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5C64042D-D8D7-4B17-8DCD-F8EBD13EA0C2}" xr6:coauthVersionLast="47" xr6:coauthVersionMax="47" xr10:uidLastSave="{00000000-0000-0000-0000-000000000000}"/>
  <bookViews>
    <workbookView xWindow="-120" yWindow="-120" windowWidth="29040" windowHeight="15720" tabRatio="613" activeTab="1" xr2:uid="{B0C9DA55-486C-4CED-B8B4-5C316B3FD308}"/>
  </bookViews>
  <sheets>
    <sheet name="Joël.Leboucher" sheetId="34" r:id="rId1"/>
    <sheet name="62.col.55.lignes" sheetId="8" r:id="rId2"/>
    <sheet name="38.col.55.lignes" sheetId="18" r:id="rId3"/>
    <sheet name="62.col.30.lignes" sheetId="17" r:id="rId4"/>
    <sheet name="38.col.30.lignes" sheetId="19" r:id="rId5"/>
    <sheet name="30.col.fondant" sheetId="21" r:id="rId6"/>
    <sheet name="Identité.FR-EN-ES." sheetId="23" r:id="rId7"/>
    <sheet name="tableau.magique.05.12.20" sheetId="33" r:id="rId8"/>
    <sheet name="Vocabulaire.(1).2025" sheetId="26" r:id="rId9"/>
    <sheet name="Vocabulaire.(2).2025" sheetId="27" r:id="rId10"/>
    <sheet name="quelques.traductions" sheetId="24" r:id="rId11"/>
    <sheet name="IMPORTANT" sheetId="20" r:id="rId12"/>
    <sheet name="Transmission des savoirs.2025" sheetId="25" r:id="rId13"/>
    <sheet name="peser.sans.balance.31.01.2025" sheetId="28" r:id="rId14"/>
    <sheet name="ChatGPT" sheetId="29" r:id="rId15"/>
    <sheet name="aides cuisine" sheetId="30" r:id="rId16"/>
    <sheet name="pourcentages" sheetId="31" r:id="rId17"/>
    <sheet name="Couleurs" sheetId="32" r:id="rId18"/>
  </sheets>
  <definedNames>
    <definedName name="_xlnm._FilterDatabase" localSheetId="5" hidden="1">'30.col.fondant'!#REF!</definedName>
    <definedName name="_xlnm._FilterDatabase" localSheetId="4" hidden="1">'38.col.30.lignes'!#REF!</definedName>
    <definedName name="_xlnm._FilterDatabase" localSheetId="2" hidden="1">'38.col.55.lignes'!#REF!</definedName>
    <definedName name="_xlnm._FilterDatabase" localSheetId="3" hidden="1">'62.col.30.lignes'!#REF!</definedName>
    <definedName name="_xlnm._FilterDatabase" localSheetId="1" hidden="1">'62.col.55.lignes'!#REF!</definedName>
    <definedName name="_xlnm._FilterDatabase" localSheetId="17" hidden="1">Couleurs!#REF!</definedName>
    <definedName name="_xlnm._FilterDatabase" localSheetId="13" hidden="1">'peser.sans.balance.31.01.2025'!#REF!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07" i="34" l="1"/>
  <c r="M107" i="34"/>
  <c r="N7" i="34" a="1"/>
  <c r="N7" i="34" s="1"/>
  <c r="N6" i="34"/>
  <c r="O1" i="34"/>
  <c r="N1" i="34"/>
  <c r="A1" i="34"/>
  <c r="N5" i="34" s="1"/>
  <c r="G31" i="19"/>
  <c r="J31" i="17"/>
  <c r="J31" i="8"/>
  <c r="V300" i="33"/>
  <c r="T300" i="33"/>
  <c r="M296" i="33"/>
  <c r="M294" i="33"/>
  <c r="M295" i="33" s="1"/>
  <c r="N294" i="33" s="1"/>
  <c r="M290" i="33"/>
  <c r="M289" i="33"/>
  <c r="N288" i="33"/>
  <c r="I288" i="33" s="1"/>
  <c r="M288" i="33"/>
  <c r="M284" i="33"/>
  <c r="M283" i="33"/>
  <c r="M282" i="33"/>
  <c r="M278" i="33"/>
  <c r="M277" i="33"/>
  <c r="N276" i="33" s="1"/>
  <c r="P276" i="33"/>
  <c r="O276" i="33"/>
  <c r="N277" i="33" s="1"/>
  <c r="M276" i="33"/>
  <c r="I276" i="33"/>
  <c r="M272" i="33"/>
  <c r="N270" i="33" s="1"/>
  <c r="M271" i="33"/>
  <c r="M270" i="33"/>
  <c r="M266" i="33"/>
  <c r="M265" i="33"/>
  <c r="M264" i="33"/>
  <c r="M260" i="33"/>
  <c r="M259" i="33"/>
  <c r="N258" i="33" s="1"/>
  <c r="M258" i="33"/>
  <c r="M254" i="33"/>
  <c r="M253" i="33"/>
  <c r="N252" i="33" s="1"/>
  <c r="M252" i="33"/>
  <c r="M248" i="33"/>
  <c r="M247" i="33"/>
  <c r="M246" i="33"/>
  <c r="M242" i="33"/>
  <c r="M240" i="33"/>
  <c r="M241" i="33" s="1"/>
  <c r="N240" i="33" s="1"/>
  <c r="M236" i="33"/>
  <c r="M234" i="33"/>
  <c r="M235" i="33" s="1"/>
  <c r="N234" i="33" s="1"/>
  <c r="M230" i="33"/>
  <c r="M228" i="33"/>
  <c r="M229" i="33" s="1"/>
  <c r="N228" i="33" s="1"/>
  <c r="M224" i="33"/>
  <c r="M223" i="33"/>
  <c r="N222" i="33"/>
  <c r="M222" i="33"/>
  <c r="M218" i="33"/>
  <c r="M216" i="33"/>
  <c r="M217" i="33" s="1"/>
  <c r="N216" i="33" s="1"/>
  <c r="M212" i="33"/>
  <c r="M210" i="33"/>
  <c r="M211" i="33" s="1"/>
  <c r="N210" i="33" s="1"/>
  <c r="O210" i="33" s="1"/>
  <c r="N211" i="33" s="1"/>
  <c r="I210" i="33"/>
  <c r="M206" i="33"/>
  <c r="M205" i="33"/>
  <c r="N204" i="33" s="1"/>
  <c r="M204" i="33"/>
  <c r="M200" i="33"/>
  <c r="M198" i="33"/>
  <c r="M199" i="33" s="1"/>
  <c r="N198" i="33" s="1"/>
  <c r="O198" i="33" s="1"/>
  <c r="N199" i="33" s="1"/>
  <c r="I198" i="33"/>
  <c r="M194" i="33"/>
  <c r="N192" i="33"/>
  <c r="I192" i="33" s="1"/>
  <c r="M192" i="33"/>
  <c r="M193" i="33" s="1"/>
  <c r="M188" i="33"/>
  <c r="N186" i="33" s="1"/>
  <c r="M187" i="33"/>
  <c r="M186" i="33"/>
  <c r="M182" i="33"/>
  <c r="M181" i="33"/>
  <c r="N180" i="33" s="1"/>
  <c r="P180" i="33"/>
  <c r="M180" i="33"/>
  <c r="M176" i="33"/>
  <c r="M175" i="33"/>
  <c r="M174" i="33"/>
  <c r="M170" i="33"/>
  <c r="N168" i="33" s="1"/>
  <c r="M169" i="33"/>
  <c r="P168" i="33"/>
  <c r="M168" i="33"/>
  <c r="M164" i="33"/>
  <c r="M162" i="33"/>
  <c r="M163" i="33" s="1"/>
  <c r="N162" i="33" s="1"/>
  <c r="M158" i="33"/>
  <c r="M157" i="33"/>
  <c r="M156" i="33"/>
  <c r="M152" i="33"/>
  <c r="M150" i="33"/>
  <c r="M151" i="33" s="1"/>
  <c r="N150" i="33" s="1"/>
  <c r="M146" i="33"/>
  <c r="M145" i="33"/>
  <c r="P144" i="33"/>
  <c r="M144" i="33"/>
  <c r="M140" i="33"/>
  <c r="M138" i="33"/>
  <c r="M139" i="33" s="1"/>
  <c r="N138" i="33" s="1"/>
  <c r="M134" i="33"/>
  <c r="M132" i="33"/>
  <c r="M133" i="33" s="1"/>
  <c r="N132" i="33" s="1"/>
  <c r="M128" i="33"/>
  <c r="M127" i="33"/>
  <c r="N126" i="33" s="1"/>
  <c r="M126" i="33"/>
  <c r="M122" i="33"/>
  <c r="M120" i="33"/>
  <c r="M121" i="33" s="1"/>
  <c r="N120" i="33" s="1"/>
  <c r="I120" i="33" s="1"/>
  <c r="M116" i="33"/>
  <c r="P114" i="33"/>
  <c r="M114" i="33"/>
  <c r="M115" i="33" s="1"/>
  <c r="N114" i="33" s="1"/>
  <c r="M110" i="33"/>
  <c r="M108" i="33"/>
  <c r="M109" i="33" s="1"/>
  <c r="N108" i="33" s="1"/>
  <c r="M104" i="33"/>
  <c r="M103" i="33"/>
  <c r="N102" i="33" s="1"/>
  <c r="M102" i="33"/>
  <c r="M98" i="33"/>
  <c r="N96" i="33"/>
  <c r="O96" i="33" s="1"/>
  <c r="N97" i="33" s="1"/>
  <c r="M96" i="33"/>
  <c r="M97" i="33" s="1"/>
  <c r="M92" i="33"/>
  <c r="M91" i="33"/>
  <c r="M90" i="33"/>
  <c r="M86" i="33"/>
  <c r="N84" i="33" s="1"/>
  <c r="M84" i="33"/>
  <c r="M85" i="33" s="1"/>
  <c r="M80" i="33"/>
  <c r="M79" i="33"/>
  <c r="N78" i="33" s="1"/>
  <c r="O78" i="33"/>
  <c r="N79" i="33" s="1"/>
  <c r="O79" i="33" s="1"/>
  <c r="N80" i="33" s="1"/>
  <c r="M78" i="33"/>
  <c r="E76" i="33"/>
  <c r="E75" i="33" s="1"/>
  <c r="D76" i="33"/>
  <c r="C76" i="33"/>
  <c r="B76" i="33"/>
  <c r="R74" i="33"/>
  <c r="Q74" i="33"/>
  <c r="P74" i="33"/>
  <c r="M74" i="33"/>
  <c r="F74" i="33"/>
  <c r="P294" i="33" s="1"/>
  <c r="D74" i="33"/>
  <c r="C74" i="33"/>
  <c r="P73" i="33"/>
  <c r="F73" i="33"/>
  <c r="P288" i="33" s="1"/>
  <c r="D73" i="33"/>
  <c r="C73" i="33"/>
  <c r="R72" i="33"/>
  <c r="Q72" i="33"/>
  <c r="P72" i="33"/>
  <c r="N72" i="33"/>
  <c r="O72" i="33" s="1"/>
  <c r="N73" i="33" s="1"/>
  <c r="M72" i="33"/>
  <c r="M73" i="33" s="1"/>
  <c r="F72" i="33"/>
  <c r="P282" i="33" s="1"/>
  <c r="D72" i="33"/>
  <c r="C72" i="33"/>
  <c r="R71" i="33"/>
  <c r="Q71" i="33"/>
  <c r="P71" i="33"/>
  <c r="F71" i="33"/>
  <c r="D71" i="33"/>
  <c r="C71" i="33"/>
  <c r="P70" i="33"/>
  <c r="F70" i="33"/>
  <c r="P270" i="33" s="1"/>
  <c r="D70" i="33"/>
  <c r="C70" i="33"/>
  <c r="P69" i="33"/>
  <c r="F69" i="33"/>
  <c r="P264" i="33" s="1"/>
  <c r="D69" i="33"/>
  <c r="R69" i="33" s="1"/>
  <c r="C69" i="33"/>
  <c r="R68" i="33"/>
  <c r="Q68" i="33"/>
  <c r="P68" i="33"/>
  <c r="M68" i="33"/>
  <c r="F68" i="33"/>
  <c r="P258" i="33" s="1"/>
  <c r="D68" i="33"/>
  <c r="C68" i="33"/>
  <c r="P67" i="33"/>
  <c r="M67" i="33"/>
  <c r="N66" i="33" s="1"/>
  <c r="F67" i="33"/>
  <c r="P252" i="33" s="1"/>
  <c r="D67" i="33"/>
  <c r="C67" i="33"/>
  <c r="M66" i="33"/>
  <c r="F66" i="33"/>
  <c r="P246" i="33" s="1"/>
  <c r="D66" i="33"/>
  <c r="R66" i="33" s="1"/>
  <c r="C66" i="33"/>
  <c r="R65" i="33"/>
  <c r="Q65" i="33"/>
  <c r="P65" i="33"/>
  <c r="F65" i="33"/>
  <c r="P240" i="33" s="1"/>
  <c r="D65" i="33"/>
  <c r="C65" i="33"/>
  <c r="R64" i="33"/>
  <c r="Q64" i="33"/>
  <c r="P64" i="33"/>
  <c r="F64" i="33"/>
  <c r="P234" i="33" s="1"/>
  <c r="D64" i="33"/>
  <c r="C64" i="33"/>
  <c r="R63" i="33"/>
  <c r="Q63" i="33"/>
  <c r="P63" i="33"/>
  <c r="F63" i="33"/>
  <c r="P228" i="33" s="1"/>
  <c r="D63" i="33"/>
  <c r="C63" i="33"/>
  <c r="P62" i="33"/>
  <c r="M62" i="33"/>
  <c r="F62" i="33"/>
  <c r="P222" i="33" s="1"/>
  <c r="D62" i="33"/>
  <c r="C62" i="33"/>
  <c r="Q61" i="33"/>
  <c r="P61" i="33"/>
  <c r="M61" i="33"/>
  <c r="N60" i="33" s="1"/>
  <c r="F61" i="33"/>
  <c r="P216" i="33" s="1"/>
  <c r="D61" i="33"/>
  <c r="R61" i="33" s="1"/>
  <c r="C61" i="33"/>
  <c r="M60" i="33"/>
  <c r="F60" i="33"/>
  <c r="P210" i="33" s="1"/>
  <c r="D60" i="33"/>
  <c r="C60" i="33"/>
  <c r="P59" i="33"/>
  <c r="F59" i="33"/>
  <c r="P204" i="33" s="1"/>
  <c r="D59" i="33"/>
  <c r="C59" i="33"/>
  <c r="R58" i="33"/>
  <c r="Q58" i="33"/>
  <c r="P58" i="33"/>
  <c r="F58" i="33"/>
  <c r="P198" i="33" s="1"/>
  <c r="D58" i="33"/>
  <c r="C58" i="33"/>
  <c r="R57" i="33"/>
  <c r="Q57" i="33"/>
  <c r="P57" i="33"/>
  <c r="F57" i="33"/>
  <c r="P192" i="33" s="1"/>
  <c r="D57" i="33"/>
  <c r="C57" i="33"/>
  <c r="P56" i="33"/>
  <c r="M56" i="33"/>
  <c r="F56" i="33"/>
  <c r="P186" i="33" s="1"/>
  <c r="D56" i="33"/>
  <c r="C56" i="33"/>
  <c r="P55" i="33"/>
  <c r="M55" i="33"/>
  <c r="F55" i="33"/>
  <c r="D55" i="33"/>
  <c r="C55" i="33"/>
  <c r="M54" i="33"/>
  <c r="F54" i="33"/>
  <c r="P174" i="33" s="1"/>
  <c r="D54" i="33"/>
  <c r="C54" i="33"/>
  <c r="P53" i="33"/>
  <c r="F53" i="33"/>
  <c r="D53" i="33"/>
  <c r="R53" i="33" s="1"/>
  <c r="C53" i="33"/>
  <c r="R52" i="33"/>
  <c r="Q52" i="33"/>
  <c r="P52" i="33"/>
  <c r="F52" i="33"/>
  <c r="P162" i="33" s="1"/>
  <c r="D52" i="33"/>
  <c r="C52" i="33"/>
  <c r="P51" i="33"/>
  <c r="F51" i="33"/>
  <c r="P156" i="33" s="1"/>
  <c r="D51" i="33"/>
  <c r="C51" i="33"/>
  <c r="R50" i="33"/>
  <c r="Q50" i="33"/>
  <c r="P50" i="33"/>
  <c r="M50" i="33"/>
  <c r="F50" i="33"/>
  <c r="P150" i="33" s="1"/>
  <c r="D50" i="33"/>
  <c r="C50" i="33"/>
  <c r="P49" i="33"/>
  <c r="N49" i="33"/>
  <c r="I49" i="33" s="1"/>
  <c r="F49" i="33"/>
  <c r="D49" i="33"/>
  <c r="C49" i="33"/>
  <c r="Q48" i="33"/>
  <c r="P48" i="33"/>
  <c r="N48" i="33"/>
  <c r="O48" i="33" s="1"/>
  <c r="M48" i="33"/>
  <c r="M49" i="33" s="1"/>
  <c r="F48" i="33"/>
  <c r="P138" i="33" s="1"/>
  <c r="D48" i="33"/>
  <c r="R48" i="33" s="1"/>
  <c r="C48" i="33"/>
  <c r="Q47" i="33"/>
  <c r="P47" i="33"/>
  <c r="F47" i="33"/>
  <c r="P132" i="33" s="1"/>
  <c r="D47" i="33"/>
  <c r="R47" i="33" s="1"/>
  <c r="C47" i="33"/>
  <c r="P46" i="33"/>
  <c r="F46" i="33"/>
  <c r="P126" i="33" s="1"/>
  <c r="D46" i="33"/>
  <c r="C46" i="33"/>
  <c r="R45" i="33"/>
  <c r="Q45" i="33"/>
  <c r="P45" i="33"/>
  <c r="F45" i="33"/>
  <c r="P120" i="33" s="1"/>
  <c r="D45" i="33"/>
  <c r="C45" i="33"/>
  <c r="R44" i="33"/>
  <c r="Q44" i="33"/>
  <c r="P44" i="33"/>
  <c r="M44" i="33"/>
  <c r="F44" i="33"/>
  <c r="D44" i="33"/>
  <c r="C44" i="33"/>
  <c r="Q43" i="33"/>
  <c r="P43" i="33"/>
  <c r="F43" i="33"/>
  <c r="P108" i="33" s="1"/>
  <c r="D43" i="33"/>
  <c r="R43" i="33" s="1"/>
  <c r="C43" i="33"/>
  <c r="Q42" i="33"/>
  <c r="M42" i="33"/>
  <c r="M43" i="33" s="1"/>
  <c r="N42" i="33" s="1"/>
  <c r="F42" i="33"/>
  <c r="P102" i="33" s="1"/>
  <c r="D42" i="33"/>
  <c r="R42" i="33" s="1"/>
  <c r="C42" i="33"/>
  <c r="P41" i="33"/>
  <c r="F41" i="33"/>
  <c r="P96" i="33" s="1"/>
  <c r="D41" i="33"/>
  <c r="C41" i="33"/>
  <c r="R40" i="33"/>
  <c r="Q40" i="33"/>
  <c r="P40" i="33"/>
  <c r="F40" i="33"/>
  <c r="P90" i="33" s="1"/>
  <c r="D40" i="33"/>
  <c r="C40" i="33"/>
  <c r="R39" i="33"/>
  <c r="Q39" i="33"/>
  <c r="P39" i="33"/>
  <c r="F39" i="33"/>
  <c r="P84" i="33" s="1"/>
  <c r="D39" i="33"/>
  <c r="C39" i="33"/>
  <c r="P38" i="33"/>
  <c r="M38" i="33"/>
  <c r="F38" i="33"/>
  <c r="P78" i="33" s="1"/>
  <c r="D38" i="33"/>
  <c r="C38" i="33"/>
  <c r="Q37" i="33"/>
  <c r="P37" i="33"/>
  <c r="M37" i="33"/>
  <c r="F37" i="33"/>
  <c r="D37" i="33"/>
  <c r="R37" i="33" s="1"/>
  <c r="C37" i="33"/>
  <c r="M36" i="33"/>
  <c r="F36" i="33"/>
  <c r="P66" i="33" s="1"/>
  <c r="D36" i="33"/>
  <c r="C36" i="33"/>
  <c r="P35" i="33"/>
  <c r="F35" i="33"/>
  <c r="P60" i="33" s="1"/>
  <c r="D35" i="33"/>
  <c r="R35" i="33" s="1"/>
  <c r="C35" i="33"/>
  <c r="R34" i="33"/>
  <c r="Q34" i="33"/>
  <c r="P34" i="33"/>
  <c r="F34" i="33"/>
  <c r="P54" i="33" s="1"/>
  <c r="D34" i="33"/>
  <c r="C34" i="33"/>
  <c r="R33" i="33"/>
  <c r="Q33" i="33"/>
  <c r="P33" i="33"/>
  <c r="F33" i="33"/>
  <c r="D33" i="33"/>
  <c r="C33" i="33"/>
  <c r="R32" i="33"/>
  <c r="Q32" i="33"/>
  <c r="P32" i="33"/>
  <c r="M32" i="33"/>
  <c r="F32" i="33"/>
  <c r="P42" i="33" s="1"/>
  <c r="D32" i="33"/>
  <c r="C32" i="33"/>
  <c r="P31" i="33"/>
  <c r="F31" i="33"/>
  <c r="P36" i="33" s="1"/>
  <c r="D31" i="33"/>
  <c r="Q31" i="33" s="1"/>
  <c r="C31" i="33"/>
  <c r="P30" i="33"/>
  <c r="M30" i="33"/>
  <c r="M31" i="33" s="1"/>
  <c r="N30" i="33" s="1"/>
  <c r="O30" i="33" s="1"/>
  <c r="N31" i="33" s="1"/>
  <c r="I30" i="33"/>
  <c r="F30" i="33"/>
  <c r="D30" i="33"/>
  <c r="C30" i="33"/>
  <c r="E29" i="33"/>
  <c r="Q28" i="33"/>
  <c r="J26" i="33"/>
  <c r="E26" i="33"/>
  <c r="E17" i="33"/>
  <c r="E9" i="33"/>
  <c r="U7" i="33"/>
  <c r="R7" i="33"/>
  <c r="K7" i="33"/>
  <c r="U6" i="33"/>
  <c r="V3" i="33"/>
  <c r="J2" i="33"/>
  <c r="E2" i="33"/>
  <c r="V1" i="33"/>
  <c r="U1" i="33"/>
  <c r="R1" i="33"/>
  <c r="Q1" i="33"/>
  <c r="P1" i="33"/>
  <c r="O1" i="33"/>
  <c r="N1" i="33"/>
  <c r="M1" i="33"/>
  <c r="L1" i="33"/>
  <c r="K1" i="33"/>
  <c r="J1" i="33"/>
  <c r="I1" i="33"/>
  <c r="H1" i="33"/>
  <c r="G1" i="33"/>
  <c r="F1" i="33"/>
  <c r="E1" i="33"/>
  <c r="D1" i="33"/>
  <c r="C1" i="33"/>
  <c r="B1" i="33"/>
  <c r="A1" i="33"/>
  <c r="N3" i="34" l="1"/>
  <c r="O3" i="34"/>
  <c r="N4" i="34"/>
  <c r="O114" i="33"/>
  <c r="N115" i="33" s="1"/>
  <c r="I114" i="33"/>
  <c r="O73" i="33"/>
  <c r="N74" i="33" s="1"/>
  <c r="O42" i="33"/>
  <c r="N43" i="33" s="1"/>
  <c r="I42" i="33"/>
  <c r="Q41" i="33"/>
  <c r="R41" i="33"/>
  <c r="Q49" i="33"/>
  <c r="R49" i="33"/>
  <c r="O102" i="33"/>
  <c r="N103" i="33" s="1"/>
  <c r="O132" i="33"/>
  <c r="N133" i="33" s="1"/>
  <c r="I132" i="33"/>
  <c r="J30" i="33"/>
  <c r="O60" i="33"/>
  <c r="N61" i="33" s="1"/>
  <c r="O120" i="33"/>
  <c r="N121" i="33" s="1"/>
  <c r="I180" i="33"/>
  <c r="O180" i="33"/>
  <c r="N181" i="33" s="1"/>
  <c r="O240" i="33"/>
  <c r="N241" i="33" s="1"/>
  <c r="I240" i="33"/>
  <c r="O258" i="33"/>
  <c r="N259" i="33" s="1"/>
  <c r="I258" i="33"/>
  <c r="R51" i="33"/>
  <c r="Q51" i="33"/>
  <c r="I168" i="33"/>
  <c r="O168" i="33"/>
  <c r="N169" i="33" s="1"/>
  <c r="Q59" i="33"/>
  <c r="R59" i="33"/>
  <c r="I270" i="33"/>
  <c r="O270" i="33"/>
  <c r="N271" i="33" s="1"/>
  <c r="R38" i="33"/>
  <c r="Q38" i="33"/>
  <c r="O80" i="33"/>
  <c r="N81" i="33" s="1"/>
  <c r="I150" i="33"/>
  <c r="O150" i="33"/>
  <c r="N151" i="33" s="1"/>
  <c r="O228" i="33"/>
  <c r="N229" i="33" s="1"/>
  <c r="I228" i="33"/>
  <c r="O97" i="33"/>
  <c r="N98" i="33" s="1"/>
  <c r="I211" i="33"/>
  <c r="O211" i="33"/>
  <c r="N212" i="33" s="1"/>
  <c r="O162" i="33"/>
  <c r="N163" i="33" s="1"/>
  <c r="I162" i="33"/>
  <c r="R56" i="33"/>
  <c r="Q56" i="33"/>
  <c r="O108" i="33"/>
  <c r="N109" i="33" s="1"/>
  <c r="O222" i="33"/>
  <c r="N223" i="33" s="1"/>
  <c r="I222" i="33"/>
  <c r="O186" i="33"/>
  <c r="N187" i="33" s="1"/>
  <c r="I186" i="33"/>
  <c r="Q54" i="33"/>
  <c r="R54" i="33"/>
  <c r="O66" i="33"/>
  <c r="N67" i="33" s="1"/>
  <c r="O31" i="33"/>
  <c r="N32" i="33" s="1"/>
  <c r="I31" i="33"/>
  <c r="O138" i="33"/>
  <c r="N139" i="33" s="1"/>
  <c r="I138" i="33"/>
  <c r="O252" i="33"/>
  <c r="N253" i="33" s="1"/>
  <c r="I252" i="33"/>
  <c r="O288" i="33"/>
  <c r="N289" i="33" s="1"/>
  <c r="Q73" i="33"/>
  <c r="R73" i="33"/>
  <c r="Q35" i="33"/>
  <c r="O216" i="33"/>
  <c r="N217" i="33" s="1"/>
  <c r="I216" i="33"/>
  <c r="R60" i="33"/>
  <c r="Q60" i="33"/>
  <c r="Q69" i="33"/>
  <c r="O204" i="33"/>
  <c r="N205" i="33" s="1"/>
  <c r="I204" i="33"/>
  <c r="Q66" i="33"/>
  <c r="O234" i="33"/>
  <c r="N235" i="33" s="1"/>
  <c r="I234" i="33"/>
  <c r="I294" i="33"/>
  <c r="O294" i="33"/>
  <c r="N295" i="33" s="1"/>
  <c r="O49" i="33"/>
  <c r="N50" i="33" s="1"/>
  <c r="I126" i="33"/>
  <c r="O126" i="33"/>
  <c r="N127" i="33" s="1"/>
  <c r="R46" i="33"/>
  <c r="Q46" i="33"/>
  <c r="N282" i="33"/>
  <c r="J8" i="33"/>
  <c r="Q30" i="33"/>
  <c r="R30" i="33"/>
  <c r="R70" i="33"/>
  <c r="Q70" i="33"/>
  <c r="N36" i="33"/>
  <c r="Q53" i="33"/>
  <c r="R67" i="33"/>
  <c r="Q67" i="33"/>
  <c r="O192" i="33"/>
  <c r="N193" i="33" s="1"/>
  <c r="Q55" i="33"/>
  <c r="R55" i="33"/>
  <c r="O277" i="33"/>
  <c r="N278" i="33" s="1"/>
  <c r="I277" i="33"/>
  <c r="N90" i="33"/>
  <c r="R36" i="33"/>
  <c r="Q36" i="33"/>
  <c r="N156" i="33"/>
  <c r="I199" i="33"/>
  <c r="O199" i="33"/>
  <c r="N200" i="33" s="1"/>
  <c r="R31" i="33"/>
  <c r="N54" i="33"/>
  <c r="O84" i="33"/>
  <c r="N85" i="33" s="1"/>
  <c r="N246" i="33"/>
  <c r="Q62" i="33"/>
  <c r="R62" i="33"/>
  <c r="N264" i="33"/>
  <c r="N174" i="33"/>
  <c r="N144" i="33"/>
  <c r="O36" i="33" l="1"/>
  <c r="N37" i="33" s="1"/>
  <c r="O181" i="33"/>
  <c r="N182" i="33" s="1"/>
  <c r="I181" i="33"/>
  <c r="O90" i="33"/>
  <c r="N91" i="33" s="1"/>
  <c r="O271" i="33"/>
  <c r="N272" i="33" s="1"/>
  <c r="I271" i="33"/>
  <c r="I235" i="33"/>
  <c r="O235" i="33"/>
  <c r="N236" i="33" s="1"/>
  <c r="O259" i="33"/>
  <c r="N260" i="33" s="1"/>
  <c r="I259" i="33"/>
  <c r="O103" i="33"/>
  <c r="N104" i="33" s="1"/>
  <c r="I139" i="33"/>
  <c r="O139" i="33"/>
  <c r="N140" i="33" s="1"/>
  <c r="O241" i="33"/>
  <c r="N242" i="33" s="1"/>
  <c r="I241" i="33"/>
  <c r="O81" i="33"/>
  <c r="N82" i="33" s="1"/>
  <c r="I81" i="33"/>
  <c r="O61" i="33"/>
  <c r="N62" i="33" s="1"/>
  <c r="H30" i="33"/>
  <c r="G30" i="33"/>
  <c r="I217" i="33"/>
  <c r="O217" i="33"/>
  <c r="N218" i="33" s="1"/>
  <c r="I43" i="33"/>
  <c r="O43" i="33"/>
  <c r="N44" i="33" s="1"/>
  <c r="I127" i="33"/>
  <c r="O127" i="33"/>
  <c r="N128" i="33" s="1"/>
  <c r="I169" i="33"/>
  <c r="O169" i="33"/>
  <c r="N170" i="33" s="1"/>
  <c r="O74" i="33"/>
  <c r="N75" i="33" s="1"/>
  <c r="O85" i="33"/>
  <c r="N86" i="33" s="1"/>
  <c r="O253" i="33"/>
  <c r="N254" i="33" s="1"/>
  <c r="I253" i="33"/>
  <c r="O54" i="33"/>
  <c r="N55" i="33" s="1"/>
  <c r="I54" i="33"/>
  <c r="I187" i="33"/>
  <c r="O187" i="33"/>
  <c r="N188" i="33" s="1"/>
  <c r="I229" i="33"/>
  <c r="O229" i="33"/>
  <c r="N230" i="33" s="1"/>
  <c r="O133" i="33"/>
  <c r="N134" i="33" s="1"/>
  <c r="I133" i="33"/>
  <c r="O151" i="33"/>
  <c r="N152" i="33" s="1"/>
  <c r="I151" i="33"/>
  <c r="I200" i="33"/>
  <c r="O200" i="33"/>
  <c r="N201" i="33" s="1"/>
  <c r="I223" i="33"/>
  <c r="O223" i="33"/>
  <c r="N224" i="33" s="1"/>
  <c r="O109" i="33"/>
  <c r="N110" i="33" s="1"/>
  <c r="I121" i="33"/>
  <c r="O121" i="33"/>
  <c r="N122" i="33" s="1"/>
  <c r="I282" i="33"/>
  <c r="O282" i="33"/>
  <c r="N283" i="33" s="1"/>
  <c r="O174" i="33"/>
  <c r="N175" i="33" s="1"/>
  <c r="I174" i="33"/>
  <c r="O32" i="33"/>
  <c r="N33" i="33" s="1"/>
  <c r="I32" i="33"/>
  <c r="I278" i="33"/>
  <c r="O278" i="33"/>
  <c r="N279" i="33" s="1"/>
  <c r="I212" i="33"/>
  <c r="O212" i="33"/>
  <c r="N213" i="33" s="1"/>
  <c r="O246" i="33"/>
  <c r="N247" i="33" s="1"/>
  <c r="I246" i="33"/>
  <c r="O50" i="33"/>
  <c r="N51" i="33" s="1"/>
  <c r="I50" i="33"/>
  <c r="I289" i="33"/>
  <c r="O289" i="33"/>
  <c r="N290" i="33" s="1"/>
  <c r="O156" i="33"/>
  <c r="N157" i="33" s="1"/>
  <c r="I156" i="33"/>
  <c r="I205" i="33"/>
  <c r="O205" i="33"/>
  <c r="N206" i="33" s="1"/>
  <c r="O144" i="33"/>
  <c r="N145" i="33" s="1"/>
  <c r="I144" i="33"/>
  <c r="O163" i="33"/>
  <c r="N164" i="33" s="1"/>
  <c r="I163" i="33"/>
  <c r="O264" i="33"/>
  <c r="N265" i="33" s="1"/>
  <c r="I264" i="33"/>
  <c r="O67" i="33"/>
  <c r="N68" i="33" s="1"/>
  <c r="O193" i="33"/>
  <c r="N194" i="33" s="1"/>
  <c r="I193" i="33"/>
  <c r="O295" i="33"/>
  <c r="N296" i="33" s="1"/>
  <c r="I295" i="33"/>
  <c r="O98" i="33"/>
  <c r="N99" i="33" s="1"/>
  <c r="O115" i="33"/>
  <c r="N116" i="33" s="1"/>
  <c r="I115" i="33"/>
  <c r="O33" i="33" l="1"/>
  <c r="N34" i="33" s="1"/>
  <c r="I33" i="33"/>
  <c r="O175" i="33"/>
  <c r="N176" i="33" s="1"/>
  <c r="I175" i="33"/>
  <c r="I170" i="33"/>
  <c r="O170" i="33"/>
  <c r="N171" i="33" s="1"/>
  <c r="O128" i="33"/>
  <c r="N129" i="33" s="1"/>
  <c r="I128" i="33"/>
  <c r="I236" i="33"/>
  <c r="O236" i="33"/>
  <c r="N237" i="33" s="1"/>
  <c r="O62" i="33"/>
  <c r="N63" i="33" s="1"/>
  <c r="O224" i="33"/>
  <c r="N225" i="33" s="1"/>
  <c r="I224" i="33"/>
  <c r="O140" i="33"/>
  <c r="N141" i="33" s="1"/>
  <c r="I140" i="33"/>
  <c r="I194" i="33"/>
  <c r="O194" i="33"/>
  <c r="N195" i="33" s="1"/>
  <c r="O75" i="33"/>
  <c r="N76" i="33" s="1"/>
  <c r="I68" i="33"/>
  <c r="O68" i="33"/>
  <c r="N69" i="33" s="1"/>
  <c r="O152" i="33"/>
  <c r="N153" i="33" s="1"/>
  <c r="I152" i="33"/>
  <c r="I134" i="33"/>
  <c r="O134" i="33"/>
  <c r="N135" i="33" s="1"/>
  <c r="I279" i="33"/>
  <c r="O279" i="33"/>
  <c r="N280" i="33" s="1"/>
  <c r="I230" i="33"/>
  <c r="O230" i="33"/>
  <c r="N231" i="33" s="1"/>
  <c r="I182" i="33"/>
  <c r="O182" i="33"/>
  <c r="N183" i="33" s="1"/>
  <c r="O265" i="33"/>
  <c r="N266" i="33" s="1"/>
  <c r="I265" i="33"/>
  <c r="O55" i="33"/>
  <c r="N56" i="33" s="1"/>
  <c r="I55" i="33"/>
  <c r="O44" i="33"/>
  <c r="N45" i="33" s="1"/>
  <c r="I44" i="33"/>
  <c r="I82" i="33"/>
  <c r="O82" i="33"/>
  <c r="N83" i="33" s="1"/>
  <c r="O37" i="33"/>
  <c r="N38" i="33" s="1"/>
  <c r="I37" i="33"/>
  <c r="I201" i="33"/>
  <c r="O201" i="33"/>
  <c r="N202" i="33" s="1"/>
  <c r="I218" i="33"/>
  <c r="O218" i="33"/>
  <c r="N219" i="33" s="1"/>
  <c r="I164" i="33"/>
  <c r="O164" i="33"/>
  <c r="N165" i="33" s="1"/>
  <c r="O260" i="33"/>
  <c r="N261" i="33" s="1"/>
  <c r="I260" i="33"/>
  <c r="O91" i="33"/>
  <c r="N92" i="33" s="1"/>
  <c r="I206" i="33"/>
  <c r="O206" i="33"/>
  <c r="N207" i="33" s="1"/>
  <c r="I188" i="33"/>
  <c r="O188" i="33"/>
  <c r="N189" i="33" s="1"/>
  <c r="I116" i="33"/>
  <c r="O116" i="33"/>
  <c r="N117" i="33" s="1"/>
  <c r="O99" i="33"/>
  <c r="N100" i="33" s="1"/>
  <c r="I99" i="33"/>
  <c r="O122" i="33"/>
  <c r="N123" i="33" s="1"/>
  <c r="I122" i="33"/>
  <c r="I157" i="33"/>
  <c r="O157" i="33"/>
  <c r="N158" i="33" s="1"/>
  <c r="O110" i="33"/>
  <c r="N111" i="33" s="1"/>
  <c r="I110" i="33"/>
  <c r="O86" i="33"/>
  <c r="N87" i="33" s="1"/>
  <c r="O51" i="33"/>
  <c r="N52" i="33" s="1"/>
  <c r="I51" i="33"/>
  <c r="O104" i="33"/>
  <c r="N105" i="33" s="1"/>
  <c r="I104" i="33"/>
  <c r="I247" i="33"/>
  <c r="O247" i="33"/>
  <c r="N248" i="33" s="1"/>
  <c r="I213" i="33"/>
  <c r="O213" i="33"/>
  <c r="N214" i="33" s="1"/>
  <c r="O272" i="33"/>
  <c r="N273" i="33" s="1"/>
  <c r="I272" i="33"/>
  <c r="I145" i="33"/>
  <c r="O145" i="33"/>
  <c r="N146" i="33" s="1"/>
  <c r="I283" i="33"/>
  <c r="O283" i="33"/>
  <c r="N284" i="33" s="1"/>
  <c r="O296" i="33"/>
  <c r="N297" i="33" s="1"/>
  <c r="I296" i="33"/>
  <c r="I290" i="33"/>
  <c r="O290" i="33"/>
  <c r="N291" i="33" s="1"/>
  <c r="I254" i="33"/>
  <c r="O254" i="33"/>
  <c r="N255" i="33" s="1"/>
  <c r="I242" i="33"/>
  <c r="O242" i="33"/>
  <c r="N243" i="33" s="1"/>
  <c r="I117" i="33" l="1"/>
  <c r="O117" i="33"/>
  <c r="N118" i="33" s="1"/>
  <c r="O183" i="33"/>
  <c r="N184" i="33" s="1"/>
  <c r="I183" i="33"/>
  <c r="I146" i="33"/>
  <c r="O146" i="33"/>
  <c r="N147" i="33" s="1"/>
  <c r="O38" i="33"/>
  <c r="N39" i="33" s="1"/>
  <c r="I38" i="33"/>
  <c r="I189" i="33"/>
  <c r="O189" i="33"/>
  <c r="N190" i="33" s="1"/>
  <c r="O231" i="33"/>
  <c r="N232" i="33" s="1"/>
  <c r="I231" i="33"/>
  <c r="O92" i="33"/>
  <c r="N93" i="33" s="1"/>
  <c r="O63" i="33"/>
  <c r="N64" i="33" s="1"/>
  <c r="I153" i="33"/>
  <c r="O153" i="33"/>
  <c r="N154" i="33" s="1"/>
  <c r="I158" i="33"/>
  <c r="O158" i="33"/>
  <c r="N159" i="33" s="1"/>
  <c r="I165" i="33"/>
  <c r="O165" i="33"/>
  <c r="N166" i="33" s="1"/>
  <c r="I69" i="33"/>
  <c r="O69" i="33"/>
  <c r="N70" i="33" s="1"/>
  <c r="I255" i="33"/>
  <c r="O255" i="33"/>
  <c r="N256" i="33" s="1"/>
  <c r="O111" i="33"/>
  <c r="N112" i="33" s="1"/>
  <c r="I111" i="33"/>
  <c r="I225" i="33"/>
  <c r="O225" i="33"/>
  <c r="N226" i="33" s="1"/>
  <c r="I34" i="33"/>
  <c r="O34" i="33"/>
  <c r="N35" i="33" s="1"/>
  <c r="I248" i="33"/>
  <c r="O248" i="33"/>
  <c r="N249" i="33" s="1"/>
  <c r="I261" i="33"/>
  <c r="O261" i="33"/>
  <c r="N262" i="33" s="1"/>
  <c r="I105" i="33"/>
  <c r="O105" i="33"/>
  <c r="N106" i="33" s="1"/>
  <c r="I56" i="33"/>
  <c r="O56" i="33"/>
  <c r="N57" i="33" s="1"/>
  <c r="I237" i="33"/>
  <c r="O237" i="33"/>
  <c r="N238" i="33" s="1"/>
  <c r="I52" i="33"/>
  <c r="O52" i="33"/>
  <c r="N53" i="33" s="1"/>
  <c r="O219" i="33"/>
  <c r="N220" i="33" s="1"/>
  <c r="I219" i="33"/>
  <c r="I297" i="33"/>
  <c r="O297" i="33"/>
  <c r="N298" i="33" s="1"/>
  <c r="I123" i="33"/>
  <c r="O123" i="33"/>
  <c r="N124" i="33" s="1"/>
  <c r="I76" i="33"/>
  <c r="O76" i="33"/>
  <c r="N77" i="33" s="1"/>
  <c r="I129" i="33"/>
  <c r="O129" i="33"/>
  <c r="N130" i="33" s="1"/>
  <c r="O284" i="33"/>
  <c r="N285" i="33" s="1"/>
  <c r="I284" i="33"/>
  <c r="O87" i="33"/>
  <c r="N88" i="33" s="1"/>
  <c r="I202" i="33"/>
  <c r="O202" i="33"/>
  <c r="N203" i="33" s="1"/>
  <c r="I195" i="33"/>
  <c r="O195" i="33"/>
  <c r="N196" i="33" s="1"/>
  <c r="O171" i="33"/>
  <c r="N172" i="33" s="1"/>
  <c r="I171" i="33"/>
  <c r="O243" i="33"/>
  <c r="N244" i="33" s="1"/>
  <c r="I243" i="33"/>
  <c r="I100" i="33"/>
  <c r="O100" i="33"/>
  <c r="N101" i="33" s="1"/>
  <c r="I266" i="33"/>
  <c r="O266" i="33"/>
  <c r="N267" i="33" s="1"/>
  <c r="I141" i="33"/>
  <c r="O141" i="33"/>
  <c r="N142" i="33" s="1"/>
  <c r="I273" i="33"/>
  <c r="O273" i="33"/>
  <c r="N274" i="33" s="1"/>
  <c r="O207" i="33"/>
  <c r="N208" i="33" s="1"/>
  <c r="I207" i="33"/>
  <c r="I83" i="33"/>
  <c r="O83" i="33"/>
  <c r="O280" i="33"/>
  <c r="N281" i="33" s="1"/>
  <c r="I280" i="33"/>
  <c r="O135" i="33"/>
  <c r="N136" i="33" s="1"/>
  <c r="I135" i="33"/>
  <c r="I45" i="33"/>
  <c r="O45" i="33"/>
  <c r="N46" i="33" s="1"/>
  <c r="I291" i="33"/>
  <c r="O291" i="33"/>
  <c r="N292" i="33" s="1"/>
  <c r="I176" i="33"/>
  <c r="O176" i="33"/>
  <c r="N177" i="33" s="1"/>
  <c r="I214" i="33"/>
  <c r="O214" i="33"/>
  <c r="N215" i="33" s="1"/>
  <c r="I285" i="33" l="1"/>
  <c r="O285" i="33"/>
  <c r="N286" i="33" s="1"/>
  <c r="O70" i="33"/>
  <c r="N71" i="33" s="1"/>
  <c r="I70" i="33"/>
  <c r="I262" i="33"/>
  <c r="O262" i="33"/>
  <c r="N263" i="33" s="1"/>
  <c r="O190" i="33"/>
  <c r="N191" i="33" s="1"/>
  <c r="I190" i="33"/>
  <c r="I154" i="33"/>
  <c r="O154" i="33"/>
  <c r="N155" i="33" s="1"/>
  <c r="O172" i="33"/>
  <c r="N173" i="33" s="1"/>
  <c r="I172" i="33"/>
  <c r="O64" i="33"/>
  <c r="N65" i="33" s="1"/>
  <c r="O292" i="33"/>
  <c r="N293" i="33" s="1"/>
  <c r="I292" i="33"/>
  <c r="O106" i="33"/>
  <c r="N107" i="33" s="1"/>
  <c r="I106" i="33"/>
  <c r="I101" i="33"/>
  <c r="O101" i="33"/>
  <c r="I249" i="33"/>
  <c r="O249" i="33"/>
  <c r="N250" i="33" s="1"/>
  <c r="I147" i="33"/>
  <c r="O147" i="33"/>
  <c r="N148" i="33" s="1"/>
  <c r="O53" i="33"/>
  <c r="I53" i="33"/>
  <c r="O93" i="33"/>
  <c r="N94" i="33" s="1"/>
  <c r="O274" i="33"/>
  <c r="N275" i="33" s="1"/>
  <c r="I274" i="33"/>
  <c r="O238" i="33"/>
  <c r="N239" i="33" s="1"/>
  <c r="I238" i="33"/>
  <c r="I112" i="33"/>
  <c r="O112" i="33"/>
  <c r="N113" i="33" s="1"/>
  <c r="O184" i="33"/>
  <c r="N185" i="33" s="1"/>
  <c r="I184" i="33"/>
  <c r="I130" i="33"/>
  <c r="O130" i="33"/>
  <c r="N131" i="33" s="1"/>
  <c r="O77" i="33"/>
  <c r="I77" i="33"/>
  <c r="O136" i="33"/>
  <c r="N137" i="33" s="1"/>
  <c r="I136" i="33"/>
  <c r="O159" i="33"/>
  <c r="N160" i="33" s="1"/>
  <c r="I159" i="33"/>
  <c r="O244" i="33"/>
  <c r="N245" i="33" s="1"/>
  <c r="I244" i="33"/>
  <c r="O35" i="33"/>
  <c r="I35" i="33"/>
  <c r="O196" i="33"/>
  <c r="N197" i="33" s="1"/>
  <c r="I196" i="33"/>
  <c r="O39" i="33"/>
  <c r="N40" i="33" s="1"/>
  <c r="I39" i="33"/>
  <c r="O220" i="33"/>
  <c r="N221" i="33" s="1"/>
  <c r="I220" i="33"/>
  <c r="O203" i="33"/>
  <c r="I203" i="33"/>
  <c r="O208" i="33"/>
  <c r="N209" i="33" s="1"/>
  <c r="I208" i="33"/>
  <c r="I88" i="33"/>
  <c r="O88" i="33"/>
  <c r="N89" i="33" s="1"/>
  <c r="I118" i="33"/>
  <c r="O118" i="33"/>
  <c r="N119" i="33" s="1"/>
  <c r="I267" i="33"/>
  <c r="O267" i="33"/>
  <c r="N268" i="33" s="1"/>
  <c r="O46" i="33"/>
  <c r="N47" i="33" s="1"/>
  <c r="I46" i="33"/>
  <c r="O166" i="33"/>
  <c r="N167" i="33" s="1"/>
  <c r="I166" i="33"/>
  <c r="I124" i="33"/>
  <c r="O124" i="33"/>
  <c r="N125" i="33" s="1"/>
  <c r="O232" i="33"/>
  <c r="N233" i="33" s="1"/>
  <c r="I232" i="33"/>
  <c r="O298" i="33"/>
  <c r="N299" i="33" s="1"/>
  <c r="I298" i="33"/>
  <c r="O281" i="33"/>
  <c r="I281" i="33"/>
  <c r="I226" i="33"/>
  <c r="O226" i="33"/>
  <c r="N227" i="33" s="1"/>
  <c r="O215" i="33"/>
  <c r="I215" i="33"/>
  <c r="I177" i="33"/>
  <c r="O177" i="33"/>
  <c r="N178" i="33" s="1"/>
  <c r="I142" i="33"/>
  <c r="O142" i="33"/>
  <c r="N143" i="33" s="1"/>
  <c r="O57" i="33"/>
  <c r="N58" i="33" s="1"/>
  <c r="I57" i="33"/>
  <c r="O256" i="33"/>
  <c r="N257" i="33" s="1"/>
  <c r="I256" i="33"/>
  <c r="O299" i="33" l="1"/>
  <c r="I299" i="33"/>
  <c r="O250" i="33"/>
  <c r="N251" i="33" s="1"/>
  <c r="I250" i="33"/>
  <c r="O257" i="33"/>
  <c r="I257" i="33"/>
  <c r="O239" i="33"/>
  <c r="I239" i="33"/>
  <c r="O227" i="33"/>
  <c r="I227" i="33"/>
  <c r="O275" i="33"/>
  <c r="I275" i="33"/>
  <c r="O178" i="33"/>
  <c r="N179" i="33" s="1"/>
  <c r="I178" i="33"/>
  <c r="O94" i="33"/>
  <c r="N95" i="33" s="1"/>
  <c r="I94" i="33"/>
  <c r="O71" i="33"/>
  <c r="I71" i="33"/>
  <c r="O245" i="33"/>
  <c r="I245" i="33"/>
  <c r="I125" i="33"/>
  <c r="O125" i="33"/>
  <c r="O137" i="33"/>
  <c r="I137" i="33"/>
  <c r="O268" i="33"/>
  <c r="N269" i="33" s="1"/>
  <c r="I268" i="33"/>
  <c r="O119" i="33"/>
  <c r="I119" i="33"/>
  <c r="I36" i="33"/>
  <c r="J31" i="33"/>
  <c r="I286" i="33"/>
  <c r="O286" i="33"/>
  <c r="N287" i="33" s="1"/>
  <c r="O65" i="33"/>
  <c r="O160" i="33"/>
  <c r="N161" i="33" s="1"/>
  <c r="I160" i="33"/>
  <c r="I113" i="33"/>
  <c r="O113" i="33"/>
  <c r="I173" i="33"/>
  <c r="O173" i="33"/>
  <c r="O155" i="33"/>
  <c r="I155" i="33"/>
  <c r="O89" i="33"/>
  <c r="I89" i="33"/>
  <c r="I131" i="33"/>
  <c r="O131" i="33"/>
  <c r="O107" i="33"/>
  <c r="I107" i="33"/>
  <c r="I47" i="33"/>
  <c r="O47" i="33"/>
  <c r="O143" i="33"/>
  <c r="I143" i="33"/>
  <c r="I293" i="33"/>
  <c r="O293" i="33"/>
  <c r="I209" i="33"/>
  <c r="O209" i="33"/>
  <c r="O148" i="33"/>
  <c r="N149" i="33" s="1"/>
  <c r="I148" i="33"/>
  <c r="O233" i="33"/>
  <c r="I233" i="33"/>
  <c r="O221" i="33"/>
  <c r="I221" i="33"/>
  <c r="I40" i="33"/>
  <c r="O40" i="33"/>
  <c r="N41" i="33" s="1"/>
  <c r="O167" i="33"/>
  <c r="I167" i="33"/>
  <c r="I58" i="33"/>
  <c r="O58" i="33"/>
  <c r="N59" i="33" s="1"/>
  <c r="I191" i="33"/>
  <c r="O191" i="33"/>
  <c r="I197" i="33"/>
  <c r="O197" i="33"/>
  <c r="O263" i="33"/>
  <c r="I263" i="33"/>
  <c r="O185" i="33"/>
  <c r="I185" i="33"/>
  <c r="O251" i="33" l="1"/>
  <c r="I251" i="33"/>
  <c r="O59" i="33"/>
  <c r="I59" i="33"/>
  <c r="O269" i="33"/>
  <c r="I269" i="33"/>
  <c r="O41" i="33"/>
  <c r="I41" i="33"/>
  <c r="B31" i="33"/>
  <c r="G31" i="33"/>
  <c r="H31" i="33"/>
  <c r="I149" i="33"/>
  <c r="O149" i="33"/>
  <c r="I95" i="33"/>
  <c r="O95" i="33"/>
  <c r="O287" i="33"/>
  <c r="I287" i="33"/>
  <c r="O179" i="33"/>
  <c r="I179" i="33"/>
  <c r="I161" i="33"/>
  <c r="O161" i="33"/>
  <c r="I48" i="33" l="1"/>
  <c r="J32" i="33" l="1"/>
  <c r="I60" i="33"/>
  <c r="I61" i="33" l="1"/>
  <c r="J34" i="33"/>
  <c r="B32" i="33"/>
  <c r="H32" i="33"/>
  <c r="G32" i="33"/>
  <c r="I63" i="33" l="1"/>
  <c r="I62" i="33"/>
  <c r="H34" i="33"/>
  <c r="G34" i="33"/>
  <c r="B34" i="33"/>
  <c r="I64" i="33" l="1"/>
  <c r="I65" i="33" l="1"/>
  <c r="I66" i="33" l="1"/>
  <c r="I67" i="33" l="1"/>
  <c r="I72" i="33" l="1"/>
  <c r="I73" i="33" s="1"/>
  <c r="I74" i="33" s="1"/>
  <c r="I75" i="33" s="1"/>
  <c r="I78" i="33" s="1"/>
  <c r="I79" i="33" s="1"/>
  <c r="I80" i="33" s="1"/>
  <c r="I84" i="33" s="1"/>
  <c r="I85" i="33" s="1"/>
  <c r="I86" i="33" s="1"/>
  <c r="I87" i="33" s="1"/>
  <c r="I90" i="33" s="1"/>
  <c r="I91" i="33" s="1"/>
  <c r="I92" i="33" s="1"/>
  <c r="I93" i="33" s="1"/>
  <c r="I96" i="33" s="1"/>
  <c r="I97" i="33" s="1"/>
  <c r="I98" i="33" s="1"/>
  <c r="I102" i="33" s="1"/>
  <c r="I103" i="33" s="1"/>
  <c r="I108" i="33" s="1"/>
  <c r="I109" i="33" s="1"/>
  <c r="J182" i="33" s="1"/>
  <c r="H182" i="33" l="1"/>
  <c r="G182" i="33"/>
  <c r="J55" i="33"/>
  <c r="J225" i="33"/>
  <c r="J102" i="33"/>
  <c r="J109" i="33"/>
  <c r="J112" i="33"/>
  <c r="J115" i="33"/>
  <c r="J125" i="33"/>
  <c r="J268" i="33"/>
  <c r="J233" i="33"/>
  <c r="J296" i="33"/>
  <c r="J242" i="33"/>
  <c r="J195" i="33"/>
  <c r="J145" i="33"/>
  <c r="J222" i="33"/>
  <c r="J235" i="33"/>
  <c r="J141" i="33"/>
  <c r="J86" i="33"/>
  <c r="J82" i="33"/>
  <c r="J35" i="33"/>
  <c r="J283" i="33"/>
  <c r="J155" i="33"/>
  <c r="J105" i="33"/>
  <c r="J33" i="33"/>
  <c r="J38" i="33"/>
  <c r="J114" i="33"/>
  <c r="J96" i="33"/>
  <c r="J189" i="33"/>
  <c r="J93" i="33"/>
  <c r="J208" i="33"/>
  <c r="J201" i="33"/>
  <c r="J213" i="33"/>
  <c r="J207" i="33"/>
  <c r="J158" i="33"/>
  <c r="J152" i="33"/>
  <c r="J156" i="33"/>
  <c r="J92" i="33"/>
  <c r="J166" i="33"/>
  <c r="J113" i="33"/>
  <c r="J231" i="33"/>
  <c r="J133" i="33"/>
  <c r="J73" i="33"/>
  <c r="J265" i="33"/>
  <c r="J149" i="33"/>
  <c r="J142" i="33"/>
  <c r="J299" i="33"/>
  <c r="J262" i="33"/>
  <c r="J183" i="33"/>
  <c r="J218" i="33"/>
  <c r="J160" i="33"/>
  <c r="J87" i="33"/>
  <c r="J53" i="33"/>
  <c r="J286" i="33"/>
  <c r="J260" i="33"/>
  <c r="J147" i="33"/>
  <c r="J238" i="33"/>
  <c r="J111" i="33"/>
  <c r="J139" i="33"/>
  <c r="J144" i="33"/>
  <c r="J173" i="33"/>
  <c r="J148" i="33"/>
  <c r="J153" i="33"/>
  <c r="J126" i="33"/>
  <c r="J197" i="33"/>
  <c r="J176" i="33"/>
  <c r="J190" i="33"/>
  <c r="J297" i="33"/>
  <c r="J216" i="33"/>
  <c r="J236" i="33"/>
  <c r="J205" i="33"/>
  <c r="J79" i="33"/>
  <c r="J63" i="33"/>
  <c r="J49" i="33"/>
  <c r="J37" i="33"/>
  <c r="J140" i="33"/>
  <c r="J123" i="33"/>
  <c r="J61" i="33"/>
  <c r="J228" i="33"/>
  <c r="J214" i="33"/>
  <c r="J246" i="33"/>
  <c r="J130" i="33"/>
  <c r="J154" i="33"/>
  <c r="J240" i="33"/>
  <c r="J271" i="33"/>
  <c r="J291" i="33"/>
  <c r="J58" i="33"/>
  <c r="J254" i="33"/>
  <c r="J267" i="33"/>
  <c r="J78" i="33"/>
  <c r="J198" i="33"/>
  <c r="J77" i="33"/>
  <c r="J266" i="33"/>
  <c r="J280" i="33"/>
  <c r="J202" i="33"/>
  <c r="J122" i="33"/>
  <c r="J287" i="33"/>
  <c r="J229" i="33"/>
  <c r="J293" i="33"/>
  <c r="J51" i="33"/>
  <c r="J196" i="33"/>
  <c r="J42" i="33"/>
  <c r="J146" i="33"/>
  <c r="J177" i="33"/>
  <c r="J157" i="33"/>
  <c r="J90" i="33"/>
  <c r="J226" i="33"/>
  <c r="J52" i="33"/>
  <c r="J212" i="33"/>
  <c r="J269" i="33"/>
  <c r="J188" i="33"/>
  <c r="J250" i="33"/>
  <c r="J74" i="33"/>
  <c r="J64" i="33"/>
  <c r="J127" i="33"/>
  <c r="J234" i="33"/>
  <c r="J137" i="33"/>
  <c r="J48" i="33"/>
  <c r="J194" i="33"/>
  <c r="J43" i="33"/>
  <c r="J46" i="33"/>
  <c r="J252" i="33"/>
  <c r="J210" i="33"/>
  <c r="J294" i="33"/>
  <c r="J248" i="33"/>
  <c r="J98" i="33"/>
  <c r="J119" i="33"/>
  <c r="J67" i="33"/>
  <c r="J47" i="33"/>
  <c r="J128" i="33"/>
  <c r="J81" i="33"/>
  <c r="J245" i="33"/>
  <c r="J44" i="33"/>
  <c r="J165" i="33"/>
  <c r="J230" i="33"/>
  <c r="J121" i="33"/>
  <c r="J278" i="33"/>
  <c r="J72" i="33"/>
  <c r="J45" i="33"/>
  <c r="J264" i="33"/>
  <c r="J175" i="33"/>
  <c r="J223" i="33"/>
  <c r="J167" i="33"/>
  <c r="J279" i="33"/>
  <c r="J284" i="33"/>
  <c r="J106" i="33"/>
  <c r="J209" i="33"/>
  <c r="J163" i="33"/>
  <c r="J159" i="33"/>
  <c r="J170" i="33"/>
  <c r="J84" i="33"/>
  <c r="J36" i="33"/>
  <c r="J211" i="33"/>
  <c r="J117" i="33"/>
  <c r="J131" i="33"/>
  <c r="J39" i="33"/>
  <c r="J244" i="33"/>
  <c r="J295" i="33"/>
  <c r="J263" i="33"/>
  <c r="J57" i="33"/>
  <c r="J215" i="33"/>
  <c r="J221" i="33"/>
  <c r="J257" i="33"/>
  <c r="J273" i="33"/>
  <c r="J164" i="33"/>
  <c r="J136" i="33"/>
  <c r="J171" i="33"/>
  <c r="J108" i="33"/>
  <c r="J124" i="33"/>
  <c r="J249" i="33"/>
  <c r="J290" i="33"/>
  <c r="J168" i="33"/>
  <c r="J285" i="33"/>
  <c r="J277" i="33"/>
  <c r="J247" i="33"/>
  <c r="J174" i="33"/>
  <c r="J76" i="33"/>
  <c r="J187" i="33"/>
  <c r="J270" i="33"/>
  <c r="J88" i="33"/>
  <c r="J71" i="33"/>
  <c r="J274" i="33"/>
  <c r="J241" i="33"/>
  <c r="J220" i="33"/>
  <c r="J204" i="33"/>
  <c r="J232" i="33"/>
  <c r="J281" i="33"/>
  <c r="J97" i="33"/>
  <c r="J192" i="33"/>
  <c r="J118" i="33"/>
  <c r="J135" i="33"/>
  <c r="J129" i="33"/>
  <c r="J99" i="33"/>
  <c r="J65" i="33"/>
  <c r="J100" i="33"/>
  <c r="J251" i="33"/>
  <c r="J258" i="33"/>
  <c r="J253" i="33"/>
  <c r="J110" i="33"/>
  <c r="J185" i="33"/>
  <c r="J103" i="33"/>
  <c r="J193" i="33"/>
  <c r="J289" i="33"/>
  <c r="J120" i="33"/>
  <c r="J276" i="33"/>
  <c r="J91" i="33"/>
  <c r="J203" i="33"/>
  <c r="J206" i="33"/>
  <c r="J282" i="33"/>
  <c r="J186" i="33"/>
  <c r="J62" i="33"/>
  <c r="J60" i="33"/>
  <c r="J95" i="33"/>
  <c r="J217" i="33"/>
  <c r="J191" i="33"/>
  <c r="J59" i="33"/>
  <c r="J150" i="33"/>
  <c r="J179" i="33"/>
  <c r="J169" i="33"/>
  <c r="J66" i="33"/>
  <c r="J288" i="33"/>
  <c r="J237" i="33"/>
  <c r="J181" i="33"/>
  <c r="J89" i="33"/>
  <c r="J40" i="33"/>
  <c r="J256" i="33"/>
  <c r="J143" i="33"/>
  <c r="J178" i="33"/>
  <c r="J219" i="33"/>
  <c r="J83" i="33"/>
  <c r="J261" i="33"/>
  <c r="J243" i="33"/>
  <c r="J104" i="33"/>
  <c r="J227" i="33"/>
  <c r="J80" i="33"/>
  <c r="J107" i="33"/>
  <c r="J54" i="33"/>
  <c r="J69" i="33"/>
  <c r="J200" i="33"/>
  <c r="J75" i="33"/>
  <c r="J298" i="33"/>
  <c r="J180" i="33"/>
  <c r="J94" i="33"/>
  <c r="J184" i="33"/>
  <c r="J224" i="33"/>
  <c r="J275" i="33"/>
  <c r="J255" i="33"/>
  <c r="J116" i="33"/>
  <c r="J272" i="33"/>
  <c r="J292" i="33"/>
  <c r="J259" i="33"/>
  <c r="J85" i="33"/>
  <c r="J134" i="33"/>
  <c r="J151" i="33"/>
  <c r="J162" i="33"/>
  <c r="J161" i="33"/>
  <c r="J132" i="33"/>
  <c r="J68" i="33"/>
  <c r="J101" i="33"/>
  <c r="J172" i="33"/>
  <c r="J41" i="33"/>
  <c r="J138" i="33"/>
  <c r="J239" i="33"/>
  <c r="J199" i="33"/>
  <c r="J70" i="33"/>
  <c r="J56" i="33"/>
  <c r="J50" i="33"/>
  <c r="H75" i="33" l="1"/>
  <c r="G75" i="33"/>
  <c r="H129" i="33"/>
  <c r="G129" i="33"/>
  <c r="H279" i="33"/>
  <c r="G279" i="33"/>
  <c r="G250" i="33"/>
  <c r="H250" i="33"/>
  <c r="H214" i="33"/>
  <c r="G214" i="33"/>
  <c r="H126" i="33"/>
  <c r="G126" i="33"/>
  <c r="G222" i="33"/>
  <c r="H222" i="33"/>
  <c r="H162" i="33"/>
  <c r="G162" i="33"/>
  <c r="G203" i="33"/>
  <c r="H203" i="33"/>
  <c r="H263" i="33"/>
  <c r="G263" i="33"/>
  <c r="H188" i="33"/>
  <c r="G188" i="33"/>
  <c r="H208" i="33"/>
  <c r="G208" i="33"/>
  <c r="G93" i="33"/>
  <c r="H93" i="33"/>
  <c r="H276" i="33"/>
  <c r="G276" i="33"/>
  <c r="H175" i="33"/>
  <c r="G175" i="33"/>
  <c r="G173" i="33"/>
  <c r="H173" i="33"/>
  <c r="G107" i="33"/>
  <c r="H107" i="33"/>
  <c r="H168" i="33"/>
  <c r="G168" i="33"/>
  <c r="B52" i="33"/>
  <c r="G52" i="33"/>
  <c r="H52" i="33"/>
  <c r="G265" i="33"/>
  <c r="H265" i="33"/>
  <c r="G50" i="33"/>
  <c r="H50" i="33"/>
  <c r="B50" i="33"/>
  <c r="H289" i="33"/>
  <c r="G289" i="33"/>
  <c r="H210" i="33"/>
  <c r="G210" i="33"/>
  <c r="G73" i="33"/>
  <c r="B73" i="33"/>
  <c r="H73" i="33"/>
  <c r="B56" i="33"/>
  <c r="G56" i="33"/>
  <c r="H56" i="33"/>
  <c r="G193" i="33"/>
  <c r="H193" i="33"/>
  <c r="H72" i="33"/>
  <c r="B72" i="33"/>
  <c r="G72" i="33"/>
  <c r="G111" i="33"/>
  <c r="H111" i="33"/>
  <c r="H150" i="33"/>
  <c r="G150" i="33"/>
  <c r="H211" i="33"/>
  <c r="G211" i="33"/>
  <c r="H238" i="33"/>
  <c r="G238" i="33"/>
  <c r="G185" i="33"/>
  <c r="H185" i="33"/>
  <c r="G36" i="33"/>
  <c r="B36" i="33"/>
  <c r="H36" i="33"/>
  <c r="G79" i="33"/>
  <c r="H79" i="33"/>
  <c r="G113" i="33"/>
  <c r="H113" i="33"/>
  <c r="H191" i="33"/>
  <c r="G191" i="33"/>
  <c r="G84" i="33"/>
  <c r="H84" i="33"/>
  <c r="H146" i="33"/>
  <c r="G146" i="33"/>
  <c r="G112" i="33"/>
  <c r="H112" i="33"/>
  <c r="G138" i="33"/>
  <c r="H138" i="33"/>
  <c r="H217" i="33"/>
  <c r="G217" i="33"/>
  <c r="H136" i="33"/>
  <c r="G136" i="33"/>
  <c r="G48" i="33"/>
  <c r="B48" i="33"/>
  <c r="H48" i="33"/>
  <c r="B42" i="33"/>
  <c r="H42" i="33"/>
  <c r="G42" i="33"/>
  <c r="H109" i="33"/>
  <c r="G109" i="33"/>
  <c r="H95" i="33"/>
  <c r="G95" i="33"/>
  <c r="H159" i="33"/>
  <c r="G159" i="33"/>
  <c r="H216" i="33"/>
  <c r="G216" i="33"/>
  <c r="H53" i="33"/>
  <c r="G53" i="33"/>
  <c r="B53" i="33"/>
  <c r="G172" i="33"/>
  <c r="H172" i="33"/>
  <c r="G184" i="33"/>
  <c r="H184" i="33"/>
  <c r="H178" i="33"/>
  <c r="G178" i="33"/>
  <c r="B60" i="33"/>
  <c r="H60" i="33"/>
  <c r="G60" i="33"/>
  <c r="G251" i="33"/>
  <c r="H251" i="33"/>
  <c r="H88" i="33"/>
  <c r="G88" i="33"/>
  <c r="H273" i="33"/>
  <c r="G273" i="33"/>
  <c r="H163" i="33"/>
  <c r="G163" i="33"/>
  <c r="G245" i="33"/>
  <c r="H245" i="33"/>
  <c r="H234" i="33"/>
  <c r="G234" i="33"/>
  <c r="B51" i="33"/>
  <c r="H51" i="33"/>
  <c r="G51" i="33"/>
  <c r="H240" i="33"/>
  <c r="G240" i="33"/>
  <c r="H297" i="33"/>
  <c r="G297" i="33"/>
  <c r="G87" i="33"/>
  <c r="H87" i="33"/>
  <c r="H152" i="33"/>
  <c r="G152" i="33"/>
  <c r="G82" i="33"/>
  <c r="H82" i="33"/>
  <c r="H225" i="33"/>
  <c r="G225" i="33"/>
  <c r="H161" i="33"/>
  <c r="G161" i="33"/>
  <c r="H206" i="33"/>
  <c r="G206" i="33"/>
  <c r="H262" i="33"/>
  <c r="G262" i="33"/>
  <c r="H181" i="33"/>
  <c r="G181" i="33"/>
  <c r="H247" i="33"/>
  <c r="G247" i="33"/>
  <c r="H119" i="33"/>
  <c r="G119" i="33"/>
  <c r="H228" i="33"/>
  <c r="G228" i="33"/>
  <c r="H299" i="33"/>
  <c r="G299" i="33"/>
  <c r="H69" i="33"/>
  <c r="G69" i="33"/>
  <c r="B69" i="33"/>
  <c r="G91" i="33"/>
  <c r="H91" i="33"/>
  <c r="H277" i="33"/>
  <c r="G277" i="33"/>
  <c r="H223" i="33"/>
  <c r="G223" i="33"/>
  <c r="H269" i="33"/>
  <c r="G269" i="33"/>
  <c r="H148" i="33"/>
  <c r="G148" i="33"/>
  <c r="H134" i="33"/>
  <c r="G134" i="33"/>
  <c r="H192" i="33"/>
  <c r="G192" i="33"/>
  <c r="H212" i="33"/>
  <c r="G212" i="33"/>
  <c r="G149" i="33"/>
  <c r="H149" i="33"/>
  <c r="G85" i="33"/>
  <c r="H85" i="33"/>
  <c r="H97" i="33"/>
  <c r="G97" i="33"/>
  <c r="H39" i="33"/>
  <c r="B39" i="33"/>
  <c r="G39" i="33"/>
  <c r="H77" i="33"/>
  <c r="G77" i="33"/>
  <c r="G296" i="33"/>
  <c r="H296" i="33"/>
  <c r="H80" i="33"/>
  <c r="G80" i="33"/>
  <c r="H281" i="33"/>
  <c r="G281" i="33"/>
  <c r="G45" i="33"/>
  <c r="H45" i="33"/>
  <c r="B45" i="33"/>
  <c r="G37" i="33"/>
  <c r="H37" i="33"/>
  <c r="B37" i="33"/>
  <c r="H233" i="33"/>
  <c r="G233" i="33"/>
  <c r="H227" i="33"/>
  <c r="G227" i="33"/>
  <c r="H249" i="33"/>
  <c r="G249" i="33"/>
  <c r="H252" i="33"/>
  <c r="G252" i="33"/>
  <c r="H133" i="33"/>
  <c r="G133" i="33"/>
  <c r="G272" i="33"/>
  <c r="H272" i="33"/>
  <c r="H124" i="33"/>
  <c r="G124" i="33"/>
  <c r="H267" i="33"/>
  <c r="G267" i="33"/>
  <c r="B63" i="33"/>
  <c r="H63" i="33"/>
  <c r="G63" i="33"/>
  <c r="G33" i="33"/>
  <c r="B33" i="33"/>
  <c r="H33" i="33"/>
  <c r="H199" i="33"/>
  <c r="G199" i="33"/>
  <c r="H59" i="33"/>
  <c r="G59" i="33"/>
  <c r="B59" i="33"/>
  <c r="G121" i="33"/>
  <c r="H121" i="33"/>
  <c r="B43" i="33"/>
  <c r="H43" i="33"/>
  <c r="G43" i="33"/>
  <c r="H105" i="33"/>
  <c r="G105" i="33"/>
  <c r="H239" i="33"/>
  <c r="G239" i="33"/>
  <c r="G241" i="33"/>
  <c r="H241" i="33"/>
  <c r="H194" i="33"/>
  <c r="G194" i="33"/>
  <c r="H58" i="33"/>
  <c r="G58" i="33"/>
  <c r="B58" i="33"/>
  <c r="H155" i="33"/>
  <c r="G155" i="33"/>
  <c r="G83" i="33"/>
  <c r="H83" i="33"/>
  <c r="H274" i="33"/>
  <c r="G274" i="33"/>
  <c r="H165" i="33"/>
  <c r="G165" i="33"/>
  <c r="H236" i="33"/>
  <c r="G236" i="33"/>
  <c r="H283" i="33"/>
  <c r="G283" i="33"/>
  <c r="G41" i="33"/>
  <c r="H41" i="33"/>
  <c r="B41" i="33"/>
  <c r="G258" i="33"/>
  <c r="H258" i="33"/>
  <c r="H137" i="33"/>
  <c r="G137" i="33"/>
  <c r="H102" i="33"/>
  <c r="G102" i="33"/>
  <c r="H101" i="33"/>
  <c r="G101" i="33"/>
  <c r="H94" i="33"/>
  <c r="G94" i="33"/>
  <c r="G143" i="33"/>
  <c r="H143" i="33"/>
  <c r="H62" i="33"/>
  <c r="B62" i="33"/>
  <c r="G62" i="33"/>
  <c r="H100" i="33"/>
  <c r="G100" i="33"/>
  <c r="H270" i="33"/>
  <c r="G270" i="33"/>
  <c r="G257" i="33"/>
  <c r="H257" i="33"/>
  <c r="G209" i="33"/>
  <c r="H209" i="33"/>
  <c r="G81" i="33"/>
  <c r="H81" i="33"/>
  <c r="G127" i="33"/>
  <c r="H127" i="33"/>
  <c r="H293" i="33"/>
  <c r="G293" i="33"/>
  <c r="H154" i="33"/>
  <c r="G154" i="33"/>
  <c r="H190" i="33"/>
  <c r="G190" i="33"/>
  <c r="H160" i="33"/>
  <c r="G160" i="33"/>
  <c r="H158" i="33"/>
  <c r="G158" i="33"/>
  <c r="H86" i="33"/>
  <c r="G86" i="33"/>
  <c r="H55" i="33"/>
  <c r="G55" i="33"/>
  <c r="B55" i="33"/>
  <c r="G142" i="33"/>
  <c r="H142" i="33"/>
  <c r="H288" i="33"/>
  <c r="G288" i="33"/>
  <c r="H244" i="33"/>
  <c r="G244" i="33"/>
  <c r="H266" i="33"/>
  <c r="G266" i="33"/>
  <c r="G189" i="33"/>
  <c r="H189" i="33"/>
  <c r="H66" i="33"/>
  <c r="G66" i="33"/>
  <c r="B66" i="33"/>
  <c r="H264" i="33"/>
  <c r="G264" i="33"/>
  <c r="H144" i="33"/>
  <c r="G144" i="33"/>
  <c r="H169" i="33"/>
  <c r="G169" i="33"/>
  <c r="H131" i="33"/>
  <c r="G131" i="33"/>
  <c r="H198" i="33"/>
  <c r="G198" i="33"/>
  <c r="H114" i="33"/>
  <c r="G114" i="33"/>
  <c r="H292" i="33"/>
  <c r="G292" i="33"/>
  <c r="G232" i="33"/>
  <c r="H232" i="33"/>
  <c r="G90" i="33"/>
  <c r="H90" i="33"/>
  <c r="G49" i="33"/>
  <c r="B49" i="33"/>
  <c r="H49" i="33"/>
  <c r="B38" i="33"/>
  <c r="H38" i="33"/>
  <c r="G38" i="33"/>
  <c r="B70" i="33"/>
  <c r="H70" i="33"/>
  <c r="G70" i="33"/>
  <c r="G103" i="33"/>
  <c r="H103" i="33"/>
  <c r="H278" i="33"/>
  <c r="G278" i="33"/>
  <c r="G46" i="33"/>
  <c r="H46" i="33"/>
  <c r="B46" i="33"/>
  <c r="H125" i="33"/>
  <c r="G125" i="33"/>
  <c r="H243" i="33"/>
  <c r="G243" i="33"/>
  <c r="G108" i="33"/>
  <c r="H108" i="33"/>
  <c r="H177" i="33"/>
  <c r="G177" i="33"/>
  <c r="H147" i="33"/>
  <c r="G147" i="33"/>
  <c r="H255" i="33"/>
  <c r="G255" i="33"/>
  <c r="H110" i="33"/>
  <c r="G110" i="33"/>
  <c r="H230" i="33"/>
  <c r="G230" i="33"/>
  <c r="H205" i="33"/>
  <c r="G205" i="33"/>
  <c r="H166" i="33"/>
  <c r="G166" i="33"/>
  <c r="H275" i="33"/>
  <c r="G275" i="33"/>
  <c r="H253" i="33"/>
  <c r="G253" i="33"/>
  <c r="H170" i="33"/>
  <c r="G170" i="33"/>
  <c r="H291" i="33"/>
  <c r="G291" i="33"/>
  <c r="H92" i="33"/>
  <c r="G92" i="33"/>
  <c r="G224" i="33"/>
  <c r="H224" i="33"/>
  <c r="B71" i="33"/>
  <c r="H71" i="33"/>
  <c r="G71" i="33"/>
  <c r="H44" i="33"/>
  <c r="G44" i="33"/>
  <c r="B44" i="33"/>
  <c r="H196" i="33"/>
  <c r="G196" i="33"/>
  <c r="H156" i="33"/>
  <c r="G156" i="33"/>
  <c r="B68" i="33"/>
  <c r="H68" i="33"/>
  <c r="G68" i="33"/>
  <c r="H180" i="33"/>
  <c r="G180" i="33"/>
  <c r="H256" i="33"/>
  <c r="G256" i="33"/>
  <c r="G186" i="33"/>
  <c r="H186" i="33"/>
  <c r="G65" i="33"/>
  <c r="H65" i="33"/>
  <c r="B65" i="33"/>
  <c r="H187" i="33"/>
  <c r="G187" i="33"/>
  <c r="H221" i="33"/>
  <c r="G221" i="33"/>
  <c r="G106" i="33"/>
  <c r="H106" i="33"/>
  <c r="G128" i="33"/>
  <c r="H128" i="33"/>
  <c r="H64" i="33"/>
  <c r="G64" i="33"/>
  <c r="B64" i="33"/>
  <c r="H229" i="33"/>
  <c r="G229" i="33"/>
  <c r="G130" i="33"/>
  <c r="H130" i="33"/>
  <c r="H176" i="33"/>
  <c r="G176" i="33"/>
  <c r="H218" i="33"/>
  <c r="G218" i="33"/>
  <c r="H207" i="33"/>
  <c r="G207" i="33"/>
  <c r="G141" i="33"/>
  <c r="H141" i="33"/>
  <c r="H89" i="33"/>
  <c r="G89" i="33"/>
  <c r="H174" i="33"/>
  <c r="G174" i="33"/>
  <c r="G57" i="33"/>
  <c r="B57" i="33"/>
  <c r="H57" i="33"/>
  <c r="B67" i="33"/>
  <c r="G67" i="33"/>
  <c r="H67" i="33"/>
  <c r="H122" i="33"/>
  <c r="G122" i="33"/>
  <c r="H201" i="33"/>
  <c r="G201" i="33"/>
  <c r="H200" i="33"/>
  <c r="G200" i="33"/>
  <c r="G135" i="33"/>
  <c r="H135" i="33"/>
  <c r="H167" i="33"/>
  <c r="G167" i="33"/>
  <c r="G202" i="33"/>
  <c r="H202" i="33"/>
  <c r="G153" i="33"/>
  <c r="H153" i="33"/>
  <c r="H145" i="33"/>
  <c r="G145" i="33"/>
  <c r="H151" i="33"/>
  <c r="G151" i="33"/>
  <c r="H237" i="33"/>
  <c r="G237" i="33"/>
  <c r="H118" i="33"/>
  <c r="G118" i="33"/>
  <c r="H295" i="33"/>
  <c r="G295" i="33"/>
  <c r="H98" i="33"/>
  <c r="G98" i="33"/>
  <c r="H280" i="33"/>
  <c r="G280" i="33"/>
  <c r="H61" i="33"/>
  <c r="G61" i="33"/>
  <c r="B61" i="33"/>
  <c r="G195" i="33"/>
  <c r="H195" i="33"/>
  <c r="H54" i="33"/>
  <c r="B54" i="33"/>
  <c r="G54" i="33"/>
  <c r="H285" i="33"/>
  <c r="G285" i="33"/>
  <c r="G248" i="33"/>
  <c r="H248" i="33"/>
  <c r="H123" i="33"/>
  <c r="G123" i="33"/>
  <c r="H242" i="33"/>
  <c r="G242" i="33"/>
  <c r="G120" i="33"/>
  <c r="H120" i="33"/>
  <c r="H294" i="33"/>
  <c r="G294" i="33"/>
  <c r="H140" i="33"/>
  <c r="G140" i="33"/>
  <c r="G96" i="33"/>
  <c r="H96" i="33"/>
  <c r="H259" i="33"/>
  <c r="G259" i="33"/>
  <c r="H290" i="33"/>
  <c r="G290" i="33"/>
  <c r="H226" i="33"/>
  <c r="G226" i="33"/>
  <c r="H139" i="33"/>
  <c r="G139" i="33"/>
  <c r="G179" i="33"/>
  <c r="H179" i="33"/>
  <c r="G117" i="33"/>
  <c r="H117" i="33"/>
  <c r="G78" i="33"/>
  <c r="H78" i="33"/>
  <c r="H268" i="33"/>
  <c r="G268" i="33"/>
  <c r="G104" i="33"/>
  <c r="H104" i="33"/>
  <c r="H204" i="33"/>
  <c r="G204" i="33"/>
  <c r="H157" i="33"/>
  <c r="G157" i="33"/>
  <c r="H231" i="33"/>
  <c r="G231" i="33"/>
  <c r="H116" i="33"/>
  <c r="G116" i="33"/>
  <c r="H220" i="33"/>
  <c r="G220" i="33"/>
  <c r="H254" i="33"/>
  <c r="G254" i="33"/>
  <c r="G115" i="33"/>
  <c r="H115" i="33"/>
  <c r="H261" i="33"/>
  <c r="G261" i="33"/>
  <c r="H171" i="33"/>
  <c r="G171" i="33"/>
  <c r="H260" i="33"/>
  <c r="G260" i="33"/>
  <c r="H286" i="33"/>
  <c r="G286" i="33"/>
  <c r="H219" i="33"/>
  <c r="G219" i="33"/>
  <c r="G164" i="33"/>
  <c r="H164" i="33"/>
  <c r="H271" i="33"/>
  <c r="G271" i="33"/>
  <c r="H35" i="33"/>
  <c r="G35" i="33"/>
  <c r="B35" i="33"/>
  <c r="G132" i="33"/>
  <c r="H132" i="33"/>
  <c r="H298" i="33"/>
  <c r="G298" i="33"/>
  <c r="H40" i="33"/>
  <c r="G40" i="33"/>
  <c r="B40" i="33"/>
  <c r="H282" i="33"/>
  <c r="G282" i="33"/>
  <c r="H99" i="33"/>
  <c r="G99" i="33"/>
  <c r="H76" i="33"/>
  <c r="G76" i="33"/>
  <c r="G215" i="33"/>
  <c r="H215" i="33"/>
  <c r="H284" i="33"/>
  <c r="G284" i="33"/>
  <c r="B47" i="33"/>
  <c r="H47" i="33"/>
  <c r="G47" i="33"/>
  <c r="G74" i="33"/>
  <c r="B74" i="33"/>
  <c r="H74" i="33"/>
  <c r="H287" i="33"/>
  <c r="G287" i="33"/>
  <c r="H246" i="33"/>
  <c r="G246" i="33"/>
  <c r="G197" i="33"/>
  <c r="H197" i="33"/>
  <c r="G183" i="33"/>
  <c r="H183" i="33"/>
  <c r="H213" i="33"/>
  <c r="G213" i="33"/>
  <c r="H235" i="33"/>
  <c r="G235" i="33"/>
  <c r="U5" i="33" l="1"/>
  <c r="U4" i="33"/>
  <c r="U3" i="33"/>
  <c r="H7" i="21" l="1"/>
  <c r="A1" i="32"/>
  <c r="B1" i="32"/>
  <c r="C1" i="32"/>
  <c r="E1" i="32"/>
  <c r="F1" i="32"/>
  <c r="H1" i="32"/>
  <c r="I1" i="32"/>
  <c r="K1" i="32"/>
  <c r="L1" i="32"/>
  <c r="M1" i="32"/>
  <c r="N1" i="32"/>
  <c r="O1" i="32"/>
  <c r="P1" i="32"/>
  <c r="Q1" i="32"/>
  <c r="R1" i="32"/>
  <c r="S1" i="32"/>
  <c r="T1" i="32"/>
  <c r="V1" i="32"/>
  <c r="W1" i="32"/>
  <c r="X1" i="32"/>
  <c r="Y1" i="32"/>
  <c r="Z1" i="32"/>
  <c r="AC1" i="32"/>
  <c r="AD1" i="32"/>
  <c r="AE1" i="32"/>
  <c r="AF1" i="32"/>
  <c r="AG1" i="32"/>
  <c r="AH1" i="32"/>
  <c r="AJ1" i="32"/>
  <c r="AK1" i="32"/>
  <c r="AL1" i="32"/>
  <c r="AM1" i="32"/>
  <c r="AN1" i="32"/>
  <c r="AO1" i="32"/>
  <c r="AR1" i="32"/>
  <c r="AS1" i="32"/>
  <c r="B2" i="32"/>
  <c r="C2" i="32"/>
  <c r="E2" i="32"/>
  <c r="F2" i="32"/>
  <c r="H2" i="32"/>
  <c r="I2" i="32"/>
  <c r="K2" i="32"/>
  <c r="L2" i="32"/>
  <c r="M2" i="32"/>
  <c r="N2" i="32"/>
  <c r="O2" i="32"/>
  <c r="P2" i="32"/>
  <c r="Q2" i="32"/>
  <c r="R2" i="32"/>
  <c r="S2" i="32"/>
  <c r="T2" i="32"/>
  <c r="V2" i="32"/>
  <c r="W2" i="32"/>
  <c r="X2" i="32"/>
  <c r="Y2" i="32"/>
  <c r="Z2" i="32"/>
  <c r="AC2" i="32"/>
  <c r="AD2" i="32"/>
  <c r="AE2" i="32"/>
  <c r="AF2" i="32"/>
  <c r="AG2" i="32"/>
  <c r="AH2" i="32"/>
  <c r="AJ2" i="32"/>
  <c r="AK2" i="32"/>
  <c r="AL2" i="32"/>
  <c r="AM2" i="32"/>
  <c r="AN2" i="32"/>
  <c r="AO2" i="32"/>
  <c r="AR6" i="32"/>
  <c r="AR7" i="32"/>
  <c r="Q12" i="32"/>
  <c r="V406" i="32"/>
  <c r="W406" i="32"/>
  <c r="X406" i="32"/>
  <c r="Y406" i="32"/>
  <c r="Z406" i="32"/>
  <c r="AA406" i="32"/>
  <c r="AC406" i="32"/>
  <c r="AD406" i="32"/>
  <c r="AE406" i="32"/>
  <c r="AF406" i="32"/>
  <c r="AG406" i="32"/>
  <c r="AH406" i="32"/>
  <c r="AJ406" i="32"/>
  <c r="AK406" i="32"/>
  <c r="AL406" i="32"/>
  <c r="AM406" i="32"/>
  <c r="AN406" i="32"/>
  <c r="AO406" i="32"/>
  <c r="AQ408" i="32"/>
  <c r="AS408" i="32"/>
  <c r="R165" i="31"/>
  <c r="A136" i="31"/>
  <c r="P127" i="31"/>
  <c r="N127" i="31"/>
  <c r="N126" i="31"/>
  <c r="P126" i="31" s="1"/>
  <c r="F126" i="31"/>
  <c r="N125" i="31"/>
  <c r="P125" i="31" s="1"/>
  <c r="P124" i="31"/>
  <c r="N124" i="31"/>
  <c r="F124" i="31"/>
  <c r="P123" i="31"/>
  <c r="N123" i="31"/>
  <c r="N122" i="31"/>
  <c r="P122" i="31" s="1"/>
  <c r="F122" i="31"/>
  <c r="F128" i="31" s="1"/>
  <c r="N121" i="31"/>
  <c r="P121" i="31" s="1"/>
  <c r="N120" i="31"/>
  <c r="P120" i="31" s="1"/>
  <c r="N119" i="31"/>
  <c r="P119" i="31" s="1"/>
  <c r="F119" i="31"/>
  <c r="N118" i="31"/>
  <c r="P118" i="31" s="1"/>
  <c r="J117" i="31"/>
  <c r="P114" i="31" s="1"/>
  <c r="F116" i="31"/>
  <c r="L114" i="31"/>
  <c r="K114" i="31"/>
  <c r="J111" i="31"/>
  <c r="I111" i="31"/>
  <c r="B111" i="31"/>
  <c r="A111" i="31"/>
  <c r="J82" i="31"/>
  <c r="C82" i="31"/>
  <c r="A78" i="31"/>
  <c r="B76" i="31"/>
  <c r="C76" i="31" s="1"/>
  <c r="C73" i="31"/>
  <c r="B73" i="31"/>
  <c r="K69" i="31"/>
  <c r="L69" i="31" s="1"/>
  <c r="B69" i="31"/>
  <c r="C69" i="31" s="1"/>
  <c r="L66" i="31"/>
  <c r="C65" i="31"/>
  <c r="C66" i="31" s="1"/>
  <c r="C64" i="31"/>
  <c r="K61" i="31"/>
  <c r="B61" i="31"/>
  <c r="C19" i="31" s="1"/>
  <c r="J60" i="31"/>
  <c r="A60" i="31"/>
  <c r="C57" i="31"/>
  <c r="L56" i="31"/>
  <c r="L57" i="31" s="1"/>
  <c r="C56" i="31"/>
  <c r="K53" i="31"/>
  <c r="B53" i="31"/>
  <c r="J52" i="31"/>
  <c r="A52" i="31"/>
  <c r="N46" i="31"/>
  <c r="E46" i="31"/>
  <c r="C46" i="31"/>
  <c r="P45" i="31"/>
  <c r="P46" i="31" s="1"/>
  <c r="N45" i="31"/>
  <c r="L45" i="31"/>
  <c r="L46" i="31" s="1"/>
  <c r="G45" i="31"/>
  <c r="G46" i="31" s="1"/>
  <c r="E45" i="31"/>
  <c r="C45" i="31"/>
  <c r="P42" i="31"/>
  <c r="G42" i="31"/>
  <c r="P41" i="31"/>
  <c r="N41" i="31"/>
  <c r="N42" i="31" s="1"/>
  <c r="L41" i="31"/>
  <c r="L42" i="31" s="1"/>
  <c r="G41" i="31"/>
  <c r="E41" i="31"/>
  <c r="E42" i="31" s="1"/>
  <c r="C41" i="31"/>
  <c r="C42" i="31" s="1"/>
  <c r="K38" i="31"/>
  <c r="J13" i="31" s="1"/>
  <c r="J38" i="31"/>
  <c r="B38" i="31"/>
  <c r="C13" i="31" s="1"/>
  <c r="A38" i="31"/>
  <c r="G32" i="31"/>
  <c r="D32" i="31"/>
  <c r="J31" i="31"/>
  <c r="J32" i="31" s="1"/>
  <c r="G31" i="31"/>
  <c r="D31" i="31"/>
  <c r="G27" i="31"/>
  <c r="D27" i="31"/>
  <c r="J26" i="31"/>
  <c r="J27" i="31" s="1"/>
  <c r="G26" i="31"/>
  <c r="D26" i="31"/>
  <c r="B23" i="31"/>
  <c r="C10" i="31" s="1"/>
  <c r="A23" i="31"/>
  <c r="J19" i="31"/>
  <c r="J16" i="31"/>
  <c r="C16" i="31"/>
  <c r="Q8" i="31"/>
  <c r="Q5" i="31"/>
  <c r="A4" i="31"/>
  <c r="Q2" i="31"/>
  <c r="P2" i="31"/>
  <c r="O2" i="31"/>
  <c r="N2" i="31"/>
  <c r="M2" i="31"/>
  <c r="L2" i="31"/>
  <c r="K2" i="31"/>
  <c r="J2" i="31"/>
  <c r="I2" i="31"/>
  <c r="H2" i="31"/>
  <c r="G2" i="31"/>
  <c r="F2" i="31"/>
  <c r="E2" i="31"/>
  <c r="D2" i="31"/>
  <c r="C2" i="31"/>
  <c r="B2" i="31"/>
  <c r="A2" i="31"/>
  <c r="Q1" i="31"/>
  <c r="P1" i="31"/>
  <c r="O1" i="31"/>
  <c r="N1" i="31"/>
  <c r="M1" i="31"/>
  <c r="L1" i="31"/>
  <c r="K1" i="31"/>
  <c r="J1" i="31"/>
  <c r="I1" i="31"/>
  <c r="H1" i="31"/>
  <c r="G1" i="31"/>
  <c r="F1" i="31"/>
  <c r="E1" i="31"/>
  <c r="D1" i="31"/>
  <c r="C1" i="31"/>
  <c r="B1" i="31"/>
  <c r="A1" i="31"/>
  <c r="AA497" i="30"/>
  <c r="I489" i="30"/>
  <c r="I490" i="30" s="1"/>
  <c r="H489" i="30"/>
  <c r="H490" i="30" s="1"/>
  <c r="G489" i="30"/>
  <c r="G490" i="30" s="1"/>
  <c r="F489" i="30"/>
  <c r="F490" i="30" s="1"/>
  <c r="J490" i="30" s="1"/>
  <c r="J486" i="30"/>
  <c r="B482" i="30"/>
  <c r="J43" i="30" s="1"/>
  <c r="A482" i="30"/>
  <c r="C469" i="30"/>
  <c r="B469" i="30"/>
  <c r="C467" i="30" s="1"/>
  <c r="C468" i="30"/>
  <c r="I468" i="30" s="1"/>
  <c r="H468" i="30" s="1"/>
  <c r="B468" i="30" s="1"/>
  <c r="C466" i="30"/>
  <c r="I466" i="30" s="1"/>
  <c r="H466" i="30" s="1"/>
  <c r="B466" i="30" s="1"/>
  <c r="I465" i="30"/>
  <c r="H465" i="30" s="1"/>
  <c r="B465" i="30" s="1"/>
  <c r="C465" i="30"/>
  <c r="D465" i="30" s="1"/>
  <c r="C464" i="30"/>
  <c r="B449" i="30"/>
  <c r="A449" i="30"/>
  <c r="K443" i="30"/>
  <c r="K441" i="30"/>
  <c r="K439" i="30"/>
  <c r="G437" i="30"/>
  <c r="F437" i="30"/>
  <c r="E437" i="30"/>
  <c r="D437" i="30"/>
  <c r="C437" i="30"/>
  <c r="K435" i="30"/>
  <c r="K434" i="30"/>
  <c r="K433" i="30"/>
  <c r="K432" i="30"/>
  <c r="K431" i="30"/>
  <c r="K427" i="30"/>
  <c r="I424" i="30"/>
  <c r="F424" i="30"/>
  <c r="B422" i="30"/>
  <c r="B419" i="30"/>
  <c r="A419" i="30"/>
  <c r="F415" i="30"/>
  <c r="E414" i="30"/>
  <c r="F413" i="30"/>
  <c r="G413" i="30" s="1"/>
  <c r="J413" i="30" s="1"/>
  <c r="F411" i="30"/>
  <c r="G411" i="30" s="1"/>
  <c r="J411" i="30" s="1"/>
  <c r="F410" i="30"/>
  <c r="G410" i="30" s="1"/>
  <c r="J410" i="30" s="1"/>
  <c r="F409" i="30"/>
  <c r="G409" i="30" s="1"/>
  <c r="J409" i="30" s="1"/>
  <c r="F408" i="30"/>
  <c r="G408" i="30" s="1"/>
  <c r="J408" i="30" s="1"/>
  <c r="F407" i="30"/>
  <c r="G407" i="30" s="1"/>
  <c r="J407" i="30" s="1"/>
  <c r="F406" i="30"/>
  <c r="F412" i="30" s="1"/>
  <c r="G412" i="30" s="1"/>
  <c r="J412" i="30" s="1"/>
  <c r="B405" i="30"/>
  <c r="A405" i="30"/>
  <c r="K396" i="30"/>
  <c r="G396" i="30"/>
  <c r="B396" i="30"/>
  <c r="K395" i="30"/>
  <c r="N395" i="30" s="1"/>
  <c r="G395" i="30"/>
  <c r="I395" i="30" s="1"/>
  <c r="M393" i="30"/>
  <c r="I393" i="30"/>
  <c r="D393" i="30"/>
  <c r="B395" i="30" s="1"/>
  <c r="N392" i="30"/>
  <c r="J392" i="30"/>
  <c r="B385" i="30"/>
  <c r="A385" i="30"/>
  <c r="B384" i="30"/>
  <c r="B380" i="30"/>
  <c r="F375" i="30"/>
  <c r="B358" i="30"/>
  <c r="J25" i="30" s="1"/>
  <c r="A358" i="30"/>
  <c r="B357" i="30"/>
  <c r="C353" i="30"/>
  <c r="N347" i="30"/>
  <c r="J349" i="30" s="1"/>
  <c r="J352" i="30" s="1"/>
  <c r="E346" i="30"/>
  <c r="E353" i="30" s="1"/>
  <c r="H345" i="30"/>
  <c r="G345" i="30"/>
  <c r="B345" i="30"/>
  <c r="A345" i="30"/>
  <c r="C339" i="30"/>
  <c r="K332" i="30"/>
  <c r="J332" i="30"/>
  <c r="I332" i="30"/>
  <c r="H332" i="30"/>
  <c r="G332" i="30"/>
  <c r="M331" i="30"/>
  <c r="K331" i="30"/>
  <c r="J331" i="30"/>
  <c r="I331" i="30"/>
  <c r="H331" i="30"/>
  <c r="K329" i="30"/>
  <c r="J329" i="30"/>
  <c r="I329" i="30"/>
  <c r="H329" i="30"/>
  <c r="G329" i="30"/>
  <c r="M328" i="30"/>
  <c r="K328" i="30"/>
  <c r="J328" i="30"/>
  <c r="I328" i="30"/>
  <c r="H328" i="30"/>
  <c r="G328" i="30"/>
  <c r="G331" i="30" s="1"/>
  <c r="L331" i="30" s="1"/>
  <c r="L327" i="30"/>
  <c r="K321" i="30"/>
  <c r="J321" i="30"/>
  <c r="I321" i="30"/>
  <c r="H321" i="30"/>
  <c r="G321" i="30"/>
  <c r="L320" i="30"/>
  <c r="B308" i="30"/>
  <c r="A308" i="30"/>
  <c r="C302" i="30"/>
  <c r="K295" i="30"/>
  <c r="J295" i="30"/>
  <c r="I295" i="30"/>
  <c r="H295" i="30"/>
  <c r="G295" i="30"/>
  <c r="M294" i="30"/>
  <c r="K294" i="30"/>
  <c r="J294" i="30"/>
  <c r="K292" i="30"/>
  <c r="J292" i="30"/>
  <c r="I292" i="30"/>
  <c r="H292" i="30"/>
  <c r="G292" i="30"/>
  <c r="M291" i="30"/>
  <c r="K291" i="30"/>
  <c r="J291" i="30"/>
  <c r="I291" i="30"/>
  <c r="I294" i="30" s="1"/>
  <c r="H291" i="30"/>
  <c r="H294" i="30" s="1"/>
  <c r="G291" i="30"/>
  <c r="G294" i="30" s="1"/>
  <c r="L294" i="30" s="1"/>
  <c r="L290" i="30"/>
  <c r="L289" i="30"/>
  <c r="B278" i="30"/>
  <c r="A278" i="30"/>
  <c r="Q271" i="30"/>
  <c r="Q270" i="30"/>
  <c r="D268" i="30"/>
  <c r="D267" i="30"/>
  <c r="D266" i="30"/>
  <c r="D265" i="30"/>
  <c r="Q264" i="30"/>
  <c r="D264" i="30"/>
  <c r="Q263" i="30"/>
  <c r="D263" i="30"/>
  <c r="D262" i="30"/>
  <c r="D261" i="30"/>
  <c r="D260" i="30"/>
  <c r="D259" i="30"/>
  <c r="D258" i="30"/>
  <c r="D257" i="30"/>
  <c r="Q255" i="30"/>
  <c r="Q254" i="30"/>
  <c r="D254" i="30"/>
  <c r="M250" i="30"/>
  <c r="J22" i="30" s="1"/>
  <c r="B250" i="30"/>
  <c r="A250" i="30"/>
  <c r="H246" i="30"/>
  <c r="G246" i="30"/>
  <c r="E246" i="30"/>
  <c r="J246" i="30" s="1"/>
  <c r="B241" i="30"/>
  <c r="C37" i="30" s="1"/>
  <c r="A241" i="30"/>
  <c r="T240" i="30"/>
  <c r="R240" i="30"/>
  <c r="Q240" i="30"/>
  <c r="S240" i="30" s="1"/>
  <c r="U239" i="30"/>
  <c r="V239" i="30" s="1"/>
  <c r="T239" i="30"/>
  <c r="S239" i="30"/>
  <c r="Z236" i="30"/>
  <c r="N233" i="30"/>
  <c r="J19" i="30" s="1"/>
  <c r="M233" i="30"/>
  <c r="E233" i="30"/>
  <c r="B233" i="30"/>
  <c r="D233" i="30" s="1"/>
  <c r="P229" i="30"/>
  <c r="O229" i="30"/>
  <c r="N229" i="30"/>
  <c r="N221" i="30"/>
  <c r="J16" i="30" s="1"/>
  <c r="M221" i="30"/>
  <c r="B221" i="30"/>
  <c r="C34" i="30" s="1"/>
  <c r="A221" i="30"/>
  <c r="D212" i="30"/>
  <c r="C210" i="30"/>
  <c r="D209" i="30"/>
  <c r="C207" i="30"/>
  <c r="D213" i="30" s="1"/>
  <c r="E206" i="30"/>
  <c r="D208" i="30" s="1"/>
  <c r="R205" i="30"/>
  <c r="N205" i="30"/>
  <c r="K205" i="30"/>
  <c r="N204" i="30" s="1"/>
  <c r="R204" i="30"/>
  <c r="S204" i="30" s="1"/>
  <c r="Q203" i="30"/>
  <c r="M203" i="30"/>
  <c r="O204" i="30" s="1"/>
  <c r="R202" i="30"/>
  <c r="H202" i="30"/>
  <c r="G202" i="30"/>
  <c r="B202" i="30"/>
  <c r="A202" i="30"/>
  <c r="C193" i="30"/>
  <c r="D192" i="30"/>
  <c r="C191" i="30"/>
  <c r="D194" i="30" s="1"/>
  <c r="E194" i="30" s="1"/>
  <c r="K190" i="30"/>
  <c r="E190" i="30"/>
  <c r="N189" i="30"/>
  <c r="Q188" i="30"/>
  <c r="M188" i="30"/>
  <c r="R189" i="30" s="1"/>
  <c r="S189" i="30" s="1"/>
  <c r="R187" i="30"/>
  <c r="H187" i="30"/>
  <c r="G187" i="30"/>
  <c r="B187" i="30"/>
  <c r="C28" i="30" s="1"/>
  <c r="A187" i="30"/>
  <c r="C182" i="30"/>
  <c r="G176" i="30"/>
  <c r="F176" i="30"/>
  <c r="J176" i="30" s="1"/>
  <c r="F174" i="30"/>
  <c r="J172" i="30"/>
  <c r="B172" i="30"/>
  <c r="C25" i="30" s="1"/>
  <c r="A172" i="30"/>
  <c r="C168" i="30"/>
  <c r="J163" i="30"/>
  <c r="I163" i="30"/>
  <c r="K163" i="30" s="1"/>
  <c r="G163" i="30"/>
  <c r="F163" i="30"/>
  <c r="G161" i="30"/>
  <c r="K159" i="30"/>
  <c r="B159" i="30"/>
  <c r="A159" i="30"/>
  <c r="H154" i="30"/>
  <c r="H152" i="30"/>
  <c r="H151" i="30"/>
  <c r="H150" i="30"/>
  <c r="I147" i="30"/>
  <c r="H147" i="30" s="1"/>
  <c r="H153" i="30" s="1"/>
  <c r="G147" i="30"/>
  <c r="F147" i="30"/>
  <c r="F146" i="30"/>
  <c r="F144" i="30"/>
  <c r="E144" i="30"/>
  <c r="D144" i="30"/>
  <c r="C144" i="30"/>
  <c r="F143" i="30"/>
  <c r="E143" i="30"/>
  <c r="K142" i="30"/>
  <c r="I142" i="30"/>
  <c r="B138" i="30"/>
  <c r="C19" i="30" s="1"/>
  <c r="A138" i="30"/>
  <c r="B123" i="30"/>
  <c r="A123" i="30"/>
  <c r="M117" i="30"/>
  <c r="L117" i="30"/>
  <c r="M116" i="30"/>
  <c r="L116" i="30"/>
  <c r="O116" i="30" s="1"/>
  <c r="P116" i="30" s="1"/>
  <c r="M115" i="30"/>
  <c r="L115" i="30"/>
  <c r="M113" i="30"/>
  <c r="L113" i="30"/>
  <c r="O113" i="30" s="1"/>
  <c r="P113" i="30" s="1"/>
  <c r="M112" i="30"/>
  <c r="L112" i="30"/>
  <c r="M111" i="30"/>
  <c r="L111" i="30"/>
  <c r="O111" i="30" s="1"/>
  <c r="P111" i="30" s="1"/>
  <c r="M110" i="30"/>
  <c r="L110" i="30"/>
  <c r="L108" i="30"/>
  <c r="B103" i="30"/>
  <c r="C13" i="30" s="1"/>
  <c r="A103" i="30"/>
  <c r="B73" i="30"/>
  <c r="C10" i="30" s="1"/>
  <c r="A72" i="30"/>
  <c r="J56" i="30"/>
  <c r="B56" i="30"/>
  <c r="I55" i="30"/>
  <c r="A55" i="30"/>
  <c r="C49" i="30"/>
  <c r="C46" i="30"/>
  <c r="C43" i="30"/>
  <c r="J40" i="30"/>
  <c r="C40" i="30"/>
  <c r="J37" i="30"/>
  <c r="J34" i="30"/>
  <c r="J31" i="30"/>
  <c r="C31" i="30"/>
  <c r="J28" i="30"/>
  <c r="C22" i="30"/>
  <c r="C16" i="30"/>
  <c r="J13" i="30"/>
  <c r="J10" i="30"/>
  <c r="J7" i="30"/>
  <c r="C7" i="30"/>
  <c r="U6" i="30"/>
  <c r="Q6" i="30"/>
  <c r="A4" i="30"/>
  <c r="Y2" i="30"/>
  <c r="X2" i="30"/>
  <c r="W2" i="30"/>
  <c r="V2" i="30"/>
  <c r="U2" i="30"/>
  <c r="T2" i="30"/>
  <c r="S2" i="30"/>
  <c r="R2" i="30"/>
  <c r="Q2" i="30"/>
  <c r="P2" i="30"/>
  <c r="O2" i="30"/>
  <c r="N2" i="30"/>
  <c r="M2" i="30"/>
  <c r="L2" i="30"/>
  <c r="K2" i="30"/>
  <c r="J2" i="30"/>
  <c r="I2" i="30"/>
  <c r="H2" i="30"/>
  <c r="G2" i="30"/>
  <c r="F2" i="30"/>
  <c r="E2" i="30"/>
  <c r="D2" i="30"/>
  <c r="C2" i="30"/>
  <c r="B2" i="30"/>
  <c r="A2" i="30"/>
  <c r="Y1" i="30"/>
  <c r="X1" i="30"/>
  <c r="W1" i="30"/>
  <c r="V1" i="30"/>
  <c r="U1" i="30"/>
  <c r="T1" i="30"/>
  <c r="S1" i="30"/>
  <c r="R1" i="30"/>
  <c r="Q1" i="30"/>
  <c r="P1" i="30"/>
  <c r="O1" i="30"/>
  <c r="N1" i="30"/>
  <c r="M1" i="30"/>
  <c r="L1" i="30"/>
  <c r="K1" i="30"/>
  <c r="J1" i="30"/>
  <c r="I1" i="30"/>
  <c r="H1" i="30"/>
  <c r="G1" i="30"/>
  <c r="F1" i="30"/>
  <c r="E1" i="30"/>
  <c r="D1" i="30"/>
  <c r="C1" i="30"/>
  <c r="B1" i="30"/>
  <c r="A1" i="30"/>
  <c r="A89" i="29"/>
  <c r="A88" i="29"/>
  <c r="A87" i="29"/>
  <c r="A85" i="29"/>
  <c r="A84" i="29"/>
  <c r="A82" i="29"/>
  <c r="A81" i="29"/>
  <c r="A80" i="29"/>
  <c r="A78" i="29"/>
  <c r="A77" i="29"/>
  <c r="A75" i="29"/>
  <c r="A74" i="29"/>
  <c r="A73" i="29"/>
  <c r="A71" i="29"/>
  <c r="A70" i="29"/>
  <c r="A64" i="29"/>
  <c r="H4" i="29"/>
  <c r="G4" i="28"/>
  <c r="AH469" i="27"/>
  <c r="AF469" i="27"/>
  <c r="N148" i="27"/>
  <c r="N146" i="27"/>
  <c r="N138" i="27"/>
  <c r="N139" i="27" s="1"/>
  <c r="N140" i="27" s="1"/>
  <c r="N141" i="27" s="1"/>
  <c r="N142" i="27" s="1"/>
  <c r="N143" i="27" s="1"/>
  <c r="N144" i="27" s="1"/>
  <c r="N128" i="27"/>
  <c r="N129" i="27" s="1"/>
  <c r="N130" i="27" s="1"/>
  <c r="N131" i="27" s="1"/>
  <c r="N132" i="27" s="1"/>
  <c r="N133" i="27" s="1"/>
  <c r="N134" i="27" s="1"/>
  <c r="N135" i="27" s="1"/>
  <c r="N136" i="27" s="1"/>
  <c r="N121" i="27"/>
  <c r="N122" i="27" s="1"/>
  <c r="N123" i="27" s="1"/>
  <c r="N124" i="27" s="1"/>
  <c r="N125" i="27" s="1"/>
  <c r="N117" i="27"/>
  <c r="N118" i="27" s="1"/>
  <c r="N112" i="27"/>
  <c r="N105" i="27"/>
  <c r="N103" i="27"/>
  <c r="N101" i="27"/>
  <c r="N98" i="27"/>
  <c r="N80" i="27"/>
  <c r="N81" i="27" s="1"/>
  <c r="N82" i="27" s="1"/>
  <c r="N83" i="27" s="1"/>
  <c r="N84" i="27" s="1"/>
  <c r="N85" i="27" s="1"/>
  <c r="N86" i="27" s="1"/>
  <c r="N87" i="27" s="1"/>
  <c r="N88" i="27" s="1"/>
  <c r="N89" i="27" s="1"/>
  <c r="N90" i="27" s="1"/>
  <c r="N91" i="27" s="1"/>
  <c r="N92" i="27" s="1"/>
  <c r="N93" i="27" s="1"/>
  <c r="N94" i="27" s="1"/>
  <c r="N95" i="27" s="1"/>
  <c r="N79" i="27"/>
  <c r="B75" i="27"/>
  <c r="B76" i="27" s="1"/>
  <c r="B77" i="27" s="1"/>
  <c r="B70" i="27"/>
  <c r="B71" i="27" s="1"/>
  <c r="B72" i="27" s="1"/>
  <c r="B64" i="27"/>
  <c r="B65" i="27" s="1"/>
  <c r="B66" i="27" s="1"/>
  <c r="B67" i="27" s="1"/>
  <c r="N61" i="27"/>
  <c r="N62" i="27" s="1"/>
  <c r="N63" i="27" s="1"/>
  <c r="N64" i="27" s="1"/>
  <c r="N65" i="27" s="1"/>
  <c r="N66" i="27" s="1"/>
  <c r="N67" i="27" s="1"/>
  <c r="N68" i="27" s="1"/>
  <c r="N69" i="27" s="1"/>
  <c r="N70" i="27" s="1"/>
  <c r="N71" i="27" s="1"/>
  <c r="N72" i="27" s="1"/>
  <c r="N73" i="27" s="1"/>
  <c r="N74" i="27" s="1"/>
  <c r="N75" i="27" s="1"/>
  <c r="N76" i="27" s="1"/>
  <c r="B61" i="27"/>
  <c r="B59" i="27"/>
  <c r="B57" i="27"/>
  <c r="B55" i="27"/>
  <c r="N49" i="27"/>
  <c r="N50" i="27" s="1"/>
  <c r="N51" i="27" s="1"/>
  <c r="N52" i="27" s="1"/>
  <c r="N53" i="27" s="1"/>
  <c r="N54" i="27" s="1"/>
  <c r="N55" i="27" s="1"/>
  <c r="N56" i="27" s="1"/>
  <c r="N57" i="27" s="1"/>
  <c r="N58" i="27" s="1"/>
  <c r="B49" i="27"/>
  <c r="B44" i="27"/>
  <c r="B41" i="27"/>
  <c r="B37" i="27"/>
  <c r="B38" i="27" s="1"/>
  <c r="B30" i="27"/>
  <c r="B31" i="27" s="1"/>
  <c r="B32" i="27" s="1"/>
  <c r="B33" i="27" s="1"/>
  <c r="B34" i="27" s="1"/>
  <c r="V27" i="27"/>
  <c r="Y26" i="27"/>
  <c r="W26" i="27"/>
  <c r="B17" i="27"/>
  <c r="B18" i="27" s="1"/>
  <c r="B19" i="27" s="1"/>
  <c r="B20" i="27" s="1"/>
  <c r="B21" i="27" s="1"/>
  <c r="B22" i="27" s="1"/>
  <c r="B23" i="27" s="1"/>
  <c r="B24" i="27" s="1"/>
  <c r="B25" i="27" s="1"/>
  <c r="B13" i="27"/>
  <c r="B11" i="27"/>
  <c r="N9" i="27"/>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AG7" i="27"/>
  <c r="AD7" i="27"/>
  <c r="AG6" i="27"/>
  <c r="AH3" i="27"/>
  <c r="AD2" i="27"/>
  <c r="AC2" i="27"/>
  <c r="AB2" i="27"/>
  <c r="AA2" i="27"/>
  <c r="Y2" i="27"/>
  <c r="X2" i="27"/>
  <c r="W2" i="27"/>
  <c r="V2" i="27"/>
  <c r="T2" i="27"/>
  <c r="S2" i="27"/>
  <c r="R2" i="27"/>
  <c r="Q2" i="27"/>
  <c r="P2" i="27"/>
  <c r="O2" i="27"/>
  <c r="N2" i="27"/>
  <c r="L2" i="27"/>
  <c r="K2" i="27"/>
  <c r="J2" i="27"/>
  <c r="H2" i="27"/>
  <c r="G2" i="27"/>
  <c r="F2" i="27"/>
  <c r="E2" i="27"/>
  <c r="D2" i="27"/>
  <c r="C2" i="27"/>
  <c r="B2" i="27"/>
  <c r="AH1" i="27"/>
  <c r="AG1" i="27"/>
  <c r="AD1" i="27"/>
  <c r="AC1" i="27"/>
  <c r="AB1" i="27"/>
  <c r="AA1" i="27"/>
  <c r="Y1" i="27"/>
  <c r="X1" i="27"/>
  <c r="W1" i="27"/>
  <c r="V1" i="27"/>
  <c r="T1" i="27"/>
  <c r="S1" i="27"/>
  <c r="R1" i="27"/>
  <c r="Q1" i="27"/>
  <c r="P1" i="27"/>
  <c r="O1" i="27"/>
  <c r="N1" i="27"/>
  <c r="L1" i="27"/>
  <c r="K1" i="27"/>
  <c r="J1" i="27"/>
  <c r="H1" i="27"/>
  <c r="G1" i="27"/>
  <c r="F1" i="27"/>
  <c r="E1" i="27"/>
  <c r="D1" i="27"/>
  <c r="C1" i="27"/>
  <c r="B1" i="27"/>
  <c r="A1" i="27"/>
  <c r="AH469" i="26"/>
  <c r="AF469" i="26"/>
  <c r="W459" i="26"/>
  <c r="W460" i="26" s="1"/>
  <c r="W461" i="26" s="1"/>
  <c r="W462" i="26" s="1"/>
  <c r="W463" i="26" s="1"/>
  <c r="W464" i="26" s="1"/>
  <c r="W465" i="26" s="1"/>
  <c r="W456" i="26"/>
  <c r="W433" i="26"/>
  <c r="W434" i="26" s="1"/>
  <c r="W435" i="26" s="1"/>
  <c r="W436" i="26" s="1"/>
  <c r="W437" i="26" s="1"/>
  <c r="W438" i="26" s="1"/>
  <c r="W439" i="26" s="1"/>
  <c r="W440" i="26" s="1"/>
  <c r="W441" i="26" s="1"/>
  <c r="W442" i="26" s="1"/>
  <c r="W443" i="26" s="1"/>
  <c r="W444" i="26" s="1"/>
  <c r="W445" i="26" s="1"/>
  <c r="W446" i="26" s="1"/>
  <c r="W447" i="26" s="1"/>
  <c r="W448" i="26" s="1"/>
  <c r="W449" i="26" s="1"/>
  <c r="W450" i="26" s="1"/>
  <c r="W451" i="26" s="1"/>
  <c r="W452" i="26" s="1"/>
  <c r="W453" i="26" s="1"/>
  <c r="W432" i="26"/>
  <c r="W431" i="26"/>
  <c r="W405" i="26"/>
  <c r="W406" i="26" s="1"/>
  <c r="W407" i="26" s="1"/>
  <c r="W408" i="26" s="1"/>
  <c r="W409" i="26" s="1"/>
  <c r="W410" i="26" s="1"/>
  <c r="W411" i="26" s="1"/>
  <c r="W412" i="26" s="1"/>
  <c r="W413" i="26" s="1"/>
  <c r="W414" i="26" s="1"/>
  <c r="W415" i="26" s="1"/>
  <c r="W416" i="26" s="1"/>
  <c r="W417" i="26" s="1"/>
  <c r="W418" i="26" s="1"/>
  <c r="W419" i="26" s="1"/>
  <c r="W420" i="26" s="1"/>
  <c r="W421" i="26" s="1"/>
  <c r="W422" i="26" s="1"/>
  <c r="W423" i="26" s="1"/>
  <c r="W424" i="26" s="1"/>
  <c r="W425" i="26" s="1"/>
  <c r="W426" i="26" s="1"/>
  <c r="W427" i="26" s="1"/>
  <c r="W428" i="26" s="1"/>
  <c r="W401" i="26"/>
  <c r="W399" i="26"/>
  <c r="W397" i="26"/>
  <c r="W395" i="26"/>
  <c r="W393" i="26"/>
  <c r="W391" i="26"/>
  <c r="W389" i="26"/>
  <c r="W387" i="26"/>
  <c r="W385" i="26"/>
  <c r="W383" i="26"/>
  <c r="W381" i="26"/>
  <c r="W379" i="26"/>
  <c r="W377" i="26"/>
  <c r="W375" i="26"/>
  <c r="W373" i="26"/>
  <c r="W371" i="26"/>
  <c r="W369" i="26"/>
  <c r="W367" i="26"/>
  <c r="W365" i="26"/>
  <c r="W363" i="26"/>
  <c r="W361" i="26"/>
  <c r="W359" i="26"/>
  <c r="W357" i="26"/>
  <c r="W355" i="26"/>
  <c r="W353" i="26"/>
  <c r="W351" i="26"/>
  <c r="W349" i="26"/>
  <c r="W308" i="26"/>
  <c r="W309" i="26" s="1"/>
  <c r="W310" i="26" s="1"/>
  <c r="W311" i="26" s="1"/>
  <c r="W312" i="26" s="1"/>
  <c r="W313" i="26" s="1"/>
  <c r="W314" i="26" s="1"/>
  <c r="W315" i="26" s="1"/>
  <c r="W316" i="26" s="1"/>
  <c r="W317" i="26" s="1"/>
  <c r="W318" i="26" s="1"/>
  <c r="W319" i="26" s="1"/>
  <c r="W320" i="26" s="1"/>
  <c r="W321" i="26" s="1"/>
  <c r="W322" i="26" s="1"/>
  <c r="W323" i="26" s="1"/>
  <c r="W324" i="26" s="1"/>
  <c r="W325" i="26" s="1"/>
  <c r="W326" i="26" s="1"/>
  <c r="W327" i="26" s="1"/>
  <c r="W328" i="26" s="1"/>
  <c r="W329" i="26" s="1"/>
  <c r="W330" i="26" s="1"/>
  <c r="W331" i="26" s="1"/>
  <c r="W332" i="26" s="1"/>
  <c r="W333" i="26" s="1"/>
  <c r="W334" i="26" s="1"/>
  <c r="W335" i="26" s="1"/>
  <c r="W336" i="26" s="1"/>
  <c r="W337" i="26" s="1"/>
  <c r="W338" i="26" s="1"/>
  <c r="W339" i="26" s="1"/>
  <c r="W340" i="26" s="1"/>
  <c r="W341" i="26" s="1"/>
  <c r="W342" i="26" s="1"/>
  <c r="W302" i="26"/>
  <c r="W267" i="26"/>
  <c r="W268" i="26" s="1"/>
  <c r="W269" i="26" s="1"/>
  <c r="W270" i="26" s="1"/>
  <c r="W271" i="26" s="1"/>
  <c r="W272" i="26" s="1"/>
  <c r="W273" i="26" s="1"/>
  <c r="W274" i="26" s="1"/>
  <c r="W275" i="26" s="1"/>
  <c r="W276" i="26" s="1"/>
  <c r="W277" i="26" s="1"/>
  <c r="W278" i="26" s="1"/>
  <c r="W279" i="26" s="1"/>
  <c r="W280" i="26" s="1"/>
  <c r="W281" i="26" s="1"/>
  <c r="W282" i="26" s="1"/>
  <c r="W283" i="26" s="1"/>
  <c r="W284" i="26" s="1"/>
  <c r="W285" i="26" s="1"/>
  <c r="W286" i="26" s="1"/>
  <c r="W287" i="26" s="1"/>
  <c r="W288" i="26" s="1"/>
  <c r="W289" i="26" s="1"/>
  <c r="W290" i="26" s="1"/>
  <c r="W291" i="26" s="1"/>
  <c r="W292" i="26" s="1"/>
  <c r="W293" i="26" s="1"/>
  <c r="W294" i="26" s="1"/>
  <c r="W295" i="26" s="1"/>
  <c r="W296" i="26" s="1"/>
  <c r="W297" i="26" s="1"/>
  <c r="W298" i="26" s="1"/>
  <c r="W299" i="26" s="1"/>
  <c r="W258" i="26"/>
  <c r="W259" i="26" s="1"/>
  <c r="W260" i="26" s="1"/>
  <c r="W261" i="26" s="1"/>
  <c r="W262" i="26" s="1"/>
  <c r="W263" i="26" s="1"/>
  <c r="W264" i="26" s="1"/>
  <c r="W257" i="26"/>
  <c r="W256" i="26"/>
  <c r="W245" i="26"/>
  <c r="W246" i="26" s="1"/>
  <c r="W247" i="26" s="1"/>
  <c r="W248" i="26" s="1"/>
  <c r="W249" i="26" s="1"/>
  <c r="W244" i="26"/>
  <c r="W238" i="26"/>
  <c r="W239" i="26" s="1"/>
  <c r="W240" i="26" s="1"/>
  <c r="W227" i="26"/>
  <c r="W228" i="26" s="1"/>
  <c r="W229" i="26" s="1"/>
  <c r="W230" i="26" s="1"/>
  <c r="W231" i="26" s="1"/>
  <c r="W232" i="26" s="1"/>
  <c r="W233" i="26" s="1"/>
  <c r="W234" i="26" s="1"/>
  <c r="W235" i="26" s="1"/>
  <c r="W223" i="26"/>
  <c r="W221" i="26"/>
  <c r="W219" i="26"/>
  <c r="W217" i="26"/>
  <c r="W215" i="26"/>
  <c r="W213" i="26"/>
  <c r="W211" i="26"/>
  <c r="W209" i="26"/>
  <c r="W207" i="26"/>
  <c r="W205" i="26"/>
  <c r="W203" i="26"/>
  <c r="W201" i="26"/>
  <c r="W199" i="26"/>
  <c r="W197" i="26"/>
  <c r="W195" i="26"/>
  <c r="W158" i="26"/>
  <c r="W159" i="26" s="1"/>
  <c r="W160" i="26" s="1"/>
  <c r="W161" i="26" s="1"/>
  <c r="W162" i="26" s="1"/>
  <c r="W163" i="26" s="1"/>
  <c r="W164" i="26" s="1"/>
  <c r="W165" i="26" s="1"/>
  <c r="W166" i="26" s="1"/>
  <c r="W167" i="26" s="1"/>
  <c r="W168" i="26" s="1"/>
  <c r="W169" i="26" s="1"/>
  <c r="W170" i="26" s="1"/>
  <c r="W171" i="26" s="1"/>
  <c r="W172" i="26" s="1"/>
  <c r="W173" i="26" s="1"/>
  <c r="W174" i="26" s="1"/>
  <c r="W175" i="26" s="1"/>
  <c r="W176" i="26" s="1"/>
  <c r="W177" i="26" s="1"/>
  <c r="W178" i="26" s="1"/>
  <c r="W179" i="26" s="1"/>
  <c r="W180" i="26" s="1"/>
  <c r="W181" i="26" s="1"/>
  <c r="W182" i="26" s="1"/>
  <c r="W183" i="26" s="1"/>
  <c r="W184" i="26" s="1"/>
  <c r="W185" i="26" s="1"/>
  <c r="W186" i="26" s="1"/>
  <c r="W187" i="26" s="1"/>
  <c r="W188" i="26" s="1"/>
  <c r="W189" i="26" s="1"/>
  <c r="W190" i="26" s="1"/>
  <c r="W191" i="26" s="1"/>
  <c r="W113" i="26"/>
  <c r="W114" i="26" s="1"/>
  <c r="W115" i="26" s="1"/>
  <c r="W116" i="26" s="1"/>
  <c r="W117" i="26" s="1"/>
  <c r="W118" i="26" s="1"/>
  <c r="W119" i="26" s="1"/>
  <c r="W120" i="26" s="1"/>
  <c r="W121" i="26" s="1"/>
  <c r="W122" i="26" s="1"/>
  <c r="W123" i="26" s="1"/>
  <c r="W124" i="26" s="1"/>
  <c r="W125" i="26" s="1"/>
  <c r="W126" i="26" s="1"/>
  <c r="W127" i="26" s="1"/>
  <c r="W128" i="26" s="1"/>
  <c r="W129" i="26" s="1"/>
  <c r="W130" i="26" s="1"/>
  <c r="W131" i="26" s="1"/>
  <c r="W132" i="26" s="1"/>
  <c r="W133" i="26" s="1"/>
  <c r="W134" i="26" s="1"/>
  <c r="W135" i="26" s="1"/>
  <c r="W136" i="26" s="1"/>
  <c r="W137" i="26" s="1"/>
  <c r="W138" i="26" s="1"/>
  <c r="W139" i="26" s="1"/>
  <c r="W140" i="26" s="1"/>
  <c r="W141" i="26" s="1"/>
  <c r="W142" i="26" s="1"/>
  <c r="W143" i="26" s="1"/>
  <c r="W144" i="26" s="1"/>
  <c r="W145" i="26" s="1"/>
  <c r="W146" i="26" s="1"/>
  <c r="W147" i="26" s="1"/>
  <c r="W148" i="26" s="1"/>
  <c r="W149" i="26" s="1"/>
  <c r="W150" i="26" s="1"/>
  <c r="W151" i="26" s="1"/>
  <c r="W152" i="26" s="1"/>
  <c r="W153" i="26" s="1"/>
  <c r="W154" i="26" s="1"/>
  <c r="W155" i="26" s="1"/>
  <c r="R108" i="26"/>
  <c r="W107" i="26"/>
  <c r="W108" i="26" s="1"/>
  <c r="W109" i="26" s="1"/>
  <c r="W110" i="26" s="1"/>
  <c r="W111" i="26" s="1"/>
  <c r="W112" i="26" s="1"/>
  <c r="R102" i="26"/>
  <c r="R103" i="26" s="1"/>
  <c r="R95" i="26"/>
  <c r="R96" i="26" s="1"/>
  <c r="R97" i="26" s="1"/>
  <c r="R85" i="26"/>
  <c r="R86" i="26" s="1"/>
  <c r="R87" i="26" s="1"/>
  <c r="R88" i="26" s="1"/>
  <c r="R89" i="26" s="1"/>
  <c r="R90" i="26" s="1"/>
  <c r="R91" i="26" s="1"/>
  <c r="R92" i="26" s="1"/>
  <c r="R79" i="26"/>
  <c r="R80" i="26" s="1"/>
  <c r="R77" i="26"/>
  <c r="R78" i="26" s="1"/>
  <c r="R74" i="26"/>
  <c r="R67" i="26"/>
  <c r="R68" i="26" s="1"/>
  <c r="R69" i="26" s="1"/>
  <c r="R70" i="26" s="1"/>
  <c r="R71" i="26" s="1"/>
  <c r="R64" i="26"/>
  <c r="W61" i="26"/>
  <c r="W62" i="26" s="1"/>
  <c r="W63" i="26" s="1"/>
  <c r="W64" i="26" s="1"/>
  <c r="W65" i="26" s="1"/>
  <c r="W66" i="26" s="1"/>
  <c r="W67" i="26" s="1"/>
  <c r="W68" i="26" s="1"/>
  <c r="W69" i="26" s="1"/>
  <c r="W70" i="26" s="1"/>
  <c r="W71" i="26" s="1"/>
  <c r="W72" i="26" s="1"/>
  <c r="W73" i="26" s="1"/>
  <c r="W74" i="26" s="1"/>
  <c r="W75" i="26" s="1"/>
  <c r="W76" i="26" s="1"/>
  <c r="W77" i="26" s="1"/>
  <c r="W78" i="26" s="1"/>
  <c r="W79" i="26" s="1"/>
  <c r="W80" i="26" s="1"/>
  <c r="W81" i="26" s="1"/>
  <c r="W82" i="26" s="1"/>
  <c r="W83" i="26" s="1"/>
  <c r="W84" i="26" s="1"/>
  <c r="W85" i="26" s="1"/>
  <c r="W86" i="26" s="1"/>
  <c r="W87" i="26" s="1"/>
  <c r="W88" i="26" s="1"/>
  <c r="W89" i="26" s="1"/>
  <c r="W90" i="26" s="1"/>
  <c r="W91" i="26" s="1"/>
  <c r="W92" i="26" s="1"/>
  <c r="W93" i="26" s="1"/>
  <c r="W94" i="26" s="1"/>
  <c r="W95" i="26" s="1"/>
  <c r="W96" i="26" s="1"/>
  <c r="W97" i="26" s="1"/>
  <c r="W98" i="26" s="1"/>
  <c r="W99" i="26" s="1"/>
  <c r="W100" i="26" s="1"/>
  <c r="W101" i="26" s="1"/>
  <c r="W102" i="26" s="1"/>
  <c r="W103" i="26" s="1"/>
  <c r="R59" i="26"/>
  <c r="R60" i="26" s="1"/>
  <c r="R61" i="26" s="1"/>
  <c r="R62" i="26" s="1"/>
  <c r="R63" i="26" s="1"/>
  <c r="R54" i="26"/>
  <c r="R55" i="26" s="1"/>
  <c r="R56" i="26" s="1"/>
  <c r="R49" i="26"/>
  <c r="R50" i="26" s="1"/>
  <c r="R51" i="26" s="1"/>
  <c r="R48" i="26"/>
  <c r="L46" i="26"/>
  <c r="L47" i="26" s="1"/>
  <c r="L48" i="26" s="1"/>
  <c r="L49" i="26" s="1"/>
  <c r="L50" i="26" s="1"/>
  <c r="L51" i="26" s="1"/>
  <c r="L52" i="26" s="1"/>
  <c r="L53" i="26" s="1"/>
  <c r="L54" i="26" s="1"/>
  <c r="L55" i="26" s="1"/>
  <c r="L56" i="26" s="1"/>
  <c r="L57" i="26" s="1"/>
  <c r="L58" i="26" s="1"/>
  <c r="L59" i="26" s="1"/>
  <c r="L60" i="26" s="1"/>
  <c r="L61" i="26" s="1"/>
  <c r="L62" i="26" s="1"/>
  <c r="L63" i="26" s="1"/>
  <c r="L64" i="26" s="1"/>
  <c r="L65" i="26" s="1"/>
  <c r="L66" i="26" s="1"/>
  <c r="L67" i="26" s="1"/>
  <c r="L68" i="26" s="1"/>
  <c r="L69" i="26" s="1"/>
  <c r="L70" i="26" s="1"/>
  <c r="L71" i="26" s="1"/>
  <c r="L72" i="26" s="1"/>
  <c r="W43" i="26"/>
  <c r="W44" i="26" s="1"/>
  <c r="W45" i="26" s="1"/>
  <c r="W46" i="26" s="1"/>
  <c r="W47" i="26" s="1"/>
  <c r="W48" i="26" s="1"/>
  <c r="W49" i="26" s="1"/>
  <c r="W50" i="26" s="1"/>
  <c r="W51" i="26" s="1"/>
  <c r="W52" i="26" s="1"/>
  <c r="W53" i="26" s="1"/>
  <c r="W54" i="26" s="1"/>
  <c r="W55" i="26" s="1"/>
  <c r="W56" i="26" s="1"/>
  <c r="W57" i="26" s="1"/>
  <c r="W58" i="26" s="1"/>
  <c r="L43" i="26"/>
  <c r="L44" i="26" s="1"/>
  <c r="L45" i="26" s="1"/>
  <c r="R33" i="26"/>
  <c r="R34" i="26" s="1"/>
  <c r="R35" i="26" s="1"/>
  <c r="R36" i="26" s="1"/>
  <c r="R37" i="26" s="1"/>
  <c r="R38" i="26" s="1"/>
  <c r="R39" i="26" s="1"/>
  <c r="R40" i="26" s="1"/>
  <c r="R41" i="26" s="1"/>
  <c r="R42" i="26" s="1"/>
  <c r="R43" i="26" s="1"/>
  <c r="R44" i="26" s="1"/>
  <c r="R45" i="26" s="1"/>
  <c r="B27" i="26"/>
  <c r="E26" i="26"/>
  <c r="C26" i="26"/>
  <c r="R21" i="26"/>
  <c r="R22" i="26" s="1"/>
  <c r="R23" i="26" s="1"/>
  <c r="R24" i="26" s="1"/>
  <c r="R25" i="26" s="1"/>
  <c r="R26" i="26" s="1"/>
  <c r="R27" i="26" s="1"/>
  <c r="R28" i="26" s="1"/>
  <c r="R29" i="26" s="1"/>
  <c r="R30" i="26" s="1"/>
  <c r="W13" i="26"/>
  <c r="W14" i="26" s="1"/>
  <c r="W15" i="26" s="1"/>
  <c r="W16" i="26" s="1"/>
  <c r="W17" i="26" s="1"/>
  <c r="W18" i="26" s="1"/>
  <c r="W19" i="26" s="1"/>
  <c r="W20" i="26" s="1"/>
  <c r="W21" i="26" s="1"/>
  <c r="W22" i="26" s="1"/>
  <c r="W23" i="26" s="1"/>
  <c r="W24" i="26" s="1"/>
  <c r="W25" i="26" s="1"/>
  <c r="W26" i="26" s="1"/>
  <c r="W27" i="26" s="1"/>
  <c r="W28" i="26" s="1"/>
  <c r="W29" i="26" s="1"/>
  <c r="W30" i="26" s="1"/>
  <c r="W31" i="26" s="1"/>
  <c r="W32" i="26" s="1"/>
  <c r="W33" i="26" s="1"/>
  <c r="W34" i="26" s="1"/>
  <c r="W35" i="26" s="1"/>
  <c r="W36" i="26" s="1"/>
  <c r="W37" i="26" s="1"/>
  <c r="W38" i="26" s="1"/>
  <c r="W39" i="26" s="1"/>
  <c r="W40" i="26" s="1"/>
  <c r="R13" i="26"/>
  <c r="R14" i="26" s="1"/>
  <c r="R15" i="26" s="1"/>
  <c r="R16" i="26" s="1"/>
  <c r="R17" i="26" s="1"/>
  <c r="R18" i="26" s="1"/>
  <c r="L11" i="26"/>
  <c r="L12" i="26" s="1"/>
  <c r="L13" i="26" s="1"/>
  <c r="L14" i="26" s="1"/>
  <c r="L15" i="26" s="1"/>
  <c r="L16" i="26" s="1"/>
  <c r="L17" i="26" s="1"/>
  <c r="L18" i="26" s="1"/>
  <c r="L19" i="26" s="1"/>
  <c r="L20" i="26" s="1"/>
  <c r="L21" i="26" s="1"/>
  <c r="L22" i="26" s="1"/>
  <c r="L23" i="26" s="1"/>
  <c r="L24" i="26" s="1"/>
  <c r="L25" i="26" s="1"/>
  <c r="L26" i="26" s="1"/>
  <c r="L27" i="26" s="1"/>
  <c r="L28" i="26" s="1"/>
  <c r="L29" i="26" s="1"/>
  <c r="L30" i="26" s="1"/>
  <c r="L31" i="26" s="1"/>
  <c r="L32" i="26" s="1"/>
  <c r="L33" i="26" s="1"/>
  <c r="L34" i="26" s="1"/>
  <c r="L35" i="26" s="1"/>
  <c r="L36" i="26" s="1"/>
  <c r="L37" i="26" s="1"/>
  <c r="L38" i="26" s="1"/>
  <c r="L39" i="26" s="1"/>
  <c r="L40" i="26" s="1"/>
  <c r="AG7" i="26"/>
  <c r="J7" i="26"/>
  <c r="AG6" i="26"/>
  <c r="AD2" i="26"/>
  <c r="AC2" i="26"/>
  <c r="AB2" i="26"/>
  <c r="AA2" i="26"/>
  <c r="Z2" i="26"/>
  <c r="Y2" i="26"/>
  <c r="X2" i="26"/>
  <c r="W2" i="26"/>
  <c r="U2" i="26"/>
  <c r="T2" i="26"/>
  <c r="S2" i="26"/>
  <c r="R2" i="26"/>
  <c r="P2" i="26"/>
  <c r="O2" i="26"/>
  <c r="N2" i="26"/>
  <c r="M2" i="26"/>
  <c r="L2" i="26"/>
  <c r="J2" i="26"/>
  <c r="I2" i="26"/>
  <c r="H2" i="26"/>
  <c r="G2" i="26"/>
  <c r="E2" i="26"/>
  <c r="D2" i="26"/>
  <c r="C2" i="26"/>
  <c r="B2" i="26"/>
  <c r="AH1" i="26"/>
  <c r="AG1" i="26"/>
  <c r="AD1" i="26"/>
  <c r="AC1" i="26"/>
  <c r="AB1" i="26"/>
  <c r="AA1" i="26"/>
  <c r="Z1" i="26"/>
  <c r="Y1" i="26"/>
  <c r="X1" i="26"/>
  <c r="W1" i="26"/>
  <c r="U1" i="26"/>
  <c r="T1" i="26"/>
  <c r="S1" i="26"/>
  <c r="R1" i="26"/>
  <c r="P1" i="26"/>
  <c r="O1" i="26"/>
  <c r="N1" i="26"/>
  <c r="M1" i="26"/>
  <c r="L1" i="26"/>
  <c r="J1" i="26"/>
  <c r="I1" i="26"/>
  <c r="H1" i="26"/>
  <c r="G1" i="26"/>
  <c r="E1" i="26"/>
  <c r="D1" i="26"/>
  <c r="C1" i="26"/>
  <c r="B1" i="26"/>
  <c r="A1" i="26"/>
  <c r="BA237" i="25"/>
  <c r="H235" i="25"/>
  <c r="G235" i="25"/>
  <c r="F235" i="25"/>
  <c r="E235" i="25"/>
  <c r="D235" i="25"/>
  <c r="C235" i="25"/>
  <c r="T233" i="25"/>
  <c r="S233" i="25"/>
  <c r="R233" i="25"/>
  <c r="Q233" i="25"/>
  <c r="P233" i="25"/>
  <c r="O233" i="25"/>
  <c r="N233" i="25"/>
  <c r="G232" i="25"/>
  <c r="H232" i="25" s="1"/>
  <c r="G231" i="25"/>
  <c r="H231" i="25" s="1"/>
  <c r="G230" i="25"/>
  <c r="H230" i="25" s="1"/>
  <c r="G229" i="25"/>
  <c r="H229" i="25" s="1"/>
  <c r="R228" i="25"/>
  <c r="T228" i="25" s="1"/>
  <c r="G228" i="25"/>
  <c r="H228" i="25" s="1"/>
  <c r="D228" i="25"/>
  <c r="R227" i="25"/>
  <c r="T227" i="25" s="1"/>
  <c r="R226" i="25"/>
  <c r="T226" i="25" s="1"/>
  <c r="C226" i="25"/>
  <c r="R225" i="25"/>
  <c r="T225" i="25" s="1"/>
  <c r="R224" i="25"/>
  <c r="T224" i="25" s="1"/>
  <c r="R223" i="25"/>
  <c r="T223" i="25" s="1"/>
  <c r="K223" i="25"/>
  <c r="J223" i="25"/>
  <c r="I223" i="25"/>
  <c r="H223" i="25"/>
  <c r="G223" i="25"/>
  <c r="F223" i="25"/>
  <c r="E223" i="25"/>
  <c r="D223" i="25"/>
  <c r="C223" i="25"/>
  <c r="T222" i="25"/>
  <c r="R222" i="25"/>
  <c r="T221" i="25"/>
  <c r="R221" i="25"/>
  <c r="T220" i="25"/>
  <c r="R220" i="25"/>
  <c r="H220" i="25"/>
  <c r="R219" i="25"/>
  <c r="T219" i="25" s="1"/>
  <c r="T218" i="25" s="1"/>
  <c r="K219" i="25"/>
  <c r="K220" i="25" s="1"/>
  <c r="H219" i="25"/>
  <c r="E219" i="25"/>
  <c r="E220" i="25" s="1"/>
  <c r="N218" i="25"/>
  <c r="P215" i="25" s="1"/>
  <c r="K216" i="25"/>
  <c r="K215" i="25" s="1"/>
  <c r="O215" i="25"/>
  <c r="H215" i="25"/>
  <c r="H216" i="25" s="1"/>
  <c r="E215" i="25"/>
  <c r="E216" i="25" s="1"/>
  <c r="N212" i="25"/>
  <c r="C212" i="25"/>
  <c r="K209" i="25"/>
  <c r="J209" i="25"/>
  <c r="I209" i="25"/>
  <c r="H209" i="25"/>
  <c r="G209" i="25"/>
  <c r="F209" i="25"/>
  <c r="E209" i="25"/>
  <c r="D209" i="25"/>
  <c r="C209" i="25"/>
  <c r="L206" i="25"/>
  <c r="H206" i="25"/>
  <c r="L205" i="25"/>
  <c r="K205" i="25"/>
  <c r="K206" i="25" s="1"/>
  <c r="H205" i="25"/>
  <c r="E205" i="25"/>
  <c r="E206" i="25" s="1"/>
  <c r="L201" i="25"/>
  <c r="K201" i="25"/>
  <c r="H201" i="25"/>
  <c r="E201" i="25"/>
  <c r="L200" i="25"/>
  <c r="K200" i="25"/>
  <c r="H200" i="25"/>
  <c r="E200" i="25"/>
  <c r="C197" i="25"/>
  <c r="H194" i="25"/>
  <c r="G194" i="25"/>
  <c r="F194" i="25"/>
  <c r="E194" i="25"/>
  <c r="D194" i="25"/>
  <c r="C194" i="25"/>
  <c r="E191" i="25"/>
  <c r="G180" i="25"/>
  <c r="F177" i="25"/>
  <c r="E177" i="25"/>
  <c r="D165" i="25" s="1"/>
  <c r="G175" i="25"/>
  <c r="E178" i="25" s="1"/>
  <c r="F165" i="25" s="1"/>
  <c r="F175" i="25"/>
  <c r="D172" i="25"/>
  <c r="F171" i="25"/>
  <c r="G171" i="25" s="1"/>
  <c r="G176" i="25" s="1"/>
  <c r="E179" i="25" s="1"/>
  <c r="H165" i="25" s="1"/>
  <c r="F170" i="25"/>
  <c r="C165" i="25"/>
  <c r="E164" i="25"/>
  <c r="H164" i="25" s="1"/>
  <c r="C164" i="25"/>
  <c r="D164" i="25" s="1"/>
  <c r="F163" i="25"/>
  <c r="E163" i="25"/>
  <c r="E180" i="25" s="1"/>
  <c r="C162" i="25"/>
  <c r="G161" i="25"/>
  <c r="H160" i="25"/>
  <c r="H158" i="25"/>
  <c r="G158" i="25"/>
  <c r="F158" i="25"/>
  <c r="E158" i="25"/>
  <c r="D158" i="25"/>
  <c r="C158" i="25"/>
  <c r="H155" i="25"/>
  <c r="I145" i="25"/>
  <c r="I144" i="25"/>
  <c r="G144" i="25"/>
  <c r="J145" i="25" s="1"/>
  <c r="M143" i="25"/>
  <c r="I143" i="25"/>
  <c r="H143" i="25"/>
  <c r="G143" i="25"/>
  <c r="F143" i="25"/>
  <c r="E143" i="25"/>
  <c r="E144" i="25" s="1"/>
  <c r="J144" i="25" s="1"/>
  <c r="J141" i="25"/>
  <c r="I141" i="25"/>
  <c r="J140" i="25"/>
  <c r="I140" i="25"/>
  <c r="H140" i="25"/>
  <c r="G140" i="25"/>
  <c r="F140" i="25"/>
  <c r="I138" i="25"/>
  <c r="H138" i="25"/>
  <c r="G138" i="25"/>
  <c r="J138" i="25" s="1"/>
  <c r="I137" i="25"/>
  <c r="H137" i="25"/>
  <c r="G137" i="25"/>
  <c r="J137" i="25" s="1"/>
  <c r="I135" i="25"/>
  <c r="I134" i="25"/>
  <c r="I133" i="25"/>
  <c r="I132" i="25"/>
  <c r="C132" i="25"/>
  <c r="J131" i="25"/>
  <c r="I131" i="25"/>
  <c r="G131" i="25"/>
  <c r="H130" i="25"/>
  <c r="H127" i="25"/>
  <c r="G127" i="25"/>
  <c r="F127" i="25"/>
  <c r="E127" i="25"/>
  <c r="D127" i="25"/>
  <c r="C127" i="25"/>
  <c r="H124" i="25"/>
  <c r="J114" i="25"/>
  <c r="I114" i="25"/>
  <c r="I113" i="25"/>
  <c r="G113" i="25"/>
  <c r="I112" i="25"/>
  <c r="F112" i="25"/>
  <c r="E112" i="25"/>
  <c r="J112" i="25" s="1"/>
  <c r="I109" i="25"/>
  <c r="F109" i="25"/>
  <c r="E107" i="25" s="1"/>
  <c r="I107" i="25"/>
  <c r="I106" i="25"/>
  <c r="G106" i="25"/>
  <c r="J106" i="25" s="1"/>
  <c r="I104" i="25"/>
  <c r="I103" i="25"/>
  <c r="I102" i="25"/>
  <c r="I101" i="25"/>
  <c r="C101" i="25"/>
  <c r="I100" i="25"/>
  <c r="G100" i="25"/>
  <c r="J100" i="25" s="1"/>
  <c r="I99" i="25"/>
  <c r="I96" i="25"/>
  <c r="S77" i="25"/>
  <c r="R77" i="25"/>
  <c r="Q77" i="25"/>
  <c r="P77" i="25"/>
  <c r="O77" i="25"/>
  <c r="C75" i="25"/>
  <c r="C73" i="25"/>
  <c r="R72" i="25"/>
  <c r="C71" i="25"/>
  <c r="P62" i="25"/>
  <c r="O62" i="25"/>
  <c r="N62" i="25"/>
  <c r="M62" i="25"/>
  <c r="L62" i="25"/>
  <c r="K62" i="25"/>
  <c r="J62" i="25"/>
  <c r="E62" i="25"/>
  <c r="C59" i="25"/>
  <c r="C56" i="25"/>
  <c r="C53" i="25"/>
  <c r="O51" i="25"/>
  <c r="O50" i="25"/>
  <c r="C50" i="25"/>
  <c r="O49" i="25"/>
  <c r="O48" i="25"/>
  <c r="C47" i="25"/>
  <c r="P45" i="25"/>
  <c r="P44" i="25"/>
  <c r="C44" i="25"/>
  <c r="D36" i="25"/>
  <c r="C36" i="25"/>
  <c r="B36" i="25"/>
  <c r="D18" i="25"/>
  <c r="BB7" i="25"/>
  <c r="BB6" i="25" a="1"/>
  <c r="BB6" i="25" s="1"/>
  <c r="BC1" i="25"/>
  <c r="BB1" i="25"/>
  <c r="U1" i="25"/>
  <c r="A1" i="25"/>
  <c r="L457" i="24"/>
  <c r="I428" i="24"/>
  <c r="H428" i="24"/>
  <c r="F428" i="24"/>
  <c r="E428" i="24"/>
  <c r="C428" i="24"/>
  <c r="B428" i="24"/>
  <c r="I427" i="24"/>
  <c r="H427" i="24"/>
  <c r="F427" i="24"/>
  <c r="E427" i="24"/>
  <c r="C427" i="24"/>
  <c r="B427" i="24"/>
  <c r="I426" i="24"/>
  <c r="H426" i="24"/>
  <c r="F426" i="24"/>
  <c r="E426" i="24"/>
  <c r="C426" i="24"/>
  <c r="B426" i="24"/>
  <c r="I425" i="24"/>
  <c r="H425" i="24"/>
  <c r="F425" i="24"/>
  <c r="E425" i="24"/>
  <c r="C425" i="24"/>
  <c r="B425" i="24"/>
  <c r="I424" i="24"/>
  <c r="H424" i="24"/>
  <c r="F424" i="24"/>
  <c r="E424" i="24"/>
  <c r="C424" i="24"/>
  <c r="B424" i="24"/>
  <c r="I423" i="24"/>
  <c r="H423" i="24"/>
  <c r="F423" i="24"/>
  <c r="E423" i="24"/>
  <c r="C423" i="24"/>
  <c r="B423" i="24"/>
  <c r="I422" i="24"/>
  <c r="H422" i="24"/>
  <c r="F422" i="24"/>
  <c r="E422" i="24"/>
  <c r="C422" i="24"/>
  <c r="B422" i="24"/>
  <c r="I421" i="24"/>
  <c r="H421" i="24"/>
  <c r="F421" i="24"/>
  <c r="E421" i="24"/>
  <c r="C421" i="24"/>
  <c r="B421" i="24"/>
  <c r="I420" i="24"/>
  <c r="H420" i="24"/>
  <c r="F420" i="24"/>
  <c r="E420" i="24"/>
  <c r="C420" i="24"/>
  <c r="B420" i="24"/>
  <c r="I419" i="24"/>
  <c r="H419" i="24"/>
  <c r="F419" i="24"/>
  <c r="E419" i="24"/>
  <c r="C419" i="24"/>
  <c r="B419" i="24"/>
  <c r="I418" i="24"/>
  <c r="H418" i="24"/>
  <c r="F418" i="24"/>
  <c r="E418" i="24"/>
  <c r="C418" i="24"/>
  <c r="B418" i="24"/>
  <c r="I417" i="24"/>
  <c r="H417" i="24"/>
  <c r="F417" i="24"/>
  <c r="E417" i="24"/>
  <c r="C417" i="24"/>
  <c r="B417" i="24"/>
  <c r="I416" i="24"/>
  <c r="H416" i="24"/>
  <c r="F416" i="24"/>
  <c r="E416" i="24"/>
  <c r="C416" i="24"/>
  <c r="B416" i="24"/>
  <c r="I415" i="24"/>
  <c r="H415" i="24"/>
  <c r="F415" i="24"/>
  <c r="E415" i="24"/>
  <c r="C415" i="24"/>
  <c r="B415" i="24"/>
  <c r="I414" i="24"/>
  <c r="H414" i="24"/>
  <c r="F414" i="24"/>
  <c r="E414" i="24"/>
  <c r="C414" i="24"/>
  <c r="B414" i="24"/>
  <c r="I413" i="24"/>
  <c r="H413" i="24"/>
  <c r="F413" i="24"/>
  <c r="E413" i="24"/>
  <c r="C413" i="24"/>
  <c r="B413" i="24"/>
  <c r="I412" i="24"/>
  <c r="H412" i="24"/>
  <c r="F412" i="24"/>
  <c r="E412" i="24"/>
  <c r="C412" i="24"/>
  <c r="B412" i="24"/>
  <c r="I411" i="24"/>
  <c r="H411" i="24"/>
  <c r="F411" i="24"/>
  <c r="E411" i="24"/>
  <c r="C411" i="24"/>
  <c r="B411" i="24"/>
  <c r="I410" i="24"/>
  <c r="H410" i="24"/>
  <c r="F410" i="24"/>
  <c r="E410" i="24"/>
  <c r="C410" i="24"/>
  <c r="B410" i="24"/>
  <c r="I409" i="24"/>
  <c r="H409" i="24"/>
  <c r="F409" i="24"/>
  <c r="E409" i="24"/>
  <c r="C409" i="24"/>
  <c r="B409" i="24"/>
  <c r="I408" i="24"/>
  <c r="H408" i="24"/>
  <c r="F408" i="24"/>
  <c r="E408" i="24"/>
  <c r="C408" i="24"/>
  <c r="B408" i="24"/>
  <c r="I407" i="24"/>
  <c r="H407" i="24"/>
  <c r="F407" i="24"/>
  <c r="E407" i="24"/>
  <c r="C407" i="24"/>
  <c r="B407" i="24"/>
  <c r="I406" i="24"/>
  <c r="H406" i="24"/>
  <c r="F406" i="24"/>
  <c r="E406" i="24"/>
  <c r="C406" i="24"/>
  <c r="B406" i="24"/>
  <c r="I405" i="24"/>
  <c r="H405" i="24"/>
  <c r="F405" i="24"/>
  <c r="E405" i="24"/>
  <c r="C405" i="24"/>
  <c r="B405" i="24"/>
  <c r="I404" i="24"/>
  <c r="H404" i="24"/>
  <c r="F404" i="24"/>
  <c r="E404" i="24"/>
  <c r="C404" i="24"/>
  <c r="B404" i="24"/>
  <c r="I403" i="24"/>
  <c r="H403" i="24"/>
  <c r="F403" i="24"/>
  <c r="E403" i="24"/>
  <c r="C403" i="24"/>
  <c r="B403" i="24"/>
  <c r="I402" i="24"/>
  <c r="H402" i="24"/>
  <c r="F402" i="24"/>
  <c r="E402" i="24"/>
  <c r="C402" i="24"/>
  <c r="B402" i="24"/>
  <c r="I401" i="24"/>
  <c r="H401" i="24"/>
  <c r="F401" i="24"/>
  <c r="E401" i="24"/>
  <c r="C401" i="24"/>
  <c r="B401" i="24"/>
  <c r="I400" i="24"/>
  <c r="H400" i="24"/>
  <c r="F400" i="24"/>
  <c r="E400" i="24"/>
  <c r="C400" i="24"/>
  <c r="B400" i="24"/>
  <c r="I399" i="24"/>
  <c r="H399" i="24"/>
  <c r="F399" i="24"/>
  <c r="E399" i="24"/>
  <c r="C399" i="24"/>
  <c r="B399" i="24"/>
  <c r="I398" i="24"/>
  <c r="H398" i="24"/>
  <c r="F398" i="24"/>
  <c r="E398" i="24"/>
  <c r="C398" i="24"/>
  <c r="B398" i="24"/>
  <c r="I397" i="24"/>
  <c r="H397" i="24"/>
  <c r="F397" i="24"/>
  <c r="E397" i="24"/>
  <c r="C397" i="24"/>
  <c r="B397" i="24"/>
  <c r="I396" i="24"/>
  <c r="H396" i="24"/>
  <c r="F396" i="24"/>
  <c r="E396" i="24"/>
  <c r="C396" i="24"/>
  <c r="B396" i="24"/>
  <c r="I395" i="24"/>
  <c r="H395" i="24"/>
  <c r="F395" i="24"/>
  <c r="E395" i="24"/>
  <c r="C395" i="24"/>
  <c r="B395" i="24"/>
  <c r="I394" i="24"/>
  <c r="H394" i="24"/>
  <c r="F394" i="24"/>
  <c r="E394" i="24"/>
  <c r="C394" i="24"/>
  <c r="B394" i="24"/>
  <c r="I393" i="24"/>
  <c r="H393" i="24"/>
  <c r="F393" i="24"/>
  <c r="E393" i="24"/>
  <c r="C393" i="24"/>
  <c r="B393" i="24"/>
  <c r="I392" i="24"/>
  <c r="H392" i="24"/>
  <c r="F392" i="24"/>
  <c r="E392" i="24"/>
  <c r="C392" i="24"/>
  <c r="B392" i="24"/>
  <c r="I391" i="24"/>
  <c r="H391" i="24"/>
  <c r="F391" i="24"/>
  <c r="E391" i="24"/>
  <c r="C391" i="24"/>
  <c r="B391" i="24"/>
  <c r="I390" i="24"/>
  <c r="H390" i="24"/>
  <c r="F390" i="24"/>
  <c r="E390" i="24"/>
  <c r="C390" i="24"/>
  <c r="B390" i="24"/>
  <c r="I389" i="24"/>
  <c r="H389" i="24"/>
  <c r="F389" i="24"/>
  <c r="E389" i="24"/>
  <c r="C389" i="24"/>
  <c r="B389" i="24"/>
  <c r="I388" i="24"/>
  <c r="H388" i="24"/>
  <c r="F388" i="24"/>
  <c r="E388" i="24"/>
  <c r="C388" i="24"/>
  <c r="B388" i="24"/>
  <c r="I387" i="24"/>
  <c r="H387" i="24"/>
  <c r="F387" i="24"/>
  <c r="E387" i="24"/>
  <c r="C387" i="24"/>
  <c r="B387" i="24"/>
  <c r="I386" i="24"/>
  <c r="H386" i="24"/>
  <c r="F386" i="24"/>
  <c r="E386" i="24"/>
  <c r="C386" i="24"/>
  <c r="B386" i="24"/>
  <c r="I385" i="24"/>
  <c r="H385" i="24"/>
  <c r="F385" i="24"/>
  <c r="E385" i="24"/>
  <c r="C385" i="24"/>
  <c r="B385" i="24"/>
  <c r="I384" i="24"/>
  <c r="H384" i="24"/>
  <c r="F384" i="24"/>
  <c r="E384" i="24"/>
  <c r="C384" i="24"/>
  <c r="B384" i="24"/>
  <c r="I383" i="24"/>
  <c r="H383" i="24"/>
  <c r="F383" i="24"/>
  <c r="E383" i="24"/>
  <c r="C383" i="24"/>
  <c r="B383" i="24"/>
  <c r="I382" i="24"/>
  <c r="H382" i="24"/>
  <c r="F382" i="24"/>
  <c r="E382" i="24"/>
  <c r="C382" i="24"/>
  <c r="B382" i="24"/>
  <c r="I381" i="24"/>
  <c r="H381" i="24"/>
  <c r="F381" i="24"/>
  <c r="E381" i="24"/>
  <c r="C381" i="24"/>
  <c r="B381" i="24"/>
  <c r="I380" i="24"/>
  <c r="H380" i="24"/>
  <c r="F380" i="24"/>
  <c r="E380" i="24"/>
  <c r="C380" i="24"/>
  <c r="B380" i="24"/>
  <c r="I379" i="24"/>
  <c r="H379" i="24"/>
  <c r="F379" i="24"/>
  <c r="E379" i="24"/>
  <c r="C379" i="24"/>
  <c r="B379" i="24"/>
  <c r="I378" i="24"/>
  <c r="H378" i="24"/>
  <c r="F378" i="24"/>
  <c r="E378" i="24"/>
  <c r="C378" i="24"/>
  <c r="B378" i="24"/>
  <c r="I377" i="24"/>
  <c r="H377" i="24"/>
  <c r="F377" i="24"/>
  <c r="E377" i="24"/>
  <c r="C377" i="24"/>
  <c r="B377" i="24"/>
  <c r="I376" i="24"/>
  <c r="H376" i="24"/>
  <c r="F376" i="24"/>
  <c r="E376" i="24"/>
  <c r="C376" i="24"/>
  <c r="B376" i="24"/>
  <c r="I375" i="24"/>
  <c r="H375" i="24"/>
  <c r="F375" i="24"/>
  <c r="E375" i="24"/>
  <c r="C375" i="24"/>
  <c r="B375" i="24"/>
  <c r="I374" i="24"/>
  <c r="H374" i="24"/>
  <c r="F374" i="24"/>
  <c r="E374" i="24"/>
  <c r="C374" i="24"/>
  <c r="B374" i="24"/>
  <c r="I373" i="24"/>
  <c r="H373" i="24"/>
  <c r="F373" i="24"/>
  <c r="E373" i="24"/>
  <c r="C373" i="24"/>
  <c r="B373" i="24"/>
  <c r="I372" i="24"/>
  <c r="H372" i="24"/>
  <c r="F372" i="24"/>
  <c r="E372" i="24"/>
  <c r="C372" i="24"/>
  <c r="B372" i="24"/>
  <c r="I371" i="24"/>
  <c r="H371" i="24"/>
  <c r="F371" i="24"/>
  <c r="E371" i="24"/>
  <c r="C371" i="24"/>
  <c r="B371" i="24"/>
  <c r="I370" i="24"/>
  <c r="H370" i="24"/>
  <c r="F370" i="24"/>
  <c r="E370" i="24"/>
  <c r="C370" i="24"/>
  <c r="B370" i="24"/>
  <c r="I369" i="24"/>
  <c r="H369" i="24"/>
  <c r="F369" i="24"/>
  <c r="E369" i="24"/>
  <c r="C369" i="24"/>
  <c r="B369" i="24"/>
  <c r="I368" i="24"/>
  <c r="H368" i="24"/>
  <c r="F368" i="24"/>
  <c r="E368" i="24"/>
  <c r="C368" i="24"/>
  <c r="B368" i="24"/>
  <c r="I367" i="24"/>
  <c r="H367" i="24"/>
  <c r="F367" i="24"/>
  <c r="E367" i="24"/>
  <c r="C367" i="24"/>
  <c r="B367" i="24"/>
  <c r="I366" i="24"/>
  <c r="H366" i="24"/>
  <c r="F366" i="24"/>
  <c r="E366" i="24"/>
  <c r="C366" i="24"/>
  <c r="B366" i="24"/>
  <c r="I365" i="24"/>
  <c r="H365" i="24"/>
  <c r="F365" i="24"/>
  <c r="E365" i="24"/>
  <c r="C365" i="24"/>
  <c r="B365" i="24"/>
  <c r="I364" i="24"/>
  <c r="H364" i="24"/>
  <c r="F364" i="24"/>
  <c r="E364" i="24"/>
  <c r="C364" i="24"/>
  <c r="B364" i="24"/>
  <c r="I363" i="24"/>
  <c r="H363" i="24"/>
  <c r="F363" i="24"/>
  <c r="E363" i="24"/>
  <c r="C363" i="24"/>
  <c r="B363" i="24"/>
  <c r="I362" i="24"/>
  <c r="H362" i="24"/>
  <c r="F362" i="24"/>
  <c r="E362" i="24"/>
  <c r="C362" i="24"/>
  <c r="B362" i="24"/>
  <c r="I360" i="24"/>
  <c r="H360" i="24"/>
  <c r="F360" i="24"/>
  <c r="E360" i="24"/>
  <c r="C360" i="24"/>
  <c r="B360" i="24"/>
  <c r="I359" i="24"/>
  <c r="H359" i="24"/>
  <c r="F359" i="24"/>
  <c r="E359" i="24"/>
  <c r="C359" i="24"/>
  <c r="B359" i="24"/>
  <c r="I358" i="24"/>
  <c r="H358" i="24"/>
  <c r="F358" i="24"/>
  <c r="E358" i="24"/>
  <c r="C358" i="24"/>
  <c r="B358" i="24"/>
  <c r="I357" i="24"/>
  <c r="H357" i="24"/>
  <c r="F357" i="24"/>
  <c r="E357" i="24"/>
  <c r="C357" i="24"/>
  <c r="B357" i="24"/>
  <c r="I356" i="24"/>
  <c r="H356" i="24"/>
  <c r="F356" i="24"/>
  <c r="E356" i="24"/>
  <c r="C356" i="24"/>
  <c r="B356" i="24"/>
  <c r="I355" i="24"/>
  <c r="H355" i="24"/>
  <c r="F355" i="24"/>
  <c r="E355" i="24"/>
  <c r="C355" i="24"/>
  <c r="B355" i="24"/>
  <c r="I354" i="24"/>
  <c r="H354" i="24"/>
  <c r="F354" i="24"/>
  <c r="E354" i="24"/>
  <c r="C354" i="24"/>
  <c r="B354" i="24"/>
  <c r="I353" i="24"/>
  <c r="H353" i="24"/>
  <c r="F353" i="24"/>
  <c r="E353" i="24"/>
  <c r="C353" i="24"/>
  <c r="B353" i="24"/>
  <c r="I352" i="24"/>
  <c r="H352" i="24"/>
  <c r="F352" i="24"/>
  <c r="E352" i="24"/>
  <c r="C352" i="24"/>
  <c r="B352" i="24"/>
  <c r="I351" i="24"/>
  <c r="H351" i="24"/>
  <c r="F351" i="24"/>
  <c r="E351" i="24"/>
  <c r="C351" i="24"/>
  <c r="B351" i="24"/>
  <c r="I350" i="24"/>
  <c r="H350" i="24"/>
  <c r="F350" i="24"/>
  <c r="E350" i="24"/>
  <c r="C350" i="24"/>
  <c r="B350" i="24"/>
  <c r="I349" i="24"/>
  <c r="H349" i="24"/>
  <c r="F349" i="24"/>
  <c r="E349" i="24"/>
  <c r="C349" i="24"/>
  <c r="B349" i="24"/>
  <c r="I348" i="24"/>
  <c r="H348" i="24"/>
  <c r="F348" i="24"/>
  <c r="E348" i="24"/>
  <c r="C348" i="24"/>
  <c r="B348" i="24"/>
  <c r="I347" i="24"/>
  <c r="H347" i="24"/>
  <c r="F347" i="24"/>
  <c r="E347" i="24"/>
  <c r="C347" i="24"/>
  <c r="B347" i="24"/>
  <c r="I346" i="24"/>
  <c r="H346" i="24"/>
  <c r="F346" i="24"/>
  <c r="E346" i="24"/>
  <c r="C346" i="24"/>
  <c r="B346" i="24"/>
  <c r="I345" i="24"/>
  <c r="H345" i="24"/>
  <c r="F345" i="24"/>
  <c r="E345" i="24"/>
  <c r="C345" i="24"/>
  <c r="B345" i="24"/>
  <c r="I344" i="24"/>
  <c r="H344" i="24"/>
  <c r="F344" i="24"/>
  <c r="E344" i="24"/>
  <c r="C344" i="24"/>
  <c r="B344" i="24"/>
  <c r="I343" i="24"/>
  <c r="H343" i="24"/>
  <c r="F343" i="24"/>
  <c r="E343" i="24"/>
  <c r="C343" i="24"/>
  <c r="B343" i="24"/>
  <c r="I342" i="24"/>
  <c r="H342" i="24"/>
  <c r="F342" i="24"/>
  <c r="E342" i="24"/>
  <c r="C342" i="24"/>
  <c r="B342" i="24"/>
  <c r="I341" i="24"/>
  <c r="H341" i="24"/>
  <c r="F341" i="24"/>
  <c r="E341" i="24"/>
  <c r="C341" i="24"/>
  <c r="B341" i="24"/>
  <c r="I340" i="24"/>
  <c r="H340" i="24"/>
  <c r="F340" i="24"/>
  <c r="E340" i="24"/>
  <c r="C340" i="24"/>
  <c r="B340" i="24"/>
  <c r="I339" i="24"/>
  <c r="H339" i="24"/>
  <c r="F339" i="24"/>
  <c r="E339" i="24"/>
  <c r="C339" i="24"/>
  <c r="B339" i="24"/>
  <c r="I338" i="24"/>
  <c r="H338" i="24"/>
  <c r="F338" i="24"/>
  <c r="E338" i="24"/>
  <c r="C338" i="24"/>
  <c r="B338" i="24"/>
  <c r="I337" i="24"/>
  <c r="H337" i="24"/>
  <c r="F337" i="24"/>
  <c r="E337" i="24"/>
  <c r="C337" i="24"/>
  <c r="B337" i="24"/>
  <c r="I336" i="24"/>
  <c r="H336" i="24"/>
  <c r="F336" i="24"/>
  <c r="E336" i="24"/>
  <c r="C336" i="24"/>
  <c r="B336" i="24"/>
  <c r="I335" i="24"/>
  <c r="H335" i="24"/>
  <c r="F335" i="24"/>
  <c r="E335" i="24"/>
  <c r="C335" i="24"/>
  <c r="B335" i="24"/>
  <c r="I334" i="24"/>
  <c r="H334" i="24"/>
  <c r="F334" i="24"/>
  <c r="E334" i="24"/>
  <c r="C334" i="24"/>
  <c r="B334" i="24"/>
  <c r="I333" i="24"/>
  <c r="H333" i="24"/>
  <c r="F333" i="24"/>
  <c r="E333" i="24"/>
  <c r="C333" i="24"/>
  <c r="B333" i="24"/>
  <c r="I332" i="24"/>
  <c r="H332" i="24"/>
  <c r="F332" i="24"/>
  <c r="E332" i="24"/>
  <c r="C332" i="24"/>
  <c r="B332" i="24"/>
  <c r="I331" i="24"/>
  <c r="H331" i="24"/>
  <c r="F331" i="24"/>
  <c r="E331" i="24"/>
  <c r="C331" i="24"/>
  <c r="B331" i="24"/>
  <c r="I330" i="24"/>
  <c r="H330" i="24"/>
  <c r="F330" i="24"/>
  <c r="E330" i="24"/>
  <c r="C330" i="24"/>
  <c r="B330" i="24"/>
  <c r="I329" i="24"/>
  <c r="H329" i="24"/>
  <c r="F329" i="24"/>
  <c r="E329" i="24"/>
  <c r="C329" i="24"/>
  <c r="B329" i="24"/>
  <c r="I328" i="24"/>
  <c r="H328" i="24"/>
  <c r="F328" i="24"/>
  <c r="E328" i="24"/>
  <c r="C328" i="24"/>
  <c r="B328" i="24"/>
  <c r="I327" i="24"/>
  <c r="H327" i="24"/>
  <c r="F327" i="24"/>
  <c r="E327" i="24"/>
  <c r="C327" i="24"/>
  <c r="B327" i="24"/>
  <c r="I326" i="24"/>
  <c r="H326" i="24"/>
  <c r="F326" i="24"/>
  <c r="E326" i="24"/>
  <c r="C326" i="24"/>
  <c r="B326" i="24"/>
  <c r="I325" i="24"/>
  <c r="H325" i="24"/>
  <c r="F325" i="24"/>
  <c r="E325" i="24"/>
  <c r="C325" i="24"/>
  <c r="B325" i="24"/>
  <c r="I324" i="24"/>
  <c r="H324" i="24"/>
  <c r="F324" i="24"/>
  <c r="E324" i="24"/>
  <c r="C324" i="24"/>
  <c r="B324" i="24"/>
  <c r="I323" i="24"/>
  <c r="H323" i="24"/>
  <c r="F323" i="24"/>
  <c r="E323" i="24"/>
  <c r="C323" i="24"/>
  <c r="B323" i="24"/>
  <c r="I322" i="24"/>
  <c r="H322" i="24"/>
  <c r="F322" i="24"/>
  <c r="E322" i="24"/>
  <c r="C322" i="24"/>
  <c r="B322" i="24"/>
  <c r="I321" i="24"/>
  <c r="H321" i="24"/>
  <c r="F321" i="24"/>
  <c r="E321" i="24"/>
  <c r="C321" i="24"/>
  <c r="B321" i="24"/>
  <c r="I320" i="24"/>
  <c r="H320" i="24"/>
  <c r="F320" i="24"/>
  <c r="E320" i="24"/>
  <c r="C320" i="24"/>
  <c r="B320" i="24"/>
  <c r="I319" i="24"/>
  <c r="H319" i="24"/>
  <c r="F319" i="24"/>
  <c r="E319" i="24"/>
  <c r="C319" i="24"/>
  <c r="B319" i="24"/>
  <c r="I318" i="24"/>
  <c r="H318" i="24"/>
  <c r="F318" i="24"/>
  <c r="E318" i="24"/>
  <c r="C318" i="24"/>
  <c r="B318" i="24"/>
  <c r="I317" i="24"/>
  <c r="H317" i="24"/>
  <c r="F317" i="24"/>
  <c r="E317" i="24"/>
  <c r="C317" i="24"/>
  <c r="B317" i="24"/>
  <c r="I316" i="24"/>
  <c r="H316" i="24"/>
  <c r="F316" i="24"/>
  <c r="E316" i="24"/>
  <c r="C316" i="24"/>
  <c r="B316" i="24"/>
  <c r="I315" i="24"/>
  <c r="H315" i="24"/>
  <c r="F315" i="24"/>
  <c r="E315" i="24"/>
  <c r="C315" i="24"/>
  <c r="B315" i="24"/>
  <c r="I314" i="24"/>
  <c r="H314" i="24"/>
  <c r="F314" i="24"/>
  <c r="E314" i="24"/>
  <c r="C314" i="24"/>
  <c r="B314" i="24"/>
  <c r="I313" i="24"/>
  <c r="H313" i="24"/>
  <c r="F313" i="24"/>
  <c r="E313" i="24"/>
  <c r="C313" i="24"/>
  <c r="B313" i="24"/>
  <c r="I312" i="24"/>
  <c r="H312" i="24"/>
  <c r="F312" i="24"/>
  <c r="E312" i="24"/>
  <c r="C312" i="24"/>
  <c r="B312" i="24"/>
  <c r="I311" i="24"/>
  <c r="H311" i="24"/>
  <c r="F311" i="24"/>
  <c r="E311" i="24"/>
  <c r="C311" i="24"/>
  <c r="B311" i="24"/>
  <c r="I310" i="24"/>
  <c r="H310" i="24"/>
  <c r="F310" i="24"/>
  <c r="E310" i="24"/>
  <c r="C310" i="24"/>
  <c r="B310" i="24"/>
  <c r="I309" i="24"/>
  <c r="H309" i="24"/>
  <c r="F309" i="24"/>
  <c r="E309" i="24"/>
  <c r="C309" i="24"/>
  <c r="B309" i="24"/>
  <c r="I308" i="24"/>
  <c r="H308" i="24"/>
  <c r="F308" i="24"/>
  <c r="E308" i="24"/>
  <c r="C308" i="24"/>
  <c r="B308" i="24"/>
  <c r="I307" i="24"/>
  <c r="H307" i="24"/>
  <c r="F307" i="24"/>
  <c r="E307" i="24"/>
  <c r="C307" i="24"/>
  <c r="B307" i="24"/>
  <c r="I306" i="24"/>
  <c r="H306" i="24"/>
  <c r="F306" i="24"/>
  <c r="E306" i="24"/>
  <c r="C306" i="24"/>
  <c r="B306" i="24"/>
  <c r="I305" i="24"/>
  <c r="H305" i="24"/>
  <c r="F305" i="24"/>
  <c r="E305" i="24"/>
  <c r="C305" i="24"/>
  <c r="B305" i="24"/>
  <c r="I304" i="24"/>
  <c r="H304" i="24"/>
  <c r="F304" i="24"/>
  <c r="E304" i="24"/>
  <c r="C304" i="24"/>
  <c r="B304" i="24"/>
  <c r="I303" i="24"/>
  <c r="H303" i="24"/>
  <c r="F303" i="24"/>
  <c r="E303" i="24"/>
  <c r="C303" i="24"/>
  <c r="B303" i="24"/>
  <c r="I302" i="24"/>
  <c r="H302" i="24"/>
  <c r="F302" i="24"/>
  <c r="E302" i="24"/>
  <c r="C302" i="24"/>
  <c r="B302" i="24"/>
  <c r="I301" i="24"/>
  <c r="H301" i="24"/>
  <c r="F301" i="24"/>
  <c r="E301" i="24"/>
  <c r="C301" i="24"/>
  <c r="B301" i="24"/>
  <c r="I300" i="24"/>
  <c r="H300" i="24"/>
  <c r="F300" i="24"/>
  <c r="E300" i="24"/>
  <c r="C300" i="24"/>
  <c r="B300" i="24"/>
  <c r="I299" i="24"/>
  <c r="H299" i="24"/>
  <c r="F299" i="24"/>
  <c r="E299" i="24"/>
  <c r="C299" i="24"/>
  <c r="B299" i="24"/>
  <c r="I298" i="24"/>
  <c r="H298" i="24"/>
  <c r="F298" i="24"/>
  <c r="E298" i="24"/>
  <c r="C298" i="24"/>
  <c r="B298" i="24"/>
  <c r="I297" i="24"/>
  <c r="H297" i="24"/>
  <c r="F297" i="24"/>
  <c r="E297" i="24"/>
  <c r="C297" i="24"/>
  <c r="B297" i="24"/>
  <c r="I296" i="24"/>
  <c r="H296" i="24"/>
  <c r="F296" i="24"/>
  <c r="E296" i="24"/>
  <c r="C296" i="24"/>
  <c r="B296" i="24"/>
  <c r="I295" i="24"/>
  <c r="H295" i="24"/>
  <c r="F295" i="24"/>
  <c r="E295" i="24"/>
  <c r="C295" i="24"/>
  <c r="B295" i="24"/>
  <c r="I294" i="24"/>
  <c r="H294" i="24"/>
  <c r="F294" i="24"/>
  <c r="E294" i="24"/>
  <c r="C294" i="24"/>
  <c r="B294" i="24"/>
  <c r="I293" i="24"/>
  <c r="H293" i="24"/>
  <c r="F293" i="24"/>
  <c r="E293" i="24"/>
  <c r="C293" i="24"/>
  <c r="B293" i="24"/>
  <c r="I292" i="24"/>
  <c r="H292" i="24"/>
  <c r="F292" i="24"/>
  <c r="E292" i="24"/>
  <c r="C292" i="24"/>
  <c r="B292" i="24"/>
  <c r="I291" i="24"/>
  <c r="H291" i="24"/>
  <c r="F291" i="24"/>
  <c r="E291" i="24"/>
  <c r="C291" i="24"/>
  <c r="B291" i="24"/>
  <c r="I290" i="24"/>
  <c r="H290" i="24"/>
  <c r="F290" i="24"/>
  <c r="E290" i="24"/>
  <c r="C290" i="24"/>
  <c r="B290" i="24"/>
  <c r="I289" i="24"/>
  <c r="H289" i="24"/>
  <c r="F289" i="24"/>
  <c r="E289" i="24"/>
  <c r="C289" i="24"/>
  <c r="B289" i="24"/>
  <c r="I288" i="24"/>
  <c r="H288" i="24"/>
  <c r="F288" i="24"/>
  <c r="E288" i="24"/>
  <c r="C288" i="24"/>
  <c r="B288" i="24"/>
  <c r="I287" i="24"/>
  <c r="H287" i="24"/>
  <c r="F287" i="24"/>
  <c r="E287" i="24"/>
  <c r="C287" i="24"/>
  <c r="B287" i="24"/>
  <c r="I286" i="24"/>
  <c r="H286" i="24"/>
  <c r="F286" i="24"/>
  <c r="E286" i="24"/>
  <c r="C286" i="24"/>
  <c r="B286" i="24"/>
  <c r="I285" i="24"/>
  <c r="H285" i="24"/>
  <c r="F285" i="24"/>
  <c r="E285" i="24"/>
  <c r="C285" i="24"/>
  <c r="B285" i="24"/>
  <c r="I284" i="24"/>
  <c r="H284" i="24"/>
  <c r="F284" i="24"/>
  <c r="E284" i="24"/>
  <c r="C284" i="24"/>
  <c r="B284" i="24"/>
  <c r="I283" i="24"/>
  <c r="H283" i="24"/>
  <c r="F283" i="24"/>
  <c r="E283" i="24"/>
  <c r="C283" i="24"/>
  <c r="B283" i="24"/>
  <c r="I282" i="24"/>
  <c r="H282" i="24"/>
  <c r="F282" i="24"/>
  <c r="E282" i="24"/>
  <c r="C282" i="24"/>
  <c r="B282" i="24"/>
  <c r="I281" i="24"/>
  <c r="H281" i="24"/>
  <c r="F281" i="24"/>
  <c r="E281" i="24"/>
  <c r="C281" i="24"/>
  <c r="B281" i="24"/>
  <c r="I280" i="24"/>
  <c r="H280" i="24"/>
  <c r="F280" i="24"/>
  <c r="E280" i="24"/>
  <c r="C280" i="24"/>
  <c r="B280" i="24"/>
  <c r="I279" i="24"/>
  <c r="H279" i="24"/>
  <c r="F279" i="24"/>
  <c r="E279" i="24"/>
  <c r="C279" i="24"/>
  <c r="B279" i="24"/>
  <c r="I278" i="24"/>
  <c r="H278" i="24"/>
  <c r="F278" i="24"/>
  <c r="E278" i="24"/>
  <c r="C278" i="24"/>
  <c r="B278" i="24"/>
  <c r="I277" i="24"/>
  <c r="H277" i="24"/>
  <c r="F277" i="24"/>
  <c r="E277" i="24"/>
  <c r="C277" i="24"/>
  <c r="B277" i="24"/>
  <c r="I276" i="24"/>
  <c r="H276" i="24"/>
  <c r="F276" i="24"/>
  <c r="E276" i="24"/>
  <c r="C276" i="24"/>
  <c r="B276" i="24"/>
  <c r="I275" i="24"/>
  <c r="H275" i="24"/>
  <c r="F275" i="24"/>
  <c r="E275" i="24"/>
  <c r="C275" i="24"/>
  <c r="B275" i="24"/>
  <c r="I274" i="24"/>
  <c r="H274" i="24"/>
  <c r="F274" i="24"/>
  <c r="E274" i="24"/>
  <c r="C274" i="24"/>
  <c r="B274" i="24"/>
  <c r="I273" i="24"/>
  <c r="H273" i="24"/>
  <c r="F273" i="24"/>
  <c r="E273" i="24"/>
  <c r="C273" i="24"/>
  <c r="B273" i="24"/>
  <c r="I272" i="24"/>
  <c r="H272" i="24"/>
  <c r="F272" i="24"/>
  <c r="E272" i="24"/>
  <c r="C272" i="24"/>
  <c r="B272" i="24"/>
  <c r="I271" i="24"/>
  <c r="H271" i="24"/>
  <c r="F271" i="24"/>
  <c r="E271" i="24"/>
  <c r="C271" i="24"/>
  <c r="B271" i="24"/>
  <c r="I270" i="24"/>
  <c r="H270" i="24"/>
  <c r="F270" i="24"/>
  <c r="E270" i="24"/>
  <c r="C270" i="24"/>
  <c r="B270" i="24"/>
  <c r="I269" i="24"/>
  <c r="H269" i="24"/>
  <c r="F269" i="24"/>
  <c r="E269" i="24"/>
  <c r="C269" i="24"/>
  <c r="B269" i="24"/>
  <c r="I268" i="24"/>
  <c r="H268" i="24"/>
  <c r="F268" i="24"/>
  <c r="E268" i="24"/>
  <c r="C268" i="24"/>
  <c r="B268" i="24"/>
  <c r="I267" i="24"/>
  <c r="H267" i="24"/>
  <c r="F267" i="24"/>
  <c r="E267" i="24"/>
  <c r="C267" i="24"/>
  <c r="B267" i="24"/>
  <c r="I266" i="24"/>
  <c r="H266" i="24"/>
  <c r="F266" i="24"/>
  <c r="E266" i="24"/>
  <c r="C266" i="24"/>
  <c r="B266" i="24"/>
  <c r="I265" i="24"/>
  <c r="H265" i="24"/>
  <c r="F265" i="24"/>
  <c r="E265" i="24"/>
  <c r="C265" i="24"/>
  <c r="B265" i="24"/>
  <c r="I264" i="24"/>
  <c r="H264" i="24"/>
  <c r="F264" i="24"/>
  <c r="E264" i="24"/>
  <c r="C264" i="24"/>
  <c r="B264" i="24"/>
  <c r="I263" i="24"/>
  <c r="H263" i="24"/>
  <c r="F263" i="24"/>
  <c r="E263" i="24"/>
  <c r="C263" i="24"/>
  <c r="B263" i="24"/>
  <c r="I262" i="24"/>
  <c r="H262" i="24"/>
  <c r="F262" i="24"/>
  <c r="E262" i="24"/>
  <c r="C262" i="24"/>
  <c r="B262" i="24"/>
  <c r="I261" i="24"/>
  <c r="H261" i="24"/>
  <c r="F261" i="24"/>
  <c r="E261" i="24"/>
  <c r="C261" i="24"/>
  <c r="B261" i="24"/>
  <c r="I260" i="24"/>
  <c r="H260" i="24"/>
  <c r="F260" i="24"/>
  <c r="E260" i="24"/>
  <c r="C260" i="24"/>
  <c r="B260" i="24"/>
  <c r="I259" i="24"/>
  <c r="H259" i="24"/>
  <c r="F259" i="24"/>
  <c r="E259" i="24"/>
  <c r="C259" i="24"/>
  <c r="B259" i="24"/>
  <c r="I258" i="24"/>
  <c r="H258" i="24"/>
  <c r="F258" i="24"/>
  <c r="E258" i="24"/>
  <c r="C258" i="24"/>
  <c r="B258" i="24"/>
  <c r="I257" i="24"/>
  <c r="H257" i="24"/>
  <c r="F257" i="24"/>
  <c r="E257" i="24"/>
  <c r="C257" i="24"/>
  <c r="B257" i="24"/>
  <c r="I256" i="24"/>
  <c r="H256" i="24"/>
  <c r="F256" i="24"/>
  <c r="E256" i="24"/>
  <c r="C256" i="24"/>
  <c r="B256" i="24"/>
  <c r="I255" i="24"/>
  <c r="H255" i="24"/>
  <c r="F255" i="24"/>
  <c r="E255" i="24"/>
  <c r="C255" i="24"/>
  <c r="B255" i="24"/>
  <c r="I254" i="24"/>
  <c r="H254" i="24"/>
  <c r="F254" i="24"/>
  <c r="E254" i="24"/>
  <c r="C254" i="24"/>
  <c r="B254" i="24"/>
  <c r="I253" i="24"/>
  <c r="H253" i="24"/>
  <c r="F253" i="24"/>
  <c r="E253" i="24"/>
  <c r="C253" i="24"/>
  <c r="B253" i="24"/>
  <c r="I252" i="24"/>
  <c r="H252" i="24"/>
  <c r="F252" i="24"/>
  <c r="E252" i="24"/>
  <c r="C252" i="24"/>
  <c r="B252" i="24"/>
  <c r="I251" i="24"/>
  <c r="H251" i="24"/>
  <c r="F251" i="24"/>
  <c r="E251" i="24"/>
  <c r="C251" i="24"/>
  <c r="B251" i="24"/>
  <c r="I250" i="24"/>
  <c r="H250" i="24"/>
  <c r="F250" i="24"/>
  <c r="E250" i="24"/>
  <c r="C250" i="24"/>
  <c r="B250" i="24"/>
  <c r="I249" i="24"/>
  <c r="H249" i="24"/>
  <c r="F249" i="24"/>
  <c r="E249" i="24"/>
  <c r="C249" i="24"/>
  <c r="B249" i="24"/>
  <c r="I248" i="24"/>
  <c r="H248" i="24"/>
  <c r="F248" i="24"/>
  <c r="E248" i="24"/>
  <c r="C248" i="24"/>
  <c r="B248" i="24"/>
  <c r="I247" i="24"/>
  <c r="H247" i="24"/>
  <c r="F247" i="24"/>
  <c r="E247" i="24"/>
  <c r="C247" i="24"/>
  <c r="B247" i="24"/>
  <c r="I246" i="24"/>
  <c r="H246" i="24"/>
  <c r="F246" i="24"/>
  <c r="E246" i="24"/>
  <c r="C246" i="24"/>
  <c r="B246" i="24"/>
  <c r="I245" i="24"/>
  <c r="H245" i="24"/>
  <c r="F245" i="24"/>
  <c r="E245" i="24"/>
  <c r="C245" i="24"/>
  <c r="B245" i="24"/>
  <c r="I244" i="24"/>
  <c r="H244" i="24"/>
  <c r="F244" i="24"/>
  <c r="E244" i="24"/>
  <c r="C244" i="24"/>
  <c r="B244" i="24"/>
  <c r="I243" i="24"/>
  <c r="H243" i="24"/>
  <c r="F243" i="24"/>
  <c r="E243" i="24"/>
  <c r="C243" i="24"/>
  <c r="B243" i="24"/>
  <c r="I242" i="24"/>
  <c r="H242" i="24"/>
  <c r="F242" i="24"/>
  <c r="E242" i="24"/>
  <c r="C242" i="24"/>
  <c r="B242" i="24"/>
  <c r="I241" i="24"/>
  <c r="H241" i="24"/>
  <c r="F241" i="24"/>
  <c r="E241" i="24"/>
  <c r="C241" i="24"/>
  <c r="B241" i="24"/>
  <c r="I240" i="24"/>
  <c r="H240" i="24"/>
  <c r="F240" i="24"/>
  <c r="E240" i="24"/>
  <c r="C240" i="24"/>
  <c r="B240" i="24"/>
  <c r="I239" i="24"/>
  <c r="H239" i="24"/>
  <c r="F239" i="24"/>
  <c r="E239" i="24"/>
  <c r="C239" i="24"/>
  <c r="B239" i="24"/>
  <c r="I238" i="24"/>
  <c r="H238" i="24"/>
  <c r="F238" i="24"/>
  <c r="E238" i="24"/>
  <c r="C238" i="24"/>
  <c r="B238" i="24"/>
  <c r="I237" i="24"/>
  <c r="H237" i="24"/>
  <c r="F237" i="24"/>
  <c r="E237" i="24"/>
  <c r="C237" i="24"/>
  <c r="B237" i="24"/>
  <c r="I236" i="24"/>
  <c r="H236" i="24"/>
  <c r="F236" i="24"/>
  <c r="E236" i="24"/>
  <c r="C236" i="24"/>
  <c r="B236" i="24"/>
  <c r="I235" i="24"/>
  <c r="H235" i="24"/>
  <c r="F235" i="24"/>
  <c r="E235" i="24"/>
  <c r="C235" i="24"/>
  <c r="B235" i="24"/>
  <c r="I234" i="24"/>
  <c r="H234" i="24"/>
  <c r="F234" i="24"/>
  <c r="E234" i="24"/>
  <c r="C234" i="24"/>
  <c r="B234" i="24"/>
  <c r="I233" i="24"/>
  <c r="H233" i="24"/>
  <c r="F233" i="24"/>
  <c r="E233" i="24"/>
  <c r="C233" i="24"/>
  <c r="B233" i="24"/>
  <c r="I232" i="24"/>
  <c r="H232" i="24"/>
  <c r="F232" i="24"/>
  <c r="E232" i="24"/>
  <c r="C232" i="24"/>
  <c r="B232" i="24"/>
  <c r="I231" i="24"/>
  <c r="H231" i="24"/>
  <c r="F231" i="24"/>
  <c r="E231" i="24"/>
  <c r="C231" i="24"/>
  <c r="B231" i="24"/>
  <c r="I230" i="24"/>
  <c r="H230" i="24"/>
  <c r="F230" i="24"/>
  <c r="E230" i="24"/>
  <c r="C230" i="24"/>
  <c r="B230" i="24"/>
  <c r="I229" i="24"/>
  <c r="H229" i="24"/>
  <c r="F229" i="24"/>
  <c r="E229" i="24"/>
  <c r="C229" i="24"/>
  <c r="B229" i="24"/>
  <c r="I228" i="24"/>
  <c r="H228" i="24"/>
  <c r="F228" i="24"/>
  <c r="E228" i="24"/>
  <c r="C228" i="24"/>
  <c r="B228" i="24"/>
  <c r="I227" i="24"/>
  <c r="H227" i="24"/>
  <c r="F227" i="24"/>
  <c r="E227" i="24"/>
  <c r="C227" i="24"/>
  <c r="B227" i="24"/>
  <c r="I226" i="24"/>
  <c r="H226" i="24"/>
  <c r="F226" i="24"/>
  <c r="E226" i="24"/>
  <c r="C226" i="24"/>
  <c r="B226" i="24"/>
  <c r="I225" i="24"/>
  <c r="H225" i="24"/>
  <c r="F225" i="24"/>
  <c r="E225" i="24"/>
  <c r="C225" i="24"/>
  <c r="B225" i="24"/>
  <c r="I224" i="24"/>
  <c r="H224" i="24"/>
  <c r="F224" i="24"/>
  <c r="E224" i="24"/>
  <c r="C224" i="24"/>
  <c r="B224" i="24"/>
  <c r="I223" i="24"/>
  <c r="H223" i="24"/>
  <c r="F223" i="24"/>
  <c r="E223" i="24"/>
  <c r="C223" i="24"/>
  <c r="B223" i="24"/>
  <c r="I222" i="24"/>
  <c r="H222" i="24"/>
  <c r="F222" i="24"/>
  <c r="E222" i="24"/>
  <c r="C222" i="24"/>
  <c r="B222" i="24"/>
  <c r="I221" i="24"/>
  <c r="H221" i="24"/>
  <c r="F221" i="24"/>
  <c r="E221" i="24"/>
  <c r="C221" i="24"/>
  <c r="B221" i="24"/>
  <c r="I220" i="24"/>
  <c r="H220" i="24"/>
  <c r="F220" i="24"/>
  <c r="E220" i="24"/>
  <c r="C220" i="24"/>
  <c r="B220" i="24"/>
  <c r="I219" i="24"/>
  <c r="H219" i="24"/>
  <c r="F219" i="24"/>
  <c r="E219" i="24"/>
  <c r="C219" i="24"/>
  <c r="B219" i="24"/>
  <c r="I218" i="24"/>
  <c r="H218" i="24"/>
  <c r="F218" i="24"/>
  <c r="E218" i="24"/>
  <c r="C218" i="24"/>
  <c r="B218" i="24"/>
  <c r="I217" i="24"/>
  <c r="H217" i="24"/>
  <c r="F217" i="24"/>
  <c r="E217" i="24"/>
  <c r="C217" i="24"/>
  <c r="B217" i="24"/>
  <c r="I216" i="24"/>
  <c r="H216" i="24"/>
  <c r="F216" i="24"/>
  <c r="E216" i="24"/>
  <c r="C216" i="24"/>
  <c r="B216" i="24"/>
  <c r="I215" i="24"/>
  <c r="H215" i="24"/>
  <c r="F215" i="24"/>
  <c r="E215" i="24"/>
  <c r="C215" i="24"/>
  <c r="B215" i="24"/>
  <c r="I214" i="24"/>
  <c r="H214" i="24"/>
  <c r="F214" i="24"/>
  <c r="E214" i="24"/>
  <c r="C214" i="24"/>
  <c r="B214" i="24"/>
  <c r="I213" i="24"/>
  <c r="H213" i="24"/>
  <c r="F213" i="24"/>
  <c r="E213" i="24"/>
  <c r="C213" i="24"/>
  <c r="B213" i="24"/>
  <c r="I212" i="24"/>
  <c r="H212" i="24"/>
  <c r="F212" i="24"/>
  <c r="E212" i="24"/>
  <c r="C212" i="24"/>
  <c r="B212" i="24"/>
  <c r="I211" i="24"/>
  <c r="H211" i="24"/>
  <c r="F211" i="24"/>
  <c r="E211" i="24"/>
  <c r="C211" i="24"/>
  <c r="B211" i="24"/>
  <c r="I210" i="24"/>
  <c r="H210" i="24"/>
  <c r="F210" i="24"/>
  <c r="E210" i="24"/>
  <c r="C210" i="24"/>
  <c r="B210" i="24"/>
  <c r="I209" i="24"/>
  <c r="H209" i="24"/>
  <c r="F209" i="24"/>
  <c r="E209" i="24"/>
  <c r="C209" i="24"/>
  <c r="B209" i="24"/>
  <c r="I208" i="24"/>
  <c r="H208" i="24"/>
  <c r="F208" i="24"/>
  <c r="E208" i="24"/>
  <c r="C208" i="24"/>
  <c r="B208" i="24"/>
  <c r="I207" i="24"/>
  <c r="H207" i="24"/>
  <c r="F207" i="24"/>
  <c r="E207" i="24"/>
  <c r="C207" i="24"/>
  <c r="B207" i="24"/>
  <c r="I206" i="24"/>
  <c r="H206" i="24"/>
  <c r="F206" i="24"/>
  <c r="E206" i="24"/>
  <c r="C206" i="24"/>
  <c r="B206" i="24"/>
  <c r="I205" i="24"/>
  <c r="H205" i="24"/>
  <c r="F205" i="24"/>
  <c r="E205" i="24"/>
  <c r="C205" i="24"/>
  <c r="B205" i="24"/>
  <c r="I204" i="24"/>
  <c r="H204" i="24"/>
  <c r="F204" i="24"/>
  <c r="E204" i="24"/>
  <c r="C204" i="24"/>
  <c r="B204" i="24"/>
  <c r="I203" i="24"/>
  <c r="H203" i="24"/>
  <c r="F203" i="24"/>
  <c r="E203" i="24"/>
  <c r="C203" i="24"/>
  <c r="B203" i="24"/>
  <c r="I202" i="24"/>
  <c r="H202" i="24"/>
  <c r="F202" i="24"/>
  <c r="E202" i="24"/>
  <c r="C202" i="24"/>
  <c r="B202" i="24"/>
  <c r="I201" i="24"/>
  <c r="H201" i="24"/>
  <c r="F201" i="24"/>
  <c r="E201" i="24"/>
  <c r="C201" i="24"/>
  <c r="B201" i="24"/>
  <c r="I200" i="24"/>
  <c r="H200" i="24"/>
  <c r="F200" i="24"/>
  <c r="E200" i="24"/>
  <c r="C200" i="24"/>
  <c r="B200" i="24"/>
  <c r="I199" i="24"/>
  <c r="H199" i="24"/>
  <c r="F199" i="24"/>
  <c r="E199" i="24"/>
  <c r="C199" i="24"/>
  <c r="B199" i="24"/>
  <c r="I198" i="24"/>
  <c r="H198" i="24"/>
  <c r="F198" i="24"/>
  <c r="E198" i="24"/>
  <c r="C198" i="24"/>
  <c r="B198" i="24"/>
  <c r="I197" i="24"/>
  <c r="H197" i="24"/>
  <c r="F197" i="24"/>
  <c r="E197" i="24"/>
  <c r="C197" i="24"/>
  <c r="B197" i="24"/>
  <c r="I196" i="24"/>
  <c r="H196" i="24"/>
  <c r="F196" i="24"/>
  <c r="E196" i="24"/>
  <c r="C196" i="24"/>
  <c r="B196" i="24"/>
  <c r="I195" i="24"/>
  <c r="H195" i="24"/>
  <c r="F195" i="24"/>
  <c r="E195" i="24"/>
  <c r="C195" i="24"/>
  <c r="B195" i="24"/>
  <c r="I194" i="24"/>
  <c r="H194" i="24"/>
  <c r="F194" i="24"/>
  <c r="E194" i="24"/>
  <c r="C194" i="24"/>
  <c r="B194" i="24"/>
  <c r="I193" i="24"/>
  <c r="H193" i="24"/>
  <c r="F193" i="24"/>
  <c r="E193" i="24"/>
  <c r="C193" i="24"/>
  <c r="B193" i="24"/>
  <c r="I192" i="24"/>
  <c r="H192" i="24"/>
  <c r="F192" i="24"/>
  <c r="E192" i="24"/>
  <c r="C192" i="24"/>
  <c r="B192" i="24"/>
  <c r="I191" i="24"/>
  <c r="H191" i="24"/>
  <c r="F191" i="24"/>
  <c r="E191" i="24"/>
  <c r="C191" i="24"/>
  <c r="B191" i="24"/>
  <c r="I190" i="24"/>
  <c r="H190" i="24"/>
  <c r="F190" i="24"/>
  <c r="E190" i="24"/>
  <c r="C190" i="24"/>
  <c r="B190" i="24"/>
  <c r="I189" i="24"/>
  <c r="H189" i="24"/>
  <c r="F189" i="24"/>
  <c r="E189" i="24"/>
  <c r="C189" i="24"/>
  <c r="B189" i="24"/>
  <c r="I188" i="24"/>
  <c r="H188" i="24"/>
  <c r="F188" i="24"/>
  <c r="E188" i="24"/>
  <c r="C188" i="24"/>
  <c r="B188" i="24"/>
  <c r="I187" i="24"/>
  <c r="H187" i="24"/>
  <c r="F187" i="24"/>
  <c r="E187" i="24"/>
  <c r="C187" i="24"/>
  <c r="B187" i="24"/>
  <c r="I186" i="24"/>
  <c r="H186" i="24"/>
  <c r="F186" i="24"/>
  <c r="E186" i="24"/>
  <c r="C186" i="24"/>
  <c r="B186" i="24"/>
  <c r="I185" i="24"/>
  <c r="H185" i="24"/>
  <c r="F185" i="24"/>
  <c r="E185" i="24"/>
  <c r="C185" i="24"/>
  <c r="B185" i="24"/>
  <c r="I184" i="24"/>
  <c r="H184" i="24"/>
  <c r="F184" i="24"/>
  <c r="E184" i="24"/>
  <c r="C184" i="24"/>
  <c r="B184" i="24"/>
  <c r="I183" i="24"/>
  <c r="H183" i="24"/>
  <c r="F183" i="24"/>
  <c r="E183" i="24"/>
  <c r="C183" i="24"/>
  <c r="B183" i="24"/>
  <c r="I182" i="24"/>
  <c r="H182" i="24"/>
  <c r="F182" i="24"/>
  <c r="E182" i="24"/>
  <c r="C182" i="24"/>
  <c r="B182" i="24"/>
  <c r="I181" i="24"/>
  <c r="H181" i="24"/>
  <c r="F181" i="24"/>
  <c r="E181" i="24"/>
  <c r="C181" i="24"/>
  <c r="B181" i="24"/>
  <c r="I180" i="24"/>
  <c r="H180" i="24"/>
  <c r="F180" i="24"/>
  <c r="E180" i="24"/>
  <c r="C180" i="24"/>
  <c r="B180" i="24"/>
  <c r="I179" i="24"/>
  <c r="H179" i="24"/>
  <c r="F179" i="24"/>
  <c r="E179" i="24"/>
  <c r="C179" i="24"/>
  <c r="B179" i="24"/>
  <c r="I178" i="24"/>
  <c r="H178" i="24"/>
  <c r="F178" i="24"/>
  <c r="E178" i="24"/>
  <c r="C178" i="24"/>
  <c r="B178" i="24"/>
  <c r="I177" i="24"/>
  <c r="H177" i="24"/>
  <c r="F177" i="24"/>
  <c r="E177" i="24"/>
  <c r="C177" i="24"/>
  <c r="B177" i="24"/>
  <c r="I176" i="24"/>
  <c r="H176" i="24"/>
  <c r="F176" i="24"/>
  <c r="E176" i="24"/>
  <c r="C176" i="24"/>
  <c r="B176" i="24"/>
  <c r="I175" i="24"/>
  <c r="H175" i="24"/>
  <c r="F175" i="24"/>
  <c r="E175" i="24"/>
  <c r="C175" i="24"/>
  <c r="B175" i="24"/>
  <c r="I174" i="24"/>
  <c r="H174" i="24"/>
  <c r="F174" i="24"/>
  <c r="E174" i="24"/>
  <c r="C174" i="24"/>
  <c r="B174" i="24"/>
  <c r="I173" i="24"/>
  <c r="H173" i="24"/>
  <c r="F173" i="24"/>
  <c r="E173" i="24"/>
  <c r="C173" i="24"/>
  <c r="B173" i="24"/>
  <c r="I172" i="24"/>
  <c r="H172" i="24"/>
  <c r="F172" i="24"/>
  <c r="E172" i="24"/>
  <c r="C172" i="24"/>
  <c r="B172" i="24"/>
  <c r="I171" i="24"/>
  <c r="H171" i="24"/>
  <c r="F171" i="24"/>
  <c r="E171" i="24"/>
  <c r="C171" i="24"/>
  <c r="B171" i="24"/>
  <c r="I170" i="24"/>
  <c r="H170" i="24"/>
  <c r="F170" i="24"/>
  <c r="E170" i="24"/>
  <c r="C170" i="24"/>
  <c r="B170" i="24"/>
  <c r="I169" i="24"/>
  <c r="H169" i="24"/>
  <c r="F169" i="24"/>
  <c r="E169" i="24"/>
  <c r="C169" i="24"/>
  <c r="B169" i="24"/>
  <c r="I168" i="24"/>
  <c r="H168" i="24"/>
  <c r="F168" i="24"/>
  <c r="E168" i="24"/>
  <c r="C168" i="24"/>
  <c r="B168" i="24"/>
  <c r="I167" i="24"/>
  <c r="H167" i="24"/>
  <c r="F167" i="24"/>
  <c r="E167" i="24"/>
  <c r="C167" i="24"/>
  <c r="B167" i="24"/>
  <c r="I166" i="24"/>
  <c r="H166" i="24"/>
  <c r="F166" i="24"/>
  <c r="E166" i="24"/>
  <c r="C166" i="24"/>
  <c r="B166" i="24"/>
  <c r="I165" i="24"/>
  <c r="H165" i="24"/>
  <c r="F165" i="24"/>
  <c r="E165" i="24"/>
  <c r="C165" i="24"/>
  <c r="B165" i="24"/>
  <c r="I164" i="24"/>
  <c r="H164" i="24"/>
  <c r="F164" i="24"/>
  <c r="E164" i="24"/>
  <c r="C164" i="24"/>
  <c r="B164" i="24"/>
  <c r="I163" i="24"/>
  <c r="H163" i="24"/>
  <c r="F163" i="24"/>
  <c r="E163" i="24"/>
  <c r="C163" i="24"/>
  <c r="B163" i="24"/>
  <c r="I162" i="24"/>
  <c r="H162" i="24"/>
  <c r="F162" i="24"/>
  <c r="E162" i="24"/>
  <c r="C162" i="24"/>
  <c r="B162" i="24"/>
  <c r="I161" i="24"/>
  <c r="H161" i="24"/>
  <c r="F161" i="24"/>
  <c r="E161" i="24"/>
  <c r="C161" i="24"/>
  <c r="B161" i="24"/>
  <c r="I160" i="24"/>
  <c r="H160" i="24"/>
  <c r="F160" i="24"/>
  <c r="E160" i="24"/>
  <c r="C160" i="24"/>
  <c r="B160" i="24"/>
  <c r="I159" i="24"/>
  <c r="H159" i="24"/>
  <c r="F159" i="24"/>
  <c r="E159" i="24"/>
  <c r="C159" i="24"/>
  <c r="B159" i="24"/>
  <c r="I158" i="24"/>
  <c r="H158" i="24"/>
  <c r="F158" i="24"/>
  <c r="E158" i="24"/>
  <c r="C158" i="24"/>
  <c r="B158" i="24"/>
  <c r="I157" i="24"/>
  <c r="H157" i="24"/>
  <c r="F157" i="24"/>
  <c r="E157" i="24"/>
  <c r="C157" i="24"/>
  <c r="B157" i="24"/>
  <c r="I156" i="24"/>
  <c r="H156" i="24"/>
  <c r="F156" i="24"/>
  <c r="E156" i="24"/>
  <c r="C156" i="24"/>
  <c r="B156" i="24"/>
  <c r="I155" i="24"/>
  <c r="H155" i="24"/>
  <c r="F155" i="24"/>
  <c r="E155" i="24"/>
  <c r="C155" i="24"/>
  <c r="B155" i="24"/>
  <c r="I154" i="24"/>
  <c r="H154" i="24"/>
  <c r="F154" i="24"/>
  <c r="E154" i="24"/>
  <c r="C154" i="24"/>
  <c r="B154" i="24"/>
  <c r="I153" i="24"/>
  <c r="H153" i="24"/>
  <c r="F153" i="24"/>
  <c r="E153" i="24"/>
  <c r="C153" i="24"/>
  <c r="B153" i="24"/>
  <c r="I152" i="24"/>
  <c r="H152" i="24"/>
  <c r="F152" i="24"/>
  <c r="E152" i="24"/>
  <c r="C152" i="24"/>
  <c r="B152" i="24"/>
  <c r="I151" i="24"/>
  <c r="H151" i="24"/>
  <c r="F151" i="24"/>
  <c r="E151" i="24"/>
  <c r="C151" i="24"/>
  <c r="B151" i="24"/>
  <c r="I150" i="24"/>
  <c r="H150" i="24"/>
  <c r="F150" i="24"/>
  <c r="E150" i="24"/>
  <c r="C150" i="24"/>
  <c r="B150" i="24"/>
  <c r="I149" i="24"/>
  <c r="H149" i="24"/>
  <c r="F149" i="24"/>
  <c r="E149" i="24"/>
  <c r="C149" i="24"/>
  <c r="B149" i="24"/>
  <c r="I148" i="24"/>
  <c r="H148" i="24"/>
  <c r="F148" i="24"/>
  <c r="E148" i="24"/>
  <c r="C148" i="24"/>
  <c r="B148" i="24"/>
  <c r="I147" i="24"/>
  <c r="H147" i="24"/>
  <c r="F147" i="24"/>
  <c r="E147" i="24"/>
  <c r="C147" i="24"/>
  <c r="B147" i="24"/>
  <c r="I146" i="24"/>
  <c r="H146" i="24"/>
  <c r="F146" i="24"/>
  <c r="E146" i="24"/>
  <c r="C146" i="24"/>
  <c r="B146" i="24"/>
  <c r="I145" i="24"/>
  <c r="H145" i="24"/>
  <c r="F145" i="24"/>
  <c r="E145" i="24"/>
  <c r="C145" i="24"/>
  <c r="B145" i="24"/>
  <c r="I144" i="24"/>
  <c r="H144" i="24"/>
  <c r="F144" i="24"/>
  <c r="E144" i="24"/>
  <c r="C144" i="24"/>
  <c r="B144" i="24"/>
  <c r="I143" i="24"/>
  <c r="H143" i="24"/>
  <c r="F143" i="24"/>
  <c r="E143" i="24"/>
  <c r="C143" i="24"/>
  <c r="B143" i="24"/>
  <c r="I142" i="24"/>
  <c r="H142" i="24"/>
  <c r="F142" i="24"/>
  <c r="E142" i="24"/>
  <c r="C142" i="24"/>
  <c r="B142" i="24"/>
  <c r="I141" i="24"/>
  <c r="H141" i="24"/>
  <c r="F141" i="24"/>
  <c r="E141" i="24"/>
  <c r="C141" i="24"/>
  <c r="B141" i="24"/>
  <c r="I140" i="24"/>
  <c r="H140" i="24"/>
  <c r="F140" i="24"/>
  <c r="E140" i="24"/>
  <c r="C140" i="24"/>
  <c r="B140" i="24"/>
  <c r="I139" i="24"/>
  <c r="H139" i="24"/>
  <c r="F139" i="24"/>
  <c r="E139" i="24"/>
  <c r="C139" i="24"/>
  <c r="B139" i="24"/>
  <c r="I138" i="24"/>
  <c r="H138" i="24"/>
  <c r="F138" i="24"/>
  <c r="E138" i="24"/>
  <c r="C138" i="24"/>
  <c r="B138" i="24"/>
  <c r="I137" i="24"/>
  <c r="H137" i="24"/>
  <c r="F137" i="24"/>
  <c r="E137" i="24"/>
  <c r="C137" i="24"/>
  <c r="B137" i="24"/>
  <c r="I136" i="24"/>
  <c r="H136" i="24"/>
  <c r="F136" i="24"/>
  <c r="E136" i="24"/>
  <c r="C136" i="24"/>
  <c r="B136" i="24"/>
  <c r="I135" i="24"/>
  <c r="H135" i="24"/>
  <c r="F135" i="24"/>
  <c r="E135" i="24"/>
  <c r="C135" i="24"/>
  <c r="B135" i="24"/>
  <c r="I134" i="24"/>
  <c r="H134" i="24"/>
  <c r="F134" i="24"/>
  <c r="E134" i="24"/>
  <c r="C134" i="24"/>
  <c r="B134" i="24"/>
  <c r="I133" i="24"/>
  <c r="H133" i="24"/>
  <c r="F133" i="24"/>
  <c r="E133" i="24"/>
  <c r="C133" i="24"/>
  <c r="B133" i="24"/>
  <c r="I132" i="24"/>
  <c r="H132" i="24"/>
  <c r="F132" i="24"/>
  <c r="E132" i="24"/>
  <c r="C132" i="24"/>
  <c r="B132" i="24"/>
  <c r="I131" i="24"/>
  <c r="H131" i="24"/>
  <c r="F131" i="24"/>
  <c r="E131" i="24"/>
  <c r="C131" i="24"/>
  <c r="B131" i="24"/>
  <c r="I130" i="24"/>
  <c r="H130" i="24"/>
  <c r="F130" i="24"/>
  <c r="E130" i="24"/>
  <c r="C130" i="24"/>
  <c r="B130" i="24"/>
  <c r="I129" i="24"/>
  <c r="H129" i="24"/>
  <c r="F129" i="24"/>
  <c r="E129" i="24"/>
  <c r="C129" i="24"/>
  <c r="B129" i="24"/>
  <c r="I128" i="24"/>
  <c r="H128" i="24"/>
  <c r="F128" i="24"/>
  <c r="E128" i="24"/>
  <c r="C128" i="24"/>
  <c r="B128" i="24"/>
  <c r="I127" i="24"/>
  <c r="H127" i="24"/>
  <c r="F127" i="24"/>
  <c r="E127" i="24"/>
  <c r="C127" i="24"/>
  <c r="B127" i="24"/>
  <c r="I126" i="24"/>
  <c r="H126" i="24"/>
  <c r="F126" i="24"/>
  <c r="E126" i="24"/>
  <c r="C126" i="24"/>
  <c r="B126" i="24"/>
  <c r="I125" i="24"/>
  <c r="H125" i="24"/>
  <c r="F125" i="24"/>
  <c r="E125" i="24"/>
  <c r="C125" i="24"/>
  <c r="B125" i="24"/>
  <c r="I124" i="24"/>
  <c r="H124" i="24"/>
  <c r="F124" i="24"/>
  <c r="E124" i="24"/>
  <c r="C124" i="24"/>
  <c r="B124" i="24"/>
  <c r="I123" i="24"/>
  <c r="H123" i="24"/>
  <c r="F123" i="24"/>
  <c r="E123" i="24"/>
  <c r="C123" i="24"/>
  <c r="B123" i="24"/>
  <c r="I122" i="24"/>
  <c r="H122" i="24"/>
  <c r="F122" i="24"/>
  <c r="E122" i="24"/>
  <c r="C122" i="24"/>
  <c r="B122" i="24"/>
  <c r="I121" i="24"/>
  <c r="H121" i="24"/>
  <c r="F121" i="24"/>
  <c r="E121" i="24"/>
  <c r="C121" i="24"/>
  <c r="B121" i="24"/>
  <c r="I120" i="24"/>
  <c r="H120" i="24"/>
  <c r="F120" i="24"/>
  <c r="E120" i="24"/>
  <c r="C120" i="24"/>
  <c r="B120" i="24"/>
  <c r="I119" i="24"/>
  <c r="H119" i="24"/>
  <c r="F119" i="24"/>
  <c r="E119" i="24"/>
  <c r="C119" i="24"/>
  <c r="B119" i="24"/>
  <c r="I118" i="24"/>
  <c r="H118" i="24"/>
  <c r="F118" i="24"/>
  <c r="E118" i="24"/>
  <c r="C118" i="24"/>
  <c r="B118" i="24"/>
  <c r="I117" i="24"/>
  <c r="H117" i="24"/>
  <c r="F117" i="24"/>
  <c r="E117" i="24"/>
  <c r="C117" i="24"/>
  <c r="B117" i="24"/>
  <c r="I116" i="24"/>
  <c r="H116" i="24"/>
  <c r="F116" i="24"/>
  <c r="E116" i="24"/>
  <c r="C116" i="24"/>
  <c r="B116" i="24"/>
  <c r="I115" i="24"/>
  <c r="H115" i="24"/>
  <c r="F115" i="24"/>
  <c r="E115" i="24"/>
  <c r="C115" i="24"/>
  <c r="B115" i="24"/>
  <c r="I114" i="24"/>
  <c r="H114" i="24"/>
  <c r="F114" i="24"/>
  <c r="E114" i="24"/>
  <c r="C114" i="24"/>
  <c r="B114" i="24"/>
  <c r="I113" i="24"/>
  <c r="H113" i="24"/>
  <c r="F113" i="24"/>
  <c r="E113" i="24"/>
  <c r="C113" i="24"/>
  <c r="B113" i="24"/>
  <c r="I112" i="24"/>
  <c r="H112" i="24"/>
  <c r="F112" i="24"/>
  <c r="E112" i="24"/>
  <c r="C112" i="24"/>
  <c r="B112" i="24"/>
  <c r="I111" i="24"/>
  <c r="H111" i="24"/>
  <c r="F111" i="24"/>
  <c r="E111" i="24"/>
  <c r="C111" i="24"/>
  <c r="B111" i="24"/>
  <c r="I110" i="24"/>
  <c r="H110" i="24"/>
  <c r="F110" i="24"/>
  <c r="E110" i="24"/>
  <c r="C110" i="24"/>
  <c r="B110" i="24"/>
  <c r="I109" i="24"/>
  <c r="H109" i="24"/>
  <c r="F109" i="24"/>
  <c r="E109" i="24"/>
  <c r="C109" i="24"/>
  <c r="B109" i="24"/>
  <c r="I108" i="24"/>
  <c r="H108" i="24"/>
  <c r="F108" i="24"/>
  <c r="E108" i="24"/>
  <c r="C108" i="24"/>
  <c r="B108" i="24"/>
  <c r="I107" i="24"/>
  <c r="H107" i="24"/>
  <c r="F107" i="24"/>
  <c r="E107" i="24"/>
  <c r="C107" i="24"/>
  <c r="B107" i="24"/>
  <c r="I106" i="24"/>
  <c r="H106" i="24"/>
  <c r="F106" i="24"/>
  <c r="E106" i="24"/>
  <c r="C106" i="24"/>
  <c r="B106" i="24"/>
  <c r="I105" i="24"/>
  <c r="H105" i="24"/>
  <c r="F105" i="24"/>
  <c r="E105" i="24"/>
  <c r="C105" i="24"/>
  <c r="B105" i="24"/>
  <c r="I104" i="24"/>
  <c r="H104" i="24"/>
  <c r="F104" i="24"/>
  <c r="E104" i="24"/>
  <c r="C104" i="24"/>
  <c r="B104" i="24"/>
  <c r="I103" i="24"/>
  <c r="H103" i="24"/>
  <c r="F103" i="24"/>
  <c r="E103" i="24"/>
  <c r="C103" i="24"/>
  <c r="B103" i="24"/>
  <c r="I102" i="24"/>
  <c r="H102" i="24"/>
  <c r="F102" i="24"/>
  <c r="E102" i="24"/>
  <c r="C102" i="24"/>
  <c r="B102" i="24"/>
  <c r="I101" i="24"/>
  <c r="H101" i="24"/>
  <c r="F101" i="24"/>
  <c r="E101" i="24"/>
  <c r="C101" i="24"/>
  <c r="B101" i="24"/>
  <c r="I100" i="24"/>
  <c r="H100" i="24"/>
  <c r="F100" i="24"/>
  <c r="E100" i="24"/>
  <c r="C100" i="24"/>
  <c r="B100" i="24"/>
  <c r="I99" i="24"/>
  <c r="H99" i="24"/>
  <c r="F99" i="24"/>
  <c r="E99" i="24"/>
  <c r="C99" i="24"/>
  <c r="B99" i="24"/>
  <c r="I98" i="24"/>
  <c r="H98" i="24"/>
  <c r="F98" i="24"/>
  <c r="E98" i="24"/>
  <c r="C98" i="24"/>
  <c r="B98" i="24"/>
  <c r="I97" i="24"/>
  <c r="H97" i="24"/>
  <c r="F97" i="24"/>
  <c r="E97" i="24"/>
  <c r="C97" i="24"/>
  <c r="B97" i="24"/>
  <c r="I96" i="24"/>
  <c r="H96" i="24"/>
  <c r="F96" i="24"/>
  <c r="E96" i="24"/>
  <c r="C96" i="24"/>
  <c r="B96" i="24"/>
  <c r="I95" i="24"/>
  <c r="H95" i="24"/>
  <c r="F95" i="24"/>
  <c r="E95" i="24"/>
  <c r="C95" i="24"/>
  <c r="B95" i="24"/>
  <c r="I94" i="24"/>
  <c r="H94" i="24"/>
  <c r="F94" i="24"/>
  <c r="E94" i="24"/>
  <c r="C94" i="24"/>
  <c r="B94" i="24"/>
  <c r="I93" i="24"/>
  <c r="H93" i="24"/>
  <c r="F93" i="24"/>
  <c r="E93" i="24"/>
  <c r="C93" i="24"/>
  <c r="B93" i="24"/>
  <c r="I92" i="24"/>
  <c r="H92" i="24"/>
  <c r="F92" i="24"/>
  <c r="E92" i="24"/>
  <c r="C92" i="24"/>
  <c r="B92" i="24"/>
  <c r="I91" i="24"/>
  <c r="H91" i="24"/>
  <c r="F91" i="24"/>
  <c r="E91" i="24"/>
  <c r="C91" i="24"/>
  <c r="B91" i="24"/>
  <c r="I90" i="24"/>
  <c r="H90" i="24"/>
  <c r="F90" i="24"/>
  <c r="E90" i="24"/>
  <c r="C90" i="24"/>
  <c r="B90" i="24"/>
  <c r="I89" i="24"/>
  <c r="H89" i="24"/>
  <c r="F89" i="24"/>
  <c r="E89" i="24"/>
  <c r="C89" i="24"/>
  <c r="B89" i="24"/>
  <c r="I88" i="24"/>
  <c r="H88" i="24"/>
  <c r="F88" i="24"/>
  <c r="E88" i="24"/>
  <c r="C88" i="24"/>
  <c r="B88" i="24"/>
  <c r="I87" i="24"/>
  <c r="H87" i="24"/>
  <c r="F87" i="24"/>
  <c r="E87" i="24"/>
  <c r="C87" i="24"/>
  <c r="B87" i="24"/>
  <c r="I86" i="24"/>
  <c r="H86" i="24"/>
  <c r="F86" i="24"/>
  <c r="E86" i="24"/>
  <c r="C86" i="24"/>
  <c r="B86" i="24"/>
  <c r="I85" i="24"/>
  <c r="H85" i="24"/>
  <c r="F85" i="24"/>
  <c r="E85" i="24"/>
  <c r="C85" i="24"/>
  <c r="B85" i="24"/>
  <c r="I84" i="24"/>
  <c r="H84" i="24"/>
  <c r="F84" i="24"/>
  <c r="E84" i="24"/>
  <c r="C84" i="24"/>
  <c r="B84" i="24"/>
  <c r="I83" i="24"/>
  <c r="H83" i="24"/>
  <c r="F83" i="24"/>
  <c r="E83" i="24"/>
  <c r="C83" i="24"/>
  <c r="B83" i="24"/>
  <c r="I82" i="24"/>
  <c r="H82" i="24"/>
  <c r="F82" i="24"/>
  <c r="E82" i="24"/>
  <c r="C82" i="24"/>
  <c r="B82" i="24"/>
  <c r="I81" i="24"/>
  <c r="H81" i="24"/>
  <c r="F81" i="24"/>
  <c r="E81" i="24"/>
  <c r="C81" i="24"/>
  <c r="B81" i="24"/>
  <c r="I80" i="24"/>
  <c r="H80" i="24"/>
  <c r="F80" i="24"/>
  <c r="E80" i="24"/>
  <c r="C80" i="24"/>
  <c r="B80" i="24"/>
  <c r="I79" i="24"/>
  <c r="H79" i="24"/>
  <c r="F79" i="24"/>
  <c r="E79" i="24"/>
  <c r="C79" i="24"/>
  <c r="B79" i="24"/>
  <c r="I78" i="24"/>
  <c r="H78" i="24"/>
  <c r="F78" i="24"/>
  <c r="E78" i="24"/>
  <c r="C78" i="24"/>
  <c r="B78" i="24"/>
  <c r="I77" i="24"/>
  <c r="H77" i="24"/>
  <c r="F77" i="24"/>
  <c r="E77" i="24"/>
  <c r="C77" i="24"/>
  <c r="B77" i="24"/>
  <c r="I76" i="24"/>
  <c r="H76" i="24"/>
  <c r="F76" i="24"/>
  <c r="E76" i="24"/>
  <c r="C76" i="24"/>
  <c r="B76" i="24"/>
  <c r="I75" i="24"/>
  <c r="H75" i="24"/>
  <c r="F75" i="24"/>
  <c r="E75" i="24"/>
  <c r="C75" i="24"/>
  <c r="B75" i="24"/>
  <c r="I74" i="24"/>
  <c r="H74" i="24"/>
  <c r="F74" i="24"/>
  <c r="E74" i="24"/>
  <c r="C74" i="24"/>
  <c r="B74" i="24"/>
  <c r="I73" i="24"/>
  <c r="H73" i="24"/>
  <c r="F73" i="24"/>
  <c r="E73" i="24"/>
  <c r="C73" i="24"/>
  <c r="B73" i="24"/>
  <c r="I72" i="24"/>
  <c r="H72" i="24"/>
  <c r="F72" i="24"/>
  <c r="E72" i="24"/>
  <c r="C72" i="24"/>
  <c r="B72" i="24"/>
  <c r="I71" i="24"/>
  <c r="H71" i="24"/>
  <c r="F71" i="24"/>
  <c r="E71" i="24"/>
  <c r="C71" i="24"/>
  <c r="B71" i="24"/>
  <c r="I70" i="24"/>
  <c r="H70" i="24"/>
  <c r="F70" i="24"/>
  <c r="E70" i="24"/>
  <c r="C70" i="24"/>
  <c r="B70" i="24"/>
  <c r="I69" i="24"/>
  <c r="H69" i="24"/>
  <c r="F69" i="24"/>
  <c r="E69" i="24"/>
  <c r="C69" i="24"/>
  <c r="B69" i="24"/>
  <c r="I68" i="24"/>
  <c r="H68" i="24"/>
  <c r="F68" i="24"/>
  <c r="E68" i="24"/>
  <c r="C68" i="24"/>
  <c r="B68" i="24"/>
  <c r="I67" i="24"/>
  <c r="H67" i="24"/>
  <c r="F67" i="24"/>
  <c r="E67" i="24"/>
  <c r="C67" i="24"/>
  <c r="B67" i="24"/>
  <c r="I66" i="24"/>
  <c r="H66" i="24"/>
  <c r="F66" i="24"/>
  <c r="E66" i="24"/>
  <c r="C66" i="24"/>
  <c r="B66" i="24"/>
  <c r="I65" i="24"/>
  <c r="H65" i="24"/>
  <c r="F65" i="24"/>
  <c r="E65" i="24"/>
  <c r="C65" i="24"/>
  <c r="B65" i="24"/>
  <c r="I64" i="24"/>
  <c r="H64" i="24"/>
  <c r="F64" i="24"/>
  <c r="E64" i="24"/>
  <c r="C64" i="24"/>
  <c r="B64" i="24"/>
  <c r="I63" i="24"/>
  <c r="H63" i="24"/>
  <c r="F63" i="24"/>
  <c r="E63" i="24"/>
  <c r="C63" i="24"/>
  <c r="B63" i="24"/>
  <c r="I62" i="24"/>
  <c r="H62" i="24"/>
  <c r="F62" i="24"/>
  <c r="E62" i="24"/>
  <c r="C62" i="24"/>
  <c r="B62" i="24"/>
  <c r="I61" i="24"/>
  <c r="H61" i="24"/>
  <c r="F61" i="24"/>
  <c r="E61" i="24"/>
  <c r="C61" i="24"/>
  <c r="B61" i="24"/>
  <c r="I60" i="24"/>
  <c r="H60" i="24"/>
  <c r="F60" i="24"/>
  <c r="E60" i="24"/>
  <c r="C60" i="24"/>
  <c r="B60" i="24"/>
  <c r="I59" i="24"/>
  <c r="H59" i="24"/>
  <c r="F59" i="24"/>
  <c r="E59" i="24"/>
  <c r="C59" i="24"/>
  <c r="B59" i="24"/>
  <c r="I58" i="24"/>
  <c r="H58" i="24"/>
  <c r="F58" i="24"/>
  <c r="E58" i="24"/>
  <c r="C58" i="24"/>
  <c r="B58" i="24"/>
  <c r="I57" i="24"/>
  <c r="H57" i="24"/>
  <c r="F57" i="24"/>
  <c r="E57" i="24"/>
  <c r="C57" i="24"/>
  <c r="B57" i="24"/>
  <c r="I56" i="24"/>
  <c r="H56" i="24"/>
  <c r="F56" i="24"/>
  <c r="E56" i="24"/>
  <c r="C56" i="24"/>
  <c r="B56" i="24"/>
  <c r="I55" i="24"/>
  <c r="H55" i="24"/>
  <c r="F55" i="24"/>
  <c r="E55" i="24"/>
  <c r="C55" i="24"/>
  <c r="B55" i="24"/>
  <c r="I54" i="24"/>
  <c r="H54" i="24"/>
  <c r="F54" i="24"/>
  <c r="E54" i="24"/>
  <c r="C54" i="24"/>
  <c r="B54" i="24"/>
  <c r="I53" i="24"/>
  <c r="H53" i="24"/>
  <c r="F53" i="24"/>
  <c r="E53" i="24"/>
  <c r="C53" i="24"/>
  <c r="B53" i="24"/>
  <c r="I52" i="24"/>
  <c r="H52" i="24"/>
  <c r="F52" i="24"/>
  <c r="E52" i="24"/>
  <c r="C52" i="24"/>
  <c r="B52" i="24"/>
  <c r="I51" i="24"/>
  <c r="H51" i="24"/>
  <c r="F51" i="24"/>
  <c r="E51" i="24"/>
  <c r="C51" i="24"/>
  <c r="B51" i="24"/>
  <c r="I50" i="24"/>
  <c r="H50" i="24"/>
  <c r="F50" i="24"/>
  <c r="E50" i="24"/>
  <c r="C50" i="24"/>
  <c r="B50" i="24"/>
  <c r="I49" i="24"/>
  <c r="H49" i="24"/>
  <c r="F49" i="24"/>
  <c r="E49" i="24"/>
  <c r="C49" i="24"/>
  <c r="B49" i="24"/>
  <c r="I48" i="24"/>
  <c r="H48" i="24"/>
  <c r="F48" i="24"/>
  <c r="E48" i="24"/>
  <c r="C48" i="24"/>
  <c r="B48" i="24"/>
  <c r="I47" i="24"/>
  <c r="H47" i="24"/>
  <c r="F47" i="24"/>
  <c r="E47" i="24"/>
  <c r="C47" i="24"/>
  <c r="B47" i="24"/>
  <c r="I46" i="24"/>
  <c r="H46" i="24"/>
  <c r="F46" i="24"/>
  <c r="E46" i="24"/>
  <c r="C46" i="24"/>
  <c r="B46" i="24"/>
  <c r="I45" i="24"/>
  <c r="H45" i="24"/>
  <c r="F45" i="24"/>
  <c r="E45" i="24"/>
  <c r="C45" i="24"/>
  <c r="B45" i="24"/>
  <c r="I44" i="24"/>
  <c r="H44" i="24"/>
  <c r="F44" i="24"/>
  <c r="E44" i="24"/>
  <c r="C44" i="24"/>
  <c r="B44" i="24"/>
  <c r="I43" i="24"/>
  <c r="H43" i="24"/>
  <c r="F43" i="24"/>
  <c r="E43" i="24"/>
  <c r="C43" i="24"/>
  <c r="B43" i="24"/>
  <c r="I42" i="24"/>
  <c r="H42" i="24"/>
  <c r="F42" i="24"/>
  <c r="E42" i="24"/>
  <c r="C42" i="24"/>
  <c r="B42" i="24"/>
  <c r="I41" i="24"/>
  <c r="H41" i="24"/>
  <c r="F41" i="24"/>
  <c r="E41" i="24"/>
  <c r="C41" i="24"/>
  <c r="B41" i="24"/>
  <c r="I40" i="24"/>
  <c r="H40" i="24"/>
  <c r="F40" i="24"/>
  <c r="E40" i="24"/>
  <c r="C40" i="24"/>
  <c r="B40" i="24"/>
  <c r="I39" i="24"/>
  <c r="H39" i="24"/>
  <c r="F39" i="24"/>
  <c r="E39" i="24"/>
  <c r="C39" i="24"/>
  <c r="B39" i="24"/>
  <c r="I38" i="24"/>
  <c r="H38" i="24"/>
  <c r="F38" i="24"/>
  <c r="E38" i="24"/>
  <c r="C38" i="24"/>
  <c r="B38" i="24"/>
  <c r="I37" i="24"/>
  <c r="H37" i="24"/>
  <c r="F37" i="24"/>
  <c r="E37" i="24"/>
  <c r="C37" i="24"/>
  <c r="B37" i="24"/>
  <c r="I36" i="24"/>
  <c r="H36" i="24"/>
  <c r="F36" i="24"/>
  <c r="E36" i="24"/>
  <c r="C36" i="24"/>
  <c r="B36" i="24"/>
  <c r="I35" i="24"/>
  <c r="H35" i="24"/>
  <c r="F35" i="24"/>
  <c r="E35" i="24"/>
  <c r="C35" i="24"/>
  <c r="B35" i="24"/>
  <c r="I34" i="24"/>
  <c r="H34" i="24"/>
  <c r="F34" i="24"/>
  <c r="E34" i="24"/>
  <c r="C34" i="24"/>
  <c r="B34" i="24"/>
  <c r="I33" i="24"/>
  <c r="H33" i="24"/>
  <c r="F33" i="24"/>
  <c r="E33" i="24"/>
  <c r="C33" i="24"/>
  <c r="B33" i="24"/>
  <c r="I32" i="24"/>
  <c r="H32" i="24"/>
  <c r="F32" i="24"/>
  <c r="E32" i="24"/>
  <c r="C32" i="24"/>
  <c r="B32" i="24"/>
  <c r="I31" i="24"/>
  <c r="H31" i="24"/>
  <c r="F31" i="24"/>
  <c r="E31" i="24"/>
  <c r="C31" i="24"/>
  <c r="B31" i="24"/>
  <c r="I30" i="24"/>
  <c r="H30" i="24"/>
  <c r="F30" i="24"/>
  <c r="E30" i="24"/>
  <c r="C30" i="24"/>
  <c r="B30" i="24"/>
  <c r="I29" i="24"/>
  <c r="H29" i="24"/>
  <c r="F29" i="24"/>
  <c r="E29" i="24"/>
  <c r="C29" i="24"/>
  <c r="B29" i="24"/>
  <c r="I28" i="24"/>
  <c r="H28" i="24"/>
  <c r="F28" i="24"/>
  <c r="E28" i="24"/>
  <c r="C28" i="24"/>
  <c r="B28" i="24"/>
  <c r="I27" i="24"/>
  <c r="H27" i="24"/>
  <c r="F27" i="24"/>
  <c r="E27" i="24"/>
  <c r="C27" i="24"/>
  <c r="B27" i="24"/>
  <c r="I26" i="24"/>
  <c r="H26" i="24"/>
  <c r="F26" i="24"/>
  <c r="E26" i="24"/>
  <c r="C26" i="24"/>
  <c r="B26" i="24"/>
  <c r="I25" i="24"/>
  <c r="H25" i="24"/>
  <c r="F25" i="24"/>
  <c r="E25" i="24"/>
  <c r="C25" i="24"/>
  <c r="B25" i="24"/>
  <c r="I24" i="24"/>
  <c r="H24" i="24"/>
  <c r="F24" i="24"/>
  <c r="E24" i="24"/>
  <c r="C24" i="24"/>
  <c r="B24" i="24"/>
  <c r="I23" i="24"/>
  <c r="H23" i="24"/>
  <c r="F23" i="24"/>
  <c r="E23" i="24"/>
  <c r="C23" i="24"/>
  <c r="B23" i="24"/>
  <c r="I22" i="24"/>
  <c r="H22" i="24"/>
  <c r="F22" i="24"/>
  <c r="E22" i="24"/>
  <c r="C22" i="24"/>
  <c r="B22" i="24"/>
  <c r="I21" i="24"/>
  <c r="H21" i="24"/>
  <c r="F21" i="24"/>
  <c r="E21" i="24"/>
  <c r="C21" i="24"/>
  <c r="B21" i="24"/>
  <c r="I20" i="24"/>
  <c r="H20" i="24"/>
  <c r="F20" i="24"/>
  <c r="E20" i="24"/>
  <c r="C20" i="24"/>
  <c r="B20" i="24"/>
  <c r="I19" i="24"/>
  <c r="H19" i="24"/>
  <c r="F19" i="24"/>
  <c r="E19" i="24"/>
  <c r="C19" i="24"/>
  <c r="B19" i="24"/>
  <c r="I18" i="24"/>
  <c r="H18" i="24"/>
  <c r="F18" i="24"/>
  <c r="E18" i="24"/>
  <c r="C18" i="24"/>
  <c r="B18" i="24"/>
  <c r="I17" i="24"/>
  <c r="H17" i="24"/>
  <c r="F17" i="24"/>
  <c r="E17" i="24"/>
  <c r="C17" i="24"/>
  <c r="B17" i="24"/>
  <c r="I16" i="24"/>
  <c r="H16" i="24"/>
  <c r="F16" i="24"/>
  <c r="E16" i="24"/>
  <c r="C16" i="24"/>
  <c r="B16" i="24"/>
  <c r="I15" i="24"/>
  <c r="H15" i="24"/>
  <c r="F15" i="24"/>
  <c r="E15" i="24"/>
  <c r="C15" i="24"/>
  <c r="B15" i="24"/>
  <c r="I14" i="24"/>
  <c r="H14" i="24"/>
  <c r="F14" i="24"/>
  <c r="E14" i="24"/>
  <c r="C14" i="24"/>
  <c r="B14" i="24"/>
  <c r="I13" i="24"/>
  <c r="H13" i="24"/>
  <c r="F13" i="24"/>
  <c r="E13" i="24"/>
  <c r="C13" i="24"/>
  <c r="B13" i="24"/>
  <c r="I12" i="24"/>
  <c r="H12" i="24"/>
  <c r="F12" i="24"/>
  <c r="E12" i="24"/>
  <c r="C12" i="24"/>
  <c r="B12" i="24"/>
  <c r="I11" i="24"/>
  <c r="H11" i="24"/>
  <c r="F11" i="24"/>
  <c r="E11" i="24"/>
  <c r="C11" i="24"/>
  <c r="B11" i="24"/>
  <c r="I10" i="24"/>
  <c r="H10" i="24"/>
  <c r="F10" i="24"/>
  <c r="E10" i="24"/>
  <c r="C10" i="24"/>
  <c r="B10" i="24"/>
  <c r="I9" i="24"/>
  <c r="H9" i="24"/>
  <c r="F9" i="24"/>
  <c r="E9" i="24"/>
  <c r="C9" i="24"/>
  <c r="B9" i="24"/>
  <c r="I8" i="24"/>
  <c r="H8" i="24"/>
  <c r="F8" i="24"/>
  <c r="E8" i="24"/>
  <c r="C8" i="24"/>
  <c r="B8" i="24"/>
  <c r="J2" i="24"/>
  <c r="I2" i="24"/>
  <c r="H2" i="24"/>
  <c r="G2" i="24"/>
  <c r="F2" i="24"/>
  <c r="E2" i="24"/>
  <c r="D2" i="24"/>
  <c r="C2" i="24"/>
  <c r="B2" i="24"/>
  <c r="J1" i="24"/>
  <c r="I1" i="24"/>
  <c r="H1" i="24"/>
  <c r="G1" i="24"/>
  <c r="F1" i="24"/>
  <c r="E1" i="24"/>
  <c r="D1" i="24"/>
  <c r="C1" i="24"/>
  <c r="B1" i="24"/>
  <c r="DL193" i="23"/>
  <c r="DJ193" i="23"/>
  <c r="X20" i="23"/>
  <c r="X19" i="23"/>
  <c r="X15" i="23"/>
  <c r="W17" i="23" s="1"/>
  <c r="CQ11" i="23"/>
  <c r="BH11" i="23"/>
  <c r="U11" i="23"/>
  <c r="CQ10" i="23"/>
  <c r="BH10" i="23"/>
  <c r="U10" i="23"/>
  <c r="DK7" i="23"/>
  <c r="DK6" i="23"/>
  <c r="DF6" i="23"/>
  <c r="R6" i="23"/>
  <c r="DL3" i="23"/>
  <c r="F3" i="23"/>
  <c r="E3" i="23"/>
  <c r="C3" i="23"/>
  <c r="B3" i="23"/>
  <c r="DH2" i="23"/>
  <c r="DF2" i="23"/>
  <c r="DE2" i="23"/>
  <c r="DC2" i="23"/>
  <c r="DB2" i="23"/>
  <c r="CZ2" i="23"/>
  <c r="CY2" i="23"/>
  <c r="CW2" i="23"/>
  <c r="CV2" i="23"/>
  <c r="CT2" i="23"/>
  <c r="CS2" i="23"/>
  <c r="CQ2" i="23"/>
  <c r="CP2" i="23"/>
  <c r="CN2" i="23"/>
  <c r="CM2" i="23"/>
  <c r="CK2" i="23"/>
  <c r="CJ2" i="23"/>
  <c r="CH2" i="23"/>
  <c r="CG2" i="23"/>
  <c r="CE2" i="23"/>
  <c r="CD2" i="23"/>
  <c r="CB2" i="23"/>
  <c r="CA2" i="23"/>
  <c r="BW2" i="23"/>
  <c r="BV2" i="23"/>
  <c r="BT2" i="23"/>
  <c r="BS2" i="23"/>
  <c r="BQ2" i="23"/>
  <c r="BP2" i="23"/>
  <c r="BN2" i="23"/>
  <c r="BM2" i="23"/>
  <c r="BK2" i="23"/>
  <c r="BJ2" i="23"/>
  <c r="BH2" i="23"/>
  <c r="BG2" i="23"/>
  <c r="BE2" i="23"/>
  <c r="BD2" i="23"/>
  <c r="BB2" i="23"/>
  <c r="BA2" i="23"/>
  <c r="AY2" i="23"/>
  <c r="AX2" i="23"/>
  <c r="AV2" i="23"/>
  <c r="AU2" i="23"/>
  <c r="AS2" i="23"/>
  <c r="AR2" i="23"/>
  <c r="AP2" i="23"/>
  <c r="AO2" i="23"/>
  <c r="AM2" i="23"/>
  <c r="AL2" i="23"/>
  <c r="AJ2" i="23"/>
  <c r="AI2" i="23"/>
  <c r="AG2" i="23"/>
  <c r="AF2" i="23"/>
  <c r="AD2" i="23"/>
  <c r="AC2" i="23"/>
  <c r="AA2" i="23"/>
  <c r="Z2" i="23"/>
  <c r="X2" i="23"/>
  <c r="W2" i="23"/>
  <c r="U2" i="23"/>
  <c r="T2" i="23"/>
  <c r="R2" i="23"/>
  <c r="Q2" i="23"/>
  <c r="O2" i="23"/>
  <c r="N2" i="23"/>
  <c r="L2" i="23"/>
  <c r="K2" i="23"/>
  <c r="I2" i="23"/>
  <c r="H2" i="23"/>
  <c r="F2" i="23"/>
  <c r="E2" i="23"/>
  <c r="C2" i="23"/>
  <c r="B2" i="23"/>
  <c r="DL1" i="23"/>
  <c r="DK1" i="23"/>
  <c r="DH1" i="23"/>
  <c r="DF1" i="23"/>
  <c r="DE1" i="23"/>
  <c r="DC1" i="23"/>
  <c r="DB1" i="23"/>
  <c r="CZ1" i="23"/>
  <c r="CY1" i="23"/>
  <c r="CW1" i="23"/>
  <c r="CV1" i="23"/>
  <c r="CT1" i="23"/>
  <c r="CS1" i="23"/>
  <c r="CQ1" i="23"/>
  <c r="CP1" i="23"/>
  <c r="CN1" i="23"/>
  <c r="CM1" i="23"/>
  <c r="CK1" i="23"/>
  <c r="CJ1" i="23"/>
  <c r="CH1" i="23"/>
  <c r="CG1" i="23"/>
  <c r="CE1" i="23"/>
  <c r="CD1" i="23"/>
  <c r="CB1" i="23"/>
  <c r="CA1" i="23"/>
  <c r="BW1" i="23"/>
  <c r="BV1" i="23"/>
  <c r="BT1" i="23"/>
  <c r="BS1" i="23"/>
  <c r="BQ1" i="23"/>
  <c r="BP1" i="23"/>
  <c r="BN1" i="23"/>
  <c r="BM1" i="23"/>
  <c r="BK1" i="23"/>
  <c r="BJ1" i="23"/>
  <c r="BH1" i="23"/>
  <c r="BG1" i="23"/>
  <c r="BE1" i="23"/>
  <c r="BD1" i="23"/>
  <c r="BB1" i="23"/>
  <c r="BA1" i="23"/>
  <c r="AY1" i="23"/>
  <c r="AX1" i="23"/>
  <c r="AV1" i="23"/>
  <c r="AU1" i="23"/>
  <c r="AS1" i="23"/>
  <c r="AR1" i="23"/>
  <c r="AP1" i="23"/>
  <c r="AO1" i="23"/>
  <c r="AM1" i="23"/>
  <c r="AL1" i="23"/>
  <c r="AJ1" i="23"/>
  <c r="AI1" i="23"/>
  <c r="AG1" i="23"/>
  <c r="AF1" i="23"/>
  <c r="AD1" i="23"/>
  <c r="AC1" i="23"/>
  <c r="AA1" i="23"/>
  <c r="Z1" i="23"/>
  <c r="X1" i="23"/>
  <c r="W1" i="23"/>
  <c r="U1" i="23"/>
  <c r="T1" i="23"/>
  <c r="R1" i="23"/>
  <c r="Q1" i="23"/>
  <c r="O1" i="23"/>
  <c r="N1" i="23"/>
  <c r="L1" i="23"/>
  <c r="K1" i="23"/>
  <c r="I1" i="23"/>
  <c r="H1" i="23"/>
  <c r="F1" i="23"/>
  <c r="E1" i="23"/>
  <c r="C1" i="23"/>
  <c r="B1" i="23"/>
  <c r="A1" i="23"/>
  <c r="K144" i="25"/>
  <c r="CR10" i="23"/>
  <c r="D73" i="25"/>
  <c r="D71" i="25"/>
  <c r="K100" i="25"/>
  <c r="K106" i="25"/>
  <c r="K112" i="25"/>
  <c r="K135" i="25"/>
  <c r="D75" i="25"/>
  <c r="P50" i="25"/>
  <c r="K113" i="25"/>
  <c r="K140" i="25"/>
  <c r="I150" i="30"/>
  <c r="D235" i="30"/>
  <c r="K114" i="25"/>
  <c r="BI11" i="23"/>
  <c r="B235" i="30"/>
  <c r="J96" i="25"/>
  <c r="Q45" i="25"/>
  <c r="X17" i="23"/>
  <c r="K133" i="25"/>
  <c r="N143" i="25"/>
  <c r="K143" i="25"/>
  <c r="K137" i="25"/>
  <c r="J235" i="30"/>
  <c r="I152" i="30"/>
  <c r="K138" i="25"/>
  <c r="K145" i="25"/>
  <c r="K131" i="25"/>
  <c r="M206" i="25"/>
  <c r="K102" i="25"/>
  <c r="H235" i="30"/>
  <c r="I236" i="30"/>
  <c r="I151" i="30"/>
  <c r="D53" i="25"/>
  <c r="I153" i="30"/>
  <c r="F235" i="30"/>
  <c r="D47" i="25"/>
  <c r="K134" i="25"/>
  <c r="K109" i="25"/>
  <c r="Z19" i="23"/>
  <c r="K103" i="25"/>
  <c r="D50" i="25"/>
  <c r="K141" i="25"/>
  <c r="I154" i="30"/>
  <c r="Q44" i="25"/>
  <c r="M200" i="25"/>
  <c r="CR11" i="23"/>
  <c r="D44" i="25"/>
  <c r="D56" i="25"/>
  <c r="E36" i="25"/>
  <c r="K101" i="25"/>
  <c r="J97" i="25"/>
  <c r="P49" i="25"/>
  <c r="P51" i="25"/>
  <c r="D59" i="25"/>
  <c r="K104" i="25"/>
  <c r="I143" i="30"/>
  <c r="BI10" i="23"/>
  <c r="M201" i="25"/>
  <c r="K143" i="30"/>
  <c r="K132" i="25"/>
  <c r="M205" i="25"/>
  <c r="Z20" i="23"/>
  <c r="K107" i="25"/>
  <c r="G236" i="30"/>
  <c r="AR5" i="32" l="1"/>
  <c r="AR4" i="32"/>
  <c r="AS3" i="32"/>
  <c r="AR3" i="32" a="1"/>
  <c r="AR3" i="32" s="1"/>
  <c r="P117" i="31"/>
  <c r="F114" i="31"/>
  <c r="I467" i="30"/>
  <c r="H467" i="30" s="1"/>
  <c r="B467" i="30" s="1"/>
  <c r="D467" i="30"/>
  <c r="R111" i="30"/>
  <c r="S111" i="30" s="1"/>
  <c r="T111" i="30" s="1"/>
  <c r="Q111" i="30"/>
  <c r="P112" i="30"/>
  <c r="C395" i="30"/>
  <c r="E395" i="30"/>
  <c r="D395" i="30"/>
  <c r="I164" i="30"/>
  <c r="K164" i="30" s="1"/>
  <c r="J164" i="30"/>
  <c r="H164" i="30"/>
  <c r="X239" i="30"/>
  <c r="Y239" i="30"/>
  <c r="Z239" i="30" s="1"/>
  <c r="W239" i="30"/>
  <c r="U240" i="30"/>
  <c r="V240" i="30" s="1"/>
  <c r="G177" i="30"/>
  <c r="H177" i="30"/>
  <c r="J177" i="30" s="1"/>
  <c r="R113" i="30"/>
  <c r="S113" i="30" s="1"/>
  <c r="T113" i="30" s="1"/>
  <c r="Q113" i="30"/>
  <c r="F233" i="30"/>
  <c r="G233" i="30" s="1"/>
  <c r="R116" i="30"/>
  <c r="S116" i="30" s="1"/>
  <c r="T116" i="30" s="1"/>
  <c r="Q116" i="30"/>
  <c r="E192" i="30"/>
  <c r="H349" i="30"/>
  <c r="H352" i="30" s="1"/>
  <c r="N352" i="30" s="1"/>
  <c r="I349" i="30"/>
  <c r="I352" i="30" s="1"/>
  <c r="K349" i="30"/>
  <c r="K352" i="30" s="1"/>
  <c r="D195" i="30"/>
  <c r="R229" i="30"/>
  <c r="S229" i="30" s="1"/>
  <c r="L291" i="30"/>
  <c r="L349" i="30"/>
  <c r="L352" i="30" s="1"/>
  <c r="O110" i="30"/>
  <c r="P110" i="30" s="1"/>
  <c r="O112" i="30"/>
  <c r="O115" i="30"/>
  <c r="P115" i="30" s="1"/>
  <c r="O117" i="30"/>
  <c r="P117" i="30" s="1"/>
  <c r="M349" i="30"/>
  <c r="M352" i="30" s="1"/>
  <c r="L395" i="30"/>
  <c r="I464" i="30"/>
  <c r="H464" i="30" s="1"/>
  <c r="B464" i="30" s="1"/>
  <c r="D464" i="30" s="1"/>
  <c r="D468" i="30"/>
  <c r="J489" i="30"/>
  <c r="J491" i="30" s="1"/>
  <c r="J492" i="30" s="1"/>
  <c r="J395" i="30"/>
  <c r="M395" i="30"/>
  <c r="H395" i="30"/>
  <c r="O189" i="30"/>
  <c r="D211" i="30"/>
  <c r="E211" i="30" s="1"/>
  <c r="E208" i="30"/>
  <c r="L328" i="30"/>
  <c r="D466" i="30"/>
  <c r="AG4" i="27"/>
  <c r="AG3" i="27"/>
  <c r="AG5" i="27"/>
  <c r="AG5" i="26"/>
  <c r="AH3" i="26"/>
  <c r="AG3" i="26"/>
  <c r="AG4" i="26"/>
  <c r="G164" i="25"/>
  <c r="F164" i="25" s="1"/>
  <c r="J107" i="25"/>
  <c r="H99" i="25"/>
  <c r="H175" i="25"/>
  <c r="E165" i="25" s="1"/>
  <c r="E102" i="25"/>
  <c r="J143" i="25"/>
  <c r="G109" i="25"/>
  <c r="H109" i="25"/>
  <c r="BC3" i="25"/>
  <c r="F178" i="25"/>
  <c r="T215" i="25"/>
  <c r="H171" i="25"/>
  <c r="E133" i="25"/>
  <c r="E113" i="25"/>
  <c r="J113" i="25" s="1"/>
  <c r="DK3" i="23"/>
  <c r="DK4" i="23"/>
  <c r="DK5" i="23"/>
  <c r="E122" i="31" l="1"/>
  <c r="E126" i="31"/>
  <c r="E124" i="31"/>
  <c r="X240" i="30"/>
  <c r="Y240" i="30" s="1"/>
  <c r="Z240" i="30" s="1"/>
  <c r="W240" i="30"/>
  <c r="K463" i="30"/>
  <c r="E465" i="30" s="1"/>
  <c r="Q110" i="30"/>
  <c r="R110" i="30"/>
  <c r="S110" i="30" s="1"/>
  <c r="T110" i="30" s="1"/>
  <c r="U229" i="30"/>
  <c r="V229" i="30" s="1"/>
  <c r="W229" i="30" s="1"/>
  <c r="T229" i="30"/>
  <c r="I233" i="30"/>
  <c r="J233" i="30" s="1"/>
  <c r="K233" i="30" s="1"/>
  <c r="H233" i="30"/>
  <c r="R117" i="30"/>
  <c r="S117" i="30"/>
  <c r="T117" i="30" s="1"/>
  <c r="Q117" i="30"/>
  <c r="Q115" i="30"/>
  <c r="R115" i="30"/>
  <c r="S115" i="30" s="1"/>
  <c r="T115" i="30" s="1"/>
  <c r="R112" i="30"/>
  <c r="S112" i="30" s="1"/>
  <c r="T112" i="30" s="1"/>
  <c r="Q112" i="30"/>
  <c r="H112" i="25"/>
  <c r="H106" i="25"/>
  <c r="I97" i="25" s="1"/>
  <c r="J109" i="25"/>
  <c r="G112" i="25"/>
  <c r="F102" i="25"/>
  <c r="J101" i="25"/>
  <c r="J132" i="25"/>
  <c r="F133" i="25"/>
  <c r="H176" i="25"/>
  <c r="G165" i="25" s="1"/>
  <c r="F179" i="25"/>
  <c r="E128" i="31" l="1"/>
  <c r="E468" i="30"/>
  <c r="E467" i="30"/>
  <c r="E466" i="30"/>
  <c r="F465" i="30"/>
  <c r="J465" i="30"/>
  <c r="K465" i="30" s="1"/>
  <c r="E464" i="30"/>
  <c r="J133" i="25"/>
  <c r="H133" i="25"/>
  <c r="J135" i="25" s="1"/>
  <c r="G133" i="25"/>
  <c r="J134" i="25" s="1"/>
  <c r="J102" i="25"/>
  <c r="H102" i="25"/>
  <c r="J104" i="25" s="1"/>
  <c r="G102" i="25"/>
  <c r="J103" i="25" s="1"/>
  <c r="E454" i="30" l="1"/>
  <c r="C458" i="30" s="1"/>
  <c r="J464" i="30"/>
  <c r="K464" i="30" s="1"/>
  <c r="F464" i="30"/>
  <c r="H454" i="30" s="1"/>
  <c r="K460" i="30" s="1"/>
  <c r="J466" i="30"/>
  <c r="K466" i="30" s="1"/>
  <c r="F466" i="30"/>
  <c r="F467" i="30"/>
  <c r="J467" i="30"/>
  <c r="K467" i="30" s="1"/>
  <c r="F468" i="30"/>
  <c r="J468" i="30"/>
  <c r="K468" i="30" s="1"/>
  <c r="BB4" i="25"/>
  <c r="BB5" i="25"/>
  <c r="BB3" i="25"/>
  <c r="J463" i="30" l="1"/>
  <c r="K452" i="30" s="1"/>
  <c r="I452" i="30" s="1"/>
  <c r="G458" i="30"/>
  <c r="F458" i="30"/>
  <c r="J458" i="30"/>
  <c r="B458" i="30"/>
  <c r="H458" i="30"/>
  <c r="D458" i="30"/>
  <c r="C460" i="30"/>
  <c r="B460" i="30"/>
  <c r="I460" i="30" l="1"/>
  <c r="D460" i="30"/>
  <c r="G460" i="30" l="1"/>
  <c r="F460" i="30"/>
  <c r="J460" i="30" s="1"/>
  <c r="C13" i="21" l="1"/>
  <c r="C13" i="19"/>
  <c r="C13" i="18"/>
  <c r="C13" i="17"/>
  <c r="C13" i="8"/>
  <c r="BL296" i="19"/>
  <c r="BL294" i="19"/>
  <c r="BL295" i="19" s="1"/>
  <c r="BL290" i="19"/>
  <c r="BL288" i="19"/>
  <c r="BL289" i="19" s="1"/>
  <c r="BL284" i="19"/>
  <c r="BL282" i="19"/>
  <c r="BL283" i="19" s="1"/>
  <c r="BL278" i="19"/>
  <c r="BL276" i="19"/>
  <c r="BL277" i="19" s="1"/>
  <c r="BM276" i="19" s="1"/>
  <c r="BN276" i="19" s="1"/>
  <c r="BM277" i="19" s="1"/>
  <c r="BN277" i="19" s="1"/>
  <c r="BM278" i="19" s="1"/>
  <c r="BL272" i="19"/>
  <c r="BL270" i="19"/>
  <c r="BL271" i="19" s="1"/>
  <c r="BM270" i="19" s="1"/>
  <c r="BL266" i="19"/>
  <c r="BL264" i="19"/>
  <c r="BL265" i="19" s="1"/>
  <c r="BL260" i="19"/>
  <c r="BL258" i="19"/>
  <c r="BL259" i="19" s="1"/>
  <c r="BM258" i="19" s="1"/>
  <c r="BL254" i="19"/>
  <c r="BL252" i="19"/>
  <c r="BL253" i="19" s="1"/>
  <c r="BL248" i="19"/>
  <c r="BL246" i="19"/>
  <c r="BL247" i="19" s="1"/>
  <c r="BL242" i="19"/>
  <c r="BL240" i="19"/>
  <c r="BL241" i="19" s="1"/>
  <c r="BM240" i="19" s="1"/>
  <c r="BN240" i="19" s="1"/>
  <c r="BM241" i="19" s="1"/>
  <c r="BL236" i="19"/>
  <c r="BL234" i="19"/>
  <c r="BL235" i="19" s="1"/>
  <c r="BL230" i="19"/>
  <c r="BL228" i="19"/>
  <c r="BL229" i="19" s="1"/>
  <c r="BM228" i="19" s="1"/>
  <c r="BN228" i="19" s="1"/>
  <c r="BM229" i="19" s="1"/>
  <c r="BH228" i="19"/>
  <c r="BL224" i="19"/>
  <c r="BL222" i="19"/>
  <c r="BL223" i="19" s="1"/>
  <c r="BM222" i="19" s="1"/>
  <c r="BL218" i="19"/>
  <c r="BL216" i="19"/>
  <c r="BL217" i="19" s="1"/>
  <c r="BM216" i="19" s="1"/>
  <c r="BN216" i="19" s="1"/>
  <c r="BM217" i="19" s="1"/>
  <c r="BL212" i="19"/>
  <c r="BL210" i="19"/>
  <c r="BL211" i="19" s="1"/>
  <c r="BM210" i="19" s="1"/>
  <c r="BL206" i="19"/>
  <c r="BL204" i="19"/>
  <c r="BL205" i="19" s="1"/>
  <c r="BM204" i="19" s="1"/>
  <c r="BL200" i="19"/>
  <c r="BL198" i="19"/>
  <c r="BL199" i="19" s="1"/>
  <c r="BL194" i="19"/>
  <c r="BO192" i="19"/>
  <c r="BL192" i="19"/>
  <c r="BL193" i="19" s="1"/>
  <c r="BM192" i="19" s="1"/>
  <c r="BL188" i="19"/>
  <c r="BL186" i="19"/>
  <c r="BL187" i="19" s="1"/>
  <c r="BM186" i="19" s="1"/>
  <c r="BL182" i="19"/>
  <c r="BL180" i="19"/>
  <c r="BL181" i="19" s="1"/>
  <c r="BM180" i="19" s="1"/>
  <c r="BH180" i="19" s="1"/>
  <c r="BL176" i="19"/>
  <c r="BL174" i="19"/>
  <c r="BL175" i="19" s="1"/>
  <c r="BM174" i="19" s="1"/>
  <c r="BL170" i="19"/>
  <c r="BL168" i="19"/>
  <c r="BL169" i="19" s="1"/>
  <c r="BL164" i="19"/>
  <c r="BL162" i="19"/>
  <c r="BL163" i="19" s="1"/>
  <c r="BM162" i="19" s="1"/>
  <c r="BL158" i="19"/>
  <c r="BL156" i="19"/>
  <c r="BL157" i="19" s="1"/>
  <c r="BL152" i="19"/>
  <c r="BL150" i="19"/>
  <c r="BL151" i="19" s="1"/>
  <c r="BL146" i="19"/>
  <c r="BL144" i="19"/>
  <c r="BL145" i="19" s="1"/>
  <c r="BM144" i="19" s="1"/>
  <c r="BN144" i="19" s="1"/>
  <c r="BM145" i="19" s="1"/>
  <c r="BL140" i="19"/>
  <c r="BL138" i="19"/>
  <c r="BL139" i="19" s="1"/>
  <c r="BM138" i="19" s="1"/>
  <c r="BL134" i="19"/>
  <c r="BL132" i="19"/>
  <c r="BL133" i="19" s="1"/>
  <c r="BM132" i="19" s="1"/>
  <c r="BL128" i="19"/>
  <c r="BL126" i="19"/>
  <c r="BL127" i="19" s="1"/>
  <c r="BM126" i="19" s="1"/>
  <c r="BL122" i="19"/>
  <c r="BL120" i="19"/>
  <c r="BL121" i="19" s="1"/>
  <c r="BL116" i="19"/>
  <c r="BL114" i="19"/>
  <c r="BL115" i="19" s="1"/>
  <c r="BM114" i="19" s="1"/>
  <c r="BL110" i="19"/>
  <c r="BL108" i="19"/>
  <c r="BL109" i="19" s="1"/>
  <c r="BL104" i="19"/>
  <c r="BL102" i="19"/>
  <c r="BL103" i="19" s="1"/>
  <c r="BM102" i="19" s="1"/>
  <c r="BL98" i="19"/>
  <c r="BL96" i="19"/>
  <c r="BL97" i="19" s="1"/>
  <c r="BM96" i="19" s="1"/>
  <c r="BL92" i="19"/>
  <c r="BL90" i="19"/>
  <c r="BL91" i="19" s="1"/>
  <c r="BL86" i="19"/>
  <c r="BL84" i="19"/>
  <c r="BL85" i="19" s="1"/>
  <c r="BM84" i="19" s="1"/>
  <c r="BL80" i="19"/>
  <c r="BL78" i="19"/>
  <c r="BL79" i="19" s="1"/>
  <c r="BD76" i="19"/>
  <c r="BD75" i="19" s="1"/>
  <c r="BC76" i="19"/>
  <c r="BB76" i="19"/>
  <c r="BA76" i="19"/>
  <c r="BO74" i="19"/>
  <c r="BL74" i="19"/>
  <c r="BE74" i="19"/>
  <c r="BO294" i="19" s="1"/>
  <c r="BC74" i="19"/>
  <c r="BP74" i="19" s="1"/>
  <c r="BB74" i="19"/>
  <c r="BO73" i="19"/>
  <c r="BE73" i="19"/>
  <c r="BO288" i="19" s="1"/>
  <c r="BC73" i="19"/>
  <c r="BP73" i="19" s="1"/>
  <c r="BB73" i="19"/>
  <c r="BL72" i="19"/>
  <c r="BL73" i="19" s="1"/>
  <c r="BE72" i="19"/>
  <c r="BO282" i="19" s="1"/>
  <c r="BC72" i="19"/>
  <c r="BP72" i="19" s="1"/>
  <c r="BB72" i="19"/>
  <c r="BO71" i="19"/>
  <c r="BE71" i="19"/>
  <c r="BO276" i="19" s="1"/>
  <c r="BC71" i="19"/>
  <c r="BQ71" i="19" s="1"/>
  <c r="BB71" i="19"/>
  <c r="BO70" i="19"/>
  <c r="BE70" i="19"/>
  <c r="BO270" i="19" s="1"/>
  <c r="BC70" i="19"/>
  <c r="BQ70" i="19" s="1"/>
  <c r="BB70" i="19"/>
  <c r="BO69" i="19"/>
  <c r="BE69" i="19"/>
  <c r="BO264" i="19" s="1"/>
  <c r="BC69" i="19"/>
  <c r="BB69" i="19"/>
  <c r="BO68" i="19"/>
  <c r="BL68" i="19"/>
  <c r="BE68" i="19"/>
  <c r="BO258" i="19" s="1"/>
  <c r="BC68" i="19"/>
  <c r="BQ68" i="19" s="1"/>
  <c r="BB68" i="19"/>
  <c r="BO67" i="19"/>
  <c r="BE67" i="19"/>
  <c r="BO252" i="19" s="1"/>
  <c r="BC67" i="19"/>
  <c r="BP67" i="19" s="1"/>
  <c r="BB67" i="19"/>
  <c r="BL66" i="19"/>
  <c r="BL67" i="19" s="1"/>
  <c r="BE66" i="19"/>
  <c r="BO246" i="19" s="1"/>
  <c r="BC66" i="19"/>
  <c r="BB66" i="19"/>
  <c r="BO65" i="19"/>
  <c r="BE65" i="19"/>
  <c r="BO240" i="19" s="1"/>
  <c r="BC65" i="19"/>
  <c r="BP65" i="19" s="1"/>
  <c r="BB65" i="19"/>
  <c r="BO64" i="19"/>
  <c r="BE64" i="19"/>
  <c r="BO234" i="19" s="1"/>
  <c r="BC64" i="19"/>
  <c r="BP64" i="19" s="1"/>
  <c r="BB64" i="19"/>
  <c r="BO63" i="19"/>
  <c r="BE63" i="19"/>
  <c r="BO228" i="19" s="1"/>
  <c r="BC63" i="19"/>
  <c r="BQ63" i="19" s="1"/>
  <c r="BB63" i="19"/>
  <c r="BO62" i="19"/>
  <c r="BL62" i="19"/>
  <c r="BE62" i="19"/>
  <c r="BO222" i="19" s="1"/>
  <c r="BC62" i="19"/>
  <c r="BQ62" i="19" s="1"/>
  <c r="BB62" i="19"/>
  <c r="BO61" i="19"/>
  <c r="BE61" i="19"/>
  <c r="BO216" i="19" s="1"/>
  <c r="BC61" i="19"/>
  <c r="BB61" i="19"/>
  <c r="BL60" i="19"/>
  <c r="BL61" i="19" s="1"/>
  <c r="BM60" i="19" s="1"/>
  <c r="BN60" i="19" s="1"/>
  <c r="BM61" i="19" s="1"/>
  <c r="BE60" i="19"/>
  <c r="BO210" i="19" s="1"/>
  <c r="BC60" i="19"/>
  <c r="BQ60" i="19" s="1"/>
  <c r="BB60" i="19"/>
  <c r="BO59" i="19"/>
  <c r="BE59" i="19"/>
  <c r="BO204" i="19" s="1"/>
  <c r="BC59" i="19"/>
  <c r="BP59" i="19" s="1"/>
  <c r="BB59" i="19"/>
  <c r="BO58" i="19"/>
  <c r="BE58" i="19"/>
  <c r="BO198" i="19" s="1"/>
  <c r="BC58" i="19"/>
  <c r="BQ58" i="19" s="1"/>
  <c r="BB58" i="19"/>
  <c r="BO57" i="19"/>
  <c r="BE57" i="19"/>
  <c r="BC57" i="19"/>
  <c r="BB57" i="19"/>
  <c r="BO56" i="19"/>
  <c r="BL56" i="19"/>
  <c r="BE56" i="19"/>
  <c r="BO186" i="19" s="1"/>
  <c r="BC56" i="19"/>
  <c r="BP56" i="19" s="1"/>
  <c r="BB56" i="19"/>
  <c r="BO55" i="19"/>
  <c r="BE55" i="19"/>
  <c r="BO180" i="19" s="1"/>
  <c r="BC55" i="19"/>
  <c r="BB55" i="19"/>
  <c r="BL54" i="19"/>
  <c r="BL55" i="19" s="1"/>
  <c r="BM54" i="19" s="1"/>
  <c r="BE54" i="19"/>
  <c r="BO174" i="19" s="1"/>
  <c r="BC54" i="19"/>
  <c r="BB54" i="19"/>
  <c r="BO53" i="19"/>
  <c r="BE53" i="19"/>
  <c r="BO168" i="19" s="1"/>
  <c r="BC53" i="19"/>
  <c r="BQ53" i="19" s="1"/>
  <c r="BB53" i="19"/>
  <c r="BO52" i="19"/>
  <c r="BE52" i="19"/>
  <c r="BO162" i="19" s="1"/>
  <c r="BC52" i="19"/>
  <c r="BQ52" i="19" s="1"/>
  <c r="BB52" i="19"/>
  <c r="BO51" i="19"/>
  <c r="BE51" i="19"/>
  <c r="BO156" i="19" s="1"/>
  <c r="BC51" i="19"/>
  <c r="BQ51" i="19" s="1"/>
  <c r="BB51" i="19"/>
  <c r="BO50" i="19"/>
  <c r="BL50" i="19"/>
  <c r="BE50" i="19"/>
  <c r="BO150" i="19" s="1"/>
  <c r="BC50" i="19"/>
  <c r="BB50" i="19"/>
  <c r="BO49" i="19"/>
  <c r="BE49" i="19"/>
  <c r="BO144" i="19" s="1"/>
  <c r="BC49" i="19"/>
  <c r="BQ49" i="19" s="1"/>
  <c r="BB49" i="19"/>
  <c r="BL48" i="19"/>
  <c r="BL49" i="19" s="1"/>
  <c r="BE48" i="19"/>
  <c r="BO138" i="19" s="1"/>
  <c r="BC48" i="19"/>
  <c r="BP48" i="19" s="1"/>
  <c r="BB48" i="19"/>
  <c r="BO47" i="19"/>
  <c r="BE47" i="19"/>
  <c r="BO132" i="19" s="1"/>
  <c r="BC47" i="19"/>
  <c r="BB47" i="19"/>
  <c r="BO46" i="19"/>
  <c r="BE46" i="19"/>
  <c r="BO126" i="19" s="1"/>
  <c r="BC46" i="19"/>
  <c r="BQ46" i="19" s="1"/>
  <c r="BB46" i="19"/>
  <c r="BO45" i="19"/>
  <c r="BE45" i="19"/>
  <c r="BO120" i="19" s="1"/>
  <c r="BC45" i="19"/>
  <c r="BQ45" i="19" s="1"/>
  <c r="BB45" i="19"/>
  <c r="BO44" i="19"/>
  <c r="BL44" i="19"/>
  <c r="BE44" i="19"/>
  <c r="BO114" i="19" s="1"/>
  <c r="BC44" i="19"/>
  <c r="BB44" i="19"/>
  <c r="BO43" i="19"/>
  <c r="BE43" i="19"/>
  <c r="BO108" i="19" s="1"/>
  <c r="BC43" i="19"/>
  <c r="BP43" i="19" s="1"/>
  <c r="BB43" i="19"/>
  <c r="BL42" i="19"/>
  <c r="BL43" i="19" s="1"/>
  <c r="BE42" i="19"/>
  <c r="BO102" i="19" s="1"/>
  <c r="BC42" i="19"/>
  <c r="BB42" i="19"/>
  <c r="BO41" i="19"/>
  <c r="BE41" i="19"/>
  <c r="BO96" i="19" s="1"/>
  <c r="BC41" i="19"/>
  <c r="BQ41" i="19" s="1"/>
  <c r="BB41" i="19"/>
  <c r="BO40" i="19"/>
  <c r="BE40" i="19"/>
  <c r="BO90" i="19" s="1"/>
  <c r="BC40" i="19"/>
  <c r="BQ40" i="19" s="1"/>
  <c r="BB40" i="19"/>
  <c r="BO39" i="19"/>
  <c r="BE39" i="19"/>
  <c r="BO84" i="19" s="1"/>
  <c r="BC39" i="19"/>
  <c r="BB39" i="19"/>
  <c r="BO38" i="19"/>
  <c r="BL38" i="19"/>
  <c r="BE38" i="19"/>
  <c r="BO78" i="19" s="1"/>
  <c r="BC38" i="19"/>
  <c r="BQ38" i="19" s="1"/>
  <c r="BB38" i="19"/>
  <c r="BO37" i="19"/>
  <c r="BE37" i="19"/>
  <c r="BO72" i="19" s="1"/>
  <c r="BC37" i="19"/>
  <c r="BB37" i="19"/>
  <c r="BP36" i="19"/>
  <c r="BL36" i="19"/>
  <c r="BL37" i="19" s="1"/>
  <c r="BM36" i="19" s="1"/>
  <c r="BE36" i="19"/>
  <c r="BO66" i="19" s="1"/>
  <c r="BC36" i="19"/>
  <c r="BQ36" i="19" s="1"/>
  <c r="BB36" i="19"/>
  <c r="BO35" i="19"/>
  <c r="BE35" i="19"/>
  <c r="BO60" i="19" s="1"/>
  <c r="BC35" i="19"/>
  <c r="BP35" i="19" s="1"/>
  <c r="BB35" i="19"/>
  <c r="BO34" i="19"/>
  <c r="BE34" i="19"/>
  <c r="BO54" i="19" s="1"/>
  <c r="BC34" i="19"/>
  <c r="BB34" i="19"/>
  <c r="BO33" i="19"/>
  <c r="BE33" i="19"/>
  <c r="BO48" i="19" s="1"/>
  <c r="BC33" i="19"/>
  <c r="BP33" i="19" s="1"/>
  <c r="BB33" i="19"/>
  <c r="BO32" i="19"/>
  <c r="BL32" i="19"/>
  <c r="BE32" i="19"/>
  <c r="BO42" i="19" s="1"/>
  <c r="BC32" i="19"/>
  <c r="BQ32" i="19" s="1"/>
  <c r="BB32" i="19"/>
  <c r="BO31" i="19"/>
  <c r="BE31" i="19"/>
  <c r="BO36" i="19" s="1"/>
  <c r="BC31" i="19"/>
  <c r="BB31" i="19"/>
  <c r="BL30" i="19"/>
  <c r="BL31" i="19" s="1"/>
  <c r="BE30" i="19"/>
  <c r="BO30" i="19" s="1"/>
  <c r="BC30" i="19"/>
  <c r="BP30" i="19" s="1"/>
  <c r="BB30" i="19"/>
  <c r="BD29" i="19"/>
  <c r="BP28" i="19" s="1"/>
  <c r="BI26" i="19"/>
  <c r="BD26" i="19"/>
  <c r="BD17" i="19"/>
  <c r="BQ2" i="19"/>
  <c r="BP2" i="19"/>
  <c r="BO2" i="19"/>
  <c r="BN2" i="19"/>
  <c r="BM2" i="19"/>
  <c r="BL2" i="19"/>
  <c r="BK2" i="19"/>
  <c r="BJ2" i="19"/>
  <c r="BI2" i="19"/>
  <c r="BH2" i="19"/>
  <c r="BG2" i="19"/>
  <c r="BF2" i="19"/>
  <c r="BE2" i="19"/>
  <c r="BD2" i="19"/>
  <c r="BC2" i="19"/>
  <c r="BB2" i="19"/>
  <c r="BA2" i="19"/>
  <c r="BQ1" i="19"/>
  <c r="BP1" i="19"/>
  <c r="BO1" i="19"/>
  <c r="BN1" i="19"/>
  <c r="BM1" i="19"/>
  <c r="BL1" i="19"/>
  <c r="BK1" i="19"/>
  <c r="BJ1" i="19"/>
  <c r="BI1" i="19"/>
  <c r="BH1" i="19"/>
  <c r="BG1" i="19"/>
  <c r="BF1" i="19"/>
  <c r="BE1" i="19"/>
  <c r="BD1" i="19"/>
  <c r="BC1" i="19"/>
  <c r="BB1" i="19"/>
  <c r="BA1" i="19"/>
  <c r="CJ296" i="17"/>
  <c r="CJ294" i="17"/>
  <c r="CJ295" i="17" s="1"/>
  <c r="CK294" i="17" s="1"/>
  <c r="CJ290" i="17"/>
  <c r="CJ288" i="17"/>
  <c r="CJ289" i="17" s="1"/>
  <c r="CJ284" i="17"/>
  <c r="CJ282" i="17"/>
  <c r="CJ283" i="17" s="1"/>
  <c r="CK282" i="17" s="1"/>
  <c r="CL282" i="17" s="1"/>
  <c r="CK283" i="17" s="1"/>
  <c r="CJ278" i="17"/>
  <c r="CJ276" i="17"/>
  <c r="CJ277" i="17" s="1"/>
  <c r="CK276" i="17" s="1"/>
  <c r="CJ272" i="17"/>
  <c r="CJ270" i="17"/>
  <c r="CJ271" i="17" s="1"/>
  <c r="CK270" i="17" s="1"/>
  <c r="CJ266" i="17"/>
  <c r="CJ264" i="17"/>
  <c r="CJ265" i="17" s="1"/>
  <c r="CK264" i="17" s="1"/>
  <c r="CF264" i="17" s="1"/>
  <c r="CJ260" i="17"/>
  <c r="CJ258" i="17"/>
  <c r="CJ259" i="17" s="1"/>
  <c r="CJ254" i="17"/>
  <c r="CJ252" i="17"/>
  <c r="CJ253" i="17" s="1"/>
  <c r="CJ248" i="17"/>
  <c r="CJ246" i="17"/>
  <c r="CJ247" i="17" s="1"/>
  <c r="CK246" i="17" s="1"/>
  <c r="CJ242" i="17"/>
  <c r="CJ240" i="17"/>
  <c r="CJ241" i="17" s="1"/>
  <c r="CK240" i="17" s="1"/>
  <c r="CJ236" i="17"/>
  <c r="CJ234" i="17"/>
  <c r="CJ235" i="17" s="1"/>
  <c r="CK234" i="17" s="1"/>
  <c r="CJ230" i="17"/>
  <c r="CJ228" i="17"/>
  <c r="CJ229" i="17" s="1"/>
  <c r="CJ224" i="17"/>
  <c r="CJ222" i="17"/>
  <c r="CJ223" i="17" s="1"/>
  <c r="CK222" i="17" s="1"/>
  <c r="CJ218" i="17"/>
  <c r="CJ216" i="17"/>
  <c r="CJ217" i="17" s="1"/>
  <c r="CJ212" i="17"/>
  <c r="CJ210" i="17"/>
  <c r="CJ211" i="17" s="1"/>
  <c r="CK210" i="17" s="1"/>
  <c r="CJ206" i="17"/>
  <c r="CJ204" i="17"/>
  <c r="CJ205" i="17" s="1"/>
  <c r="CJ200" i="17"/>
  <c r="CJ198" i="17"/>
  <c r="CJ199" i="17" s="1"/>
  <c r="CJ194" i="17"/>
  <c r="CJ192" i="17"/>
  <c r="CJ193" i="17" s="1"/>
  <c r="CK192" i="17" s="1"/>
  <c r="CJ188" i="17"/>
  <c r="CJ186" i="17"/>
  <c r="CJ187" i="17" s="1"/>
  <c r="CK186" i="17" s="1"/>
  <c r="CJ182" i="17"/>
  <c r="CJ180" i="17"/>
  <c r="CJ181" i="17" s="1"/>
  <c r="CJ176" i="17"/>
  <c r="CJ174" i="17"/>
  <c r="CJ175" i="17" s="1"/>
  <c r="CJ170" i="17"/>
  <c r="CJ168" i="17"/>
  <c r="CJ169" i="17" s="1"/>
  <c r="CK168" i="17" s="1"/>
  <c r="CJ164" i="17"/>
  <c r="CJ162" i="17"/>
  <c r="CJ163" i="17" s="1"/>
  <c r="CJ158" i="17"/>
  <c r="CJ156" i="17"/>
  <c r="CJ157" i="17" s="1"/>
  <c r="CK156" i="17" s="1"/>
  <c r="CJ152" i="17"/>
  <c r="CJ150" i="17"/>
  <c r="CJ151" i="17" s="1"/>
  <c r="CK150" i="17" s="1"/>
  <c r="CJ146" i="17"/>
  <c r="CJ144" i="17"/>
  <c r="CJ145" i="17" s="1"/>
  <c r="CK144" i="17" s="1"/>
  <c r="CJ140" i="17"/>
  <c r="CJ138" i="17"/>
  <c r="CJ139" i="17" s="1"/>
  <c r="CJ134" i="17"/>
  <c r="CJ132" i="17"/>
  <c r="CJ133" i="17" s="1"/>
  <c r="CJ128" i="17"/>
  <c r="CJ126" i="17"/>
  <c r="CJ127" i="17" s="1"/>
  <c r="CJ122" i="17"/>
  <c r="CJ120" i="17"/>
  <c r="CJ121" i="17" s="1"/>
  <c r="CK120" i="17" s="1"/>
  <c r="CL120" i="17" s="1"/>
  <c r="CK121" i="17" s="1"/>
  <c r="CJ116" i="17"/>
  <c r="CJ114" i="17"/>
  <c r="CJ115" i="17" s="1"/>
  <c r="CJ110" i="17"/>
  <c r="CJ108" i="17"/>
  <c r="CJ109" i="17" s="1"/>
  <c r="CK108" i="17" s="1"/>
  <c r="CL108" i="17" s="1"/>
  <c r="CK109" i="17" s="1"/>
  <c r="CJ104" i="17"/>
  <c r="CJ102" i="17"/>
  <c r="CJ103" i="17" s="1"/>
  <c r="CK102" i="17" s="1"/>
  <c r="CJ98" i="17"/>
  <c r="CJ97" i="17"/>
  <c r="CJ96" i="17"/>
  <c r="CJ92" i="17"/>
  <c r="CJ90" i="17"/>
  <c r="CJ91" i="17" s="1"/>
  <c r="CK90" i="17" s="1"/>
  <c r="CJ86" i="17"/>
  <c r="CJ84" i="17"/>
  <c r="CJ85" i="17" s="1"/>
  <c r="CK84" i="17" s="1"/>
  <c r="CJ80" i="17"/>
  <c r="CJ78" i="17"/>
  <c r="CJ79" i="17" s="1"/>
  <c r="CK78" i="17" s="1"/>
  <c r="CL78" i="17" s="1"/>
  <c r="CK79" i="17" s="1"/>
  <c r="CL79" i="17" s="1"/>
  <c r="CK80" i="17" s="1"/>
  <c r="CB76" i="17"/>
  <c r="CB75" i="17" s="1"/>
  <c r="CA76" i="17"/>
  <c r="BZ76" i="17"/>
  <c r="BY76" i="17"/>
  <c r="CM74" i="17"/>
  <c r="CJ74" i="17"/>
  <c r="CC74" i="17"/>
  <c r="CM294" i="17" s="1"/>
  <c r="CA74" i="17"/>
  <c r="CO74" i="17" s="1"/>
  <c r="BZ74" i="17"/>
  <c r="CM73" i="17"/>
  <c r="CC73" i="17"/>
  <c r="CM288" i="17" s="1"/>
  <c r="CA73" i="17"/>
  <c r="CO73" i="17" s="1"/>
  <c r="BZ73" i="17"/>
  <c r="CK72" i="17"/>
  <c r="CL72" i="17" s="1"/>
  <c r="CK73" i="17" s="1"/>
  <c r="CJ72" i="17"/>
  <c r="CJ73" i="17" s="1"/>
  <c r="CC72" i="17"/>
  <c r="CM282" i="17" s="1"/>
  <c r="CA72" i="17"/>
  <c r="CO72" i="17" s="1"/>
  <c r="BZ72" i="17"/>
  <c r="CM71" i="17"/>
  <c r="CC71" i="17"/>
  <c r="CM276" i="17" s="1"/>
  <c r="CA71" i="17"/>
  <c r="CN71" i="17" s="1"/>
  <c r="BZ71" i="17"/>
  <c r="CM70" i="17"/>
  <c r="CC70" i="17"/>
  <c r="CM270" i="17" s="1"/>
  <c r="CA70" i="17"/>
  <c r="BZ70" i="17"/>
  <c r="CO69" i="17"/>
  <c r="CM69" i="17"/>
  <c r="CC69" i="17"/>
  <c r="CM264" i="17" s="1"/>
  <c r="CA69" i="17"/>
  <c r="CN69" i="17" s="1"/>
  <c r="BZ69" i="17"/>
  <c r="CM68" i="17"/>
  <c r="CJ68" i="17"/>
  <c r="CC68" i="17"/>
  <c r="CM258" i="17" s="1"/>
  <c r="CA68" i="17"/>
  <c r="CN68" i="17" s="1"/>
  <c r="BZ68" i="17"/>
  <c r="CM67" i="17"/>
  <c r="CC67" i="17"/>
  <c r="CM252" i="17" s="1"/>
  <c r="CA67" i="17"/>
  <c r="CO67" i="17" s="1"/>
  <c r="BZ67" i="17"/>
  <c r="CJ66" i="17"/>
  <c r="CJ67" i="17" s="1"/>
  <c r="CK66" i="17" s="1"/>
  <c r="CC66" i="17"/>
  <c r="CM246" i="17" s="1"/>
  <c r="CA66" i="17"/>
  <c r="BZ66" i="17"/>
  <c r="CM65" i="17"/>
  <c r="CC65" i="17"/>
  <c r="CM240" i="17" s="1"/>
  <c r="CA65" i="17"/>
  <c r="BZ65" i="17"/>
  <c r="CM64" i="17"/>
  <c r="CC64" i="17"/>
  <c r="CM234" i="17" s="1"/>
  <c r="CA64" i="17"/>
  <c r="CO64" i="17" s="1"/>
  <c r="BZ64" i="17"/>
  <c r="CM63" i="17"/>
  <c r="CC63" i="17"/>
  <c r="CM228" i="17" s="1"/>
  <c r="CA63" i="17"/>
  <c r="CO63" i="17" s="1"/>
  <c r="BZ63" i="17"/>
  <c r="CM62" i="17"/>
  <c r="CJ62" i="17"/>
  <c r="CC62" i="17"/>
  <c r="CM222" i="17" s="1"/>
  <c r="CA62" i="17"/>
  <c r="CO62" i="17" s="1"/>
  <c r="BZ62" i="17"/>
  <c r="CM61" i="17"/>
  <c r="CC61" i="17"/>
  <c r="CM216" i="17" s="1"/>
  <c r="CA61" i="17"/>
  <c r="BZ61" i="17"/>
  <c r="CJ60" i="17"/>
  <c r="CJ61" i="17" s="1"/>
  <c r="CC60" i="17"/>
  <c r="CM210" i="17" s="1"/>
  <c r="CA60" i="17"/>
  <c r="CO60" i="17" s="1"/>
  <c r="BZ60" i="17"/>
  <c r="CM59" i="17"/>
  <c r="CC59" i="17"/>
  <c r="CM204" i="17" s="1"/>
  <c r="CA59" i="17"/>
  <c r="CN59" i="17" s="1"/>
  <c r="BZ59" i="17"/>
  <c r="CM58" i="17"/>
  <c r="CC58" i="17"/>
  <c r="CM198" i="17" s="1"/>
  <c r="CA58" i="17"/>
  <c r="CO58" i="17" s="1"/>
  <c r="BZ58" i="17"/>
  <c r="CM57" i="17"/>
  <c r="CC57" i="17"/>
  <c r="CM192" i="17" s="1"/>
  <c r="CA57" i="17"/>
  <c r="BZ57" i="17"/>
  <c r="CM56" i="17"/>
  <c r="CJ56" i="17"/>
  <c r="CC56" i="17"/>
  <c r="CM186" i="17" s="1"/>
  <c r="CA56" i="17"/>
  <c r="CN56" i="17" s="1"/>
  <c r="BZ56" i="17"/>
  <c r="CM55" i="17"/>
  <c r="CC55" i="17"/>
  <c r="CM180" i="17" s="1"/>
  <c r="CA55" i="17"/>
  <c r="BZ55" i="17"/>
  <c r="CJ54" i="17"/>
  <c r="CJ55" i="17" s="1"/>
  <c r="CK54" i="17" s="1"/>
  <c r="CC54" i="17"/>
  <c r="CM174" i="17" s="1"/>
  <c r="CA54" i="17"/>
  <c r="CO54" i="17" s="1"/>
  <c r="BZ54" i="17"/>
  <c r="CM53" i="17"/>
  <c r="CC53" i="17"/>
  <c r="CM168" i="17" s="1"/>
  <c r="CA53" i="17"/>
  <c r="BZ53" i="17"/>
  <c r="CM52" i="17"/>
  <c r="CC52" i="17"/>
  <c r="CM162" i="17" s="1"/>
  <c r="CA52" i="17"/>
  <c r="CO52" i="17" s="1"/>
  <c r="BZ52" i="17"/>
  <c r="CM51" i="17"/>
  <c r="CC51" i="17"/>
  <c r="CM156" i="17" s="1"/>
  <c r="CA51" i="17"/>
  <c r="BZ51" i="17"/>
  <c r="CM50" i="17"/>
  <c r="CJ50" i="17"/>
  <c r="CC50" i="17"/>
  <c r="CM150" i="17" s="1"/>
  <c r="CA50" i="17"/>
  <c r="CN50" i="17" s="1"/>
  <c r="BZ50" i="17"/>
  <c r="CM49" i="17"/>
  <c r="CJ49" i="17"/>
  <c r="CK48" i="17" s="1"/>
  <c r="CC49" i="17"/>
  <c r="CM144" i="17" s="1"/>
  <c r="CA49" i="17"/>
  <c r="CO49" i="17" s="1"/>
  <c r="BZ49" i="17"/>
  <c r="CJ48" i="17"/>
  <c r="CC48" i="17"/>
  <c r="CM138" i="17" s="1"/>
  <c r="CA48" i="17"/>
  <c r="CN48" i="17" s="1"/>
  <c r="BZ48" i="17"/>
  <c r="CM47" i="17"/>
  <c r="CC47" i="17"/>
  <c r="CM132" i="17" s="1"/>
  <c r="CA47" i="17"/>
  <c r="CO47" i="17" s="1"/>
  <c r="BZ47" i="17"/>
  <c r="CM46" i="17"/>
  <c r="CC46" i="17"/>
  <c r="CM126" i="17" s="1"/>
  <c r="CA46" i="17"/>
  <c r="BZ46" i="17"/>
  <c r="CM45" i="17"/>
  <c r="CC45" i="17"/>
  <c r="CM120" i="17" s="1"/>
  <c r="CA45" i="17"/>
  <c r="BZ45" i="17"/>
  <c r="CM44" i="17"/>
  <c r="CJ44" i="17"/>
  <c r="CC44" i="17"/>
  <c r="CM114" i="17" s="1"/>
  <c r="CA44" i="17"/>
  <c r="BZ44" i="17"/>
  <c r="CM43" i="17"/>
  <c r="CC43" i="17"/>
  <c r="CM108" i="17" s="1"/>
  <c r="CA43" i="17"/>
  <c r="CO43" i="17" s="1"/>
  <c r="BZ43" i="17"/>
  <c r="CJ42" i="17"/>
  <c r="CJ43" i="17" s="1"/>
  <c r="CC42" i="17"/>
  <c r="CM102" i="17" s="1"/>
  <c r="CA42" i="17"/>
  <c r="BZ42" i="17"/>
  <c r="CM41" i="17"/>
  <c r="CC41" i="17"/>
  <c r="CM96" i="17" s="1"/>
  <c r="CA41" i="17"/>
  <c r="CO41" i="17" s="1"/>
  <c r="BZ41" i="17"/>
  <c r="CM40" i="17"/>
  <c r="CC40" i="17"/>
  <c r="CM90" i="17" s="1"/>
  <c r="CA40" i="17"/>
  <c r="CN40" i="17" s="1"/>
  <c r="BZ40" i="17"/>
  <c r="CN39" i="17"/>
  <c r="CM39" i="17"/>
  <c r="CC39" i="17"/>
  <c r="CM84" i="17" s="1"/>
  <c r="CA39" i="17"/>
  <c r="CO39" i="17" s="1"/>
  <c r="BZ39" i="17"/>
  <c r="CM38" i="17"/>
  <c r="CJ38" i="17"/>
  <c r="CC38" i="17"/>
  <c r="CM78" i="17" s="1"/>
  <c r="CA38" i="17"/>
  <c r="BZ38" i="17"/>
  <c r="CM37" i="17"/>
  <c r="CC37" i="17"/>
  <c r="CM72" i="17" s="1"/>
  <c r="CA37" i="17"/>
  <c r="BZ37" i="17"/>
  <c r="CN36" i="17"/>
  <c r="CJ36" i="17"/>
  <c r="CJ37" i="17" s="1"/>
  <c r="CK36" i="17" s="1"/>
  <c r="CL36" i="17" s="1"/>
  <c r="CK37" i="17" s="1"/>
  <c r="CC36" i="17"/>
  <c r="CM66" i="17" s="1"/>
  <c r="CA36" i="17"/>
  <c r="CO36" i="17" s="1"/>
  <c r="BZ36" i="17"/>
  <c r="CM35" i="17"/>
  <c r="CC35" i="17"/>
  <c r="CM60" i="17" s="1"/>
  <c r="CA35" i="17"/>
  <c r="CO35" i="17" s="1"/>
  <c r="BZ35" i="17"/>
  <c r="CM34" i="17"/>
  <c r="CC34" i="17"/>
  <c r="CM54" i="17" s="1"/>
  <c r="CA34" i="17"/>
  <c r="BZ34" i="17"/>
  <c r="CM33" i="17"/>
  <c r="CC33" i="17"/>
  <c r="CM48" i="17" s="1"/>
  <c r="CA33" i="17"/>
  <c r="CN33" i="17" s="1"/>
  <c r="BZ33" i="17"/>
  <c r="CM32" i="17"/>
  <c r="CJ32" i="17"/>
  <c r="CC32" i="17"/>
  <c r="CM42" i="17" s="1"/>
  <c r="CA32" i="17"/>
  <c r="CN32" i="17" s="1"/>
  <c r="BZ32" i="17"/>
  <c r="CM31" i="17"/>
  <c r="CC31" i="17"/>
  <c r="CM36" i="17" s="1"/>
  <c r="CA31" i="17"/>
  <c r="BZ31" i="17"/>
  <c r="CJ30" i="17"/>
  <c r="CJ31" i="17" s="1"/>
  <c r="CC30" i="17"/>
  <c r="CM30" i="17" s="1"/>
  <c r="CA30" i="17"/>
  <c r="CN30" i="17" s="1"/>
  <c r="BZ30" i="17"/>
  <c r="CB29" i="17"/>
  <c r="CN28" i="17" s="1"/>
  <c r="CG26" i="17"/>
  <c r="CB26" i="17"/>
  <c r="CB17" i="17"/>
  <c r="CO1" i="17"/>
  <c r="CN1" i="17"/>
  <c r="CM1" i="17"/>
  <c r="CL1" i="17"/>
  <c r="CK1" i="17"/>
  <c r="CJ1" i="17"/>
  <c r="CI1" i="17"/>
  <c r="CH1" i="17"/>
  <c r="CG1" i="17"/>
  <c r="CF1" i="17"/>
  <c r="CE1" i="17"/>
  <c r="CD1" i="17"/>
  <c r="CC1" i="17"/>
  <c r="CB1" i="17"/>
  <c r="CA1" i="17"/>
  <c r="BZ1" i="17"/>
  <c r="BY1" i="17"/>
  <c r="CQ1" i="17"/>
  <c r="CR1" i="17"/>
  <c r="CS1" i="17"/>
  <c r="CT1" i="17"/>
  <c r="CU1" i="17"/>
  <c r="CQ3" i="17"/>
  <c r="CR3" i="17"/>
  <c r="CS3" i="17"/>
  <c r="CT3" i="17"/>
  <c r="CU3" i="17"/>
  <c r="CQ7" i="17"/>
  <c r="CQ9" i="17"/>
  <c r="CQ17" i="17"/>
  <c r="CQ18" i="17"/>
  <c r="CQ19" i="17"/>
  <c r="CQ20" i="17"/>
  <c r="CQ25" i="17"/>
  <c r="CS98" i="17" a="1"/>
  <c r="CS98" i="17" s="1"/>
  <c r="CS100" i="17" a="1"/>
  <c r="CS100" i="17" s="1"/>
  <c r="CS103" i="17" a="1"/>
  <c r="CS103" i="17" s="1"/>
  <c r="CS105" i="17" a="1"/>
  <c r="CS105" i="17" s="1"/>
  <c r="CS118" i="17" a="1"/>
  <c r="CS118" i="17" s="1"/>
  <c r="CS119" i="17" a="1"/>
  <c r="CS119" i="17" s="1"/>
  <c r="CS120" i="17" a="1"/>
  <c r="CS120" i="17"/>
  <c r="CQ156" i="17"/>
  <c r="CQ157" i="17"/>
  <c r="CQ158" i="17"/>
  <c r="CQ159" i="17"/>
  <c r="CQ160" i="17"/>
  <c r="CQ161" i="17"/>
  <c r="CQ162" i="17"/>
  <c r="CQ163" i="17"/>
  <c r="CQ164" i="17"/>
  <c r="CQ165" i="17"/>
  <c r="CQ166" i="17"/>
  <c r="CQ167" i="17"/>
  <c r="CQ168" i="17"/>
  <c r="CQ169" i="17"/>
  <c r="CQ170" i="17"/>
  <c r="CQ171" i="17"/>
  <c r="CQ172" i="17"/>
  <c r="CQ173" i="17"/>
  <c r="CQ174" i="17"/>
  <c r="CQ175" i="17"/>
  <c r="CQ176" i="17"/>
  <c r="CQ177" i="17"/>
  <c r="CQ178" i="17"/>
  <c r="CQ179" i="17"/>
  <c r="CQ180" i="17"/>
  <c r="CQ181" i="17"/>
  <c r="CQ182" i="17"/>
  <c r="CQ186" i="17" a="1"/>
  <c r="CQ186" i="17" s="1"/>
  <c r="C14" i="19"/>
  <c r="CR186" i="17"/>
  <c r="C14" i="17"/>
  <c r="C14" i="21"/>
  <c r="C14" i="18"/>
  <c r="BM108" i="19" l="1"/>
  <c r="BM288" i="19"/>
  <c r="BH216" i="19"/>
  <c r="BM48" i="19"/>
  <c r="BN48" i="19" s="1"/>
  <c r="BM49" i="19" s="1"/>
  <c r="CK162" i="17"/>
  <c r="CN63" i="17"/>
  <c r="CK126" i="17"/>
  <c r="CK216" i="17"/>
  <c r="CL216" i="17" s="1"/>
  <c r="CK217" i="17" s="1"/>
  <c r="CK42" i="17"/>
  <c r="CN60" i="17"/>
  <c r="CK132" i="17"/>
  <c r="CG10" i="17"/>
  <c r="CK138" i="17"/>
  <c r="CN54" i="17"/>
  <c r="CK114" i="17"/>
  <c r="CL114" i="17" s="1"/>
  <c r="CK115" i="17" s="1"/>
  <c r="CF115" i="17" s="1"/>
  <c r="CK198" i="17"/>
  <c r="CL198" i="17" s="1"/>
  <c r="CK199" i="17" s="1"/>
  <c r="CN72" i="17"/>
  <c r="CK288" i="17"/>
  <c r="CK30" i="17"/>
  <c r="CL30" i="17" s="1"/>
  <c r="CK31" i="17" s="1"/>
  <c r="CO48" i="17"/>
  <c r="CF120" i="17"/>
  <c r="CK204" i="17"/>
  <c r="BQ33" i="19"/>
  <c r="BP70" i="19"/>
  <c r="BQ67" i="19"/>
  <c r="BP49" i="19"/>
  <c r="BQ73" i="19"/>
  <c r="BQ64" i="19"/>
  <c r="BM246" i="19"/>
  <c r="BH246" i="19" s="1"/>
  <c r="BI10" i="19"/>
  <c r="BM120" i="19"/>
  <c r="BH120" i="19" s="1"/>
  <c r="BM72" i="19"/>
  <c r="BN72" i="19" s="1"/>
  <c r="BM73" i="19" s="1"/>
  <c r="BM78" i="19"/>
  <c r="BN78" i="19" s="1"/>
  <c r="BM79" i="19" s="1"/>
  <c r="BM168" i="19"/>
  <c r="BH168" i="19" s="1"/>
  <c r="BM252" i="19"/>
  <c r="BH252" i="19" s="1"/>
  <c r="BN222" i="19"/>
  <c r="BM223" i="19" s="1"/>
  <c r="BH223" i="19" s="1"/>
  <c r="BH222" i="19"/>
  <c r="BN278" i="19"/>
  <c r="BM279" i="19" s="1"/>
  <c r="BH279" i="19" s="1"/>
  <c r="BH278" i="19"/>
  <c r="BN174" i="19"/>
  <c r="BM175" i="19" s="1"/>
  <c r="BN175" i="19" s="1"/>
  <c r="BM176" i="19" s="1"/>
  <c r="BH174" i="19"/>
  <c r="BQ59" i="19"/>
  <c r="BP53" i="19"/>
  <c r="BP38" i="19"/>
  <c r="BP60" i="19"/>
  <c r="BQ72" i="19"/>
  <c r="BM264" i="19"/>
  <c r="BH264" i="19" s="1"/>
  <c r="BH277" i="19"/>
  <c r="BP52" i="19"/>
  <c r="BQ43" i="19"/>
  <c r="BP46" i="19"/>
  <c r="BP40" i="19"/>
  <c r="BP71" i="19"/>
  <c r="BP68" i="19"/>
  <c r="BP62" i="19"/>
  <c r="BM66" i="19"/>
  <c r="BN66" i="19" s="1"/>
  <c r="BM67" i="19" s="1"/>
  <c r="BH67" i="19" s="1"/>
  <c r="BP32" i="19"/>
  <c r="BQ35" i="19"/>
  <c r="BP63" i="19"/>
  <c r="BP51" i="19"/>
  <c r="BM42" i="19"/>
  <c r="BN42" i="19" s="1"/>
  <c r="BM43" i="19" s="1"/>
  <c r="BH43" i="19" s="1"/>
  <c r="BP45" i="19"/>
  <c r="BM150" i="19"/>
  <c r="BH150" i="19" s="1"/>
  <c r="CL162" i="17"/>
  <c r="CK163" i="17" s="1"/>
  <c r="CL163" i="17" s="1"/>
  <c r="CK164" i="17" s="1"/>
  <c r="CF164" i="17" s="1"/>
  <c r="CF162" i="17"/>
  <c r="CL222" i="17"/>
  <c r="CK223" i="17" s="1"/>
  <c r="CF222" i="17"/>
  <c r="CL270" i="17"/>
  <c r="CK271" i="17" s="1"/>
  <c r="CL271" i="17" s="1"/>
  <c r="CK272" i="17" s="1"/>
  <c r="CF270" i="17"/>
  <c r="CL186" i="17"/>
  <c r="CK187" i="17" s="1"/>
  <c r="CF186" i="17"/>
  <c r="CF276" i="17"/>
  <c r="CL276" i="17"/>
  <c r="CK277" i="17" s="1"/>
  <c r="CL144" i="17"/>
  <c r="CK145" i="17" s="1"/>
  <c r="CL145" i="17" s="1"/>
  <c r="CK146" i="17" s="1"/>
  <c r="CF144" i="17"/>
  <c r="CL240" i="17"/>
  <c r="CK241" i="17" s="1"/>
  <c r="CL241" i="17" s="1"/>
  <c r="CK242" i="17" s="1"/>
  <c r="CF240" i="17"/>
  <c r="CF114" i="17"/>
  <c r="CO40" i="17"/>
  <c r="CN52" i="17"/>
  <c r="CN64" i="17"/>
  <c r="CN47" i="17"/>
  <c r="CN62" i="17"/>
  <c r="CN41" i="17"/>
  <c r="CO68" i="17"/>
  <c r="CN58" i="17"/>
  <c r="CN67" i="17"/>
  <c r="CN43" i="17"/>
  <c r="CN49" i="17"/>
  <c r="CN73" i="17"/>
  <c r="CO59" i="17"/>
  <c r="CN35" i="17"/>
  <c r="CO56" i="17"/>
  <c r="CO71" i="17"/>
  <c r="CO50" i="17"/>
  <c r="CO32" i="17"/>
  <c r="CK60" i="17"/>
  <c r="CL60" i="17" s="1"/>
  <c r="CK61" i="17" s="1"/>
  <c r="CN74" i="17"/>
  <c r="CK174" i="17"/>
  <c r="CL174" i="17" s="1"/>
  <c r="CK175" i="17" s="1"/>
  <c r="CK252" i="17"/>
  <c r="CL252" i="17" s="1"/>
  <c r="CK253" i="17" s="1"/>
  <c r="CK180" i="17"/>
  <c r="CF180" i="17" s="1"/>
  <c r="CK258" i="17"/>
  <c r="BQ34" i="19"/>
  <c r="BP34" i="19"/>
  <c r="BQ61" i="19"/>
  <c r="BP61" i="19"/>
  <c r="BN108" i="19"/>
  <c r="BM109" i="19" s="1"/>
  <c r="BQ31" i="19"/>
  <c r="BP31" i="19"/>
  <c r="BN96" i="19"/>
  <c r="BM97" i="19" s="1"/>
  <c r="BN126" i="19"/>
  <c r="BM127" i="19" s="1"/>
  <c r="BH126" i="19"/>
  <c r="BQ44" i="19"/>
  <c r="BP44" i="19"/>
  <c r="BN49" i="19"/>
  <c r="BM50" i="19" s="1"/>
  <c r="BH49" i="19"/>
  <c r="BQ54" i="19"/>
  <c r="BP54" i="19"/>
  <c r="BH144" i="19"/>
  <c r="BN36" i="19"/>
  <c r="BM37" i="19" s="1"/>
  <c r="BN54" i="19"/>
  <c r="BM55" i="19" s="1"/>
  <c r="BH54" i="19"/>
  <c r="BN229" i="19"/>
  <c r="BM230" i="19" s="1"/>
  <c r="BH229" i="19"/>
  <c r="BN61" i="19"/>
  <c r="BM62" i="19" s="1"/>
  <c r="BH288" i="19"/>
  <c r="BN288" i="19"/>
  <c r="BM289" i="19" s="1"/>
  <c r="BH192" i="19"/>
  <c r="BN192" i="19"/>
  <c r="BM193" i="19" s="1"/>
  <c r="BN145" i="19"/>
  <c r="BM146" i="19" s="1"/>
  <c r="BH145" i="19"/>
  <c r="BQ39" i="19"/>
  <c r="BP39" i="19"/>
  <c r="BQ42" i="19"/>
  <c r="BP42" i="19"/>
  <c r="BQ47" i="19"/>
  <c r="BP47" i="19"/>
  <c r="BN162" i="19"/>
  <c r="BM163" i="19" s="1"/>
  <c r="BH162" i="19"/>
  <c r="BN210" i="19"/>
  <c r="BM211" i="19" s="1"/>
  <c r="BH210" i="19"/>
  <c r="BN223" i="19"/>
  <c r="BM224" i="19" s="1"/>
  <c r="BN102" i="19"/>
  <c r="BM103" i="19" s="1"/>
  <c r="BN270" i="19"/>
  <c r="BM271" i="19" s="1"/>
  <c r="BH270" i="19"/>
  <c r="BN84" i="19"/>
  <c r="BM85" i="19" s="1"/>
  <c r="BQ50" i="19"/>
  <c r="BP50" i="19"/>
  <c r="BQ65" i="19"/>
  <c r="BM90" i="19"/>
  <c r="BH240" i="19"/>
  <c r="BM30" i="19"/>
  <c r="BQ37" i="19"/>
  <c r="BP37" i="19"/>
  <c r="BQ56" i="19"/>
  <c r="BN168" i="19"/>
  <c r="BM169" i="19" s="1"/>
  <c r="BN138" i="19"/>
  <c r="BM139" i="19" s="1"/>
  <c r="BH138" i="19"/>
  <c r="BN204" i="19"/>
  <c r="BM205" i="19" s="1"/>
  <c r="BH204" i="19"/>
  <c r="BN217" i="19"/>
  <c r="BM218" i="19" s="1"/>
  <c r="BH217" i="19"/>
  <c r="BN132" i="19"/>
  <c r="BM133" i="19" s="1"/>
  <c r="BH132" i="19"/>
  <c r="BN114" i="19"/>
  <c r="BM115" i="19" s="1"/>
  <c r="BH114" i="19"/>
  <c r="BP66" i="19"/>
  <c r="BQ66" i="19"/>
  <c r="BN186" i="19"/>
  <c r="BM187" i="19" s="1"/>
  <c r="BH186" i="19"/>
  <c r="BN241" i="19"/>
  <c r="BM242" i="19" s="1"/>
  <c r="BH241" i="19"/>
  <c r="BN246" i="19"/>
  <c r="BM247" i="19" s="1"/>
  <c r="BQ30" i="19"/>
  <c r="BP41" i="19"/>
  <c r="BQ57" i="19"/>
  <c r="BP57" i="19"/>
  <c r="BP58" i="19"/>
  <c r="BQ69" i="19"/>
  <c r="BP69" i="19"/>
  <c r="BQ48" i="19"/>
  <c r="BQ74" i="19"/>
  <c r="BN258" i="19"/>
  <c r="BM259" i="19" s="1"/>
  <c r="BH258" i="19"/>
  <c r="BN180" i="19"/>
  <c r="BM181" i="19" s="1"/>
  <c r="BH276" i="19"/>
  <c r="BM198" i="19"/>
  <c r="BQ55" i="19"/>
  <c r="BP55" i="19"/>
  <c r="BM156" i="19"/>
  <c r="BM234" i="19"/>
  <c r="BM294" i="19"/>
  <c r="BM282" i="19"/>
  <c r="CF42" i="17"/>
  <c r="CL42" i="17"/>
  <c r="CK43" i="17" s="1"/>
  <c r="CL258" i="17"/>
  <c r="CK259" i="17" s="1"/>
  <c r="CF258" i="17"/>
  <c r="CL187" i="17"/>
  <c r="CK188" i="17" s="1"/>
  <c r="CF187" i="17"/>
  <c r="CN66" i="17"/>
  <c r="CO66" i="17"/>
  <c r="CL109" i="17"/>
  <c r="CK110" i="17" s="1"/>
  <c r="CF109" i="17"/>
  <c r="CF168" i="17"/>
  <c r="CL168" i="17"/>
  <c r="CK169" i="17" s="1"/>
  <c r="CF192" i="17"/>
  <c r="CL192" i="17"/>
  <c r="CK193" i="17" s="1"/>
  <c r="CO51" i="17"/>
  <c r="CN51" i="17"/>
  <c r="CL48" i="17"/>
  <c r="CK49" i="17" s="1"/>
  <c r="CO37" i="17"/>
  <c r="CN37" i="17"/>
  <c r="CL90" i="17"/>
  <c r="CK91" i="17" s="1"/>
  <c r="CO34" i="17"/>
  <c r="CN34" i="17"/>
  <c r="CO53" i="17"/>
  <c r="CN53" i="17"/>
  <c r="CF156" i="17"/>
  <c r="CL156" i="17"/>
  <c r="CK157" i="17" s="1"/>
  <c r="CL204" i="17"/>
  <c r="CK205" i="17" s="1"/>
  <c r="CF204" i="17"/>
  <c r="CF37" i="17"/>
  <c r="CL37" i="17"/>
  <c r="CK38" i="17" s="1"/>
  <c r="CO44" i="17"/>
  <c r="CN44" i="17"/>
  <c r="CL102" i="17"/>
  <c r="CK103" i="17" s="1"/>
  <c r="CO57" i="17"/>
  <c r="CN57" i="17"/>
  <c r="CL66" i="17"/>
  <c r="CK67" i="17" s="1"/>
  <c r="CL80" i="17"/>
  <c r="CK81" i="17" s="1"/>
  <c r="CF80" i="17"/>
  <c r="CL277" i="17"/>
  <c r="CK278" i="17" s="1"/>
  <c r="CF277" i="17"/>
  <c r="CO55" i="17"/>
  <c r="CN55" i="17"/>
  <c r="CO31" i="17"/>
  <c r="CN31" i="17"/>
  <c r="CL150" i="17"/>
  <c r="CK151" i="17" s="1"/>
  <c r="CF150" i="17"/>
  <c r="CL54" i="17"/>
  <c r="CK55" i="17" s="1"/>
  <c r="CF54" i="17"/>
  <c r="CL264" i="17"/>
  <c r="CK265" i="17" s="1"/>
  <c r="CL294" i="17"/>
  <c r="CK295" i="17" s="1"/>
  <c r="CF294" i="17"/>
  <c r="CL73" i="17"/>
  <c r="CK74" i="17" s="1"/>
  <c r="CL121" i="17"/>
  <c r="CK122" i="17" s="1"/>
  <c r="CF121" i="17"/>
  <c r="CO70" i="17"/>
  <c r="CN70" i="17"/>
  <c r="CF163" i="17"/>
  <c r="CF216" i="17"/>
  <c r="CF282" i="17"/>
  <c r="CO38" i="17"/>
  <c r="CN38" i="17"/>
  <c r="CO45" i="17"/>
  <c r="CN45" i="17"/>
  <c r="CL138" i="17"/>
  <c r="CK139" i="17" s="1"/>
  <c r="CF138" i="17"/>
  <c r="CL84" i="17"/>
  <c r="CK85" i="17" s="1"/>
  <c r="CL234" i="17"/>
  <c r="CK235" i="17" s="1"/>
  <c r="CF234" i="17"/>
  <c r="CO65" i="17"/>
  <c r="CN65" i="17"/>
  <c r="CF252" i="17"/>
  <c r="CF288" i="17"/>
  <c r="CL288" i="17"/>
  <c r="CK289" i="17" s="1"/>
  <c r="CL210" i="17"/>
  <c r="CK211" i="17" s="1"/>
  <c r="CF210" i="17"/>
  <c r="CL217" i="17"/>
  <c r="CK218" i="17" s="1"/>
  <c r="CF217" i="17"/>
  <c r="CL223" i="17"/>
  <c r="CK224" i="17" s="1"/>
  <c r="CF223" i="17"/>
  <c r="CL283" i="17"/>
  <c r="CK284" i="17" s="1"/>
  <c r="CF283" i="17"/>
  <c r="CO33" i="17"/>
  <c r="CO30" i="17"/>
  <c r="CO42" i="17"/>
  <c r="CN42" i="17"/>
  <c r="CL246" i="17"/>
  <c r="CK247" i="17" s="1"/>
  <c r="CF246" i="17"/>
  <c r="CO46" i="17"/>
  <c r="CN46" i="17"/>
  <c r="CK228" i="17"/>
  <c r="CO61" i="17"/>
  <c r="CN61" i="17"/>
  <c r="CK96" i="17"/>
  <c r="CR214" i="17"/>
  <c r="CQ231" i="17"/>
  <c r="CQ233" i="17"/>
  <c r="CQ243" i="17"/>
  <c r="CR243" i="17"/>
  <c r="CS243" i="17"/>
  <c r="CT243" i="17"/>
  <c r="CU243" i="17"/>
  <c r="BN1" i="18"/>
  <c r="CJ296" i="8"/>
  <c r="CJ294" i="8"/>
  <c r="CJ295" i="8" s="1"/>
  <c r="CJ290" i="8"/>
  <c r="CJ288" i="8"/>
  <c r="CJ289" i="8" s="1"/>
  <c r="CK288" i="8" s="1"/>
  <c r="CJ284" i="8"/>
  <c r="CJ282" i="8"/>
  <c r="CJ283" i="8" s="1"/>
  <c r="CJ278" i="8"/>
  <c r="CJ276" i="8"/>
  <c r="CJ277" i="8" s="1"/>
  <c r="CK276" i="8" s="1"/>
  <c r="CF276" i="8" s="1"/>
  <c r="CJ272" i="8"/>
  <c r="CJ270" i="8"/>
  <c r="CJ271" i="8" s="1"/>
  <c r="CK270" i="8" s="1"/>
  <c r="CL270" i="8" s="1"/>
  <c r="CK271" i="8" s="1"/>
  <c r="CF270" i="8"/>
  <c r="CJ266" i="8"/>
  <c r="CJ264" i="8"/>
  <c r="CJ265" i="8" s="1"/>
  <c r="CJ260" i="8"/>
  <c r="CJ258" i="8"/>
  <c r="CJ259" i="8" s="1"/>
  <c r="CK258" i="8" s="1"/>
  <c r="CJ254" i="8"/>
  <c r="CJ252" i="8"/>
  <c r="CJ253" i="8" s="1"/>
  <c r="CK252" i="8" s="1"/>
  <c r="CL252" i="8" s="1"/>
  <c r="CK253" i="8" s="1"/>
  <c r="CL253" i="8" s="1"/>
  <c r="CK254" i="8" s="1"/>
  <c r="CJ248" i="8"/>
  <c r="CJ246" i="8"/>
  <c r="CJ247" i="8" s="1"/>
  <c r="CK246" i="8" s="1"/>
  <c r="CJ242" i="8"/>
  <c r="CJ240" i="8"/>
  <c r="CJ241" i="8" s="1"/>
  <c r="CK240" i="8" s="1"/>
  <c r="CJ236" i="8"/>
  <c r="CJ234" i="8"/>
  <c r="CJ235" i="8" s="1"/>
  <c r="CK234" i="8" s="1"/>
  <c r="CJ230" i="8"/>
  <c r="CJ228" i="8"/>
  <c r="CJ229" i="8" s="1"/>
  <c r="CJ224" i="8"/>
  <c r="CJ222" i="8"/>
  <c r="CJ223" i="8" s="1"/>
  <c r="CJ218" i="8"/>
  <c r="CJ216" i="8"/>
  <c r="CJ217" i="8" s="1"/>
  <c r="CJ212" i="8"/>
  <c r="CJ210" i="8"/>
  <c r="CJ211" i="8" s="1"/>
  <c r="CK210" i="8" s="1"/>
  <c r="CJ206" i="8"/>
  <c r="CJ204" i="8"/>
  <c r="CJ205" i="8" s="1"/>
  <c r="CK204" i="8" s="1"/>
  <c r="CJ200" i="8"/>
  <c r="CJ198" i="8"/>
  <c r="CJ199" i="8" s="1"/>
  <c r="CK198" i="8" s="1"/>
  <c r="CJ194" i="8"/>
  <c r="CJ192" i="8"/>
  <c r="CJ193" i="8" s="1"/>
  <c r="CJ188" i="8"/>
  <c r="CJ186" i="8"/>
  <c r="CJ187" i="8" s="1"/>
  <c r="CK186" i="8" s="1"/>
  <c r="CJ182" i="8"/>
  <c r="CJ180" i="8"/>
  <c r="CJ181" i="8" s="1"/>
  <c r="CK180" i="8" s="1"/>
  <c r="CJ176" i="8"/>
  <c r="CJ174" i="8"/>
  <c r="CJ175" i="8" s="1"/>
  <c r="CK174" i="8" s="1"/>
  <c r="CJ170" i="8"/>
  <c r="CJ168" i="8"/>
  <c r="CJ169" i="8" s="1"/>
  <c r="CJ164" i="8"/>
  <c r="CJ162" i="8"/>
  <c r="CJ163" i="8" s="1"/>
  <c r="CK162" i="8" s="1"/>
  <c r="CL162" i="8" s="1"/>
  <c r="CK163" i="8" s="1"/>
  <c r="CJ158" i="8"/>
  <c r="CJ156" i="8"/>
  <c r="CJ157" i="8" s="1"/>
  <c r="CJ152" i="8"/>
  <c r="CJ150" i="8"/>
  <c r="CJ151" i="8" s="1"/>
  <c r="CK150" i="8" s="1"/>
  <c r="CJ146" i="8"/>
  <c r="CJ144" i="8"/>
  <c r="CJ145" i="8" s="1"/>
  <c r="CJ140" i="8"/>
  <c r="CJ138" i="8"/>
  <c r="CJ139" i="8" s="1"/>
  <c r="CK138" i="8" s="1"/>
  <c r="CJ134" i="8"/>
  <c r="CJ132" i="8"/>
  <c r="CJ133" i="8" s="1"/>
  <c r="CK132" i="8" s="1"/>
  <c r="CJ128" i="8"/>
  <c r="CJ126" i="8"/>
  <c r="CJ127" i="8" s="1"/>
  <c r="CJ122" i="8"/>
  <c r="CJ120" i="8"/>
  <c r="CJ121" i="8" s="1"/>
  <c r="CJ116" i="8"/>
  <c r="CJ114" i="8"/>
  <c r="CJ115" i="8" s="1"/>
  <c r="CK114" i="8" s="1"/>
  <c r="CJ110" i="8"/>
  <c r="CJ108" i="8"/>
  <c r="CJ109" i="8" s="1"/>
  <c r="CK108" i="8" s="1"/>
  <c r="CJ104" i="8"/>
  <c r="CJ102" i="8"/>
  <c r="CJ103" i="8" s="1"/>
  <c r="CK102" i="8" s="1"/>
  <c r="CJ98" i="8"/>
  <c r="CM96" i="8"/>
  <c r="CJ96" i="8"/>
  <c r="CJ97" i="8" s="1"/>
  <c r="CJ92" i="8"/>
  <c r="CJ90" i="8"/>
  <c r="CJ91" i="8" s="1"/>
  <c r="CJ86" i="8"/>
  <c r="CJ84" i="8"/>
  <c r="CJ85" i="8" s="1"/>
  <c r="CK84" i="8" s="1"/>
  <c r="CL84" i="8" s="1"/>
  <c r="CK85" i="8" s="1"/>
  <c r="CJ80" i="8"/>
  <c r="CJ78" i="8"/>
  <c r="CJ79" i="8" s="1"/>
  <c r="CB76" i="8"/>
  <c r="CB75" i="8" s="1"/>
  <c r="CA76" i="8"/>
  <c r="BZ76" i="8"/>
  <c r="BY76" i="8"/>
  <c r="CM74" i="8"/>
  <c r="CJ74" i="8"/>
  <c r="CC74" i="8"/>
  <c r="CM294" i="8" s="1"/>
  <c r="CA74" i="8"/>
  <c r="CO74" i="8" s="1"/>
  <c r="BZ74" i="8"/>
  <c r="CM73" i="8"/>
  <c r="CC73" i="8"/>
  <c r="CM288" i="8" s="1"/>
  <c r="CA73" i="8"/>
  <c r="CO73" i="8" s="1"/>
  <c r="BZ73" i="8"/>
  <c r="CJ72" i="8"/>
  <c r="CJ73" i="8" s="1"/>
  <c r="CC72" i="8"/>
  <c r="CM282" i="8" s="1"/>
  <c r="CA72" i="8"/>
  <c r="BZ72" i="8"/>
  <c r="CM71" i="8"/>
  <c r="CC71" i="8"/>
  <c r="CM276" i="8" s="1"/>
  <c r="CA71" i="8"/>
  <c r="CO71" i="8" s="1"/>
  <c r="BZ71" i="8"/>
  <c r="CM70" i="8"/>
  <c r="CC70" i="8"/>
  <c r="CM270" i="8" s="1"/>
  <c r="CA70" i="8"/>
  <c r="BZ70" i="8"/>
  <c r="CM69" i="8"/>
  <c r="CC69" i="8"/>
  <c r="CM264" i="8" s="1"/>
  <c r="CA69" i="8"/>
  <c r="BZ69" i="8"/>
  <c r="CM68" i="8"/>
  <c r="CJ68" i="8"/>
  <c r="CC68" i="8"/>
  <c r="CM258" i="8" s="1"/>
  <c r="CA68" i="8"/>
  <c r="BZ68" i="8"/>
  <c r="CM67" i="8"/>
  <c r="CC67" i="8"/>
  <c r="CM252" i="8" s="1"/>
  <c r="CA67" i="8"/>
  <c r="CN67" i="8" s="1"/>
  <c r="BZ67" i="8"/>
  <c r="CJ66" i="8"/>
  <c r="CJ67" i="8" s="1"/>
  <c r="CC66" i="8"/>
  <c r="CM246" i="8" s="1"/>
  <c r="CA66" i="8"/>
  <c r="BZ66" i="8"/>
  <c r="CM65" i="8"/>
  <c r="CC65" i="8"/>
  <c r="CM240" i="8" s="1"/>
  <c r="CA65" i="8"/>
  <c r="CO65" i="8" s="1"/>
  <c r="BZ65" i="8"/>
  <c r="CM64" i="8"/>
  <c r="CC64" i="8"/>
  <c r="CM234" i="8" s="1"/>
  <c r="CA64" i="8"/>
  <c r="BZ64" i="8"/>
  <c r="CM63" i="8"/>
  <c r="CC63" i="8"/>
  <c r="CM228" i="8" s="1"/>
  <c r="CA63" i="8"/>
  <c r="CN63" i="8" s="1"/>
  <c r="BZ63" i="8"/>
  <c r="CM62" i="8"/>
  <c r="CJ62" i="8"/>
  <c r="CC62" i="8"/>
  <c r="CM222" i="8" s="1"/>
  <c r="CA62" i="8"/>
  <c r="BZ62" i="8"/>
  <c r="CM61" i="8"/>
  <c r="CC61" i="8"/>
  <c r="CM216" i="8" s="1"/>
  <c r="CA61" i="8"/>
  <c r="CO61" i="8" s="1"/>
  <c r="BZ61" i="8"/>
  <c r="CJ60" i="8"/>
  <c r="CJ61" i="8" s="1"/>
  <c r="CC60" i="8"/>
  <c r="CM210" i="8" s="1"/>
  <c r="CA60" i="8"/>
  <c r="BZ60" i="8"/>
  <c r="CM59" i="8"/>
  <c r="CC59" i="8"/>
  <c r="CM204" i="8" s="1"/>
  <c r="CA59" i="8"/>
  <c r="CO59" i="8" s="1"/>
  <c r="BZ59" i="8"/>
  <c r="CM58" i="8"/>
  <c r="CC58" i="8"/>
  <c r="CM198" i="8" s="1"/>
  <c r="CA58" i="8"/>
  <c r="CO58" i="8" s="1"/>
  <c r="BZ58" i="8"/>
  <c r="CM57" i="8"/>
  <c r="CC57" i="8"/>
  <c r="CM192" i="8" s="1"/>
  <c r="CA57" i="8"/>
  <c r="CO57" i="8" s="1"/>
  <c r="BZ57" i="8"/>
  <c r="CM56" i="8"/>
  <c r="CJ56" i="8"/>
  <c r="CC56" i="8"/>
  <c r="CM186" i="8" s="1"/>
  <c r="CA56" i="8"/>
  <c r="CO56" i="8" s="1"/>
  <c r="BZ56" i="8"/>
  <c r="CM55" i="8"/>
  <c r="CC55" i="8"/>
  <c r="CM180" i="8" s="1"/>
  <c r="CA55" i="8"/>
  <c r="BZ55" i="8"/>
  <c r="CJ54" i="8"/>
  <c r="CJ55" i="8" s="1"/>
  <c r="CC54" i="8"/>
  <c r="CM174" i="8" s="1"/>
  <c r="CA54" i="8"/>
  <c r="CN54" i="8" s="1"/>
  <c r="BZ54" i="8"/>
  <c r="CM53" i="8"/>
  <c r="CC53" i="8"/>
  <c r="CM168" i="8" s="1"/>
  <c r="CA53" i="8"/>
  <c r="BZ53" i="8"/>
  <c r="CM52" i="8"/>
  <c r="CC52" i="8"/>
  <c r="CM162" i="8" s="1"/>
  <c r="CA52" i="8"/>
  <c r="CN52" i="8" s="1"/>
  <c r="BZ52" i="8"/>
  <c r="CM51" i="8"/>
  <c r="CC51" i="8"/>
  <c r="CM156" i="8" s="1"/>
  <c r="CA51" i="8"/>
  <c r="BZ51" i="8"/>
  <c r="CM50" i="8"/>
  <c r="CJ50" i="8"/>
  <c r="CC50" i="8"/>
  <c r="CM150" i="8" s="1"/>
  <c r="CA50" i="8"/>
  <c r="CO50" i="8" s="1"/>
  <c r="BZ50" i="8"/>
  <c r="CM49" i="8"/>
  <c r="CC49" i="8"/>
  <c r="CM144" i="8" s="1"/>
  <c r="CA49" i="8"/>
  <c r="CO49" i="8" s="1"/>
  <c r="BZ49" i="8"/>
  <c r="CJ48" i="8"/>
  <c r="CJ49" i="8" s="1"/>
  <c r="CK48" i="8" s="1"/>
  <c r="CC48" i="8"/>
  <c r="CM138" i="8" s="1"/>
  <c r="CA48" i="8"/>
  <c r="CO48" i="8" s="1"/>
  <c r="BZ48" i="8"/>
  <c r="CM47" i="8"/>
  <c r="CC47" i="8"/>
  <c r="CM132" i="8" s="1"/>
  <c r="CA47" i="8"/>
  <c r="CO47" i="8" s="1"/>
  <c r="BZ47" i="8"/>
  <c r="CM46" i="8"/>
  <c r="CC46" i="8"/>
  <c r="CM126" i="8" s="1"/>
  <c r="CA46" i="8"/>
  <c r="CO46" i="8" s="1"/>
  <c r="BZ46" i="8"/>
  <c r="CM45" i="8"/>
  <c r="CC45" i="8"/>
  <c r="CM120" i="8" s="1"/>
  <c r="CA45" i="8"/>
  <c r="BZ45" i="8"/>
  <c r="CM44" i="8"/>
  <c r="CJ44" i="8"/>
  <c r="CC44" i="8"/>
  <c r="CM114" i="8" s="1"/>
  <c r="CA44" i="8"/>
  <c r="CN44" i="8" s="1"/>
  <c r="BZ44" i="8"/>
  <c r="CM43" i="8"/>
  <c r="CC43" i="8"/>
  <c r="CM108" i="8" s="1"/>
  <c r="CA43" i="8"/>
  <c r="CN43" i="8" s="1"/>
  <c r="BZ43" i="8"/>
  <c r="CJ42" i="8"/>
  <c r="CJ43" i="8" s="1"/>
  <c r="CC42" i="8"/>
  <c r="CM102" i="8" s="1"/>
  <c r="CA42" i="8"/>
  <c r="BZ42" i="8"/>
  <c r="CM41" i="8"/>
  <c r="CC41" i="8"/>
  <c r="CA41" i="8"/>
  <c r="CN41" i="8" s="1"/>
  <c r="BZ41" i="8"/>
  <c r="CM40" i="8"/>
  <c r="CC40" i="8"/>
  <c r="CM90" i="8" s="1"/>
  <c r="CA40" i="8"/>
  <c r="CN40" i="8" s="1"/>
  <c r="BZ40" i="8"/>
  <c r="CM39" i="8"/>
  <c r="CC39" i="8"/>
  <c r="CM84" i="8" s="1"/>
  <c r="CA39" i="8"/>
  <c r="BZ39" i="8"/>
  <c r="CM38" i="8"/>
  <c r="CJ38" i="8"/>
  <c r="CC38" i="8"/>
  <c r="CM78" i="8" s="1"/>
  <c r="CA38" i="8"/>
  <c r="CO38" i="8" s="1"/>
  <c r="BZ38" i="8"/>
  <c r="CM37" i="8"/>
  <c r="CC37" i="8"/>
  <c r="CM72" i="8" s="1"/>
  <c r="CA37" i="8"/>
  <c r="BZ37" i="8"/>
  <c r="CJ36" i="8"/>
  <c r="CJ37" i="8" s="1"/>
  <c r="CC36" i="8"/>
  <c r="CM66" i="8" s="1"/>
  <c r="CA36" i="8"/>
  <c r="CO36" i="8" s="1"/>
  <c r="BZ36" i="8"/>
  <c r="CM35" i="8"/>
  <c r="CC35" i="8"/>
  <c r="CM60" i="8" s="1"/>
  <c r="CA35" i="8"/>
  <c r="BZ35" i="8"/>
  <c r="CM34" i="8"/>
  <c r="CC34" i="8"/>
  <c r="CM54" i="8" s="1"/>
  <c r="CA34" i="8"/>
  <c r="CN34" i="8" s="1"/>
  <c r="BZ34" i="8"/>
  <c r="CM33" i="8"/>
  <c r="CC33" i="8"/>
  <c r="CM48" i="8" s="1"/>
  <c r="CA33" i="8"/>
  <c r="BZ33" i="8"/>
  <c r="CM32" i="8"/>
  <c r="CJ32" i="8"/>
  <c r="CC32" i="8"/>
  <c r="CM42" i="8" s="1"/>
  <c r="CA32" i="8"/>
  <c r="CN32" i="8" s="1"/>
  <c r="BZ32" i="8"/>
  <c r="CM31" i="8"/>
  <c r="CC31" i="8"/>
  <c r="CM36" i="8" s="1"/>
  <c r="CA31" i="8"/>
  <c r="CN31" i="8" s="1"/>
  <c r="BZ31" i="8"/>
  <c r="CJ30" i="8"/>
  <c r="CJ31" i="8" s="1"/>
  <c r="CK30" i="8" s="1"/>
  <c r="CC30" i="8"/>
  <c r="CM30" i="8" s="1"/>
  <c r="CA30" i="8"/>
  <c r="CO30" i="8" s="1"/>
  <c r="BZ30" i="8"/>
  <c r="CB29" i="8"/>
  <c r="CG26" i="8"/>
  <c r="CB26" i="8"/>
  <c r="CB17" i="8"/>
  <c r="CO1" i="8"/>
  <c r="CN1" i="8"/>
  <c r="CM1" i="8"/>
  <c r="CL1" i="8"/>
  <c r="CK1" i="8"/>
  <c r="CJ1" i="8"/>
  <c r="CI1" i="8"/>
  <c r="CH1" i="8"/>
  <c r="CG1" i="8"/>
  <c r="CF1" i="8"/>
  <c r="CE1" i="8"/>
  <c r="CD1" i="8"/>
  <c r="CC1" i="8"/>
  <c r="CB1" i="8"/>
  <c r="CA1" i="8"/>
  <c r="BZ1" i="8"/>
  <c r="BY1" i="8"/>
  <c r="BL296" i="18"/>
  <c r="BL294" i="18"/>
  <c r="BL295" i="18" s="1"/>
  <c r="BM294" i="18" s="1"/>
  <c r="BL290" i="18"/>
  <c r="BL288" i="18"/>
  <c r="BL289" i="18" s="1"/>
  <c r="BM288" i="18" s="1"/>
  <c r="BL284" i="18"/>
  <c r="BL282" i="18"/>
  <c r="BL283" i="18" s="1"/>
  <c r="BM282" i="18" s="1"/>
  <c r="BL278" i="18"/>
  <c r="BO276" i="18"/>
  <c r="BL276" i="18"/>
  <c r="BL277" i="18" s="1"/>
  <c r="BM276" i="18" s="1"/>
  <c r="BL272" i="18"/>
  <c r="BL271" i="18"/>
  <c r="BM270" i="18" s="1"/>
  <c r="BN270" i="18" s="1"/>
  <c r="BM271" i="18" s="1"/>
  <c r="BN271" i="18" s="1"/>
  <c r="BM272" i="18" s="1"/>
  <c r="BL270" i="18"/>
  <c r="BL266" i="18"/>
  <c r="BL264" i="18"/>
  <c r="BL265" i="18" s="1"/>
  <c r="BL260" i="18"/>
  <c r="BL258" i="18"/>
  <c r="BL259" i="18" s="1"/>
  <c r="BM258" i="18" s="1"/>
  <c r="BL254" i="18"/>
  <c r="BL252" i="18"/>
  <c r="BL253" i="18" s="1"/>
  <c r="BM252" i="18" s="1"/>
  <c r="BL248" i="18"/>
  <c r="BL246" i="18"/>
  <c r="BL247" i="18" s="1"/>
  <c r="BM246" i="18" s="1"/>
  <c r="BL242" i="18"/>
  <c r="BL240" i="18"/>
  <c r="BL241" i="18" s="1"/>
  <c r="BL236" i="18"/>
  <c r="BL234" i="18"/>
  <c r="BL235" i="18" s="1"/>
  <c r="BL230" i="18"/>
  <c r="BL228" i="18"/>
  <c r="BL229" i="18" s="1"/>
  <c r="BM228" i="18" s="1"/>
  <c r="BL224" i="18"/>
  <c r="BL222" i="18"/>
  <c r="BL223" i="18" s="1"/>
  <c r="BL218" i="18"/>
  <c r="BL216" i="18"/>
  <c r="BL217" i="18" s="1"/>
  <c r="BL212" i="18"/>
  <c r="BL210" i="18"/>
  <c r="BL211" i="18" s="1"/>
  <c r="BM210" i="18" s="1"/>
  <c r="BL206" i="18"/>
  <c r="BL204" i="18"/>
  <c r="BL205" i="18" s="1"/>
  <c r="BL200" i="18"/>
  <c r="BL198" i="18"/>
  <c r="BL199" i="18" s="1"/>
  <c r="BM198" i="18" s="1"/>
  <c r="BN198" i="18" s="1"/>
  <c r="BM199" i="18" s="1"/>
  <c r="BH198" i="18"/>
  <c r="BL194" i="18"/>
  <c r="BL192" i="18"/>
  <c r="BL193" i="18" s="1"/>
  <c r="BM192" i="18" s="1"/>
  <c r="BL188" i="18"/>
  <c r="BL186" i="18"/>
  <c r="BL187" i="18" s="1"/>
  <c r="BM186" i="18" s="1"/>
  <c r="BL182" i="18"/>
  <c r="BL180" i="18"/>
  <c r="BL181" i="18" s="1"/>
  <c r="BL176" i="18"/>
  <c r="BL174" i="18"/>
  <c r="BL175" i="18" s="1"/>
  <c r="BL170" i="18"/>
  <c r="BL168" i="18"/>
  <c r="BL169" i="18" s="1"/>
  <c r="BL164" i="18"/>
  <c r="BL162" i="18"/>
  <c r="BL163" i="18" s="1"/>
  <c r="BL158" i="18"/>
  <c r="BL156" i="18"/>
  <c r="BL157" i="18" s="1"/>
  <c r="BL152" i="18"/>
  <c r="BL150" i="18"/>
  <c r="BL151" i="18" s="1"/>
  <c r="BM150" i="18" s="1"/>
  <c r="BL146" i="18"/>
  <c r="BL144" i="18"/>
  <c r="BL145" i="18" s="1"/>
  <c r="BL140" i="18"/>
  <c r="BL138" i="18"/>
  <c r="BL139" i="18" s="1"/>
  <c r="BM138" i="18" s="1"/>
  <c r="BN138" i="18" s="1"/>
  <c r="BM139" i="18" s="1"/>
  <c r="BL134" i="18"/>
  <c r="BL132" i="18"/>
  <c r="BL133" i="18" s="1"/>
  <c r="BM132" i="18" s="1"/>
  <c r="BN132" i="18" s="1"/>
  <c r="BM133" i="18" s="1"/>
  <c r="BL128" i="18"/>
  <c r="BL126" i="18"/>
  <c r="BL127" i="18" s="1"/>
  <c r="BM126" i="18" s="1"/>
  <c r="BL122" i="18"/>
  <c r="BL120" i="18"/>
  <c r="BL121" i="18" s="1"/>
  <c r="BM120" i="18" s="1"/>
  <c r="BL116" i="18"/>
  <c r="BL114" i="18"/>
  <c r="BL115" i="18" s="1"/>
  <c r="BL110" i="18"/>
  <c r="BL108" i="18"/>
  <c r="BL109" i="18" s="1"/>
  <c r="BL104" i="18"/>
  <c r="BL102" i="18"/>
  <c r="BL103" i="18" s="1"/>
  <c r="BM102" i="18" s="1"/>
  <c r="BN102" i="18" s="1"/>
  <c r="BM103" i="18" s="1"/>
  <c r="BL98" i="18"/>
  <c r="BL96" i="18"/>
  <c r="BL97" i="18" s="1"/>
  <c r="BL92" i="18"/>
  <c r="BL90" i="18"/>
  <c r="BL91" i="18" s="1"/>
  <c r="BM90" i="18" s="1"/>
  <c r="BL86" i="18"/>
  <c r="BL84" i="18"/>
  <c r="BL85" i="18" s="1"/>
  <c r="BM84" i="18" s="1"/>
  <c r="BL80" i="18"/>
  <c r="BL78" i="18"/>
  <c r="BL79" i="18" s="1"/>
  <c r="BD76" i="18"/>
  <c r="BD75" i="18" s="1"/>
  <c r="BC76" i="18"/>
  <c r="BB76" i="18"/>
  <c r="BA76" i="18"/>
  <c r="BO74" i="18"/>
  <c r="BL74" i="18"/>
  <c r="BE74" i="18"/>
  <c r="BO294" i="18" s="1"/>
  <c r="BC74" i="18"/>
  <c r="BB74" i="18"/>
  <c r="BO73" i="18"/>
  <c r="BE73" i="18"/>
  <c r="BO288" i="18" s="1"/>
  <c r="BC73" i="18"/>
  <c r="BQ73" i="18" s="1"/>
  <c r="BB73" i="18"/>
  <c r="BL72" i="18"/>
  <c r="BL73" i="18" s="1"/>
  <c r="BE72" i="18"/>
  <c r="BO282" i="18" s="1"/>
  <c r="BC72" i="18"/>
  <c r="BP72" i="18" s="1"/>
  <c r="BB72" i="18"/>
  <c r="BO71" i="18"/>
  <c r="BE71" i="18"/>
  <c r="BC71" i="18"/>
  <c r="BQ71" i="18" s="1"/>
  <c r="BB71" i="18"/>
  <c r="BO70" i="18"/>
  <c r="BE70" i="18"/>
  <c r="BO270" i="18" s="1"/>
  <c r="BC70" i="18"/>
  <c r="BQ70" i="18" s="1"/>
  <c r="BB70" i="18"/>
  <c r="BO69" i="18"/>
  <c r="BE69" i="18"/>
  <c r="BO264" i="18" s="1"/>
  <c r="BC69" i="18"/>
  <c r="BB69" i="18"/>
  <c r="BQ68" i="18"/>
  <c r="BO68" i="18"/>
  <c r="BL68" i="18"/>
  <c r="BE68" i="18"/>
  <c r="BO258" i="18" s="1"/>
  <c r="BC68" i="18"/>
  <c r="BP68" i="18" s="1"/>
  <c r="BB68" i="18"/>
  <c r="BO67" i="18"/>
  <c r="BE67" i="18"/>
  <c r="BO252" i="18" s="1"/>
  <c r="BC67" i="18"/>
  <c r="BB67" i="18"/>
  <c r="BL66" i="18"/>
  <c r="BL67" i="18" s="1"/>
  <c r="BE66" i="18"/>
  <c r="BO246" i="18" s="1"/>
  <c r="BC66" i="18"/>
  <c r="BP66" i="18" s="1"/>
  <c r="BB66" i="18"/>
  <c r="BO65" i="18"/>
  <c r="BE65" i="18"/>
  <c r="BO240" i="18" s="1"/>
  <c r="BC65" i="18"/>
  <c r="BQ65" i="18" s="1"/>
  <c r="BB65" i="18"/>
  <c r="BO64" i="18"/>
  <c r="BE64" i="18"/>
  <c r="BO234" i="18" s="1"/>
  <c r="BC64" i="18"/>
  <c r="BB64" i="18"/>
  <c r="BO63" i="18"/>
  <c r="BE63" i="18"/>
  <c r="BO228" i="18" s="1"/>
  <c r="BC63" i="18"/>
  <c r="BP63" i="18" s="1"/>
  <c r="BB63" i="18"/>
  <c r="BO62" i="18"/>
  <c r="BL62" i="18"/>
  <c r="BE62" i="18"/>
  <c r="BO222" i="18" s="1"/>
  <c r="BC62" i="18"/>
  <c r="BB62" i="18"/>
  <c r="BO61" i="18"/>
  <c r="BE61" i="18"/>
  <c r="BO216" i="18" s="1"/>
  <c r="BC61" i="18"/>
  <c r="BP61" i="18" s="1"/>
  <c r="BB61" i="18"/>
  <c r="BL60" i="18"/>
  <c r="BL61" i="18" s="1"/>
  <c r="BE60" i="18"/>
  <c r="BO210" i="18" s="1"/>
  <c r="BC60" i="18"/>
  <c r="BP60" i="18" s="1"/>
  <c r="BB60" i="18"/>
  <c r="BO59" i="18"/>
  <c r="BE59" i="18"/>
  <c r="BO204" i="18" s="1"/>
  <c r="BC59" i="18"/>
  <c r="BB59" i="18"/>
  <c r="BO58" i="18"/>
  <c r="BE58" i="18"/>
  <c r="BO198" i="18" s="1"/>
  <c r="BC58" i="18"/>
  <c r="BB58" i="18"/>
  <c r="BO57" i="18"/>
  <c r="BE57" i="18"/>
  <c r="BO192" i="18" s="1"/>
  <c r="BC57" i="18"/>
  <c r="BQ57" i="18" s="1"/>
  <c r="BB57" i="18"/>
  <c r="BO56" i="18"/>
  <c r="BL56" i="18"/>
  <c r="BE56" i="18"/>
  <c r="BO186" i="18" s="1"/>
  <c r="BC56" i="18"/>
  <c r="BP56" i="18" s="1"/>
  <c r="BB56" i="18"/>
  <c r="BO55" i="18"/>
  <c r="BE55" i="18"/>
  <c r="BO180" i="18" s="1"/>
  <c r="BC55" i="18"/>
  <c r="BB55" i="18"/>
  <c r="BL54" i="18"/>
  <c r="BL55" i="18" s="1"/>
  <c r="BE54" i="18"/>
  <c r="BO174" i="18" s="1"/>
  <c r="BC54" i="18"/>
  <c r="BB54" i="18"/>
  <c r="BO53" i="18"/>
  <c r="BE53" i="18"/>
  <c r="BO168" i="18" s="1"/>
  <c r="BC53" i="18"/>
  <c r="BP53" i="18" s="1"/>
  <c r="BB53" i="18"/>
  <c r="BO52" i="18"/>
  <c r="BE52" i="18"/>
  <c r="BO162" i="18" s="1"/>
  <c r="BC52" i="18"/>
  <c r="BB52" i="18"/>
  <c r="BO51" i="18"/>
  <c r="BE51" i="18"/>
  <c r="BO156" i="18" s="1"/>
  <c r="BC51" i="18"/>
  <c r="BP51" i="18" s="1"/>
  <c r="BB51" i="18"/>
  <c r="BO50" i="18"/>
  <c r="BL50" i="18"/>
  <c r="BE50" i="18"/>
  <c r="BO150" i="18" s="1"/>
  <c r="BC50" i="18"/>
  <c r="BQ50" i="18" s="1"/>
  <c r="BB50" i="18"/>
  <c r="BO49" i="18"/>
  <c r="BE49" i="18"/>
  <c r="BO144" i="18" s="1"/>
  <c r="BC49" i="18"/>
  <c r="BB49" i="18"/>
  <c r="BQ48" i="18"/>
  <c r="BP48" i="18"/>
  <c r="BL48" i="18"/>
  <c r="BL49" i="18" s="1"/>
  <c r="BM48" i="18" s="1"/>
  <c r="BN48" i="18" s="1"/>
  <c r="BM49" i="18" s="1"/>
  <c r="BH49" i="18" s="1"/>
  <c r="BE48" i="18"/>
  <c r="BO138" i="18" s="1"/>
  <c r="BC48" i="18"/>
  <c r="BB48" i="18"/>
  <c r="BO47" i="18"/>
  <c r="BE47" i="18"/>
  <c r="BO132" i="18" s="1"/>
  <c r="BC47" i="18"/>
  <c r="BQ47" i="18" s="1"/>
  <c r="BB47" i="18"/>
  <c r="BO46" i="18"/>
  <c r="BE46" i="18"/>
  <c r="BO126" i="18" s="1"/>
  <c r="BC46" i="18"/>
  <c r="BB46" i="18"/>
  <c r="BO45" i="18"/>
  <c r="BE45" i="18"/>
  <c r="BO120" i="18" s="1"/>
  <c r="BC45" i="18"/>
  <c r="BB45" i="18"/>
  <c r="BO44" i="18"/>
  <c r="BL44" i="18"/>
  <c r="BE44" i="18"/>
  <c r="BO114" i="18" s="1"/>
  <c r="BC44" i="18"/>
  <c r="BQ44" i="18" s="1"/>
  <c r="BB44" i="18"/>
  <c r="BO43" i="18"/>
  <c r="BE43" i="18"/>
  <c r="BO108" i="18" s="1"/>
  <c r="BC43" i="18"/>
  <c r="BP43" i="18" s="1"/>
  <c r="BB43" i="18"/>
  <c r="BL42" i="18"/>
  <c r="BL43" i="18" s="1"/>
  <c r="BE42" i="18"/>
  <c r="BO102" i="18" s="1"/>
  <c r="BC42" i="18"/>
  <c r="BB42" i="18"/>
  <c r="BO41" i="18"/>
  <c r="BE41" i="18"/>
  <c r="BO96" i="18" s="1"/>
  <c r="BC41" i="18"/>
  <c r="BQ41" i="18" s="1"/>
  <c r="BB41" i="18"/>
  <c r="BO40" i="18"/>
  <c r="BE40" i="18"/>
  <c r="BO90" i="18" s="1"/>
  <c r="BC40" i="18"/>
  <c r="BP40" i="18" s="1"/>
  <c r="BB40" i="18"/>
  <c r="BO39" i="18"/>
  <c r="BE39" i="18"/>
  <c r="BO84" i="18" s="1"/>
  <c r="BC39" i="18"/>
  <c r="BB39" i="18"/>
  <c r="BO38" i="18"/>
  <c r="BL38" i="18"/>
  <c r="BE38" i="18"/>
  <c r="BO78" i="18" s="1"/>
  <c r="BC38" i="18"/>
  <c r="BQ38" i="18" s="1"/>
  <c r="BB38" i="18"/>
  <c r="BO37" i="18"/>
  <c r="BE37" i="18"/>
  <c r="BO72" i="18" s="1"/>
  <c r="BC37" i="18"/>
  <c r="BQ37" i="18" s="1"/>
  <c r="BB37" i="18"/>
  <c r="BL36" i="18"/>
  <c r="BL37" i="18" s="1"/>
  <c r="BE36" i="18"/>
  <c r="BO66" i="18" s="1"/>
  <c r="BC36" i="18"/>
  <c r="BQ36" i="18" s="1"/>
  <c r="BB36" i="18"/>
  <c r="BO35" i="18"/>
  <c r="BE35" i="18"/>
  <c r="BO60" i="18" s="1"/>
  <c r="BC35" i="18"/>
  <c r="BQ35" i="18" s="1"/>
  <c r="BB35" i="18"/>
  <c r="BO34" i="18"/>
  <c r="BE34" i="18"/>
  <c r="BO54" i="18" s="1"/>
  <c r="BC34" i="18"/>
  <c r="BP34" i="18" s="1"/>
  <c r="BB34" i="18"/>
  <c r="BO33" i="18"/>
  <c r="BE33" i="18"/>
  <c r="BO48" i="18" s="1"/>
  <c r="BC33" i="18"/>
  <c r="BQ33" i="18" s="1"/>
  <c r="BB33" i="18"/>
  <c r="BO32" i="18"/>
  <c r="BL32" i="18"/>
  <c r="BE32" i="18"/>
  <c r="BO42" i="18" s="1"/>
  <c r="BC32" i="18"/>
  <c r="BP32" i="18" s="1"/>
  <c r="BB32" i="18"/>
  <c r="BO31" i="18"/>
  <c r="BE31" i="18"/>
  <c r="BO36" i="18" s="1"/>
  <c r="BC31" i="18"/>
  <c r="BQ31" i="18" s="1"/>
  <c r="BB31" i="18"/>
  <c r="BL30" i="18"/>
  <c r="BL31" i="18" s="1"/>
  <c r="BM30" i="18" s="1"/>
  <c r="BN30" i="18" s="1"/>
  <c r="BM31" i="18" s="1"/>
  <c r="BE30" i="18"/>
  <c r="BO30" i="18" s="1"/>
  <c r="BC30" i="18"/>
  <c r="BP30" i="18" s="1"/>
  <c r="BB30" i="18"/>
  <c r="BD29" i="18"/>
  <c r="BP28" i="18" s="1"/>
  <c r="BI26" i="18"/>
  <c r="BD26" i="18"/>
  <c r="BD17" i="18"/>
  <c r="BQ1" i="18"/>
  <c r="BP1" i="18"/>
  <c r="BO1" i="18"/>
  <c r="BM1" i="18"/>
  <c r="BL1" i="18"/>
  <c r="BK1" i="18"/>
  <c r="BJ1" i="18"/>
  <c r="BI1" i="18"/>
  <c r="BH1" i="18"/>
  <c r="BG1" i="18"/>
  <c r="BF1" i="18"/>
  <c r="BE1" i="18"/>
  <c r="BD1" i="18"/>
  <c r="BC1" i="18"/>
  <c r="BB1" i="18"/>
  <c r="BA1" i="18"/>
  <c r="BN67" i="19" l="1"/>
  <c r="BM68" i="19" s="1"/>
  <c r="BN43" i="19"/>
  <c r="BM44" i="19" s="1"/>
  <c r="CF174" i="17"/>
  <c r="CF30" i="17"/>
  <c r="CL164" i="17"/>
  <c r="CK165" i="17" s="1"/>
  <c r="CL132" i="17"/>
  <c r="CK133" i="17" s="1"/>
  <c r="CF132" i="17"/>
  <c r="CF271" i="17"/>
  <c r="CF198" i="17"/>
  <c r="CL126" i="17"/>
  <c r="CK127" i="17" s="1"/>
  <c r="CF126" i="17"/>
  <c r="BP31" i="18"/>
  <c r="BP38" i="18"/>
  <c r="BM42" i="18"/>
  <c r="BP71" i="18"/>
  <c r="BM114" i="18"/>
  <c r="BM162" i="18"/>
  <c r="BM168" i="18"/>
  <c r="BN168" i="18" s="1"/>
  <c r="BM169" i="18" s="1"/>
  <c r="BP65" i="18"/>
  <c r="BM180" i="18"/>
  <c r="BH180" i="18" s="1"/>
  <c r="BI10" i="18"/>
  <c r="BM72" i="18"/>
  <c r="BN72" i="18" s="1"/>
  <c r="BM73" i="18" s="1"/>
  <c r="BN73" i="18" s="1"/>
  <c r="BM74" i="18" s="1"/>
  <c r="BM222" i="18"/>
  <c r="BQ56" i="18"/>
  <c r="BQ63" i="18"/>
  <c r="BP47" i="18"/>
  <c r="BM54" i="18"/>
  <c r="BN54" i="18" s="1"/>
  <c r="BM55" i="18" s="1"/>
  <c r="BH132" i="18"/>
  <c r="BM60" i="18"/>
  <c r="BN60" i="18" s="1"/>
  <c r="BM61" i="18" s="1"/>
  <c r="BQ66" i="18"/>
  <c r="BQ60" i="18"/>
  <c r="BP44" i="18"/>
  <c r="BM174" i="18"/>
  <c r="BN174" i="18" s="1"/>
  <c r="BM175" i="18" s="1"/>
  <c r="BM66" i="18"/>
  <c r="BN66" i="18" s="1"/>
  <c r="BM67" i="18" s="1"/>
  <c r="BQ72" i="18"/>
  <c r="BP41" i="18"/>
  <c r="BH138" i="18"/>
  <c r="BH271" i="18"/>
  <c r="CK60" i="8"/>
  <c r="CL60" i="8" s="1"/>
  <c r="CK61" i="8" s="1"/>
  <c r="CK126" i="8"/>
  <c r="CK36" i="8"/>
  <c r="CL36" i="8" s="1"/>
  <c r="CK37" i="8" s="1"/>
  <c r="CK78" i="8"/>
  <c r="CN46" i="8"/>
  <c r="CK120" i="8"/>
  <c r="CK294" i="8"/>
  <c r="CG10" i="8"/>
  <c r="CN28" i="8"/>
  <c r="CO67" i="8"/>
  <c r="CO43" i="8"/>
  <c r="CN50" i="8"/>
  <c r="CN74" i="8"/>
  <c r="CK192" i="8"/>
  <c r="CN71" i="8"/>
  <c r="CO40" i="8"/>
  <c r="CN47" i="8"/>
  <c r="CO41" i="8"/>
  <c r="CO44" i="8"/>
  <c r="CK54" i="8"/>
  <c r="CF54" i="8" s="1"/>
  <c r="CN49" i="8"/>
  <c r="CK66" i="8"/>
  <c r="CL66" i="8" s="1"/>
  <c r="CK67" i="8" s="1"/>
  <c r="CK90" i="8"/>
  <c r="BN252" i="19"/>
  <c r="BM253" i="19" s="1"/>
  <c r="BN253" i="19" s="1"/>
  <c r="BM254" i="19" s="1"/>
  <c r="BN120" i="19"/>
  <c r="BM121" i="19" s="1"/>
  <c r="BN121" i="19" s="1"/>
  <c r="BM122" i="19" s="1"/>
  <c r="BN279" i="19"/>
  <c r="BM280" i="19" s="1"/>
  <c r="BH280" i="19" s="1"/>
  <c r="BN264" i="19"/>
  <c r="BM265" i="19" s="1"/>
  <c r="BH175" i="19"/>
  <c r="BN150" i="19"/>
  <c r="BM151" i="19" s="1"/>
  <c r="BN151" i="19" s="1"/>
  <c r="BM152" i="19" s="1"/>
  <c r="BH42" i="19"/>
  <c r="CL114" i="8"/>
  <c r="CK115" i="8" s="1"/>
  <c r="CL115" i="8" s="1"/>
  <c r="CK116" i="8" s="1"/>
  <c r="CF114" i="8"/>
  <c r="CL234" i="8"/>
  <c r="CK235" i="8" s="1"/>
  <c r="CF235" i="8" s="1"/>
  <c r="CF234" i="8"/>
  <c r="CL150" i="8"/>
  <c r="CK151" i="8" s="1"/>
  <c r="CF151" i="8" s="1"/>
  <c r="CF150" i="8"/>
  <c r="CO52" i="8"/>
  <c r="CO31" i="8"/>
  <c r="CO34" i="8"/>
  <c r="CN65" i="8"/>
  <c r="CK264" i="8"/>
  <c r="CF264" i="8" s="1"/>
  <c r="CK216" i="8"/>
  <c r="CL216" i="8" s="1"/>
  <c r="CK217" i="8" s="1"/>
  <c r="CK42" i="8"/>
  <c r="CF42" i="8" s="1"/>
  <c r="CN56" i="8"/>
  <c r="CO32" i="8"/>
  <c r="CO63" i="8"/>
  <c r="CN59" i="8"/>
  <c r="CF252" i="8"/>
  <c r="CK282" i="8"/>
  <c r="CL282" i="8" s="1"/>
  <c r="CK283" i="8" s="1"/>
  <c r="CO54" i="8"/>
  <c r="CN57" i="8"/>
  <c r="CF162" i="8"/>
  <c r="CN36" i="8"/>
  <c r="CK96" i="8"/>
  <c r="CL96" i="8" s="1"/>
  <c r="CK97" i="8" s="1"/>
  <c r="CK228" i="8"/>
  <c r="CF241" i="17"/>
  <c r="CL115" i="17"/>
  <c r="CK116" i="17" s="1"/>
  <c r="CL180" i="17"/>
  <c r="CK181" i="17" s="1"/>
  <c r="CL181" i="17" s="1"/>
  <c r="CK182" i="17" s="1"/>
  <c r="CF145" i="17"/>
  <c r="BN79" i="19"/>
  <c r="BM80" i="19" s="1"/>
  <c r="BN169" i="19"/>
  <c r="BM170" i="19" s="1"/>
  <c r="BH169" i="19"/>
  <c r="BN259" i="19"/>
  <c r="BM260" i="19" s="1"/>
  <c r="BH259" i="19"/>
  <c r="BH187" i="19"/>
  <c r="BN187" i="19"/>
  <c r="BM188" i="19" s="1"/>
  <c r="BH103" i="19"/>
  <c r="BN103" i="19"/>
  <c r="BM104" i="19" s="1"/>
  <c r="BN68" i="19"/>
  <c r="BM69" i="19" s="1"/>
  <c r="BH68" i="19"/>
  <c r="BH146" i="19"/>
  <c r="BN146" i="19"/>
  <c r="BM147" i="19" s="1"/>
  <c r="BN224" i="19"/>
  <c r="BM225" i="19" s="1"/>
  <c r="BH224" i="19"/>
  <c r="BN193" i="19"/>
  <c r="BM194" i="19" s="1"/>
  <c r="BH193" i="19"/>
  <c r="BN109" i="19"/>
  <c r="BM110" i="19" s="1"/>
  <c r="BH109" i="19"/>
  <c r="BN30" i="19"/>
  <c r="BM31" i="19" s="1"/>
  <c r="BH30" i="19"/>
  <c r="BN289" i="19"/>
  <c r="BM290" i="19" s="1"/>
  <c r="BH289" i="19"/>
  <c r="BN62" i="19"/>
  <c r="BM63" i="19" s="1"/>
  <c r="BN127" i="19"/>
  <c r="BM128" i="19" s="1"/>
  <c r="BH127" i="19"/>
  <c r="BN163" i="19"/>
  <c r="BM164" i="19" s="1"/>
  <c r="BH163" i="19"/>
  <c r="BH230" i="19"/>
  <c r="BN230" i="19"/>
  <c r="BM231" i="19" s="1"/>
  <c r="BH242" i="19"/>
  <c r="BN242" i="19"/>
  <c r="BM243" i="19" s="1"/>
  <c r="BN282" i="19"/>
  <c r="BM283" i="19" s="1"/>
  <c r="BH282" i="19"/>
  <c r="BN50" i="19"/>
  <c r="BM51" i="19" s="1"/>
  <c r="BH50" i="19"/>
  <c r="BN294" i="19"/>
  <c r="BM295" i="19" s="1"/>
  <c r="BH294" i="19"/>
  <c r="BN44" i="19"/>
  <c r="BM45" i="19" s="1"/>
  <c r="BH44" i="19"/>
  <c r="BN198" i="19"/>
  <c r="BM199" i="19" s="1"/>
  <c r="BH198" i="19"/>
  <c r="BN205" i="19"/>
  <c r="BM206" i="19" s="1"/>
  <c r="BH205" i="19"/>
  <c r="BN97" i="19"/>
  <c r="BM98" i="19" s="1"/>
  <c r="BH176" i="19"/>
  <c r="BN176" i="19"/>
  <c r="BM177" i="19" s="1"/>
  <c r="BH115" i="19"/>
  <c r="BN115" i="19"/>
  <c r="BM116" i="19" s="1"/>
  <c r="BN234" i="19"/>
  <c r="BM235" i="19" s="1"/>
  <c r="BH234" i="19"/>
  <c r="BN133" i="19"/>
  <c r="BM134" i="19" s="1"/>
  <c r="BH133" i="19"/>
  <c r="BN55" i="19"/>
  <c r="BM56" i="19" s="1"/>
  <c r="BH55" i="19"/>
  <c r="BN265" i="19"/>
  <c r="BM266" i="19" s="1"/>
  <c r="BH265" i="19"/>
  <c r="BN271" i="19"/>
  <c r="BM272" i="19" s="1"/>
  <c r="BH271" i="19"/>
  <c r="BH37" i="19"/>
  <c r="BN37" i="19"/>
  <c r="BM38" i="19" s="1"/>
  <c r="BH211" i="19"/>
  <c r="BN211" i="19"/>
  <c r="BM212" i="19" s="1"/>
  <c r="BN90" i="19"/>
  <c r="BM91" i="19" s="1"/>
  <c r="BN73" i="19"/>
  <c r="BM74" i="19" s="1"/>
  <c r="BN156" i="19"/>
  <c r="BM157" i="19" s="1"/>
  <c r="BH156" i="19"/>
  <c r="BH218" i="19"/>
  <c r="BN218" i="19"/>
  <c r="BM219" i="19" s="1"/>
  <c r="BN181" i="19"/>
  <c r="BM182" i="19" s="1"/>
  <c r="BH181" i="19"/>
  <c r="BN247" i="19"/>
  <c r="BM248" i="19" s="1"/>
  <c r="BH247" i="19"/>
  <c r="BH139" i="19"/>
  <c r="BN139" i="19"/>
  <c r="BM140" i="19" s="1"/>
  <c r="BN85" i="19"/>
  <c r="BM86" i="19" s="1"/>
  <c r="CL31" i="17"/>
  <c r="CK32" i="17" s="1"/>
  <c r="CF31" i="17"/>
  <c r="CL122" i="17"/>
  <c r="CK123" i="17" s="1"/>
  <c r="CF122" i="17"/>
  <c r="CL103" i="17"/>
  <c r="CK104" i="17" s="1"/>
  <c r="CF103" i="17"/>
  <c r="CL211" i="17"/>
  <c r="CK212" i="17" s="1"/>
  <c r="CF211" i="17"/>
  <c r="CF110" i="17"/>
  <c r="CL110" i="17"/>
  <c r="CK111" i="17" s="1"/>
  <c r="CL247" i="17"/>
  <c r="CK248" i="17" s="1"/>
  <c r="CF247" i="17"/>
  <c r="CF67" i="17"/>
  <c r="CL67" i="17"/>
  <c r="CK68" i="17" s="1"/>
  <c r="CG30" i="17"/>
  <c r="CL96" i="17"/>
  <c r="CK97" i="17" s="1"/>
  <c r="CL61" i="17"/>
  <c r="CK62" i="17" s="1"/>
  <c r="CL85" i="17"/>
  <c r="CK86" i="17" s="1"/>
  <c r="CL289" i="17"/>
  <c r="CK290" i="17" s="1"/>
  <c r="CF289" i="17"/>
  <c r="CL253" i="17"/>
  <c r="CK254" i="17" s="1"/>
  <c r="CF253" i="17"/>
  <c r="CL272" i="17"/>
  <c r="CK273" i="17" s="1"/>
  <c r="CF272" i="17"/>
  <c r="CF165" i="17"/>
  <c r="CL165" i="17"/>
  <c r="CK166" i="17" s="1"/>
  <c r="CF146" i="17"/>
  <c r="CL146" i="17"/>
  <c r="CK147" i="17" s="1"/>
  <c r="CL175" i="17"/>
  <c r="CK176" i="17" s="1"/>
  <c r="CF175" i="17"/>
  <c r="CL259" i="17"/>
  <c r="CK260" i="17" s="1"/>
  <c r="CF259" i="17"/>
  <c r="CL235" i="17"/>
  <c r="CK236" i="17" s="1"/>
  <c r="CF235" i="17"/>
  <c r="CL242" i="17"/>
  <c r="CK243" i="17" s="1"/>
  <c r="CF242" i="17"/>
  <c r="CF199" i="17"/>
  <c r="CL199" i="17"/>
  <c r="CK200" i="17" s="1"/>
  <c r="CL38" i="17"/>
  <c r="CK39" i="17" s="1"/>
  <c r="CF38" i="17"/>
  <c r="CL139" i="17"/>
  <c r="CK140" i="17" s="1"/>
  <c r="CF139" i="17"/>
  <c r="CL295" i="17"/>
  <c r="CK296" i="17" s="1"/>
  <c r="CF295" i="17"/>
  <c r="CL265" i="17"/>
  <c r="CK266" i="17" s="1"/>
  <c r="CF265" i="17"/>
  <c r="CL205" i="17"/>
  <c r="CK206" i="17" s="1"/>
  <c r="CF205" i="17"/>
  <c r="CL116" i="17"/>
  <c r="CK117" i="17" s="1"/>
  <c r="CF116" i="17"/>
  <c r="CL169" i="17"/>
  <c r="CK170" i="17" s="1"/>
  <c r="CF169" i="17"/>
  <c r="CL43" i="17"/>
  <c r="CK44" i="17" s="1"/>
  <c r="CF43" i="17"/>
  <c r="CL224" i="17"/>
  <c r="CK225" i="17" s="1"/>
  <c r="CF224" i="17"/>
  <c r="CL91" i="17"/>
  <c r="CK92" i="17" s="1"/>
  <c r="CF218" i="17"/>
  <c r="CL218" i="17"/>
  <c r="CK219" i="17" s="1"/>
  <c r="CL228" i="17"/>
  <c r="CK229" i="17" s="1"/>
  <c r="CF228" i="17"/>
  <c r="CL74" i="17"/>
  <c r="CK75" i="17" s="1"/>
  <c r="CF74" i="17"/>
  <c r="CF49" i="17"/>
  <c r="CL49" i="17"/>
  <c r="CK50" i="17" s="1"/>
  <c r="CF278" i="17"/>
  <c r="CL278" i="17"/>
  <c r="CK279" i="17" s="1"/>
  <c r="CL81" i="17"/>
  <c r="CK82" i="17" s="1"/>
  <c r="CF81" i="17"/>
  <c r="CF188" i="17"/>
  <c r="CL188" i="17"/>
  <c r="CK189" i="17" s="1"/>
  <c r="CL157" i="17"/>
  <c r="CK158" i="17" s="1"/>
  <c r="CF157" i="17"/>
  <c r="CL55" i="17"/>
  <c r="CK56" i="17" s="1"/>
  <c r="CF55" i="17"/>
  <c r="CL193" i="17"/>
  <c r="CK194" i="17" s="1"/>
  <c r="CF193" i="17"/>
  <c r="CF284" i="17"/>
  <c r="CL284" i="17"/>
  <c r="CK285" i="17" s="1"/>
  <c r="CL151" i="17"/>
  <c r="CK152" i="17" s="1"/>
  <c r="CF151" i="17"/>
  <c r="CL78" i="8"/>
  <c r="CK79" i="8" s="1"/>
  <c r="CF120" i="8"/>
  <c r="CL120" i="8"/>
  <c r="CK121" i="8" s="1"/>
  <c r="CL246" i="8"/>
  <c r="CK247" i="8" s="1"/>
  <c r="CF246" i="8"/>
  <c r="CF180" i="8"/>
  <c r="CL180" i="8"/>
  <c r="CK181" i="8" s="1"/>
  <c r="CL132" i="8"/>
  <c r="CK133" i="8" s="1"/>
  <c r="CF132" i="8"/>
  <c r="CN60" i="8"/>
  <c r="CO60" i="8"/>
  <c r="CF254" i="8"/>
  <c r="CL254" i="8"/>
  <c r="CK255" i="8" s="1"/>
  <c r="CN37" i="8"/>
  <c r="CO37" i="8"/>
  <c r="CL138" i="8"/>
  <c r="CK139" i="8" s="1"/>
  <c r="CF138" i="8"/>
  <c r="CL271" i="8"/>
  <c r="CK272" i="8" s="1"/>
  <c r="CF271" i="8"/>
  <c r="CO66" i="8"/>
  <c r="CN66" i="8"/>
  <c r="CL198" i="8"/>
  <c r="CK199" i="8" s="1"/>
  <c r="CF198" i="8"/>
  <c r="CL61" i="8"/>
  <c r="CK62" i="8" s="1"/>
  <c r="CL108" i="8"/>
  <c r="CK109" i="8" s="1"/>
  <c r="CO55" i="8"/>
  <c r="CN55" i="8"/>
  <c r="CN64" i="8"/>
  <c r="CO64" i="8"/>
  <c r="CL186" i="8"/>
  <c r="CK187" i="8" s="1"/>
  <c r="CF186" i="8"/>
  <c r="CF288" i="8"/>
  <c r="CL288" i="8"/>
  <c r="CK289" i="8" s="1"/>
  <c r="CO62" i="8"/>
  <c r="CN62" i="8"/>
  <c r="CN38" i="8"/>
  <c r="CF163" i="8"/>
  <c r="CL163" i="8"/>
  <c r="CK164" i="8" s="1"/>
  <c r="CL276" i="8"/>
  <c r="CK277" i="8" s="1"/>
  <c r="CO35" i="8"/>
  <c r="CN35" i="8"/>
  <c r="CL85" i="8"/>
  <c r="CK86" i="8" s="1"/>
  <c r="CL102" i="8"/>
  <c r="CK103" i="8" s="1"/>
  <c r="CO51" i="8"/>
  <c r="CN51" i="8"/>
  <c r="CO42" i="8"/>
  <c r="CN42" i="8"/>
  <c r="CL48" i="8"/>
  <c r="CK49" i="8" s="1"/>
  <c r="CF253" i="8"/>
  <c r="CL97" i="8"/>
  <c r="CK98" i="8" s="1"/>
  <c r="CL204" i="8"/>
  <c r="CK205" i="8" s="1"/>
  <c r="CF204" i="8"/>
  <c r="CO45" i="8"/>
  <c r="CN45" i="8"/>
  <c r="CL258" i="8"/>
  <c r="CK259" i="8" s="1"/>
  <c r="CF258" i="8"/>
  <c r="CL90" i="8"/>
  <c r="CK91" i="8" s="1"/>
  <c r="CL210" i="8"/>
  <c r="CK211" i="8" s="1"/>
  <c r="CF210" i="8"/>
  <c r="CO53" i="8"/>
  <c r="CN53" i="8"/>
  <c r="CN69" i="8"/>
  <c r="CO69" i="8"/>
  <c r="CN73" i="8"/>
  <c r="CO33" i="8"/>
  <c r="CN33" i="8"/>
  <c r="CL294" i="8"/>
  <c r="CK295" i="8" s="1"/>
  <c r="CF294" i="8"/>
  <c r="CN58" i="8"/>
  <c r="CL30" i="8"/>
  <c r="CK31" i="8" s="1"/>
  <c r="CF30" i="8"/>
  <c r="CL54" i="8"/>
  <c r="CK55" i="8" s="1"/>
  <c r="CL174" i="8"/>
  <c r="CK175" i="8" s="1"/>
  <c r="CF174" i="8"/>
  <c r="CL126" i="8"/>
  <c r="CK127" i="8" s="1"/>
  <c r="CF126" i="8"/>
  <c r="CF37" i="8"/>
  <c r="CL37" i="8"/>
  <c r="CK38" i="8" s="1"/>
  <c r="CO68" i="8"/>
  <c r="CN68" i="8"/>
  <c r="CK156" i="8"/>
  <c r="CF240" i="8"/>
  <c r="CL240" i="8"/>
  <c r="CK241" i="8" s="1"/>
  <c r="CO70" i="8"/>
  <c r="CN70" i="8"/>
  <c r="CK144" i="8"/>
  <c r="CK72" i="8"/>
  <c r="CK168" i="8"/>
  <c r="CO39" i="8"/>
  <c r="CN39" i="8"/>
  <c r="CO72" i="8"/>
  <c r="CN72" i="8"/>
  <c r="CN30" i="8"/>
  <c r="CN48" i="8"/>
  <c r="CN61" i="8"/>
  <c r="CK222" i="8"/>
  <c r="BH192" i="18"/>
  <c r="BN192" i="18"/>
  <c r="BM193" i="18" s="1"/>
  <c r="BN150" i="18"/>
  <c r="BM151" i="18" s="1"/>
  <c r="BN151" i="18" s="1"/>
  <c r="BM152" i="18" s="1"/>
  <c r="BN152" i="18" s="1"/>
  <c r="BM153" i="18" s="1"/>
  <c r="BH150" i="18"/>
  <c r="BN246" i="18"/>
  <c r="BM247" i="18" s="1"/>
  <c r="BH246" i="18"/>
  <c r="BP57" i="18"/>
  <c r="BQ34" i="18"/>
  <c r="BP37" i="18"/>
  <c r="BQ51" i="18"/>
  <c r="BQ40" i="18"/>
  <c r="BQ43" i="18"/>
  <c r="BP70" i="18"/>
  <c r="BQ61" i="18"/>
  <c r="BQ32" i="18"/>
  <c r="BP35" i="18"/>
  <c r="BM36" i="18"/>
  <c r="BN36" i="18" s="1"/>
  <c r="BM37" i="18" s="1"/>
  <c r="BP73" i="18"/>
  <c r="BM234" i="18"/>
  <c r="BN234" i="18" s="1"/>
  <c r="BM235" i="18" s="1"/>
  <c r="BQ30" i="18"/>
  <c r="BP33" i="18"/>
  <c r="BP50" i="18"/>
  <c r="BQ53" i="18"/>
  <c r="BM96" i="18"/>
  <c r="BN96" i="18" s="1"/>
  <c r="BM97" i="18" s="1"/>
  <c r="BM204" i="18"/>
  <c r="BH204" i="18" s="1"/>
  <c r="BH270" i="18"/>
  <c r="BP36" i="18"/>
  <c r="BN133" i="18"/>
  <c r="BM134" i="18" s="1"/>
  <c r="BH133" i="18"/>
  <c r="BH120" i="18"/>
  <c r="BN120" i="18"/>
  <c r="BM121" i="18" s="1"/>
  <c r="BH42" i="18"/>
  <c r="BN42" i="18"/>
  <c r="BM43" i="18" s="1"/>
  <c r="BN193" i="18"/>
  <c r="BM194" i="18" s="1"/>
  <c r="BH193" i="18"/>
  <c r="BN103" i="18"/>
  <c r="BM104" i="18" s="1"/>
  <c r="BH103" i="18"/>
  <c r="BN126" i="18"/>
  <c r="BM127" i="18" s="1"/>
  <c r="BH126" i="18"/>
  <c r="BN90" i="18"/>
  <c r="BM91" i="18" s="1"/>
  <c r="BN139" i="18"/>
  <c r="BM140" i="18" s="1"/>
  <c r="BH139" i="18"/>
  <c r="BP49" i="18"/>
  <c r="BQ49" i="18"/>
  <c r="BN84" i="18"/>
  <c r="BM85" i="18" s="1"/>
  <c r="BH228" i="18"/>
  <c r="BN228" i="18"/>
  <c r="BM229" i="18" s="1"/>
  <c r="BH272" i="18"/>
  <c r="BN272" i="18"/>
  <c r="BM273" i="18" s="1"/>
  <c r="BH152" i="18"/>
  <c r="BN288" i="18"/>
  <c r="BM289" i="18" s="1"/>
  <c r="BH288" i="18"/>
  <c r="BH252" i="18"/>
  <c r="BN252" i="18"/>
  <c r="BM253" i="18" s="1"/>
  <c r="BQ54" i="18"/>
  <c r="BP54" i="18"/>
  <c r="BP59" i="18"/>
  <c r="BQ59" i="18"/>
  <c r="BN186" i="18"/>
  <c r="BM187" i="18" s="1"/>
  <c r="BH186" i="18"/>
  <c r="BN276" i="18"/>
  <c r="BM277" i="18" s="1"/>
  <c r="BH276" i="18"/>
  <c r="BQ64" i="18"/>
  <c r="BP64" i="18"/>
  <c r="BN210" i="18"/>
  <c r="BM211" i="18" s="1"/>
  <c r="BH210" i="18"/>
  <c r="BN31" i="18"/>
  <c r="BM32" i="18" s="1"/>
  <c r="BH31" i="18"/>
  <c r="BQ52" i="18"/>
  <c r="BP52" i="18"/>
  <c r="BQ69" i="18"/>
  <c r="BP69" i="18"/>
  <c r="BN222" i="18"/>
  <c r="BM223" i="18" s="1"/>
  <c r="BH222" i="18"/>
  <c r="BQ39" i="18"/>
  <c r="BP39" i="18"/>
  <c r="BQ46" i="18"/>
  <c r="BP46" i="18"/>
  <c r="BP62" i="18"/>
  <c r="BQ62" i="18"/>
  <c r="BN282" i="18"/>
  <c r="BM283" i="18" s="1"/>
  <c r="BH282" i="18"/>
  <c r="BN258" i="18"/>
  <c r="BM259" i="18" s="1"/>
  <c r="BH258" i="18"/>
  <c r="BM240" i="18"/>
  <c r="BH30" i="18"/>
  <c r="BN49" i="18"/>
  <c r="BM50" i="18" s="1"/>
  <c r="BM144" i="18"/>
  <c r="BN162" i="18"/>
  <c r="BM163" i="18" s="1"/>
  <c r="BH162" i="18"/>
  <c r="BH234" i="18"/>
  <c r="BN294" i="18"/>
  <c r="BM295" i="18" s="1"/>
  <c r="BH294" i="18"/>
  <c r="BQ58" i="18"/>
  <c r="BP58" i="18"/>
  <c r="BM156" i="18"/>
  <c r="BM216" i="18"/>
  <c r="BQ45" i="18"/>
  <c r="BP45" i="18"/>
  <c r="BQ55" i="18"/>
  <c r="BP55" i="18"/>
  <c r="BM78" i="18"/>
  <c r="BM108" i="18"/>
  <c r="BQ42" i="18"/>
  <c r="BP42" i="18"/>
  <c r="BQ67" i="18"/>
  <c r="BP67" i="18"/>
  <c r="BN114" i="18"/>
  <c r="BM115" i="18" s="1"/>
  <c r="BH114" i="18"/>
  <c r="BN199" i="18"/>
  <c r="BM200" i="18" s="1"/>
  <c r="BH199" i="18"/>
  <c r="BQ74" i="18"/>
  <c r="BP74" i="18"/>
  <c r="BM264" i="18"/>
  <c r="BH121" i="19" l="1"/>
  <c r="BH253" i="19"/>
  <c r="BN280" i="19"/>
  <c r="BM281" i="19" s="1"/>
  <c r="CL127" i="17"/>
  <c r="CK128" i="17" s="1"/>
  <c r="CF127" i="17"/>
  <c r="CF181" i="17"/>
  <c r="CL133" i="17"/>
  <c r="CK134" i="17" s="1"/>
  <c r="CF133" i="17"/>
  <c r="BH54" i="18"/>
  <c r="BN180" i="18"/>
  <c r="BM181" i="18" s="1"/>
  <c r="BH168" i="18"/>
  <c r="BH151" i="18"/>
  <c r="BH174" i="18"/>
  <c r="CL235" i="8"/>
  <c r="CK236" i="8" s="1"/>
  <c r="CF192" i="8"/>
  <c r="CL192" i="8"/>
  <c r="CK193" i="8" s="1"/>
  <c r="CF115" i="8"/>
  <c r="CF282" i="8"/>
  <c r="BH151" i="19"/>
  <c r="CL42" i="8"/>
  <c r="CK43" i="8" s="1"/>
  <c r="CL43" i="8" s="1"/>
  <c r="CK44" i="8" s="1"/>
  <c r="CF216" i="8"/>
  <c r="CL264" i="8"/>
  <c r="CK265" i="8" s="1"/>
  <c r="CL265" i="8" s="1"/>
  <c r="CK266" i="8" s="1"/>
  <c r="CL228" i="8"/>
  <c r="CK229" i="8" s="1"/>
  <c r="CF228" i="8"/>
  <c r="CL151" i="8"/>
  <c r="CK152" i="8" s="1"/>
  <c r="CF152" i="8" s="1"/>
  <c r="BN128" i="19"/>
  <c r="BM129" i="19" s="1"/>
  <c r="BH128" i="19"/>
  <c r="BH104" i="19"/>
  <c r="BN104" i="19"/>
  <c r="BM105" i="19" s="1"/>
  <c r="BH140" i="19"/>
  <c r="BN140" i="19"/>
  <c r="BM141" i="19" s="1"/>
  <c r="BN38" i="19"/>
  <c r="BM39" i="19" s="1"/>
  <c r="BH38" i="19"/>
  <c r="BN116" i="19"/>
  <c r="BM117" i="19" s="1"/>
  <c r="BH116" i="19"/>
  <c r="BN188" i="19"/>
  <c r="BM189" i="19" s="1"/>
  <c r="BH188" i="19"/>
  <c r="BN281" i="19"/>
  <c r="BH281" i="19"/>
  <c r="BN157" i="19"/>
  <c r="BM158" i="19" s="1"/>
  <c r="BH157" i="19"/>
  <c r="BH225" i="19"/>
  <c r="BN225" i="19"/>
  <c r="BM226" i="19" s="1"/>
  <c r="BH206" i="19"/>
  <c r="BN206" i="19"/>
  <c r="BM207" i="19" s="1"/>
  <c r="BN199" i="19"/>
  <c r="BM200" i="19" s="1"/>
  <c r="BH199" i="19"/>
  <c r="BN212" i="19"/>
  <c r="BM213" i="19" s="1"/>
  <c r="BH212" i="19"/>
  <c r="BN248" i="19"/>
  <c r="BM249" i="19" s="1"/>
  <c r="BH248" i="19"/>
  <c r="BN254" i="19"/>
  <c r="BM255" i="19" s="1"/>
  <c r="BH254" i="19"/>
  <c r="BN260" i="19"/>
  <c r="BM261" i="19" s="1"/>
  <c r="BH260" i="19"/>
  <c r="BH231" i="19"/>
  <c r="BN231" i="19"/>
  <c r="BM232" i="19" s="1"/>
  <c r="BN74" i="19"/>
  <c r="BM75" i="19" s="1"/>
  <c r="BH74" i="19"/>
  <c r="BN152" i="19"/>
  <c r="BM153" i="19" s="1"/>
  <c r="BH152" i="19"/>
  <c r="BN164" i="19"/>
  <c r="BM165" i="19" s="1"/>
  <c r="BH164" i="19"/>
  <c r="BN86" i="19"/>
  <c r="BM87" i="19" s="1"/>
  <c r="BH86" i="19"/>
  <c r="BH45" i="19"/>
  <c r="BN45" i="19"/>
  <c r="BM46" i="19" s="1"/>
  <c r="BI30" i="19"/>
  <c r="BN31" i="19"/>
  <c r="BM32" i="19" s="1"/>
  <c r="BH31" i="19"/>
  <c r="BH177" i="19"/>
  <c r="BN177" i="19"/>
  <c r="BM178" i="19" s="1"/>
  <c r="BN134" i="19"/>
  <c r="BM135" i="19" s="1"/>
  <c r="BH134" i="19"/>
  <c r="BN63" i="19"/>
  <c r="BM64" i="19" s="1"/>
  <c r="BH63" i="19"/>
  <c r="BN272" i="19"/>
  <c r="BM273" i="19" s="1"/>
  <c r="BH272" i="19"/>
  <c r="BH51" i="19"/>
  <c r="BN51" i="19"/>
  <c r="BM52" i="19" s="1"/>
  <c r="BH182" i="19"/>
  <c r="BN182" i="19"/>
  <c r="BM183" i="19" s="1"/>
  <c r="BN266" i="19"/>
  <c r="BM267" i="19" s="1"/>
  <c r="BH266" i="19"/>
  <c r="BH283" i="19"/>
  <c r="BN283" i="19"/>
  <c r="BM284" i="19" s="1"/>
  <c r="BN110" i="19"/>
  <c r="BM111" i="19" s="1"/>
  <c r="BH110" i="19"/>
  <c r="BN170" i="19"/>
  <c r="BM171" i="19" s="1"/>
  <c r="BH170" i="19"/>
  <c r="BH235" i="19"/>
  <c r="BN235" i="19"/>
  <c r="BM236" i="19" s="1"/>
  <c r="BN295" i="19"/>
  <c r="BM296" i="19" s="1"/>
  <c r="BH295" i="19"/>
  <c r="BN243" i="19"/>
  <c r="BM244" i="19" s="1"/>
  <c r="BH243" i="19"/>
  <c r="BH122" i="19"/>
  <c r="BN122" i="19"/>
  <c r="BM123" i="19" s="1"/>
  <c r="BH147" i="19"/>
  <c r="BN147" i="19"/>
  <c r="BM148" i="19" s="1"/>
  <c r="BN91" i="19"/>
  <c r="BM92" i="19" s="1"/>
  <c r="BH69" i="19"/>
  <c r="BN69" i="19"/>
  <c r="BM70" i="19" s="1"/>
  <c r="BN290" i="19"/>
  <c r="BM291" i="19" s="1"/>
  <c r="BH290" i="19"/>
  <c r="BH219" i="19"/>
  <c r="BN219" i="19"/>
  <c r="BM220" i="19" s="1"/>
  <c r="BH56" i="19"/>
  <c r="BN56" i="19"/>
  <c r="BM57" i="19" s="1"/>
  <c r="BN98" i="19"/>
  <c r="BM99" i="19" s="1"/>
  <c r="BH98" i="19"/>
  <c r="BN194" i="19"/>
  <c r="BM195" i="19" s="1"/>
  <c r="BH194" i="19"/>
  <c r="BH80" i="19"/>
  <c r="BN80" i="19"/>
  <c r="BM81" i="19" s="1"/>
  <c r="CL194" i="17"/>
  <c r="CK195" i="17" s="1"/>
  <c r="CF194" i="17"/>
  <c r="CL229" i="17"/>
  <c r="CK230" i="17" s="1"/>
  <c r="CF229" i="17"/>
  <c r="CL243" i="17"/>
  <c r="CK244" i="17" s="1"/>
  <c r="CF243" i="17"/>
  <c r="CL254" i="17"/>
  <c r="CK255" i="17" s="1"/>
  <c r="CF254" i="17"/>
  <c r="CL111" i="17"/>
  <c r="CK112" i="17" s="1"/>
  <c r="CF111" i="17"/>
  <c r="CF236" i="17"/>
  <c r="CL236" i="17"/>
  <c r="CK237" i="17" s="1"/>
  <c r="CL219" i="17"/>
  <c r="CK220" i="17" s="1"/>
  <c r="CF219" i="17"/>
  <c r="CL212" i="17"/>
  <c r="CK213" i="17" s="1"/>
  <c r="CF212" i="17"/>
  <c r="CL260" i="17"/>
  <c r="CK261" i="17" s="1"/>
  <c r="CF260" i="17"/>
  <c r="CF189" i="17"/>
  <c r="CL189" i="17"/>
  <c r="CK190" i="17" s="1"/>
  <c r="CL86" i="17"/>
  <c r="CK87" i="17" s="1"/>
  <c r="CF86" i="17"/>
  <c r="CL82" i="17"/>
  <c r="CK83" i="17" s="1"/>
  <c r="CF82" i="17"/>
  <c r="CL225" i="17"/>
  <c r="CK226" i="17" s="1"/>
  <c r="CF225" i="17"/>
  <c r="CL140" i="17"/>
  <c r="CK141" i="17" s="1"/>
  <c r="CF140" i="17"/>
  <c r="CF176" i="17"/>
  <c r="CL176" i="17"/>
  <c r="CK177" i="17" s="1"/>
  <c r="CF182" i="17"/>
  <c r="CL182" i="17"/>
  <c r="CK183" i="17" s="1"/>
  <c r="CL44" i="17"/>
  <c r="CK45" i="17" s="1"/>
  <c r="CF44" i="17"/>
  <c r="CF39" i="17"/>
  <c r="CL39" i="17"/>
  <c r="CK40" i="17" s="1"/>
  <c r="CL152" i="17"/>
  <c r="CK153" i="17" s="1"/>
  <c r="CF152" i="17"/>
  <c r="CL200" i="17"/>
  <c r="CK201" i="17" s="1"/>
  <c r="CF200" i="17"/>
  <c r="CF170" i="17"/>
  <c r="CL170" i="17"/>
  <c r="CK171" i="17" s="1"/>
  <c r="CL68" i="17"/>
  <c r="CK69" i="17" s="1"/>
  <c r="CF68" i="17"/>
  <c r="CL75" i="17"/>
  <c r="CK76" i="17" s="1"/>
  <c r="CF75" i="17"/>
  <c r="CF117" i="17"/>
  <c r="CL117" i="17"/>
  <c r="CK118" i="17" s="1"/>
  <c r="CL273" i="17"/>
  <c r="CK274" i="17" s="1"/>
  <c r="CF273" i="17"/>
  <c r="CE30" i="17"/>
  <c r="CD30" i="17"/>
  <c r="CL248" i="17"/>
  <c r="CK249" i="17" s="1"/>
  <c r="CF248" i="17"/>
  <c r="CL56" i="17"/>
  <c r="CK57" i="17" s="1"/>
  <c r="CF56" i="17"/>
  <c r="CL206" i="17"/>
  <c r="CK207" i="17" s="1"/>
  <c r="CF206" i="17"/>
  <c r="CL158" i="17"/>
  <c r="CK159" i="17" s="1"/>
  <c r="CF158" i="17"/>
  <c r="CL266" i="17"/>
  <c r="CK267" i="17" s="1"/>
  <c r="CF266" i="17"/>
  <c r="CF290" i="17"/>
  <c r="CL290" i="17"/>
  <c r="CK291" i="17" s="1"/>
  <c r="CF92" i="17"/>
  <c r="CL92" i="17"/>
  <c r="CK93" i="17" s="1"/>
  <c r="CL104" i="17"/>
  <c r="CK105" i="17" s="1"/>
  <c r="CF104" i="17"/>
  <c r="CF296" i="17"/>
  <c r="CL296" i="17"/>
  <c r="CK297" i="17" s="1"/>
  <c r="CL62" i="17"/>
  <c r="CK63" i="17" s="1"/>
  <c r="CL279" i="17"/>
  <c r="CK280" i="17" s="1"/>
  <c r="CF279" i="17"/>
  <c r="CL147" i="17"/>
  <c r="CK148" i="17" s="1"/>
  <c r="CF147" i="17"/>
  <c r="CL97" i="17"/>
  <c r="CK98" i="17" s="1"/>
  <c r="CL50" i="17"/>
  <c r="CK51" i="17" s="1"/>
  <c r="CF50" i="17"/>
  <c r="CF166" i="17"/>
  <c r="CL166" i="17"/>
  <c r="CK167" i="17" s="1"/>
  <c r="CL123" i="17"/>
  <c r="CK124" i="17" s="1"/>
  <c r="CF123" i="17"/>
  <c r="CF285" i="17"/>
  <c r="CL285" i="17"/>
  <c r="CK286" i="17" s="1"/>
  <c r="CF32" i="17"/>
  <c r="CL32" i="17"/>
  <c r="CK33" i="17" s="1"/>
  <c r="CF55" i="8"/>
  <c r="CL55" i="8"/>
  <c r="CK56" i="8" s="1"/>
  <c r="CL62" i="8"/>
  <c r="CK63" i="8" s="1"/>
  <c r="CG30" i="8"/>
  <c r="CF49" i="8"/>
  <c r="CL49" i="8"/>
  <c r="CK50" i="8" s="1"/>
  <c r="CL211" i="8"/>
  <c r="CK212" i="8" s="1"/>
  <c r="CF211" i="8"/>
  <c r="CL91" i="8"/>
  <c r="CK92" i="8" s="1"/>
  <c r="CL289" i="8"/>
  <c r="CK290" i="8" s="1"/>
  <c r="CF289" i="8"/>
  <c r="CF295" i="8"/>
  <c r="CL295" i="8"/>
  <c r="CK296" i="8" s="1"/>
  <c r="CL133" i="8"/>
  <c r="CK134" i="8" s="1"/>
  <c r="CF133" i="8"/>
  <c r="CL259" i="8"/>
  <c r="CK260" i="8" s="1"/>
  <c r="CF259" i="8"/>
  <c r="CF272" i="8"/>
  <c r="CL272" i="8"/>
  <c r="CK273" i="8" s="1"/>
  <c r="CF116" i="8"/>
  <c r="CL116" i="8"/>
  <c r="CK117" i="8" s="1"/>
  <c r="CL283" i="8"/>
  <c r="CK284" i="8" s="1"/>
  <c r="CF283" i="8"/>
  <c r="CF38" i="8"/>
  <c r="CL38" i="8"/>
  <c r="CK39" i="8" s="1"/>
  <c r="CF236" i="8"/>
  <c r="CL236" i="8"/>
  <c r="CK237" i="8" s="1"/>
  <c r="CL168" i="8"/>
  <c r="CK169" i="8" s="1"/>
  <c r="CF168" i="8"/>
  <c r="CL247" i="8"/>
  <c r="CK248" i="8" s="1"/>
  <c r="CF247" i="8"/>
  <c r="CL72" i="8"/>
  <c r="CK73" i="8" s="1"/>
  <c r="CF127" i="8"/>
  <c r="CL127" i="8"/>
  <c r="CK128" i="8" s="1"/>
  <c r="CF67" i="8"/>
  <c r="CL67" i="8"/>
  <c r="CK68" i="8" s="1"/>
  <c r="CL79" i="8"/>
  <c r="CK80" i="8" s="1"/>
  <c r="CL255" i="8"/>
  <c r="CK256" i="8" s="1"/>
  <c r="CF255" i="8"/>
  <c r="CL241" i="8"/>
  <c r="CK242" i="8" s="1"/>
  <c r="CF241" i="8"/>
  <c r="CF31" i="8"/>
  <c r="CL31" i="8"/>
  <c r="CK32" i="8" s="1"/>
  <c r="CF199" i="8"/>
  <c r="CL199" i="8"/>
  <c r="CK200" i="8" s="1"/>
  <c r="CL222" i="8"/>
  <c r="CK223" i="8" s="1"/>
  <c r="CF222" i="8"/>
  <c r="CF156" i="8"/>
  <c r="CL156" i="8"/>
  <c r="CK157" i="8" s="1"/>
  <c r="CL181" i="8"/>
  <c r="CK182" i="8" s="1"/>
  <c r="CF181" i="8"/>
  <c r="CL217" i="8"/>
  <c r="CK218" i="8" s="1"/>
  <c r="CF217" i="8"/>
  <c r="CF187" i="8"/>
  <c r="CL187" i="8"/>
  <c r="CK188" i="8" s="1"/>
  <c r="CF103" i="8"/>
  <c r="CL103" i="8"/>
  <c r="CK104" i="8" s="1"/>
  <c r="CL139" i="8"/>
  <c r="CK140" i="8" s="1"/>
  <c r="CF139" i="8"/>
  <c r="CF86" i="8"/>
  <c r="CL86" i="8"/>
  <c r="CK87" i="8" s="1"/>
  <c r="CL205" i="8"/>
  <c r="CK206" i="8" s="1"/>
  <c r="CF205" i="8"/>
  <c r="CL121" i="8"/>
  <c r="CK122" i="8" s="1"/>
  <c r="CF121" i="8"/>
  <c r="CL144" i="8"/>
  <c r="CK145" i="8" s="1"/>
  <c r="CF144" i="8"/>
  <c r="CL98" i="8"/>
  <c r="CK99" i="8" s="1"/>
  <c r="CF98" i="8"/>
  <c r="CL277" i="8"/>
  <c r="CK278" i="8" s="1"/>
  <c r="CF277" i="8"/>
  <c r="CL109" i="8"/>
  <c r="CK110" i="8" s="1"/>
  <c r="CF109" i="8"/>
  <c r="CL175" i="8"/>
  <c r="CK176" i="8" s="1"/>
  <c r="CF175" i="8"/>
  <c r="CF164" i="8"/>
  <c r="CL164" i="8"/>
  <c r="CK165" i="8" s="1"/>
  <c r="BN247" i="18"/>
  <c r="BM248" i="18" s="1"/>
  <c r="BH247" i="18"/>
  <c r="BN204" i="18"/>
  <c r="BM205" i="18" s="1"/>
  <c r="BH205" i="18" s="1"/>
  <c r="BH235" i="18"/>
  <c r="BN235" i="18"/>
  <c r="BM236" i="18" s="1"/>
  <c r="BN85" i="18"/>
  <c r="BM86" i="18" s="1"/>
  <c r="BN115" i="18"/>
  <c r="BM116" i="18" s="1"/>
  <c r="BH115" i="18"/>
  <c r="BN295" i="18"/>
  <c r="BM296" i="18" s="1"/>
  <c r="BH295" i="18"/>
  <c r="BH283" i="18"/>
  <c r="BN283" i="18"/>
  <c r="BM284" i="18" s="1"/>
  <c r="BH175" i="18"/>
  <c r="BN175" i="18"/>
  <c r="BM176" i="18" s="1"/>
  <c r="BN181" i="18"/>
  <c r="BM182" i="18" s="1"/>
  <c r="BH181" i="18"/>
  <c r="BN32" i="18"/>
  <c r="BM33" i="18" s="1"/>
  <c r="BH32" i="18"/>
  <c r="BN169" i="18"/>
  <c r="BM170" i="18" s="1"/>
  <c r="BH169" i="18"/>
  <c r="BH163" i="18"/>
  <c r="BN163" i="18"/>
  <c r="BM164" i="18" s="1"/>
  <c r="BH55" i="18"/>
  <c r="BN55" i="18"/>
  <c r="BM56" i="18" s="1"/>
  <c r="BN144" i="18"/>
  <c r="BM145" i="18" s="1"/>
  <c r="BH144" i="18"/>
  <c r="BN211" i="18"/>
  <c r="BM212" i="18" s="1"/>
  <c r="BH211" i="18"/>
  <c r="BN74" i="18"/>
  <c r="BM75" i="18" s="1"/>
  <c r="BH74" i="18"/>
  <c r="BI30" i="18"/>
  <c r="BN91" i="18"/>
  <c r="BM92" i="18" s="1"/>
  <c r="BN289" i="18"/>
  <c r="BM290" i="18" s="1"/>
  <c r="BH289" i="18"/>
  <c r="BN43" i="18"/>
  <c r="BM44" i="18" s="1"/>
  <c r="BH43" i="18"/>
  <c r="BN108" i="18"/>
  <c r="BM109" i="18" s="1"/>
  <c r="BN253" i="18"/>
  <c r="BM254" i="18" s="1"/>
  <c r="BH253" i="18"/>
  <c r="BH140" i="18"/>
  <c r="BN140" i="18"/>
  <c r="BM141" i="18" s="1"/>
  <c r="BH67" i="18"/>
  <c r="BN67" i="18"/>
  <c r="BM68" i="18" s="1"/>
  <c r="BN78" i="18"/>
  <c r="BM79" i="18" s="1"/>
  <c r="BN61" i="18"/>
  <c r="BM62" i="18" s="1"/>
  <c r="BN240" i="18"/>
  <c r="BM241" i="18" s="1"/>
  <c r="BH240" i="18"/>
  <c r="BN277" i="18"/>
  <c r="BM278" i="18" s="1"/>
  <c r="BH277" i="18"/>
  <c r="BN264" i="18"/>
  <c r="BM265" i="18" s="1"/>
  <c r="BH264" i="18"/>
  <c r="BN97" i="18"/>
  <c r="BM98" i="18" s="1"/>
  <c r="BH153" i="18"/>
  <c r="BN153" i="18"/>
  <c r="BM154" i="18" s="1"/>
  <c r="BH127" i="18"/>
  <c r="BN127" i="18"/>
  <c r="BM128" i="18" s="1"/>
  <c r="BH50" i="18"/>
  <c r="BN50" i="18"/>
  <c r="BM51" i="18" s="1"/>
  <c r="BN216" i="18"/>
  <c r="BM217" i="18" s="1"/>
  <c r="BH216" i="18"/>
  <c r="BN259" i="18"/>
  <c r="BM260" i="18" s="1"/>
  <c r="BH259" i="18"/>
  <c r="BN37" i="18"/>
  <c r="BM38" i="18" s="1"/>
  <c r="BH37" i="18"/>
  <c r="BN273" i="18"/>
  <c r="BM274" i="18" s="1"/>
  <c r="BH273" i="18"/>
  <c r="BN121" i="18"/>
  <c r="BM122" i="18" s="1"/>
  <c r="BH121" i="18"/>
  <c r="BH156" i="18"/>
  <c r="BN156" i="18"/>
  <c r="BM157" i="18" s="1"/>
  <c r="BH223" i="18"/>
  <c r="BN223" i="18"/>
  <c r="BM224" i="18" s="1"/>
  <c r="BN104" i="18"/>
  <c r="BM105" i="18" s="1"/>
  <c r="BH104" i="18"/>
  <c r="BN229" i="18"/>
  <c r="BM230" i="18" s="1"/>
  <c r="BH229" i="18"/>
  <c r="BN200" i="18"/>
  <c r="BM201" i="18" s="1"/>
  <c r="BH200" i="18"/>
  <c r="BH187" i="18"/>
  <c r="BN187" i="18"/>
  <c r="BM188" i="18" s="1"/>
  <c r="BH194" i="18"/>
  <c r="BN194" i="18"/>
  <c r="BM195" i="18" s="1"/>
  <c r="BN134" i="18"/>
  <c r="BM135" i="18" s="1"/>
  <c r="BH134" i="18"/>
  <c r="CF134" i="17" l="1"/>
  <c r="CL134" i="17"/>
  <c r="CK135" i="17" s="1"/>
  <c r="CL128" i="17"/>
  <c r="CK129" i="17" s="1"/>
  <c r="CF128" i="17"/>
  <c r="BN205" i="18"/>
  <c r="BM206" i="18" s="1"/>
  <c r="CF43" i="8"/>
  <c r="CL193" i="8"/>
  <c r="CK194" i="8" s="1"/>
  <c r="CF193" i="8"/>
  <c r="CL229" i="8"/>
  <c r="CK230" i="8" s="1"/>
  <c r="CF229" i="8"/>
  <c r="CL152" i="8"/>
  <c r="CK153" i="8" s="1"/>
  <c r="CL153" i="8" s="1"/>
  <c r="CK154" i="8" s="1"/>
  <c r="CF265" i="8"/>
  <c r="BH99" i="19"/>
  <c r="BN99" i="19"/>
  <c r="BM100" i="19" s="1"/>
  <c r="BN57" i="19"/>
  <c r="BM58" i="19" s="1"/>
  <c r="BH57" i="19"/>
  <c r="BN158" i="19"/>
  <c r="BM159" i="19" s="1"/>
  <c r="BH158" i="19"/>
  <c r="BH220" i="19"/>
  <c r="BN220" i="19"/>
  <c r="BM221" i="19" s="1"/>
  <c r="BN70" i="19"/>
  <c r="BM71" i="19" s="1"/>
  <c r="BH70" i="19"/>
  <c r="BH117" i="19"/>
  <c r="BN117" i="19"/>
  <c r="BM118" i="19" s="1"/>
  <c r="BH39" i="19"/>
  <c r="BN39" i="19"/>
  <c r="BM40" i="19" s="1"/>
  <c r="BH148" i="19"/>
  <c r="BN148" i="19"/>
  <c r="BM149" i="19" s="1"/>
  <c r="BH200" i="19"/>
  <c r="BN200" i="19"/>
  <c r="BM201" i="19" s="1"/>
  <c r="BH244" i="19"/>
  <c r="BN244" i="19"/>
  <c r="BM245" i="19" s="1"/>
  <c r="BH273" i="19"/>
  <c r="BN273" i="19"/>
  <c r="BM274" i="19" s="1"/>
  <c r="BH135" i="19"/>
  <c r="BN135" i="19"/>
  <c r="BM136" i="19" s="1"/>
  <c r="BH87" i="19"/>
  <c r="BN87" i="19"/>
  <c r="BM88" i="19" s="1"/>
  <c r="BN284" i="19"/>
  <c r="BM285" i="19" s="1"/>
  <c r="BH284" i="19"/>
  <c r="BN165" i="19"/>
  <c r="BM166" i="19" s="1"/>
  <c r="BH165" i="19"/>
  <c r="BH32" i="19"/>
  <c r="BN32" i="19"/>
  <c r="BM33" i="19" s="1"/>
  <c r="BG30" i="19"/>
  <c r="BF30" i="19"/>
  <c r="BN207" i="19"/>
  <c r="BM208" i="19" s="1"/>
  <c r="BH207" i="19"/>
  <c r="BN105" i="19"/>
  <c r="BM106" i="19" s="1"/>
  <c r="BH105" i="19"/>
  <c r="BN189" i="19"/>
  <c r="BM190" i="19" s="1"/>
  <c r="BH189" i="19"/>
  <c r="BN249" i="19"/>
  <c r="BM250" i="19" s="1"/>
  <c r="BH249" i="19"/>
  <c r="BN178" i="19"/>
  <c r="BM179" i="19" s="1"/>
  <c r="BH178" i="19"/>
  <c r="BN92" i="19"/>
  <c r="BM93" i="19" s="1"/>
  <c r="BH92" i="19"/>
  <c r="BH141" i="19"/>
  <c r="BN141" i="19"/>
  <c r="BM142" i="19" s="1"/>
  <c r="BH153" i="19"/>
  <c r="BN153" i="19"/>
  <c r="BM154" i="19" s="1"/>
  <c r="BN52" i="19"/>
  <c r="BM53" i="19" s="1"/>
  <c r="BH52" i="19"/>
  <c r="BN255" i="19"/>
  <c r="BM256" i="19" s="1"/>
  <c r="BH255" i="19"/>
  <c r="BH64" i="19"/>
  <c r="BN64" i="19"/>
  <c r="BM65" i="19" s="1"/>
  <c r="BH46" i="19"/>
  <c r="BN46" i="19"/>
  <c r="BM47" i="19" s="1"/>
  <c r="BH171" i="19"/>
  <c r="BN171" i="19"/>
  <c r="BM172" i="19" s="1"/>
  <c r="BN111" i="19"/>
  <c r="BM112" i="19" s="1"/>
  <c r="BH111" i="19"/>
  <c r="BN81" i="19"/>
  <c r="BM82" i="19" s="1"/>
  <c r="BH81" i="19"/>
  <c r="BH195" i="19"/>
  <c r="BN195" i="19"/>
  <c r="BM196" i="19" s="1"/>
  <c r="BN267" i="19"/>
  <c r="BM268" i="19" s="1"/>
  <c r="BH267" i="19"/>
  <c r="BN226" i="19"/>
  <c r="BM227" i="19" s="1"/>
  <c r="BH226" i="19"/>
  <c r="BH232" i="19"/>
  <c r="BN232" i="19"/>
  <c r="BM233" i="19" s="1"/>
  <c r="BN261" i="19"/>
  <c r="BM262" i="19" s="1"/>
  <c r="BH261" i="19"/>
  <c r="BN296" i="19"/>
  <c r="BM297" i="19" s="1"/>
  <c r="BH296" i="19"/>
  <c r="BN236" i="19"/>
  <c r="BM237" i="19" s="1"/>
  <c r="BH236" i="19"/>
  <c r="BN291" i="19"/>
  <c r="BM292" i="19" s="1"/>
  <c r="BH291" i="19"/>
  <c r="BN213" i="19"/>
  <c r="BM214" i="19" s="1"/>
  <c r="BH213" i="19"/>
  <c r="BN123" i="19"/>
  <c r="BM124" i="19" s="1"/>
  <c r="BH123" i="19"/>
  <c r="BH183" i="19"/>
  <c r="BN183" i="19"/>
  <c r="BM184" i="19" s="1"/>
  <c r="BN75" i="19"/>
  <c r="BM76" i="19" s="1"/>
  <c r="BH75" i="19"/>
  <c r="BN129" i="19"/>
  <c r="BM130" i="19" s="1"/>
  <c r="BH129" i="19"/>
  <c r="CL267" i="17"/>
  <c r="CK268" i="17" s="1"/>
  <c r="CF267" i="17"/>
  <c r="CL159" i="17"/>
  <c r="CK160" i="17" s="1"/>
  <c r="CF159" i="17"/>
  <c r="CF220" i="17"/>
  <c r="CL220" i="17"/>
  <c r="CK221" i="17" s="1"/>
  <c r="CL171" i="17"/>
  <c r="CK172" i="17" s="1"/>
  <c r="CF171" i="17"/>
  <c r="CL286" i="17"/>
  <c r="CK287" i="17" s="1"/>
  <c r="CF286" i="17"/>
  <c r="CF201" i="17"/>
  <c r="CL201" i="17"/>
  <c r="CK202" i="17" s="1"/>
  <c r="CF244" i="17"/>
  <c r="CL244" i="17"/>
  <c r="CK245" i="17" s="1"/>
  <c r="CL183" i="17"/>
  <c r="CK184" i="17" s="1"/>
  <c r="CF183" i="17"/>
  <c r="CF148" i="17"/>
  <c r="CL148" i="17"/>
  <c r="CK149" i="17" s="1"/>
  <c r="CL213" i="17"/>
  <c r="CK214" i="17" s="1"/>
  <c r="CF213" i="17"/>
  <c r="CF69" i="17"/>
  <c r="CL69" i="17"/>
  <c r="CK70" i="17" s="1"/>
  <c r="CL237" i="17"/>
  <c r="CK238" i="17" s="1"/>
  <c r="CF237" i="17"/>
  <c r="CF207" i="17"/>
  <c r="CL207" i="17"/>
  <c r="CK208" i="17" s="1"/>
  <c r="CF57" i="17"/>
  <c r="CL57" i="17"/>
  <c r="CK58" i="17" s="1"/>
  <c r="CL83" i="17"/>
  <c r="CF83" i="17"/>
  <c r="CF297" i="17"/>
  <c r="CL297" i="17"/>
  <c r="CK298" i="17" s="1"/>
  <c r="CL153" i="17"/>
  <c r="CK154" i="17" s="1"/>
  <c r="CF153" i="17"/>
  <c r="CL255" i="17"/>
  <c r="CK256" i="17" s="1"/>
  <c r="CF255" i="17"/>
  <c r="CL167" i="17"/>
  <c r="CF167" i="17"/>
  <c r="CF40" i="17"/>
  <c r="CL40" i="17"/>
  <c r="CK41" i="17" s="1"/>
  <c r="CL105" i="17"/>
  <c r="CK106" i="17" s="1"/>
  <c r="CF105" i="17"/>
  <c r="CF87" i="17"/>
  <c r="CL87" i="17"/>
  <c r="CK88" i="17" s="1"/>
  <c r="CL93" i="17"/>
  <c r="CK94" i="17" s="1"/>
  <c r="CF93" i="17"/>
  <c r="CF274" i="17"/>
  <c r="CL274" i="17"/>
  <c r="CK275" i="17" s="1"/>
  <c r="CF33" i="17"/>
  <c r="CL33" i="17"/>
  <c r="CK34" i="17" s="1"/>
  <c r="CL98" i="17"/>
  <c r="CK99" i="17" s="1"/>
  <c r="CF98" i="17"/>
  <c r="CL261" i="17"/>
  <c r="CK262" i="17" s="1"/>
  <c r="CF261" i="17"/>
  <c r="CL195" i="17"/>
  <c r="CK196" i="17" s="1"/>
  <c r="CF195" i="17"/>
  <c r="CF76" i="17"/>
  <c r="CL76" i="17"/>
  <c r="CK77" i="17" s="1"/>
  <c r="CF280" i="17"/>
  <c r="CL280" i="17"/>
  <c r="CK281" i="17" s="1"/>
  <c r="CF141" i="17"/>
  <c r="CL141" i="17"/>
  <c r="CK142" i="17" s="1"/>
  <c r="CF63" i="17"/>
  <c r="CL63" i="17"/>
  <c r="CK64" i="17" s="1"/>
  <c r="CF226" i="17"/>
  <c r="CL226" i="17"/>
  <c r="CK227" i="17" s="1"/>
  <c r="CF112" i="17"/>
  <c r="CL112" i="17"/>
  <c r="CK113" i="17" s="1"/>
  <c r="CF124" i="17"/>
  <c r="CL124" i="17"/>
  <c r="CK125" i="17" s="1"/>
  <c r="CL249" i="17"/>
  <c r="CK250" i="17" s="1"/>
  <c r="CF249" i="17"/>
  <c r="CL190" i="17"/>
  <c r="CK191" i="17" s="1"/>
  <c r="CF190" i="17"/>
  <c r="CF51" i="17"/>
  <c r="CL51" i="17"/>
  <c r="CK52" i="17" s="1"/>
  <c r="CL45" i="17"/>
  <c r="CK46" i="17" s="1"/>
  <c r="CF45" i="17"/>
  <c r="CF230" i="17"/>
  <c r="CL230" i="17"/>
  <c r="CK231" i="17" s="1"/>
  <c r="CL291" i="17"/>
  <c r="CK292" i="17" s="1"/>
  <c r="CF291" i="17"/>
  <c r="CF118" i="17"/>
  <c r="CL118" i="17"/>
  <c r="CK119" i="17" s="1"/>
  <c r="CF177" i="17"/>
  <c r="CL177" i="17"/>
  <c r="CK178" i="17" s="1"/>
  <c r="CL157" i="8"/>
  <c r="CK158" i="8" s="1"/>
  <c r="CF157" i="8"/>
  <c r="CL87" i="8"/>
  <c r="CK88" i="8" s="1"/>
  <c r="CF87" i="8"/>
  <c r="CF128" i="8"/>
  <c r="CL128" i="8"/>
  <c r="CK129" i="8" s="1"/>
  <c r="CF92" i="8"/>
  <c r="CL92" i="8"/>
  <c r="CK93" i="8" s="1"/>
  <c r="CF140" i="8"/>
  <c r="CL140" i="8"/>
  <c r="CK141" i="8" s="1"/>
  <c r="CF104" i="8"/>
  <c r="CL104" i="8"/>
  <c r="CK105" i="8" s="1"/>
  <c r="CF248" i="8"/>
  <c r="CL248" i="8"/>
  <c r="CK249" i="8" s="1"/>
  <c r="CF242" i="8"/>
  <c r="CL242" i="8"/>
  <c r="CK243" i="8" s="1"/>
  <c r="CF256" i="8"/>
  <c r="CL256" i="8"/>
  <c r="CK257" i="8" s="1"/>
  <c r="CF237" i="8"/>
  <c r="CL237" i="8"/>
  <c r="CK238" i="8" s="1"/>
  <c r="CF122" i="8"/>
  <c r="CL122" i="8"/>
  <c r="CK123" i="8" s="1"/>
  <c r="CF206" i="8"/>
  <c r="CL206" i="8"/>
  <c r="CK207" i="8" s="1"/>
  <c r="CF176" i="8"/>
  <c r="CL176" i="8"/>
  <c r="CK177" i="8" s="1"/>
  <c r="CL266" i="8"/>
  <c r="CK267" i="8" s="1"/>
  <c r="CF266" i="8"/>
  <c r="CF117" i="8"/>
  <c r="CL117" i="8"/>
  <c r="CK118" i="8" s="1"/>
  <c r="CL73" i="8"/>
  <c r="CK74" i="8" s="1"/>
  <c r="CL278" i="8"/>
  <c r="CK279" i="8" s="1"/>
  <c r="CF278" i="8"/>
  <c r="CE30" i="8"/>
  <c r="CD30" i="8"/>
  <c r="CF188" i="8"/>
  <c r="CL188" i="8"/>
  <c r="CK189" i="8" s="1"/>
  <c r="CL44" i="8"/>
  <c r="CK45" i="8" s="1"/>
  <c r="CF44" i="8"/>
  <c r="CL169" i="8"/>
  <c r="CK170" i="8" s="1"/>
  <c r="CF169" i="8"/>
  <c r="CL218" i="8"/>
  <c r="CK219" i="8" s="1"/>
  <c r="CF218" i="8"/>
  <c r="CL134" i="8"/>
  <c r="CK135" i="8" s="1"/>
  <c r="CF134" i="8"/>
  <c r="CF68" i="8"/>
  <c r="CL68" i="8"/>
  <c r="CK69" i="8" s="1"/>
  <c r="CL39" i="8"/>
  <c r="CK40" i="8" s="1"/>
  <c r="CF39" i="8"/>
  <c r="CL56" i="8"/>
  <c r="CK57" i="8" s="1"/>
  <c r="CF56" i="8"/>
  <c r="CF284" i="8"/>
  <c r="CL284" i="8"/>
  <c r="CK285" i="8" s="1"/>
  <c r="CF290" i="8"/>
  <c r="CL290" i="8"/>
  <c r="CK291" i="8" s="1"/>
  <c r="CL223" i="8"/>
  <c r="CK224" i="8" s="1"/>
  <c r="CF223" i="8"/>
  <c r="CF200" i="8"/>
  <c r="CL200" i="8"/>
  <c r="CK201" i="8" s="1"/>
  <c r="CL110" i="8"/>
  <c r="CK111" i="8" s="1"/>
  <c r="CF110" i="8"/>
  <c r="CL273" i="8"/>
  <c r="CK274" i="8" s="1"/>
  <c r="CF273" i="8"/>
  <c r="CF32" i="8"/>
  <c r="CL32" i="8"/>
  <c r="CK33" i="8" s="1"/>
  <c r="CF212" i="8"/>
  <c r="CL212" i="8"/>
  <c r="CK213" i="8" s="1"/>
  <c r="CF260" i="8"/>
  <c r="CL260" i="8"/>
  <c r="CK261" i="8" s="1"/>
  <c r="CL50" i="8"/>
  <c r="CK51" i="8" s="1"/>
  <c r="CF50" i="8"/>
  <c r="CL99" i="8"/>
  <c r="CK100" i="8" s="1"/>
  <c r="CF99" i="8"/>
  <c r="CL145" i="8"/>
  <c r="CK146" i="8" s="1"/>
  <c r="CF145" i="8"/>
  <c r="CF80" i="8"/>
  <c r="CL80" i="8"/>
  <c r="CK81" i="8" s="1"/>
  <c r="CL63" i="8"/>
  <c r="CK64" i="8" s="1"/>
  <c r="CF63" i="8"/>
  <c r="CF165" i="8"/>
  <c r="CL165" i="8"/>
  <c r="CK166" i="8" s="1"/>
  <c r="CL182" i="8"/>
  <c r="CK183" i="8" s="1"/>
  <c r="CF182" i="8"/>
  <c r="CF296" i="8"/>
  <c r="CL296" i="8"/>
  <c r="CK297" i="8" s="1"/>
  <c r="BN236" i="18"/>
  <c r="BM237" i="18" s="1"/>
  <c r="BH236" i="18"/>
  <c r="BH248" i="18"/>
  <c r="BN248" i="18"/>
  <c r="BM249" i="18" s="1"/>
  <c r="BN68" i="18"/>
  <c r="BM69" i="18" s="1"/>
  <c r="BH68" i="18"/>
  <c r="BF30" i="18"/>
  <c r="BG30" i="18"/>
  <c r="BH122" i="18"/>
  <c r="BN122" i="18"/>
  <c r="BM123" i="18" s="1"/>
  <c r="BN274" i="18"/>
  <c r="BM275" i="18" s="1"/>
  <c r="BH274" i="18"/>
  <c r="BH212" i="18"/>
  <c r="BN212" i="18"/>
  <c r="BM213" i="18" s="1"/>
  <c r="BN157" i="18"/>
  <c r="BM158" i="18" s="1"/>
  <c r="BH157" i="18"/>
  <c r="BN290" i="18"/>
  <c r="BM291" i="18" s="1"/>
  <c r="BH290" i="18"/>
  <c r="BN141" i="18"/>
  <c r="BM142" i="18" s="1"/>
  <c r="BH141" i="18"/>
  <c r="BN33" i="18"/>
  <c r="BM34" i="18" s="1"/>
  <c r="BH33" i="18"/>
  <c r="BN75" i="18"/>
  <c r="BM76" i="18" s="1"/>
  <c r="BH75" i="18"/>
  <c r="BN254" i="18"/>
  <c r="BM255" i="18" s="1"/>
  <c r="BH254" i="18"/>
  <c r="BN201" i="18"/>
  <c r="BM202" i="18" s="1"/>
  <c r="BH201" i="18"/>
  <c r="BN145" i="18"/>
  <c r="BM146" i="18" s="1"/>
  <c r="BH145" i="18"/>
  <c r="BH230" i="18"/>
  <c r="BN230" i="18"/>
  <c r="BM231" i="18" s="1"/>
  <c r="BN278" i="18"/>
  <c r="BM279" i="18" s="1"/>
  <c r="BH278" i="18"/>
  <c r="BN44" i="18"/>
  <c r="BM45" i="18" s="1"/>
  <c r="BH44" i="18"/>
  <c r="BN296" i="18"/>
  <c r="BM297" i="18" s="1"/>
  <c r="BH296" i="18"/>
  <c r="BN217" i="18"/>
  <c r="BM218" i="18" s="1"/>
  <c r="BH217" i="18"/>
  <c r="BN62" i="18"/>
  <c r="BM63" i="18" s="1"/>
  <c r="BN164" i="18"/>
  <c r="BM165" i="18" s="1"/>
  <c r="BH164" i="18"/>
  <c r="BN105" i="18"/>
  <c r="BM106" i="18" s="1"/>
  <c r="BH105" i="18"/>
  <c r="BN170" i="18"/>
  <c r="BM171" i="18" s="1"/>
  <c r="BH170" i="18"/>
  <c r="BN86" i="18"/>
  <c r="BM87" i="18" s="1"/>
  <c r="BH86" i="18"/>
  <c r="BN195" i="18"/>
  <c r="BM196" i="18" s="1"/>
  <c r="BH195" i="18"/>
  <c r="BN154" i="18"/>
  <c r="BM155" i="18" s="1"/>
  <c r="BH154" i="18"/>
  <c r="BN206" i="18"/>
  <c r="BM207" i="18" s="1"/>
  <c r="BH206" i="18"/>
  <c r="BH188" i="18"/>
  <c r="BN188" i="18"/>
  <c r="BM189" i="18" s="1"/>
  <c r="BN92" i="18"/>
  <c r="BM93" i="18" s="1"/>
  <c r="BH92" i="18"/>
  <c r="BH98" i="18"/>
  <c r="BN98" i="18"/>
  <c r="BM99" i="18" s="1"/>
  <c r="BH182" i="18"/>
  <c r="BN182" i="18"/>
  <c r="BM183" i="18" s="1"/>
  <c r="BN265" i="18"/>
  <c r="BM266" i="18" s="1"/>
  <c r="BH265" i="18"/>
  <c r="BN176" i="18"/>
  <c r="BM177" i="18" s="1"/>
  <c r="BH176" i="18"/>
  <c r="BN38" i="18"/>
  <c r="BM39" i="18" s="1"/>
  <c r="BH38" i="18"/>
  <c r="BH284" i="18"/>
  <c r="BN284" i="18"/>
  <c r="BM285" i="18" s="1"/>
  <c r="BN109" i="18"/>
  <c r="BM110" i="18" s="1"/>
  <c r="BH109" i="18"/>
  <c r="BN260" i="18"/>
  <c r="BM261" i="18" s="1"/>
  <c r="BH260" i="18"/>
  <c r="BN56" i="18"/>
  <c r="BM57" i="18" s="1"/>
  <c r="BH56" i="18"/>
  <c r="BN241" i="18"/>
  <c r="BM242" i="18" s="1"/>
  <c r="BH241" i="18"/>
  <c r="BH51" i="18"/>
  <c r="BN51" i="18"/>
  <c r="BM52" i="18" s="1"/>
  <c r="BN116" i="18"/>
  <c r="BM117" i="18" s="1"/>
  <c r="BH116" i="18"/>
  <c r="BH224" i="18"/>
  <c r="BN224" i="18"/>
  <c r="BM225" i="18" s="1"/>
  <c r="BH128" i="18"/>
  <c r="BN128" i="18"/>
  <c r="BM129" i="18" s="1"/>
  <c r="BN135" i="18"/>
  <c r="BM136" i="18" s="1"/>
  <c r="BH135" i="18"/>
  <c r="BN79" i="18"/>
  <c r="BM80" i="18" s="1"/>
  <c r="CL129" i="17" l="1"/>
  <c r="CK130" i="17" s="1"/>
  <c r="CF129" i="17"/>
  <c r="CL135" i="17"/>
  <c r="CK136" i="17" s="1"/>
  <c r="CF135" i="17"/>
  <c r="CF153" i="8"/>
  <c r="CL194" i="8"/>
  <c r="CK195" i="8" s="1"/>
  <c r="CF194" i="8"/>
  <c r="CF230" i="8"/>
  <c r="CL230" i="8"/>
  <c r="CK231" i="8" s="1"/>
  <c r="BH184" i="19"/>
  <c r="BN184" i="19"/>
  <c r="BM185" i="19" s="1"/>
  <c r="BH106" i="19"/>
  <c r="BN106" i="19"/>
  <c r="BM107" i="19" s="1"/>
  <c r="BH274" i="19"/>
  <c r="BN274" i="19"/>
  <c r="BM275" i="19" s="1"/>
  <c r="BH221" i="19"/>
  <c r="BN221" i="19"/>
  <c r="BN142" i="19"/>
  <c r="BM143" i="19" s="1"/>
  <c r="BH142" i="19"/>
  <c r="BH33" i="19"/>
  <c r="BN33" i="19"/>
  <c r="BM34" i="19" s="1"/>
  <c r="BH292" i="19"/>
  <c r="BN292" i="19"/>
  <c r="BM293" i="19" s="1"/>
  <c r="BN53" i="19"/>
  <c r="BH53" i="19"/>
  <c r="BN297" i="19"/>
  <c r="BM298" i="19" s="1"/>
  <c r="BH297" i="19"/>
  <c r="BH208" i="19"/>
  <c r="BN208" i="19"/>
  <c r="BM209" i="19" s="1"/>
  <c r="BH262" i="19"/>
  <c r="BN262" i="19"/>
  <c r="BM263" i="19" s="1"/>
  <c r="BH93" i="19"/>
  <c r="BN93" i="19"/>
  <c r="BM94" i="19" s="1"/>
  <c r="BN166" i="19"/>
  <c r="BM167" i="19" s="1"/>
  <c r="BH166" i="19"/>
  <c r="BN201" i="19"/>
  <c r="BM202" i="19" s="1"/>
  <c r="BH201" i="19"/>
  <c r="BH190" i="19"/>
  <c r="BN190" i="19"/>
  <c r="BM191" i="19" s="1"/>
  <c r="BN237" i="19"/>
  <c r="BM238" i="19" s="1"/>
  <c r="BH237" i="19"/>
  <c r="BN285" i="19"/>
  <c r="BM286" i="19" s="1"/>
  <c r="BH285" i="19"/>
  <c r="BH118" i="19"/>
  <c r="BN118" i="19"/>
  <c r="BM119" i="19" s="1"/>
  <c r="BN71" i="19"/>
  <c r="BH71" i="19"/>
  <c r="BN227" i="19"/>
  <c r="BH227" i="19"/>
  <c r="BN159" i="19"/>
  <c r="BM160" i="19" s="1"/>
  <c r="BH159" i="19"/>
  <c r="BN47" i="19"/>
  <c r="BH47" i="19"/>
  <c r="BH58" i="19"/>
  <c r="BN58" i="19"/>
  <c r="BM59" i="19" s="1"/>
  <c r="BH40" i="19"/>
  <c r="BN40" i="19"/>
  <c r="BM41" i="19" s="1"/>
  <c r="BN88" i="19"/>
  <c r="BM89" i="19" s="1"/>
  <c r="BH88" i="19"/>
  <c r="BN245" i="19"/>
  <c r="BH245" i="19"/>
  <c r="BH76" i="19"/>
  <c r="BN76" i="19"/>
  <c r="BM77" i="19" s="1"/>
  <c r="BH268" i="19"/>
  <c r="BN268" i="19"/>
  <c r="BM269" i="19" s="1"/>
  <c r="BN179" i="19"/>
  <c r="BH179" i="19"/>
  <c r="BH100" i="19"/>
  <c r="BN100" i="19"/>
  <c r="BM101" i="19" s="1"/>
  <c r="BH256" i="19"/>
  <c r="BN256" i="19"/>
  <c r="BM257" i="19" s="1"/>
  <c r="BH233" i="19"/>
  <c r="BN233" i="19"/>
  <c r="BH214" i="19"/>
  <c r="BN214" i="19"/>
  <c r="BM215" i="19" s="1"/>
  <c r="BH196" i="19"/>
  <c r="BN196" i="19"/>
  <c r="BM197" i="19" s="1"/>
  <c r="BN65" i="19"/>
  <c r="BH65" i="19"/>
  <c r="BN154" i="19"/>
  <c r="BM155" i="19" s="1"/>
  <c r="BH154" i="19"/>
  <c r="BH124" i="19"/>
  <c r="BN124" i="19"/>
  <c r="BM125" i="19" s="1"/>
  <c r="BH136" i="19"/>
  <c r="BN136" i="19"/>
  <c r="BM137" i="19" s="1"/>
  <c r="BH82" i="19"/>
  <c r="BN82" i="19"/>
  <c r="BM83" i="19" s="1"/>
  <c r="BH112" i="19"/>
  <c r="BN112" i="19"/>
  <c r="BM113" i="19" s="1"/>
  <c r="BH172" i="19"/>
  <c r="BN172" i="19"/>
  <c r="BM173" i="19" s="1"/>
  <c r="BN130" i="19"/>
  <c r="BM131" i="19" s="1"/>
  <c r="BH130" i="19"/>
  <c r="BN250" i="19"/>
  <c r="BM251" i="19" s="1"/>
  <c r="BH250" i="19"/>
  <c r="BH149" i="19"/>
  <c r="BN149" i="19"/>
  <c r="CL275" i="17"/>
  <c r="CF275" i="17"/>
  <c r="CF184" i="17"/>
  <c r="CL184" i="17"/>
  <c r="CK185" i="17" s="1"/>
  <c r="CF202" i="17"/>
  <c r="CL202" i="17"/>
  <c r="CK203" i="17" s="1"/>
  <c r="CF208" i="17"/>
  <c r="CL208" i="17"/>
  <c r="CK209" i="17" s="1"/>
  <c r="CL119" i="17"/>
  <c r="CF119" i="17"/>
  <c r="CL41" i="17"/>
  <c r="CF41" i="17"/>
  <c r="CF172" i="17"/>
  <c r="CL172" i="17"/>
  <c r="CK173" i="17" s="1"/>
  <c r="CF292" i="17"/>
  <c r="CL292" i="17"/>
  <c r="CK293" i="17" s="1"/>
  <c r="CL262" i="17"/>
  <c r="CK263" i="17" s="1"/>
  <c r="CF262" i="17"/>
  <c r="CL231" i="17"/>
  <c r="CK232" i="17" s="1"/>
  <c r="CF231" i="17"/>
  <c r="CL52" i="17"/>
  <c r="CK53" i="17" s="1"/>
  <c r="CF52" i="17"/>
  <c r="CL298" i="17"/>
  <c r="CK299" i="17" s="1"/>
  <c r="CF298" i="17"/>
  <c r="CL142" i="17"/>
  <c r="CK143" i="17" s="1"/>
  <c r="CF142" i="17"/>
  <c r="CL245" i="17"/>
  <c r="CF245" i="17"/>
  <c r="CL191" i="17"/>
  <c r="CF191" i="17"/>
  <c r="CL94" i="17"/>
  <c r="CK95" i="17" s="1"/>
  <c r="CF94" i="17"/>
  <c r="CF58" i="17"/>
  <c r="CL58" i="17"/>
  <c r="CK59" i="17" s="1"/>
  <c r="CL106" i="17"/>
  <c r="CK107" i="17" s="1"/>
  <c r="CF106" i="17"/>
  <c r="CF125" i="17"/>
  <c r="CL125" i="17"/>
  <c r="CF196" i="17"/>
  <c r="CL196" i="17"/>
  <c r="CK197" i="17" s="1"/>
  <c r="CL70" i="17"/>
  <c r="CK71" i="17" s="1"/>
  <c r="CF70" i="17"/>
  <c r="CF214" i="17"/>
  <c r="CL214" i="17"/>
  <c r="CK215" i="17" s="1"/>
  <c r="CL227" i="17"/>
  <c r="CF227" i="17"/>
  <c r="CL34" i="17"/>
  <c r="CK35" i="17" s="1"/>
  <c r="CF34" i="17"/>
  <c r="CL149" i="17"/>
  <c r="CF149" i="17"/>
  <c r="CL64" i="17"/>
  <c r="CK65" i="17" s="1"/>
  <c r="CF64" i="17"/>
  <c r="CL281" i="17"/>
  <c r="CF281" i="17"/>
  <c r="CL88" i="17"/>
  <c r="CK89" i="17" s="1"/>
  <c r="CF88" i="17"/>
  <c r="CL77" i="17"/>
  <c r="CF77" i="17"/>
  <c r="CF250" i="17"/>
  <c r="CL250" i="17"/>
  <c r="CK251" i="17" s="1"/>
  <c r="CL287" i="17"/>
  <c r="CF287" i="17"/>
  <c r="CL238" i="17"/>
  <c r="CK239" i="17" s="1"/>
  <c r="CF238" i="17"/>
  <c r="CL113" i="17"/>
  <c r="CF113" i="17"/>
  <c r="CF221" i="17"/>
  <c r="CL221" i="17"/>
  <c r="CF99" i="17"/>
  <c r="CL99" i="17"/>
  <c r="CK100" i="17" s="1"/>
  <c r="CF256" i="17"/>
  <c r="CL256" i="17"/>
  <c r="CK257" i="17" s="1"/>
  <c r="CF160" i="17"/>
  <c r="CL160" i="17"/>
  <c r="CK161" i="17" s="1"/>
  <c r="CL178" i="17"/>
  <c r="CK179" i="17" s="1"/>
  <c r="CF178" i="17"/>
  <c r="CF46" i="17"/>
  <c r="CL46" i="17"/>
  <c r="CK47" i="17" s="1"/>
  <c r="CL154" i="17"/>
  <c r="CK155" i="17" s="1"/>
  <c r="CF154" i="17"/>
  <c r="CF268" i="17"/>
  <c r="CL268" i="17"/>
  <c r="CK269" i="17" s="1"/>
  <c r="CL154" i="8"/>
  <c r="CK155" i="8" s="1"/>
  <c r="CF154" i="8"/>
  <c r="CL123" i="8"/>
  <c r="CK124" i="8" s="1"/>
  <c r="CF123" i="8"/>
  <c r="CL297" i="8"/>
  <c r="CK298" i="8" s="1"/>
  <c r="CF297" i="8"/>
  <c r="CF219" i="8"/>
  <c r="CL219" i="8"/>
  <c r="CK220" i="8" s="1"/>
  <c r="CL105" i="8"/>
  <c r="CK106" i="8" s="1"/>
  <c r="CF105" i="8"/>
  <c r="CL257" i="8"/>
  <c r="CF257" i="8"/>
  <c r="CL274" i="8"/>
  <c r="CK275" i="8" s="1"/>
  <c r="CF274" i="8"/>
  <c r="CL118" i="8"/>
  <c r="CK119" i="8" s="1"/>
  <c r="CF118" i="8"/>
  <c r="CL141" i="8"/>
  <c r="CK142" i="8" s="1"/>
  <c r="CF141" i="8"/>
  <c r="CF40" i="8"/>
  <c r="CL40" i="8"/>
  <c r="CK41" i="8" s="1"/>
  <c r="CF93" i="8"/>
  <c r="CL93" i="8"/>
  <c r="CK94" i="8" s="1"/>
  <c r="CL69" i="8"/>
  <c r="CK70" i="8" s="1"/>
  <c r="CF69" i="8"/>
  <c r="CL45" i="8"/>
  <c r="CK46" i="8" s="1"/>
  <c r="CF45" i="8"/>
  <c r="CL238" i="8"/>
  <c r="CK239" i="8" s="1"/>
  <c r="CF238" i="8"/>
  <c r="CF224" i="8"/>
  <c r="CL224" i="8"/>
  <c r="CK225" i="8" s="1"/>
  <c r="CL207" i="8"/>
  <c r="CK208" i="8" s="1"/>
  <c r="CF207" i="8"/>
  <c r="CF249" i="8"/>
  <c r="CL249" i="8"/>
  <c r="CK250" i="8" s="1"/>
  <c r="CL291" i="8"/>
  <c r="CK292" i="8" s="1"/>
  <c r="CF291" i="8"/>
  <c r="CF88" i="8"/>
  <c r="CL88" i="8"/>
  <c r="CK89" i="8" s="1"/>
  <c r="CF100" i="8"/>
  <c r="CL100" i="8"/>
  <c r="CK101" i="8" s="1"/>
  <c r="CL285" i="8"/>
  <c r="CK286" i="8" s="1"/>
  <c r="CF285" i="8"/>
  <c r="CF158" i="8"/>
  <c r="CL158" i="8"/>
  <c r="CK159" i="8" s="1"/>
  <c r="CL135" i="8"/>
  <c r="CK136" i="8" s="1"/>
  <c r="CF135" i="8"/>
  <c r="CF33" i="8"/>
  <c r="CL33" i="8"/>
  <c r="CK34" i="8" s="1"/>
  <c r="CL279" i="8"/>
  <c r="CK280" i="8" s="1"/>
  <c r="CF279" i="8"/>
  <c r="CF81" i="8"/>
  <c r="CL81" i="8"/>
  <c r="CK82" i="8" s="1"/>
  <c r="CL243" i="8"/>
  <c r="CK244" i="8" s="1"/>
  <c r="CF243" i="8"/>
  <c r="CL74" i="8"/>
  <c r="CK75" i="8" s="1"/>
  <c r="CF74" i="8"/>
  <c r="CF51" i="8"/>
  <c r="CL51" i="8"/>
  <c r="CK52" i="8" s="1"/>
  <c r="CF57" i="8"/>
  <c r="CL57" i="8"/>
  <c r="CK58" i="8" s="1"/>
  <c r="CF189" i="8"/>
  <c r="CL189" i="8"/>
  <c r="CK190" i="8" s="1"/>
  <c r="CL261" i="8"/>
  <c r="CK262" i="8" s="1"/>
  <c r="CF261" i="8"/>
  <c r="CF183" i="8"/>
  <c r="CL183" i="8"/>
  <c r="CK184" i="8" s="1"/>
  <c r="CF111" i="8"/>
  <c r="CL111" i="8"/>
  <c r="CK112" i="8" s="1"/>
  <c r="CL166" i="8"/>
  <c r="CK167" i="8" s="1"/>
  <c r="CF166" i="8"/>
  <c r="CF201" i="8"/>
  <c r="CL201" i="8"/>
  <c r="CK202" i="8" s="1"/>
  <c r="CL267" i="8"/>
  <c r="CK268" i="8" s="1"/>
  <c r="CF267" i="8"/>
  <c r="CF170" i="8"/>
  <c r="CL170" i="8"/>
  <c r="CK171" i="8" s="1"/>
  <c r="CF177" i="8"/>
  <c r="CL177" i="8"/>
  <c r="CK178" i="8" s="1"/>
  <c r="CL129" i="8"/>
  <c r="CK130" i="8" s="1"/>
  <c r="CF129" i="8"/>
  <c r="CL64" i="8"/>
  <c r="CK65" i="8" s="1"/>
  <c r="CF64" i="8"/>
  <c r="CL146" i="8"/>
  <c r="CK147" i="8" s="1"/>
  <c r="CF146" i="8"/>
  <c r="CL213" i="8"/>
  <c r="CK214" i="8" s="1"/>
  <c r="CF213" i="8"/>
  <c r="BN249" i="18"/>
  <c r="BM250" i="18" s="1"/>
  <c r="BH249" i="18"/>
  <c r="BH237" i="18"/>
  <c r="BN237" i="18"/>
  <c r="BM238" i="18" s="1"/>
  <c r="BN129" i="18"/>
  <c r="BM130" i="18" s="1"/>
  <c r="BH129" i="18"/>
  <c r="BN57" i="18"/>
  <c r="BM58" i="18" s="1"/>
  <c r="BH57" i="18"/>
  <c r="BN285" i="18"/>
  <c r="BM286" i="18" s="1"/>
  <c r="BH285" i="18"/>
  <c r="BH106" i="18"/>
  <c r="BN106" i="18"/>
  <c r="BM107" i="18" s="1"/>
  <c r="BN158" i="18"/>
  <c r="BM159" i="18" s="1"/>
  <c r="BH158" i="18"/>
  <c r="BN183" i="18"/>
  <c r="BM184" i="18" s="1"/>
  <c r="BH183" i="18"/>
  <c r="BH196" i="18"/>
  <c r="BN196" i="18"/>
  <c r="BM197" i="18" s="1"/>
  <c r="BH261" i="18"/>
  <c r="BN261" i="18"/>
  <c r="BM262" i="18" s="1"/>
  <c r="BN34" i="18"/>
  <c r="BM35" i="18" s="1"/>
  <c r="BH34" i="18"/>
  <c r="BN87" i="18"/>
  <c r="BM88" i="18" s="1"/>
  <c r="BH87" i="18"/>
  <c r="BN275" i="18"/>
  <c r="BH275" i="18"/>
  <c r="BN80" i="18"/>
  <c r="BM81" i="18" s="1"/>
  <c r="BH80" i="18"/>
  <c r="BN171" i="18"/>
  <c r="BM172" i="18" s="1"/>
  <c r="BH171" i="18"/>
  <c r="BN231" i="18"/>
  <c r="BM232" i="18" s="1"/>
  <c r="BH231" i="18"/>
  <c r="BN52" i="18"/>
  <c r="BM53" i="18" s="1"/>
  <c r="BH52" i="18"/>
  <c r="BN63" i="18"/>
  <c r="BM64" i="18" s="1"/>
  <c r="BH63" i="18"/>
  <c r="BH202" i="18"/>
  <c r="BN202" i="18"/>
  <c r="BM203" i="18" s="1"/>
  <c r="BN291" i="18"/>
  <c r="BM292" i="18" s="1"/>
  <c r="BH291" i="18"/>
  <c r="BN207" i="18"/>
  <c r="BM208" i="18" s="1"/>
  <c r="BH207" i="18"/>
  <c r="BN45" i="18"/>
  <c r="BM46" i="18" s="1"/>
  <c r="BH45" i="18"/>
  <c r="BN123" i="18"/>
  <c r="BM124" i="18" s="1"/>
  <c r="BH123" i="18"/>
  <c r="BN266" i="18"/>
  <c r="BM267" i="18" s="1"/>
  <c r="BH266" i="18"/>
  <c r="BH213" i="18"/>
  <c r="BN213" i="18"/>
  <c r="BM214" i="18" s="1"/>
  <c r="BN279" i="18"/>
  <c r="BM280" i="18" s="1"/>
  <c r="BH279" i="18"/>
  <c r="BN255" i="18"/>
  <c r="BM256" i="18" s="1"/>
  <c r="BH255" i="18"/>
  <c r="BN146" i="18"/>
  <c r="BM147" i="18" s="1"/>
  <c r="BH146" i="18"/>
  <c r="BN117" i="18"/>
  <c r="BM118" i="18" s="1"/>
  <c r="BH117" i="18"/>
  <c r="BH93" i="18"/>
  <c r="BN93" i="18"/>
  <c r="BM94" i="18" s="1"/>
  <c r="BH218" i="18"/>
  <c r="BN218" i="18"/>
  <c r="BM219" i="18" s="1"/>
  <c r="BH69" i="18"/>
  <c r="BN69" i="18"/>
  <c r="BM70" i="18" s="1"/>
  <c r="BN297" i="18"/>
  <c r="BM298" i="18" s="1"/>
  <c r="BH297" i="18"/>
  <c r="BN225" i="18"/>
  <c r="BM226" i="18" s="1"/>
  <c r="BH225" i="18"/>
  <c r="BN76" i="18"/>
  <c r="BM77" i="18" s="1"/>
  <c r="BH76" i="18"/>
  <c r="BN155" i="18"/>
  <c r="BH155" i="18"/>
  <c r="BN99" i="18"/>
  <c r="BM100" i="18" s="1"/>
  <c r="BH99" i="18"/>
  <c r="BN177" i="18"/>
  <c r="BM178" i="18" s="1"/>
  <c r="BH177" i="18"/>
  <c r="BH165" i="18"/>
  <c r="BN165" i="18"/>
  <c r="BM166" i="18" s="1"/>
  <c r="BH136" i="18"/>
  <c r="BN136" i="18"/>
  <c r="BM137" i="18" s="1"/>
  <c r="BN39" i="18"/>
  <c r="BM40" i="18" s="1"/>
  <c r="BH39" i="18"/>
  <c r="BN242" i="18"/>
  <c r="BM243" i="18" s="1"/>
  <c r="BH242" i="18"/>
  <c r="BH110" i="18"/>
  <c r="BN110" i="18"/>
  <c r="BM111" i="18" s="1"/>
  <c r="BN189" i="18"/>
  <c r="BM190" i="18" s="1"/>
  <c r="BH189" i="18"/>
  <c r="BN142" i="18"/>
  <c r="BM143" i="18" s="1"/>
  <c r="BH142" i="18"/>
  <c r="CF136" i="17" l="1"/>
  <c r="CL136" i="17"/>
  <c r="CK137" i="17" s="1"/>
  <c r="CL130" i="17"/>
  <c r="CK131" i="17" s="1"/>
  <c r="CF130" i="17"/>
  <c r="CL195" i="8"/>
  <c r="CK196" i="8" s="1"/>
  <c r="CF195" i="8"/>
  <c r="CF231" i="8"/>
  <c r="CL231" i="8"/>
  <c r="CK232" i="8" s="1"/>
  <c r="BN77" i="19"/>
  <c r="BH77" i="19"/>
  <c r="BH131" i="19"/>
  <c r="BN131" i="19"/>
  <c r="BN155" i="19"/>
  <c r="BH155" i="19"/>
  <c r="BN257" i="19"/>
  <c r="BH257" i="19"/>
  <c r="BN251" i="19"/>
  <c r="BH251" i="19"/>
  <c r="BN215" i="19"/>
  <c r="BH215" i="19"/>
  <c r="BN59" i="19"/>
  <c r="BH59" i="19"/>
  <c r="BN137" i="19"/>
  <c r="BH137" i="19"/>
  <c r="BN263" i="19"/>
  <c r="BH263" i="19"/>
  <c r="BN286" i="19"/>
  <c r="BM287" i="19" s="1"/>
  <c r="BH286" i="19"/>
  <c r="BH293" i="19"/>
  <c r="BN293" i="19"/>
  <c r="BH94" i="19"/>
  <c r="BN94" i="19"/>
  <c r="BM95" i="19" s="1"/>
  <c r="BN143" i="19"/>
  <c r="BH143" i="19"/>
  <c r="BN209" i="19"/>
  <c r="BH209" i="19"/>
  <c r="BN298" i="19"/>
  <c r="BM299" i="19" s="1"/>
  <c r="BH298" i="19"/>
  <c r="BN101" i="19"/>
  <c r="BH101" i="19"/>
  <c r="BN202" i="19"/>
  <c r="BM203" i="19" s="1"/>
  <c r="BH202" i="19"/>
  <c r="BN185" i="19"/>
  <c r="BH185" i="19"/>
  <c r="BN41" i="19"/>
  <c r="BH41" i="19"/>
  <c r="BN173" i="19"/>
  <c r="BH173" i="19"/>
  <c r="BN275" i="19"/>
  <c r="BH275" i="19"/>
  <c r="BN191" i="19"/>
  <c r="BH191" i="19"/>
  <c r="BN197" i="19"/>
  <c r="BH197" i="19"/>
  <c r="BH160" i="19"/>
  <c r="BN160" i="19"/>
  <c r="BM161" i="19" s="1"/>
  <c r="BN34" i="19"/>
  <c r="BM35" i="19" s="1"/>
  <c r="BH34" i="19"/>
  <c r="BN83" i="19"/>
  <c r="BH83" i="19"/>
  <c r="BN269" i="19"/>
  <c r="BH269" i="19"/>
  <c r="BH119" i="19"/>
  <c r="BN119" i="19"/>
  <c r="BN125" i="19"/>
  <c r="BH125" i="19"/>
  <c r="BN238" i="19"/>
  <c r="BM239" i="19" s="1"/>
  <c r="BH238" i="19"/>
  <c r="BH107" i="19"/>
  <c r="BN107" i="19"/>
  <c r="BN113" i="19"/>
  <c r="BH113" i="19"/>
  <c r="BN89" i="19"/>
  <c r="BH89" i="19"/>
  <c r="BN167" i="19"/>
  <c r="BH167" i="19"/>
  <c r="CF293" i="17"/>
  <c r="CL293" i="17"/>
  <c r="CF161" i="17"/>
  <c r="CL161" i="17"/>
  <c r="CF100" i="17"/>
  <c r="CL100" i="17"/>
  <c r="CK101" i="17" s="1"/>
  <c r="CL65" i="17"/>
  <c r="CF65" i="17"/>
  <c r="CF59" i="17"/>
  <c r="CL59" i="17"/>
  <c r="CL185" i="17"/>
  <c r="CF185" i="17"/>
  <c r="CL251" i="17"/>
  <c r="CF251" i="17"/>
  <c r="CF173" i="17"/>
  <c r="CL173" i="17"/>
  <c r="CF257" i="17"/>
  <c r="CL257" i="17"/>
  <c r="CL89" i="17"/>
  <c r="CF89" i="17"/>
  <c r="CL143" i="17"/>
  <c r="CF143" i="17"/>
  <c r="CL299" i="17"/>
  <c r="CF299" i="17"/>
  <c r="CL203" i="17"/>
  <c r="CF203" i="17"/>
  <c r="CF53" i="17"/>
  <c r="CL53" i="17"/>
  <c r="CF232" i="17"/>
  <c r="CL232" i="17"/>
  <c r="CK233" i="17" s="1"/>
  <c r="CF47" i="17"/>
  <c r="CL47" i="17"/>
  <c r="CL215" i="17"/>
  <c r="CF215" i="17"/>
  <c r="CL179" i="17"/>
  <c r="CF179" i="17"/>
  <c r="CF95" i="17"/>
  <c r="CL95" i="17"/>
  <c r="CL269" i="17"/>
  <c r="CF269" i="17"/>
  <c r="CL71" i="17"/>
  <c r="CF71" i="17"/>
  <c r="CL155" i="17"/>
  <c r="CF155" i="17"/>
  <c r="CL197" i="17"/>
  <c r="CF197" i="17"/>
  <c r="CL209" i="17"/>
  <c r="CF209" i="17"/>
  <c r="CL107" i="17"/>
  <c r="CF107" i="17"/>
  <c r="CL239" i="17"/>
  <c r="CF239" i="17"/>
  <c r="CF35" i="17"/>
  <c r="CL35" i="17"/>
  <c r="CL263" i="17"/>
  <c r="CF263" i="17"/>
  <c r="CL82" i="8"/>
  <c r="CK83" i="8" s="1"/>
  <c r="CF82" i="8"/>
  <c r="CF89" i="8"/>
  <c r="CL89" i="8"/>
  <c r="CF70" i="8"/>
  <c r="CL70" i="8"/>
  <c r="CK71" i="8" s="1"/>
  <c r="CL286" i="8"/>
  <c r="CK287" i="8" s="1"/>
  <c r="CF286" i="8"/>
  <c r="CL214" i="8"/>
  <c r="CK215" i="8" s="1"/>
  <c r="CF214" i="8"/>
  <c r="CF184" i="8"/>
  <c r="CL184" i="8"/>
  <c r="CK185" i="8" s="1"/>
  <c r="CL106" i="8"/>
  <c r="CK107" i="8" s="1"/>
  <c r="CF106" i="8"/>
  <c r="CF268" i="8"/>
  <c r="CL268" i="8"/>
  <c r="CK269" i="8" s="1"/>
  <c r="CL94" i="8"/>
  <c r="CK95" i="8" s="1"/>
  <c r="CF94" i="8"/>
  <c r="CF136" i="8"/>
  <c r="CL136" i="8"/>
  <c r="CK137" i="8" s="1"/>
  <c r="CL178" i="8"/>
  <c r="CK179" i="8" s="1"/>
  <c r="CF178" i="8"/>
  <c r="CL202" i="8"/>
  <c r="CK203" i="8" s="1"/>
  <c r="CF202" i="8"/>
  <c r="CF159" i="8"/>
  <c r="CL159" i="8"/>
  <c r="CK160" i="8" s="1"/>
  <c r="CL119" i="8"/>
  <c r="CF119" i="8"/>
  <c r="CL298" i="8"/>
  <c r="CK299" i="8" s="1"/>
  <c r="CF298" i="8"/>
  <c r="CL58" i="8"/>
  <c r="CK59" i="8" s="1"/>
  <c r="CF58" i="8"/>
  <c r="CF52" i="8"/>
  <c r="CL52" i="8"/>
  <c r="CK53" i="8" s="1"/>
  <c r="CL75" i="8"/>
  <c r="CK76" i="8" s="1"/>
  <c r="CF75" i="8"/>
  <c r="CF220" i="8"/>
  <c r="CL220" i="8"/>
  <c r="CK221" i="8" s="1"/>
  <c r="CL41" i="8"/>
  <c r="CF41" i="8"/>
  <c r="CL262" i="8"/>
  <c r="CK263" i="8" s="1"/>
  <c r="CF262" i="8"/>
  <c r="CL250" i="8"/>
  <c r="CK251" i="8" s="1"/>
  <c r="CF250" i="8"/>
  <c r="CL275" i="8"/>
  <c r="CF275" i="8"/>
  <c r="CF244" i="8"/>
  <c r="CL244" i="8"/>
  <c r="CK245" i="8" s="1"/>
  <c r="CF147" i="8"/>
  <c r="CL147" i="8"/>
  <c r="CK148" i="8" s="1"/>
  <c r="CF112" i="8"/>
  <c r="CL112" i="8"/>
  <c r="CK113" i="8" s="1"/>
  <c r="CL225" i="8"/>
  <c r="CK226" i="8" s="1"/>
  <c r="CF225" i="8"/>
  <c r="CL130" i="8"/>
  <c r="CK131" i="8" s="1"/>
  <c r="CF130" i="8"/>
  <c r="CF280" i="8"/>
  <c r="CL280" i="8"/>
  <c r="CK281" i="8" s="1"/>
  <c r="CL34" i="8"/>
  <c r="CK35" i="8" s="1"/>
  <c r="CF34" i="8"/>
  <c r="CL142" i="8"/>
  <c r="CK143" i="8" s="1"/>
  <c r="CF142" i="8"/>
  <c r="CL65" i="8"/>
  <c r="CF65" i="8"/>
  <c r="CF292" i="8"/>
  <c r="CL292" i="8"/>
  <c r="CK293" i="8" s="1"/>
  <c r="CL239" i="8"/>
  <c r="CF239" i="8"/>
  <c r="CF124" i="8"/>
  <c r="CL124" i="8"/>
  <c r="CK125" i="8" s="1"/>
  <c r="CL171" i="8"/>
  <c r="CK172" i="8" s="1"/>
  <c r="CF171" i="8"/>
  <c r="CL167" i="8"/>
  <c r="CF167" i="8"/>
  <c r="CL190" i="8"/>
  <c r="CK191" i="8" s="1"/>
  <c r="CF190" i="8"/>
  <c r="CF101" i="8"/>
  <c r="CL101" i="8"/>
  <c r="CF208" i="8"/>
  <c r="CL208" i="8"/>
  <c r="CK209" i="8" s="1"/>
  <c r="CL46" i="8"/>
  <c r="CK47" i="8" s="1"/>
  <c r="CF46" i="8"/>
  <c r="CL155" i="8"/>
  <c r="CF155" i="8"/>
  <c r="BN238" i="18"/>
  <c r="BM239" i="18" s="1"/>
  <c r="BH238" i="18"/>
  <c r="BN250" i="18"/>
  <c r="BM251" i="18" s="1"/>
  <c r="BH250" i="18"/>
  <c r="BN77" i="18"/>
  <c r="BH77" i="18"/>
  <c r="BN137" i="18"/>
  <c r="BH137" i="18"/>
  <c r="BN94" i="18"/>
  <c r="BM95" i="18" s="1"/>
  <c r="BH94" i="18"/>
  <c r="BH214" i="18"/>
  <c r="BN214" i="18"/>
  <c r="BM215" i="18" s="1"/>
  <c r="BH298" i="18"/>
  <c r="BN298" i="18"/>
  <c r="BM299" i="18" s="1"/>
  <c r="BN70" i="18"/>
  <c r="BM71" i="18" s="1"/>
  <c r="BH70" i="18"/>
  <c r="BH184" i="18"/>
  <c r="BN184" i="18"/>
  <c r="BM185" i="18" s="1"/>
  <c r="BN243" i="18"/>
  <c r="BM244" i="18" s="1"/>
  <c r="BH243" i="18"/>
  <c r="BN159" i="18"/>
  <c r="BM160" i="18" s="1"/>
  <c r="BH159" i="18"/>
  <c r="BH256" i="18"/>
  <c r="BN256" i="18"/>
  <c r="BM257" i="18" s="1"/>
  <c r="BN64" i="18"/>
  <c r="BM65" i="18" s="1"/>
  <c r="BH64" i="18"/>
  <c r="BH118" i="18"/>
  <c r="BN118" i="18"/>
  <c r="BM119" i="18" s="1"/>
  <c r="BH280" i="18"/>
  <c r="BN280" i="18"/>
  <c r="BM281" i="18" s="1"/>
  <c r="BN46" i="18"/>
  <c r="BM47" i="18" s="1"/>
  <c r="BH46" i="18"/>
  <c r="BH35" i="18"/>
  <c r="BN35" i="18"/>
  <c r="BN286" i="18"/>
  <c r="BM287" i="18" s="1"/>
  <c r="BH286" i="18"/>
  <c r="BN111" i="18"/>
  <c r="BM112" i="18" s="1"/>
  <c r="BH111" i="18"/>
  <c r="BN226" i="18"/>
  <c r="BM227" i="18" s="1"/>
  <c r="BH226" i="18"/>
  <c r="BN53" i="18"/>
  <c r="BH53" i="18"/>
  <c r="BN267" i="18"/>
  <c r="BM268" i="18" s="1"/>
  <c r="BH267" i="18"/>
  <c r="BH124" i="18"/>
  <c r="BN124" i="18"/>
  <c r="BM125" i="18" s="1"/>
  <c r="BN107" i="18"/>
  <c r="BH107" i="18"/>
  <c r="BH100" i="18"/>
  <c r="BN100" i="18"/>
  <c r="BM101" i="18" s="1"/>
  <c r="BH208" i="18"/>
  <c r="BN208" i="18"/>
  <c r="BM209" i="18" s="1"/>
  <c r="BH190" i="18"/>
  <c r="BN190" i="18"/>
  <c r="BM191" i="18" s="1"/>
  <c r="BN147" i="18"/>
  <c r="BM148" i="18" s="1"/>
  <c r="BH147" i="18"/>
  <c r="BH292" i="18"/>
  <c r="BN292" i="18"/>
  <c r="BM293" i="18" s="1"/>
  <c r="BH262" i="18"/>
  <c r="BN262" i="18"/>
  <c r="BM263" i="18" s="1"/>
  <c r="BN40" i="18"/>
  <c r="BM41" i="18" s="1"/>
  <c r="BH40" i="18"/>
  <c r="BN166" i="18"/>
  <c r="BM167" i="18" s="1"/>
  <c r="BH166" i="18"/>
  <c r="BN197" i="18"/>
  <c r="BH197" i="18"/>
  <c r="BN143" i="18"/>
  <c r="BH143" i="18"/>
  <c r="BH178" i="18"/>
  <c r="BN178" i="18"/>
  <c r="BM179" i="18" s="1"/>
  <c r="BH172" i="18"/>
  <c r="BN172" i="18"/>
  <c r="BM173" i="18" s="1"/>
  <c r="BN88" i="18"/>
  <c r="BM89" i="18" s="1"/>
  <c r="BH88" i="18"/>
  <c r="BN81" i="18"/>
  <c r="BM82" i="18" s="1"/>
  <c r="BH81" i="18"/>
  <c r="BN219" i="18"/>
  <c r="BM220" i="18" s="1"/>
  <c r="BH219" i="18"/>
  <c r="BH232" i="18"/>
  <c r="BN232" i="18"/>
  <c r="BM233" i="18" s="1"/>
  <c r="BN58" i="18"/>
  <c r="BM59" i="18" s="1"/>
  <c r="BH58" i="18"/>
  <c r="BN203" i="18"/>
  <c r="BH203" i="18"/>
  <c r="BN130" i="18"/>
  <c r="BM131" i="18" s="1"/>
  <c r="BH130" i="18"/>
  <c r="CF131" i="17" l="1"/>
  <c r="CL131" i="17"/>
  <c r="CL137" i="17"/>
  <c r="CF137" i="17"/>
  <c r="CF196" i="8"/>
  <c r="CL196" i="8"/>
  <c r="CK197" i="8" s="1"/>
  <c r="CF232" i="8"/>
  <c r="CL232" i="8"/>
  <c r="CK233" i="8" s="1"/>
  <c r="BN299" i="19"/>
  <c r="BH299" i="19"/>
  <c r="BN239" i="19"/>
  <c r="BH239" i="19"/>
  <c r="BH161" i="19"/>
  <c r="BN161" i="19"/>
  <c r="BN95" i="19"/>
  <c r="BH95" i="19"/>
  <c r="BN287" i="19"/>
  <c r="BH287" i="19"/>
  <c r="BN35" i="19"/>
  <c r="BH35" i="19"/>
  <c r="BH36" i="19" s="1"/>
  <c r="BN203" i="19"/>
  <c r="BH203" i="19"/>
  <c r="CF36" i="17"/>
  <c r="CF48" i="17" s="1"/>
  <c r="CF60" i="17" s="1"/>
  <c r="CL101" i="17"/>
  <c r="CF101" i="17"/>
  <c r="CL233" i="17"/>
  <c r="CF233" i="17"/>
  <c r="CL107" i="8"/>
  <c r="CF107" i="8"/>
  <c r="CF148" i="8"/>
  <c r="CL148" i="8"/>
  <c r="CK149" i="8" s="1"/>
  <c r="CL143" i="8"/>
  <c r="CF143" i="8"/>
  <c r="CL185" i="8"/>
  <c r="CF185" i="8"/>
  <c r="CL251" i="8"/>
  <c r="CF251" i="8"/>
  <c r="CL215" i="8"/>
  <c r="CF215" i="8"/>
  <c r="CF160" i="8"/>
  <c r="CL160" i="8"/>
  <c r="CK161" i="8" s="1"/>
  <c r="CF35" i="8"/>
  <c r="CL35" i="8"/>
  <c r="CF172" i="8"/>
  <c r="CL172" i="8"/>
  <c r="CK173" i="8" s="1"/>
  <c r="CL281" i="8"/>
  <c r="CF281" i="8"/>
  <c r="CL263" i="8"/>
  <c r="CF263" i="8"/>
  <c r="CF71" i="8"/>
  <c r="CL71" i="8"/>
  <c r="CF137" i="8"/>
  <c r="CL137" i="8"/>
  <c r="CF125" i="8"/>
  <c r="CL125" i="8"/>
  <c r="CL179" i="8"/>
  <c r="CF179" i="8"/>
  <c r="CF95" i="8"/>
  <c r="CL95" i="8"/>
  <c r="CL53" i="8"/>
  <c r="CF53" i="8"/>
  <c r="CF36" i="8"/>
  <c r="CL47" i="8"/>
  <c r="CF47" i="8"/>
  <c r="CF48" i="8" s="1"/>
  <c r="CL299" i="8"/>
  <c r="CF299" i="8"/>
  <c r="CL221" i="8"/>
  <c r="CF221" i="8"/>
  <c r="CL226" i="8"/>
  <c r="CK227" i="8" s="1"/>
  <c r="CF226" i="8"/>
  <c r="CF245" i="8"/>
  <c r="CL245" i="8"/>
  <c r="CL83" i="8"/>
  <c r="CF83" i="8"/>
  <c r="CL191" i="8"/>
  <c r="CF191" i="8"/>
  <c r="CF269" i="8"/>
  <c r="CL269" i="8"/>
  <c r="CL59" i="8"/>
  <c r="CF59" i="8"/>
  <c r="CL287" i="8"/>
  <c r="CF287" i="8"/>
  <c r="CL209" i="8"/>
  <c r="CF209" i="8"/>
  <c r="CL203" i="8"/>
  <c r="CF203" i="8"/>
  <c r="CL293" i="8"/>
  <c r="CF293" i="8"/>
  <c r="CL131" i="8"/>
  <c r="CF131" i="8"/>
  <c r="CL113" i="8"/>
  <c r="CF113" i="8"/>
  <c r="CL76" i="8"/>
  <c r="CK77" i="8" s="1"/>
  <c r="CF76" i="8"/>
  <c r="BN251" i="18"/>
  <c r="BH251" i="18"/>
  <c r="BN239" i="18"/>
  <c r="BH239" i="18"/>
  <c r="BN287" i="18"/>
  <c r="BH287" i="18"/>
  <c r="BH36" i="18"/>
  <c r="BN173" i="18"/>
  <c r="BH173" i="18"/>
  <c r="BN179" i="18"/>
  <c r="BH179" i="18"/>
  <c r="BN71" i="18"/>
  <c r="BH71" i="18"/>
  <c r="BN191" i="18"/>
  <c r="BH191" i="18"/>
  <c r="BN119" i="18"/>
  <c r="BH119" i="18"/>
  <c r="BN131" i="18"/>
  <c r="BH131" i="18"/>
  <c r="BN209" i="18"/>
  <c r="BH209" i="18"/>
  <c r="BH148" i="18"/>
  <c r="BN148" i="18"/>
  <c r="BM149" i="18" s="1"/>
  <c r="BH65" i="18"/>
  <c r="BN65" i="18"/>
  <c r="BN95" i="18"/>
  <c r="BH95" i="18"/>
  <c r="BN82" i="18"/>
  <c r="BM83" i="18" s="1"/>
  <c r="BH82" i="18"/>
  <c r="BN263" i="18"/>
  <c r="BH263" i="18"/>
  <c r="BH220" i="18"/>
  <c r="BN220" i="18"/>
  <c r="BM221" i="18" s="1"/>
  <c r="BN293" i="18"/>
  <c r="BH293" i="18"/>
  <c r="BN167" i="18"/>
  <c r="BH167" i="18"/>
  <c r="BN257" i="18"/>
  <c r="BH257" i="18"/>
  <c r="BN59" i="18"/>
  <c r="BH59" i="18"/>
  <c r="BN101" i="18"/>
  <c r="BH101" i="18"/>
  <c r="BN233" i="18"/>
  <c r="BH233" i="18"/>
  <c r="BH112" i="18"/>
  <c r="BN112" i="18"/>
  <c r="BM113" i="18" s="1"/>
  <c r="BH244" i="18"/>
  <c r="BN244" i="18"/>
  <c r="BM245" i="18" s="1"/>
  <c r="BN89" i="18"/>
  <c r="BH89" i="18"/>
  <c r="BH185" i="18"/>
  <c r="BN185" i="18"/>
  <c r="BH125" i="18"/>
  <c r="BN125" i="18"/>
  <c r="BN299" i="18"/>
  <c r="BH299" i="18"/>
  <c r="BN47" i="18"/>
  <c r="BH47" i="18"/>
  <c r="BH268" i="18"/>
  <c r="BN268" i="18"/>
  <c r="BM269" i="18" s="1"/>
  <c r="BN215" i="18"/>
  <c r="BH215" i="18"/>
  <c r="BH281" i="18"/>
  <c r="BN281" i="18"/>
  <c r="BN227" i="18"/>
  <c r="BH227" i="18"/>
  <c r="BH41" i="18"/>
  <c r="BN41" i="18"/>
  <c r="BH160" i="18"/>
  <c r="BN160" i="18"/>
  <c r="BM161" i="18" s="1"/>
  <c r="BH48" i="19" l="1"/>
  <c r="BI32" i="19" s="1"/>
  <c r="BA32" i="19" s="1"/>
  <c r="BH48" i="18"/>
  <c r="CL197" i="8"/>
  <c r="CF197" i="8"/>
  <c r="CL233" i="8"/>
  <c r="CF233" i="8"/>
  <c r="BH60" i="19"/>
  <c r="BI31" i="19"/>
  <c r="BG32" i="19"/>
  <c r="BF32" i="19"/>
  <c r="BI33" i="19"/>
  <c r="CG32" i="17"/>
  <c r="CG33" i="17"/>
  <c r="CG31" i="17"/>
  <c r="CF61" i="17"/>
  <c r="CG33" i="8"/>
  <c r="CG32" i="8"/>
  <c r="CL77" i="8"/>
  <c r="CF77" i="8"/>
  <c r="CL173" i="8"/>
  <c r="CF173" i="8"/>
  <c r="CL161" i="8"/>
  <c r="CF161" i="8"/>
  <c r="CL227" i="8"/>
  <c r="CF227" i="8"/>
  <c r="CF60" i="8"/>
  <c r="CF61" i="8" s="1"/>
  <c r="CF62" i="8" s="1"/>
  <c r="CF149" i="8"/>
  <c r="CL149" i="8"/>
  <c r="CG31" i="8"/>
  <c r="BH60" i="18"/>
  <c r="BI33" i="18"/>
  <c r="BH83" i="18"/>
  <c r="BN83" i="18"/>
  <c r="BN269" i="18"/>
  <c r="BH269" i="18"/>
  <c r="BH161" i="18"/>
  <c r="BN161" i="18"/>
  <c r="BN113" i="18"/>
  <c r="BH113" i="18"/>
  <c r="BH221" i="18"/>
  <c r="BN221" i="18"/>
  <c r="BN149" i="18"/>
  <c r="BH149" i="18"/>
  <c r="BH245" i="18"/>
  <c r="BN245" i="18"/>
  <c r="BI32" i="18"/>
  <c r="BH61" i="18"/>
  <c r="BI31" i="18"/>
  <c r="BH62" i="18" l="1"/>
  <c r="BH61" i="19"/>
  <c r="BG33" i="19"/>
  <c r="BF33" i="19"/>
  <c r="BA33" i="19"/>
  <c r="BA31" i="19"/>
  <c r="BG31" i="19"/>
  <c r="BF31" i="19"/>
  <c r="CE33" i="17"/>
  <c r="BY33" i="17"/>
  <c r="CD33" i="17"/>
  <c r="CF62" i="17"/>
  <c r="CD32" i="17"/>
  <c r="BY32" i="17"/>
  <c r="CE32" i="17"/>
  <c r="CE31" i="17"/>
  <c r="BY31" i="17"/>
  <c r="CD31" i="17"/>
  <c r="CF66" i="8"/>
  <c r="CG36" i="8"/>
  <c r="CG35" i="8"/>
  <c r="BY33" i="8"/>
  <c r="CE33" i="8"/>
  <c r="CD33" i="8"/>
  <c r="CF72" i="8"/>
  <c r="CF73" i="8" s="1"/>
  <c r="CE31" i="8"/>
  <c r="BY31" i="8"/>
  <c r="CD31" i="8"/>
  <c r="BY32" i="8"/>
  <c r="CE32" i="8"/>
  <c r="CD32" i="8"/>
  <c r="CG34" i="8"/>
  <c r="BG33" i="18"/>
  <c r="BF33" i="18"/>
  <c r="BA33" i="18"/>
  <c r="BG31" i="18"/>
  <c r="BA31" i="18"/>
  <c r="BF31" i="18"/>
  <c r="BI35" i="18"/>
  <c r="BI34" i="18"/>
  <c r="BH66" i="18"/>
  <c r="BI36" i="18" s="1"/>
  <c r="BF32" i="18"/>
  <c r="BA32" i="18"/>
  <c r="BG32" i="18"/>
  <c r="CG38" i="8" l="1"/>
  <c r="CE38" i="8" s="1"/>
  <c r="BH62" i="19"/>
  <c r="CF66" i="17"/>
  <c r="BY36" i="8"/>
  <c r="CE36" i="8"/>
  <c r="CD36" i="8"/>
  <c r="BY34" i="8"/>
  <c r="CE34" i="8"/>
  <c r="CD34" i="8"/>
  <c r="CF78" i="8"/>
  <c r="CD35" i="8"/>
  <c r="CE35" i="8"/>
  <c r="BY35" i="8"/>
  <c r="BG36" i="18"/>
  <c r="BF36" i="18"/>
  <c r="BA36" i="18"/>
  <c r="BH72" i="18"/>
  <c r="BA34" i="18"/>
  <c r="BG34" i="18"/>
  <c r="BF34" i="18"/>
  <c r="BF35" i="18"/>
  <c r="BG35" i="18"/>
  <c r="BA35" i="18"/>
  <c r="CD38" i="8" l="1"/>
  <c r="BY38" i="8"/>
  <c r="BH66" i="19"/>
  <c r="BH72" i="19" s="1"/>
  <c r="BH73" i="19" s="1"/>
  <c r="BH78" i="19" s="1"/>
  <c r="BH79" i="19" s="1"/>
  <c r="BH84" i="19" s="1"/>
  <c r="BH85" i="19" s="1"/>
  <c r="BH90" i="19" s="1"/>
  <c r="BH91" i="19" s="1"/>
  <c r="BH96" i="19" s="1"/>
  <c r="BH97" i="19" s="1"/>
  <c r="BH102" i="19" s="1"/>
  <c r="BH108" i="19" s="1"/>
  <c r="BI236" i="19" s="1"/>
  <c r="CF72" i="17"/>
  <c r="CF73" i="17" s="1"/>
  <c r="CF78" i="17" s="1"/>
  <c r="CF79" i="17" s="1"/>
  <c r="CF84" i="17" s="1"/>
  <c r="CF85" i="17" s="1"/>
  <c r="CF90" i="17" s="1"/>
  <c r="CF91" i="17" s="1"/>
  <c r="CF96" i="17" s="1"/>
  <c r="CF97" i="17" s="1"/>
  <c r="CF79" i="8"/>
  <c r="BH73" i="18"/>
  <c r="BI38" i="18" s="1"/>
  <c r="BI37" i="18"/>
  <c r="BG236" i="19" l="1"/>
  <c r="BF236" i="19"/>
  <c r="BI208" i="19"/>
  <c r="BI193" i="19"/>
  <c r="BI60" i="19"/>
  <c r="BI213" i="19"/>
  <c r="BI240" i="19"/>
  <c r="BI204" i="19"/>
  <c r="BI257" i="19"/>
  <c r="BI263" i="19"/>
  <c r="BI282" i="19"/>
  <c r="BI297" i="19"/>
  <c r="BI65" i="19"/>
  <c r="BI209" i="19"/>
  <c r="BI159" i="19"/>
  <c r="BI233" i="19"/>
  <c r="BI203" i="19"/>
  <c r="BI113" i="19"/>
  <c r="BI272" i="19"/>
  <c r="BI172" i="19"/>
  <c r="BI34" i="19"/>
  <c r="BI206" i="19"/>
  <c r="BI162" i="19"/>
  <c r="BI170" i="19"/>
  <c r="BI237" i="19"/>
  <c r="BI252" i="19"/>
  <c r="BI220" i="19"/>
  <c r="BI61" i="19"/>
  <c r="BI280" i="19"/>
  <c r="BI156" i="19"/>
  <c r="BI62" i="19"/>
  <c r="BI225" i="19"/>
  <c r="BI161" i="19"/>
  <c r="BI98" i="19"/>
  <c r="BI72" i="19"/>
  <c r="BI212" i="19"/>
  <c r="BI231" i="19"/>
  <c r="BI270" i="19"/>
  <c r="BI298" i="19"/>
  <c r="BI191" i="19"/>
  <c r="BI77" i="19"/>
  <c r="BI261" i="19"/>
  <c r="BI222" i="19"/>
  <c r="BI226" i="19"/>
  <c r="BI180" i="19"/>
  <c r="BI92" i="19"/>
  <c r="BI116" i="19"/>
  <c r="BI250" i="19"/>
  <c r="BI152" i="19"/>
  <c r="BI136" i="19"/>
  <c r="BI299" i="19"/>
  <c r="BI199" i="19"/>
  <c r="BI67" i="19"/>
  <c r="BI74" i="19"/>
  <c r="BI276" i="19"/>
  <c r="BI130" i="19"/>
  <c r="BI273" i="19"/>
  <c r="BI42" i="19"/>
  <c r="BI200" i="19"/>
  <c r="BI234" i="19"/>
  <c r="BI168" i="19"/>
  <c r="BI96" i="19"/>
  <c r="BI133" i="19"/>
  <c r="BI124" i="19"/>
  <c r="BI68" i="19"/>
  <c r="BI246" i="19"/>
  <c r="BI52" i="19"/>
  <c r="BI111" i="19"/>
  <c r="BI49" i="19"/>
  <c r="BI274" i="19"/>
  <c r="BI265" i="19"/>
  <c r="BI110" i="19"/>
  <c r="BI256" i="19"/>
  <c r="BI230" i="19"/>
  <c r="BI262" i="19"/>
  <c r="BI290" i="19"/>
  <c r="BI229" i="19"/>
  <c r="BI254" i="19"/>
  <c r="BI94" i="19"/>
  <c r="BI169" i="19"/>
  <c r="BI186" i="19"/>
  <c r="BI87" i="19"/>
  <c r="BI221" i="19"/>
  <c r="BI271" i="19"/>
  <c r="BI284" i="19"/>
  <c r="BI51" i="19"/>
  <c r="BI141" i="19"/>
  <c r="BI138" i="19"/>
  <c r="BI128" i="19"/>
  <c r="BI54" i="19"/>
  <c r="BI142" i="19"/>
  <c r="BI147" i="19"/>
  <c r="BI279" i="19"/>
  <c r="BI249" i="19"/>
  <c r="BI69" i="19"/>
  <c r="BI174" i="19"/>
  <c r="BI241" i="19"/>
  <c r="BI153" i="19"/>
  <c r="BI158" i="19"/>
  <c r="BI89" i="19"/>
  <c r="BI102" i="19"/>
  <c r="BI288" i="19"/>
  <c r="BI228" i="19"/>
  <c r="BI38" i="19"/>
  <c r="BI211" i="19"/>
  <c r="BI291" i="19"/>
  <c r="BI248" i="19"/>
  <c r="BI155" i="19"/>
  <c r="BI148" i="19"/>
  <c r="BI46" i="19"/>
  <c r="BI181" i="19"/>
  <c r="BI184" i="19"/>
  <c r="BI93" i="19"/>
  <c r="BI242" i="19"/>
  <c r="BI201" i="19"/>
  <c r="BI251" i="19"/>
  <c r="BI192" i="19"/>
  <c r="BI183" i="19"/>
  <c r="BI151" i="19"/>
  <c r="BI149" i="19"/>
  <c r="BI219" i="19"/>
  <c r="BI154" i="19"/>
  <c r="BI75" i="19"/>
  <c r="BI165" i="19"/>
  <c r="BI175" i="19"/>
  <c r="BI289" i="19"/>
  <c r="BI36" i="19"/>
  <c r="BI126" i="19"/>
  <c r="BI182" i="19"/>
  <c r="BI202" i="19"/>
  <c r="BI140" i="19"/>
  <c r="BI112" i="19"/>
  <c r="BI137" i="19"/>
  <c r="BI268" i="19"/>
  <c r="BI48" i="19"/>
  <c r="BI264" i="19"/>
  <c r="BI109" i="19"/>
  <c r="BI134" i="19"/>
  <c r="BI160" i="19"/>
  <c r="BI63" i="19"/>
  <c r="BI119" i="19"/>
  <c r="BI197" i="19"/>
  <c r="BI47" i="19"/>
  <c r="BI173" i="19"/>
  <c r="BI166" i="19"/>
  <c r="BI121" i="19"/>
  <c r="BI40" i="19"/>
  <c r="BI177" i="19"/>
  <c r="BI43" i="19"/>
  <c r="BI39" i="19"/>
  <c r="BI244" i="19"/>
  <c r="BI73" i="19"/>
  <c r="BI188" i="19"/>
  <c r="BI56" i="19"/>
  <c r="BI247" i="19"/>
  <c r="BI185" i="19"/>
  <c r="BI106" i="19"/>
  <c r="BI171" i="19"/>
  <c r="BI139" i="19"/>
  <c r="BI243" i="19"/>
  <c r="BI216" i="19"/>
  <c r="BI150" i="19"/>
  <c r="BI253" i="19"/>
  <c r="BI135" i="19"/>
  <c r="BI144" i="19"/>
  <c r="BI277" i="19"/>
  <c r="BI259" i="19"/>
  <c r="BI293" i="19"/>
  <c r="BI82" i="19"/>
  <c r="BI215" i="19"/>
  <c r="BI205" i="19"/>
  <c r="BI120" i="19"/>
  <c r="BI44" i="19"/>
  <c r="BI79" i="19"/>
  <c r="BI59" i="19"/>
  <c r="BI85" i="19"/>
  <c r="BI108" i="19"/>
  <c r="BI286" i="19"/>
  <c r="BI90" i="19"/>
  <c r="BI88" i="19"/>
  <c r="BI84" i="19"/>
  <c r="BI143" i="19"/>
  <c r="BI245" i="19"/>
  <c r="BI232" i="19"/>
  <c r="BI266" i="19"/>
  <c r="BI145" i="19"/>
  <c r="BI70" i="19"/>
  <c r="BI292" i="19"/>
  <c r="BI55" i="19"/>
  <c r="BI101" i="19"/>
  <c r="BI64" i="19"/>
  <c r="BI267" i="19"/>
  <c r="BI58" i="19"/>
  <c r="BI285" i="19"/>
  <c r="BI260" i="19"/>
  <c r="BI190" i="19"/>
  <c r="BI103" i="19"/>
  <c r="BI99" i="19"/>
  <c r="BI95" i="19"/>
  <c r="BI218" i="19"/>
  <c r="BI223" i="19"/>
  <c r="BI100" i="19"/>
  <c r="BI295" i="19"/>
  <c r="BI294" i="19"/>
  <c r="BI283" i="19"/>
  <c r="BI45" i="19"/>
  <c r="BI227" i="19"/>
  <c r="BI217" i="19"/>
  <c r="BI296" i="19"/>
  <c r="BI41" i="19"/>
  <c r="BI76" i="19"/>
  <c r="BI235" i="19"/>
  <c r="BI210" i="19"/>
  <c r="BI238" i="19"/>
  <c r="BI187" i="19"/>
  <c r="BI163" i="19"/>
  <c r="BI81" i="19"/>
  <c r="BI86" i="19"/>
  <c r="BI198" i="19"/>
  <c r="BI53" i="19"/>
  <c r="BI214" i="19"/>
  <c r="BI80" i="19"/>
  <c r="BI131" i="19"/>
  <c r="BI129" i="19"/>
  <c r="BI167" i="19"/>
  <c r="BI37" i="19"/>
  <c r="BI281" i="19"/>
  <c r="BI71" i="19"/>
  <c r="BI118" i="19"/>
  <c r="BI224" i="19"/>
  <c r="BI97" i="19"/>
  <c r="BI255" i="19"/>
  <c r="BI275" i="19"/>
  <c r="BI195" i="19"/>
  <c r="BI176" i="19"/>
  <c r="BI117" i="19"/>
  <c r="BI258" i="19"/>
  <c r="BI196" i="19"/>
  <c r="BI207" i="19"/>
  <c r="BI78" i="19"/>
  <c r="BI157" i="19"/>
  <c r="BI123" i="19"/>
  <c r="BI287" i="19"/>
  <c r="BI132" i="19"/>
  <c r="BI146" i="19"/>
  <c r="BI179" i="19"/>
  <c r="BI194" i="19"/>
  <c r="BI57" i="19"/>
  <c r="BI66" i="19"/>
  <c r="BI107" i="19"/>
  <c r="BI105" i="19"/>
  <c r="BI83" i="19"/>
  <c r="BI278" i="19"/>
  <c r="BI127" i="19"/>
  <c r="BI50" i="19"/>
  <c r="BI115" i="19"/>
  <c r="BI125" i="19"/>
  <c r="BI35" i="19"/>
  <c r="BI239" i="19"/>
  <c r="BI178" i="19"/>
  <c r="BI91" i="19"/>
  <c r="BI122" i="19"/>
  <c r="BI189" i="19"/>
  <c r="BI164" i="19"/>
  <c r="BI269" i="19"/>
  <c r="BI104" i="19"/>
  <c r="BI114" i="19"/>
  <c r="CF102" i="17"/>
  <c r="CF108" i="17" s="1"/>
  <c r="CG279" i="17" s="1"/>
  <c r="CF84" i="8"/>
  <c r="CG40" i="8"/>
  <c r="BA37" i="18"/>
  <c r="BG37" i="18"/>
  <c r="BF37" i="18"/>
  <c r="BH78" i="18"/>
  <c r="BA38" i="18"/>
  <c r="BG38" i="18"/>
  <c r="BF38" i="18"/>
  <c r="BG78" i="19" l="1"/>
  <c r="BF78" i="19"/>
  <c r="BF173" i="19"/>
  <c r="BG173" i="19"/>
  <c r="BG250" i="19"/>
  <c r="BF250" i="19"/>
  <c r="BG131" i="19"/>
  <c r="BF131" i="19"/>
  <c r="BF64" i="19"/>
  <c r="BA64" i="19"/>
  <c r="BG64" i="19"/>
  <c r="BF139" i="19"/>
  <c r="BG139" i="19"/>
  <c r="BG36" i="19"/>
  <c r="BF36" i="19"/>
  <c r="BA36" i="19"/>
  <c r="BF69" i="19"/>
  <c r="BA69" i="19"/>
  <c r="BG69" i="19"/>
  <c r="BF133" i="19"/>
  <c r="BG133" i="19"/>
  <c r="BA62" i="19"/>
  <c r="BF62" i="19"/>
  <c r="BG62" i="19"/>
  <c r="BG127" i="19"/>
  <c r="BF127" i="19"/>
  <c r="BF80" i="19"/>
  <c r="BG80" i="19"/>
  <c r="BG101" i="19"/>
  <c r="BF101" i="19"/>
  <c r="BF171" i="19"/>
  <c r="BG171" i="19"/>
  <c r="BG289" i="19"/>
  <c r="BF289" i="19"/>
  <c r="BG249" i="19"/>
  <c r="BF249" i="19"/>
  <c r="BF96" i="19"/>
  <c r="BG96" i="19"/>
  <c r="BG209" i="19"/>
  <c r="BF209" i="19"/>
  <c r="BF258" i="19"/>
  <c r="BG258" i="19"/>
  <c r="BG283" i="19"/>
  <c r="BF283" i="19"/>
  <c r="BA44" i="19"/>
  <c r="BG44" i="19"/>
  <c r="BF44" i="19"/>
  <c r="BG119" i="19"/>
  <c r="BF119" i="19"/>
  <c r="BG148" i="19"/>
  <c r="BF148" i="19"/>
  <c r="BG229" i="19"/>
  <c r="BF229" i="19"/>
  <c r="BG168" i="19"/>
  <c r="BF168" i="19"/>
  <c r="BG280" i="19"/>
  <c r="BF280" i="19"/>
  <c r="BF117" i="19"/>
  <c r="BG117" i="19"/>
  <c r="BG53" i="19"/>
  <c r="BF53" i="19"/>
  <c r="BA53" i="19"/>
  <c r="BG294" i="19"/>
  <c r="BF294" i="19"/>
  <c r="BG292" i="19"/>
  <c r="BF292" i="19"/>
  <c r="BG120" i="19"/>
  <c r="BF120" i="19"/>
  <c r="BF185" i="19"/>
  <c r="BG185" i="19"/>
  <c r="BA63" i="19"/>
  <c r="BF63" i="19"/>
  <c r="BG63" i="19"/>
  <c r="BG165" i="19"/>
  <c r="BF165" i="19"/>
  <c r="BG155" i="19"/>
  <c r="BF155" i="19"/>
  <c r="BG147" i="19"/>
  <c r="BF147" i="19"/>
  <c r="BF290" i="19"/>
  <c r="BG290" i="19"/>
  <c r="BF234" i="19"/>
  <c r="BG234" i="19"/>
  <c r="BG226" i="19"/>
  <c r="BF226" i="19"/>
  <c r="BF61" i="19"/>
  <c r="BA61" i="19"/>
  <c r="BG61" i="19"/>
  <c r="BG297" i="19"/>
  <c r="BF297" i="19"/>
  <c r="BG267" i="19"/>
  <c r="BF267" i="19"/>
  <c r="BG174" i="19"/>
  <c r="BF174" i="19"/>
  <c r="BG207" i="19"/>
  <c r="BF207" i="19"/>
  <c r="BG227" i="19"/>
  <c r="BF227" i="19"/>
  <c r="BG59" i="19"/>
  <c r="BF59" i="19"/>
  <c r="BA59" i="19"/>
  <c r="BG47" i="19"/>
  <c r="BA47" i="19"/>
  <c r="BF47" i="19"/>
  <c r="BG181" i="19"/>
  <c r="BF181" i="19"/>
  <c r="BF94" i="19"/>
  <c r="BG94" i="19"/>
  <c r="BG116" i="19"/>
  <c r="BF116" i="19"/>
  <c r="BG159" i="19"/>
  <c r="BF159" i="19"/>
  <c r="BF196" i="19"/>
  <c r="BG196" i="19"/>
  <c r="BA45" i="19"/>
  <c r="BG45" i="19"/>
  <c r="BF45" i="19"/>
  <c r="BG79" i="19"/>
  <c r="BF79" i="19"/>
  <c r="BG197" i="19"/>
  <c r="BF197" i="19"/>
  <c r="BG46" i="19"/>
  <c r="BF46" i="19"/>
  <c r="BA46" i="19"/>
  <c r="BF254" i="19"/>
  <c r="BG254" i="19"/>
  <c r="BF92" i="19"/>
  <c r="BG92" i="19"/>
  <c r="BG156" i="19"/>
  <c r="BF156" i="19"/>
  <c r="BF278" i="19"/>
  <c r="BG278" i="19"/>
  <c r="BG214" i="19"/>
  <c r="BF214" i="19"/>
  <c r="BG55" i="19"/>
  <c r="BF55" i="19"/>
  <c r="BA55" i="19"/>
  <c r="BG106" i="19"/>
  <c r="BF106" i="19"/>
  <c r="BG175" i="19"/>
  <c r="BF175" i="19"/>
  <c r="BG279" i="19"/>
  <c r="BF279" i="19"/>
  <c r="BG180" i="19"/>
  <c r="BF180" i="19"/>
  <c r="BF65" i="19"/>
  <c r="BG65" i="19"/>
  <c r="BA65" i="19"/>
  <c r="BF83" i="19"/>
  <c r="BG83" i="19"/>
  <c r="BF114" i="19"/>
  <c r="BG114" i="19"/>
  <c r="BF105" i="19"/>
  <c r="BG105" i="19"/>
  <c r="BF176" i="19"/>
  <c r="BG176" i="19"/>
  <c r="BF198" i="19"/>
  <c r="BG198" i="19"/>
  <c r="BF295" i="19"/>
  <c r="BG295" i="19"/>
  <c r="BF70" i="19"/>
  <c r="BG70" i="19"/>
  <c r="BA70" i="19"/>
  <c r="BG205" i="19"/>
  <c r="BF205" i="19"/>
  <c r="BF247" i="19"/>
  <c r="BG247" i="19"/>
  <c r="BF160" i="19"/>
  <c r="BG160" i="19"/>
  <c r="BF75" i="19"/>
  <c r="BG75" i="19"/>
  <c r="BG248" i="19"/>
  <c r="BF248" i="19"/>
  <c r="BG142" i="19"/>
  <c r="BF142" i="19"/>
  <c r="BF262" i="19"/>
  <c r="BG262" i="19"/>
  <c r="BF200" i="19"/>
  <c r="BG200" i="19"/>
  <c r="BF222" i="19"/>
  <c r="BG222" i="19"/>
  <c r="BF220" i="19"/>
  <c r="BG220" i="19"/>
  <c r="BF282" i="19"/>
  <c r="BG282" i="19"/>
  <c r="BG85" i="19"/>
  <c r="BF85" i="19"/>
  <c r="BF169" i="19"/>
  <c r="BG169" i="19"/>
  <c r="BA50" i="19"/>
  <c r="BG50" i="19"/>
  <c r="BF50" i="19"/>
  <c r="BG86" i="19"/>
  <c r="BF86" i="19"/>
  <c r="BG56" i="19"/>
  <c r="BF56" i="19"/>
  <c r="BA56" i="19"/>
  <c r="BG54" i="19"/>
  <c r="BF54" i="19"/>
  <c r="BA54" i="19"/>
  <c r="BG263" i="19"/>
  <c r="BF263" i="19"/>
  <c r="BG275" i="19"/>
  <c r="BF275" i="19"/>
  <c r="BG82" i="19"/>
  <c r="BF82" i="19"/>
  <c r="BG211" i="19"/>
  <c r="BF211" i="19"/>
  <c r="BG77" i="19"/>
  <c r="BF77" i="19"/>
  <c r="BA57" i="19"/>
  <c r="BG57" i="19"/>
  <c r="BF57" i="19"/>
  <c r="BG232" i="19"/>
  <c r="BF232" i="19"/>
  <c r="BG149" i="19"/>
  <c r="BF149" i="19"/>
  <c r="BG130" i="19"/>
  <c r="BF130" i="19"/>
  <c r="BG189" i="19"/>
  <c r="BF189" i="19"/>
  <c r="BF95" i="19"/>
  <c r="BG95" i="19"/>
  <c r="BA48" i="19"/>
  <c r="BF48" i="19"/>
  <c r="BG48" i="19"/>
  <c r="BG265" i="19"/>
  <c r="BF265" i="19"/>
  <c r="BG162" i="19"/>
  <c r="BF162" i="19"/>
  <c r="BG224" i="19"/>
  <c r="BF224" i="19"/>
  <c r="BG277" i="19"/>
  <c r="BF277" i="19"/>
  <c r="BG51" i="19"/>
  <c r="BF51" i="19"/>
  <c r="BA51" i="19"/>
  <c r="BF206" i="19"/>
  <c r="BG206" i="19"/>
  <c r="BF118" i="19"/>
  <c r="BG118" i="19"/>
  <c r="BF144" i="19"/>
  <c r="BG144" i="19"/>
  <c r="BG102" i="19"/>
  <c r="BF102" i="19"/>
  <c r="BF231" i="19"/>
  <c r="BG231" i="19"/>
  <c r="BG178" i="19"/>
  <c r="BF178" i="19"/>
  <c r="BG132" i="19"/>
  <c r="BF132" i="19"/>
  <c r="BA71" i="19"/>
  <c r="BG71" i="19"/>
  <c r="BF71" i="19"/>
  <c r="BG235" i="19"/>
  <c r="BF235" i="19"/>
  <c r="BG190" i="19"/>
  <c r="BF190" i="19"/>
  <c r="BG88" i="19"/>
  <c r="BF88" i="19"/>
  <c r="BG135" i="19"/>
  <c r="BF135" i="19"/>
  <c r="BG177" i="19"/>
  <c r="BF177" i="19"/>
  <c r="BG112" i="19"/>
  <c r="BF112" i="19"/>
  <c r="BG251" i="19"/>
  <c r="BF251" i="19"/>
  <c r="BG89" i="19"/>
  <c r="BF89" i="19"/>
  <c r="BG271" i="19"/>
  <c r="BF271" i="19"/>
  <c r="BG111" i="19"/>
  <c r="BF111" i="19"/>
  <c r="BG199" i="19"/>
  <c r="BF199" i="19"/>
  <c r="BG212" i="19"/>
  <c r="BF212" i="19"/>
  <c r="BF172" i="19"/>
  <c r="BG172" i="19"/>
  <c r="BG193" i="19"/>
  <c r="BF193" i="19"/>
  <c r="BF129" i="19"/>
  <c r="BG129" i="19"/>
  <c r="BG126" i="19"/>
  <c r="BF126" i="19"/>
  <c r="BG225" i="19"/>
  <c r="BF225" i="19"/>
  <c r="BG107" i="19"/>
  <c r="BF107" i="19"/>
  <c r="BG145" i="19"/>
  <c r="BF145" i="19"/>
  <c r="BG154" i="19"/>
  <c r="BF154" i="19"/>
  <c r="BA42" i="19"/>
  <c r="BF42" i="19"/>
  <c r="BG42" i="19"/>
  <c r="BG269" i="19"/>
  <c r="BF269" i="19"/>
  <c r="BG223" i="19"/>
  <c r="BF223" i="19"/>
  <c r="BG109" i="19"/>
  <c r="BF109" i="19"/>
  <c r="BG256" i="19"/>
  <c r="BF256" i="19"/>
  <c r="BG237" i="19"/>
  <c r="BF237" i="19"/>
  <c r="BG255" i="19"/>
  <c r="BF255" i="19"/>
  <c r="BG293" i="19"/>
  <c r="BF293" i="19"/>
  <c r="BG138" i="19"/>
  <c r="BF138" i="19"/>
  <c r="BF204" i="19"/>
  <c r="BG204" i="19"/>
  <c r="BF97" i="19"/>
  <c r="BG97" i="19"/>
  <c r="BG259" i="19"/>
  <c r="BF259" i="19"/>
  <c r="BF228" i="19"/>
  <c r="BG228" i="19"/>
  <c r="BF298" i="19"/>
  <c r="BG298" i="19"/>
  <c r="BF179" i="19"/>
  <c r="BG179" i="19"/>
  <c r="BG143" i="19"/>
  <c r="BF143" i="19"/>
  <c r="BG183" i="19"/>
  <c r="BF183" i="19"/>
  <c r="BF74" i="19"/>
  <c r="BG74" i="19"/>
  <c r="BA74" i="19"/>
  <c r="BF91" i="19"/>
  <c r="BG91" i="19"/>
  <c r="BG103" i="19"/>
  <c r="BF103" i="19"/>
  <c r="BG137" i="19"/>
  <c r="BF137" i="19"/>
  <c r="BA67" i="19"/>
  <c r="BG67" i="19"/>
  <c r="BF67" i="19"/>
  <c r="BG239" i="19"/>
  <c r="BF239" i="19"/>
  <c r="BF76" i="19"/>
  <c r="BG76" i="19"/>
  <c r="BG90" i="19"/>
  <c r="BF90" i="19"/>
  <c r="BF253" i="19"/>
  <c r="BG253" i="19"/>
  <c r="BF40" i="19"/>
  <c r="BG40" i="19"/>
  <c r="BA40" i="19"/>
  <c r="BG140" i="19"/>
  <c r="BF140" i="19"/>
  <c r="BG201" i="19"/>
  <c r="BF201" i="19"/>
  <c r="BF158" i="19"/>
  <c r="BG158" i="19"/>
  <c r="BG221" i="19"/>
  <c r="BF221" i="19"/>
  <c r="BG52" i="19"/>
  <c r="BF52" i="19"/>
  <c r="BA52" i="19"/>
  <c r="BG299" i="19"/>
  <c r="BF299" i="19"/>
  <c r="BA72" i="19"/>
  <c r="BG72" i="19"/>
  <c r="BF72" i="19"/>
  <c r="BG272" i="19"/>
  <c r="BF272" i="19"/>
  <c r="BF208" i="19"/>
  <c r="BG208" i="19"/>
  <c r="BG217" i="19"/>
  <c r="BF217" i="19"/>
  <c r="BF184" i="19"/>
  <c r="BG184" i="19"/>
  <c r="BF233" i="19"/>
  <c r="BG233" i="19"/>
  <c r="BF195" i="19"/>
  <c r="BG195" i="19"/>
  <c r="BG215" i="19"/>
  <c r="BF215" i="19"/>
  <c r="BG291" i="19"/>
  <c r="BF291" i="19"/>
  <c r="BG261" i="19"/>
  <c r="BF261" i="19"/>
  <c r="BA66" i="19"/>
  <c r="BF66" i="19"/>
  <c r="BG66" i="19"/>
  <c r="BF266" i="19"/>
  <c r="BG266" i="19"/>
  <c r="BG219" i="19"/>
  <c r="BF219" i="19"/>
  <c r="BG273" i="19"/>
  <c r="BF273" i="19"/>
  <c r="BF164" i="19"/>
  <c r="BG164" i="19"/>
  <c r="BF218" i="19"/>
  <c r="BG218" i="19"/>
  <c r="BG264" i="19"/>
  <c r="BF264" i="19"/>
  <c r="BA38" i="19"/>
  <c r="BF38" i="19"/>
  <c r="BG38" i="19"/>
  <c r="BG191" i="19"/>
  <c r="BF191" i="19"/>
  <c r="BF194" i="19"/>
  <c r="BG194" i="19"/>
  <c r="BF245" i="19"/>
  <c r="BG245" i="19"/>
  <c r="BG151" i="19"/>
  <c r="BF151" i="19"/>
  <c r="BG276" i="19"/>
  <c r="BF276" i="19"/>
  <c r="BF122" i="19"/>
  <c r="BG122" i="19"/>
  <c r="BG99" i="19"/>
  <c r="BF99" i="19"/>
  <c r="BF39" i="19"/>
  <c r="BA39" i="19"/>
  <c r="BG39" i="19"/>
  <c r="BG288" i="19"/>
  <c r="BF288" i="19"/>
  <c r="BF270" i="19"/>
  <c r="BG270" i="19"/>
  <c r="BF146" i="19"/>
  <c r="BG146" i="19"/>
  <c r="BG84" i="19"/>
  <c r="BF84" i="19"/>
  <c r="BG192" i="19"/>
  <c r="BF192" i="19"/>
  <c r="BG49" i="19"/>
  <c r="BF49" i="19"/>
  <c r="BA49" i="19"/>
  <c r="BG34" i="19"/>
  <c r="BF34" i="19"/>
  <c r="BA34" i="19"/>
  <c r="BG287" i="19"/>
  <c r="BF287" i="19"/>
  <c r="BG260" i="19"/>
  <c r="BF260" i="19"/>
  <c r="BA35" i="19"/>
  <c r="BG35" i="19"/>
  <c r="BF35" i="19"/>
  <c r="BF123" i="19"/>
  <c r="BG123" i="19"/>
  <c r="BA37" i="19"/>
  <c r="BG37" i="19"/>
  <c r="BF37" i="19"/>
  <c r="BA41" i="19"/>
  <c r="BG41" i="19"/>
  <c r="BF41" i="19"/>
  <c r="BG285" i="19"/>
  <c r="BF285" i="19"/>
  <c r="BG286" i="19"/>
  <c r="BF286" i="19"/>
  <c r="BG150" i="19"/>
  <c r="BF150" i="19"/>
  <c r="BG121" i="19"/>
  <c r="BF121" i="19"/>
  <c r="BG202" i="19"/>
  <c r="BF202" i="19"/>
  <c r="BF242" i="19"/>
  <c r="BG242" i="19"/>
  <c r="BG153" i="19"/>
  <c r="BF153" i="19"/>
  <c r="BG87" i="19"/>
  <c r="BF87" i="19"/>
  <c r="BF246" i="19"/>
  <c r="BG246" i="19"/>
  <c r="BF136" i="19"/>
  <c r="BG136" i="19"/>
  <c r="BG98" i="19"/>
  <c r="BF98" i="19"/>
  <c r="BF113" i="19"/>
  <c r="BG113" i="19"/>
  <c r="BF115" i="19"/>
  <c r="BG115" i="19"/>
  <c r="BG243" i="19"/>
  <c r="BF243" i="19"/>
  <c r="BG124" i="19"/>
  <c r="BF124" i="19"/>
  <c r="BF104" i="19"/>
  <c r="BG104" i="19"/>
  <c r="BF100" i="19"/>
  <c r="BG100" i="19"/>
  <c r="BF134" i="19"/>
  <c r="BG134" i="19"/>
  <c r="BF230" i="19"/>
  <c r="BG230" i="19"/>
  <c r="BF252" i="19"/>
  <c r="BG252" i="19"/>
  <c r="BG81" i="19"/>
  <c r="BF81" i="19"/>
  <c r="BG188" i="19"/>
  <c r="BF188" i="19"/>
  <c r="BG128" i="19"/>
  <c r="BF128" i="19"/>
  <c r="BG257" i="19"/>
  <c r="BF257" i="19"/>
  <c r="BF163" i="19"/>
  <c r="BG163" i="19"/>
  <c r="BF73" i="19"/>
  <c r="BA73" i="19"/>
  <c r="BG73" i="19"/>
  <c r="BF110" i="19"/>
  <c r="BG110" i="19"/>
  <c r="BF170" i="19"/>
  <c r="BG170" i="19"/>
  <c r="BG187" i="19"/>
  <c r="BF187" i="19"/>
  <c r="BG244" i="19"/>
  <c r="BF244" i="19"/>
  <c r="BG141" i="19"/>
  <c r="BF141" i="19"/>
  <c r="BF240" i="19"/>
  <c r="BG240" i="19"/>
  <c r="BG238" i="19"/>
  <c r="BF238" i="19"/>
  <c r="BG268" i="19"/>
  <c r="BF268" i="19"/>
  <c r="BG274" i="19"/>
  <c r="BF274" i="19"/>
  <c r="BG213" i="19"/>
  <c r="BF213" i="19"/>
  <c r="BG210" i="19"/>
  <c r="BF210" i="19"/>
  <c r="BG43" i="19"/>
  <c r="BF43" i="19"/>
  <c r="BA43" i="19"/>
  <c r="BG284" i="19"/>
  <c r="BF284" i="19"/>
  <c r="BA60" i="19"/>
  <c r="BG60" i="19"/>
  <c r="BF60" i="19"/>
  <c r="BG281" i="19"/>
  <c r="BF281" i="19"/>
  <c r="BG125" i="19"/>
  <c r="BF125" i="19"/>
  <c r="BG157" i="19"/>
  <c r="BF157" i="19"/>
  <c r="BF167" i="19"/>
  <c r="BG167" i="19"/>
  <c r="BF296" i="19"/>
  <c r="BG296" i="19"/>
  <c r="BF58" i="19"/>
  <c r="BA58" i="19"/>
  <c r="BG58" i="19"/>
  <c r="BG108" i="19"/>
  <c r="BF108" i="19"/>
  <c r="BG216" i="19"/>
  <c r="BF216" i="19"/>
  <c r="BG166" i="19"/>
  <c r="BF166" i="19"/>
  <c r="BF182" i="19"/>
  <c r="BG182" i="19"/>
  <c r="BG93" i="19"/>
  <c r="BF93" i="19"/>
  <c r="BG241" i="19"/>
  <c r="BF241" i="19"/>
  <c r="BG186" i="19"/>
  <c r="BF186" i="19"/>
  <c r="BG68" i="19"/>
  <c r="BF68" i="19"/>
  <c r="BA68" i="19"/>
  <c r="BG152" i="19"/>
  <c r="BF152" i="19"/>
  <c r="BG161" i="19"/>
  <c r="BF161" i="19"/>
  <c r="BF203" i="19"/>
  <c r="BG203" i="19"/>
  <c r="CE279" i="17"/>
  <c r="CD279" i="17"/>
  <c r="CG42" i="17"/>
  <c r="CG160" i="17"/>
  <c r="CG58" i="17"/>
  <c r="CG233" i="17"/>
  <c r="CG290" i="17"/>
  <c r="CG297" i="17"/>
  <c r="CG34" i="17"/>
  <c r="CG287" i="17"/>
  <c r="CG191" i="17"/>
  <c r="CG235" i="17"/>
  <c r="CG135" i="17"/>
  <c r="CG146" i="17"/>
  <c r="CG39" i="17"/>
  <c r="CG226" i="17"/>
  <c r="CG224" i="17"/>
  <c r="CG248" i="17"/>
  <c r="CG252" i="17"/>
  <c r="CG266" i="17"/>
  <c r="CG153" i="17"/>
  <c r="CG269" i="17"/>
  <c r="CG240" i="17"/>
  <c r="CG225" i="17"/>
  <c r="CG150" i="17"/>
  <c r="CG116" i="17"/>
  <c r="CG158" i="17"/>
  <c r="CG219" i="17"/>
  <c r="CG282" i="17"/>
  <c r="CG178" i="17"/>
  <c r="CG155" i="17"/>
  <c r="CG216" i="17"/>
  <c r="CG83" i="17"/>
  <c r="CG131" i="17"/>
  <c r="CG36" i="17"/>
  <c r="CG157" i="17"/>
  <c r="CG151" i="17"/>
  <c r="CG169" i="17"/>
  <c r="CG230" i="17"/>
  <c r="CG66" i="17"/>
  <c r="CG241" i="17"/>
  <c r="CG123" i="17"/>
  <c r="CG194" i="17"/>
  <c r="CG128" i="17"/>
  <c r="CG280" i="17"/>
  <c r="CG65" i="17"/>
  <c r="CG273" i="17"/>
  <c r="CG64" i="17"/>
  <c r="CG48" i="17"/>
  <c r="CG228" i="17"/>
  <c r="CG239" i="17"/>
  <c r="CG35" i="17"/>
  <c r="CG130" i="17"/>
  <c r="CG208" i="17"/>
  <c r="CG192" i="17"/>
  <c r="CG99" i="17"/>
  <c r="CG154" i="17"/>
  <c r="CG168" i="17"/>
  <c r="CG103" i="17"/>
  <c r="CG67" i="17"/>
  <c r="CG96" i="17"/>
  <c r="CG145" i="17"/>
  <c r="CG195" i="17"/>
  <c r="CG80" i="17"/>
  <c r="CG110" i="17"/>
  <c r="CG111" i="17"/>
  <c r="CG132" i="17"/>
  <c r="CG100" i="17"/>
  <c r="CG265" i="17"/>
  <c r="CG78" i="17"/>
  <c r="CG38" i="17"/>
  <c r="CG85" i="17"/>
  <c r="CG183" i="17"/>
  <c r="CG270" i="17"/>
  <c r="CG207" i="17"/>
  <c r="CG139" i="17"/>
  <c r="CG104" i="17"/>
  <c r="CG256" i="17"/>
  <c r="CG294" i="17"/>
  <c r="CG133" i="17"/>
  <c r="CG271" i="17"/>
  <c r="CG41" i="17"/>
  <c r="CG291" i="17"/>
  <c r="CG147" i="17"/>
  <c r="CG210" i="17"/>
  <c r="CG95" i="17"/>
  <c r="CG204" i="17"/>
  <c r="CG203" i="17"/>
  <c r="CG57" i="17"/>
  <c r="CG77" i="17"/>
  <c r="CG188" i="17"/>
  <c r="CG236" i="17"/>
  <c r="CG198" i="17"/>
  <c r="CG205" i="17"/>
  <c r="CG199" i="17"/>
  <c r="CG89" i="17"/>
  <c r="CG72" i="17"/>
  <c r="CG255" i="17"/>
  <c r="CG246" i="17"/>
  <c r="CG275" i="17"/>
  <c r="CG109" i="17"/>
  <c r="CG180" i="17"/>
  <c r="CG148" i="17"/>
  <c r="CG108" i="17"/>
  <c r="CG87" i="17"/>
  <c r="CG258" i="17"/>
  <c r="CG93" i="17"/>
  <c r="CG214" i="17"/>
  <c r="CG152" i="17"/>
  <c r="CG47" i="17"/>
  <c r="CG149" i="17"/>
  <c r="CG79" i="17"/>
  <c r="CG165" i="17"/>
  <c r="CG117" i="17"/>
  <c r="CG173" i="17"/>
  <c r="CG262" i="17"/>
  <c r="CG162" i="17"/>
  <c r="CG298" i="17"/>
  <c r="CG122" i="17"/>
  <c r="CG181" i="17"/>
  <c r="CG257" i="17"/>
  <c r="CG244" i="17"/>
  <c r="CG50" i="17"/>
  <c r="CG281" i="17"/>
  <c r="CG222" i="17"/>
  <c r="CG86" i="17"/>
  <c r="CG105" i="17"/>
  <c r="CG276" i="17"/>
  <c r="CG163" i="17"/>
  <c r="CG75" i="17"/>
  <c r="CG113" i="17"/>
  <c r="CG71" i="17"/>
  <c r="CG55" i="17"/>
  <c r="CG53" i="17"/>
  <c r="CG166" i="17"/>
  <c r="CG227" i="17"/>
  <c r="CG184" i="17"/>
  <c r="CG243" i="17"/>
  <c r="CG172" i="17"/>
  <c r="CG260" i="17"/>
  <c r="CG63" i="17"/>
  <c r="CG74" i="17"/>
  <c r="CG102" i="17"/>
  <c r="CG218" i="17"/>
  <c r="CG193" i="17"/>
  <c r="CG68" i="17"/>
  <c r="CG40" i="17"/>
  <c r="CG171" i="17"/>
  <c r="CG144" i="17"/>
  <c r="CG176" i="17"/>
  <c r="CG43" i="17"/>
  <c r="CG249" i="17"/>
  <c r="CG201" i="17"/>
  <c r="CG299" i="17"/>
  <c r="CG268" i="17"/>
  <c r="CG134" i="17"/>
  <c r="CG70" i="17"/>
  <c r="CG221" i="17"/>
  <c r="CG112" i="17"/>
  <c r="CG234" i="17"/>
  <c r="CG272" i="17"/>
  <c r="CG61" i="17"/>
  <c r="CG185" i="17"/>
  <c r="CG84" i="17"/>
  <c r="CG274" i="17"/>
  <c r="CG217" i="17"/>
  <c r="CG238" i="17"/>
  <c r="CG159" i="17"/>
  <c r="CG81" i="17"/>
  <c r="CG285" i="17"/>
  <c r="CG125" i="17"/>
  <c r="CG98" i="17"/>
  <c r="CG237" i="17"/>
  <c r="CG250" i="17"/>
  <c r="CG94" i="17"/>
  <c r="CG182" i="17"/>
  <c r="CG126" i="17"/>
  <c r="CG259" i="17"/>
  <c r="CG136" i="17"/>
  <c r="CG129" i="17"/>
  <c r="CG37" i="17"/>
  <c r="CG141" i="17"/>
  <c r="CG200" i="17"/>
  <c r="CG253" i="17"/>
  <c r="CG264" i="17"/>
  <c r="CG288" i="17"/>
  <c r="CG267" i="17"/>
  <c r="CG114" i="17"/>
  <c r="CG115" i="17"/>
  <c r="CG156" i="17"/>
  <c r="CG251" i="17"/>
  <c r="CG46" i="17"/>
  <c r="CG295" i="17"/>
  <c r="CG137" i="17"/>
  <c r="CG263" i="17"/>
  <c r="CG293" i="17"/>
  <c r="CG62" i="17"/>
  <c r="CG49" i="17"/>
  <c r="CG121" i="17"/>
  <c r="CG277" i="17"/>
  <c r="CG292" i="17"/>
  <c r="CG202" i="17"/>
  <c r="CG231" i="17"/>
  <c r="CG170" i="17"/>
  <c r="CG88" i="17"/>
  <c r="CG175" i="17"/>
  <c r="CG76" i="17"/>
  <c r="CG261" i="17"/>
  <c r="CG167" i="17"/>
  <c r="CG229" i="17"/>
  <c r="CG143" i="17"/>
  <c r="CG73" i="17"/>
  <c r="CG106" i="17"/>
  <c r="CG220" i="17"/>
  <c r="CG223" i="17"/>
  <c r="CG179" i="17"/>
  <c r="CG51" i="17"/>
  <c r="CG232" i="17"/>
  <c r="CG284" i="17"/>
  <c r="CG197" i="17"/>
  <c r="CG245" i="17"/>
  <c r="CG56" i="17"/>
  <c r="CG54" i="17"/>
  <c r="CG186" i="17"/>
  <c r="CG174" i="17"/>
  <c r="CG189" i="17"/>
  <c r="CG247" i="17"/>
  <c r="CG211" i="17"/>
  <c r="CG92" i="17"/>
  <c r="CG101" i="17"/>
  <c r="CG164" i="17"/>
  <c r="CG69" i="17"/>
  <c r="CG296" i="17"/>
  <c r="CG215" i="17"/>
  <c r="CG138" i="17"/>
  <c r="CG119" i="17"/>
  <c r="CG286" i="17"/>
  <c r="CG212" i="17"/>
  <c r="CG45" i="17"/>
  <c r="CG187" i="17"/>
  <c r="CG120" i="17"/>
  <c r="CG283" i="17"/>
  <c r="CG254" i="17"/>
  <c r="CG118" i="17"/>
  <c r="CG196" i="17"/>
  <c r="CG52" i="17"/>
  <c r="CG97" i="17"/>
  <c r="CG190" i="17"/>
  <c r="CG242" i="17"/>
  <c r="CG209" i="17"/>
  <c r="CG213" i="17"/>
  <c r="CG278" i="17"/>
  <c r="CG289" i="17"/>
  <c r="CG44" i="17"/>
  <c r="CG127" i="17"/>
  <c r="CG59" i="17"/>
  <c r="CG107" i="17"/>
  <c r="CG91" i="17"/>
  <c r="CG60" i="17"/>
  <c r="CG206" i="17"/>
  <c r="CG177" i="17"/>
  <c r="CG161" i="17"/>
  <c r="CG82" i="17"/>
  <c r="CG142" i="17"/>
  <c r="CG140" i="17"/>
  <c r="CG90" i="17"/>
  <c r="CG124" i="17"/>
  <c r="CE40" i="8"/>
  <c r="CD40" i="8"/>
  <c r="BY40" i="8"/>
  <c r="CF85" i="8"/>
  <c r="BH79" i="18"/>
  <c r="BI39" i="18"/>
  <c r="CE59" i="17" l="1"/>
  <c r="CD59" i="17"/>
  <c r="BY59" i="17"/>
  <c r="CD186" i="17"/>
  <c r="CE186" i="17"/>
  <c r="CD182" i="17"/>
  <c r="CE182" i="17"/>
  <c r="CD276" i="17"/>
  <c r="CE276" i="17"/>
  <c r="CE133" i="17"/>
  <c r="CD133" i="17"/>
  <c r="CD216" i="17"/>
  <c r="CE216" i="17"/>
  <c r="CE54" i="17"/>
  <c r="CD54" i="17"/>
  <c r="BY54" i="17"/>
  <c r="CE94" i="17"/>
  <c r="CD94" i="17"/>
  <c r="CD105" i="17"/>
  <c r="CE105" i="17"/>
  <c r="CE294" i="17"/>
  <c r="CD294" i="17"/>
  <c r="CD155" i="17"/>
  <c r="CE155" i="17"/>
  <c r="CE44" i="17"/>
  <c r="CD44" i="17"/>
  <c r="BY44" i="17"/>
  <c r="CD175" i="17"/>
  <c r="CE175" i="17"/>
  <c r="CE221" i="17"/>
  <c r="CD221" i="17"/>
  <c r="CE47" i="17"/>
  <c r="CD47" i="17"/>
  <c r="BY47" i="17"/>
  <c r="CE256" i="17"/>
  <c r="CD256" i="17"/>
  <c r="CE178" i="17"/>
  <c r="CD178" i="17"/>
  <c r="CE286" i="17"/>
  <c r="CD286" i="17"/>
  <c r="CE115" i="17"/>
  <c r="CD115" i="17"/>
  <c r="CE63" i="17"/>
  <c r="CD63" i="17"/>
  <c r="BY63" i="17"/>
  <c r="CE198" i="17"/>
  <c r="CD198" i="17"/>
  <c r="CE96" i="17"/>
  <c r="CD96" i="17"/>
  <c r="CE135" i="17"/>
  <c r="CD135" i="17"/>
  <c r="CD197" i="17"/>
  <c r="CE197" i="17"/>
  <c r="CE98" i="17"/>
  <c r="CD98" i="17"/>
  <c r="CD281" i="17"/>
  <c r="CE281" i="17"/>
  <c r="CE236" i="17"/>
  <c r="CD236" i="17"/>
  <c r="CD128" i="17"/>
  <c r="CE128" i="17"/>
  <c r="CE124" i="17"/>
  <c r="CD124" i="17"/>
  <c r="CE284" i="17"/>
  <c r="CD284" i="17"/>
  <c r="CE125" i="17"/>
  <c r="CD125" i="17"/>
  <c r="CD50" i="17"/>
  <c r="CE50" i="17"/>
  <c r="BY50" i="17"/>
  <c r="CE207" i="17"/>
  <c r="CD207" i="17"/>
  <c r="CD158" i="17"/>
  <c r="CE158" i="17"/>
  <c r="CE209" i="17"/>
  <c r="CD209" i="17"/>
  <c r="CD202" i="17"/>
  <c r="CE202" i="17"/>
  <c r="CE299" i="17"/>
  <c r="CD299" i="17"/>
  <c r="CE258" i="17"/>
  <c r="CD258" i="17"/>
  <c r="CD168" i="17"/>
  <c r="CE168" i="17"/>
  <c r="CE287" i="17"/>
  <c r="CD287" i="17"/>
  <c r="CD296" i="17"/>
  <c r="CE296" i="17"/>
  <c r="CE264" i="17"/>
  <c r="CD264" i="17"/>
  <c r="CD184" i="17"/>
  <c r="CE184" i="17"/>
  <c r="CE57" i="17"/>
  <c r="CD57" i="17"/>
  <c r="BY57" i="17"/>
  <c r="CD241" i="17"/>
  <c r="CE241" i="17"/>
  <c r="CE142" i="17"/>
  <c r="CD142" i="17"/>
  <c r="CE179" i="17"/>
  <c r="CD179" i="17"/>
  <c r="CE159" i="17"/>
  <c r="CD159" i="17"/>
  <c r="CE181" i="17"/>
  <c r="CD181" i="17"/>
  <c r="CD99" i="17"/>
  <c r="CE99" i="17"/>
  <c r="CE297" i="17"/>
  <c r="CD297" i="17"/>
  <c r="CE164" i="17"/>
  <c r="CD164" i="17"/>
  <c r="CD200" i="17"/>
  <c r="CE200" i="17"/>
  <c r="CE166" i="17"/>
  <c r="CD166" i="17"/>
  <c r="CE204" i="17"/>
  <c r="CD204" i="17"/>
  <c r="CD230" i="17"/>
  <c r="CE230" i="17"/>
  <c r="CD161" i="17"/>
  <c r="CE161" i="17"/>
  <c r="CD220" i="17"/>
  <c r="CE220" i="17"/>
  <c r="CE217" i="17"/>
  <c r="CD217" i="17"/>
  <c r="CE298" i="17"/>
  <c r="CD298" i="17"/>
  <c r="CD78" i="17"/>
  <c r="CE78" i="17"/>
  <c r="CD269" i="17"/>
  <c r="CE269" i="17"/>
  <c r="CE196" i="17"/>
  <c r="CD196" i="17"/>
  <c r="CD62" i="17"/>
  <c r="BY62" i="17"/>
  <c r="CE62" i="17"/>
  <c r="CE144" i="17"/>
  <c r="CD144" i="17"/>
  <c r="CD109" i="17"/>
  <c r="CE109" i="17"/>
  <c r="CE130" i="17"/>
  <c r="CD130" i="17"/>
  <c r="CE153" i="17"/>
  <c r="CD153" i="17"/>
  <c r="CE118" i="17"/>
  <c r="CD118" i="17"/>
  <c r="CE293" i="17"/>
  <c r="CD293" i="17"/>
  <c r="CD171" i="17"/>
  <c r="CE171" i="17"/>
  <c r="CE275" i="17"/>
  <c r="CD275" i="17"/>
  <c r="CD35" i="17"/>
  <c r="CE35" i="17"/>
  <c r="BY35" i="17"/>
  <c r="CE157" i="17"/>
  <c r="CD157" i="17"/>
  <c r="CD254" i="17"/>
  <c r="CE254" i="17"/>
  <c r="CD143" i="17"/>
  <c r="CE143" i="17"/>
  <c r="CE263" i="17"/>
  <c r="CD263" i="17"/>
  <c r="CD136" i="17"/>
  <c r="CE136" i="17"/>
  <c r="CE185" i="17"/>
  <c r="CD185" i="17"/>
  <c r="BY40" i="17"/>
  <c r="CE40" i="17"/>
  <c r="CD40" i="17"/>
  <c r="CD113" i="17"/>
  <c r="CE113" i="17"/>
  <c r="CD173" i="17"/>
  <c r="CE173" i="17"/>
  <c r="CD246" i="17"/>
  <c r="CE246" i="17"/>
  <c r="CE291" i="17"/>
  <c r="CD291" i="17"/>
  <c r="CE132" i="17"/>
  <c r="CD132" i="17"/>
  <c r="CE239" i="17"/>
  <c r="CD239" i="17"/>
  <c r="CD36" i="17"/>
  <c r="CE36" i="17"/>
  <c r="BY36" i="17"/>
  <c r="CE252" i="17"/>
  <c r="CD252" i="17"/>
  <c r="CE42" i="17"/>
  <c r="BY42" i="17"/>
  <c r="CD42" i="17"/>
  <c r="CE261" i="17"/>
  <c r="CD261" i="17"/>
  <c r="CD218" i="17"/>
  <c r="CE218" i="17"/>
  <c r="CE89" i="17"/>
  <c r="CD89" i="17"/>
  <c r="CD64" i="17"/>
  <c r="BY64" i="17"/>
  <c r="CE64" i="17"/>
  <c r="CD127" i="17"/>
  <c r="CE127" i="17"/>
  <c r="CD76" i="17"/>
  <c r="CE76" i="17"/>
  <c r="CE102" i="17"/>
  <c r="CD102" i="17"/>
  <c r="CD199" i="17"/>
  <c r="CE199" i="17"/>
  <c r="CE273" i="17"/>
  <c r="CD273" i="17"/>
  <c r="CE212" i="17"/>
  <c r="CD212" i="17"/>
  <c r="CD156" i="17"/>
  <c r="CE156" i="17"/>
  <c r="CE86" i="17"/>
  <c r="CD86" i="17"/>
  <c r="CE145" i="17"/>
  <c r="CD145" i="17"/>
  <c r="CD146" i="17"/>
  <c r="CE146" i="17"/>
  <c r="CE245" i="17"/>
  <c r="CD245" i="17"/>
  <c r="CD70" i="17"/>
  <c r="BY70" i="17"/>
  <c r="CE70" i="17"/>
  <c r="CE152" i="17"/>
  <c r="CD152" i="17"/>
  <c r="CE280" i="17"/>
  <c r="CD280" i="17"/>
  <c r="CE119" i="17"/>
  <c r="CD119" i="17"/>
  <c r="CD114" i="17"/>
  <c r="CE114" i="17"/>
  <c r="CD260" i="17"/>
  <c r="CE260" i="17"/>
  <c r="CD139" i="17"/>
  <c r="CE139" i="17"/>
  <c r="CE219" i="17"/>
  <c r="CD219" i="17"/>
  <c r="CE213" i="17"/>
  <c r="CD213" i="17"/>
  <c r="CE231" i="17"/>
  <c r="CD231" i="17"/>
  <c r="CE268" i="17"/>
  <c r="CD268" i="17"/>
  <c r="CE93" i="17"/>
  <c r="CD93" i="17"/>
  <c r="CE103" i="17"/>
  <c r="CD103" i="17"/>
  <c r="CD191" i="17"/>
  <c r="CE191" i="17"/>
  <c r="CD215" i="17"/>
  <c r="CE215" i="17"/>
  <c r="CE288" i="17"/>
  <c r="CD288" i="17"/>
  <c r="CE243" i="17"/>
  <c r="CD243" i="17"/>
  <c r="CE77" i="17"/>
  <c r="CD77" i="17"/>
  <c r="CE123" i="17"/>
  <c r="CD123" i="17"/>
  <c r="CE140" i="17"/>
  <c r="CD140" i="17"/>
  <c r="BY51" i="17"/>
  <c r="CE51" i="17"/>
  <c r="CD51" i="17"/>
  <c r="CD81" i="17"/>
  <c r="CE81" i="17"/>
  <c r="CE257" i="17"/>
  <c r="CD257" i="17"/>
  <c r="CE183" i="17"/>
  <c r="CD183" i="17"/>
  <c r="CD154" i="17"/>
  <c r="CE154" i="17"/>
  <c r="BY34" i="17"/>
  <c r="CE34" i="17"/>
  <c r="CD34" i="17"/>
  <c r="CE69" i="17"/>
  <c r="BY69" i="17"/>
  <c r="CD69" i="17"/>
  <c r="CE253" i="17"/>
  <c r="CD253" i="17"/>
  <c r="CE227" i="17"/>
  <c r="CD227" i="17"/>
  <c r="CD203" i="17"/>
  <c r="CE203" i="17"/>
  <c r="BY66" i="17"/>
  <c r="CD66" i="17"/>
  <c r="CE66" i="17"/>
  <c r="CE82" i="17"/>
  <c r="CD82" i="17"/>
  <c r="CE223" i="17"/>
  <c r="CD223" i="17"/>
  <c r="CD238" i="17"/>
  <c r="CE238" i="17"/>
  <c r="CD122" i="17"/>
  <c r="CE122" i="17"/>
  <c r="CE192" i="17"/>
  <c r="CD192" i="17"/>
  <c r="CD290" i="17"/>
  <c r="CE290" i="17"/>
  <c r="CE101" i="17"/>
  <c r="CD101" i="17"/>
  <c r="CE141" i="17"/>
  <c r="CD141" i="17"/>
  <c r="CD53" i="17"/>
  <c r="BY53" i="17"/>
  <c r="CE53" i="17"/>
  <c r="CE95" i="17"/>
  <c r="CD95" i="17"/>
  <c r="CD169" i="17"/>
  <c r="CE169" i="17"/>
  <c r="CE177" i="17"/>
  <c r="CD177" i="17"/>
  <c r="CE106" i="17"/>
  <c r="CD106" i="17"/>
  <c r="CE274" i="17"/>
  <c r="CD274" i="17"/>
  <c r="CD162" i="17"/>
  <c r="CE162" i="17"/>
  <c r="CD265" i="17"/>
  <c r="CE265" i="17"/>
  <c r="CD58" i="17"/>
  <c r="BY58" i="17"/>
  <c r="CE58" i="17"/>
  <c r="CD211" i="17"/>
  <c r="CE211" i="17"/>
  <c r="CE84" i="17"/>
  <c r="CD84" i="17"/>
  <c r="CD262" i="17"/>
  <c r="CE262" i="17"/>
  <c r="CD100" i="17"/>
  <c r="CE100" i="17"/>
  <c r="CD266" i="17"/>
  <c r="CE266" i="17"/>
  <c r="BY60" i="17"/>
  <c r="CE60" i="17"/>
  <c r="CD60" i="17"/>
  <c r="CD91" i="17"/>
  <c r="CE91" i="17"/>
  <c r="CE283" i="17"/>
  <c r="CD283" i="17"/>
  <c r="CE189" i="17"/>
  <c r="CD189" i="17"/>
  <c r="CE229" i="17"/>
  <c r="CD229" i="17"/>
  <c r="CE137" i="17"/>
  <c r="CD137" i="17"/>
  <c r="CE259" i="17"/>
  <c r="CD259" i="17"/>
  <c r="BY61" i="17"/>
  <c r="CE61" i="17"/>
  <c r="CD61" i="17"/>
  <c r="CE68" i="17"/>
  <c r="BY68" i="17"/>
  <c r="CD68" i="17"/>
  <c r="CE75" i="17"/>
  <c r="CD75" i="17"/>
  <c r="CD117" i="17"/>
  <c r="CE117" i="17"/>
  <c r="CE255" i="17"/>
  <c r="CD255" i="17"/>
  <c r="BY41" i="17"/>
  <c r="CE41" i="17"/>
  <c r="CD41" i="17"/>
  <c r="CD111" i="17"/>
  <c r="CE111" i="17"/>
  <c r="CE228" i="17"/>
  <c r="CD228" i="17"/>
  <c r="CE131" i="17"/>
  <c r="CD131" i="17"/>
  <c r="CE248" i="17"/>
  <c r="CD248" i="17"/>
  <c r="CE187" i="17"/>
  <c r="CD187" i="17"/>
  <c r="CE46" i="17"/>
  <c r="BY46" i="17"/>
  <c r="CD46" i="17"/>
  <c r="CD234" i="17"/>
  <c r="CE234" i="17"/>
  <c r="CE79" i="17"/>
  <c r="CD79" i="17"/>
  <c r="CE80" i="17"/>
  <c r="CD80" i="17"/>
  <c r="CD226" i="17"/>
  <c r="CE226" i="17"/>
  <c r="BY45" i="17"/>
  <c r="CD45" i="17"/>
  <c r="CE45" i="17"/>
  <c r="CE251" i="17"/>
  <c r="CD251" i="17"/>
  <c r="CD112" i="17"/>
  <c r="CE112" i="17"/>
  <c r="CD149" i="17"/>
  <c r="CE149" i="17"/>
  <c r="CD195" i="17"/>
  <c r="CE195" i="17"/>
  <c r="BY39" i="17"/>
  <c r="CE39" i="17"/>
  <c r="CD39" i="17"/>
  <c r="CE56" i="17"/>
  <c r="CD56" i="17"/>
  <c r="BY56" i="17"/>
  <c r="CE250" i="17"/>
  <c r="CD250" i="17"/>
  <c r="CE74" i="17"/>
  <c r="CD74" i="17"/>
  <c r="BY74" i="17"/>
  <c r="CE205" i="17"/>
  <c r="CD205" i="17"/>
  <c r="CE65" i="17"/>
  <c r="CD65" i="17"/>
  <c r="BY65" i="17"/>
  <c r="CE289" i="17"/>
  <c r="CD289" i="17"/>
  <c r="CE88" i="17"/>
  <c r="CD88" i="17"/>
  <c r="CE237" i="17"/>
  <c r="CD237" i="17"/>
  <c r="CE222" i="17"/>
  <c r="CD222" i="17"/>
  <c r="CE104" i="17"/>
  <c r="CD104" i="17"/>
  <c r="CE282" i="17"/>
  <c r="CD282" i="17"/>
  <c r="CD278" i="17"/>
  <c r="CE278" i="17"/>
  <c r="CD170" i="17"/>
  <c r="CE170" i="17"/>
  <c r="CD134" i="17"/>
  <c r="CE134" i="17"/>
  <c r="CE214" i="17"/>
  <c r="CD214" i="17"/>
  <c r="BY67" i="17"/>
  <c r="CE67" i="17"/>
  <c r="CD67" i="17"/>
  <c r="CE235" i="17"/>
  <c r="CD235" i="17"/>
  <c r="CE138" i="17"/>
  <c r="CD138" i="17"/>
  <c r="CD267" i="17"/>
  <c r="CE267" i="17"/>
  <c r="CE172" i="17"/>
  <c r="CD172" i="17"/>
  <c r="CE188" i="17"/>
  <c r="CD188" i="17"/>
  <c r="CD194" i="17"/>
  <c r="CE194" i="17"/>
  <c r="CE90" i="17"/>
  <c r="CD90" i="17"/>
  <c r="CD232" i="17"/>
  <c r="CE232" i="17"/>
  <c r="CE285" i="17"/>
  <c r="CD285" i="17"/>
  <c r="CE244" i="17"/>
  <c r="CD244" i="17"/>
  <c r="CD270" i="17"/>
  <c r="CE270" i="17"/>
  <c r="CE116" i="17"/>
  <c r="CD116" i="17"/>
  <c r="CD242" i="17"/>
  <c r="CE242" i="17"/>
  <c r="CD292" i="17"/>
  <c r="CE292" i="17"/>
  <c r="CE201" i="17"/>
  <c r="CD201" i="17"/>
  <c r="CE87" i="17"/>
  <c r="CD87" i="17"/>
  <c r="CD150" i="17"/>
  <c r="CE150" i="17"/>
  <c r="CE190" i="17"/>
  <c r="CD190" i="17"/>
  <c r="CE277" i="17"/>
  <c r="CD277" i="17"/>
  <c r="CE249" i="17"/>
  <c r="CD249" i="17"/>
  <c r="CE108" i="17"/>
  <c r="CD108" i="17"/>
  <c r="CD85" i="17"/>
  <c r="CE85" i="17"/>
  <c r="CE225" i="17"/>
  <c r="CD225" i="17"/>
  <c r="CD97" i="17"/>
  <c r="CE97" i="17"/>
  <c r="CD121" i="17"/>
  <c r="CE121" i="17"/>
  <c r="CE43" i="17"/>
  <c r="CD43" i="17"/>
  <c r="BY43" i="17"/>
  <c r="CE148" i="17"/>
  <c r="CD148" i="17"/>
  <c r="BY38" i="17"/>
  <c r="CD38" i="17"/>
  <c r="CE38" i="17"/>
  <c r="CD240" i="17"/>
  <c r="CE240" i="17"/>
  <c r="BY52" i="17"/>
  <c r="CE52" i="17"/>
  <c r="CD52" i="17"/>
  <c r="CD49" i="17"/>
  <c r="BY49" i="17"/>
  <c r="CE49" i="17"/>
  <c r="CE176" i="17"/>
  <c r="CD176" i="17"/>
  <c r="CD180" i="17"/>
  <c r="CE180" i="17"/>
  <c r="CE208" i="17"/>
  <c r="CD208" i="17"/>
  <c r="CD233" i="17"/>
  <c r="CE233" i="17"/>
  <c r="CE92" i="17"/>
  <c r="CD92" i="17"/>
  <c r="BY37" i="17"/>
  <c r="CE37" i="17"/>
  <c r="CD37" i="17"/>
  <c r="CD55" i="17"/>
  <c r="BY55" i="17"/>
  <c r="CE55" i="17"/>
  <c r="CE210" i="17"/>
  <c r="CD210" i="17"/>
  <c r="CD151" i="17"/>
  <c r="CE151" i="17"/>
  <c r="CD206" i="17"/>
  <c r="CE206" i="17"/>
  <c r="BY73" i="17"/>
  <c r="CD73" i="17"/>
  <c r="CE73" i="17"/>
  <c r="CE129" i="17"/>
  <c r="CD129" i="17"/>
  <c r="BY71" i="17"/>
  <c r="CD71" i="17"/>
  <c r="CE71" i="17"/>
  <c r="CD147" i="17"/>
  <c r="CE147" i="17"/>
  <c r="CE160" i="17"/>
  <c r="CD160" i="17"/>
  <c r="CD247" i="17"/>
  <c r="CE247" i="17"/>
  <c r="CE107" i="17"/>
  <c r="CD107" i="17"/>
  <c r="CD120" i="17"/>
  <c r="CE120" i="17"/>
  <c r="CE174" i="17"/>
  <c r="CD174" i="17"/>
  <c r="CE167" i="17"/>
  <c r="CD167" i="17"/>
  <c r="CE295" i="17"/>
  <c r="CD295" i="17"/>
  <c r="CD126" i="17"/>
  <c r="CE126" i="17"/>
  <c r="CE272" i="17"/>
  <c r="CD272" i="17"/>
  <c r="CE193" i="17"/>
  <c r="CD193" i="17"/>
  <c r="CE163" i="17"/>
  <c r="CD163" i="17"/>
  <c r="CE165" i="17"/>
  <c r="CD165" i="17"/>
  <c r="CD72" i="17"/>
  <c r="BY72" i="17"/>
  <c r="CE72" i="17"/>
  <c r="CE271" i="17"/>
  <c r="CD271" i="17"/>
  <c r="CE110" i="17"/>
  <c r="CD110" i="17"/>
  <c r="CE48" i="17"/>
  <c r="CD48" i="17"/>
  <c r="BY48" i="17"/>
  <c r="CE83" i="17"/>
  <c r="CD83" i="17"/>
  <c r="CE224" i="17"/>
  <c r="CD224" i="17"/>
  <c r="CF90" i="8"/>
  <c r="CG42" i="8"/>
  <c r="BF39" i="18"/>
  <c r="BA39" i="18"/>
  <c r="BG39" i="18"/>
  <c r="BH84" i="18"/>
  <c r="BI40" i="18"/>
  <c r="CE42" i="8" l="1"/>
  <c r="CD42" i="8"/>
  <c r="BY42" i="8"/>
  <c r="CF91" i="8"/>
  <c r="BH85" i="18"/>
  <c r="BI42" i="18"/>
  <c r="BA40" i="18"/>
  <c r="BG40" i="18"/>
  <c r="BF40" i="18"/>
  <c r="CF96" i="8" l="1"/>
  <c r="BG42" i="18"/>
  <c r="BA42" i="18"/>
  <c r="BF42" i="18"/>
  <c r="BH90" i="18"/>
  <c r="CF97" i="8" l="1"/>
  <c r="CF102" i="8" s="1"/>
  <c r="CF108" i="8" s="1"/>
  <c r="CG249" i="8"/>
  <c r="CG285" i="8"/>
  <c r="CG137" i="8"/>
  <c r="BH91" i="18"/>
  <c r="BH96" i="18" s="1"/>
  <c r="BH97" i="18" s="1"/>
  <c r="BH102" i="18" s="1"/>
  <c r="BH108" i="18" s="1"/>
  <c r="BI272" i="18" s="1"/>
  <c r="BI70" i="18"/>
  <c r="BI47" i="18"/>
  <c r="BI243" i="18"/>
  <c r="BI234" i="18"/>
  <c r="BI248" i="18"/>
  <c r="BI149" i="18"/>
  <c r="BI87" i="18"/>
  <c r="BI114" i="18"/>
  <c r="BI86" i="18"/>
  <c r="BI95" i="18"/>
  <c r="BI285" i="18"/>
  <c r="BI218" i="18"/>
  <c r="BI295" i="18"/>
  <c r="BI184" i="18"/>
  <c r="BI241" i="18"/>
  <c r="BI133" i="18"/>
  <c r="BI132" i="18"/>
  <c r="BI46" i="18"/>
  <c r="BI152" i="18"/>
  <c r="BI227" i="18"/>
  <c r="BI98" i="18"/>
  <c r="BI56" i="18"/>
  <c r="BI201" i="18"/>
  <c r="BI71" i="18"/>
  <c r="BI164" i="18"/>
  <c r="BI146" i="18"/>
  <c r="BI283" i="18"/>
  <c r="BI209" i="18"/>
  <c r="BI144" i="18"/>
  <c r="BI157" i="18"/>
  <c r="BI63" i="18"/>
  <c r="BI217" i="18"/>
  <c r="BI43" i="18"/>
  <c r="BI85" i="18"/>
  <c r="BI195" i="18"/>
  <c r="BI174" i="18"/>
  <c r="BI215" i="18"/>
  <c r="BI51" i="18"/>
  <c r="BI54" i="18"/>
  <c r="BI110" i="18"/>
  <c r="BI65" i="18"/>
  <c r="BI216" i="18" l="1"/>
  <c r="BI94" i="18"/>
  <c r="BI103" i="18"/>
  <c r="BI194" i="18"/>
  <c r="BI113" i="18"/>
  <c r="BI142" i="18"/>
  <c r="BI263" i="18"/>
  <c r="BI161" i="18"/>
  <c r="BI229" i="18"/>
  <c r="BI287" i="18"/>
  <c r="BG287" i="18" s="1"/>
  <c r="BI79" i="18"/>
  <c r="BI255" i="18"/>
  <c r="BF255" i="18" s="1"/>
  <c r="BI126" i="18"/>
  <c r="BF126" i="18" s="1"/>
  <c r="BI268" i="18"/>
  <c r="BI225" i="18"/>
  <c r="BF225" i="18" s="1"/>
  <c r="BI108" i="18"/>
  <c r="BG108" i="18" s="1"/>
  <c r="BI57" i="18"/>
  <c r="BI169" i="18"/>
  <c r="BI224" i="18"/>
  <c r="BI134" i="18"/>
  <c r="BI102" i="18"/>
  <c r="BF102" i="18" s="1"/>
  <c r="BI179" i="18"/>
  <c r="BG179" i="18" s="1"/>
  <c r="BI139" i="18"/>
  <c r="BI175" i="18"/>
  <c r="BI88" i="18"/>
  <c r="BG88" i="18" s="1"/>
  <c r="BI253" i="18"/>
  <c r="BG253" i="18" s="1"/>
  <c r="BI162" i="18"/>
  <c r="BG162" i="18" s="1"/>
  <c r="BI266" i="18"/>
  <c r="BG266" i="18" s="1"/>
  <c r="BI245" i="18"/>
  <c r="BG245" i="18" s="1"/>
  <c r="BI67" i="18"/>
  <c r="BA67" i="18" s="1"/>
  <c r="BI264" i="18"/>
  <c r="BF264" i="18" s="1"/>
  <c r="BI143" i="18"/>
  <c r="BF143" i="18" s="1"/>
  <c r="BI72" i="18"/>
  <c r="BI269" i="18"/>
  <c r="BI271" i="18"/>
  <c r="BI294" i="18"/>
  <c r="BI153" i="18"/>
  <c r="BG153" i="18" s="1"/>
  <c r="BI270" i="18"/>
  <c r="BI262" i="18"/>
  <c r="BI131" i="18"/>
  <c r="BG131" i="18" s="1"/>
  <c r="BI281" i="18"/>
  <c r="BG281" i="18" s="1"/>
  <c r="CE285" i="8"/>
  <c r="CD285" i="8"/>
  <c r="CE249" i="8"/>
  <c r="CD249" i="8"/>
  <c r="CE137" i="8"/>
  <c r="CD137" i="8"/>
  <c r="CG273" i="8"/>
  <c r="CG37" i="8"/>
  <c r="CG138" i="8"/>
  <c r="CG120" i="8"/>
  <c r="CG83" i="8"/>
  <c r="CG41" i="8"/>
  <c r="CG221" i="8"/>
  <c r="CG216" i="8"/>
  <c r="CG63" i="8"/>
  <c r="CG68" i="8"/>
  <c r="CG108" i="8"/>
  <c r="CG127" i="8"/>
  <c r="CG151" i="8"/>
  <c r="CG104" i="8"/>
  <c r="CG39" i="8"/>
  <c r="CG92" i="8"/>
  <c r="CG279" i="8"/>
  <c r="CG64" i="8"/>
  <c r="CG264" i="8"/>
  <c r="CG51" i="8"/>
  <c r="CG209" i="8"/>
  <c r="CG232" i="8"/>
  <c r="CG248" i="8"/>
  <c r="CG251" i="8"/>
  <c r="CG148" i="8"/>
  <c r="CG125" i="8"/>
  <c r="CG222" i="8"/>
  <c r="CG84" i="8"/>
  <c r="CG241" i="8"/>
  <c r="CG254" i="8"/>
  <c r="CG297" i="8"/>
  <c r="CG194" i="8"/>
  <c r="CG246" i="8"/>
  <c r="CG180" i="8"/>
  <c r="CG144" i="8"/>
  <c r="CG174" i="8"/>
  <c r="CG276" i="8"/>
  <c r="CG191" i="8"/>
  <c r="CG60" i="8"/>
  <c r="CG262" i="8"/>
  <c r="CG128" i="8"/>
  <c r="CG234" i="8"/>
  <c r="CG166" i="8"/>
  <c r="CG162" i="8"/>
  <c r="CG260" i="8"/>
  <c r="CG160" i="8"/>
  <c r="CG58" i="8"/>
  <c r="CG65" i="8"/>
  <c r="CG250" i="8"/>
  <c r="CG72" i="8"/>
  <c r="CG47" i="8"/>
  <c r="CG243" i="8"/>
  <c r="CG71" i="8"/>
  <c r="CG79" i="8"/>
  <c r="CG187" i="8"/>
  <c r="CG87" i="8"/>
  <c r="CG210" i="8"/>
  <c r="CG200" i="8"/>
  <c r="CG86" i="8"/>
  <c r="CG168" i="8"/>
  <c r="CG226" i="8"/>
  <c r="CG270" i="8"/>
  <c r="CG98" i="8"/>
  <c r="CG217" i="8"/>
  <c r="CG114" i="8"/>
  <c r="CG207" i="8"/>
  <c r="CG155" i="8"/>
  <c r="CG54" i="8"/>
  <c r="CG229" i="8"/>
  <c r="CG106" i="8"/>
  <c r="CG43" i="8"/>
  <c r="CG237" i="8"/>
  <c r="CG66" i="8"/>
  <c r="CG212" i="8"/>
  <c r="CG159" i="8"/>
  <c r="CG56" i="8"/>
  <c r="CG146" i="8"/>
  <c r="CG97" i="8"/>
  <c r="CG258" i="8"/>
  <c r="CG157" i="8"/>
  <c r="CG219" i="8"/>
  <c r="CG220" i="8"/>
  <c r="CG102" i="8"/>
  <c r="CG75" i="8"/>
  <c r="CG115" i="8"/>
  <c r="CG288" i="8"/>
  <c r="CG85" i="8"/>
  <c r="CG189" i="8"/>
  <c r="CG119" i="8"/>
  <c r="CG231" i="8"/>
  <c r="CG213" i="8"/>
  <c r="CG175" i="8"/>
  <c r="CG272" i="8"/>
  <c r="CG278" i="8"/>
  <c r="CG50" i="8"/>
  <c r="CG49" i="8"/>
  <c r="CG110" i="8"/>
  <c r="CG59" i="8"/>
  <c r="CG193" i="8"/>
  <c r="CG178" i="8"/>
  <c r="CG103" i="8"/>
  <c r="CG215" i="8"/>
  <c r="CG57" i="8"/>
  <c r="CG105" i="8"/>
  <c r="CG90" i="8"/>
  <c r="CG95" i="8"/>
  <c r="CG186" i="8"/>
  <c r="CG141" i="8"/>
  <c r="CG275" i="8"/>
  <c r="CG293" i="8"/>
  <c r="CG198" i="8"/>
  <c r="CG290" i="8"/>
  <c r="CG239" i="8"/>
  <c r="CG171" i="8"/>
  <c r="CG169" i="8"/>
  <c r="CG153" i="8"/>
  <c r="CG195" i="8"/>
  <c r="CG62" i="8"/>
  <c r="CG55" i="8"/>
  <c r="CG149" i="8"/>
  <c r="CG91" i="8"/>
  <c r="CG266" i="8"/>
  <c r="CG182" i="8"/>
  <c r="CG179" i="8"/>
  <c r="CG274" i="8"/>
  <c r="CG211" i="8"/>
  <c r="CG136" i="8"/>
  <c r="CG202" i="8"/>
  <c r="CG147" i="8"/>
  <c r="CG145" i="8"/>
  <c r="CG96" i="8"/>
  <c r="CG257" i="8"/>
  <c r="CG53" i="8"/>
  <c r="CG112" i="8"/>
  <c r="CG129" i="8"/>
  <c r="CG44" i="8"/>
  <c r="CG116" i="8"/>
  <c r="CG124" i="8"/>
  <c r="CG283" i="8"/>
  <c r="CG67" i="8"/>
  <c r="CG247" i="8"/>
  <c r="CG291" i="8"/>
  <c r="CG265" i="8"/>
  <c r="CG143" i="8"/>
  <c r="CG192" i="8"/>
  <c r="CG117" i="8"/>
  <c r="CG113" i="8"/>
  <c r="CG252" i="8"/>
  <c r="CG199" i="8"/>
  <c r="CG233" i="8"/>
  <c r="CG69" i="8"/>
  <c r="CG242" i="8"/>
  <c r="CG203" i="8"/>
  <c r="CG253" i="8"/>
  <c r="CG152" i="8"/>
  <c r="CG82" i="8"/>
  <c r="CG245" i="8"/>
  <c r="CG121" i="8"/>
  <c r="CG181" i="8"/>
  <c r="CG256" i="8"/>
  <c r="CG122" i="8"/>
  <c r="CG214" i="8"/>
  <c r="CG184" i="8"/>
  <c r="CG81" i="8"/>
  <c r="CG142" i="8"/>
  <c r="CG156" i="8"/>
  <c r="CG223" i="8"/>
  <c r="CG190" i="8"/>
  <c r="CG238" i="8"/>
  <c r="CG131" i="8"/>
  <c r="CG170" i="8"/>
  <c r="CG99" i="8"/>
  <c r="CG130" i="8"/>
  <c r="CG196" i="8"/>
  <c r="CG286" i="8"/>
  <c r="CG111" i="8"/>
  <c r="CG197" i="8"/>
  <c r="CG240" i="8"/>
  <c r="CG133" i="8"/>
  <c r="CG73" i="8"/>
  <c r="CG188" i="8"/>
  <c r="CG109" i="8"/>
  <c r="CG282" i="8"/>
  <c r="CG296" i="8"/>
  <c r="CG167" i="8"/>
  <c r="CG277" i="8"/>
  <c r="CG183" i="8"/>
  <c r="CG52" i="8"/>
  <c r="CG206" i="8"/>
  <c r="CG205" i="8"/>
  <c r="CG294" i="8"/>
  <c r="CG176" i="8"/>
  <c r="CG236" i="8"/>
  <c r="CG281" i="8"/>
  <c r="CG280" i="8"/>
  <c r="CG268" i="8"/>
  <c r="CG201" i="8"/>
  <c r="CG100" i="8"/>
  <c r="CG227" i="8"/>
  <c r="CG284" i="8"/>
  <c r="CG126" i="8"/>
  <c r="CG89" i="8"/>
  <c r="CG154" i="8"/>
  <c r="CG101" i="8"/>
  <c r="CG118" i="8"/>
  <c r="CG45" i="8"/>
  <c r="CG255" i="8"/>
  <c r="CG218" i="8"/>
  <c r="CG48" i="8"/>
  <c r="CG259" i="8"/>
  <c r="CG292" i="8"/>
  <c r="CG139" i="8"/>
  <c r="CG80" i="8"/>
  <c r="CG94" i="8"/>
  <c r="CG158" i="8"/>
  <c r="CG299" i="8"/>
  <c r="CG161" i="8"/>
  <c r="CG78" i="8"/>
  <c r="CG271" i="8"/>
  <c r="CG150" i="8"/>
  <c r="CG93" i="8"/>
  <c r="CG177" i="8"/>
  <c r="CG107" i="8"/>
  <c r="CG164" i="8"/>
  <c r="CG261" i="8"/>
  <c r="CG88" i="8"/>
  <c r="CG134" i="8"/>
  <c r="CG287" i="8"/>
  <c r="CG135" i="8"/>
  <c r="CG235" i="8"/>
  <c r="CG208" i="8"/>
  <c r="CG46" i="8"/>
  <c r="CG173" i="8"/>
  <c r="CG172" i="8"/>
  <c r="CG74" i="8"/>
  <c r="CG123" i="8"/>
  <c r="CG230" i="8"/>
  <c r="CG204" i="8"/>
  <c r="CG225" i="8"/>
  <c r="CG267" i="8"/>
  <c r="CG132" i="8"/>
  <c r="CG140" i="8"/>
  <c r="CG61" i="8"/>
  <c r="CG76" i="8"/>
  <c r="CG295" i="8"/>
  <c r="CG263" i="8"/>
  <c r="CG224" i="8"/>
  <c r="CG70" i="8"/>
  <c r="CG77" i="8"/>
  <c r="CG298" i="8"/>
  <c r="CG163" i="8"/>
  <c r="CG269" i="8"/>
  <c r="CG228" i="8"/>
  <c r="CG244" i="8"/>
  <c r="CG289" i="8"/>
  <c r="CG165" i="8"/>
  <c r="CG185" i="8"/>
  <c r="BI260" i="18"/>
  <c r="BG217" i="18"/>
  <c r="BF217" i="18"/>
  <c r="BF95" i="18"/>
  <c r="BG95" i="18"/>
  <c r="BG295" i="18"/>
  <c r="BF295" i="18"/>
  <c r="BG270" i="18"/>
  <c r="BF270" i="18"/>
  <c r="BF281" i="18"/>
  <c r="BG79" i="18"/>
  <c r="BF79" i="18"/>
  <c r="BG215" i="18"/>
  <c r="BF215" i="18"/>
  <c r="BF86" i="18"/>
  <c r="BG86" i="18"/>
  <c r="BG157" i="18"/>
  <c r="BF157" i="18"/>
  <c r="BF114" i="18"/>
  <c r="BG114" i="18"/>
  <c r="BG144" i="18"/>
  <c r="BF144" i="18"/>
  <c r="BF218" i="18"/>
  <c r="BG218" i="18"/>
  <c r="BG85" i="18"/>
  <c r="BF85" i="18"/>
  <c r="BF94" i="18"/>
  <c r="BG94" i="18"/>
  <c r="BF283" i="18"/>
  <c r="BG283" i="18"/>
  <c r="BG248" i="18"/>
  <c r="BF248" i="18"/>
  <c r="BG227" i="18"/>
  <c r="BF227" i="18"/>
  <c r="BG263" i="18"/>
  <c r="BF263" i="18"/>
  <c r="BG113" i="18"/>
  <c r="BF113" i="18"/>
  <c r="BA46" i="18"/>
  <c r="BG46" i="18"/>
  <c r="BF46" i="18"/>
  <c r="BF110" i="18"/>
  <c r="BG110" i="18"/>
  <c r="BG132" i="18"/>
  <c r="BF132" i="18"/>
  <c r="BF54" i="18"/>
  <c r="BG54" i="18"/>
  <c r="BA54" i="18"/>
  <c r="BG285" i="18"/>
  <c r="BF285" i="18"/>
  <c r="BG72" i="18"/>
  <c r="BF72" i="18"/>
  <c r="BA72" i="18"/>
  <c r="BG224" i="18"/>
  <c r="BF224" i="18"/>
  <c r="BF134" i="18"/>
  <c r="BG134" i="18"/>
  <c r="BI226" i="18"/>
  <c r="BG262" i="18"/>
  <c r="BF262" i="18"/>
  <c r="BA51" i="18"/>
  <c r="BG51" i="18"/>
  <c r="BF51" i="18"/>
  <c r="BG241" i="18"/>
  <c r="BF241" i="18"/>
  <c r="BG63" i="18"/>
  <c r="BF63" i="18"/>
  <c r="BA63" i="18"/>
  <c r="BF184" i="18"/>
  <c r="BG184" i="18"/>
  <c r="BF174" i="18"/>
  <c r="BG174" i="18"/>
  <c r="BF194" i="18"/>
  <c r="BG194" i="18"/>
  <c r="BF195" i="18"/>
  <c r="BG195" i="18"/>
  <c r="BG161" i="18"/>
  <c r="BF161" i="18"/>
  <c r="BG87" i="18"/>
  <c r="BF87" i="18"/>
  <c r="BG209" i="18"/>
  <c r="BF209" i="18"/>
  <c r="BF149" i="18"/>
  <c r="BG149" i="18"/>
  <c r="BG103" i="18"/>
  <c r="BF103" i="18"/>
  <c r="BF142" i="18"/>
  <c r="BG142" i="18"/>
  <c r="BG216" i="18"/>
  <c r="BF216" i="18"/>
  <c r="BG164" i="18"/>
  <c r="BF164" i="18"/>
  <c r="BG243" i="18"/>
  <c r="BF243" i="18"/>
  <c r="BA71" i="18"/>
  <c r="BG71" i="18"/>
  <c r="BF71" i="18"/>
  <c r="BG47" i="18"/>
  <c r="BF47" i="18"/>
  <c r="BA47" i="18"/>
  <c r="BA43" i="18"/>
  <c r="BG43" i="18"/>
  <c r="BF43" i="18"/>
  <c r="BG268" i="18"/>
  <c r="BF268" i="18"/>
  <c r="BG133" i="18"/>
  <c r="BF133" i="18"/>
  <c r="BG57" i="18"/>
  <c r="BF57" i="18"/>
  <c r="BA57" i="18"/>
  <c r="BG169" i="18"/>
  <c r="BF169" i="18"/>
  <c r="BG269" i="18"/>
  <c r="BF269" i="18"/>
  <c r="BF139" i="18"/>
  <c r="BG139" i="18"/>
  <c r="BF271" i="18"/>
  <c r="BG271" i="18"/>
  <c r="BF175" i="18"/>
  <c r="BG175" i="18"/>
  <c r="BI228" i="18"/>
  <c r="BG225" i="18"/>
  <c r="BF98" i="18"/>
  <c r="BG98" i="18"/>
  <c r="BF146" i="18"/>
  <c r="BG146" i="18"/>
  <c r="BG234" i="18"/>
  <c r="BF234" i="18"/>
  <c r="BG152" i="18"/>
  <c r="BF152" i="18"/>
  <c r="BF65" i="18"/>
  <c r="BA65" i="18"/>
  <c r="BG65" i="18"/>
  <c r="BG229" i="18"/>
  <c r="BF229" i="18"/>
  <c r="BG201" i="18"/>
  <c r="BF201" i="18"/>
  <c r="BA70" i="18"/>
  <c r="BG70" i="18"/>
  <c r="BF70" i="18"/>
  <c r="BA56" i="18"/>
  <c r="BG56" i="18"/>
  <c r="BF56" i="18"/>
  <c r="BG272" i="18"/>
  <c r="BF272" i="18"/>
  <c r="BG260" i="18"/>
  <c r="BF260" i="18"/>
  <c r="BG294" i="18"/>
  <c r="BF294" i="18"/>
  <c r="BI165" i="18"/>
  <c r="BI49" i="18"/>
  <c r="BI168" i="18"/>
  <c r="BI158" i="18"/>
  <c r="BI148" i="18"/>
  <c r="BI84" i="18"/>
  <c r="BI230" i="18"/>
  <c r="BI205" i="18"/>
  <c r="BI197" i="18"/>
  <c r="BI297" i="18"/>
  <c r="BI198" i="18"/>
  <c r="BI296" i="18"/>
  <c r="BI41" i="18"/>
  <c r="BI247" i="18"/>
  <c r="BI242" i="18"/>
  <c r="BI141" i="18"/>
  <c r="BI128" i="18"/>
  <c r="BI292" i="18"/>
  <c r="BI100" i="18"/>
  <c r="BI73" i="18"/>
  <c r="BI52" i="18"/>
  <c r="BI48" i="18"/>
  <c r="BI237" i="18"/>
  <c r="BI257" i="18"/>
  <c r="BI258" i="18"/>
  <c r="BI280" i="18"/>
  <c r="BI173" i="18"/>
  <c r="BI199" i="18"/>
  <c r="BI122" i="18"/>
  <c r="BI238" i="18"/>
  <c r="BI101" i="18"/>
  <c r="BI276" i="18"/>
  <c r="BI231" i="18"/>
  <c r="BI109" i="18"/>
  <c r="BI240" i="18"/>
  <c r="BI288" i="18"/>
  <c r="BI279" i="18"/>
  <c r="BI298" i="18"/>
  <c r="BI66" i="18"/>
  <c r="BI59" i="18"/>
  <c r="BI200" i="18"/>
  <c r="BI293" i="18"/>
  <c r="BI274" i="18"/>
  <c r="BI118" i="18"/>
  <c r="BI282" i="18"/>
  <c r="BI181" i="18"/>
  <c r="BI64" i="18"/>
  <c r="BI77" i="18"/>
  <c r="BI111" i="18"/>
  <c r="BI212" i="18"/>
  <c r="BI196" i="18"/>
  <c r="BI213" i="18"/>
  <c r="BI185" i="18"/>
  <c r="BI121" i="18"/>
  <c r="BI190" i="18"/>
  <c r="BI246" i="18"/>
  <c r="BI117" i="18"/>
  <c r="BI138" i="18"/>
  <c r="BI99" i="18"/>
  <c r="BI189" i="18"/>
  <c r="BI289" i="18"/>
  <c r="BI254" i="18"/>
  <c r="BI62" i="18"/>
  <c r="BI275" i="18"/>
  <c r="BI106" i="18"/>
  <c r="BI278" i="18"/>
  <c r="BI135" i="18"/>
  <c r="BI261" i="18"/>
  <c r="BI180" i="18"/>
  <c r="BI163" i="18"/>
  <c r="BI150" i="18"/>
  <c r="BI170" i="18"/>
  <c r="BI252" i="18"/>
  <c r="BI137" i="18"/>
  <c r="BI130" i="18"/>
  <c r="BI219" i="18"/>
  <c r="BI90" i="18"/>
  <c r="BI45" i="18"/>
  <c r="BI156" i="18"/>
  <c r="BI91" i="18"/>
  <c r="BI127" i="18"/>
  <c r="BI186" i="18"/>
  <c r="BI220" i="18"/>
  <c r="BI55" i="18"/>
  <c r="BI233" i="18"/>
  <c r="BI192" i="18"/>
  <c r="BI211" i="18"/>
  <c r="BI208" i="18"/>
  <c r="BI232" i="18"/>
  <c r="BI80" i="18"/>
  <c r="BI188" i="18"/>
  <c r="BI251" i="18"/>
  <c r="BI221" i="18"/>
  <c r="BI68" i="18"/>
  <c r="BI61" i="18"/>
  <c r="BI256" i="18"/>
  <c r="BI69" i="18"/>
  <c r="BI259" i="18"/>
  <c r="BI171" i="18"/>
  <c r="BI160" i="18"/>
  <c r="BI50" i="18"/>
  <c r="BI136" i="18"/>
  <c r="BI166" i="18"/>
  <c r="BI177" i="18"/>
  <c r="BI105" i="18"/>
  <c r="BI76" i="18"/>
  <c r="BI193" i="18"/>
  <c r="BI93" i="18"/>
  <c r="BI97" i="18"/>
  <c r="BI236" i="18"/>
  <c r="BI115" i="18"/>
  <c r="BI244" i="18"/>
  <c r="BI222" i="18"/>
  <c r="BI92" i="18"/>
  <c r="BI284" i="18"/>
  <c r="BI155" i="18"/>
  <c r="BI44" i="18"/>
  <c r="BI265" i="18"/>
  <c r="BI286" i="18"/>
  <c r="BI82" i="18"/>
  <c r="BI277" i="18"/>
  <c r="BI273" i="18"/>
  <c r="BI119" i="18"/>
  <c r="BI78" i="18"/>
  <c r="BI267" i="18"/>
  <c r="BI96" i="18"/>
  <c r="BI107" i="18"/>
  <c r="BI204" i="18"/>
  <c r="BI235" i="18"/>
  <c r="BI89" i="18"/>
  <c r="BI167" i="18"/>
  <c r="BI176" i="18"/>
  <c r="BI129" i="18"/>
  <c r="BI145" i="18"/>
  <c r="BI182" i="18"/>
  <c r="BI112" i="18"/>
  <c r="BI125" i="18"/>
  <c r="BI239" i="18"/>
  <c r="BI178" i="18"/>
  <c r="BI206" i="18"/>
  <c r="BI53" i="18"/>
  <c r="BI249" i="18"/>
  <c r="BI203" i="18"/>
  <c r="BI83" i="18"/>
  <c r="BI116" i="18"/>
  <c r="BI290" i="18"/>
  <c r="BI299" i="18"/>
  <c r="BI172" i="18"/>
  <c r="BI120" i="18"/>
  <c r="BI250" i="18"/>
  <c r="BI154" i="18"/>
  <c r="BI159" i="18"/>
  <c r="BI210" i="18"/>
  <c r="BI207" i="18"/>
  <c r="BI223" i="18"/>
  <c r="BI202" i="18"/>
  <c r="BI81" i="18"/>
  <c r="BI104" i="18"/>
  <c r="BI60" i="18"/>
  <c r="BI123" i="18"/>
  <c r="BI191" i="18"/>
  <c r="BI291" i="18"/>
  <c r="BI58" i="18"/>
  <c r="BI75" i="18"/>
  <c r="BI147" i="18"/>
  <c r="BI140" i="18"/>
  <c r="BI214" i="18"/>
  <c r="BI124" i="18"/>
  <c r="BI183" i="18"/>
  <c r="BI151" i="18"/>
  <c r="BI74" i="18"/>
  <c r="BI187" i="18"/>
  <c r="BG126" i="18" l="1"/>
  <c r="BG255" i="18"/>
  <c r="BF287" i="18"/>
  <c r="BF108" i="18"/>
  <c r="BG67" i="18"/>
  <c r="BF266" i="18"/>
  <c r="BF162" i="18"/>
  <c r="BF179" i="18"/>
  <c r="BF131" i="18"/>
  <c r="BF253" i="18"/>
  <c r="BG143" i="18"/>
  <c r="BG264" i="18"/>
  <c r="BF245" i="18"/>
  <c r="BF67" i="18"/>
  <c r="BF153" i="18"/>
  <c r="BF88" i="18"/>
  <c r="BG102" i="18"/>
  <c r="CE89" i="8"/>
  <c r="CD89" i="8"/>
  <c r="CD124" i="8"/>
  <c r="CE124" i="8"/>
  <c r="CD212" i="8"/>
  <c r="CE212" i="8"/>
  <c r="CD200" i="8"/>
  <c r="CE200" i="8"/>
  <c r="CE173" i="8"/>
  <c r="CD173" i="8"/>
  <c r="CE238" i="8"/>
  <c r="CD238" i="8"/>
  <c r="CE90" i="8"/>
  <c r="CD90" i="8"/>
  <c r="CD128" i="8"/>
  <c r="CE128" i="8"/>
  <c r="CE299" i="8"/>
  <c r="CD299" i="8"/>
  <c r="CE190" i="8"/>
  <c r="CD190" i="8"/>
  <c r="CD149" i="8"/>
  <c r="CE149" i="8"/>
  <c r="CD262" i="8"/>
  <c r="CE262" i="8"/>
  <c r="CD158" i="8"/>
  <c r="CE158" i="8"/>
  <c r="BY69" i="8"/>
  <c r="CD69" i="8"/>
  <c r="CE69" i="8"/>
  <c r="CE85" i="8"/>
  <c r="CD85" i="8"/>
  <c r="CE60" i="8"/>
  <c r="CD60" i="8"/>
  <c r="BY60" i="8"/>
  <c r="CE235" i="8"/>
  <c r="CD235" i="8"/>
  <c r="CE156" i="8"/>
  <c r="CD156" i="8"/>
  <c r="CE215" i="8"/>
  <c r="CD215" i="8"/>
  <c r="CE191" i="8"/>
  <c r="CD191" i="8"/>
  <c r="CE135" i="8"/>
  <c r="CD135" i="8"/>
  <c r="CE142" i="8"/>
  <c r="CD142" i="8"/>
  <c r="CE103" i="8"/>
  <c r="CD103" i="8"/>
  <c r="CE276" i="8"/>
  <c r="CD276" i="8"/>
  <c r="CD76" i="8"/>
  <c r="CE76" i="8"/>
  <c r="CE73" i="8"/>
  <c r="BY73" i="8"/>
  <c r="CD73" i="8"/>
  <c r="CE153" i="8"/>
  <c r="CD153" i="8"/>
  <c r="CE243" i="8"/>
  <c r="CD243" i="8"/>
  <c r="BY61" i="8"/>
  <c r="CE61" i="8"/>
  <c r="CD61" i="8"/>
  <c r="CE133" i="8"/>
  <c r="CD133" i="8"/>
  <c r="CE169" i="8"/>
  <c r="CD169" i="8"/>
  <c r="CE155" i="8"/>
  <c r="CD155" i="8"/>
  <c r="CE144" i="8"/>
  <c r="CD144" i="8"/>
  <c r="CE264" i="8"/>
  <c r="CD264" i="8"/>
  <c r="CE138" i="8"/>
  <c r="CD138" i="8"/>
  <c r="CE140" i="8"/>
  <c r="CD140" i="8"/>
  <c r="CE88" i="8"/>
  <c r="CD88" i="8"/>
  <c r="CE259" i="8"/>
  <c r="CD259" i="8"/>
  <c r="CD281" i="8"/>
  <c r="CE281" i="8"/>
  <c r="CE240" i="8"/>
  <c r="CD240" i="8"/>
  <c r="CE214" i="8"/>
  <c r="CD214" i="8"/>
  <c r="CE117" i="8"/>
  <c r="CD117" i="8"/>
  <c r="CE145" i="8"/>
  <c r="CD145" i="8"/>
  <c r="CE171" i="8"/>
  <c r="CD171" i="8"/>
  <c r="CE59" i="8"/>
  <c r="CD59" i="8"/>
  <c r="BY59" i="8"/>
  <c r="CE220" i="8"/>
  <c r="CD220" i="8"/>
  <c r="CE207" i="8"/>
  <c r="CD207" i="8"/>
  <c r="CE72" i="8"/>
  <c r="CD72" i="8"/>
  <c r="BY72" i="8"/>
  <c r="CD180" i="8"/>
  <c r="CE180" i="8"/>
  <c r="CD64" i="8"/>
  <c r="BY64" i="8"/>
  <c r="CE64" i="8"/>
  <c r="CE37" i="8"/>
  <c r="CD37" i="8"/>
  <c r="BY37" i="8"/>
  <c r="CD185" i="8"/>
  <c r="CE185" i="8"/>
  <c r="CE132" i="8"/>
  <c r="CD132" i="8"/>
  <c r="CE261" i="8"/>
  <c r="CD261" i="8"/>
  <c r="CD48" i="8"/>
  <c r="CE48" i="8"/>
  <c r="BY48" i="8"/>
  <c r="CE236" i="8"/>
  <c r="CD236" i="8"/>
  <c r="CE197" i="8"/>
  <c r="CD197" i="8"/>
  <c r="CD122" i="8"/>
  <c r="CE122" i="8"/>
  <c r="CE192" i="8"/>
  <c r="CD192" i="8"/>
  <c r="CE147" i="8"/>
  <c r="CD147" i="8"/>
  <c r="CE239" i="8"/>
  <c r="CD239" i="8"/>
  <c r="CD110" i="8"/>
  <c r="CE110" i="8"/>
  <c r="CE219" i="8"/>
  <c r="CD219" i="8"/>
  <c r="CE114" i="8"/>
  <c r="CD114" i="8"/>
  <c r="CE250" i="8"/>
  <c r="CD250" i="8"/>
  <c r="CE246" i="8"/>
  <c r="CD246" i="8"/>
  <c r="CD279" i="8"/>
  <c r="CE279" i="8"/>
  <c r="CE273" i="8"/>
  <c r="CD273" i="8"/>
  <c r="CE172" i="8"/>
  <c r="CD172" i="8"/>
  <c r="CE131" i="8"/>
  <c r="CD131" i="8"/>
  <c r="CD95" i="8"/>
  <c r="CE95" i="8"/>
  <c r="CE125" i="8"/>
  <c r="CD125" i="8"/>
  <c r="CE161" i="8"/>
  <c r="CD161" i="8"/>
  <c r="CE203" i="8"/>
  <c r="CD203" i="8"/>
  <c r="CD119" i="8"/>
  <c r="CE119" i="8"/>
  <c r="CD63" i="8"/>
  <c r="CE63" i="8"/>
  <c r="BY63" i="8"/>
  <c r="CD284" i="8"/>
  <c r="CE284" i="8"/>
  <c r="CD44" i="8"/>
  <c r="CE44" i="8"/>
  <c r="BY44" i="8"/>
  <c r="CE237" i="8"/>
  <c r="CD237" i="8"/>
  <c r="CE87" i="8"/>
  <c r="CD87" i="8"/>
  <c r="CE227" i="8"/>
  <c r="CD227" i="8"/>
  <c r="CE129" i="8"/>
  <c r="CD129" i="8"/>
  <c r="CE187" i="8"/>
  <c r="CD187" i="8"/>
  <c r="CD263" i="8"/>
  <c r="CE263" i="8"/>
  <c r="CE109" i="8"/>
  <c r="CD109" i="8"/>
  <c r="BY62" i="8"/>
  <c r="CD62" i="8"/>
  <c r="CE62" i="8"/>
  <c r="CD79" i="8"/>
  <c r="CE79" i="8"/>
  <c r="CE295" i="8"/>
  <c r="CD295" i="8"/>
  <c r="CE188" i="8"/>
  <c r="CD188" i="8"/>
  <c r="CE195" i="8"/>
  <c r="CD195" i="8"/>
  <c r="BY71" i="8"/>
  <c r="CE71" i="8"/>
  <c r="CD71" i="8"/>
  <c r="CE287" i="8"/>
  <c r="CD287" i="8"/>
  <c r="CE257" i="8"/>
  <c r="CD257" i="8"/>
  <c r="BY54" i="8"/>
  <c r="CE54" i="8"/>
  <c r="CD54" i="8"/>
  <c r="CE120" i="8"/>
  <c r="CD120" i="8"/>
  <c r="CD280" i="8"/>
  <c r="CE280" i="8"/>
  <c r="CD96" i="8"/>
  <c r="CE96" i="8"/>
  <c r="CD47" i="8"/>
  <c r="CE47" i="8"/>
  <c r="BY47" i="8"/>
  <c r="CE164" i="8"/>
  <c r="CD164" i="8"/>
  <c r="CE111" i="8"/>
  <c r="CD111" i="8"/>
  <c r="CD202" i="8"/>
  <c r="CE202" i="8"/>
  <c r="CE157" i="8"/>
  <c r="CD157" i="8"/>
  <c r="BY65" i="8"/>
  <c r="CE65" i="8"/>
  <c r="CD65" i="8"/>
  <c r="CD255" i="8"/>
  <c r="CE255" i="8"/>
  <c r="CE181" i="8"/>
  <c r="CD181" i="8"/>
  <c r="CE198" i="8"/>
  <c r="CD198" i="8"/>
  <c r="CD98" i="8"/>
  <c r="CE98" i="8"/>
  <c r="CE39" i="8"/>
  <c r="BY39" i="8"/>
  <c r="CD39" i="8"/>
  <c r="CE204" i="8"/>
  <c r="CD204" i="8"/>
  <c r="CE205" i="8"/>
  <c r="CD205" i="8"/>
  <c r="CD291" i="8"/>
  <c r="CE291" i="8"/>
  <c r="CD278" i="8"/>
  <c r="CE278" i="8"/>
  <c r="CE160" i="8"/>
  <c r="CD160" i="8"/>
  <c r="CD228" i="8"/>
  <c r="CE228" i="8"/>
  <c r="CD230" i="8"/>
  <c r="CE230" i="8"/>
  <c r="CE93" i="8"/>
  <c r="CD93" i="8"/>
  <c r="CE118" i="8"/>
  <c r="CD118" i="8"/>
  <c r="CD206" i="8"/>
  <c r="CE206" i="8"/>
  <c r="CD130" i="8"/>
  <c r="CE130" i="8"/>
  <c r="CE245" i="8"/>
  <c r="CD245" i="8"/>
  <c r="CE247" i="8"/>
  <c r="CD247" i="8"/>
  <c r="CE274" i="8"/>
  <c r="CD274" i="8"/>
  <c r="CD275" i="8"/>
  <c r="CE275" i="8"/>
  <c r="CE272" i="8"/>
  <c r="CD272" i="8"/>
  <c r="CD146" i="8"/>
  <c r="CE146" i="8"/>
  <c r="CE226" i="8"/>
  <c r="CD226" i="8"/>
  <c r="CE260" i="8"/>
  <c r="CD260" i="8"/>
  <c r="CE241" i="8"/>
  <c r="CD241" i="8"/>
  <c r="CE151" i="8"/>
  <c r="CD151" i="8"/>
  <c r="CE298" i="8"/>
  <c r="CD298" i="8"/>
  <c r="CE277" i="8"/>
  <c r="CD277" i="8"/>
  <c r="CD266" i="8"/>
  <c r="CE266" i="8"/>
  <c r="CE68" i="8"/>
  <c r="CD68" i="8"/>
  <c r="BY68" i="8"/>
  <c r="CE126" i="8"/>
  <c r="CD126" i="8"/>
  <c r="CE116" i="8"/>
  <c r="CD116" i="8"/>
  <c r="CD66" i="8"/>
  <c r="BY66" i="8"/>
  <c r="CE66" i="8"/>
  <c r="CD148" i="8"/>
  <c r="CE148" i="8"/>
  <c r="CE46" i="8"/>
  <c r="CD46" i="8"/>
  <c r="BY46" i="8"/>
  <c r="CD242" i="8"/>
  <c r="CE242" i="8"/>
  <c r="CE189" i="8"/>
  <c r="CD189" i="8"/>
  <c r="CE251" i="8"/>
  <c r="CD251" i="8"/>
  <c r="CE224" i="8"/>
  <c r="CD224" i="8"/>
  <c r="CE282" i="8"/>
  <c r="CD282" i="8"/>
  <c r="CE57" i="8"/>
  <c r="CD57" i="8"/>
  <c r="BY57" i="8"/>
  <c r="CD248" i="8"/>
  <c r="CE248" i="8"/>
  <c r="CE94" i="8"/>
  <c r="CD94" i="8"/>
  <c r="CE233" i="8"/>
  <c r="CD233" i="8"/>
  <c r="CD288" i="8"/>
  <c r="CE288" i="8"/>
  <c r="CE232" i="8"/>
  <c r="CD232" i="8"/>
  <c r="CE80" i="8"/>
  <c r="CD80" i="8"/>
  <c r="CE199" i="8"/>
  <c r="CD199" i="8"/>
  <c r="CE115" i="8"/>
  <c r="CD115" i="8"/>
  <c r="CD209" i="8"/>
  <c r="CE209" i="8"/>
  <c r="CD139" i="8"/>
  <c r="CE139" i="8"/>
  <c r="CE81" i="8"/>
  <c r="CD81" i="8"/>
  <c r="CD178" i="8"/>
  <c r="CE178" i="8"/>
  <c r="CE51" i="8"/>
  <c r="CD51" i="8"/>
  <c r="BY51" i="8"/>
  <c r="CE292" i="8"/>
  <c r="CD292" i="8"/>
  <c r="CE113" i="8"/>
  <c r="CD113" i="8"/>
  <c r="CE102" i="8"/>
  <c r="CD102" i="8"/>
  <c r="CD267" i="8"/>
  <c r="CE267" i="8"/>
  <c r="CD176" i="8"/>
  <c r="CE176" i="8"/>
  <c r="CD143" i="8"/>
  <c r="CE143" i="8"/>
  <c r="BY49" i="8"/>
  <c r="CD49" i="8"/>
  <c r="CE49" i="8"/>
  <c r="CD194" i="8"/>
  <c r="CE194" i="8"/>
  <c r="CE289" i="8"/>
  <c r="CD289" i="8"/>
  <c r="CE107" i="8"/>
  <c r="CD107" i="8"/>
  <c r="CD286" i="8"/>
  <c r="CE286" i="8"/>
  <c r="CE136" i="8"/>
  <c r="CD136" i="8"/>
  <c r="CE258" i="8"/>
  <c r="CD258" i="8"/>
  <c r="CE58" i="8"/>
  <c r="BY58" i="8"/>
  <c r="CD58" i="8"/>
  <c r="CE177" i="8"/>
  <c r="CD177" i="8"/>
  <c r="CD196" i="8"/>
  <c r="CE196" i="8"/>
  <c r="CD211" i="8"/>
  <c r="CE211" i="8"/>
  <c r="CE97" i="8"/>
  <c r="CD97" i="8"/>
  <c r="CE104" i="8"/>
  <c r="CD104" i="8"/>
  <c r="CD269" i="8"/>
  <c r="CE269" i="8"/>
  <c r="CE123" i="8"/>
  <c r="CD123" i="8"/>
  <c r="CE150" i="8"/>
  <c r="CD150" i="8"/>
  <c r="CD101" i="8"/>
  <c r="CE101" i="8"/>
  <c r="BY52" i="8"/>
  <c r="CE52" i="8"/>
  <c r="CD52" i="8"/>
  <c r="CD99" i="8"/>
  <c r="CE99" i="8"/>
  <c r="CE82" i="8"/>
  <c r="CD82" i="8"/>
  <c r="CD67" i="8"/>
  <c r="CE67" i="8"/>
  <c r="BY67" i="8"/>
  <c r="CE179" i="8"/>
  <c r="CD179" i="8"/>
  <c r="CE141" i="8"/>
  <c r="CD141" i="8"/>
  <c r="CE175" i="8"/>
  <c r="CD175" i="8"/>
  <c r="BY56" i="8"/>
  <c r="CD56" i="8"/>
  <c r="CE56" i="8"/>
  <c r="CE168" i="8"/>
  <c r="CD168" i="8"/>
  <c r="CE162" i="8"/>
  <c r="CD162" i="8"/>
  <c r="CD84" i="8"/>
  <c r="CE84" i="8"/>
  <c r="CE127" i="8"/>
  <c r="CD127" i="8"/>
  <c r="CD78" i="8"/>
  <c r="CE78" i="8"/>
  <c r="CE253" i="8"/>
  <c r="CD253" i="8"/>
  <c r="CD231" i="8"/>
  <c r="CE231" i="8"/>
  <c r="CE234" i="8"/>
  <c r="CD234" i="8"/>
  <c r="CD77" i="8"/>
  <c r="CE77" i="8"/>
  <c r="CD167" i="8"/>
  <c r="CE167" i="8"/>
  <c r="CD91" i="8"/>
  <c r="CE91" i="8"/>
  <c r="CE210" i="8"/>
  <c r="CD210" i="8"/>
  <c r="CD70" i="8"/>
  <c r="CE70" i="8"/>
  <c r="BY70" i="8"/>
  <c r="CE296" i="8"/>
  <c r="CD296" i="8"/>
  <c r="CE105" i="8"/>
  <c r="CD105" i="8"/>
  <c r="CD216" i="8"/>
  <c r="CE216" i="8"/>
  <c r="CE208" i="8"/>
  <c r="CD208" i="8"/>
  <c r="CD223" i="8"/>
  <c r="CE223" i="8"/>
  <c r="CE55" i="8"/>
  <c r="CD55" i="8"/>
  <c r="BY55" i="8"/>
  <c r="BY43" i="8"/>
  <c r="CE43" i="8"/>
  <c r="CD43" i="8"/>
  <c r="CE221" i="8"/>
  <c r="CD221" i="8"/>
  <c r="CE100" i="8"/>
  <c r="CD100" i="8"/>
  <c r="CE112" i="8"/>
  <c r="CD112" i="8"/>
  <c r="CE106" i="8"/>
  <c r="CD106" i="8"/>
  <c r="CE41" i="8"/>
  <c r="BY41" i="8"/>
  <c r="CD41" i="8"/>
  <c r="CE201" i="8"/>
  <c r="CD201" i="8"/>
  <c r="CD53" i="8"/>
  <c r="CE53" i="8"/>
  <c r="BY53" i="8"/>
  <c r="CE229" i="8"/>
  <c r="CD229" i="8"/>
  <c r="CD83" i="8"/>
  <c r="CE83" i="8"/>
  <c r="CE268" i="8"/>
  <c r="CD268" i="8"/>
  <c r="CE252" i="8"/>
  <c r="CD252" i="8"/>
  <c r="CE75" i="8"/>
  <c r="CD75" i="8"/>
  <c r="CE174" i="8"/>
  <c r="CD174" i="8"/>
  <c r="CD134" i="8"/>
  <c r="CE134" i="8"/>
  <c r="CE184" i="8"/>
  <c r="CD184" i="8"/>
  <c r="CE193" i="8"/>
  <c r="CD193" i="8"/>
  <c r="CE165" i="8"/>
  <c r="CD165" i="8"/>
  <c r="CD218" i="8"/>
  <c r="CE218" i="8"/>
  <c r="CD256" i="8"/>
  <c r="CE256" i="8"/>
  <c r="CD290" i="8"/>
  <c r="CE290" i="8"/>
  <c r="CE217" i="8"/>
  <c r="CD217" i="8"/>
  <c r="CE92" i="8"/>
  <c r="CD92" i="8"/>
  <c r="CE225" i="8"/>
  <c r="CD225" i="8"/>
  <c r="CE294" i="8"/>
  <c r="CD294" i="8"/>
  <c r="CE265" i="8"/>
  <c r="CD265" i="8"/>
  <c r="CD50" i="8"/>
  <c r="CE50" i="8"/>
  <c r="BY50" i="8"/>
  <c r="CE297" i="8"/>
  <c r="CD297" i="8"/>
  <c r="CD244" i="8"/>
  <c r="CE244" i="8"/>
  <c r="CD45" i="8"/>
  <c r="BY45" i="8"/>
  <c r="CE45" i="8"/>
  <c r="CE121" i="8"/>
  <c r="CD121" i="8"/>
  <c r="CE293" i="8"/>
  <c r="CD293" i="8"/>
  <c r="CE270" i="8"/>
  <c r="CD270" i="8"/>
  <c r="CD254" i="8"/>
  <c r="CE254" i="8"/>
  <c r="CE163" i="8"/>
  <c r="CD163" i="8"/>
  <c r="CE74" i="8"/>
  <c r="CD74" i="8"/>
  <c r="BY74" i="8"/>
  <c r="CD271" i="8"/>
  <c r="CE271" i="8"/>
  <c r="CE154" i="8"/>
  <c r="CD154" i="8"/>
  <c r="CD183" i="8"/>
  <c r="CE183" i="8"/>
  <c r="CD170" i="8"/>
  <c r="CE170" i="8"/>
  <c r="CD152" i="8"/>
  <c r="CE152" i="8"/>
  <c r="CE283" i="8"/>
  <c r="CD283" i="8"/>
  <c r="CD182" i="8"/>
  <c r="CE182" i="8"/>
  <c r="CE186" i="8"/>
  <c r="CD186" i="8"/>
  <c r="CE213" i="8"/>
  <c r="CD213" i="8"/>
  <c r="CE159" i="8"/>
  <c r="CD159" i="8"/>
  <c r="CE86" i="8"/>
  <c r="CD86" i="8"/>
  <c r="CE166" i="8"/>
  <c r="CD166" i="8"/>
  <c r="CE222" i="8"/>
  <c r="CD222" i="8"/>
  <c r="CE108" i="8"/>
  <c r="CD108" i="8"/>
  <c r="BG210" i="18"/>
  <c r="BF210" i="18"/>
  <c r="BG105" i="18"/>
  <c r="BF105" i="18"/>
  <c r="BG117" i="18"/>
  <c r="BF117" i="18"/>
  <c r="BG197" i="18"/>
  <c r="BF197" i="18"/>
  <c r="BG124" i="18"/>
  <c r="BF124" i="18"/>
  <c r="BG82" i="18"/>
  <c r="BF82" i="18"/>
  <c r="BF208" i="18"/>
  <c r="BG208" i="18"/>
  <c r="BA59" i="18"/>
  <c r="BG59" i="18"/>
  <c r="BF59" i="18"/>
  <c r="BF154" i="18"/>
  <c r="BG154" i="18"/>
  <c r="BG166" i="18"/>
  <c r="BF166" i="18"/>
  <c r="BG190" i="18"/>
  <c r="BF190" i="18"/>
  <c r="BF230" i="18"/>
  <c r="BG230" i="18"/>
  <c r="BG145" i="18"/>
  <c r="BF145" i="18"/>
  <c r="BF192" i="18"/>
  <c r="BG192" i="18"/>
  <c r="BG298" i="18"/>
  <c r="BF298" i="18"/>
  <c r="BG48" i="18"/>
  <c r="BF48" i="18"/>
  <c r="BA48" i="18"/>
  <c r="BG120" i="18"/>
  <c r="BF120" i="18"/>
  <c r="BA50" i="18"/>
  <c r="BG50" i="18"/>
  <c r="BF50" i="18"/>
  <c r="BG185" i="18"/>
  <c r="BF185" i="18"/>
  <c r="BF279" i="18"/>
  <c r="BG279" i="18"/>
  <c r="BG176" i="18"/>
  <c r="BF176" i="18"/>
  <c r="BG55" i="18"/>
  <c r="BF55" i="18"/>
  <c r="BA55" i="18"/>
  <c r="BG288" i="18"/>
  <c r="BF288" i="18"/>
  <c r="BG299" i="18"/>
  <c r="BF299" i="18"/>
  <c r="BF171" i="18"/>
  <c r="BG171" i="18"/>
  <c r="BG196" i="18"/>
  <c r="BF196" i="18"/>
  <c r="BG100" i="18"/>
  <c r="BF100" i="18"/>
  <c r="BF290" i="18"/>
  <c r="BG290" i="18"/>
  <c r="BF92" i="18"/>
  <c r="BG92" i="18"/>
  <c r="BF278" i="18"/>
  <c r="BG278" i="18"/>
  <c r="BG109" i="18"/>
  <c r="BF109" i="18"/>
  <c r="BF235" i="18"/>
  <c r="BG235" i="18"/>
  <c r="BG127" i="18"/>
  <c r="BF127" i="18"/>
  <c r="BG128" i="18"/>
  <c r="BF128" i="18"/>
  <c r="BG83" i="18"/>
  <c r="BF83" i="18"/>
  <c r="BG204" i="18"/>
  <c r="BF204" i="18"/>
  <c r="BG244" i="18"/>
  <c r="BF244" i="18"/>
  <c r="BG256" i="18"/>
  <c r="BF256" i="18"/>
  <c r="BG91" i="18"/>
  <c r="BF91" i="18"/>
  <c r="BG275" i="18"/>
  <c r="BF275" i="18"/>
  <c r="BF77" i="18"/>
  <c r="BG77" i="18"/>
  <c r="BF276" i="18"/>
  <c r="BG276" i="18"/>
  <c r="BG141" i="18"/>
  <c r="BF141" i="18"/>
  <c r="BG60" i="18"/>
  <c r="BF60" i="18"/>
  <c r="BA60" i="18"/>
  <c r="BG203" i="18"/>
  <c r="BF203" i="18"/>
  <c r="BG107" i="18"/>
  <c r="BF107" i="18"/>
  <c r="BF115" i="18"/>
  <c r="BG115" i="18"/>
  <c r="BG61" i="18"/>
  <c r="BF61" i="18"/>
  <c r="BA61" i="18"/>
  <c r="BG156" i="18"/>
  <c r="BF156" i="18"/>
  <c r="BF62" i="18"/>
  <c r="BA62" i="18"/>
  <c r="BG62" i="18"/>
  <c r="BA64" i="18"/>
  <c r="BG64" i="18"/>
  <c r="BF64" i="18"/>
  <c r="BG101" i="18"/>
  <c r="BF101" i="18"/>
  <c r="BF242" i="18"/>
  <c r="BG242" i="18"/>
  <c r="BG104" i="18"/>
  <c r="BF104" i="18"/>
  <c r="BG249" i="18"/>
  <c r="BF249" i="18"/>
  <c r="BG96" i="18"/>
  <c r="BF96" i="18"/>
  <c r="BG236" i="18"/>
  <c r="BF236" i="18"/>
  <c r="BA68" i="18"/>
  <c r="BG68" i="18"/>
  <c r="BF68" i="18"/>
  <c r="BG45" i="18"/>
  <c r="BF45" i="18"/>
  <c r="BA45" i="18"/>
  <c r="BF254" i="18"/>
  <c r="BG254" i="18"/>
  <c r="BF181" i="18"/>
  <c r="BG181" i="18"/>
  <c r="BG238" i="18"/>
  <c r="BF238" i="18"/>
  <c r="BG247" i="18"/>
  <c r="BF247" i="18"/>
  <c r="BG125" i="18"/>
  <c r="BF125" i="18"/>
  <c r="BG252" i="18"/>
  <c r="BF252" i="18"/>
  <c r="BG258" i="18"/>
  <c r="BF258" i="18"/>
  <c r="BF112" i="18"/>
  <c r="BG112" i="18"/>
  <c r="BF170" i="18"/>
  <c r="BG170" i="18"/>
  <c r="BG257" i="18"/>
  <c r="BF257" i="18"/>
  <c r="BG214" i="18"/>
  <c r="BF214" i="18"/>
  <c r="BG286" i="18"/>
  <c r="BF286" i="18"/>
  <c r="BF211" i="18"/>
  <c r="BG211" i="18"/>
  <c r="BF66" i="18"/>
  <c r="BG66" i="18"/>
  <c r="BA66" i="18"/>
  <c r="BG140" i="18"/>
  <c r="BF140" i="18"/>
  <c r="BG265" i="18"/>
  <c r="BF265" i="18"/>
  <c r="BG121" i="18"/>
  <c r="BF121" i="18"/>
  <c r="BG228" i="18"/>
  <c r="BF228" i="18"/>
  <c r="BG147" i="18"/>
  <c r="BF147" i="18"/>
  <c r="BF44" i="18"/>
  <c r="BA44" i="18"/>
  <c r="BG44" i="18"/>
  <c r="BG180" i="18"/>
  <c r="BF180" i="18"/>
  <c r="BG148" i="18"/>
  <c r="BF148" i="18"/>
  <c r="BG172" i="18"/>
  <c r="BF172" i="18"/>
  <c r="BG160" i="18"/>
  <c r="BF160" i="18"/>
  <c r="BG213" i="18"/>
  <c r="BF213" i="18"/>
  <c r="BF158" i="18"/>
  <c r="BG158" i="18"/>
  <c r="BG167" i="18"/>
  <c r="BF167" i="18"/>
  <c r="BG220" i="18"/>
  <c r="BF220" i="18"/>
  <c r="BG168" i="18"/>
  <c r="BF168" i="18"/>
  <c r="BF226" i="18"/>
  <c r="BG226" i="18"/>
  <c r="BF89" i="18"/>
  <c r="BG89" i="18"/>
  <c r="BG186" i="18"/>
  <c r="BF186" i="18"/>
  <c r="BF292" i="18"/>
  <c r="BG292" i="18"/>
  <c r="BG191" i="18"/>
  <c r="BF191" i="18"/>
  <c r="BG222" i="18"/>
  <c r="BF222" i="18"/>
  <c r="BF106" i="18"/>
  <c r="BG106" i="18"/>
  <c r="BG231" i="18"/>
  <c r="BF231" i="18"/>
  <c r="BG123" i="18"/>
  <c r="BF123" i="18"/>
  <c r="BA53" i="18"/>
  <c r="BG53" i="18"/>
  <c r="BF53" i="18"/>
  <c r="BG97" i="18"/>
  <c r="BF97" i="18"/>
  <c r="BG90" i="18"/>
  <c r="BF90" i="18"/>
  <c r="BG282" i="18"/>
  <c r="BF282" i="18"/>
  <c r="BG41" i="18"/>
  <c r="BF41" i="18"/>
  <c r="BA41" i="18"/>
  <c r="BF202" i="18"/>
  <c r="BG202" i="18"/>
  <c r="BF78" i="18"/>
  <c r="BG78" i="18"/>
  <c r="BG251" i="18"/>
  <c r="BF251" i="18"/>
  <c r="BG189" i="18"/>
  <c r="BF189" i="18"/>
  <c r="BG199" i="18"/>
  <c r="BF199" i="18"/>
  <c r="BF296" i="18"/>
  <c r="BG296" i="18"/>
  <c r="BG223" i="18"/>
  <c r="BF223" i="18"/>
  <c r="BG119" i="18"/>
  <c r="BF119" i="18"/>
  <c r="BF274" i="18"/>
  <c r="BG274" i="18"/>
  <c r="BG183" i="18"/>
  <c r="BF183" i="18"/>
  <c r="BF277" i="18"/>
  <c r="BG277" i="18"/>
  <c r="BG232" i="18"/>
  <c r="BF232" i="18"/>
  <c r="BG200" i="18"/>
  <c r="BF200" i="18"/>
  <c r="BF159" i="18"/>
  <c r="BG159" i="18"/>
  <c r="BG177" i="18"/>
  <c r="BF177" i="18"/>
  <c r="BG246" i="18"/>
  <c r="BF246" i="18"/>
  <c r="BG205" i="18"/>
  <c r="BF205" i="18"/>
  <c r="BF182" i="18"/>
  <c r="BG182" i="18"/>
  <c r="BG150" i="18"/>
  <c r="BF150" i="18"/>
  <c r="BG237" i="18"/>
  <c r="BF237" i="18"/>
  <c r="BG250" i="18"/>
  <c r="BF250" i="18"/>
  <c r="BF136" i="18"/>
  <c r="BG136" i="18"/>
  <c r="BG163" i="18"/>
  <c r="BF163" i="18"/>
  <c r="BG84" i="18"/>
  <c r="BF84" i="18"/>
  <c r="BG129" i="18"/>
  <c r="BF129" i="18"/>
  <c r="BG233" i="18"/>
  <c r="BF233" i="18"/>
  <c r="BG52" i="18"/>
  <c r="BF52" i="18"/>
  <c r="BA52" i="18"/>
  <c r="BG75" i="18"/>
  <c r="BF75" i="18"/>
  <c r="BG155" i="18"/>
  <c r="BF155" i="18"/>
  <c r="BG261" i="18"/>
  <c r="BF261" i="18"/>
  <c r="BF73" i="18"/>
  <c r="BG73" i="18"/>
  <c r="BA73" i="18"/>
  <c r="BG58" i="18"/>
  <c r="BF58" i="18"/>
  <c r="BA58" i="18"/>
  <c r="BG284" i="18"/>
  <c r="BF284" i="18"/>
  <c r="BG135" i="18"/>
  <c r="BF135" i="18"/>
  <c r="BG240" i="18"/>
  <c r="BF240" i="18"/>
  <c r="BG291" i="18"/>
  <c r="BF291" i="18"/>
  <c r="BG259" i="18"/>
  <c r="BF259" i="18"/>
  <c r="BF212" i="18"/>
  <c r="BG212" i="18"/>
  <c r="BG49" i="18"/>
  <c r="BF49" i="18"/>
  <c r="BA49" i="18"/>
  <c r="BF116" i="18"/>
  <c r="BG116" i="18"/>
  <c r="BG69" i="18"/>
  <c r="BF69" i="18"/>
  <c r="BA69" i="18"/>
  <c r="BG111" i="18"/>
  <c r="BF111" i="18"/>
  <c r="BG165" i="18"/>
  <c r="BF165" i="18"/>
  <c r="BG81" i="18"/>
  <c r="BF81" i="18"/>
  <c r="BG267" i="18"/>
  <c r="BF267" i="18"/>
  <c r="BF221" i="18"/>
  <c r="BG221" i="18"/>
  <c r="BG289" i="18"/>
  <c r="BF289" i="18"/>
  <c r="BF122" i="18"/>
  <c r="BG122" i="18"/>
  <c r="BG187" i="18"/>
  <c r="BF187" i="18"/>
  <c r="BF206" i="18"/>
  <c r="BG206" i="18"/>
  <c r="BG93" i="18"/>
  <c r="BF93" i="18"/>
  <c r="BG219" i="18"/>
  <c r="BF219" i="18"/>
  <c r="BG118" i="18"/>
  <c r="BF118" i="18"/>
  <c r="BA74" i="18"/>
  <c r="BG74" i="18"/>
  <c r="BF74" i="18"/>
  <c r="BG178" i="18"/>
  <c r="BF178" i="18"/>
  <c r="BG193" i="18"/>
  <c r="BF193" i="18"/>
  <c r="BG188" i="18"/>
  <c r="BF188" i="18"/>
  <c r="BF130" i="18"/>
  <c r="BG130" i="18"/>
  <c r="BG99" i="18"/>
  <c r="BF99" i="18"/>
  <c r="BG173" i="18"/>
  <c r="BF173" i="18"/>
  <c r="BG198" i="18"/>
  <c r="BF198" i="18"/>
  <c r="BF151" i="18"/>
  <c r="BG151" i="18"/>
  <c r="BF207" i="18"/>
  <c r="BG207" i="18"/>
  <c r="BG239" i="18"/>
  <c r="BF239" i="18"/>
  <c r="BG273" i="18"/>
  <c r="BF273" i="18"/>
  <c r="BG76" i="18"/>
  <c r="BF76" i="18"/>
  <c r="BG80" i="18"/>
  <c r="BF80" i="18"/>
  <c r="BF137" i="18"/>
  <c r="BG137" i="18"/>
  <c r="BG138" i="18"/>
  <c r="BF138" i="18"/>
  <c r="BG293" i="18"/>
  <c r="BF293" i="18"/>
  <c r="BF280" i="18"/>
  <c r="BG280" i="18"/>
  <c r="BG297" i="18"/>
  <c r="BF297" i="18"/>
  <c r="BW3" i="19" l="1"/>
  <c r="BW1" i="19"/>
  <c r="BW3" i="18"/>
  <c r="BW1" i="18"/>
  <c r="CU1" i="8"/>
  <c r="CU3" i="8"/>
  <c r="N51" i="20"/>
  <c r="AZ408" i="21"/>
  <c r="AX408" i="21"/>
  <c r="AE7" i="21" s="1"/>
  <c r="AJ181" i="21" a="1"/>
  <c r="AJ181" i="21" s="1"/>
  <c r="AJ180" i="21" a="1"/>
  <c r="AJ180" i="21" s="1"/>
  <c r="AJ179" i="21" a="1"/>
  <c r="AJ179" i="21" s="1"/>
  <c r="AJ178" i="21" a="1"/>
  <c r="AJ178" i="21" s="1"/>
  <c r="AJ177" i="21" a="1"/>
  <c r="AJ177" i="21" s="1"/>
  <c r="AJ176" i="21" a="1"/>
  <c r="AJ176" i="21" s="1"/>
  <c r="AJ175" i="21" a="1"/>
  <c r="AJ175" i="21" s="1"/>
  <c r="AJ174" i="21" a="1"/>
  <c r="AJ174" i="21" s="1"/>
  <c r="AJ173" i="21" a="1"/>
  <c r="AJ173" i="21" s="1"/>
  <c r="AJ172" i="21" a="1"/>
  <c r="AJ172" i="21" s="1"/>
  <c r="AJ171" i="21" a="1"/>
  <c r="AJ171" i="21" s="1"/>
  <c r="AJ170" i="21" a="1"/>
  <c r="AJ170" i="21" s="1"/>
  <c r="AJ169" i="21" a="1"/>
  <c r="AJ169" i="21" s="1"/>
  <c r="AJ168" i="21" a="1"/>
  <c r="AJ168" i="21" s="1"/>
  <c r="AJ167" i="21" a="1"/>
  <c r="AJ167" i="21" s="1"/>
  <c r="AJ166" i="21" a="1"/>
  <c r="AJ166" i="21" s="1"/>
  <c r="AJ165" i="21" a="1"/>
  <c r="AJ165" i="21" s="1"/>
  <c r="AJ164" i="21" a="1"/>
  <c r="AJ164" i="21" s="1"/>
  <c r="AJ163" i="21" a="1"/>
  <c r="AJ163" i="21" s="1"/>
  <c r="AJ162" i="21" a="1"/>
  <c r="AJ162" i="21" s="1"/>
  <c r="AJ161" i="21" a="1"/>
  <c r="AJ161" i="21" s="1"/>
  <c r="AJ160" i="21" a="1"/>
  <c r="AJ160" i="21" s="1"/>
  <c r="AJ159" i="21" a="1"/>
  <c r="AJ159" i="21" s="1"/>
  <c r="AJ158" i="21" a="1"/>
  <c r="AJ158" i="21" s="1"/>
  <c r="AJ157" i="21" a="1"/>
  <c r="AJ157" i="21" s="1"/>
  <c r="AJ156" i="21" a="1"/>
  <c r="AJ156" i="21" s="1"/>
  <c r="AJ155" i="21" a="1"/>
  <c r="AJ155" i="21" s="1"/>
  <c r="AJ154" i="21" a="1"/>
  <c r="AJ154" i="21" s="1"/>
  <c r="AJ153" i="21" a="1"/>
  <c r="AJ153" i="21" s="1"/>
  <c r="AJ152" i="21" a="1"/>
  <c r="AJ152" i="21" s="1"/>
  <c r="AJ151" i="21"/>
  <c r="AJ151" i="21" a="1"/>
  <c r="AJ150" i="21" a="1"/>
  <c r="AJ150" i="21" s="1"/>
  <c r="AJ149" i="21" a="1"/>
  <c r="AJ149" i="21" s="1"/>
  <c r="AJ148" i="21" a="1"/>
  <c r="AJ148" i="21" s="1"/>
  <c r="AJ147" i="21" a="1"/>
  <c r="AJ147" i="21" s="1"/>
  <c r="AJ146" i="21" a="1"/>
  <c r="AJ146" i="21" s="1"/>
  <c r="AJ145" i="21" a="1"/>
  <c r="AJ145" i="21" s="1"/>
  <c r="AJ144" i="21" a="1"/>
  <c r="AJ144" i="21" s="1"/>
  <c r="AJ143" i="21" a="1"/>
  <c r="AJ143" i="21" s="1"/>
  <c r="AJ142" i="21" a="1"/>
  <c r="AJ142" i="21" s="1"/>
  <c r="AJ141" i="21" a="1"/>
  <c r="AJ141" i="21" s="1"/>
  <c r="AJ140" i="21" a="1"/>
  <c r="AJ140" i="21" s="1"/>
  <c r="AJ139" i="21" a="1"/>
  <c r="AJ139" i="21" s="1"/>
  <c r="AJ138" i="21" a="1"/>
  <c r="AJ138" i="21" s="1"/>
  <c r="AJ137" i="21" a="1"/>
  <c r="AJ137" i="21" s="1"/>
  <c r="AJ136" i="21" a="1"/>
  <c r="AJ136" i="21" s="1"/>
  <c r="AJ135" i="21" a="1"/>
  <c r="AJ135" i="21" s="1"/>
  <c r="AJ134" i="21" a="1"/>
  <c r="AJ134" i="21" s="1"/>
  <c r="AJ133" i="21" a="1"/>
  <c r="AJ133" i="21" s="1"/>
  <c r="AJ132" i="21" a="1"/>
  <c r="AJ132" i="21" s="1"/>
  <c r="AJ131" i="21" a="1"/>
  <c r="AJ131" i="21" s="1"/>
  <c r="AJ130" i="21" a="1"/>
  <c r="AJ130" i="21" s="1"/>
  <c r="AJ129" i="21" a="1"/>
  <c r="AJ129" i="21" s="1"/>
  <c r="AJ128" i="21" a="1"/>
  <c r="AJ128" i="21" s="1"/>
  <c r="AJ127" i="21" a="1"/>
  <c r="AJ127" i="21" s="1"/>
  <c r="AJ126" i="21" a="1"/>
  <c r="AJ126" i="21" s="1"/>
  <c r="AJ125" i="21" a="1"/>
  <c r="AJ125" i="21" s="1"/>
  <c r="AJ124" i="21" a="1"/>
  <c r="AJ124" i="21" s="1"/>
  <c r="AJ123" i="21" a="1"/>
  <c r="AJ123" i="21" s="1"/>
  <c r="AJ122" i="21" a="1"/>
  <c r="AJ122" i="21" s="1"/>
  <c r="AJ121" i="21" a="1"/>
  <c r="AJ121" i="21" s="1"/>
  <c r="AJ120" i="21" a="1"/>
  <c r="AJ120" i="21" s="1"/>
  <c r="AJ119" i="21" a="1"/>
  <c r="AJ119" i="21" s="1"/>
  <c r="AJ118" i="21" a="1"/>
  <c r="AJ118" i="21" s="1"/>
  <c r="AJ117" i="21" a="1"/>
  <c r="AJ117" i="21" s="1"/>
  <c r="AJ116" i="21" a="1"/>
  <c r="AJ116" i="21" s="1"/>
  <c r="AJ115" i="21" a="1"/>
  <c r="AJ115" i="21" s="1"/>
  <c r="AJ114" i="21" a="1"/>
  <c r="AJ114" i="21" s="1"/>
  <c r="AJ113" i="21" a="1"/>
  <c r="AJ113" i="21" s="1"/>
  <c r="AJ112" i="21" a="1"/>
  <c r="AJ112" i="21" s="1"/>
  <c r="AJ111" i="21" a="1"/>
  <c r="AJ111" i="21" s="1"/>
  <c r="AJ110" i="21" a="1"/>
  <c r="AJ110" i="21" s="1"/>
  <c r="AJ109" i="21" a="1"/>
  <c r="AJ109" i="21" s="1"/>
  <c r="AJ108" i="21" a="1"/>
  <c r="AJ108" i="21" s="1"/>
  <c r="AJ107" i="21" a="1"/>
  <c r="AJ107" i="21" s="1"/>
  <c r="AJ106" i="21" a="1"/>
  <c r="AJ106" i="21" s="1"/>
  <c r="AJ105" i="21" a="1"/>
  <c r="AJ105" i="21" s="1"/>
  <c r="AJ104" i="21" a="1"/>
  <c r="AJ104" i="21" s="1"/>
  <c r="AJ103" i="21" a="1"/>
  <c r="AJ103" i="21" s="1"/>
  <c r="AJ102" i="21" a="1"/>
  <c r="AJ102" i="21" s="1"/>
  <c r="AJ101" i="21" a="1"/>
  <c r="AJ101" i="21" s="1"/>
  <c r="AJ100" i="21" a="1"/>
  <c r="AJ100" i="21" s="1"/>
  <c r="AJ99" i="21" a="1"/>
  <c r="AJ99" i="21" s="1"/>
  <c r="AJ98" i="21" a="1"/>
  <c r="AJ98" i="21" s="1"/>
  <c r="AJ97" i="21" a="1"/>
  <c r="AJ97" i="21" s="1"/>
  <c r="AJ96" i="21" a="1"/>
  <c r="AJ96" i="21" s="1"/>
  <c r="AJ95" i="21" a="1"/>
  <c r="AJ95" i="21" s="1"/>
  <c r="AJ94" i="21" a="1"/>
  <c r="AJ94" i="21" s="1"/>
  <c r="AJ93" i="21" a="1"/>
  <c r="AJ93" i="21" s="1"/>
  <c r="AJ92" i="21" a="1"/>
  <c r="AJ92" i="21" s="1"/>
  <c r="AJ91" i="21" a="1"/>
  <c r="AJ91" i="21" s="1"/>
  <c r="AJ90" i="21" a="1"/>
  <c r="AJ90" i="21" s="1"/>
  <c r="AJ89" i="21" a="1"/>
  <c r="AJ89" i="21" s="1"/>
  <c r="AJ88" i="21" a="1"/>
  <c r="AJ88" i="21" s="1"/>
  <c r="AJ87" i="21" a="1"/>
  <c r="AJ87" i="21" s="1"/>
  <c r="AJ86" i="21" a="1"/>
  <c r="AJ86" i="21" s="1"/>
  <c r="AJ85" i="21" a="1"/>
  <c r="AJ85" i="21" s="1"/>
  <c r="AJ84" i="21" a="1"/>
  <c r="AJ84" i="21" s="1"/>
  <c r="AJ82" i="21" a="1"/>
  <c r="AJ82" i="21" s="1"/>
  <c r="AJ81" i="21" a="1"/>
  <c r="AJ81" i="21" s="1"/>
  <c r="AJ80" i="21" a="1"/>
  <c r="AJ80" i="21" s="1"/>
  <c r="AJ79" i="21" a="1"/>
  <c r="AJ79" i="21" s="1"/>
  <c r="AJ78" i="21" a="1"/>
  <c r="AJ78" i="21" s="1"/>
  <c r="AJ77" i="21" a="1"/>
  <c r="AJ77" i="21" s="1"/>
  <c r="AJ76" i="21" a="1"/>
  <c r="AJ76" i="21" s="1"/>
  <c r="AH76" i="21"/>
  <c r="AG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J75" i="21" a="1"/>
  <c r="AJ75" i="21" s="1"/>
  <c r="AG75" i="21"/>
  <c r="AJ74" i="21" a="1"/>
  <c r="AJ74" i="21" s="1"/>
  <c r="AG74" i="21"/>
  <c r="H74" i="21"/>
  <c r="AJ73" i="21" a="1"/>
  <c r="AJ73" i="21" s="1"/>
  <c r="AG73" i="21"/>
  <c r="AJ72" i="21" a="1"/>
  <c r="AJ72" i="21" s="1"/>
  <c r="AG72" i="21"/>
  <c r="AJ71" i="21" a="1"/>
  <c r="AJ71" i="21" s="1"/>
  <c r="AG71" i="21"/>
  <c r="AJ70" i="21" a="1"/>
  <c r="AJ70" i="21" s="1"/>
  <c r="AG70" i="21"/>
  <c r="AJ69" i="21" a="1"/>
  <c r="AJ69" i="21" s="1"/>
  <c r="AG69" i="21"/>
  <c r="AJ68" i="21" a="1"/>
  <c r="AJ68" i="21" s="1"/>
  <c r="X68" i="21"/>
  <c r="O68" i="21"/>
  <c r="B68" i="21"/>
  <c r="AG68" i="21" s="1"/>
  <c r="AJ67" i="21" a="1"/>
  <c r="AJ67" i="21" s="1"/>
  <c r="X67" i="21"/>
  <c r="O67" i="21"/>
  <c r="B67" i="21"/>
  <c r="AG67" i="21" s="1"/>
  <c r="AJ66" i="21" a="1"/>
  <c r="AJ66" i="21" s="1"/>
  <c r="X66" i="21"/>
  <c r="O66" i="21"/>
  <c r="B66" i="21"/>
  <c r="AG66" i="21" s="1"/>
  <c r="AJ65" i="21" a="1"/>
  <c r="AJ65" i="21" s="1"/>
  <c r="X65" i="21"/>
  <c r="O65" i="21"/>
  <c r="B65" i="21"/>
  <c r="AG65" i="21" s="1"/>
  <c r="AJ64" i="21" a="1"/>
  <c r="AJ64" i="21" s="1"/>
  <c r="X64" i="21"/>
  <c r="O64" i="21"/>
  <c r="B64" i="21"/>
  <c r="AG64" i="21" s="1"/>
  <c r="AJ63" i="21" a="1"/>
  <c r="AJ63" i="21" s="1"/>
  <c r="X63" i="21"/>
  <c r="O63" i="21"/>
  <c r="B63" i="21"/>
  <c r="AG63" i="21" s="1"/>
  <c r="AJ62" i="21" a="1"/>
  <c r="AJ62" i="21" s="1"/>
  <c r="X62" i="21"/>
  <c r="O62" i="21"/>
  <c r="B62" i="21"/>
  <c r="AG62" i="21" s="1"/>
  <c r="AJ61" i="21" a="1"/>
  <c r="AJ61" i="21" s="1"/>
  <c r="X61" i="21"/>
  <c r="O61" i="21"/>
  <c r="B61" i="21"/>
  <c r="AG61" i="21" s="1"/>
  <c r="AJ60" i="21" a="1"/>
  <c r="AJ60" i="21" s="1"/>
  <c r="X60" i="21"/>
  <c r="O60" i="21"/>
  <c r="B60" i="21"/>
  <c r="AG60" i="21" s="1"/>
  <c r="AV54" i="21"/>
  <c r="AU54" i="21"/>
  <c r="AT54" i="21"/>
  <c r="AS54" i="21"/>
  <c r="AJ59" i="21" a="1"/>
  <c r="AJ59" i="21" s="1"/>
  <c r="X59" i="21"/>
  <c r="O59" i="21"/>
  <c r="B59" i="21"/>
  <c r="AG59" i="21" s="1"/>
  <c r="X58" i="21"/>
  <c r="O58" i="21"/>
  <c r="B58" i="21"/>
  <c r="AG58" i="21" s="1"/>
  <c r="X57" i="21"/>
  <c r="O57" i="21"/>
  <c r="B57" i="21"/>
  <c r="AG57" i="21" s="1"/>
  <c r="X56" i="21"/>
  <c r="B56" i="21"/>
  <c r="AG56" i="21" s="1"/>
  <c r="X55" i="21"/>
  <c r="B55" i="21"/>
  <c r="AG55" i="21" s="1"/>
  <c r="AJ54" i="21" a="1"/>
  <c r="AJ54" i="21" s="1"/>
  <c r="X54" i="21"/>
  <c r="B54" i="21"/>
  <c r="AG54" i="21" s="1"/>
  <c r="B53" i="21"/>
  <c r="AG53" i="21" s="1"/>
  <c r="AJ52" i="21" a="1"/>
  <c r="AJ52" i="21" s="1"/>
  <c r="B52" i="21"/>
  <c r="AG52" i="21" s="1"/>
  <c r="AJ51" i="21" a="1"/>
  <c r="AJ51" i="21" s="1"/>
  <c r="X51" i="21"/>
  <c r="B51" i="21"/>
  <c r="AG51" i="21" s="1"/>
  <c r="AJ50" i="21" a="1"/>
  <c r="AJ50" i="21" s="1"/>
  <c r="X50" i="21"/>
  <c r="B50" i="21"/>
  <c r="AG50" i="21" s="1"/>
  <c r="AJ49" i="21" a="1"/>
  <c r="AJ49" i="21" s="1"/>
  <c r="X49" i="21"/>
  <c r="O49" i="21"/>
  <c r="B49" i="21"/>
  <c r="AG49" i="21" s="1"/>
  <c r="AJ48" i="21" a="1"/>
  <c r="AJ48" i="21" s="1"/>
  <c r="AG48" i="21"/>
  <c r="AJ47" i="21" a="1"/>
  <c r="AJ47" i="21" s="1"/>
  <c r="AG47" i="21"/>
  <c r="AJ46" i="21" a="1"/>
  <c r="AJ46" i="21" s="1"/>
  <c r="AG46" i="21"/>
  <c r="AJ45" i="21" a="1"/>
  <c r="AJ45" i="21" s="1"/>
  <c r="AG45" i="21"/>
  <c r="AJ44" i="21" a="1"/>
  <c r="AJ44" i="21" s="1"/>
  <c r="AG44" i="21"/>
  <c r="AJ43" i="21" a="1"/>
  <c r="AJ43" i="21" s="1"/>
  <c r="AG43" i="21"/>
  <c r="AJ42" i="21" a="1"/>
  <c r="AJ42" i="21" s="1"/>
  <c r="AG42" i="21"/>
  <c r="AJ41" i="21" a="1"/>
  <c r="AJ41" i="21" s="1"/>
  <c r="AD41" i="21"/>
  <c r="Z41" i="21"/>
  <c r="V41" i="21"/>
  <c r="E41" i="21" a="1"/>
  <c r="E41" i="21" s="1"/>
  <c r="D41" i="21" a="1"/>
  <c r="D41" i="21" s="1"/>
  <c r="C41" i="21" a="1"/>
  <c r="C41" i="21" s="1"/>
  <c r="B41" i="21"/>
  <c r="AG41" i="21" s="1"/>
  <c r="AS35" i="21"/>
  <c r="AJ40" i="21" a="1"/>
  <c r="AJ40" i="21" s="1"/>
  <c r="AD40" i="21"/>
  <c r="Z40" i="21"/>
  <c r="V40" i="21"/>
  <c r="E40" i="21" a="1"/>
  <c r="E40" i="21" s="1"/>
  <c r="D40" i="21" a="1"/>
  <c r="D40" i="21" s="1"/>
  <c r="C40" i="21" a="1"/>
  <c r="C40" i="21" s="1"/>
  <c r="B40" i="21"/>
  <c r="AG40" i="21" s="1"/>
  <c r="AJ39" i="21" a="1"/>
  <c r="AJ39" i="21" s="1"/>
  <c r="AD39" i="21"/>
  <c r="Z39" i="21"/>
  <c r="V39" i="21"/>
  <c r="E39" i="21" a="1"/>
  <c r="E39" i="21" s="1"/>
  <c r="D39" i="21" a="1"/>
  <c r="D39" i="21" s="1"/>
  <c r="C39" i="21" a="1"/>
  <c r="C39" i="21" s="1"/>
  <c r="B39" i="21"/>
  <c r="AG39" i="21" s="1"/>
  <c r="AJ38" i="21" a="1"/>
  <c r="AJ38" i="21" s="1"/>
  <c r="AD38" i="21"/>
  <c r="Z38" i="21"/>
  <c r="V38" i="21"/>
  <c r="E38" i="21" a="1"/>
  <c r="E38" i="21" s="1"/>
  <c r="D38" i="21" a="1"/>
  <c r="D38" i="21" s="1"/>
  <c r="C38" i="21" a="1"/>
  <c r="C38" i="21" s="1"/>
  <c r="B38" i="21"/>
  <c r="AG38" i="21" s="1"/>
  <c r="AJ37" i="21" a="1"/>
  <c r="AJ37" i="21" s="1"/>
  <c r="AG37" i="21"/>
  <c r="AD37" i="21"/>
  <c r="Z37" i="21"/>
  <c r="V37" i="21"/>
  <c r="E37" i="21" a="1"/>
  <c r="E37" i="21" s="1"/>
  <c r="D37" i="21" a="1"/>
  <c r="D37" i="21" s="1"/>
  <c r="C37" i="21" a="1"/>
  <c r="C37" i="21" s="1"/>
  <c r="B37" i="21"/>
  <c r="AJ36" i="21" a="1"/>
  <c r="AJ36" i="21" s="1"/>
  <c r="AD36" i="21"/>
  <c r="Z36" i="21"/>
  <c r="V36" i="21"/>
  <c r="E36" i="21" a="1"/>
  <c r="E36" i="21" s="1"/>
  <c r="D36" i="21" a="1"/>
  <c r="D36" i="21" s="1"/>
  <c r="C36" i="21" a="1"/>
  <c r="C36" i="21" s="1"/>
  <c r="B36" i="21"/>
  <c r="AG36" i="21" s="1"/>
  <c r="AJ35" i="21" a="1"/>
  <c r="AJ35" i="21" s="1"/>
  <c r="AD35" i="21"/>
  <c r="Z35" i="21"/>
  <c r="V35" i="21"/>
  <c r="E35" i="21" a="1"/>
  <c r="E35" i="21" s="1"/>
  <c r="D35" i="21" a="1"/>
  <c r="D35" i="21" s="1"/>
  <c r="C35" i="21" a="1"/>
  <c r="C35" i="21" s="1"/>
  <c r="B35" i="21"/>
  <c r="AG35" i="21" s="1"/>
  <c r="AJ34" i="21" a="1"/>
  <c r="AJ34" i="21" s="1"/>
  <c r="AD34" i="21"/>
  <c r="Z34" i="21"/>
  <c r="V34" i="21"/>
  <c r="E34" i="21" a="1"/>
  <c r="E34" i="21" s="1"/>
  <c r="D34" i="21" a="1"/>
  <c r="D34" i="21" s="1"/>
  <c r="C34" i="21" a="1"/>
  <c r="C34" i="21" s="1"/>
  <c r="B34" i="21"/>
  <c r="AG34" i="21" s="1"/>
  <c r="AJ33" i="21" a="1"/>
  <c r="AJ33" i="21" s="1"/>
  <c r="V33" i="21"/>
  <c r="E33" i="21" a="1"/>
  <c r="E33" i="21" s="1"/>
  <c r="D33" i="21" a="1"/>
  <c r="D33" i="21" s="1"/>
  <c r="C33" i="21" a="1"/>
  <c r="C33" i="21" s="1"/>
  <c r="B33" i="21"/>
  <c r="AG33" i="21" s="1"/>
  <c r="AJ32" i="21" a="1"/>
  <c r="AJ32" i="21" s="1"/>
  <c r="Z32" i="21"/>
  <c r="V32" i="21"/>
  <c r="E32" i="21" a="1"/>
  <c r="E32" i="21" s="1"/>
  <c r="D32" i="21" a="1"/>
  <c r="D32" i="21" s="1"/>
  <c r="C32" i="21" a="1"/>
  <c r="C32" i="21" s="1"/>
  <c r="B32" i="21"/>
  <c r="AG32" i="21" s="1"/>
  <c r="AJ31" i="21" a="1"/>
  <c r="AJ31" i="21" s="1"/>
  <c r="AD31" i="21"/>
  <c r="Z31" i="21"/>
  <c r="V31" i="21"/>
  <c r="E31" i="21" a="1"/>
  <c r="E31" i="21" s="1"/>
  <c r="D31" i="21" a="1"/>
  <c r="D31" i="21" s="1"/>
  <c r="C31" i="21" a="1"/>
  <c r="C31" i="21" s="1"/>
  <c r="B31" i="21"/>
  <c r="AG31" i="21" s="1"/>
  <c r="AJ30" i="21" a="1"/>
  <c r="AJ30" i="21" s="1"/>
  <c r="AD30" i="21"/>
  <c r="V30" i="21"/>
  <c r="E30" i="21" a="1"/>
  <c r="E30" i="21" s="1"/>
  <c r="D30" i="21" a="1"/>
  <c r="D30" i="21" s="1"/>
  <c r="C30" i="21" a="1"/>
  <c r="C30" i="21" s="1"/>
  <c r="B30" i="21"/>
  <c r="AG30" i="21" s="1"/>
  <c r="AJ29" i="21" a="1"/>
  <c r="AJ29" i="21" s="1"/>
  <c r="AD29" i="21"/>
  <c r="V29" i="21"/>
  <c r="E29" i="21" a="1"/>
  <c r="E29" i="21" s="1"/>
  <c r="D29" i="21" a="1"/>
  <c r="D29" i="21" s="1"/>
  <c r="C29" i="21" a="1"/>
  <c r="C29" i="21" s="1"/>
  <c r="B29" i="21"/>
  <c r="AG29" i="21" s="1"/>
  <c r="AJ28" i="21" a="1"/>
  <c r="AJ28" i="21" s="1"/>
  <c r="Z28" i="21"/>
  <c r="E28" i="21" a="1"/>
  <c r="E28" i="21" s="1"/>
  <c r="D28" i="21" a="1"/>
  <c r="D28" i="21" s="1"/>
  <c r="C28" i="21" a="1"/>
  <c r="C28" i="21" s="1"/>
  <c r="B28" i="21"/>
  <c r="AG28" i="21" s="1"/>
  <c r="AJ27" i="21" a="1"/>
  <c r="AJ27" i="21" s="1"/>
  <c r="E27" i="21" a="1"/>
  <c r="E27" i="21" s="1"/>
  <c r="D27" i="21" a="1"/>
  <c r="D27" i="21" s="1"/>
  <c r="C27" i="21" a="1"/>
  <c r="C27" i="21" s="1"/>
  <c r="B27" i="21"/>
  <c r="AG27" i="21" s="1"/>
  <c r="AJ26" i="21" a="1"/>
  <c r="AJ26" i="21" s="1"/>
  <c r="AG26" i="21"/>
  <c r="AJ25" i="21" a="1"/>
  <c r="AJ25" i="21" s="1"/>
  <c r="AG25" i="21"/>
  <c r="AG24" i="21"/>
  <c r="L24" i="21"/>
  <c r="I24" i="21"/>
  <c r="F24" i="21"/>
  <c r="AG23" i="21"/>
  <c r="N23" i="21"/>
  <c r="K23" i="21"/>
  <c r="H23" i="21"/>
  <c r="AG22" i="21"/>
  <c r="AG21" i="21"/>
  <c r="AG20" i="21"/>
  <c r="AG19" i="21"/>
  <c r="AG18" i="21"/>
  <c r="AG17" i="21"/>
  <c r="Y17" i="21"/>
  <c r="AG16" i="21"/>
  <c r="Y16" i="21"/>
  <c r="Y14" i="21" s="1"/>
  <c r="U16" i="21"/>
  <c r="AG15" i="21"/>
  <c r="AG14" i="21"/>
  <c r="AG13" i="21"/>
  <c r="AG12" i="21"/>
  <c r="AE12" i="21"/>
  <c r="AG11" i="21"/>
  <c r="AH8" i="21"/>
  <c r="AY7" i="21"/>
  <c r="AY6" i="21"/>
  <c r="AV3" i="21"/>
  <c r="AU3" i="21"/>
  <c r="AT3" i="21"/>
  <c r="AS3" i="21"/>
  <c r="AQ2" i="21"/>
  <c r="AP2" i="21"/>
  <c r="AO2" i="21"/>
  <c r="AN2" i="21"/>
  <c r="AM2" i="21"/>
  <c r="AL2" i="21"/>
  <c r="AK2" i="21"/>
  <c r="AJ2" i="21"/>
  <c r="AE2" i="21"/>
  <c r="AD2" i="21"/>
  <c r="AC2" i="21"/>
  <c r="AB2" i="21"/>
  <c r="AA2" i="21"/>
  <c r="Z2" i="21"/>
  <c r="Y2" i="21"/>
  <c r="X2" i="21"/>
  <c r="W2" i="21"/>
  <c r="V2" i="21"/>
  <c r="U2" i="21"/>
  <c r="T2" i="21"/>
  <c r="S2" i="21"/>
  <c r="R2" i="21"/>
  <c r="Q2" i="21"/>
  <c r="P2" i="21"/>
  <c r="O2" i="21"/>
  <c r="N2" i="21"/>
  <c r="M2" i="21"/>
  <c r="L2" i="21"/>
  <c r="K2" i="21"/>
  <c r="J2" i="21"/>
  <c r="I2" i="21"/>
  <c r="H2" i="21"/>
  <c r="G2" i="21"/>
  <c r="F2" i="21"/>
  <c r="E2" i="21"/>
  <c r="D2" i="21"/>
  <c r="C2" i="21"/>
  <c r="B2" i="21"/>
  <c r="AZ1" i="21"/>
  <c r="AY1" i="21"/>
  <c r="AV1" i="21"/>
  <c r="AU1" i="21"/>
  <c r="AT1" i="21"/>
  <c r="AS1" i="21"/>
  <c r="AQ1" i="21"/>
  <c r="AP1" i="21"/>
  <c r="AO1" i="21"/>
  <c r="AN1" i="21"/>
  <c r="AM1" i="21"/>
  <c r="AL1" i="21"/>
  <c r="AK1" i="21"/>
  <c r="AJ1" i="21"/>
  <c r="AE1" i="21"/>
  <c r="AD1" i="21"/>
  <c r="AC1" i="21"/>
  <c r="AB1" i="21"/>
  <c r="AA1" i="21"/>
  <c r="Z1" i="21"/>
  <c r="Y1" i="21"/>
  <c r="X1" i="21"/>
  <c r="W1" i="21"/>
  <c r="V1" i="21"/>
  <c r="U1" i="21"/>
  <c r="T1" i="21"/>
  <c r="S1" i="21"/>
  <c r="R1" i="21"/>
  <c r="Q1" i="21"/>
  <c r="P1" i="21"/>
  <c r="O1" i="21"/>
  <c r="N1" i="21"/>
  <c r="M1" i="21"/>
  <c r="L1" i="21"/>
  <c r="K1" i="21"/>
  <c r="J1" i="21"/>
  <c r="I1" i="21"/>
  <c r="H1" i="21"/>
  <c r="G1" i="21"/>
  <c r="F1" i="21"/>
  <c r="E1" i="21"/>
  <c r="D1" i="21"/>
  <c r="C1" i="21"/>
  <c r="B1" i="21"/>
  <c r="A1" i="21"/>
  <c r="Y270" i="20"/>
  <c r="W270" i="20"/>
  <c r="C260" i="20"/>
  <c r="G161" i="20"/>
  <c r="G160" i="20"/>
  <c r="C134" i="20"/>
  <c r="D130" i="20"/>
  <c r="C91" i="20"/>
  <c r="B91" i="20"/>
  <c r="C82" i="20"/>
  <c r="B47" i="20"/>
  <c r="X7" i="20"/>
  <c r="X6" i="20"/>
  <c r="U2" i="20"/>
  <c r="Y1" i="20"/>
  <c r="X1" i="20"/>
  <c r="A1" i="20"/>
  <c r="CA409" i="19"/>
  <c r="BY409" i="19"/>
  <c r="AM7" i="19" s="1"/>
  <c r="AR240" i="19" a="1"/>
  <c r="AR240" i="19" s="1"/>
  <c r="AR239" i="19" a="1"/>
  <c r="AR239" i="19" s="1"/>
  <c r="AR238" i="19" a="1"/>
  <c r="AR238" i="19" s="1"/>
  <c r="AR237" i="19" a="1"/>
  <c r="AR237" i="19" s="1"/>
  <c r="AR236" i="19" a="1"/>
  <c r="AR236" i="19" s="1"/>
  <c r="AR235" i="19" a="1"/>
  <c r="AR235" i="19" s="1"/>
  <c r="AR234" i="19" a="1"/>
  <c r="AR234" i="19" s="1"/>
  <c r="AR233" i="19" a="1"/>
  <c r="AR233" i="19" s="1"/>
  <c r="AR232" i="19" a="1"/>
  <c r="AR232" i="19" s="1"/>
  <c r="AR231" i="19" a="1"/>
  <c r="AR231" i="19" s="1"/>
  <c r="AR230" i="19" a="1"/>
  <c r="AR230" i="19" s="1"/>
  <c r="AR229" i="19" a="1"/>
  <c r="AR229" i="19" s="1"/>
  <c r="AR228" i="19" a="1"/>
  <c r="AR228" i="19" s="1"/>
  <c r="AR227" i="19" a="1"/>
  <c r="AR227" i="19" s="1"/>
  <c r="AR226" i="19" a="1"/>
  <c r="AR226" i="19" s="1"/>
  <c r="AR225" i="19" a="1"/>
  <c r="AR225" i="19" s="1"/>
  <c r="AR224" i="19" a="1"/>
  <c r="AR224" i="19" s="1"/>
  <c r="BW223" i="19"/>
  <c r="BV223" i="19"/>
  <c r="BU223" i="19"/>
  <c r="BT223" i="19"/>
  <c r="BS223" i="19"/>
  <c r="AR223" i="19" a="1"/>
  <c r="AR223" i="19" s="1"/>
  <c r="AR222" i="19" a="1"/>
  <c r="AR222" i="19" s="1"/>
  <c r="AR221" i="19" a="1"/>
  <c r="AR221" i="19" s="1"/>
  <c r="AR220" i="19" a="1"/>
  <c r="AR220" i="19" s="1"/>
  <c r="AR219" i="19" a="1"/>
  <c r="AR219" i="19" s="1"/>
  <c r="AR218" i="19" a="1"/>
  <c r="AR218" i="19" s="1"/>
  <c r="AR217" i="19" a="1"/>
  <c r="AR217" i="19" s="1"/>
  <c r="AR216" i="19" a="1"/>
  <c r="AR216" i="19" s="1"/>
  <c r="AR215" i="19" a="1"/>
  <c r="AR215" i="19" s="1"/>
  <c r="AR214" i="19" a="1"/>
  <c r="AR214" i="19" s="1"/>
  <c r="BS213" i="19"/>
  <c r="AR213" i="19" a="1"/>
  <c r="AR213" i="19" s="1"/>
  <c r="AR212" i="19" a="1"/>
  <c r="AR212" i="19" s="1"/>
  <c r="BS211" i="19"/>
  <c r="AR211" i="19" a="1"/>
  <c r="AR211" i="19" s="1"/>
  <c r="AR210" i="19" a="1"/>
  <c r="AR210" i="19" s="1"/>
  <c r="AR209" i="19" a="1"/>
  <c r="AR209" i="19" s="1"/>
  <c r="AR208" i="19" a="1"/>
  <c r="AR208" i="19" s="1"/>
  <c r="AR207" i="19" a="1"/>
  <c r="AR207" i="19" s="1"/>
  <c r="AR206" i="19" a="1"/>
  <c r="AR206" i="19" s="1"/>
  <c r="AR205" i="19" a="1"/>
  <c r="AR205" i="19" s="1"/>
  <c r="AR204" i="19" a="1"/>
  <c r="AR204" i="19" s="1"/>
  <c r="AR203" i="19" a="1"/>
  <c r="AR203" i="19" s="1"/>
  <c r="AR202" i="19" a="1"/>
  <c r="AR202" i="19" s="1"/>
  <c r="AR201" i="19" a="1"/>
  <c r="AR201" i="19" s="1"/>
  <c r="AR200" i="19" a="1"/>
  <c r="AR200" i="19" s="1"/>
  <c r="AR199" i="19" a="1"/>
  <c r="AR199" i="19" s="1"/>
  <c r="AR198" i="19" a="1"/>
  <c r="AR198" i="19" s="1"/>
  <c r="AR197" i="19" a="1"/>
  <c r="AR197" i="19" s="1"/>
  <c r="AR196" i="19" a="1"/>
  <c r="AR196" i="19" s="1"/>
  <c r="AR195" i="19" a="1"/>
  <c r="AR195" i="19" s="1"/>
  <c r="BT194" i="19"/>
  <c r="AR194" i="19" a="1"/>
  <c r="AR194" i="19" s="1"/>
  <c r="AR193" i="19" a="1"/>
  <c r="AR193" i="19" s="1"/>
  <c r="AR192" i="19" a="1"/>
  <c r="AR192" i="19" s="1"/>
  <c r="AR191" i="19" a="1"/>
  <c r="AR191" i="19" s="1"/>
  <c r="AR190" i="19" a="1"/>
  <c r="AR190" i="19" s="1"/>
  <c r="AR189" i="19" a="1"/>
  <c r="AR189" i="19" s="1"/>
  <c r="AR188" i="19" a="1"/>
  <c r="AR188" i="19" s="1"/>
  <c r="AR187" i="19" a="1"/>
  <c r="AR187" i="19" s="1"/>
  <c r="AR186" i="19" a="1"/>
  <c r="AR186" i="19" s="1"/>
  <c r="AR185" i="19" a="1"/>
  <c r="AR185" i="19" s="1"/>
  <c r="AR184" i="19" a="1"/>
  <c r="AR184" i="19" s="1"/>
  <c r="AR183" i="19" a="1"/>
  <c r="AR183" i="19" s="1"/>
  <c r="AR182" i="19" a="1"/>
  <c r="AR182" i="19" s="1"/>
  <c r="AR181" i="19" a="1"/>
  <c r="AR181" i="19" s="1"/>
  <c r="AR180" i="19" a="1"/>
  <c r="AR180" i="19" s="1"/>
  <c r="AR179" i="19" a="1"/>
  <c r="AR179" i="19" s="1"/>
  <c r="AR178" i="19" a="1"/>
  <c r="AR178" i="19" s="1"/>
  <c r="AR177" i="19" a="1"/>
  <c r="AR177" i="19" s="1"/>
  <c r="AR176" i="19" a="1"/>
  <c r="AR176" i="19" s="1"/>
  <c r="AR175" i="19" a="1"/>
  <c r="AR175" i="19" s="1"/>
  <c r="AR174" i="19" a="1"/>
  <c r="AR174" i="19" s="1"/>
  <c r="AR173" i="19" a="1"/>
  <c r="AR173" i="19" s="1"/>
  <c r="AR172" i="19" a="1"/>
  <c r="AR172" i="19" s="1"/>
  <c r="AR171" i="19" a="1"/>
  <c r="AR171" i="19" s="1"/>
  <c r="AR170" i="19" a="1"/>
  <c r="AR170" i="19" s="1"/>
  <c r="AR169" i="19" a="1"/>
  <c r="AR169" i="19" s="1"/>
  <c r="AR168" i="19" a="1"/>
  <c r="AR168" i="19" s="1"/>
  <c r="AR167" i="19" a="1"/>
  <c r="AR167" i="19" s="1"/>
  <c r="BS166" i="19" a="1"/>
  <c r="BS166" i="19" s="1"/>
  <c r="AR166" i="19" a="1"/>
  <c r="AR166" i="19" s="1"/>
  <c r="AR165" i="19" a="1"/>
  <c r="AR165" i="19" s="1"/>
  <c r="AR164" i="19" a="1"/>
  <c r="AR164" i="19" s="1"/>
  <c r="AR163" i="19" a="1"/>
  <c r="AR163" i="19" s="1"/>
  <c r="BS162" i="19"/>
  <c r="AR162" i="19" a="1"/>
  <c r="AR162" i="19" s="1"/>
  <c r="BS161" i="19"/>
  <c r="AR161" i="19" a="1"/>
  <c r="AR161" i="19" s="1"/>
  <c r="BS160" i="19"/>
  <c r="AR160" i="19" a="1"/>
  <c r="AR160" i="19" s="1"/>
  <c r="BS159" i="19"/>
  <c r="AR159" i="19" a="1"/>
  <c r="AR159" i="19" s="1"/>
  <c r="BS158" i="19"/>
  <c r="AR158" i="19" a="1"/>
  <c r="AR158" i="19" s="1"/>
  <c r="BS157" i="19"/>
  <c r="AR157" i="19" a="1"/>
  <c r="AR157" i="19" s="1"/>
  <c r="BS156" i="19"/>
  <c r="AR156" i="19" a="1"/>
  <c r="AR156" i="19" s="1"/>
  <c r="BS155" i="19"/>
  <c r="AR155" i="19" a="1"/>
  <c r="AR155" i="19" s="1"/>
  <c r="BS154" i="19"/>
  <c r="AR154" i="19" a="1"/>
  <c r="AR154" i="19" s="1"/>
  <c r="BS153" i="19"/>
  <c r="AR153" i="19" a="1"/>
  <c r="AR153" i="19" s="1"/>
  <c r="BS152" i="19"/>
  <c r="AR152" i="19" a="1"/>
  <c r="AR152" i="19" s="1"/>
  <c r="BS151" i="19"/>
  <c r="AR151" i="19" a="1"/>
  <c r="AR151" i="19" s="1"/>
  <c r="BS150" i="19"/>
  <c r="AR150" i="19" a="1"/>
  <c r="AR150" i="19" s="1"/>
  <c r="BS149" i="19"/>
  <c r="AR149" i="19" a="1"/>
  <c r="AR149" i="19" s="1"/>
  <c r="BS148" i="19"/>
  <c r="AR148" i="19" a="1"/>
  <c r="AR148" i="19" s="1"/>
  <c r="BS147" i="19"/>
  <c r="AR147" i="19" a="1"/>
  <c r="AR147" i="19" s="1"/>
  <c r="BS146" i="19"/>
  <c r="AR146" i="19" a="1"/>
  <c r="AR146" i="19" s="1"/>
  <c r="BS145" i="19"/>
  <c r="AR145" i="19" a="1"/>
  <c r="AR145" i="19" s="1"/>
  <c r="BS144" i="19"/>
  <c r="AR144" i="19" a="1"/>
  <c r="AR144" i="19" s="1"/>
  <c r="BS143" i="19"/>
  <c r="AR143" i="19" a="1"/>
  <c r="AR143" i="19" s="1"/>
  <c r="BS142" i="19"/>
  <c r="AR142" i="19" a="1"/>
  <c r="AR142" i="19" s="1"/>
  <c r="BS141" i="19"/>
  <c r="AR141" i="19" a="1"/>
  <c r="AR141" i="19" s="1"/>
  <c r="BS140" i="19"/>
  <c r="AR140" i="19" a="1"/>
  <c r="AR140" i="19" s="1"/>
  <c r="BS139" i="19"/>
  <c r="AR139" i="19" a="1"/>
  <c r="AR139" i="19" s="1"/>
  <c r="BS138" i="19"/>
  <c r="AR138" i="19" a="1"/>
  <c r="AR138" i="19" s="1"/>
  <c r="BS137" i="19"/>
  <c r="AR137" i="19" a="1"/>
  <c r="AR137" i="19" s="1"/>
  <c r="BS136" i="19"/>
  <c r="AR136" i="19" a="1"/>
  <c r="AR136" i="19" s="1"/>
  <c r="AR135" i="19" a="1"/>
  <c r="AR135" i="19" s="1"/>
  <c r="AR134" i="19" a="1"/>
  <c r="AR134" i="19" s="1"/>
  <c r="AR133" i="19" a="1"/>
  <c r="AR133" i="19" s="1"/>
  <c r="AR132" i="19" a="1"/>
  <c r="AR132" i="19" s="1"/>
  <c r="AR131" i="19" a="1"/>
  <c r="AR131" i="19" s="1"/>
  <c r="AR130" i="19" a="1"/>
  <c r="AR130" i="19" s="1"/>
  <c r="AR129" i="19" a="1"/>
  <c r="AR129" i="19" s="1"/>
  <c r="AR128" i="19" a="1"/>
  <c r="AR128" i="19" s="1"/>
  <c r="AR127" i="19" a="1"/>
  <c r="AR127" i="19" s="1"/>
  <c r="AR126" i="19" a="1"/>
  <c r="AR126" i="19" s="1"/>
  <c r="AR125" i="19" a="1"/>
  <c r="AR125" i="19" s="1"/>
  <c r="AR124" i="19" a="1"/>
  <c r="AR124" i="19" s="1"/>
  <c r="AR123" i="19" a="1"/>
  <c r="AR123" i="19" s="1"/>
  <c r="AR122" i="19" a="1"/>
  <c r="AR122" i="19" s="1"/>
  <c r="AR121" i="19" a="1"/>
  <c r="AR121" i="19" s="1"/>
  <c r="AR120" i="19" a="1"/>
  <c r="AR120" i="19" s="1"/>
  <c r="BU119" i="19" a="1"/>
  <c r="BU119" i="19" s="1"/>
  <c r="AR119" i="19" a="1"/>
  <c r="AR119" i="19" s="1"/>
  <c r="BU118" i="19" a="1"/>
  <c r="BU118" i="19" s="1"/>
  <c r="AR118" i="19" a="1"/>
  <c r="AR118" i="19" s="1"/>
  <c r="BU117" i="19" a="1"/>
  <c r="BU117" i="19" s="1"/>
  <c r="AR117" i="19" a="1"/>
  <c r="AR117" i="19" s="1"/>
  <c r="BU116" i="19" a="1"/>
  <c r="BU116" i="19" s="1"/>
  <c r="AR116" i="19" a="1"/>
  <c r="AR116" i="19" s="1"/>
  <c r="BU115" i="19" a="1"/>
  <c r="BU115" i="19" s="1"/>
  <c r="AR115" i="19" a="1"/>
  <c r="AR115" i="19" s="1"/>
  <c r="BU114" i="19" a="1"/>
  <c r="BU114" i="19" s="1"/>
  <c r="AR114" i="19" a="1"/>
  <c r="AR114" i="19" s="1"/>
  <c r="BU113" i="19" a="1"/>
  <c r="BU113" i="19" s="1"/>
  <c r="AR113" i="19" a="1"/>
  <c r="AR113" i="19" s="1"/>
  <c r="BU112" i="19" a="1"/>
  <c r="BU112" i="19" s="1"/>
  <c r="AR112" i="19" a="1"/>
  <c r="AR112" i="19" s="1"/>
  <c r="AP112" i="19"/>
  <c r="AO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112" i="19"/>
  <c r="B112" i="19"/>
  <c r="BU111" i="19" a="1"/>
  <c r="BU111" i="19" s="1"/>
  <c r="AR111" i="19" a="1"/>
  <c r="AR111" i="19" s="1"/>
  <c r="AO111" i="19"/>
  <c r="BU110" i="19" a="1"/>
  <c r="BU110" i="19" s="1"/>
  <c r="AR110" i="19" a="1"/>
  <c r="AR110" i="19" s="1"/>
  <c r="AO110" i="19"/>
  <c r="S110" i="19"/>
  <c r="BU109" i="19" a="1"/>
  <c r="BU109" i="19" s="1"/>
  <c r="AR109" i="19" a="1"/>
  <c r="AR109" i="19" s="1"/>
  <c r="AO109" i="19"/>
  <c r="BU108" i="19" a="1"/>
  <c r="BU108" i="19" s="1"/>
  <c r="AR108" i="19" a="1"/>
  <c r="AR108" i="19" s="1"/>
  <c r="AO108" i="19"/>
  <c r="BU107" i="19" a="1"/>
  <c r="BU107" i="19" s="1"/>
  <c r="AR107" i="19" a="1"/>
  <c r="AR107" i="19" s="1"/>
  <c r="AO107" i="19"/>
  <c r="BU106" i="19" a="1"/>
  <c r="BU106" i="19" s="1"/>
  <c r="AR106" i="19" a="1"/>
  <c r="AR106" i="19" s="1"/>
  <c r="AO106" i="19"/>
  <c r="BU105" i="19" a="1"/>
  <c r="BU105" i="19" s="1"/>
  <c r="AR105" i="19" a="1"/>
  <c r="AR105" i="19" s="1"/>
  <c r="AO105" i="19"/>
  <c r="BU104" i="19" a="1"/>
  <c r="BU104" i="19" s="1"/>
  <c r="AR104" i="19" a="1"/>
  <c r="AR104" i="19" s="1"/>
  <c r="AC104" i="19"/>
  <c r="R104" i="19"/>
  <c r="B104" i="19"/>
  <c r="AO104" i="19" s="1"/>
  <c r="BU103" i="19" a="1"/>
  <c r="BU103" i="19" s="1"/>
  <c r="AR103" i="19" a="1"/>
  <c r="AR103" i="19" s="1"/>
  <c r="AC103" i="19"/>
  <c r="R103" i="19"/>
  <c r="B103" i="19"/>
  <c r="AO103" i="19" s="1"/>
  <c r="BU102" i="19" a="1"/>
  <c r="BU102" i="19" s="1"/>
  <c r="AR102" i="19" a="1"/>
  <c r="AR102" i="19" s="1"/>
  <c r="AC102" i="19"/>
  <c r="R102" i="19"/>
  <c r="B102" i="19"/>
  <c r="AO102" i="19" s="1"/>
  <c r="BU101" i="19" a="1"/>
  <c r="BU101" i="19" s="1"/>
  <c r="AR101" i="19" a="1"/>
  <c r="AR101" i="19" s="1"/>
  <c r="AC101" i="19"/>
  <c r="R101" i="19"/>
  <c r="B101" i="19"/>
  <c r="AO101" i="19" s="1"/>
  <c r="BU100" i="19" a="1"/>
  <c r="BU100" i="19" s="1"/>
  <c r="AR100" i="19" a="1"/>
  <c r="AR100" i="19" s="1"/>
  <c r="AC100" i="19"/>
  <c r="R100" i="19"/>
  <c r="B100" i="19"/>
  <c r="AO100" i="19" s="1"/>
  <c r="BU99" i="19" a="1"/>
  <c r="BU99" i="19" s="1"/>
  <c r="AR99" i="19" a="1"/>
  <c r="AR99" i="19" s="1"/>
  <c r="AC99" i="19"/>
  <c r="R99" i="19"/>
  <c r="B99" i="19"/>
  <c r="AO99" i="19" s="1"/>
  <c r="BU98" i="19" a="1"/>
  <c r="BU98" i="19" s="1"/>
  <c r="AR98" i="19" a="1"/>
  <c r="AR98" i="19" s="1"/>
  <c r="AC98" i="19"/>
  <c r="R98" i="19"/>
  <c r="B98" i="19"/>
  <c r="AO98" i="19" s="1"/>
  <c r="BU97" i="19" a="1"/>
  <c r="BU97" i="19" s="1"/>
  <c r="AR97" i="19" a="1"/>
  <c r="AR97" i="19" s="1"/>
  <c r="AC97" i="19"/>
  <c r="R97" i="19"/>
  <c r="B97" i="19"/>
  <c r="AO97" i="19" s="1"/>
  <c r="BU96" i="19" a="1"/>
  <c r="BU96" i="19" s="1"/>
  <c r="AR96" i="19" a="1"/>
  <c r="AR96" i="19" s="1"/>
  <c r="AC96" i="19"/>
  <c r="R96" i="19"/>
  <c r="B96" i="19"/>
  <c r="AO96" i="19" s="1"/>
  <c r="BU95" i="19" a="1"/>
  <c r="BU95" i="19" s="1"/>
  <c r="AR95" i="19" a="1"/>
  <c r="AR95" i="19" s="1"/>
  <c r="AC95" i="19"/>
  <c r="R95" i="19"/>
  <c r="B95" i="19"/>
  <c r="AO95" i="19" s="1"/>
  <c r="BU94" i="19" a="1"/>
  <c r="BU94" i="19" s="1"/>
  <c r="AR94" i="19" a="1"/>
  <c r="AR94" i="19" s="1"/>
  <c r="AC94" i="19"/>
  <c r="R94" i="19"/>
  <c r="B94" i="19"/>
  <c r="AO94" i="19" s="1"/>
  <c r="BU93" i="19" a="1"/>
  <c r="BU93" i="19" s="1"/>
  <c r="AR93" i="19" a="1"/>
  <c r="AR93" i="19" s="1"/>
  <c r="AC93" i="19"/>
  <c r="R93" i="19"/>
  <c r="B93" i="19"/>
  <c r="AO93" i="19" s="1"/>
  <c r="BU92" i="19" a="1"/>
  <c r="BU92" i="19" s="1"/>
  <c r="AR92" i="19" a="1"/>
  <c r="AR92" i="19" s="1"/>
  <c r="AC92" i="19"/>
  <c r="R92" i="19"/>
  <c r="B92" i="19"/>
  <c r="AO92" i="19" s="1"/>
  <c r="BU91" i="19" a="1"/>
  <c r="BU91" i="19" s="1"/>
  <c r="AR91" i="19" a="1"/>
  <c r="AR91" i="19" s="1"/>
  <c r="AC91" i="19"/>
  <c r="R91" i="19"/>
  <c r="B91" i="19"/>
  <c r="AO91" i="19" s="1"/>
  <c r="AR90" i="19" a="1"/>
  <c r="AR90" i="19" s="1"/>
  <c r="AC90" i="19"/>
  <c r="R90" i="19"/>
  <c r="B90" i="19"/>
  <c r="AO90" i="19" s="1"/>
  <c r="AR89" i="19" a="1"/>
  <c r="AR89" i="19" s="1"/>
  <c r="AC89" i="19"/>
  <c r="R89" i="19"/>
  <c r="B89" i="19"/>
  <c r="AO89" i="19" s="1"/>
  <c r="AR88" i="19" a="1"/>
  <c r="AR88" i="19" s="1"/>
  <c r="AC88" i="19"/>
  <c r="R88" i="19"/>
  <c r="B88" i="19"/>
  <c r="AO88" i="19" s="1"/>
  <c r="AR87" i="19" a="1"/>
  <c r="AR87" i="19" s="1"/>
  <c r="AC87" i="19"/>
  <c r="R87" i="19"/>
  <c r="B87" i="19"/>
  <c r="AO87" i="19" s="1"/>
  <c r="AR86" i="19" a="1"/>
  <c r="AR86" i="19" s="1"/>
  <c r="AC86" i="19"/>
  <c r="R86" i="19"/>
  <c r="B86" i="19"/>
  <c r="AO86" i="19" s="1"/>
  <c r="AR85" i="19" a="1"/>
  <c r="AR85" i="19" s="1"/>
  <c r="AC85" i="19"/>
  <c r="R85" i="19"/>
  <c r="B85" i="19"/>
  <c r="AO85" i="19" s="1"/>
  <c r="AR84" i="19" a="1"/>
  <c r="AR84" i="19" s="1"/>
  <c r="AC84" i="19"/>
  <c r="R84" i="19"/>
  <c r="B84" i="19"/>
  <c r="AO84" i="19" s="1"/>
  <c r="AR83" i="19" a="1"/>
  <c r="AR83" i="19" s="1"/>
  <c r="AC83" i="19"/>
  <c r="R83" i="19"/>
  <c r="B83" i="19"/>
  <c r="AO83" i="19" s="1"/>
  <c r="AR82" i="19" a="1"/>
  <c r="AR82" i="19" s="1"/>
  <c r="AC82" i="19"/>
  <c r="R82" i="19"/>
  <c r="B82" i="19"/>
  <c r="AO82" i="19" s="1"/>
  <c r="AR81" i="19" a="1"/>
  <c r="AR81" i="19" s="1"/>
  <c r="AC81" i="19"/>
  <c r="R81" i="19"/>
  <c r="B81" i="19"/>
  <c r="AO81" i="19" s="1"/>
  <c r="AR80" i="19" a="1"/>
  <c r="AR80" i="19" s="1"/>
  <c r="AC80" i="19"/>
  <c r="R80" i="19"/>
  <c r="B80" i="19"/>
  <c r="AO80" i="19" s="1"/>
  <c r="AR79" i="19" a="1"/>
  <c r="AR79" i="19" s="1"/>
  <c r="AC79" i="19"/>
  <c r="R79" i="19"/>
  <c r="B79" i="19"/>
  <c r="AO79" i="19" s="1"/>
  <c r="AR78" i="19" a="1"/>
  <c r="AR78" i="19" s="1"/>
  <c r="AC78" i="19"/>
  <c r="R78" i="19"/>
  <c r="B78" i="19"/>
  <c r="AO78" i="19" s="1"/>
  <c r="AR77" i="19" a="1"/>
  <c r="AR77" i="19" s="1"/>
  <c r="AC77" i="19"/>
  <c r="R77" i="19"/>
  <c r="B77" i="19"/>
  <c r="AO77" i="19" s="1"/>
  <c r="AR76" i="19" a="1"/>
  <c r="AR76" i="19" s="1"/>
  <c r="AC76" i="19"/>
  <c r="R76" i="19"/>
  <c r="B76" i="19"/>
  <c r="AO76" i="19" s="1"/>
  <c r="AR75" i="19" a="1"/>
  <c r="AR75" i="19" s="1"/>
  <c r="AC75" i="19"/>
  <c r="B75" i="19"/>
  <c r="AO75" i="19" s="1"/>
  <c r="AR74" i="19" a="1"/>
  <c r="AR74" i="19" s="1"/>
  <c r="AC74" i="19"/>
  <c r="B74" i="19"/>
  <c r="AO74" i="19" s="1"/>
  <c r="AR73" i="19" a="1"/>
  <c r="AR73" i="19" s="1"/>
  <c r="R73" i="19"/>
  <c r="B73" i="19"/>
  <c r="AO73" i="19" s="1"/>
  <c r="AR72" i="19" a="1"/>
  <c r="AR72" i="19" s="1"/>
  <c r="R72" i="19"/>
  <c r="B72" i="19"/>
  <c r="AO72" i="19" s="1"/>
  <c r="AR71" i="19" a="1"/>
  <c r="AR71" i="19" s="1"/>
  <c r="AC71" i="19"/>
  <c r="R71" i="19"/>
  <c r="B71" i="19"/>
  <c r="AO71" i="19" s="1"/>
  <c r="AR70" i="19" a="1"/>
  <c r="AR70" i="19" s="1"/>
  <c r="AC70" i="19"/>
  <c r="R70" i="19"/>
  <c r="B70" i="19"/>
  <c r="AO70" i="19" s="1"/>
  <c r="AR69" i="19" a="1"/>
  <c r="AR69" i="19" s="1"/>
  <c r="AC69" i="19"/>
  <c r="R69" i="19"/>
  <c r="B69" i="19"/>
  <c r="AO69" i="19" s="1"/>
  <c r="AR68" i="19" a="1"/>
  <c r="AR68" i="19" s="1"/>
  <c r="AO68" i="19"/>
  <c r="AR67" i="19" a="1"/>
  <c r="AR67" i="19" s="1"/>
  <c r="AO67" i="19"/>
  <c r="AR66" i="19" a="1"/>
  <c r="AR66" i="19" s="1"/>
  <c r="AO66" i="19"/>
  <c r="AR65" i="19" a="1"/>
  <c r="AR65" i="19" s="1"/>
  <c r="AO65" i="19"/>
  <c r="AR64" i="19" a="1"/>
  <c r="AR64" i="19" s="1"/>
  <c r="AO64" i="19"/>
  <c r="E64" i="19"/>
  <c r="D64" i="19"/>
  <c r="C64" i="19"/>
  <c r="AR63" i="19" a="1"/>
  <c r="AR63" i="19" s="1"/>
  <c r="AO63" i="19"/>
  <c r="AR62" i="19" a="1"/>
  <c r="AR62" i="19" s="1"/>
  <c r="AO62" i="19"/>
  <c r="AR61" i="19" a="1"/>
  <c r="AR61" i="19" s="1"/>
  <c r="AM61" i="19"/>
  <c r="AG61" i="19"/>
  <c r="AC61" i="19"/>
  <c r="Y61" i="19"/>
  <c r="S61" i="19"/>
  <c r="AI61" i="19" s="1"/>
  <c r="R61" i="19"/>
  <c r="E61" i="19" a="1"/>
  <c r="E61" i="19" s="1"/>
  <c r="D61" i="19" a="1"/>
  <c r="D61" i="19" s="1"/>
  <c r="C61" i="19" a="1"/>
  <c r="C61" i="19" s="1"/>
  <c r="B61" i="19"/>
  <c r="AO61" i="19" s="1"/>
  <c r="AR60" i="19" a="1"/>
  <c r="AR60" i="19" s="1"/>
  <c r="AM60" i="19"/>
  <c r="AG60" i="19"/>
  <c r="AC60" i="19"/>
  <c r="Y60" i="19"/>
  <c r="S60" i="19"/>
  <c r="AI60" i="19" s="1"/>
  <c r="R60" i="19"/>
  <c r="E60" i="19" a="1"/>
  <c r="E60" i="19" s="1"/>
  <c r="D60" i="19" a="1"/>
  <c r="D60" i="19" s="1"/>
  <c r="C60" i="19" a="1"/>
  <c r="C60" i="19" s="1"/>
  <c r="B60" i="19"/>
  <c r="AO60" i="19" s="1"/>
  <c r="AR59" i="19" a="1"/>
  <c r="AR59" i="19" s="1"/>
  <c r="AM59" i="19"/>
  <c r="AG59" i="19"/>
  <c r="AC59" i="19"/>
  <c r="Y59" i="19"/>
  <c r="S59" i="19"/>
  <c r="AI59" i="19" s="1"/>
  <c r="R59" i="19"/>
  <c r="E59" i="19" a="1"/>
  <c r="E59" i="19" s="1"/>
  <c r="D59" i="19" a="1"/>
  <c r="D59" i="19" s="1"/>
  <c r="C59" i="19" a="1"/>
  <c r="C59" i="19" s="1"/>
  <c r="B59" i="19"/>
  <c r="AO59" i="19" s="1"/>
  <c r="AR58" i="19" a="1"/>
  <c r="AR58" i="19" s="1"/>
  <c r="AM58" i="19"/>
  <c r="AG58" i="19"/>
  <c r="AC58" i="19"/>
  <c r="Y58" i="19"/>
  <c r="S58" i="19"/>
  <c r="AI58" i="19" s="1"/>
  <c r="R58" i="19"/>
  <c r="E58" i="19" a="1"/>
  <c r="E58" i="19" s="1"/>
  <c r="D58" i="19" a="1"/>
  <c r="D58" i="19" s="1"/>
  <c r="C58" i="19" a="1"/>
  <c r="C58" i="19" s="1"/>
  <c r="B58" i="19"/>
  <c r="AO58" i="19" s="1"/>
  <c r="AR57" i="19" a="1"/>
  <c r="AR57" i="19" s="1"/>
  <c r="AM57" i="19"/>
  <c r="AG57" i="19"/>
  <c r="AC57" i="19"/>
  <c r="Y57" i="19"/>
  <c r="S57" i="19"/>
  <c r="AI57" i="19" s="1"/>
  <c r="R57" i="19"/>
  <c r="E57" i="19" a="1"/>
  <c r="E57" i="19" s="1"/>
  <c r="D57" i="19" a="1"/>
  <c r="D57" i="19" s="1"/>
  <c r="C57" i="19" a="1"/>
  <c r="C57" i="19" s="1"/>
  <c r="B57" i="19"/>
  <c r="AO57" i="19" s="1"/>
  <c r="AR56" i="19" a="1"/>
  <c r="AR56" i="19" s="1"/>
  <c r="AM56" i="19"/>
  <c r="AG56" i="19"/>
  <c r="AC56" i="19"/>
  <c r="Y56" i="19"/>
  <c r="S56" i="19"/>
  <c r="AI56" i="19" s="1"/>
  <c r="R56" i="19"/>
  <c r="E56" i="19" a="1"/>
  <c r="E56" i="19" s="1"/>
  <c r="D56" i="19" a="1"/>
  <c r="D56" i="19" s="1"/>
  <c r="C56" i="19" a="1"/>
  <c r="C56" i="19" s="1"/>
  <c r="B56" i="19"/>
  <c r="AO56" i="19" s="1"/>
  <c r="AR55" i="19" a="1"/>
  <c r="AR55" i="19" s="1"/>
  <c r="AM55" i="19"/>
  <c r="AG55" i="19"/>
  <c r="AC55" i="19"/>
  <c r="Y55" i="19"/>
  <c r="S55" i="19"/>
  <c r="AI55" i="19" s="1"/>
  <c r="R55" i="19"/>
  <c r="E55" i="19" a="1"/>
  <c r="E55" i="19" s="1"/>
  <c r="D55" i="19" a="1"/>
  <c r="D55" i="19" s="1"/>
  <c r="C55" i="19" a="1"/>
  <c r="C55" i="19" s="1"/>
  <c r="B55" i="19"/>
  <c r="AO55" i="19" s="1"/>
  <c r="AR54" i="19" a="1"/>
  <c r="AR54" i="19" s="1"/>
  <c r="AM54" i="19"/>
  <c r="AG54" i="19"/>
  <c r="AC54" i="19"/>
  <c r="Y54" i="19"/>
  <c r="S54" i="19"/>
  <c r="AI54" i="19" s="1"/>
  <c r="R54" i="19"/>
  <c r="E54" i="19" a="1"/>
  <c r="E54" i="19" s="1"/>
  <c r="D54" i="19" a="1"/>
  <c r="D54" i="19" s="1"/>
  <c r="C54" i="19" a="1"/>
  <c r="C54" i="19" s="1"/>
  <c r="B54" i="19"/>
  <c r="AO54" i="19" s="1"/>
  <c r="AR53" i="19" a="1"/>
  <c r="AR53" i="19" s="1"/>
  <c r="AM53" i="19"/>
  <c r="AG53" i="19"/>
  <c r="AC53" i="19"/>
  <c r="Y53" i="19"/>
  <c r="S53" i="19"/>
  <c r="AI53" i="19" s="1"/>
  <c r="R53" i="19"/>
  <c r="E53" i="19" a="1"/>
  <c r="E53" i="19" s="1"/>
  <c r="D53" i="19" a="1"/>
  <c r="D53" i="19" s="1"/>
  <c r="C53" i="19" a="1"/>
  <c r="C53" i="19" s="1"/>
  <c r="B53" i="19"/>
  <c r="AO53" i="19" s="1"/>
  <c r="AR52" i="19" a="1"/>
  <c r="AR52" i="19" s="1"/>
  <c r="AM52" i="19"/>
  <c r="AG52" i="19"/>
  <c r="AC52" i="19"/>
  <c r="Y52" i="19"/>
  <c r="S52" i="19"/>
  <c r="AI52" i="19" s="1"/>
  <c r="R52" i="19"/>
  <c r="E52" i="19" a="1"/>
  <c r="E52" i="19" s="1"/>
  <c r="D52" i="19" a="1"/>
  <c r="D52" i="19" s="1"/>
  <c r="C52" i="19" a="1"/>
  <c r="C52" i="19" s="1"/>
  <c r="B52" i="19"/>
  <c r="AO52" i="19" s="1"/>
  <c r="AR51" i="19" a="1"/>
  <c r="AR51" i="19" s="1"/>
  <c r="AM51" i="19"/>
  <c r="AG51" i="19"/>
  <c r="AC51" i="19"/>
  <c r="Y51" i="19"/>
  <c r="S51" i="19"/>
  <c r="AI51" i="19" s="1"/>
  <c r="R51" i="19"/>
  <c r="E51" i="19" a="1"/>
  <c r="E51" i="19" s="1"/>
  <c r="D51" i="19" a="1"/>
  <c r="D51" i="19" s="1"/>
  <c r="C51" i="19" a="1"/>
  <c r="C51" i="19" s="1"/>
  <c r="B51" i="19"/>
  <c r="AO51" i="19" s="1"/>
  <c r="AR50" i="19" a="1"/>
  <c r="AR50" i="19" s="1"/>
  <c r="AM50" i="19"/>
  <c r="AG50" i="19"/>
  <c r="AC50" i="19"/>
  <c r="Y50" i="19"/>
  <c r="S50" i="19"/>
  <c r="AI50" i="19" s="1"/>
  <c r="R50" i="19"/>
  <c r="E50" i="19" a="1"/>
  <c r="E50" i="19" s="1"/>
  <c r="D50" i="19" a="1"/>
  <c r="D50" i="19" s="1"/>
  <c r="C50" i="19" a="1"/>
  <c r="C50" i="19" s="1"/>
  <c r="B50" i="19"/>
  <c r="AO50" i="19" s="1"/>
  <c r="AR49" i="19" a="1"/>
  <c r="AR49" i="19" s="1"/>
  <c r="AM49" i="19"/>
  <c r="AG49" i="19"/>
  <c r="AC49" i="19"/>
  <c r="Y49" i="19"/>
  <c r="S49" i="19"/>
  <c r="AI49" i="19" s="1"/>
  <c r="R49" i="19"/>
  <c r="E49" i="19" a="1"/>
  <c r="E49" i="19" s="1"/>
  <c r="D49" i="19" a="1"/>
  <c r="D49" i="19" s="1"/>
  <c r="C49" i="19" a="1"/>
  <c r="C49" i="19" s="1"/>
  <c r="B49" i="19"/>
  <c r="AO49" i="19" s="1"/>
  <c r="AR48" i="19" a="1"/>
  <c r="AR48" i="19" s="1"/>
  <c r="AM48" i="19"/>
  <c r="AG48" i="19"/>
  <c r="AC48" i="19"/>
  <c r="Y48" i="19"/>
  <c r="S48" i="19"/>
  <c r="AI48" i="19" s="1"/>
  <c r="R48" i="19"/>
  <c r="E48" i="19" a="1"/>
  <c r="E48" i="19" s="1"/>
  <c r="D48" i="19" a="1"/>
  <c r="D48" i="19" s="1"/>
  <c r="C48" i="19" a="1"/>
  <c r="C48" i="19" s="1"/>
  <c r="B48" i="19"/>
  <c r="AO48" i="19" s="1"/>
  <c r="AR47" i="19" a="1"/>
  <c r="AR47" i="19" s="1"/>
  <c r="AM47" i="19"/>
  <c r="AG47" i="19"/>
  <c r="AC47" i="19"/>
  <c r="Y47" i="19"/>
  <c r="S47" i="19"/>
  <c r="AI47" i="19" s="1"/>
  <c r="R47" i="19"/>
  <c r="E47" i="19" a="1"/>
  <c r="E47" i="19" s="1"/>
  <c r="D47" i="19" a="1"/>
  <c r="D47" i="19" s="1"/>
  <c r="C47" i="19" a="1"/>
  <c r="C47" i="19" s="1"/>
  <c r="B47" i="19"/>
  <c r="AO47" i="19" s="1"/>
  <c r="AR46" i="19" a="1"/>
  <c r="AR46" i="19" s="1"/>
  <c r="AM46" i="19"/>
  <c r="AG46" i="19"/>
  <c r="AC46" i="19"/>
  <c r="Y46" i="19"/>
  <c r="S46" i="19"/>
  <c r="AI46" i="19" s="1"/>
  <c r="R46" i="19"/>
  <c r="E46" i="19" a="1"/>
  <c r="E46" i="19" s="1"/>
  <c r="D46" i="19" a="1"/>
  <c r="D46" i="19" s="1"/>
  <c r="C46" i="19" a="1"/>
  <c r="C46" i="19" s="1"/>
  <c r="B46" i="19"/>
  <c r="AO46" i="19" s="1"/>
  <c r="AR45" i="19" a="1"/>
  <c r="AR45" i="19" s="1"/>
  <c r="AM45" i="19"/>
  <c r="AG45" i="19"/>
  <c r="AC45" i="19"/>
  <c r="Y45" i="19"/>
  <c r="S45" i="19"/>
  <c r="AI45" i="19" s="1"/>
  <c r="R45" i="19"/>
  <c r="E45" i="19" a="1"/>
  <c r="E45" i="19" s="1"/>
  <c r="D45" i="19" a="1"/>
  <c r="D45" i="19" s="1"/>
  <c r="C45" i="19" a="1"/>
  <c r="C45" i="19" s="1"/>
  <c r="B45" i="19"/>
  <c r="AO45" i="19" s="1"/>
  <c r="AR44" i="19" a="1"/>
  <c r="AR44" i="19" s="1"/>
  <c r="AM44" i="19"/>
  <c r="AG44" i="19"/>
  <c r="AC44" i="19"/>
  <c r="Y44" i="19"/>
  <c r="S44" i="19"/>
  <c r="AI44" i="19" s="1"/>
  <c r="R44" i="19"/>
  <c r="E44" i="19" a="1"/>
  <c r="E44" i="19" s="1"/>
  <c r="D44" i="19" a="1"/>
  <c r="D44" i="19" s="1"/>
  <c r="C44" i="19" a="1"/>
  <c r="C44" i="19" s="1"/>
  <c r="B44" i="19"/>
  <c r="AO44" i="19" s="1"/>
  <c r="AR43" i="19" a="1"/>
  <c r="AR43" i="19" s="1"/>
  <c r="AM43" i="19"/>
  <c r="AG43" i="19"/>
  <c r="AC43" i="19"/>
  <c r="Y43" i="19"/>
  <c r="S43" i="19"/>
  <c r="AI43" i="19" s="1"/>
  <c r="R43" i="19"/>
  <c r="E43" i="19" a="1"/>
  <c r="E43" i="19" s="1"/>
  <c r="D43" i="19" a="1"/>
  <c r="D43" i="19" s="1"/>
  <c r="C43" i="19" a="1"/>
  <c r="C43" i="19" s="1"/>
  <c r="B43" i="19"/>
  <c r="AO43" i="19" s="1"/>
  <c r="AR42" i="19" a="1"/>
  <c r="AR42" i="19" s="1"/>
  <c r="AM42" i="19"/>
  <c r="AG42" i="19"/>
  <c r="AC42" i="19"/>
  <c r="Y42" i="19"/>
  <c r="S42" i="19"/>
  <c r="AI42" i="19" s="1"/>
  <c r="R42" i="19"/>
  <c r="E42" i="19" a="1"/>
  <c r="E42" i="19" s="1"/>
  <c r="D42" i="19" a="1"/>
  <c r="D42" i="19" s="1"/>
  <c r="C42" i="19" a="1"/>
  <c r="C42" i="19" s="1"/>
  <c r="B42" i="19"/>
  <c r="AO42" i="19" s="1"/>
  <c r="AR41" i="19" a="1"/>
  <c r="AR41" i="19" s="1"/>
  <c r="AM41" i="19"/>
  <c r="AG41" i="19"/>
  <c r="AC41" i="19"/>
  <c r="Y41" i="19"/>
  <c r="S41" i="19"/>
  <c r="AI41" i="19" s="1"/>
  <c r="R41" i="19"/>
  <c r="E41" i="19" a="1"/>
  <c r="E41" i="19" s="1"/>
  <c r="D41" i="19" a="1"/>
  <c r="D41" i="19" s="1"/>
  <c r="C41" i="19" a="1"/>
  <c r="C41" i="19" s="1"/>
  <c r="B41" i="19"/>
  <c r="AO41" i="19" s="1"/>
  <c r="AR40" i="19" a="1"/>
  <c r="AR40" i="19" s="1"/>
  <c r="AM40" i="19"/>
  <c r="AG40" i="19"/>
  <c r="AC40" i="19"/>
  <c r="Y40" i="19"/>
  <c r="S40" i="19"/>
  <c r="AI40" i="19" s="1"/>
  <c r="R40" i="19"/>
  <c r="E40" i="19" a="1"/>
  <c r="E40" i="19" s="1"/>
  <c r="D40" i="19" a="1"/>
  <c r="D40" i="19" s="1"/>
  <c r="C40" i="19" a="1"/>
  <c r="C40" i="19" s="1"/>
  <c r="B40" i="19"/>
  <c r="AO40" i="19" s="1"/>
  <c r="AR39" i="19" a="1"/>
  <c r="AR39" i="19" s="1"/>
  <c r="AM39" i="19"/>
  <c r="AG39" i="19"/>
  <c r="AC39" i="19"/>
  <c r="Y39" i="19"/>
  <c r="S39" i="19"/>
  <c r="AI39" i="19" s="1"/>
  <c r="R39" i="19"/>
  <c r="E39" i="19" a="1"/>
  <c r="E39" i="19" s="1"/>
  <c r="D39" i="19" a="1"/>
  <c r="D39" i="19" s="1"/>
  <c r="C39" i="19" a="1"/>
  <c r="C39" i="19" s="1"/>
  <c r="B39" i="19"/>
  <c r="AO39" i="19" s="1"/>
  <c r="AR38" i="19" a="1"/>
  <c r="AR38" i="19" s="1"/>
  <c r="AM38" i="19"/>
  <c r="AG38" i="19"/>
  <c r="AC38" i="19"/>
  <c r="Y38" i="19"/>
  <c r="S38" i="19"/>
  <c r="AI38" i="19" s="1"/>
  <c r="R38" i="19"/>
  <c r="E38" i="19" a="1"/>
  <c r="E38" i="19" s="1"/>
  <c r="D38" i="19" a="1"/>
  <c r="D38" i="19" s="1"/>
  <c r="C38" i="19" a="1"/>
  <c r="C38" i="19" s="1"/>
  <c r="B38" i="19"/>
  <c r="AO38" i="19" s="1"/>
  <c r="AR37" i="19" a="1"/>
  <c r="AR37" i="19" s="1"/>
  <c r="AM37" i="19"/>
  <c r="AG37" i="19"/>
  <c r="AC37" i="19"/>
  <c r="Y37" i="19"/>
  <c r="S37" i="19"/>
  <c r="AI37" i="19" s="1"/>
  <c r="R37" i="19"/>
  <c r="E37" i="19" a="1"/>
  <c r="E37" i="19" s="1"/>
  <c r="D37" i="19" a="1"/>
  <c r="D37" i="19" s="1"/>
  <c r="C37" i="19" a="1"/>
  <c r="C37" i="19" s="1"/>
  <c r="B37" i="19"/>
  <c r="AO37" i="19" s="1"/>
  <c r="AR36" i="19" a="1"/>
  <c r="AR36" i="19" s="1"/>
  <c r="AM36" i="19"/>
  <c r="AG36" i="19"/>
  <c r="AC36" i="19"/>
  <c r="Y36" i="19"/>
  <c r="S36" i="19"/>
  <c r="AI36" i="19" s="1"/>
  <c r="R36" i="19"/>
  <c r="E36" i="19" a="1"/>
  <c r="E36" i="19" s="1"/>
  <c r="D36" i="19" a="1"/>
  <c r="D36" i="19" s="1"/>
  <c r="C36" i="19" a="1"/>
  <c r="C36" i="19" s="1"/>
  <c r="B36" i="19"/>
  <c r="AO36" i="19" s="1"/>
  <c r="AR35" i="19" a="1"/>
  <c r="AR35" i="19" s="1"/>
  <c r="AM35" i="19"/>
  <c r="AG35" i="19"/>
  <c r="AC35" i="19"/>
  <c r="Y35" i="19"/>
  <c r="S35" i="19"/>
  <c r="AI35" i="19" s="1"/>
  <c r="R35" i="19"/>
  <c r="E35" i="19" a="1"/>
  <c r="E35" i="19" s="1"/>
  <c r="D35" i="19" a="1"/>
  <c r="D35" i="19" s="1"/>
  <c r="C35" i="19" a="1"/>
  <c r="C35" i="19" s="1"/>
  <c r="B35" i="19"/>
  <c r="AO35" i="19" s="1"/>
  <c r="AR34" i="19" a="1"/>
  <c r="AR34" i="19" s="1"/>
  <c r="AM34" i="19"/>
  <c r="AG34" i="19"/>
  <c r="AC34" i="19"/>
  <c r="Y34" i="19"/>
  <c r="S34" i="19"/>
  <c r="AI34" i="19" s="1"/>
  <c r="R34" i="19"/>
  <c r="E34" i="19" a="1"/>
  <c r="E34" i="19" s="1"/>
  <c r="D34" i="19" a="1"/>
  <c r="D34" i="19" s="1"/>
  <c r="C34" i="19" a="1"/>
  <c r="C34" i="19" s="1"/>
  <c r="B34" i="19"/>
  <c r="AO34" i="19" s="1"/>
  <c r="AR33" i="19" a="1"/>
  <c r="AR33" i="19" s="1"/>
  <c r="AM33" i="19"/>
  <c r="AG33" i="19"/>
  <c r="AC33" i="19"/>
  <c r="Y33" i="19"/>
  <c r="S33" i="19"/>
  <c r="AI33" i="19" s="1"/>
  <c r="R33" i="19"/>
  <c r="E33" i="19" a="1"/>
  <c r="E33" i="19" s="1"/>
  <c r="D33" i="19" a="1"/>
  <c r="D33" i="19" s="1"/>
  <c r="C33" i="19" a="1"/>
  <c r="C33" i="19" s="1"/>
  <c r="B33" i="19"/>
  <c r="AO33" i="19" s="1"/>
  <c r="AR32" i="19" a="1"/>
  <c r="AR32" i="19" s="1"/>
  <c r="AM32" i="19"/>
  <c r="AG32" i="19"/>
  <c r="AC32" i="19"/>
  <c r="Y32" i="19"/>
  <c r="S32" i="19"/>
  <c r="AI32" i="19" s="1"/>
  <c r="R32" i="19"/>
  <c r="E32" i="19" a="1"/>
  <c r="E32" i="19" s="1"/>
  <c r="D32" i="19" a="1"/>
  <c r="D32" i="19" s="1"/>
  <c r="C32" i="19" a="1"/>
  <c r="C32" i="19" s="1"/>
  <c r="B32" i="19"/>
  <c r="AO32" i="19" s="1"/>
  <c r="AR31" i="19" a="1"/>
  <c r="AR31" i="19" s="1"/>
  <c r="AO31" i="19"/>
  <c r="V31" i="19"/>
  <c r="BS24" i="19" s="1"/>
  <c r="BS16" i="19"/>
  <c r="AR30" i="19" a="1"/>
  <c r="AR30" i="19" s="1"/>
  <c r="AO30" i="19"/>
  <c r="AR29" i="19" a="1"/>
  <c r="AR29" i="19" s="1"/>
  <c r="AO29" i="19"/>
  <c r="AR28" i="19" a="1"/>
  <c r="AR28" i="19" s="1"/>
  <c r="AO28" i="19"/>
  <c r="AE28" i="19"/>
  <c r="AF26" i="19" s="1"/>
  <c r="AA28" i="19"/>
  <c r="AB26" i="19" s="1"/>
  <c r="W28" i="19"/>
  <c r="X26" i="19" s="1"/>
  <c r="H28" i="19"/>
  <c r="G28" i="19"/>
  <c r="BS15" i="19" s="1"/>
  <c r="AR27" i="19" a="1"/>
  <c r="AR27" i="19" s="1"/>
  <c r="AO27" i="19"/>
  <c r="AH27" i="19"/>
  <c r="AG27" i="19"/>
  <c r="AF27" i="19"/>
  <c r="AE27" i="19"/>
  <c r="AD27" i="19"/>
  <c r="AC27" i="19"/>
  <c r="AB27" i="19"/>
  <c r="AA27" i="19"/>
  <c r="Z27" i="19"/>
  <c r="Y27" i="19"/>
  <c r="X27" i="19"/>
  <c r="W27" i="19"/>
  <c r="Q27" i="19"/>
  <c r="P27" i="19"/>
  <c r="O27" i="19"/>
  <c r="N27" i="19"/>
  <c r="M27" i="19"/>
  <c r="L27" i="19"/>
  <c r="K27" i="19"/>
  <c r="J27" i="19"/>
  <c r="I27" i="19"/>
  <c r="AR26" i="19" a="1"/>
  <c r="AR26" i="19" s="1"/>
  <c r="AO26" i="19"/>
  <c r="V26" i="19"/>
  <c r="BS29" i="19" s="1"/>
  <c r="AR25" i="19" a="1"/>
  <c r="AR25" i="19" s="1"/>
  <c r="AO25" i="19"/>
  <c r="V25" i="19"/>
  <c r="BS27" i="19" s="1"/>
  <c r="AO24" i="19"/>
  <c r="O24" i="19"/>
  <c r="L24" i="19"/>
  <c r="I24" i="19"/>
  <c r="BS23" i="19"/>
  <c r="AO23" i="19"/>
  <c r="AG23" i="19"/>
  <c r="AI26" i="19" s="1"/>
  <c r="AF23" i="19"/>
  <c r="AK26" i="19" s="1"/>
  <c r="AE23" i="19"/>
  <c r="AJ26" i="19" s="1"/>
  <c r="AC23" i="19"/>
  <c r="AI25" i="19" s="1"/>
  <c r="AB23" i="19"/>
  <c r="AK25" i="19" s="1"/>
  <c r="AA23" i="19"/>
  <c r="AJ25" i="19" s="1"/>
  <c r="Y23" i="19"/>
  <c r="AI24" i="19" s="1"/>
  <c r="X23" i="19"/>
  <c r="AK24" i="19" s="1"/>
  <c r="V23" i="19"/>
  <c r="BS46" i="19" s="1"/>
  <c r="AO22" i="19"/>
  <c r="V22" i="19"/>
  <c r="BS30" i="19" s="1"/>
  <c r="BS21" i="19"/>
  <c r="AO21" i="19"/>
  <c r="BS20" i="19"/>
  <c r="AO20" i="19"/>
  <c r="AL20" i="19"/>
  <c r="AK20" i="19"/>
  <c r="AJ20" i="19"/>
  <c r="AI20" i="19"/>
  <c r="AH20" i="19"/>
  <c r="AG20" i="19"/>
  <c r="BS19" i="19"/>
  <c r="AO19" i="19"/>
  <c r="BS18" i="19"/>
  <c r="AO18" i="19"/>
  <c r="AL18" i="19"/>
  <c r="AK18" i="19"/>
  <c r="AJ18" i="19"/>
  <c r="AI18" i="19"/>
  <c r="W23" i="19" s="1"/>
  <c r="AH18" i="19"/>
  <c r="AG18" i="19"/>
  <c r="BS17" i="19"/>
  <c r="AO17" i="19"/>
  <c r="AO16" i="19"/>
  <c r="AM16" i="19"/>
  <c r="W16" i="19"/>
  <c r="S16" i="19"/>
  <c r="V14" i="19" s="1"/>
  <c r="AO15" i="19"/>
  <c r="AO14" i="19"/>
  <c r="AO13" i="19"/>
  <c r="AO12" i="19"/>
  <c r="AM12" i="19"/>
  <c r="V20" i="19"/>
  <c r="AO11" i="19"/>
  <c r="J11" i="19"/>
  <c r="BS9" i="19"/>
  <c r="AP8" i="19"/>
  <c r="BZ7" i="19"/>
  <c r="BS7" i="19"/>
  <c r="BZ6" i="19"/>
  <c r="BV3" i="19"/>
  <c r="BU3" i="19"/>
  <c r="BT3" i="19"/>
  <c r="BS3" i="19"/>
  <c r="AY2" i="19"/>
  <c r="AX2" i="19"/>
  <c r="AW2" i="19"/>
  <c r="AV2" i="19"/>
  <c r="AU2" i="19"/>
  <c r="AT2" i="19"/>
  <c r="AS2" i="19"/>
  <c r="AR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B2" i="19"/>
  <c r="CA1" i="19"/>
  <c r="BZ1" i="19"/>
  <c r="BV1" i="19"/>
  <c r="BU1" i="19"/>
  <c r="BT1" i="19"/>
  <c r="BS1" i="19"/>
  <c r="AY1" i="19"/>
  <c r="AX1" i="19"/>
  <c r="AW1" i="19"/>
  <c r="AV1" i="19"/>
  <c r="AU1" i="19"/>
  <c r="AT1" i="19"/>
  <c r="AS1" i="19"/>
  <c r="AR1" i="19"/>
  <c r="AM1" i="19"/>
  <c r="AL62" i="19" s="1"/>
  <c r="AL1" i="19"/>
  <c r="AK1" i="19"/>
  <c r="AJ1" i="19"/>
  <c r="AI1" i="19"/>
  <c r="AH1" i="19"/>
  <c r="AG1" i="19"/>
  <c r="AF1" i="19"/>
  <c r="AE1" i="19"/>
  <c r="AD1" i="19"/>
  <c r="AC1" i="19"/>
  <c r="AB1" i="19"/>
  <c r="AA1" i="19"/>
  <c r="Z1" i="19"/>
  <c r="Y1" i="19"/>
  <c r="X1" i="19"/>
  <c r="W1" i="19"/>
  <c r="V1" i="19"/>
  <c r="U1" i="19"/>
  <c r="T1" i="19"/>
  <c r="S1" i="19"/>
  <c r="R1" i="19"/>
  <c r="Q1" i="19"/>
  <c r="P1" i="19"/>
  <c r="O1" i="19"/>
  <c r="N1" i="19"/>
  <c r="M1" i="19"/>
  <c r="L1" i="19"/>
  <c r="K1" i="19"/>
  <c r="J1" i="19"/>
  <c r="I1" i="19"/>
  <c r="H1" i="19"/>
  <c r="G1" i="19"/>
  <c r="F1" i="19"/>
  <c r="E1" i="19"/>
  <c r="D1" i="19"/>
  <c r="C1" i="19"/>
  <c r="B1" i="19"/>
  <c r="A1" i="19"/>
  <c r="CA409" i="18"/>
  <c r="BY409" i="18"/>
  <c r="BW243" i="18"/>
  <c r="BV243" i="18"/>
  <c r="BU243" i="18"/>
  <c r="BT243" i="18"/>
  <c r="BS243" i="18"/>
  <c r="AR240" i="18" a="1"/>
  <c r="AR240" i="18" s="1"/>
  <c r="AR239" i="18" a="1"/>
  <c r="AR239" i="18" s="1"/>
  <c r="AR238" i="18" a="1"/>
  <c r="AR238" i="18" s="1"/>
  <c r="AR237" i="18" a="1"/>
  <c r="AR237" i="18" s="1"/>
  <c r="AR236" i="18" a="1"/>
  <c r="AR236" i="18" s="1"/>
  <c r="AR235" i="18" a="1"/>
  <c r="AR235" i="18" s="1"/>
  <c r="AR234" i="18" a="1"/>
  <c r="AR234" i="18" s="1"/>
  <c r="BS233" i="18"/>
  <c r="AR233" i="18" a="1"/>
  <c r="AR233" i="18" s="1"/>
  <c r="AR232" i="18" a="1"/>
  <c r="AR232" i="18" s="1"/>
  <c r="BS231" i="18"/>
  <c r="AR231" i="18" a="1"/>
  <c r="AR231" i="18" s="1"/>
  <c r="AR230" i="18" a="1"/>
  <c r="AR230" i="18" s="1"/>
  <c r="AR229" i="18" a="1"/>
  <c r="AR229" i="18" s="1"/>
  <c r="AR228" i="18" a="1"/>
  <c r="AR228" i="18" s="1"/>
  <c r="AR227" i="18" a="1"/>
  <c r="AR227" i="18" s="1"/>
  <c r="AR226" i="18" a="1"/>
  <c r="AR226" i="18" s="1"/>
  <c r="AR225" i="18" a="1"/>
  <c r="AR225" i="18" s="1"/>
  <c r="AR224" i="18" a="1"/>
  <c r="AR224" i="18" s="1"/>
  <c r="AR223" i="18" a="1"/>
  <c r="AR223" i="18" s="1"/>
  <c r="AR222" i="18" a="1"/>
  <c r="AR222" i="18" s="1"/>
  <c r="AR221" i="18" a="1"/>
  <c r="AR221" i="18" s="1"/>
  <c r="AR220" i="18" a="1"/>
  <c r="AR220" i="18" s="1"/>
  <c r="AR219" i="18" a="1"/>
  <c r="AR219" i="18" s="1"/>
  <c r="AR218" i="18" a="1"/>
  <c r="AR218" i="18" s="1"/>
  <c r="AR217" i="18" a="1"/>
  <c r="AR217" i="18" s="1"/>
  <c r="AR216" i="18" a="1"/>
  <c r="AR216" i="18" s="1"/>
  <c r="AR215" i="18" a="1"/>
  <c r="AR215" i="18" s="1"/>
  <c r="BT214" i="18"/>
  <c r="AR214" i="18" a="1"/>
  <c r="AR214" i="18" s="1"/>
  <c r="AR213" i="18" a="1"/>
  <c r="AR213" i="18" s="1"/>
  <c r="AR212" i="18" a="1"/>
  <c r="AR212" i="18" s="1"/>
  <c r="AR211" i="18" a="1"/>
  <c r="AR211" i="18" s="1"/>
  <c r="AR210" i="18" a="1"/>
  <c r="AR210" i="18" s="1"/>
  <c r="AR209" i="18" a="1"/>
  <c r="AR209" i="18" s="1"/>
  <c r="AR208" i="18" a="1"/>
  <c r="AR208" i="18" s="1"/>
  <c r="AR207" i="18" a="1"/>
  <c r="AR207" i="18" s="1"/>
  <c r="AR206" i="18" a="1"/>
  <c r="AR206" i="18" s="1"/>
  <c r="AR205" i="18" a="1"/>
  <c r="AR205" i="18" s="1"/>
  <c r="AR204" i="18" a="1"/>
  <c r="AR204" i="18" s="1"/>
  <c r="AR203" i="18" a="1"/>
  <c r="AR203" i="18" s="1"/>
  <c r="AR202" i="18" a="1"/>
  <c r="AR202" i="18" s="1"/>
  <c r="AR201" i="18" a="1"/>
  <c r="AR201" i="18" s="1"/>
  <c r="AR200" i="18" a="1"/>
  <c r="AR200" i="18" s="1"/>
  <c r="AR199" i="18" a="1"/>
  <c r="AR199" i="18" s="1"/>
  <c r="AR198" i="18" a="1"/>
  <c r="AR198" i="18" s="1"/>
  <c r="AR197" i="18" a="1"/>
  <c r="AR197" i="18" s="1"/>
  <c r="AR196" i="18" a="1"/>
  <c r="AR196" i="18" s="1"/>
  <c r="AR195" i="18" a="1"/>
  <c r="AR195" i="18" s="1"/>
  <c r="AR194" i="18" a="1"/>
  <c r="AR194" i="18" s="1"/>
  <c r="AR193" i="18" a="1"/>
  <c r="AR193" i="18" s="1"/>
  <c r="AR192" i="18" a="1"/>
  <c r="AR192" i="18" s="1"/>
  <c r="AR191" i="18" a="1"/>
  <c r="AR191" i="18" s="1"/>
  <c r="AR190" i="18" a="1"/>
  <c r="AR190" i="18" s="1"/>
  <c r="AR189" i="18" a="1"/>
  <c r="AR189" i="18" s="1"/>
  <c r="AR188" i="18" a="1"/>
  <c r="AR188" i="18" s="1"/>
  <c r="AR187" i="18" a="1"/>
  <c r="AR187" i="18" s="1"/>
  <c r="BS186" i="18" a="1"/>
  <c r="BS186" i="18" s="1"/>
  <c r="AR186" i="18" a="1"/>
  <c r="AR186" i="18" s="1"/>
  <c r="AR185" i="18" a="1"/>
  <c r="AR185" i="18" s="1"/>
  <c r="AR184" i="18" a="1"/>
  <c r="AR184" i="18" s="1"/>
  <c r="AR183" i="18" a="1"/>
  <c r="AR183" i="18" s="1"/>
  <c r="BS182" i="18"/>
  <c r="AR182" i="18" a="1"/>
  <c r="AR182" i="18" s="1"/>
  <c r="BS181" i="18"/>
  <c r="AR181" i="18" a="1"/>
  <c r="AR181" i="18" s="1"/>
  <c r="BS180" i="18"/>
  <c r="AR180" i="18" a="1"/>
  <c r="AR180" i="18" s="1"/>
  <c r="BS179" i="18"/>
  <c r="AR179" i="18" a="1"/>
  <c r="AR179" i="18" s="1"/>
  <c r="BS178" i="18"/>
  <c r="AR178" i="18" a="1"/>
  <c r="AR178" i="18" s="1"/>
  <c r="BS177" i="18"/>
  <c r="AR177" i="18" a="1"/>
  <c r="AR177" i="18" s="1"/>
  <c r="BS176" i="18"/>
  <c r="AR176" i="18" a="1"/>
  <c r="AR176" i="18" s="1"/>
  <c r="BS175" i="18"/>
  <c r="AR175" i="18" a="1"/>
  <c r="AR175" i="18" s="1"/>
  <c r="BS174" i="18"/>
  <c r="AR174" i="18" a="1"/>
  <c r="AR174" i="18" s="1"/>
  <c r="BS173" i="18"/>
  <c r="AR173" i="18" a="1"/>
  <c r="AR173" i="18" s="1"/>
  <c r="BS172" i="18"/>
  <c r="AR172" i="18" a="1"/>
  <c r="AR172" i="18" s="1"/>
  <c r="BS171" i="18"/>
  <c r="AR171" i="18" a="1"/>
  <c r="AR171" i="18" s="1"/>
  <c r="BS170" i="18"/>
  <c r="AR170" i="18" a="1"/>
  <c r="AR170" i="18" s="1"/>
  <c r="BS169" i="18"/>
  <c r="AR169" i="18" a="1"/>
  <c r="AR169" i="18" s="1"/>
  <c r="BS168" i="18"/>
  <c r="AR168" i="18" a="1"/>
  <c r="AR168" i="18" s="1"/>
  <c r="BS167" i="18"/>
  <c r="AR167" i="18" a="1"/>
  <c r="AR167" i="18" s="1"/>
  <c r="BS166" i="18"/>
  <c r="AR166" i="18" a="1"/>
  <c r="AR166" i="18" s="1"/>
  <c r="BS165" i="18"/>
  <c r="AR165" i="18" a="1"/>
  <c r="AR165" i="18" s="1"/>
  <c r="BS164" i="18"/>
  <c r="AR164" i="18" a="1"/>
  <c r="AR164" i="18" s="1"/>
  <c r="BS163" i="18"/>
  <c r="AR163" i="18" a="1"/>
  <c r="AR163" i="18" s="1"/>
  <c r="BS162" i="18"/>
  <c r="AR162" i="18" a="1"/>
  <c r="AR162" i="18" s="1"/>
  <c r="BS161" i="18"/>
  <c r="AR161" i="18" a="1"/>
  <c r="AR161" i="18" s="1"/>
  <c r="BS160" i="18"/>
  <c r="AR160" i="18" a="1"/>
  <c r="AR160" i="18" s="1"/>
  <c r="BS159" i="18"/>
  <c r="AR159" i="18" a="1"/>
  <c r="AR159" i="18" s="1"/>
  <c r="BS158" i="18"/>
  <c r="AR158" i="18" a="1"/>
  <c r="AR158" i="18" s="1"/>
  <c r="BS157" i="18"/>
  <c r="AR157" i="18" a="1"/>
  <c r="AR157" i="18" s="1"/>
  <c r="BS156" i="18"/>
  <c r="AR156" i="18" a="1"/>
  <c r="AR156" i="18" s="1"/>
  <c r="AR155" i="18" a="1"/>
  <c r="AR155" i="18" s="1"/>
  <c r="AR154" i="18" a="1"/>
  <c r="AR154" i="18" s="1"/>
  <c r="AR153" i="18" a="1"/>
  <c r="AR153" i="18" s="1"/>
  <c r="AR152" i="18" a="1"/>
  <c r="AR152" i="18" s="1"/>
  <c r="AR151" i="18" a="1"/>
  <c r="AR151" i="18" s="1"/>
  <c r="AR150" i="18" a="1"/>
  <c r="AR150" i="18" s="1"/>
  <c r="AR149" i="18" a="1"/>
  <c r="AR149" i="18" s="1"/>
  <c r="AR148" i="18" a="1"/>
  <c r="AR148" i="18" s="1"/>
  <c r="AR147" i="18" a="1"/>
  <c r="AR147" i="18" s="1"/>
  <c r="AR146" i="18" a="1"/>
  <c r="AR146" i="18" s="1"/>
  <c r="AR145" i="18" a="1"/>
  <c r="AR145" i="18" s="1"/>
  <c r="AR144" i="18" a="1"/>
  <c r="AR144" i="18" s="1"/>
  <c r="AR143" i="18" a="1"/>
  <c r="AR143" i="18" s="1"/>
  <c r="AR142" i="18" a="1"/>
  <c r="AR142" i="18" s="1"/>
  <c r="AR141" i="18" a="1"/>
  <c r="AR141" i="18" s="1"/>
  <c r="AR140" i="18" a="1"/>
  <c r="AR140" i="18" s="1"/>
  <c r="AR139" i="18" a="1"/>
  <c r="AR139" i="18" s="1"/>
  <c r="BU138" i="18" a="1"/>
  <c r="BU138" i="18" s="1"/>
  <c r="AR138" i="18" a="1"/>
  <c r="AR138" i="18" s="1"/>
  <c r="BU137" i="18" a="1"/>
  <c r="BU137" i="18" s="1"/>
  <c r="AR137" i="18" a="1"/>
  <c r="AR137" i="18" s="1"/>
  <c r="AP137" i="18"/>
  <c r="AO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B137" i="18"/>
  <c r="BU136" i="18" a="1"/>
  <c r="BU136" i="18" s="1"/>
  <c r="AR136" i="18" a="1"/>
  <c r="AR136" i="18" s="1"/>
  <c r="AO136" i="18"/>
  <c r="BU135" i="18" a="1"/>
  <c r="BU135" i="18" s="1"/>
  <c r="AR135" i="18" a="1"/>
  <c r="AR135" i="18" s="1"/>
  <c r="AO135" i="18"/>
  <c r="S135" i="18"/>
  <c r="BU134" i="18" a="1"/>
  <c r="BU134" i="18" s="1"/>
  <c r="AR134" i="18" a="1"/>
  <c r="AR134" i="18" s="1"/>
  <c r="AO134" i="18"/>
  <c r="BU133" i="18" a="1"/>
  <c r="BU133" i="18" s="1"/>
  <c r="AR133" i="18" a="1"/>
  <c r="AR133" i="18" s="1"/>
  <c r="AO133" i="18"/>
  <c r="BU132" i="18" a="1"/>
  <c r="BU132" i="18" s="1"/>
  <c r="AR132" i="18" a="1"/>
  <c r="AR132" i="18" s="1"/>
  <c r="AO132" i="18"/>
  <c r="BU131" i="18" a="1"/>
  <c r="BU131" i="18" s="1"/>
  <c r="AR131" i="18" a="1"/>
  <c r="AR131" i="18" s="1"/>
  <c r="AO131" i="18"/>
  <c r="BU130" i="18" a="1"/>
  <c r="BU130" i="18" s="1"/>
  <c r="AR130" i="18" a="1"/>
  <c r="AR130" i="18" s="1"/>
  <c r="AO130" i="18"/>
  <c r="BU129" i="18" a="1"/>
  <c r="BU129" i="18" s="1"/>
  <c r="AR129" i="18" a="1"/>
  <c r="AR129" i="18" s="1"/>
  <c r="AC129" i="18"/>
  <c r="R129" i="18"/>
  <c r="B129" i="18"/>
  <c r="AO129" i="18" s="1"/>
  <c r="BU128" i="18" a="1"/>
  <c r="BU128" i="18" s="1"/>
  <c r="AR128" i="18" a="1"/>
  <c r="AR128" i="18" s="1"/>
  <c r="AC128" i="18"/>
  <c r="R128" i="18"/>
  <c r="B128" i="18"/>
  <c r="AO128" i="18" s="1"/>
  <c r="BU127" i="18" a="1"/>
  <c r="BU127" i="18" s="1"/>
  <c r="AR127" i="18" a="1"/>
  <c r="AR127" i="18" s="1"/>
  <c r="AC127" i="18"/>
  <c r="R127" i="18"/>
  <c r="B127" i="18"/>
  <c r="AO127" i="18" s="1"/>
  <c r="BU126" i="18" a="1"/>
  <c r="BU126" i="18" s="1"/>
  <c r="AR126" i="18" a="1"/>
  <c r="AR126" i="18" s="1"/>
  <c r="AC126" i="18"/>
  <c r="R126" i="18"/>
  <c r="B126" i="18"/>
  <c r="AO126" i="18" s="1"/>
  <c r="BU125" i="18" a="1"/>
  <c r="BU125" i="18" s="1"/>
  <c r="AR125" i="18" a="1"/>
  <c r="AR125" i="18" s="1"/>
  <c r="AC125" i="18"/>
  <c r="R125" i="18"/>
  <c r="B125" i="18"/>
  <c r="AO125" i="18" s="1"/>
  <c r="BU124" i="18" a="1"/>
  <c r="BU124" i="18" s="1"/>
  <c r="AR124" i="18" a="1"/>
  <c r="AR124" i="18" s="1"/>
  <c r="AC124" i="18"/>
  <c r="R124" i="18"/>
  <c r="B124" i="18"/>
  <c r="AO124" i="18" s="1"/>
  <c r="BU123" i="18" a="1"/>
  <c r="BU123" i="18" s="1"/>
  <c r="AR123" i="18" a="1"/>
  <c r="AR123" i="18" s="1"/>
  <c r="AC123" i="18"/>
  <c r="R123" i="18"/>
  <c r="B123" i="18"/>
  <c r="AO123" i="18" s="1"/>
  <c r="BU122" i="18" a="1"/>
  <c r="BU122" i="18" s="1"/>
  <c r="AR122" i="18" a="1"/>
  <c r="AR122" i="18" s="1"/>
  <c r="AC122" i="18"/>
  <c r="R122" i="18"/>
  <c r="B122" i="18"/>
  <c r="AO122" i="18" s="1"/>
  <c r="BU121" i="18" a="1"/>
  <c r="BU121" i="18" s="1"/>
  <c r="AR121" i="18" a="1"/>
  <c r="AR121" i="18" s="1"/>
  <c r="AC121" i="18"/>
  <c r="R121" i="18"/>
  <c r="B121" i="18"/>
  <c r="AO121" i="18" s="1"/>
  <c r="BU120" i="18" a="1"/>
  <c r="BU120" i="18" s="1"/>
  <c r="AR120" i="18" a="1"/>
  <c r="AR120" i="18" s="1"/>
  <c r="AC120" i="18"/>
  <c r="R120" i="18"/>
  <c r="B120" i="18"/>
  <c r="AO120" i="18" s="1"/>
  <c r="BU119" i="18" a="1"/>
  <c r="BU119" i="18" s="1"/>
  <c r="AR119" i="18" a="1"/>
  <c r="AR119" i="18" s="1"/>
  <c r="AC119" i="18"/>
  <c r="R119" i="18"/>
  <c r="B119" i="18"/>
  <c r="AO119" i="18" s="1"/>
  <c r="BU118" i="18" a="1"/>
  <c r="BU118" i="18" s="1"/>
  <c r="AR118" i="18" a="1"/>
  <c r="AR118" i="18" s="1"/>
  <c r="AC118" i="18"/>
  <c r="R118" i="18"/>
  <c r="B118" i="18"/>
  <c r="AO118" i="18" s="1"/>
  <c r="BU117" i="18" a="1"/>
  <c r="BU117" i="18" s="1"/>
  <c r="AR117" i="18" a="1"/>
  <c r="AR117" i="18" s="1"/>
  <c r="AC117" i="18"/>
  <c r="R117" i="18"/>
  <c r="B117" i="18"/>
  <c r="AO117" i="18" s="1"/>
  <c r="BU116" i="18" a="1"/>
  <c r="BU116" i="18" s="1"/>
  <c r="AR116" i="18" a="1"/>
  <c r="AR116" i="18" s="1"/>
  <c r="AC116" i="18"/>
  <c r="R116" i="18"/>
  <c r="B116" i="18"/>
  <c r="AO116" i="18" s="1"/>
  <c r="BU115" i="18" a="1"/>
  <c r="BU115" i="18" s="1"/>
  <c r="AR115" i="18" a="1"/>
  <c r="AR115" i="18" s="1"/>
  <c r="AC115" i="18"/>
  <c r="R115" i="18"/>
  <c r="B115" i="18"/>
  <c r="AO115" i="18" s="1"/>
  <c r="BU114" i="18" a="1"/>
  <c r="BU114" i="18" s="1"/>
  <c r="AR114" i="18" a="1"/>
  <c r="AR114" i="18" s="1"/>
  <c r="AC114" i="18"/>
  <c r="R114" i="18"/>
  <c r="B114" i="18"/>
  <c r="AO114" i="18" s="1"/>
  <c r="BU113" i="18" a="1"/>
  <c r="BU113" i="18" s="1"/>
  <c r="AR113" i="18" a="1"/>
  <c r="AR113" i="18" s="1"/>
  <c r="AC113" i="18"/>
  <c r="R113" i="18"/>
  <c r="B113" i="18"/>
  <c r="AO113" i="18" s="1"/>
  <c r="BU112" i="18" a="1"/>
  <c r="BU112" i="18" s="1"/>
  <c r="AR112" i="18" a="1"/>
  <c r="AR112" i="18" s="1"/>
  <c r="AC112" i="18"/>
  <c r="R112" i="18"/>
  <c r="B112" i="18"/>
  <c r="AO112" i="18" s="1"/>
  <c r="BU111" i="18" a="1"/>
  <c r="BU111" i="18" s="1"/>
  <c r="AR111" i="18" a="1"/>
  <c r="AR111" i="18" s="1"/>
  <c r="AC111" i="18"/>
  <c r="R111" i="18"/>
  <c r="B111" i="18"/>
  <c r="AO111" i="18" s="1"/>
  <c r="BU110" i="18" a="1"/>
  <c r="BU110" i="18" s="1"/>
  <c r="AR110" i="18" a="1"/>
  <c r="AR110" i="18" s="1"/>
  <c r="AC110" i="18"/>
  <c r="R110" i="18"/>
  <c r="B110" i="18"/>
  <c r="AO110" i="18" s="1"/>
  <c r="BU109" i="18" a="1"/>
  <c r="BU109" i="18" s="1"/>
  <c r="AR109" i="18" a="1"/>
  <c r="AR109" i="18" s="1"/>
  <c r="AC109" i="18"/>
  <c r="R109" i="18"/>
  <c r="B109" i="18"/>
  <c r="AO109" i="18" s="1"/>
  <c r="BU108" i="18" a="1"/>
  <c r="BU108" i="18" s="1"/>
  <c r="AR108" i="18" a="1"/>
  <c r="AR108" i="18" s="1"/>
  <c r="AC108" i="18"/>
  <c r="R108" i="18"/>
  <c r="B108" i="18"/>
  <c r="AO108" i="18" s="1"/>
  <c r="BU107" i="18" a="1"/>
  <c r="BU107" i="18" s="1"/>
  <c r="AR107" i="18" a="1"/>
  <c r="AR107" i="18" s="1"/>
  <c r="AC107" i="18"/>
  <c r="R107" i="18"/>
  <c r="B107" i="18"/>
  <c r="AO107" i="18" s="1"/>
  <c r="BU106" i="18" a="1"/>
  <c r="BU106" i="18" s="1"/>
  <c r="AR106" i="18" a="1"/>
  <c r="AR106" i="18" s="1"/>
  <c r="AC106" i="18"/>
  <c r="R106" i="18"/>
  <c r="B106" i="18"/>
  <c r="AO106" i="18" s="1"/>
  <c r="BU105" i="18" a="1"/>
  <c r="BU105" i="18" s="1"/>
  <c r="AR105" i="18" a="1"/>
  <c r="AR105" i="18" s="1"/>
  <c r="AC105" i="18"/>
  <c r="R105" i="18"/>
  <c r="B105" i="18"/>
  <c r="AO105" i="18" s="1"/>
  <c r="BU104" i="18" a="1"/>
  <c r="BU104" i="18" s="1"/>
  <c r="AR104" i="18" a="1"/>
  <c r="AR104" i="18" s="1"/>
  <c r="AC104" i="18"/>
  <c r="R104" i="18"/>
  <c r="B104" i="18"/>
  <c r="AO104" i="18" s="1"/>
  <c r="BU103" i="18" a="1"/>
  <c r="BU103" i="18" s="1"/>
  <c r="AR103" i="18" a="1"/>
  <c r="AR103" i="18" s="1"/>
  <c r="AC103" i="18"/>
  <c r="R103" i="18"/>
  <c r="B103" i="18"/>
  <c r="AO103" i="18" s="1"/>
  <c r="BU102" i="18" a="1"/>
  <c r="BU102" i="18" s="1"/>
  <c r="AR102" i="18" a="1"/>
  <c r="AR102" i="18" s="1"/>
  <c r="AC102" i="18"/>
  <c r="R102" i="18"/>
  <c r="B102" i="18"/>
  <c r="AO102" i="18" s="1"/>
  <c r="BU101" i="18" a="1"/>
  <c r="BU101" i="18" s="1"/>
  <c r="AR101" i="18" a="1"/>
  <c r="AR101" i="18" s="1"/>
  <c r="AC101" i="18"/>
  <c r="R101" i="18"/>
  <c r="B101" i="18"/>
  <c r="AO101" i="18" s="1"/>
  <c r="BU100" i="18" a="1"/>
  <c r="BU100" i="18" s="1"/>
  <c r="AR100" i="18" a="1"/>
  <c r="AR100" i="18" s="1"/>
  <c r="AC100" i="18"/>
  <c r="B100" i="18"/>
  <c r="AO100" i="18" s="1"/>
  <c r="BU99" i="18" a="1"/>
  <c r="BU99" i="18" s="1"/>
  <c r="AR99" i="18" a="1"/>
  <c r="AR99" i="18" s="1"/>
  <c r="AC99" i="18"/>
  <c r="B99" i="18"/>
  <c r="AO99" i="18" s="1"/>
  <c r="BU98" i="18" a="1"/>
  <c r="BU98" i="18" s="1"/>
  <c r="AR98" i="18" a="1"/>
  <c r="AR98" i="18" s="1"/>
  <c r="R98" i="18"/>
  <c r="B98" i="18"/>
  <c r="AO98" i="18" s="1"/>
  <c r="BU97" i="18" a="1"/>
  <c r="BU97" i="18" s="1"/>
  <c r="AR97" i="18" a="1"/>
  <c r="AR97" i="18" s="1"/>
  <c r="R97" i="18"/>
  <c r="B97" i="18"/>
  <c r="AO97" i="18" s="1"/>
  <c r="BU96" i="18" a="1"/>
  <c r="BU96" i="18" s="1"/>
  <c r="AR96" i="18" a="1"/>
  <c r="AR96" i="18" s="1"/>
  <c r="AC96" i="18"/>
  <c r="R96" i="18"/>
  <c r="B96" i="18"/>
  <c r="AO96" i="18" s="1"/>
  <c r="BU95" i="18" a="1"/>
  <c r="BU95" i="18" s="1"/>
  <c r="AR95" i="18" a="1"/>
  <c r="AR95" i="18" s="1"/>
  <c r="AC95" i="18"/>
  <c r="R95" i="18"/>
  <c r="B95" i="18"/>
  <c r="AO95" i="18" s="1"/>
  <c r="BU94" i="18" a="1"/>
  <c r="BU94" i="18" s="1"/>
  <c r="AR94" i="18" a="1"/>
  <c r="AR94" i="18" s="1"/>
  <c r="AC94" i="18"/>
  <c r="R94" i="18"/>
  <c r="B94" i="18"/>
  <c r="AO94" i="18" s="1"/>
  <c r="BU93" i="18" a="1"/>
  <c r="BU93" i="18" s="1"/>
  <c r="AR93" i="18" a="1"/>
  <c r="AR93" i="18" s="1"/>
  <c r="AO93" i="18"/>
  <c r="BU92" i="18" a="1"/>
  <c r="BU92" i="18" s="1"/>
  <c r="AR92" i="18" a="1"/>
  <c r="AR92" i="18" s="1"/>
  <c r="AO92" i="18"/>
  <c r="AR91" i="18" a="1"/>
  <c r="AR91" i="18" s="1"/>
  <c r="AO91" i="18"/>
  <c r="AR90" i="18" a="1"/>
  <c r="AR90" i="18" s="1"/>
  <c r="AO90" i="18"/>
  <c r="AR89" i="18" a="1"/>
  <c r="AR89" i="18" s="1"/>
  <c r="AO89" i="18"/>
  <c r="E89" i="18"/>
  <c r="D89" i="18"/>
  <c r="C89" i="18"/>
  <c r="AR88" i="18" a="1"/>
  <c r="AR88" i="18" s="1"/>
  <c r="AO88" i="18"/>
  <c r="AR87" i="18" a="1"/>
  <c r="AR87" i="18" s="1"/>
  <c r="AO87" i="18"/>
  <c r="AR86" i="18" a="1"/>
  <c r="AR86" i="18" s="1"/>
  <c r="AM86" i="18"/>
  <c r="AG86" i="18"/>
  <c r="AC86" i="18"/>
  <c r="Y86" i="18"/>
  <c r="S86" i="18"/>
  <c r="AI86" i="18" s="1"/>
  <c r="R86" i="18"/>
  <c r="E86" i="18" a="1"/>
  <c r="E86" i="18" s="1"/>
  <c r="D86" i="18" a="1"/>
  <c r="D86" i="18" s="1"/>
  <c r="C86" i="18" a="1"/>
  <c r="C86" i="18" s="1"/>
  <c r="B86" i="18"/>
  <c r="AO86" i="18" s="1"/>
  <c r="AR85" i="18" a="1"/>
  <c r="AR85" i="18" s="1"/>
  <c r="AM85" i="18"/>
  <c r="AG85" i="18"/>
  <c r="AC85" i="18"/>
  <c r="Y85" i="18"/>
  <c r="S85" i="18"/>
  <c r="AI85" i="18" s="1"/>
  <c r="R85" i="18"/>
  <c r="E85" i="18" a="1"/>
  <c r="E85" i="18" s="1"/>
  <c r="D85" i="18" a="1"/>
  <c r="D85" i="18" s="1"/>
  <c r="C85" i="18" a="1"/>
  <c r="C85" i="18" s="1"/>
  <c r="B85" i="18"/>
  <c r="AO85" i="18" s="1"/>
  <c r="AR84" i="18" a="1"/>
  <c r="AR84" i="18" s="1"/>
  <c r="AM84" i="18"/>
  <c r="AG84" i="18"/>
  <c r="AC84" i="18"/>
  <c r="Y84" i="18"/>
  <c r="S84" i="18"/>
  <c r="AI84" i="18" s="1"/>
  <c r="R84" i="18"/>
  <c r="E84" i="18" a="1"/>
  <c r="E84" i="18" s="1"/>
  <c r="D84" i="18" a="1"/>
  <c r="D84" i="18" s="1"/>
  <c r="C84" i="18" a="1"/>
  <c r="C84" i="18" s="1"/>
  <c r="B84" i="18"/>
  <c r="AO84" i="18" s="1"/>
  <c r="AR83" i="18" a="1"/>
  <c r="AR83" i="18" s="1"/>
  <c r="AM83" i="18"/>
  <c r="AG83" i="18"/>
  <c r="AC83" i="18"/>
  <c r="Y83" i="18"/>
  <c r="S83" i="18"/>
  <c r="AI83" i="18" s="1"/>
  <c r="R83" i="18"/>
  <c r="E83" i="18" a="1"/>
  <c r="E83" i="18" s="1"/>
  <c r="D83" i="18" a="1"/>
  <c r="D83" i="18" s="1"/>
  <c r="C83" i="18" a="1"/>
  <c r="C83" i="18" s="1"/>
  <c r="B83" i="18"/>
  <c r="AO83" i="18" s="1"/>
  <c r="AR82" i="18" a="1"/>
  <c r="AR82" i="18" s="1"/>
  <c r="AM82" i="18"/>
  <c r="AG82" i="18"/>
  <c r="AC82" i="18"/>
  <c r="Y82" i="18"/>
  <c r="S82" i="18"/>
  <c r="AI82" i="18" s="1"/>
  <c r="R82" i="18"/>
  <c r="E82" i="18" a="1"/>
  <c r="E82" i="18" s="1"/>
  <c r="D82" i="18" a="1"/>
  <c r="D82" i="18" s="1"/>
  <c r="C82" i="18" a="1"/>
  <c r="C82" i="18" s="1"/>
  <c r="B82" i="18"/>
  <c r="AO82" i="18" s="1"/>
  <c r="AR81" i="18" a="1"/>
  <c r="AR81" i="18" s="1"/>
  <c r="AM81" i="18"/>
  <c r="AG81" i="18"/>
  <c r="AC81" i="18"/>
  <c r="Y81" i="18"/>
  <c r="S81" i="18"/>
  <c r="AI81" i="18" s="1"/>
  <c r="R81" i="18"/>
  <c r="E81" i="18" a="1"/>
  <c r="E81" i="18" s="1"/>
  <c r="D81" i="18" a="1"/>
  <c r="D81" i="18" s="1"/>
  <c r="C81" i="18" a="1"/>
  <c r="C81" i="18" s="1"/>
  <c r="B81" i="18"/>
  <c r="AO81" i="18" s="1"/>
  <c r="AR80" i="18" a="1"/>
  <c r="AR80" i="18" s="1"/>
  <c r="AM80" i="18"/>
  <c r="AG80" i="18"/>
  <c r="AC80" i="18"/>
  <c r="Y80" i="18"/>
  <c r="S80" i="18"/>
  <c r="AI80" i="18" s="1"/>
  <c r="R80" i="18"/>
  <c r="E80" i="18" a="1"/>
  <c r="E80" i="18" s="1"/>
  <c r="D80" i="18" a="1"/>
  <c r="D80" i="18" s="1"/>
  <c r="C80" i="18" a="1"/>
  <c r="C80" i="18" s="1"/>
  <c r="B80" i="18"/>
  <c r="AO80" i="18" s="1"/>
  <c r="AR79" i="18" a="1"/>
  <c r="AR79" i="18" s="1"/>
  <c r="AM79" i="18"/>
  <c r="AG79" i="18"/>
  <c r="AC79" i="18"/>
  <c r="Y79" i="18"/>
  <c r="S79" i="18"/>
  <c r="AI79" i="18" s="1"/>
  <c r="R79" i="18"/>
  <c r="E79" i="18" a="1"/>
  <c r="E79" i="18" s="1"/>
  <c r="D79" i="18" a="1"/>
  <c r="D79" i="18" s="1"/>
  <c r="C79" i="18" a="1"/>
  <c r="C79" i="18" s="1"/>
  <c r="B79" i="18"/>
  <c r="AO79" i="18" s="1"/>
  <c r="AR78" i="18" a="1"/>
  <c r="AR78" i="18" s="1"/>
  <c r="AM78" i="18"/>
  <c r="AG78" i="18"/>
  <c r="AC78" i="18"/>
  <c r="Y78" i="18"/>
  <c r="S78" i="18"/>
  <c r="AI78" i="18" s="1"/>
  <c r="R78" i="18"/>
  <c r="E78" i="18" a="1"/>
  <c r="E78" i="18" s="1"/>
  <c r="D78" i="18" a="1"/>
  <c r="D78" i="18" s="1"/>
  <c r="C78" i="18" a="1"/>
  <c r="C78" i="18" s="1"/>
  <c r="B78" i="18"/>
  <c r="AO78" i="18" s="1"/>
  <c r="AR77" i="18" a="1"/>
  <c r="AR77" i="18" s="1"/>
  <c r="AM77" i="18"/>
  <c r="AG77" i="18"/>
  <c r="AC77" i="18"/>
  <c r="Y77" i="18"/>
  <c r="S77" i="18"/>
  <c r="AI77" i="18" s="1"/>
  <c r="R77" i="18"/>
  <c r="E77" i="18" a="1"/>
  <c r="E77" i="18" s="1"/>
  <c r="D77" i="18" a="1"/>
  <c r="D77" i="18" s="1"/>
  <c r="C77" i="18" a="1"/>
  <c r="C77" i="18" s="1"/>
  <c r="B77" i="18"/>
  <c r="AO77" i="18" s="1"/>
  <c r="AR76" i="18" a="1"/>
  <c r="AR76" i="18" s="1"/>
  <c r="AM76" i="18"/>
  <c r="AG76" i="18"/>
  <c r="AC76" i="18"/>
  <c r="Y76" i="18"/>
  <c r="S76" i="18"/>
  <c r="AI76" i="18" s="1"/>
  <c r="R76" i="18"/>
  <c r="E76" i="18" a="1"/>
  <c r="E76" i="18" s="1"/>
  <c r="D76" i="18" a="1"/>
  <c r="D76" i="18" s="1"/>
  <c r="C76" i="18" a="1"/>
  <c r="C76" i="18" s="1"/>
  <c r="B76" i="18"/>
  <c r="AO76" i="18" s="1"/>
  <c r="AR75" i="18" a="1"/>
  <c r="AR75" i="18" s="1"/>
  <c r="AM75" i="18"/>
  <c r="AG75" i="18"/>
  <c r="AC75" i="18"/>
  <c r="Y75" i="18"/>
  <c r="S75" i="18"/>
  <c r="AI75" i="18" s="1"/>
  <c r="R75" i="18"/>
  <c r="E75" i="18" a="1"/>
  <c r="E75" i="18" s="1"/>
  <c r="D75" i="18" a="1"/>
  <c r="D75" i="18" s="1"/>
  <c r="C75" i="18" a="1"/>
  <c r="C75" i="18" s="1"/>
  <c r="B75" i="18"/>
  <c r="AO75" i="18" s="1"/>
  <c r="AR74" i="18" a="1"/>
  <c r="AR74" i="18" s="1"/>
  <c r="AM74" i="18"/>
  <c r="AG74" i="18"/>
  <c r="AC74" i="18"/>
  <c r="Y74" i="18"/>
  <c r="S74" i="18"/>
  <c r="AI74" i="18" s="1"/>
  <c r="R74" i="18"/>
  <c r="E74" i="18" a="1"/>
  <c r="E74" i="18" s="1"/>
  <c r="D74" i="18" a="1"/>
  <c r="D74" i="18" s="1"/>
  <c r="C74" i="18" a="1"/>
  <c r="C74" i="18" s="1"/>
  <c r="B74" i="18"/>
  <c r="AO74" i="18" s="1"/>
  <c r="AR73" i="18" a="1"/>
  <c r="AR73" i="18" s="1"/>
  <c r="AM73" i="18"/>
  <c r="AG73" i="18"/>
  <c r="AC73" i="18"/>
  <c r="Y73" i="18"/>
  <c r="S73" i="18"/>
  <c r="AI73" i="18" s="1"/>
  <c r="R73" i="18"/>
  <c r="E73" i="18" a="1"/>
  <c r="E73" i="18" s="1"/>
  <c r="D73" i="18" a="1"/>
  <c r="D73" i="18" s="1"/>
  <c r="C73" i="18" a="1"/>
  <c r="C73" i="18" s="1"/>
  <c r="B73" i="18"/>
  <c r="AO73" i="18" s="1"/>
  <c r="AR72" i="18" a="1"/>
  <c r="AR72" i="18" s="1"/>
  <c r="AM72" i="18"/>
  <c r="AG72" i="18"/>
  <c r="AC72" i="18"/>
  <c r="Y72" i="18"/>
  <c r="S72" i="18"/>
  <c r="AI72" i="18" s="1"/>
  <c r="R72" i="18"/>
  <c r="E72" i="18" a="1"/>
  <c r="E72" i="18" s="1"/>
  <c r="D72" i="18" a="1"/>
  <c r="D72" i="18" s="1"/>
  <c r="C72" i="18" a="1"/>
  <c r="C72" i="18" s="1"/>
  <c r="B72" i="18"/>
  <c r="AO72" i="18" s="1"/>
  <c r="AR71" i="18" a="1"/>
  <c r="AR71" i="18" s="1"/>
  <c r="AM71" i="18"/>
  <c r="AG71" i="18"/>
  <c r="AC71" i="18"/>
  <c r="Y71" i="18"/>
  <c r="S71" i="18"/>
  <c r="AI71" i="18" s="1"/>
  <c r="R71" i="18"/>
  <c r="E71" i="18" a="1"/>
  <c r="E71" i="18" s="1"/>
  <c r="D71" i="18" a="1"/>
  <c r="D71" i="18" s="1"/>
  <c r="C71" i="18" a="1"/>
  <c r="C71" i="18" s="1"/>
  <c r="B71" i="18"/>
  <c r="AO71" i="18" s="1"/>
  <c r="AR70" i="18" a="1"/>
  <c r="AR70" i="18" s="1"/>
  <c r="AM70" i="18"/>
  <c r="AG70" i="18"/>
  <c r="AC70" i="18"/>
  <c r="Y70" i="18"/>
  <c r="S70" i="18"/>
  <c r="AI70" i="18" s="1"/>
  <c r="R70" i="18"/>
  <c r="E70" i="18" a="1"/>
  <c r="E70" i="18" s="1"/>
  <c r="D70" i="18" a="1"/>
  <c r="D70" i="18" s="1"/>
  <c r="C70" i="18" a="1"/>
  <c r="C70" i="18" s="1"/>
  <c r="B70" i="18"/>
  <c r="AO70" i="18" s="1"/>
  <c r="AR69" i="18" a="1"/>
  <c r="AR69" i="18" s="1"/>
  <c r="AM69" i="18"/>
  <c r="AG69" i="18"/>
  <c r="AC69" i="18"/>
  <c r="Y69" i="18"/>
  <c r="S69" i="18"/>
  <c r="AI69" i="18" s="1"/>
  <c r="R69" i="18"/>
  <c r="E69" i="18" a="1"/>
  <c r="E69" i="18" s="1"/>
  <c r="D69" i="18" a="1"/>
  <c r="D69" i="18" s="1"/>
  <c r="C69" i="18" a="1"/>
  <c r="C69" i="18" s="1"/>
  <c r="B69" i="18"/>
  <c r="AO69" i="18" s="1"/>
  <c r="AR68" i="18" a="1"/>
  <c r="AR68" i="18" s="1"/>
  <c r="AM68" i="18"/>
  <c r="AG68" i="18"/>
  <c r="AC68" i="18"/>
  <c r="Y68" i="18"/>
  <c r="S68" i="18"/>
  <c r="AI68" i="18" s="1"/>
  <c r="R68" i="18"/>
  <c r="E68" i="18" a="1"/>
  <c r="E68" i="18" s="1"/>
  <c r="D68" i="18" a="1"/>
  <c r="D68" i="18" s="1"/>
  <c r="C68" i="18" a="1"/>
  <c r="C68" i="18" s="1"/>
  <c r="B68" i="18"/>
  <c r="AO68" i="18" s="1"/>
  <c r="AR67" i="18" a="1"/>
  <c r="AR67" i="18" s="1"/>
  <c r="AM67" i="18"/>
  <c r="AG67" i="18"/>
  <c r="AC67" i="18"/>
  <c r="Y67" i="18"/>
  <c r="S67" i="18"/>
  <c r="AI67" i="18" s="1"/>
  <c r="R67" i="18"/>
  <c r="E67" i="18" a="1"/>
  <c r="E67" i="18" s="1"/>
  <c r="D67" i="18" a="1"/>
  <c r="D67" i="18" s="1"/>
  <c r="C67" i="18" a="1"/>
  <c r="C67" i="18" s="1"/>
  <c r="B67" i="18"/>
  <c r="AO67" i="18" s="1"/>
  <c r="AR66" i="18" a="1"/>
  <c r="AR66" i="18" s="1"/>
  <c r="AM66" i="18"/>
  <c r="AG66" i="18"/>
  <c r="AC66" i="18"/>
  <c r="Y66" i="18"/>
  <c r="S66" i="18"/>
  <c r="AI66" i="18" s="1"/>
  <c r="R66" i="18"/>
  <c r="E66" i="18" a="1"/>
  <c r="E66" i="18" s="1"/>
  <c r="D66" i="18" a="1"/>
  <c r="D66" i="18" s="1"/>
  <c r="C66" i="18" a="1"/>
  <c r="C66" i="18" s="1"/>
  <c r="B66" i="18"/>
  <c r="AO66" i="18" s="1"/>
  <c r="AR65" i="18" a="1"/>
  <c r="AR65" i="18" s="1"/>
  <c r="AM65" i="18"/>
  <c r="AG65" i="18"/>
  <c r="AC65" i="18"/>
  <c r="Y65" i="18"/>
  <c r="S65" i="18"/>
  <c r="AI65" i="18" s="1"/>
  <c r="R65" i="18"/>
  <c r="E65" i="18" a="1"/>
  <c r="E65" i="18" s="1"/>
  <c r="D65" i="18" a="1"/>
  <c r="D65" i="18" s="1"/>
  <c r="C65" i="18" a="1"/>
  <c r="C65" i="18" s="1"/>
  <c r="B65" i="18"/>
  <c r="AO65" i="18" s="1"/>
  <c r="AR64" i="18" a="1"/>
  <c r="AR64" i="18" s="1"/>
  <c r="AM64" i="18"/>
  <c r="AG64" i="18"/>
  <c r="AC64" i="18"/>
  <c r="Y64" i="18"/>
  <c r="S64" i="18"/>
  <c r="AI64" i="18" s="1"/>
  <c r="R64" i="18"/>
  <c r="E64" i="18" a="1"/>
  <c r="E64" i="18" s="1"/>
  <c r="D64" i="18" a="1"/>
  <c r="D64" i="18" s="1"/>
  <c r="C64" i="18" a="1"/>
  <c r="C64" i="18" s="1"/>
  <c r="B64" i="18"/>
  <c r="AO64" i="18" s="1"/>
  <c r="AR63" i="18" a="1"/>
  <c r="AR63" i="18" s="1"/>
  <c r="AM63" i="18"/>
  <c r="AG63" i="18"/>
  <c r="AC63" i="18"/>
  <c r="Y63" i="18"/>
  <c r="S63" i="18"/>
  <c r="AI63" i="18" s="1"/>
  <c r="R63" i="18"/>
  <c r="E63" i="18" a="1"/>
  <c r="E63" i="18" s="1"/>
  <c r="D63" i="18" a="1"/>
  <c r="D63" i="18" s="1"/>
  <c r="C63" i="18" a="1"/>
  <c r="C63" i="18" s="1"/>
  <c r="B63" i="18"/>
  <c r="AO63" i="18" s="1"/>
  <c r="AR62" i="18" a="1"/>
  <c r="AR62" i="18" s="1"/>
  <c r="AM62" i="18"/>
  <c r="AG62" i="18"/>
  <c r="AC62" i="18"/>
  <c r="Y62" i="18"/>
  <c r="S62" i="18"/>
  <c r="AI62" i="18" s="1"/>
  <c r="R62" i="18"/>
  <c r="E62" i="18" a="1"/>
  <c r="E62" i="18" s="1"/>
  <c r="D62" i="18" a="1"/>
  <c r="D62" i="18" s="1"/>
  <c r="C62" i="18" a="1"/>
  <c r="C62" i="18" s="1"/>
  <c r="B62" i="18"/>
  <c r="AO62" i="18" s="1"/>
  <c r="AR61" i="18" a="1"/>
  <c r="AR61" i="18" s="1"/>
  <c r="AM61" i="18"/>
  <c r="AG61" i="18"/>
  <c r="AC61" i="18"/>
  <c r="Y61" i="18"/>
  <c r="S61" i="18"/>
  <c r="AI61" i="18" s="1"/>
  <c r="R61" i="18"/>
  <c r="E61" i="18" a="1"/>
  <c r="E61" i="18" s="1"/>
  <c r="D61" i="18" a="1"/>
  <c r="D61" i="18" s="1"/>
  <c r="C61" i="18" a="1"/>
  <c r="C61" i="18" s="1"/>
  <c r="B61" i="18"/>
  <c r="AO61" i="18" s="1"/>
  <c r="AR60" i="18" a="1"/>
  <c r="AR60" i="18" s="1"/>
  <c r="AM60" i="18"/>
  <c r="AG60" i="18"/>
  <c r="AC60" i="18"/>
  <c r="Y60" i="18"/>
  <c r="S60" i="18"/>
  <c r="AI60" i="18" s="1"/>
  <c r="R60" i="18"/>
  <c r="E60" i="18" a="1"/>
  <c r="E60" i="18" s="1"/>
  <c r="D60" i="18" a="1"/>
  <c r="D60" i="18" s="1"/>
  <c r="C60" i="18" a="1"/>
  <c r="C60" i="18" s="1"/>
  <c r="B60" i="18"/>
  <c r="AO60" i="18" s="1"/>
  <c r="AR59" i="18" a="1"/>
  <c r="AR59" i="18" s="1"/>
  <c r="AM59" i="18"/>
  <c r="AG59" i="18"/>
  <c r="AC59" i="18"/>
  <c r="Y59" i="18"/>
  <c r="S59" i="18"/>
  <c r="AI59" i="18" s="1"/>
  <c r="R59" i="18"/>
  <c r="E59" i="18" a="1"/>
  <c r="E59" i="18" s="1"/>
  <c r="D59" i="18" a="1"/>
  <c r="D59" i="18" s="1"/>
  <c r="C59" i="18" a="1"/>
  <c r="C59" i="18" s="1"/>
  <c r="B59" i="18"/>
  <c r="AO59" i="18" s="1"/>
  <c r="AR58" i="18" a="1"/>
  <c r="AR58" i="18" s="1"/>
  <c r="AM58" i="18"/>
  <c r="AG58" i="18"/>
  <c r="AC58" i="18"/>
  <c r="Y58" i="18"/>
  <c r="S58" i="18"/>
  <c r="AI58" i="18" s="1"/>
  <c r="R58" i="18"/>
  <c r="E58" i="18" a="1"/>
  <c r="E58" i="18" s="1"/>
  <c r="D58" i="18" a="1"/>
  <c r="D58" i="18" s="1"/>
  <c r="C58" i="18" a="1"/>
  <c r="C58" i="18" s="1"/>
  <c r="B58" i="18"/>
  <c r="AO58" i="18" s="1"/>
  <c r="AR57" i="18" a="1"/>
  <c r="AR57" i="18" s="1"/>
  <c r="AM57" i="18"/>
  <c r="AG57" i="18"/>
  <c r="AC57" i="18"/>
  <c r="Y57" i="18"/>
  <c r="S57" i="18"/>
  <c r="AI57" i="18" s="1"/>
  <c r="R57" i="18"/>
  <c r="E57" i="18" a="1"/>
  <c r="E57" i="18" s="1"/>
  <c r="D57" i="18" a="1"/>
  <c r="D57" i="18" s="1"/>
  <c r="C57" i="18" a="1"/>
  <c r="C57" i="18" s="1"/>
  <c r="B57" i="18"/>
  <c r="AO57" i="18" s="1"/>
  <c r="AR56" i="18" a="1"/>
  <c r="AR56" i="18" s="1"/>
  <c r="AM56" i="18"/>
  <c r="AG56" i="18"/>
  <c r="AC56" i="18"/>
  <c r="Y56" i="18"/>
  <c r="S56" i="18"/>
  <c r="AI56" i="18" s="1"/>
  <c r="R56" i="18"/>
  <c r="E56" i="18" a="1"/>
  <c r="E56" i="18" s="1"/>
  <c r="D56" i="18" a="1"/>
  <c r="D56" i="18" s="1"/>
  <c r="C56" i="18" a="1"/>
  <c r="C56" i="18" s="1"/>
  <c r="B56" i="18"/>
  <c r="AO56" i="18" s="1"/>
  <c r="AR55" i="18" a="1"/>
  <c r="AR55" i="18" s="1"/>
  <c r="AM55" i="18"/>
  <c r="AG55" i="18"/>
  <c r="AC55" i="18"/>
  <c r="Y55" i="18"/>
  <c r="S55" i="18"/>
  <c r="AI55" i="18" s="1"/>
  <c r="R55" i="18"/>
  <c r="E55" i="18" a="1"/>
  <c r="E55" i="18" s="1"/>
  <c r="D55" i="18" a="1"/>
  <c r="D55" i="18" s="1"/>
  <c r="C55" i="18" a="1"/>
  <c r="C55" i="18" s="1"/>
  <c r="B55" i="18"/>
  <c r="AO55" i="18" s="1"/>
  <c r="AR54" i="18" a="1"/>
  <c r="AR54" i="18" s="1"/>
  <c r="AM54" i="18"/>
  <c r="AG54" i="18"/>
  <c r="AC54" i="18"/>
  <c r="Y54" i="18"/>
  <c r="S54" i="18"/>
  <c r="AI54" i="18" s="1"/>
  <c r="R54" i="18"/>
  <c r="E54" i="18" a="1"/>
  <c r="E54" i="18" s="1"/>
  <c r="D54" i="18" a="1"/>
  <c r="D54" i="18" s="1"/>
  <c r="C54" i="18" a="1"/>
  <c r="C54" i="18" s="1"/>
  <c r="B54" i="18"/>
  <c r="AO54" i="18" s="1"/>
  <c r="AR53" i="18" a="1"/>
  <c r="AR53" i="18" s="1"/>
  <c r="AM53" i="18"/>
  <c r="AG53" i="18"/>
  <c r="AC53" i="18"/>
  <c r="Y53" i="18"/>
  <c r="S53" i="18"/>
  <c r="AI53" i="18" s="1"/>
  <c r="R53" i="18"/>
  <c r="E53" i="18" a="1"/>
  <c r="E53" i="18" s="1"/>
  <c r="D53" i="18" a="1"/>
  <c r="D53" i="18" s="1"/>
  <c r="C53" i="18" a="1"/>
  <c r="C53" i="18" s="1"/>
  <c r="B53" i="18"/>
  <c r="AO53" i="18" s="1"/>
  <c r="AR52" i="18" a="1"/>
  <c r="AR52" i="18" s="1"/>
  <c r="AM52" i="18"/>
  <c r="AG52" i="18"/>
  <c r="AC52" i="18"/>
  <c r="Y52" i="18"/>
  <c r="S52" i="18"/>
  <c r="AI52" i="18" s="1"/>
  <c r="R52" i="18"/>
  <c r="E52" i="18" a="1"/>
  <c r="E52" i="18" s="1"/>
  <c r="D52" i="18" a="1"/>
  <c r="D52" i="18" s="1"/>
  <c r="C52" i="18" a="1"/>
  <c r="C52" i="18" s="1"/>
  <c r="B52" i="18"/>
  <c r="AO52" i="18" s="1"/>
  <c r="AR51" i="18" a="1"/>
  <c r="AR51" i="18" s="1"/>
  <c r="AM51" i="18"/>
  <c r="AG51" i="18"/>
  <c r="AC51" i="18"/>
  <c r="Y51" i="18"/>
  <c r="S51" i="18"/>
  <c r="AI51" i="18" s="1"/>
  <c r="R51" i="18"/>
  <c r="E51" i="18" a="1"/>
  <c r="E51" i="18" s="1"/>
  <c r="D51" i="18" a="1"/>
  <c r="D51" i="18" s="1"/>
  <c r="C51" i="18" a="1"/>
  <c r="C51" i="18" s="1"/>
  <c r="B51" i="18"/>
  <c r="AO51" i="18" s="1"/>
  <c r="AR50" i="18" a="1"/>
  <c r="AR50" i="18" s="1"/>
  <c r="AM50" i="18"/>
  <c r="AG50" i="18"/>
  <c r="AC50" i="18"/>
  <c r="Y50" i="18"/>
  <c r="S50" i="18"/>
  <c r="AI50" i="18" s="1"/>
  <c r="R50" i="18"/>
  <c r="E50" i="18" a="1"/>
  <c r="E50" i="18" s="1"/>
  <c r="D50" i="18" a="1"/>
  <c r="D50" i="18" s="1"/>
  <c r="C50" i="18" a="1"/>
  <c r="C50" i="18" s="1"/>
  <c r="B50" i="18"/>
  <c r="AO50" i="18" s="1"/>
  <c r="AR49" i="18" a="1"/>
  <c r="AR49" i="18" s="1"/>
  <c r="AM49" i="18"/>
  <c r="AG49" i="18"/>
  <c r="AC49" i="18"/>
  <c r="Y49" i="18"/>
  <c r="S49" i="18"/>
  <c r="AI49" i="18" s="1"/>
  <c r="R49" i="18"/>
  <c r="E49" i="18" a="1"/>
  <c r="E49" i="18" s="1"/>
  <c r="D49" i="18" a="1"/>
  <c r="D49" i="18" s="1"/>
  <c r="C49" i="18" a="1"/>
  <c r="C49" i="18" s="1"/>
  <c r="B49" i="18"/>
  <c r="AO49" i="18" s="1"/>
  <c r="AR48" i="18" a="1"/>
  <c r="AR48" i="18" s="1"/>
  <c r="AM48" i="18"/>
  <c r="AG48" i="18"/>
  <c r="AC48" i="18"/>
  <c r="Y48" i="18"/>
  <c r="S48" i="18"/>
  <c r="AI48" i="18" s="1"/>
  <c r="R48" i="18"/>
  <c r="E48" i="18" a="1"/>
  <c r="E48" i="18" s="1"/>
  <c r="D48" i="18" a="1"/>
  <c r="D48" i="18" s="1"/>
  <c r="C48" i="18" a="1"/>
  <c r="C48" i="18" s="1"/>
  <c r="B48" i="18"/>
  <c r="AO48" i="18" s="1"/>
  <c r="AR47" i="18" a="1"/>
  <c r="AR47" i="18" s="1"/>
  <c r="AM47" i="18"/>
  <c r="AG47" i="18"/>
  <c r="AC47" i="18"/>
  <c r="Y47" i="18"/>
  <c r="S47" i="18"/>
  <c r="AI47" i="18" s="1"/>
  <c r="R47" i="18"/>
  <c r="E47" i="18" a="1"/>
  <c r="E47" i="18" s="1"/>
  <c r="D47" i="18" a="1"/>
  <c r="D47" i="18" s="1"/>
  <c r="C47" i="18" a="1"/>
  <c r="C47" i="18" s="1"/>
  <c r="B47" i="18"/>
  <c r="AO47" i="18" s="1"/>
  <c r="AR46" i="18" a="1"/>
  <c r="AR46" i="18" s="1"/>
  <c r="AM46" i="18"/>
  <c r="AG46" i="18"/>
  <c r="AC46" i="18"/>
  <c r="Y46" i="18"/>
  <c r="S46" i="18"/>
  <c r="AI46" i="18" s="1"/>
  <c r="R46" i="18"/>
  <c r="E46" i="18" a="1"/>
  <c r="E46" i="18" s="1"/>
  <c r="D46" i="18" a="1"/>
  <c r="D46" i="18" s="1"/>
  <c r="C46" i="18" a="1"/>
  <c r="C46" i="18" s="1"/>
  <c r="B46" i="18"/>
  <c r="AO46" i="18" s="1"/>
  <c r="AR45" i="18" a="1"/>
  <c r="AR45" i="18" s="1"/>
  <c r="AM45" i="18"/>
  <c r="AG45" i="18"/>
  <c r="AC45" i="18"/>
  <c r="Y45" i="18"/>
  <c r="S45" i="18"/>
  <c r="AI45" i="18" s="1"/>
  <c r="R45" i="18"/>
  <c r="E45" i="18" a="1"/>
  <c r="E45" i="18" s="1"/>
  <c r="D45" i="18" a="1"/>
  <c r="D45" i="18" s="1"/>
  <c r="C45" i="18" a="1"/>
  <c r="C45" i="18" s="1"/>
  <c r="B45" i="18"/>
  <c r="AO45" i="18" s="1"/>
  <c r="AR44" i="18" a="1"/>
  <c r="AR44" i="18" s="1"/>
  <c r="AM44" i="18"/>
  <c r="AG44" i="18"/>
  <c r="AC44" i="18"/>
  <c r="Y44" i="18"/>
  <c r="S44" i="18"/>
  <c r="AI44" i="18" s="1"/>
  <c r="R44" i="18"/>
  <c r="E44" i="18" a="1"/>
  <c r="E44" i="18" s="1"/>
  <c r="D44" i="18" a="1"/>
  <c r="D44" i="18" s="1"/>
  <c r="C44" i="18" a="1"/>
  <c r="C44" i="18" s="1"/>
  <c r="B44" i="18"/>
  <c r="AO44" i="18" s="1"/>
  <c r="AR43" i="18" a="1"/>
  <c r="AR43" i="18" s="1"/>
  <c r="AM43" i="18"/>
  <c r="AG43" i="18"/>
  <c r="AC43" i="18"/>
  <c r="Y43" i="18"/>
  <c r="S43" i="18"/>
  <c r="AI43" i="18" s="1"/>
  <c r="R43" i="18"/>
  <c r="E43" i="18" a="1"/>
  <c r="E43" i="18" s="1"/>
  <c r="D43" i="18" a="1"/>
  <c r="D43" i="18" s="1"/>
  <c r="C43" i="18" a="1"/>
  <c r="C43" i="18" s="1"/>
  <c r="B43" i="18"/>
  <c r="AO43" i="18" s="1"/>
  <c r="AR42" i="18" a="1"/>
  <c r="AR42" i="18" s="1"/>
  <c r="AM42" i="18"/>
  <c r="AG42" i="18"/>
  <c r="AC42" i="18"/>
  <c r="Y42" i="18"/>
  <c r="S42" i="18"/>
  <c r="AI42" i="18" s="1"/>
  <c r="R42" i="18"/>
  <c r="E42" i="18" a="1"/>
  <c r="E42" i="18" s="1"/>
  <c r="D42" i="18" a="1"/>
  <c r="D42" i="18" s="1"/>
  <c r="C42" i="18" a="1"/>
  <c r="C42" i="18" s="1"/>
  <c r="B42" i="18"/>
  <c r="AO42" i="18" s="1"/>
  <c r="AR41" i="18" a="1"/>
  <c r="AR41" i="18" s="1"/>
  <c r="AM41" i="18"/>
  <c r="AG41" i="18"/>
  <c r="AC41" i="18"/>
  <c r="Y41" i="18"/>
  <c r="S41" i="18"/>
  <c r="AI41" i="18" s="1"/>
  <c r="R41" i="18"/>
  <c r="E41" i="18" a="1"/>
  <c r="E41" i="18" s="1"/>
  <c r="D41" i="18" a="1"/>
  <c r="D41" i="18" s="1"/>
  <c r="C41" i="18" a="1"/>
  <c r="C41" i="18" s="1"/>
  <c r="B41" i="18"/>
  <c r="AO41" i="18" s="1"/>
  <c r="AR40" i="18" a="1"/>
  <c r="AR40" i="18" s="1"/>
  <c r="AM40" i="18"/>
  <c r="AG40" i="18"/>
  <c r="AC40" i="18"/>
  <c r="Y40" i="18"/>
  <c r="S40" i="18"/>
  <c r="AI40" i="18" s="1"/>
  <c r="R40" i="18"/>
  <c r="E40" i="18" a="1"/>
  <c r="E40" i="18" s="1"/>
  <c r="D40" i="18" a="1"/>
  <c r="D40" i="18" s="1"/>
  <c r="C40" i="18" a="1"/>
  <c r="C40" i="18" s="1"/>
  <c r="B40" i="18"/>
  <c r="AO40" i="18" s="1"/>
  <c r="AR39" i="18" a="1"/>
  <c r="AR39" i="18" s="1"/>
  <c r="AM39" i="18"/>
  <c r="AG39" i="18"/>
  <c r="AC39" i="18"/>
  <c r="Y39" i="18"/>
  <c r="S39" i="18"/>
  <c r="AI39" i="18" s="1"/>
  <c r="R39" i="18"/>
  <c r="E39" i="18" a="1"/>
  <c r="E39" i="18" s="1"/>
  <c r="D39" i="18" a="1"/>
  <c r="D39" i="18" s="1"/>
  <c r="C39" i="18" a="1"/>
  <c r="C39" i="18" s="1"/>
  <c r="B39" i="18"/>
  <c r="AO39" i="18" s="1"/>
  <c r="AR38" i="18" a="1"/>
  <c r="AR38" i="18" s="1"/>
  <c r="AM38" i="18"/>
  <c r="AG38" i="18"/>
  <c r="AC38" i="18"/>
  <c r="Y38" i="18"/>
  <c r="S38" i="18"/>
  <c r="AI38" i="18" s="1"/>
  <c r="R38" i="18"/>
  <c r="E38" i="18" a="1"/>
  <c r="E38" i="18" s="1"/>
  <c r="D38" i="18" a="1"/>
  <c r="D38" i="18" s="1"/>
  <c r="C38" i="18" a="1"/>
  <c r="C38" i="18" s="1"/>
  <c r="B38" i="18"/>
  <c r="AO38" i="18" s="1"/>
  <c r="AR37" i="18" a="1"/>
  <c r="AR37" i="18" s="1"/>
  <c r="AM37" i="18"/>
  <c r="AG37" i="18"/>
  <c r="AC37" i="18"/>
  <c r="Y37" i="18"/>
  <c r="S37" i="18"/>
  <c r="AI37" i="18" s="1"/>
  <c r="R37" i="18"/>
  <c r="E37" i="18" a="1"/>
  <c r="E37" i="18" s="1"/>
  <c r="D37" i="18" a="1"/>
  <c r="D37" i="18" s="1"/>
  <c r="C37" i="18" a="1"/>
  <c r="C37" i="18" s="1"/>
  <c r="B37" i="18"/>
  <c r="AO37" i="18" s="1"/>
  <c r="AR36" i="18" a="1"/>
  <c r="AR36" i="18" s="1"/>
  <c r="AM36" i="18"/>
  <c r="AG36" i="18"/>
  <c r="AC36" i="18"/>
  <c r="Y36" i="18"/>
  <c r="S36" i="18"/>
  <c r="AI36" i="18" s="1"/>
  <c r="R36" i="18"/>
  <c r="E36" i="18" a="1"/>
  <c r="E36" i="18" s="1"/>
  <c r="D36" i="18" a="1"/>
  <c r="D36" i="18" s="1"/>
  <c r="C36" i="18" a="1"/>
  <c r="C36" i="18" s="1"/>
  <c r="B36" i="18"/>
  <c r="AO36" i="18" s="1"/>
  <c r="AM35" i="18"/>
  <c r="AG35" i="18"/>
  <c r="AC35" i="18"/>
  <c r="Y35" i="18"/>
  <c r="S35" i="18"/>
  <c r="AI35" i="18" s="1"/>
  <c r="R35" i="18"/>
  <c r="E35" i="18" a="1"/>
  <c r="E35" i="18" s="1"/>
  <c r="D35" i="18" a="1"/>
  <c r="D35" i="18" s="1"/>
  <c r="C35" i="18" a="1"/>
  <c r="C35" i="18" s="1"/>
  <c r="B35" i="18"/>
  <c r="AO35" i="18" s="1"/>
  <c r="AR34" i="18" a="1"/>
  <c r="AR34" i="18" s="1"/>
  <c r="AM34" i="18"/>
  <c r="AG34" i="18"/>
  <c r="AC34" i="18"/>
  <c r="Y34" i="18"/>
  <c r="S34" i="18"/>
  <c r="AI34" i="18" s="1"/>
  <c r="R34" i="18"/>
  <c r="E34" i="18" a="1"/>
  <c r="E34" i="18" s="1"/>
  <c r="D34" i="18" a="1"/>
  <c r="D34" i="18" s="1"/>
  <c r="C34" i="18" a="1"/>
  <c r="C34" i="18" s="1"/>
  <c r="B34" i="18"/>
  <c r="AO34" i="18" s="1"/>
  <c r="AR33" i="18" a="1"/>
  <c r="AR33" i="18" s="1"/>
  <c r="AM33" i="18"/>
  <c r="AG33" i="18"/>
  <c r="AC33" i="18"/>
  <c r="S33" i="18"/>
  <c r="AI33" i="18" s="1"/>
  <c r="R33" i="18"/>
  <c r="E33" i="18" a="1"/>
  <c r="E33" i="18" s="1"/>
  <c r="D33" i="18" a="1"/>
  <c r="D33" i="18" s="1"/>
  <c r="C33" i="18" a="1"/>
  <c r="C33" i="18" s="1"/>
  <c r="B33" i="18"/>
  <c r="AO33" i="18" s="1"/>
  <c r="AR32" i="18" a="1"/>
  <c r="AR32" i="18" s="1"/>
  <c r="AM32" i="18"/>
  <c r="AG32" i="18"/>
  <c r="AC32" i="18"/>
  <c r="Y32" i="18"/>
  <c r="S32" i="18"/>
  <c r="AI32" i="18" s="1"/>
  <c r="R32" i="18"/>
  <c r="E32" i="18" a="1"/>
  <c r="E32" i="18" s="1"/>
  <c r="D32" i="18" a="1"/>
  <c r="D32" i="18" s="1"/>
  <c r="C32" i="18" a="1"/>
  <c r="C32" i="18" s="1"/>
  <c r="B32" i="18"/>
  <c r="AO32" i="18" s="1"/>
  <c r="AR31" i="18" a="1"/>
  <c r="AR31" i="18" s="1"/>
  <c r="AO31" i="18"/>
  <c r="V31" i="18"/>
  <c r="BS24" i="18" s="1"/>
  <c r="G31" i="18"/>
  <c r="BS16" i="18" s="1"/>
  <c r="AR30" i="18" a="1"/>
  <c r="AR30" i="18" s="1"/>
  <c r="AO30" i="18"/>
  <c r="AR29" i="18" a="1"/>
  <c r="AR29" i="18" s="1"/>
  <c r="AO29" i="18"/>
  <c r="AR28" i="18" a="1"/>
  <c r="AR28" i="18" s="1"/>
  <c r="AO28" i="18"/>
  <c r="AE28" i="18"/>
  <c r="AF26" i="18" s="1"/>
  <c r="AA28" i="18"/>
  <c r="AB26" i="18" s="1"/>
  <c r="W28" i="18"/>
  <c r="X26" i="18" s="1"/>
  <c r="H28" i="18"/>
  <c r="G28" i="18"/>
  <c r="BS15" i="18" s="1"/>
  <c r="AR27" i="18" a="1"/>
  <c r="AR27" i="18" s="1"/>
  <c r="AO27" i="18"/>
  <c r="AH27" i="18"/>
  <c r="AG27" i="18"/>
  <c r="AF27" i="18"/>
  <c r="AE27" i="18"/>
  <c r="AD27" i="18"/>
  <c r="AC27" i="18"/>
  <c r="AB27" i="18"/>
  <c r="AA27" i="18"/>
  <c r="Z27" i="18"/>
  <c r="Y27" i="18"/>
  <c r="X27" i="18"/>
  <c r="W27" i="18"/>
  <c r="Q27" i="18"/>
  <c r="P27" i="18"/>
  <c r="O27" i="18"/>
  <c r="N27" i="18"/>
  <c r="M27" i="18"/>
  <c r="L27" i="18"/>
  <c r="K27" i="18"/>
  <c r="J27" i="18"/>
  <c r="I27" i="18"/>
  <c r="AR26" i="18" a="1"/>
  <c r="AR26" i="18" s="1"/>
  <c r="AO26" i="18"/>
  <c r="V26" i="18"/>
  <c r="BS29" i="18" s="1"/>
  <c r="AR25" i="18" a="1"/>
  <c r="AR25" i="18" s="1"/>
  <c r="AO25" i="18"/>
  <c r="V25" i="18"/>
  <c r="BS27" i="18" s="1"/>
  <c r="AO24" i="18"/>
  <c r="AI24" i="18"/>
  <c r="O24" i="18"/>
  <c r="L24" i="18"/>
  <c r="I24" i="18"/>
  <c r="BS23" i="18"/>
  <c r="AO23" i="18"/>
  <c r="AG23" i="18"/>
  <c r="AI26" i="18" s="1"/>
  <c r="AF23" i="18"/>
  <c r="AK26" i="18" s="1"/>
  <c r="AE23" i="18"/>
  <c r="AH24" i="18" s="1"/>
  <c r="AC23" i="18"/>
  <c r="AI25" i="18" s="1"/>
  <c r="AB23" i="18"/>
  <c r="AK25" i="18" s="1"/>
  <c r="AA23" i="18"/>
  <c r="AJ25" i="18" s="1"/>
  <c r="Y23" i="18"/>
  <c r="X23" i="18"/>
  <c r="AK24" i="18" s="1"/>
  <c r="V23" i="18"/>
  <c r="BS46" i="18" s="1"/>
  <c r="AO22" i="18"/>
  <c r="V22" i="18"/>
  <c r="BS30" i="18" s="1"/>
  <c r="BS21" i="18"/>
  <c r="AO21" i="18"/>
  <c r="BS20" i="18"/>
  <c r="AO20" i="18"/>
  <c r="AL20" i="18"/>
  <c r="AK20" i="18"/>
  <c r="AJ20" i="18"/>
  <c r="AI20" i="18"/>
  <c r="AH20" i="18"/>
  <c r="AG20" i="18"/>
  <c r="BS19" i="18"/>
  <c r="AO19" i="18"/>
  <c r="BS18" i="18"/>
  <c r="AO18" i="18"/>
  <c r="AL18" i="18"/>
  <c r="AK18" i="18"/>
  <c r="AJ18" i="18"/>
  <c r="AI18" i="18"/>
  <c r="W23" i="18" s="1"/>
  <c r="Z24" i="18" s="1"/>
  <c r="W53" i="18" s="1"/>
  <c r="AH18" i="18"/>
  <c r="AG18" i="18"/>
  <c r="BS17" i="18"/>
  <c r="AO17" i="18"/>
  <c r="AO16" i="18"/>
  <c r="AM16" i="18"/>
  <c r="W16" i="18"/>
  <c r="S16" i="18"/>
  <c r="V14" i="18" s="1"/>
  <c r="AO15" i="18"/>
  <c r="AO14" i="18"/>
  <c r="AO13" i="18"/>
  <c r="AO12" i="18"/>
  <c r="AM12" i="18"/>
  <c r="V19" i="18"/>
  <c r="AO11" i="18"/>
  <c r="J11" i="18"/>
  <c r="BS9" i="18"/>
  <c r="AP8" i="18"/>
  <c r="BZ7" i="18"/>
  <c r="BS7" i="18"/>
  <c r="BZ6" i="18"/>
  <c r="BV3" i="18"/>
  <c r="BU3" i="18"/>
  <c r="BT3" i="18"/>
  <c r="BS3" i="18"/>
  <c r="AY2" i="18"/>
  <c r="AX2" i="18"/>
  <c r="AW2" i="18"/>
  <c r="AV2" i="18"/>
  <c r="AU2" i="18"/>
  <c r="AT2" i="18"/>
  <c r="AS2" i="18"/>
  <c r="AR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CA1" i="18"/>
  <c r="BZ1" i="18"/>
  <c r="BV1" i="18"/>
  <c r="BU1" i="18"/>
  <c r="BT1" i="18"/>
  <c r="BS1" i="18"/>
  <c r="AY1" i="18"/>
  <c r="AX1" i="18"/>
  <c r="AW1" i="18"/>
  <c r="AV1" i="18"/>
  <c r="AU1" i="18"/>
  <c r="AT1" i="18"/>
  <c r="AS1" i="18"/>
  <c r="AR1" i="18"/>
  <c r="AM1" i="18"/>
  <c r="AL87" i="18" s="1"/>
  <c r="AL1" i="18"/>
  <c r="AK1" i="18"/>
  <c r="AJ1" i="18"/>
  <c r="AI1" i="18"/>
  <c r="AH1" i="18"/>
  <c r="AG1" i="18"/>
  <c r="AF1" i="18"/>
  <c r="AE1" i="18"/>
  <c r="AD1" i="18"/>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1" i="18"/>
  <c r="BT186" i="18"/>
  <c r="BT166" i="19"/>
  <c r="B48" i="20"/>
  <c r="G162" i="20"/>
  <c r="C92" i="20"/>
  <c r="BJ7" i="19" l="1"/>
  <c r="BI8" i="19" s="1"/>
  <c r="BJ7" i="18"/>
  <c r="BI8" i="18" s="1"/>
  <c r="AM21" i="19"/>
  <c r="AJ24" i="19"/>
  <c r="Z24" i="19"/>
  <c r="X45" i="19" s="1"/>
  <c r="X40" i="19"/>
  <c r="X60" i="19"/>
  <c r="X33" i="19"/>
  <c r="X43" i="19"/>
  <c r="X51" i="19"/>
  <c r="X42" i="19"/>
  <c r="X57" i="19"/>
  <c r="AD24" i="19"/>
  <c r="AB41" i="19" s="1"/>
  <c r="AH24" i="19"/>
  <c r="AF43" i="19" s="1"/>
  <c r="W46" i="19"/>
  <c r="X37" i="19"/>
  <c r="AJ23" i="19"/>
  <c r="AM18" i="19"/>
  <c r="AF73" i="18"/>
  <c r="CA3" i="18"/>
  <c r="AD24" i="18"/>
  <c r="AA60" i="18" s="1"/>
  <c r="AB44" i="18"/>
  <c r="AB71" i="18"/>
  <c r="AB39" i="18"/>
  <c r="AM18" i="18"/>
  <c r="AF56" i="18"/>
  <c r="AF51" i="18"/>
  <c r="AF61" i="18"/>
  <c r="AB67" i="18"/>
  <c r="AF65" i="18"/>
  <c r="AB52" i="18"/>
  <c r="AB63" i="18"/>
  <c r="AF52" i="18"/>
  <c r="AF79" i="18"/>
  <c r="AF85" i="18"/>
  <c r="AM7" i="18"/>
  <c r="X46" i="18"/>
  <c r="AF63" i="18"/>
  <c r="X54" i="18"/>
  <c r="AJ26" i="18"/>
  <c r="X67" i="18"/>
  <c r="AF48" i="18"/>
  <c r="AF80" i="18"/>
  <c r="AB69" i="18"/>
  <c r="AB41" i="18"/>
  <c r="X56" i="18"/>
  <c r="AF66" i="18"/>
  <c r="X76" i="18"/>
  <c r="AF50" i="18"/>
  <c r="AB35" i="18"/>
  <c r="AF35" i="18"/>
  <c r="AB55" i="18"/>
  <c r="AF44" i="18"/>
  <c r="X73" i="18"/>
  <c r="AF84" i="18"/>
  <c r="AB50" i="18"/>
  <c r="AF57" i="18"/>
  <c r="X35" i="18"/>
  <c r="AF46" i="18"/>
  <c r="X82" i="18"/>
  <c r="X39" i="18"/>
  <c r="AZ3" i="21"/>
  <c r="AH7" i="21"/>
  <c r="C43" i="21"/>
  <c r="D43" i="21"/>
  <c r="AH6" i="21"/>
  <c r="AE4" i="21" a="1"/>
  <c r="AE4" i="21" s="1"/>
  <c r="E43" i="21"/>
  <c r="AH5" i="21"/>
  <c r="O50" i="21"/>
  <c r="O51" i="21" s="1"/>
  <c r="AB5" i="21"/>
  <c r="X5" i="20"/>
  <c r="X3" i="20"/>
  <c r="Y3" i="20"/>
  <c r="X4" i="20"/>
  <c r="AP7" i="19"/>
  <c r="C63" i="19"/>
  <c r="C62" i="19" s="1"/>
  <c r="D63" i="19"/>
  <c r="D62" i="19" s="1"/>
  <c r="AM62" i="19"/>
  <c r="R74" i="19"/>
  <c r="R75" i="19" s="1"/>
  <c r="AK5" i="19"/>
  <c r="AP6" i="19"/>
  <c r="AP5" i="19"/>
  <c r="AM4" i="19" a="1"/>
  <c r="AM4" i="19" s="1"/>
  <c r="W59" i="19"/>
  <c r="X50" i="19"/>
  <c r="AM20" i="19"/>
  <c r="W32" i="19"/>
  <c r="W43" i="19"/>
  <c r="W36" i="19"/>
  <c r="W58" i="19"/>
  <c r="CA3" i="19"/>
  <c r="W34" i="19"/>
  <c r="W45" i="19"/>
  <c r="AM4" i="18" a="1"/>
  <c r="AM4" i="18" s="1"/>
  <c r="X36" i="18"/>
  <c r="AA37" i="18"/>
  <c r="AA75" i="18"/>
  <c r="AJ23" i="18"/>
  <c r="W40" i="18"/>
  <c r="X68" i="18"/>
  <c r="AF82" i="18"/>
  <c r="W83" i="18"/>
  <c r="W62" i="18"/>
  <c r="AF78" i="18"/>
  <c r="AF68" i="18"/>
  <c r="AF55" i="18"/>
  <c r="X58" i="18"/>
  <c r="X71" i="18"/>
  <c r="X72" i="18"/>
  <c r="AF34" i="18"/>
  <c r="AB49" i="18"/>
  <c r="AF54" i="18"/>
  <c r="AB58" i="18"/>
  <c r="X59" i="18"/>
  <c r="X60" i="18"/>
  <c r="AB65" i="18"/>
  <c r="AA69" i="18"/>
  <c r="AF74" i="18"/>
  <c r="W33" i="18"/>
  <c r="X37" i="18"/>
  <c r="X38" i="18"/>
  <c r="AF43" i="18"/>
  <c r="W71" i="18"/>
  <c r="W55" i="18"/>
  <c r="W44" i="18"/>
  <c r="W82" i="18"/>
  <c r="W66" i="18"/>
  <c r="W50" i="18"/>
  <c r="W39" i="18"/>
  <c r="W77" i="18"/>
  <c r="W61" i="18"/>
  <c r="W34" i="18"/>
  <c r="W72" i="18"/>
  <c r="W56" i="18"/>
  <c r="W45" i="18"/>
  <c r="W75" i="18"/>
  <c r="W73" i="18"/>
  <c r="W60" i="18"/>
  <c r="W43" i="18"/>
  <c r="W78" i="18"/>
  <c r="W86" i="18"/>
  <c r="W58" i="18"/>
  <c r="W41" i="18"/>
  <c r="W54" i="18"/>
  <c r="W84" i="18"/>
  <c r="W69" i="18"/>
  <c r="W37" i="18"/>
  <c r="W80" i="18"/>
  <c r="W67" i="18"/>
  <c r="W35" i="18"/>
  <c r="W65" i="18"/>
  <c r="W63" i="18"/>
  <c r="W52" i="18"/>
  <c r="W48" i="18"/>
  <c r="W74" i="18"/>
  <c r="W64" i="18"/>
  <c r="X32" i="18"/>
  <c r="W32" i="18"/>
  <c r="W51" i="18"/>
  <c r="W38" i="18"/>
  <c r="W85" i="18"/>
  <c r="X47" i="18"/>
  <c r="X55" i="18"/>
  <c r="W81" i="18"/>
  <c r="W59" i="18"/>
  <c r="W47" i="18"/>
  <c r="X81" i="18"/>
  <c r="X85" i="18"/>
  <c r="W46" i="18"/>
  <c r="W68" i="18"/>
  <c r="W42" i="18"/>
  <c r="AA83" i="18"/>
  <c r="AA67" i="18"/>
  <c r="AA51" i="18"/>
  <c r="AA40" i="18"/>
  <c r="AA78" i="18"/>
  <c r="AA62" i="18"/>
  <c r="AA35" i="18"/>
  <c r="AA73" i="18"/>
  <c r="AA57" i="18"/>
  <c r="AA46" i="18"/>
  <c r="AA84" i="18"/>
  <c r="AA65" i="18"/>
  <c r="AA63" i="18"/>
  <c r="AA56" i="18"/>
  <c r="AA74" i="18"/>
  <c r="AA48" i="18"/>
  <c r="AA44" i="18"/>
  <c r="AA42" i="18"/>
  <c r="AA50" i="18"/>
  <c r="AA33" i="18"/>
  <c r="AA76" i="18"/>
  <c r="AA61" i="18"/>
  <c r="AA85" i="18"/>
  <c r="AA81" i="18"/>
  <c r="AA55" i="18"/>
  <c r="AB34" i="18"/>
  <c r="AA79" i="18"/>
  <c r="AB86" i="18"/>
  <c r="AA77" i="18"/>
  <c r="AA38" i="18"/>
  <c r="AA80" i="18"/>
  <c r="AA86" i="18"/>
  <c r="AA72" i="18"/>
  <c r="AB51" i="18"/>
  <c r="AJ24" i="18"/>
  <c r="AF39" i="18"/>
  <c r="X44" i="18"/>
  <c r="W49" i="18"/>
  <c r="AM87" i="18"/>
  <c r="AA43" i="18"/>
  <c r="AA45" i="18"/>
  <c r="X49" i="18"/>
  <c r="AF60" i="18"/>
  <c r="X62" i="18"/>
  <c r="X79" i="18"/>
  <c r="AB83" i="18"/>
  <c r="AF86" i="18"/>
  <c r="AF67" i="18"/>
  <c r="AB54" i="18"/>
  <c r="AB38" i="18"/>
  <c r="X41" i="18"/>
  <c r="AF72" i="18"/>
  <c r="AF37" i="18"/>
  <c r="AF38" i="18"/>
  <c r="AF59" i="18"/>
  <c r="X61" i="18"/>
  <c r="AB66" i="18"/>
  <c r="X70" i="18"/>
  <c r="X74" i="18"/>
  <c r="AB77" i="18"/>
  <c r="AB78" i="18"/>
  <c r="AA54" i="18"/>
  <c r="AF76" i="18"/>
  <c r="AB81" i="18"/>
  <c r="X86" i="18"/>
  <c r="X57" i="18"/>
  <c r="W76" i="18"/>
  <c r="W79" i="18"/>
  <c r="X34" i="18"/>
  <c r="AF53" i="18"/>
  <c r="X64" i="18"/>
  <c r="AA32" i="18"/>
  <c r="X53" i="18"/>
  <c r="Z53" i="18" s="1"/>
  <c r="X78" i="18"/>
  <c r="AB82" i="18"/>
  <c r="AP7" i="18"/>
  <c r="AB32" i="18"/>
  <c r="AF36" i="18"/>
  <c r="X42" i="18"/>
  <c r="AF33" i="18"/>
  <c r="AB42" i="18"/>
  <c r="X43" i="18"/>
  <c r="X63" i="18"/>
  <c r="X75" i="18"/>
  <c r="X80" i="18"/>
  <c r="AF81" i="18"/>
  <c r="X50" i="18"/>
  <c r="X51" i="18"/>
  <c r="AF49" i="18"/>
  <c r="AF77" i="18"/>
  <c r="AF45" i="18"/>
  <c r="AF41" i="18"/>
  <c r="AF62" i="18"/>
  <c r="AF71" i="18"/>
  <c r="AB37" i="18"/>
  <c r="X69" i="18"/>
  <c r="AM21" i="18"/>
  <c r="AM20" i="18"/>
  <c r="X33" i="18"/>
  <c r="AB33" i="18"/>
  <c r="AB43" i="18"/>
  <c r="AB45" i="18"/>
  <c r="AA47" i="18"/>
  <c r="AF47" i="18"/>
  <c r="AA49" i="18"/>
  <c r="AB64" i="18"/>
  <c r="AA66" i="18"/>
  <c r="W70" i="18"/>
  <c r="AE32" i="18"/>
  <c r="W36" i="18"/>
  <c r="AF40" i="18"/>
  <c r="AF42" i="18"/>
  <c r="X52" i="18"/>
  <c r="AB53" i="18"/>
  <c r="W57" i="18"/>
  <c r="AB62" i="18"/>
  <c r="AA71" i="18"/>
  <c r="AB80" i="18"/>
  <c r="X40" i="18"/>
  <c r="AF64" i="18"/>
  <c r="X83" i="18"/>
  <c r="AP6" i="18"/>
  <c r="AB36" i="18"/>
  <c r="X65" i="18"/>
  <c r="X84" i="18"/>
  <c r="AF69" i="18"/>
  <c r="X66" i="18"/>
  <c r="AB70" i="18"/>
  <c r="X48" i="18"/>
  <c r="X45" i="18"/>
  <c r="AB61" i="18"/>
  <c r="AF70" i="18"/>
  <c r="AF83" i="18"/>
  <c r="AB84" i="18"/>
  <c r="C88" i="18"/>
  <c r="C87" i="18" s="1"/>
  <c r="R99" i="18"/>
  <c r="AF58" i="18"/>
  <c r="AP5" i="18"/>
  <c r="AF75" i="18"/>
  <c r="AF32" i="18"/>
  <c r="AK5" i="18"/>
  <c r="D88" i="18"/>
  <c r="D87" i="18" s="1"/>
  <c r="X77" i="18"/>
  <c r="AB68" i="18"/>
  <c r="AB79" i="18"/>
  <c r="AB76" i="18" l="1"/>
  <c r="AA58" i="18"/>
  <c r="AB48" i="18"/>
  <c r="AB46" i="18"/>
  <c r="AK46" i="18" s="1"/>
  <c r="AA39" i="18"/>
  <c r="AD39" i="18" s="1"/>
  <c r="AA41" i="18"/>
  <c r="AB59" i="18"/>
  <c r="AK59" i="18" s="1"/>
  <c r="AD65" i="18"/>
  <c r="AB47" i="18"/>
  <c r="AK47" i="18" s="1"/>
  <c r="AA34" i="18"/>
  <c r="AD34" i="18" s="1"/>
  <c r="AA82" i="18"/>
  <c r="AD82" i="18" s="1"/>
  <c r="AA64" i="18"/>
  <c r="AD64" i="18" s="1"/>
  <c r="AB74" i="18"/>
  <c r="AK74" i="18" s="1"/>
  <c r="AA53" i="18"/>
  <c r="AD53" i="18" s="1"/>
  <c r="AB60" i="18"/>
  <c r="AD60" i="18" s="1"/>
  <c r="AB40" i="18"/>
  <c r="AK40" i="18" s="1"/>
  <c r="AA70" i="18"/>
  <c r="AD70" i="18" s="1"/>
  <c r="AA52" i="18"/>
  <c r="AD52" i="18" s="1"/>
  <c r="AB57" i="18"/>
  <c r="AB56" i="18"/>
  <c r="AB73" i="18"/>
  <c r="AA36" i="18"/>
  <c r="AD36" i="18" s="1"/>
  <c r="AB75" i="18"/>
  <c r="AD75" i="18" s="1"/>
  <c r="AA59" i="18"/>
  <c r="AD59" i="18" s="1"/>
  <c r="AA68" i="18"/>
  <c r="AB72" i="18"/>
  <c r="AD72" i="18" s="1"/>
  <c r="AB85" i="18"/>
  <c r="AD85" i="18" s="1"/>
  <c r="W35" i="19"/>
  <c r="W37" i="19"/>
  <c r="Z37" i="19" s="1"/>
  <c r="AF32" i="19"/>
  <c r="X59" i="19"/>
  <c r="Z59" i="19" s="1"/>
  <c r="W57" i="19"/>
  <c r="Z57" i="19" s="1"/>
  <c r="X34" i="19"/>
  <c r="X55" i="19"/>
  <c r="W55" i="19"/>
  <c r="Z55" i="19" s="1"/>
  <c r="X48" i="19"/>
  <c r="AF51" i="19"/>
  <c r="AF44" i="19"/>
  <c r="AF61" i="19"/>
  <c r="AF46" i="19"/>
  <c r="X56" i="19"/>
  <c r="AK44" i="18"/>
  <c r="AK73" i="18"/>
  <c r="X46" i="19"/>
  <c r="Z46" i="19" s="1"/>
  <c r="X58" i="19"/>
  <c r="Z58" i="19" s="1"/>
  <c r="X41" i="19"/>
  <c r="W53" i="19"/>
  <c r="Z53" i="19" s="1"/>
  <c r="W60" i="19"/>
  <c r="Z60" i="19" s="1"/>
  <c r="X38" i="19"/>
  <c r="W41" i="19"/>
  <c r="X36" i="19"/>
  <c r="Z36" i="19" s="1"/>
  <c r="W52" i="19"/>
  <c r="W48" i="19"/>
  <c r="W49" i="19"/>
  <c r="X53" i="19"/>
  <c r="X32" i="19"/>
  <c r="Z32" i="19" s="1"/>
  <c r="X44" i="19"/>
  <c r="Z48" i="19"/>
  <c r="W38" i="19"/>
  <c r="W54" i="19"/>
  <c r="X49" i="19"/>
  <c r="W44" i="19"/>
  <c r="X47" i="19"/>
  <c r="W61" i="19"/>
  <c r="X39" i="19"/>
  <c r="W40" i="19"/>
  <c r="Z40" i="19" s="1"/>
  <c r="X61" i="19"/>
  <c r="Z61" i="19" s="1"/>
  <c r="X35" i="19"/>
  <c r="W50" i="19"/>
  <c r="Z50" i="19" s="1"/>
  <c r="W42" i="19"/>
  <c r="Z42" i="19" s="1"/>
  <c r="AF60" i="19"/>
  <c r="AF47" i="19"/>
  <c r="AF41" i="19"/>
  <c r="AF59" i="19"/>
  <c r="AF53" i="19"/>
  <c r="X52" i="19"/>
  <c r="W39" i="19"/>
  <c r="AF58" i="19"/>
  <c r="AF50" i="19"/>
  <c r="AF39" i="19"/>
  <c r="AF48" i="19"/>
  <c r="AF37" i="19"/>
  <c r="AF54" i="19"/>
  <c r="AF34" i="19"/>
  <c r="AF57" i="19"/>
  <c r="AF56" i="19"/>
  <c r="W56" i="19"/>
  <c r="Z56" i="19" s="1"/>
  <c r="W51" i="19"/>
  <c r="Z51" i="19" s="1"/>
  <c r="W33" i="19"/>
  <c r="Z33" i="19" s="1"/>
  <c r="W47" i="19"/>
  <c r="X54" i="19"/>
  <c r="AF55" i="19"/>
  <c r="AF40" i="19"/>
  <c r="AB42" i="19"/>
  <c r="AB39" i="19"/>
  <c r="AA32" i="19"/>
  <c r="AB38" i="19"/>
  <c r="AB43" i="19"/>
  <c r="AK43" i="19" s="1"/>
  <c r="AA59" i="19"/>
  <c r="AB32" i="19"/>
  <c r="AF52" i="19"/>
  <c r="AF42" i="19"/>
  <c r="AA41" i="19"/>
  <c r="AD41" i="19" s="1"/>
  <c r="AA45" i="19"/>
  <c r="AA51" i="19"/>
  <c r="AA47" i="19"/>
  <c r="AA53" i="19"/>
  <c r="AA56" i="19"/>
  <c r="AA55" i="19"/>
  <c r="AA36" i="19"/>
  <c r="AA46" i="19"/>
  <c r="AA35" i="19"/>
  <c r="AA60" i="19"/>
  <c r="AA58" i="19"/>
  <c r="AA42" i="19"/>
  <c r="AA44" i="19"/>
  <c r="AB51" i="19"/>
  <c r="AK51" i="19" s="1"/>
  <c r="AA40" i="19"/>
  <c r="AA33" i="19"/>
  <c r="AA34" i="19"/>
  <c r="AB57" i="19"/>
  <c r="AA49" i="19"/>
  <c r="AB40" i="19"/>
  <c r="AA38" i="19"/>
  <c r="AB53" i="19"/>
  <c r="AB44" i="19"/>
  <c r="AA37" i="19"/>
  <c r="AB58" i="19"/>
  <c r="AA48" i="19"/>
  <c r="AB55" i="19"/>
  <c r="AB49" i="19"/>
  <c r="AA61" i="19"/>
  <c r="AA39" i="19"/>
  <c r="AB37" i="19"/>
  <c r="AB33" i="19"/>
  <c r="AA43" i="19"/>
  <c r="AB47" i="19"/>
  <c r="AA57" i="19"/>
  <c r="AA54" i="19"/>
  <c r="AB46" i="19"/>
  <c r="AB52" i="19"/>
  <c r="AB45" i="19"/>
  <c r="AB59" i="19"/>
  <c r="AB36" i="19"/>
  <c r="AA52" i="19"/>
  <c r="AB60" i="19"/>
  <c r="AB34" i="19"/>
  <c r="AE32" i="19"/>
  <c r="AF36" i="19"/>
  <c r="AF33" i="19"/>
  <c r="AB56" i="19"/>
  <c r="AA50" i="19"/>
  <c r="AD50" i="19" s="1"/>
  <c r="AF38" i="19"/>
  <c r="AB61" i="19"/>
  <c r="AB48" i="19"/>
  <c r="AF35" i="19"/>
  <c r="AB54" i="19"/>
  <c r="AB35" i="19"/>
  <c r="AB50" i="19"/>
  <c r="AF49" i="19"/>
  <c r="AF45" i="19"/>
  <c r="AD44" i="18"/>
  <c r="AD71" i="18"/>
  <c r="AK52" i="18"/>
  <c r="AK63" i="18"/>
  <c r="AK43" i="18"/>
  <c r="AK39" i="18"/>
  <c r="AK81" i="18"/>
  <c r="AK65" i="18"/>
  <c r="AK86" i="18"/>
  <c r="AD33" i="18"/>
  <c r="AD41" i="18"/>
  <c r="AD68" i="18"/>
  <c r="AK54" i="18"/>
  <c r="AD61" i="18"/>
  <c r="AK84" i="18"/>
  <c r="AK82" i="18"/>
  <c r="AD56" i="18"/>
  <c r="AD67" i="18"/>
  <c r="AD63" i="18"/>
  <c r="AD37" i="18"/>
  <c r="AK35" i="18"/>
  <c r="AK56" i="18"/>
  <c r="AK80" i="18"/>
  <c r="AK67" i="18"/>
  <c r="AD81" i="18"/>
  <c r="AD76" i="18"/>
  <c r="AK83" i="18"/>
  <c r="AK76" i="18"/>
  <c r="AD86" i="18"/>
  <c r="AD50" i="18"/>
  <c r="AD35" i="18"/>
  <c r="AD69" i="18"/>
  <c r="AD78" i="18"/>
  <c r="AF88" i="18"/>
  <c r="AK41" i="18"/>
  <c r="AK69" i="18"/>
  <c r="AK48" i="18"/>
  <c r="AK50" i="18"/>
  <c r="AD45" i="18"/>
  <c r="AD58" i="18"/>
  <c r="AK64" i="18"/>
  <c r="AK61" i="18"/>
  <c r="AD43" i="18"/>
  <c r="AD55" i="18"/>
  <c r="AD83" i="18"/>
  <c r="E42" i="21"/>
  <c r="M43" i="21"/>
  <c r="D42" i="21"/>
  <c r="J43" i="21"/>
  <c r="C42" i="21"/>
  <c r="G43" i="21"/>
  <c r="O52" i="21"/>
  <c r="AE60" i="19"/>
  <c r="AE33" i="19"/>
  <c r="AE34" i="19"/>
  <c r="AE55" i="19"/>
  <c r="AE44" i="19"/>
  <c r="AE61" i="19"/>
  <c r="AH61" i="19" s="1"/>
  <c r="AE50" i="19"/>
  <c r="AE39" i="19"/>
  <c r="AE59" i="19"/>
  <c r="AE57" i="19"/>
  <c r="AE51" i="19"/>
  <c r="AE53" i="19"/>
  <c r="AE37" i="19"/>
  <c r="AE48" i="19"/>
  <c r="AE46" i="19"/>
  <c r="AE35" i="19"/>
  <c r="AE54" i="19"/>
  <c r="AE43" i="19"/>
  <c r="AH43" i="19" s="1"/>
  <c r="AE42" i="19"/>
  <c r="AE45" i="19"/>
  <c r="AH45" i="19" s="1"/>
  <c r="AE38" i="19"/>
  <c r="AE52" i="19"/>
  <c r="AE41" i="19"/>
  <c r="AE49" i="19"/>
  <c r="AH49" i="19" s="1"/>
  <c r="AE56" i="19"/>
  <c r="AE58" i="19"/>
  <c r="AE47" i="19"/>
  <c r="AE40" i="19"/>
  <c r="AE36" i="19"/>
  <c r="Z45" i="19"/>
  <c r="AC68" i="19"/>
  <c r="Z34" i="19"/>
  <c r="AA26" i="19"/>
  <c r="E62" i="19"/>
  <c r="E63" i="19" s="1"/>
  <c r="M63" i="19"/>
  <c r="Z43" i="19"/>
  <c r="W26" i="19"/>
  <c r="J63" i="19"/>
  <c r="Z36" i="18"/>
  <c r="Z79" i="18"/>
  <c r="Z52" i="18"/>
  <c r="Z73" i="18"/>
  <c r="AH32" i="18"/>
  <c r="Z63" i="18"/>
  <c r="Z70" i="18"/>
  <c r="Z76" i="18"/>
  <c r="Z65" i="18"/>
  <c r="Z45" i="18"/>
  <c r="AK58" i="18"/>
  <c r="AD46" i="18"/>
  <c r="Z59" i="18"/>
  <c r="Z67" i="18"/>
  <c r="Z72" i="18"/>
  <c r="AK38" i="18"/>
  <c r="AD49" i="18"/>
  <c r="Z80" i="18"/>
  <c r="AK37" i="18"/>
  <c r="AD73" i="18"/>
  <c r="AK55" i="18"/>
  <c r="Z37" i="18"/>
  <c r="Z61" i="18"/>
  <c r="AD54" i="18"/>
  <c r="AD80" i="18"/>
  <c r="Z69" i="18"/>
  <c r="Z77" i="18"/>
  <c r="AK78" i="18"/>
  <c r="AK79" i="18"/>
  <c r="AD38" i="18"/>
  <c r="AD42" i="18"/>
  <c r="AD62" i="18"/>
  <c r="Z85" i="18"/>
  <c r="Z84" i="18"/>
  <c r="Z39" i="18"/>
  <c r="Z62" i="18"/>
  <c r="Z44" i="18"/>
  <c r="Z49" i="18"/>
  <c r="Z40" i="18"/>
  <c r="Z33" i="18"/>
  <c r="AK77" i="18"/>
  <c r="Z57" i="18"/>
  <c r="AK51" i="18"/>
  <c r="AD77" i="18"/>
  <c r="Z54" i="18"/>
  <c r="M88" i="18"/>
  <c r="E87" i="18"/>
  <c r="E88" i="18" s="1"/>
  <c r="AA26" i="18"/>
  <c r="AD32" i="18"/>
  <c r="AD48" i="18"/>
  <c r="Z51" i="18"/>
  <c r="Z41" i="18"/>
  <c r="Z66" i="18"/>
  <c r="AK32" i="18"/>
  <c r="X88" i="18"/>
  <c r="Z86" i="18"/>
  <c r="AK75" i="18"/>
  <c r="Z64" i="18"/>
  <c r="Z78" i="18"/>
  <c r="Z55" i="18"/>
  <c r="Z42" i="18"/>
  <c r="Z74" i="18"/>
  <c r="Z43" i="18"/>
  <c r="Z71" i="18"/>
  <c r="AK34" i="18"/>
  <c r="Z68" i="18"/>
  <c r="Z48" i="18"/>
  <c r="AJ48" i="18"/>
  <c r="Z60" i="18"/>
  <c r="AE79" i="18"/>
  <c r="AH79" i="18" s="1"/>
  <c r="AE63" i="18"/>
  <c r="AH63" i="18" s="1"/>
  <c r="AE47" i="18"/>
  <c r="AH47" i="18" s="1"/>
  <c r="AE36" i="18"/>
  <c r="AH36" i="18" s="1"/>
  <c r="AE74" i="18"/>
  <c r="AH74" i="18" s="1"/>
  <c r="AE58" i="18"/>
  <c r="AH58" i="18" s="1"/>
  <c r="AE85" i="18"/>
  <c r="AH85" i="18" s="1"/>
  <c r="AE69" i="18"/>
  <c r="AH69" i="18" s="1"/>
  <c r="AE53" i="18"/>
  <c r="AH53" i="18" s="1"/>
  <c r="AE42" i="18"/>
  <c r="AH42" i="18" s="1"/>
  <c r="AE80" i="18"/>
  <c r="AH80" i="18" s="1"/>
  <c r="AE64" i="18"/>
  <c r="AH64" i="18" s="1"/>
  <c r="AE48" i="18"/>
  <c r="AH48" i="18" s="1"/>
  <c r="AE37" i="18"/>
  <c r="AH37" i="18" s="1"/>
  <c r="AE61" i="18"/>
  <c r="AH61" i="18" s="1"/>
  <c r="AE44" i="18"/>
  <c r="AH44" i="18" s="1"/>
  <c r="AE68" i="18"/>
  <c r="AH68" i="18" s="1"/>
  <c r="AE59" i="18"/>
  <c r="AH59" i="18" s="1"/>
  <c r="AE46" i="18"/>
  <c r="AH46" i="18" s="1"/>
  <c r="AE55" i="18"/>
  <c r="AH55" i="18" s="1"/>
  <c r="AE70" i="18"/>
  <c r="AH70" i="18" s="1"/>
  <c r="AE38" i="18"/>
  <c r="AH38" i="18" s="1"/>
  <c r="AE81" i="18"/>
  <c r="AH81" i="18" s="1"/>
  <c r="AE72" i="18"/>
  <c r="AH72" i="18" s="1"/>
  <c r="AE57" i="18"/>
  <c r="AH57" i="18" s="1"/>
  <c r="AE40" i="18"/>
  <c r="AH40" i="18" s="1"/>
  <c r="AE83" i="18"/>
  <c r="AH83" i="18" s="1"/>
  <c r="AE66" i="18"/>
  <c r="AH66" i="18" s="1"/>
  <c r="AE49" i="18"/>
  <c r="AH49" i="18" s="1"/>
  <c r="AE52" i="18"/>
  <c r="AH52" i="18" s="1"/>
  <c r="AE51" i="18"/>
  <c r="AH51" i="18" s="1"/>
  <c r="AE35" i="18"/>
  <c r="AH35" i="18" s="1"/>
  <c r="AE45" i="18"/>
  <c r="AH45" i="18" s="1"/>
  <c r="AE50" i="18"/>
  <c r="AH50" i="18" s="1"/>
  <c r="AE71" i="18"/>
  <c r="AH71" i="18" s="1"/>
  <c r="AE76" i="18"/>
  <c r="AH76" i="18" s="1"/>
  <c r="AE75" i="18"/>
  <c r="AH75" i="18" s="1"/>
  <c r="AE67" i="18"/>
  <c r="AH67" i="18" s="1"/>
  <c r="AE34" i="18"/>
  <c r="AH34" i="18" s="1"/>
  <c r="AE41" i="18"/>
  <c r="AH41" i="18" s="1"/>
  <c r="AE62" i="18"/>
  <c r="AH62" i="18" s="1"/>
  <c r="AE54" i="18"/>
  <c r="AH54" i="18" s="1"/>
  <c r="AE73" i="18"/>
  <c r="AH73" i="18" s="1"/>
  <c r="AE56" i="18"/>
  <c r="AH56" i="18" s="1"/>
  <c r="AE39" i="18"/>
  <c r="AH39" i="18" s="1"/>
  <c r="AE82" i="18"/>
  <c r="AH82" i="18" s="1"/>
  <c r="AE77" i="18"/>
  <c r="AH77" i="18" s="1"/>
  <c r="AE33" i="18"/>
  <c r="AH33" i="18" s="1"/>
  <c r="AE65" i="18"/>
  <c r="AH65" i="18" s="1"/>
  <c r="AE43" i="18"/>
  <c r="AH43" i="18" s="1"/>
  <c r="AE84" i="18"/>
  <c r="AH84" i="18" s="1"/>
  <c r="AE86" i="18"/>
  <c r="AH86" i="18" s="1"/>
  <c r="AE60" i="18"/>
  <c r="AH60" i="18" s="1"/>
  <c r="AE78" i="18"/>
  <c r="AH78" i="18" s="1"/>
  <c r="Z46" i="18"/>
  <c r="W26" i="18"/>
  <c r="J88" i="18"/>
  <c r="Z75" i="18"/>
  <c r="AK36" i="18"/>
  <c r="AK71" i="18"/>
  <c r="AD66" i="18"/>
  <c r="AK42" i="18"/>
  <c r="AK57" i="18"/>
  <c r="AD84" i="18"/>
  <c r="Z47" i="18"/>
  <c r="Z35" i="18"/>
  <c r="Z56" i="18"/>
  <c r="R100" i="18"/>
  <c r="AC93" i="18" s="1"/>
  <c r="AD57" i="18"/>
  <c r="Z81" i="18"/>
  <c r="Z34" i="18"/>
  <c r="AK45" i="18"/>
  <c r="AK66" i="18"/>
  <c r="AK53" i="18"/>
  <c r="AK62" i="18"/>
  <c r="Z38" i="18"/>
  <c r="Z50" i="18"/>
  <c r="Z83" i="18"/>
  <c r="AK33" i="18"/>
  <c r="Y33" i="18"/>
  <c r="AK70" i="18"/>
  <c r="AK49" i="18"/>
  <c r="AD79" i="18"/>
  <c r="AD74" i="18"/>
  <c r="AD51" i="18"/>
  <c r="AJ32" i="18"/>
  <c r="Z32" i="18"/>
  <c r="Z58" i="18"/>
  <c r="Z82" i="18"/>
  <c r="AK68" i="18"/>
  <c r="Z35" i="19" l="1"/>
  <c r="Z41" i="19"/>
  <c r="AH32" i="19"/>
  <c r="AJ47" i="18"/>
  <c r="AD40" i="18"/>
  <c r="AD47" i="18"/>
  <c r="AJ39" i="18"/>
  <c r="AB88" i="18"/>
  <c r="AK60" i="18"/>
  <c r="AK72" i="18"/>
  <c r="AK85" i="18"/>
  <c r="AK61" i="19"/>
  <c r="AD57" i="19"/>
  <c r="AD49" i="19"/>
  <c r="AH47" i="19"/>
  <c r="Z38" i="19"/>
  <c r="Z47" i="19"/>
  <c r="AH59" i="19"/>
  <c r="AK39" i="19"/>
  <c r="AJ38" i="19"/>
  <c r="AK41" i="19"/>
  <c r="AH41" i="19"/>
  <c r="AL41" i="19" s="1"/>
  <c r="AK34" i="19"/>
  <c r="Z39" i="19"/>
  <c r="AK49" i="19"/>
  <c r="AK47" i="19"/>
  <c r="AK40" i="19"/>
  <c r="AH58" i="19"/>
  <c r="AK59" i="19"/>
  <c r="AD37" i="19"/>
  <c r="AK52" i="19"/>
  <c r="AK46" i="19"/>
  <c r="AK53" i="19"/>
  <c r="AD36" i="19"/>
  <c r="AD55" i="19"/>
  <c r="AK50" i="19"/>
  <c r="AL71" i="18"/>
  <c r="AL53" i="18"/>
  <c r="AJ71" i="18"/>
  <c r="AJ44" i="18"/>
  <c r="AJ43" i="18"/>
  <c r="AD35" i="19"/>
  <c r="AH39" i="19"/>
  <c r="AH50" i="19"/>
  <c r="AL50" i="19" s="1"/>
  <c r="AK54" i="19"/>
  <c r="AJ52" i="19"/>
  <c r="AJ45" i="19"/>
  <c r="Z52" i="19"/>
  <c r="AK44" i="19"/>
  <c r="Z44" i="19"/>
  <c r="Z49" i="19"/>
  <c r="AD54" i="19"/>
  <c r="AK60" i="19"/>
  <c r="AK32" i="19"/>
  <c r="AD59" i="19"/>
  <c r="AL59" i="19" s="1"/>
  <c r="X63" i="19"/>
  <c r="AJ61" i="19"/>
  <c r="AD42" i="19"/>
  <c r="AK58" i="19"/>
  <c r="AD39" i="19"/>
  <c r="AK56" i="19"/>
  <c r="AH53" i="19"/>
  <c r="AK48" i="19"/>
  <c r="AK45" i="19"/>
  <c r="AD60" i="19"/>
  <c r="AK38" i="19"/>
  <c r="AD32" i="19"/>
  <c r="AL32" i="19" s="1"/>
  <c r="AD43" i="19"/>
  <c r="AL43" i="19" s="1"/>
  <c r="AF63" i="19"/>
  <c r="AK37" i="19"/>
  <c r="AH34" i="19"/>
  <c r="AJ34" i="19"/>
  <c r="AK57" i="19"/>
  <c r="AH54" i="19"/>
  <c r="AD33" i="19"/>
  <c r="Z54" i="19"/>
  <c r="AK55" i="19"/>
  <c r="AD40" i="19"/>
  <c r="AK36" i="19"/>
  <c r="AJ32" i="19"/>
  <c r="AD44" i="19"/>
  <c r="AD56" i="19"/>
  <c r="AK33" i="19"/>
  <c r="AD46" i="19"/>
  <c r="AJ42" i="19"/>
  <c r="AD48" i="19"/>
  <c r="AD58" i="19"/>
  <c r="AH42" i="19"/>
  <c r="AD38" i="19"/>
  <c r="AJ54" i="19"/>
  <c r="AD52" i="19"/>
  <c r="AD47" i="19"/>
  <c r="AB63" i="19"/>
  <c r="AH52" i="19"/>
  <c r="AH38" i="19"/>
  <c r="AD53" i="19"/>
  <c r="AJ41" i="19"/>
  <c r="AD51" i="19"/>
  <c r="AK42" i="19"/>
  <c r="AD61" i="19"/>
  <c r="AL61" i="19" s="1"/>
  <c r="AJ43" i="19"/>
  <c r="AH36" i="19"/>
  <c r="AL36" i="19" s="1"/>
  <c r="AK35" i="19"/>
  <c r="AD34" i="19"/>
  <c r="AD45" i="19"/>
  <c r="AL45" i="19" s="1"/>
  <c r="AL46" i="18"/>
  <c r="AL43" i="18"/>
  <c r="AJ62" i="18"/>
  <c r="AL62" i="18"/>
  <c r="AJ76" i="18"/>
  <c r="AJ82" i="18"/>
  <c r="AJ86" i="18"/>
  <c r="AJ54" i="18"/>
  <c r="AJ70" i="18"/>
  <c r="AL82" i="18"/>
  <c r="AL63" i="18"/>
  <c r="AJ38" i="18"/>
  <c r="AL70" i="18"/>
  <c r="AJ53" i="18"/>
  <c r="AJ57" i="18"/>
  <c r="AK88" i="18"/>
  <c r="AJ63" i="18"/>
  <c r="AL54" i="18"/>
  <c r="AJ61" i="18"/>
  <c r="AL61" i="18"/>
  <c r="AL37" i="18"/>
  <c r="AJ35" i="18"/>
  <c r="AJ73" i="18"/>
  <c r="AL35" i="18"/>
  <c r="AL73" i="18"/>
  <c r="AL42" i="18"/>
  <c r="AJ52" i="18"/>
  <c r="AL50" i="18"/>
  <c r="AL52" i="18"/>
  <c r="AL58" i="18"/>
  <c r="AL39" i="18"/>
  <c r="AL66" i="18"/>
  <c r="AL57" i="18"/>
  <c r="AJ66" i="18"/>
  <c r="AJ83" i="18"/>
  <c r="AJ42" i="18"/>
  <c r="AJ40" i="18"/>
  <c r="AL47" i="18"/>
  <c r="AJ77" i="18"/>
  <c r="AL38" i="18"/>
  <c r="AL44" i="18"/>
  <c r="O53" i="21"/>
  <c r="T36" i="21"/>
  <c r="T28" i="21"/>
  <c r="T41" i="21"/>
  <c r="T33" i="21"/>
  <c r="T30" i="21"/>
  <c r="T35" i="21"/>
  <c r="T29" i="21"/>
  <c r="T40" i="21"/>
  <c r="T34" i="21"/>
  <c r="T27" i="21"/>
  <c r="T38" i="21"/>
  <c r="W38" i="21" s="1"/>
  <c r="U31" i="21"/>
  <c r="U37" i="21"/>
  <c r="T32" i="21"/>
  <c r="T31" i="21"/>
  <c r="T39" i="21"/>
  <c r="T37" i="21"/>
  <c r="U36" i="21"/>
  <c r="U27" i="21"/>
  <c r="U28" i="21"/>
  <c r="V28" i="21" s="1"/>
  <c r="U34" i="21"/>
  <c r="U32" i="21"/>
  <c r="U38" i="21"/>
  <c r="U30" i="21"/>
  <c r="U33" i="21"/>
  <c r="U40" i="21"/>
  <c r="U39" i="21"/>
  <c r="U29" i="21"/>
  <c r="U41" i="21"/>
  <c r="U35" i="21"/>
  <c r="X38" i="21"/>
  <c r="X30" i="21"/>
  <c r="X35" i="21"/>
  <c r="X27" i="21"/>
  <c r="X41" i="21"/>
  <c r="X40" i="21"/>
  <c r="X34" i="21"/>
  <c r="X39" i="21"/>
  <c r="X33" i="21"/>
  <c r="X32" i="21"/>
  <c r="X28" i="21"/>
  <c r="AA28" i="21" s="1"/>
  <c r="X37" i="21"/>
  <c r="AA37" i="21" s="1"/>
  <c r="X29" i="21"/>
  <c r="AA29" i="21" s="1"/>
  <c r="Y36" i="21"/>
  <c r="Y31" i="21"/>
  <c r="X36" i="21"/>
  <c r="X31" i="21"/>
  <c r="Y30" i="21"/>
  <c r="Z30" i="21" s="1"/>
  <c r="Y29" i="21"/>
  <c r="Z29" i="21" s="1"/>
  <c r="Y35" i="21"/>
  <c r="Y37" i="21"/>
  <c r="Y38" i="21"/>
  <c r="Y28" i="21"/>
  <c r="Y34" i="21"/>
  <c r="Y40" i="21"/>
  <c r="Y39" i="21"/>
  <c r="Y33" i="21"/>
  <c r="Z33" i="21" s="1"/>
  <c r="Y27" i="21"/>
  <c r="Y41" i="21"/>
  <c r="Y32" i="21"/>
  <c r="AB40" i="21"/>
  <c r="AB32" i="21"/>
  <c r="AB37" i="21"/>
  <c r="AB29" i="21"/>
  <c r="AB28" i="21"/>
  <c r="AB39" i="21"/>
  <c r="AB33" i="21"/>
  <c r="AE33" i="21" s="1"/>
  <c r="AB27" i="21"/>
  <c r="AB38" i="21"/>
  <c r="AC31" i="21"/>
  <c r="AB31" i="21"/>
  <c r="AC28" i="21"/>
  <c r="AD28" i="21" s="1"/>
  <c r="AB36" i="21"/>
  <c r="AB35" i="21"/>
  <c r="AE35" i="21" s="1"/>
  <c r="AC30" i="21"/>
  <c r="AB30" i="21"/>
  <c r="AE30" i="21" s="1"/>
  <c r="AB34" i="21"/>
  <c r="AB41" i="21"/>
  <c r="AC36" i="21"/>
  <c r="AC32" i="21"/>
  <c r="AD32" i="21" s="1"/>
  <c r="AC34" i="21"/>
  <c r="AC33" i="21"/>
  <c r="AD33" i="21" s="1"/>
  <c r="AC35" i="21"/>
  <c r="AC37" i="21"/>
  <c r="AC39" i="21"/>
  <c r="AC41" i="21"/>
  <c r="AC29" i="21"/>
  <c r="AC38" i="21"/>
  <c r="AC40" i="21"/>
  <c r="AC27" i="21"/>
  <c r="O54" i="21"/>
  <c r="AH46" i="19"/>
  <c r="AJ46" i="19"/>
  <c r="AH48" i="19"/>
  <c r="AJ48" i="19"/>
  <c r="AH37" i="19"/>
  <c r="AJ37" i="19"/>
  <c r="AH40" i="19"/>
  <c r="AJ40" i="19"/>
  <c r="AC72" i="19"/>
  <c r="AC73" i="19" s="1"/>
  <c r="AH51" i="19"/>
  <c r="AJ51" i="19"/>
  <c r="AH57" i="19"/>
  <c r="AJ57" i="19"/>
  <c r="AH56" i="19"/>
  <c r="AJ56" i="19"/>
  <c r="AE26" i="19"/>
  <c r="P63" i="19"/>
  <c r="AJ49" i="19"/>
  <c r="AJ53" i="19"/>
  <c r="AJ39" i="19"/>
  <c r="AH44" i="19"/>
  <c r="AJ44" i="19"/>
  <c r="AJ58" i="19"/>
  <c r="AH55" i="19"/>
  <c r="AJ55" i="19"/>
  <c r="AJ36" i="19"/>
  <c r="AJ47" i="19"/>
  <c r="AH33" i="19"/>
  <c r="AJ33" i="19"/>
  <c r="AH60" i="19"/>
  <c r="AJ60" i="19"/>
  <c r="AJ59" i="19"/>
  <c r="AJ50" i="19"/>
  <c r="AH35" i="19"/>
  <c r="AJ35" i="19"/>
  <c r="AC97" i="18"/>
  <c r="AC98" i="18" s="1"/>
  <c r="P88" i="18"/>
  <c r="AE26" i="18"/>
  <c r="AL72" i="18"/>
  <c r="AJ74" i="18"/>
  <c r="AL75" i="18"/>
  <c r="AL48" i="18"/>
  <c r="AL78" i="18"/>
  <c r="AJ45" i="18"/>
  <c r="AJ79" i="18"/>
  <c r="AL69" i="18"/>
  <c r="AJ58" i="18"/>
  <c r="AJ67" i="18"/>
  <c r="AL74" i="18"/>
  <c r="AH88" i="18"/>
  <c r="AJ59" i="18"/>
  <c r="AL34" i="18"/>
  <c r="AL41" i="18"/>
  <c r="AJ84" i="18"/>
  <c r="AL59" i="18"/>
  <c r="AL55" i="18"/>
  <c r="AJ41" i="18"/>
  <c r="AJ85" i="18"/>
  <c r="AL81" i="18"/>
  <c r="AJ55" i="18"/>
  <c r="AJ51" i="18"/>
  <c r="AL85" i="18"/>
  <c r="AJ81" i="18"/>
  <c r="AJ78" i="18"/>
  <c r="AJ33" i="18"/>
  <c r="AL65" i="18"/>
  <c r="AL83" i="18"/>
  <c r="AD88" i="18"/>
  <c r="AL49" i="18"/>
  <c r="AJ80" i="18"/>
  <c r="AJ65" i="18"/>
  <c r="AJ69" i="18"/>
  <c r="AJ72" i="18"/>
  <c r="Z88" i="18"/>
  <c r="AL32" i="18"/>
  <c r="AL67" i="18"/>
  <c r="AL84" i="18"/>
  <c r="AJ34" i="18"/>
  <c r="AL60" i="18"/>
  <c r="AJ60" i="18"/>
  <c r="AL33" i="18"/>
  <c r="AL51" i="18"/>
  <c r="AJ37" i="18"/>
  <c r="AL79" i="18"/>
  <c r="AJ75" i="18"/>
  <c r="AL68" i="18"/>
  <c r="AL64" i="18"/>
  <c r="AL45" i="18"/>
  <c r="AL36" i="18"/>
  <c r="AJ68" i="18"/>
  <c r="AJ64" i="18"/>
  <c r="AL40" i="18"/>
  <c r="AJ36" i="18"/>
  <c r="AJ56" i="18"/>
  <c r="AJ50" i="18"/>
  <c r="AL56" i="18"/>
  <c r="AJ46" i="18"/>
  <c r="AL86" i="18"/>
  <c r="AJ49" i="18"/>
  <c r="AL77" i="18"/>
  <c r="AL80" i="18"/>
  <c r="AL76" i="18"/>
  <c r="W34" i="21" l="1"/>
  <c r="AE31" i="21"/>
  <c r="AA31" i="21"/>
  <c r="AL57" i="19"/>
  <c r="AL49" i="19"/>
  <c r="AL47" i="19"/>
  <c r="AL39" i="19"/>
  <c r="AL42" i="19"/>
  <c r="AL35" i="19"/>
  <c r="AL58" i="19"/>
  <c r="AL37" i="19"/>
  <c r="AL48" i="19"/>
  <c r="AL46" i="19"/>
  <c r="AL55" i="19"/>
  <c r="Z63" i="19"/>
  <c r="AL44" i="19"/>
  <c r="AL52" i="19"/>
  <c r="AK63" i="19"/>
  <c r="AL38" i="19"/>
  <c r="AL56" i="19"/>
  <c r="AL60" i="19"/>
  <c r="AL53" i="19"/>
  <c r="AL54" i="19"/>
  <c r="AL40" i="19"/>
  <c r="AD63" i="19"/>
  <c r="AL33" i="19"/>
  <c r="AL34" i="19"/>
  <c r="AL51" i="19"/>
  <c r="AE36" i="21"/>
  <c r="W41" i="21"/>
  <c r="W37" i="21"/>
  <c r="W35" i="21"/>
  <c r="AC43" i="21"/>
  <c r="AD27" i="21"/>
  <c r="Z27" i="21"/>
  <c r="Y43" i="21"/>
  <c r="W27" i="21"/>
  <c r="AA33" i="21"/>
  <c r="AE38" i="21"/>
  <c r="AA34" i="21"/>
  <c r="W30" i="21"/>
  <c r="AE27" i="21"/>
  <c r="W33" i="21"/>
  <c r="AA41" i="21"/>
  <c r="W28" i="21"/>
  <c r="AA30" i="21"/>
  <c r="AE37" i="21"/>
  <c r="AA38" i="21"/>
  <c r="W31" i="21"/>
  <c r="O55" i="21"/>
  <c r="O56" i="21" s="1"/>
  <c r="X48" i="21" s="1"/>
  <c r="AA39" i="21"/>
  <c r="V27" i="21"/>
  <c r="U43" i="21"/>
  <c r="AE39" i="21"/>
  <c r="AE28" i="21"/>
  <c r="AE41" i="21"/>
  <c r="AE32" i="21"/>
  <c r="AA36" i="21"/>
  <c r="W32" i="21"/>
  <c r="AA32" i="21"/>
  <c r="W40" i="21"/>
  <c r="W29" i="21"/>
  <c r="AA40" i="21"/>
  <c r="AA27" i="21"/>
  <c r="AA35" i="21"/>
  <c r="W36" i="21"/>
  <c r="AE29" i="21"/>
  <c r="W39" i="21"/>
  <c r="AE34" i="21"/>
  <c r="AE40" i="21"/>
  <c r="AH63" i="19"/>
  <c r="AL88" i="18"/>
  <c r="AE43" i="21" l="1"/>
  <c r="AL63" i="19"/>
  <c r="X52" i="21"/>
  <c r="X53" i="21" s="1"/>
  <c r="W43" i="21"/>
  <c r="AA43" i="21"/>
  <c r="AY3" i="21" l="1"/>
  <c r="AY5" i="21"/>
  <c r="AY4" i="21"/>
  <c r="BH27" i="8" l="1"/>
  <c r="BH26" i="8"/>
  <c r="BH25" i="8"/>
  <c r="BH24" i="8"/>
  <c r="BH23" i="8"/>
  <c r="BH22" i="8"/>
  <c r="BH27" i="17"/>
  <c r="BH26" i="17"/>
  <c r="BH25" i="17"/>
  <c r="BH24" i="17"/>
  <c r="BH23" i="17"/>
  <c r="BH22" i="17"/>
  <c r="BM23" i="8"/>
  <c r="AV22" i="8"/>
  <c r="BI25" i="8" s="1"/>
  <c r="BH21" i="8"/>
  <c r="BM12" i="17"/>
  <c r="BM13" i="17"/>
  <c r="BM14" i="17"/>
  <c r="BM15" i="17"/>
  <c r="BM16" i="17"/>
  <c r="BM17" i="17"/>
  <c r="BM18" i="17"/>
  <c r="BM19" i="17"/>
  <c r="BM20" i="17"/>
  <c r="BM21" i="17"/>
  <c r="BM22" i="17"/>
  <c r="BM23" i="17"/>
  <c r="BM24" i="17"/>
  <c r="BM25" i="17"/>
  <c r="BM26" i="17"/>
  <c r="BM27" i="17"/>
  <c r="BM28" i="17"/>
  <c r="BM29" i="17"/>
  <c r="BM30" i="17"/>
  <c r="BM31" i="17"/>
  <c r="BM62" i="17"/>
  <c r="BM63" i="17"/>
  <c r="BM64" i="17"/>
  <c r="BM65" i="17"/>
  <c r="BM66" i="17"/>
  <c r="BM67" i="17"/>
  <c r="BM68" i="17"/>
  <c r="BM105" i="17"/>
  <c r="BM106" i="17"/>
  <c r="BM107" i="17"/>
  <c r="BM108" i="17"/>
  <c r="BM109" i="17"/>
  <c r="BM110" i="17"/>
  <c r="BM111" i="17"/>
  <c r="BM112" i="17"/>
  <c r="BM113" i="17"/>
  <c r="BM114" i="17"/>
  <c r="CY409" i="17"/>
  <c r="CW409" i="17"/>
  <c r="BK7" i="17" s="1"/>
  <c r="BP240" i="17" a="1"/>
  <c r="BP240" i="17" s="1"/>
  <c r="BP239" i="17" a="1"/>
  <c r="BP239" i="17" s="1"/>
  <c r="BP238" i="17" a="1"/>
  <c r="BP238" i="17" s="1"/>
  <c r="BP237" i="17" a="1"/>
  <c r="BP237" i="17" s="1"/>
  <c r="BP236" i="17" a="1"/>
  <c r="BP236" i="17" s="1"/>
  <c r="BP235" i="17" a="1"/>
  <c r="BP235" i="17" s="1"/>
  <c r="BP234" i="17" a="1"/>
  <c r="BP234" i="17" s="1"/>
  <c r="BP233" i="17" a="1"/>
  <c r="BP233" i="17" s="1"/>
  <c r="BP232" i="17" a="1"/>
  <c r="BP232" i="17" s="1"/>
  <c r="BP231" i="17" a="1"/>
  <c r="BP231" i="17" s="1"/>
  <c r="BP230" i="17" a="1"/>
  <c r="BP230" i="17" s="1"/>
  <c r="BP229" i="17" a="1"/>
  <c r="BP229" i="17" s="1"/>
  <c r="BP228" i="17" a="1"/>
  <c r="BP228" i="17" s="1"/>
  <c r="BP227" i="17" a="1"/>
  <c r="BP227" i="17" s="1"/>
  <c r="BP226" i="17" a="1"/>
  <c r="BP226" i="17" s="1"/>
  <c r="BP225" i="17" a="1"/>
  <c r="BP225" i="17" s="1"/>
  <c r="BP224" i="17" a="1"/>
  <c r="BP224" i="17" s="1"/>
  <c r="BP223" i="17" a="1"/>
  <c r="BP223" i="17" s="1"/>
  <c r="BP222" i="17" a="1"/>
  <c r="BP222" i="17" s="1"/>
  <c r="BP221" i="17" a="1"/>
  <c r="BP221" i="17" s="1"/>
  <c r="BP220" i="17" a="1"/>
  <c r="BP220" i="17" s="1"/>
  <c r="BP219" i="17" a="1"/>
  <c r="BP219" i="17" s="1"/>
  <c r="BP218" i="17" a="1"/>
  <c r="BP218" i="17" s="1"/>
  <c r="BP217" i="17" a="1"/>
  <c r="BP217" i="17" s="1"/>
  <c r="BP216" i="17" a="1"/>
  <c r="BP216" i="17" s="1"/>
  <c r="BP215" i="17" a="1"/>
  <c r="BP215" i="17" s="1"/>
  <c r="BP214" i="17" a="1"/>
  <c r="BP214" i="17" s="1"/>
  <c r="BP213" i="17" a="1"/>
  <c r="BP213" i="17" s="1"/>
  <c r="BP212" i="17" a="1"/>
  <c r="BP212" i="17" s="1"/>
  <c r="BP211" i="17" a="1"/>
  <c r="BP211" i="17" s="1"/>
  <c r="BP210" i="17" a="1"/>
  <c r="BP210" i="17" s="1"/>
  <c r="BP209" i="17" a="1"/>
  <c r="BP209" i="17" s="1"/>
  <c r="BP208" i="17" a="1"/>
  <c r="BP208" i="17" s="1"/>
  <c r="BP207" i="17" a="1"/>
  <c r="BP207" i="17" s="1"/>
  <c r="BP206" i="17" a="1"/>
  <c r="BP206" i="17" s="1"/>
  <c r="BP205" i="17" a="1"/>
  <c r="BP205" i="17" s="1"/>
  <c r="BP204" i="17" a="1"/>
  <c r="BP204" i="17" s="1"/>
  <c r="BP203" i="17" a="1"/>
  <c r="BP203" i="17" s="1"/>
  <c r="BP202" i="17" a="1"/>
  <c r="BP202" i="17" s="1"/>
  <c r="BP201" i="17" a="1"/>
  <c r="BP201" i="17" s="1"/>
  <c r="BP200" i="17" a="1"/>
  <c r="BP200" i="17" s="1"/>
  <c r="BP199" i="17" a="1"/>
  <c r="BP199" i="17" s="1"/>
  <c r="BP198" i="17" a="1"/>
  <c r="BP198" i="17" s="1"/>
  <c r="BP197" i="17" a="1"/>
  <c r="BP197" i="17" s="1"/>
  <c r="BP196" i="17" a="1"/>
  <c r="BP196" i="17" s="1"/>
  <c r="BP195" i="17" a="1"/>
  <c r="BP195" i="17" s="1"/>
  <c r="BP194" i="17" a="1"/>
  <c r="BP194" i="17" s="1"/>
  <c r="BP193" i="17" a="1"/>
  <c r="BP193" i="17" s="1"/>
  <c r="BP192" i="17" a="1"/>
  <c r="BP192" i="17" s="1"/>
  <c r="BP191" i="17" a="1"/>
  <c r="BP191" i="17" s="1"/>
  <c r="BP190" i="17" a="1"/>
  <c r="BP190" i="17" s="1"/>
  <c r="BP189" i="17" a="1"/>
  <c r="BP189" i="17" s="1"/>
  <c r="BP188" i="17" a="1"/>
  <c r="BP188" i="17" s="1"/>
  <c r="BP187" i="17" a="1"/>
  <c r="BP187" i="17" s="1"/>
  <c r="BP186" i="17" a="1"/>
  <c r="BP186" i="17" s="1"/>
  <c r="BP185" i="17" a="1"/>
  <c r="BP185" i="17" s="1"/>
  <c r="BP184" i="17" a="1"/>
  <c r="BP184" i="17" s="1"/>
  <c r="BP183" i="17" a="1"/>
  <c r="BP183" i="17" s="1"/>
  <c r="BP182" i="17" a="1"/>
  <c r="BP182" i="17" s="1"/>
  <c r="BP181" i="17" a="1"/>
  <c r="BP181" i="17" s="1"/>
  <c r="BP180" i="17" a="1"/>
  <c r="BP180" i="17" s="1"/>
  <c r="BP179" i="17" a="1"/>
  <c r="BP179" i="17" s="1"/>
  <c r="BP178" i="17" a="1"/>
  <c r="BP178" i="17" s="1"/>
  <c r="BP177" i="17" a="1"/>
  <c r="BP177" i="17" s="1"/>
  <c r="BP176" i="17" a="1"/>
  <c r="BP176" i="17" s="1"/>
  <c r="BP175" i="17" a="1"/>
  <c r="BP175" i="17" s="1"/>
  <c r="BP174" i="17" a="1"/>
  <c r="BP174" i="17" s="1"/>
  <c r="BP173" i="17" a="1"/>
  <c r="BP173" i="17" s="1"/>
  <c r="BP172" i="17" a="1"/>
  <c r="BP172" i="17" s="1"/>
  <c r="BP171" i="17" a="1"/>
  <c r="BP171" i="17" s="1"/>
  <c r="BP170" i="17" a="1"/>
  <c r="BP170" i="17" s="1"/>
  <c r="BP169" i="17" a="1"/>
  <c r="BP169" i="17" s="1"/>
  <c r="BP168" i="17" a="1"/>
  <c r="BP168" i="17" s="1"/>
  <c r="BP167" i="17" a="1"/>
  <c r="BP167" i="17" s="1"/>
  <c r="BP166" i="17" a="1"/>
  <c r="BP166" i="17" s="1"/>
  <c r="BP165" i="17" a="1"/>
  <c r="BP165" i="17" s="1"/>
  <c r="BP164" i="17" a="1"/>
  <c r="BP164" i="17" s="1"/>
  <c r="BP163" i="17" a="1"/>
  <c r="BP163" i="17" s="1"/>
  <c r="BP162" i="17" a="1"/>
  <c r="BP162" i="17" s="1"/>
  <c r="BP161" i="17" a="1"/>
  <c r="BP161" i="17" s="1"/>
  <c r="BP160" i="17" a="1"/>
  <c r="BP160" i="17" s="1"/>
  <c r="BP159" i="17" a="1"/>
  <c r="BP159" i="17" s="1"/>
  <c r="BP158" i="17" a="1"/>
  <c r="BP158" i="17" s="1"/>
  <c r="BP157" i="17" a="1"/>
  <c r="BP157" i="17" s="1"/>
  <c r="BP156" i="17" a="1"/>
  <c r="BP156" i="17" s="1"/>
  <c r="BP155" i="17" a="1"/>
  <c r="BP155" i="17" s="1"/>
  <c r="BP154" i="17" a="1"/>
  <c r="BP154" i="17" s="1"/>
  <c r="BP153" i="17" a="1"/>
  <c r="BP153" i="17" s="1"/>
  <c r="BP152" i="17" a="1"/>
  <c r="BP152" i="17" s="1"/>
  <c r="BP151" i="17" a="1"/>
  <c r="BP151" i="17" s="1"/>
  <c r="BP150" i="17" a="1"/>
  <c r="BP150" i="17" s="1"/>
  <c r="BP149" i="17" a="1"/>
  <c r="BP149" i="17" s="1"/>
  <c r="BP148" i="17" a="1"/>
  <c r="BP148" i="17" s="1"/>
  <c r="BP147" i="17" a="1"/>
  <c r="BP147" i="17" s="1"/>
  <c r="BP146" i="17" a="1"/>
  <c r="BP146" i="17" s="1"/>
  <c r="BP145" i="17" a="1"/>
  <c r="BP145" i="17" s="1"/>
  <c r="BP144" i="17" a="1"/>
  <c r="BP144" i="17" s="1"/>
  <c r="BP143" i="17" a="1"/>
  <c r="BP143" i="17" s="1"/>
  <c r="BP142" i="17" a="1"/>
  <c r="BP142" i="17" s="1"/>
  <c r="BP141" i="17" a="1"/>
  <c r="BP141" i="17" s="1"/>
  <c r="BP140" i="17" a="1"/>
  <c r="BP140" i="17" s="1"/>
  <c r="BP139" i="17" a="1"/>
  <c r="BP139" i="17" s="1"/>
  <c r="BP138" i="17" a="1"/>
  <c r="BP138" i="17" s="1"/>
  <c r="BP137" i="17" a="1"/>
  <c r="BP137" i="17" s="1"/>
  <c r="BP136" i="17" a="1"/>
  <c r="BP136" i="17" s="1"/>
  <c r="BP135" i="17" a="1"/>
  <c r="BP135" i="17" s="1"/>
  <c r="BP134" i="17" a="1"/>
  <c r="BP134" i="17" s="1"/>
  <c r="BP133" i="17" a="1"/>
  <c r="BP133" i="17" s="1"/>
  <c r="BP132" i="17" a="1"/>
  <c r="BP132" i="17" s="1"/>
  <c r="BP131" i="17" a="1"/>
  <c r="BP131" i="17" s="1"/>
  <c r="BP130" i="17" a="1"/>
  <c r="BP130" i="17" s="1"/>
  <c r="BP129" i="17" a="1"/>
  <c r="BP129" i="17" s="1"/>
  <c r="BP128" i="17" a="1"/>
  <c r="BP128" i="17" s="1"/>
  <c r="BP127" i="17" a="1"/>
  <c r="BP127" i="17" s="1"/>
  <c r="BP126" i="17" a="1"/>
  <c r="BP126" i="17" s="1"/>
  <c r="BP125" i="17" a="1"/>
  <c r="BP125" i="17" s="1"/>
  <c r="BP124" i="17" a="1"/>
  <c r="BP124" i="17" s="1"/>
  <c r="BP123" i="17" a="1"/>
  <c r="BP123" i="17" s="1"/>
  <c r="BP122" i="17" a="1"/>
  <c r="BP122" i="17" s="1"/>
  <c r="BP121" i="17" a="1"/>
  <c r="BP121" i="17" s="1"/>
  <c r="BP120" i="17" a="1"/>
  <c r="BP120" i="17" s="1"/>
  <c r="BP119" i="17" a="1"/>
  <c r="BP119" i="17" s="1"/>
  <c r="BP118" i="17" a="1"/>
  <c r="BP118" i="17" s="1"/>
  <c r="BP117" i="17" a="1"/>
  <c r="BP117" i="17" s="1"/>
  <c r="BP116" i="17" a="1"/>
  <c r="BP116" i="17" s="1"/>
  <c r="BP115" i="17" a="1"/>
  <c r="BP115" i="17" s="1"/>
  <c r="BP114" i="17" a="1"/>
  <c r="BP114" i="17" s="1"/>
  <c r="BP113" i="17" a="1"/>
  <c r="BP113" i="17" s="1"/>
  <c r="BP112" i="17" a="1"/>
  <c r="BP112" i="17" s="1"/>
  <c r="BP111" i="17" a="1"/>
  <c r="BP111" i="17" s="1"/>
  <c r="BP110" i="17" a="1"/>
  <c r="BP110" i="17" s="1"/>
  <c r="BP109" i="17" a="1"/>
  <c r="BP109" i="17" s="1"/>
  <c r="BP108" i="17" a="1"/>
  <c r="BP108" i="17" s="1"/>
  <c r="BP107" i="17" a="1"/>
  <c r="BP107" i="17" s="1"/>
  <c r="BP106" i="17" a="1"/>
  <c r="BP106" i="17" s="1"/>
  <c r="BP105" i="17" a="1"/>
  <c r="BP105" i="17" s="1"/>
  <c r="BP104" i="17" a="1"/>
  <c r="BP104" i="17" s="1"/>
  <c r="BP103" i="17" a="1"/>
  <c r="BP103" i="17" s="1"/>
  <c r="BP102" i="17" a="1"/>
  <c r="BP102" i="17" s="1"/>
  <c r="BP101" i="17" a="1"/>
  <c r="BP101" i="17" s="1"/>
  <c r="BP100" i="17" a="1"/>
  <c r="BP100" i="17" s="1"/>
  <c r="BP99" i="17" a="1"/>
  <c r="BP99" i="17" s="1"/>
  <c r="BP98" i="17" a="1"/>
  <c r="BP98" i="17" s="1"/>
  <c r="BP97" i="17" a="1"/>
  <c r="BP97" i="17" s="1"/>
  <c r="BP96" i="17" a="1"/>
  <c r="BP96" i="17" s="1"/>
  <c r="BP95" i="17" a="1"/>
  <c r="BP95" i="17" s="1"/>
  <c r="BP94" i="17" a="1"/>
  <c r="BP94" i="17" s="1"/>
  <c r="BP93" i="17" a="1"/>
  <c r="BP93" i="17" s="1"/>
  <c r="BP92" i="17" a="1"/>
  <c r="BP92" i="17" s="1"/>
  <c r="BP91" i="17" a="1"/>
  <c r="BP91" i="17" s="1"/>
  <c r="BP90" i="17" a="1"/>
  <c r="BP90" i="17" s="1"/>
  <c r="BP89" i="17" a="1"/>
  <c r="BP89" i="17" s="1"/>
  <c r="BP88" i="17" a="1"/>
  <c r="BP88" i="17" s="1"/>
  <c r="BP87" i="17" a="1"/>
  <c r="BP87" i="17" s="1"/>
  <c r="BP86" i="17" a="1"/>
  <c r="BP86" i="17" s="1"/>
  <c r="BP85" i="17" a="1"/>
  <c r="BP85" i="17" s="1"/>
  <c r="BP84" i="17" a="1"/>
  <c r="BP84" i="17" s="1"/>
  <c r="BP83" i="17" a="1"/>
  <c r="BP83" i="17" s="1"/>
  <c r="BP82" i="17" a="1"/>
  <c r="BP82" i="17" s="1"/>
  <c r="BP81" i="17" a="1"/>
  <c r="BP81" i="17" s="1"/>
  <c r="BP80" i="17" a="1"/>
  <c r="BP80" i="17" s="1"/>
  <c r="BP79" i="17" a="1"/>
  <c r="BP79" i="17" s="1"/>
  <c r="BP78" i="17" a="1"/>
  <c r="BP78" i="17" s="1"/>
  <c r="BP77" i="17" a="1"/>
  <c r="BP77" i="17" s="1"/>
  <c r="BP76" i="17" a="1"/>
  <c r="BP76" i="17" s="1"/>
  <c r="BP75" i="17" a="1"/>
  <c r="BP75" i="17" s="1"/>
  <c r="BP74" i="17" a="1"/>
  <c r="BP74" i="17" s="1"/>
  <c r="BP73" i="17" a="1"/>
  <c r="BP73" i="17" s="1"/>
  <c r="BP72" i="17" a="1"/>
  <c r="BP72" i="17" s="1"/>
  <c r="BP71" i="17" a="1"/>
  <c r="BP71" i="17" s="1"/>
  <c r="BP70" i="17" a="1"/>
  <c r="BP70" i="17" s="1"/>
  <c r="BP69" i="17" a="1"/>
  <c r="BP69" i="17" s="1"/>
  <c r="BP68" i="17" a="1"/>
  <c r="BP68" i="17" s="1"/>
  <c r="BP67" i="17" a="1"/>
  <c r="BP67" i="17" s="1"/>
  <c r="BP66" i="17" a="1"/>
  <c r="BP66" i="17" s="1"/>
  <c r="BP65" i="17" a="1"/>
  <c r="BP65" i="17" s="1"/>
  <c r="BP64" i="17" a="1"/>
  <c r="BP64" i="17" s="1"/>
  <c r="BP63" i="17" a="1"/>
  <c r="BP63" i="17" s="1"/>
  <c r="BP62" i="17" a="1"/>
  <c r="BP62" i="17" s="1"/>
  <c r="BP61" i="17" a="1"/>
  <c r="BP61" i="17" s="1"/>
  <c r="BP60" i="17" a="1"/>
  <c r="BP60" i="17" s="1"/>
  <c r="BP59" i="17" a="1"/>
  <c r="BP59" i="17" s="1"/>
  <c r="BP58" i="17" a="1"/>
  <c r="BP58" i="17" s="1"/>
  <c r="BP57" i="17" a="1"/>
  <c r="BP57" i="17" s="1"/>
  <c r="BP56" i="17" a="1"/>
  <c r="BP56" i="17" s="1"/>
  <c r="BP55" i="17" a="1"/>
  <c r="BP55" i="17" s="1"/>
  <c r="BP54" i="17" a="1"/>
  <c r="BP54" i="17" s="1"/>
  <c r="BP53" i="17" a="1"/>
  <c r="BP53" i="17" s="1"/>
  <c r="BP52" i="17" a="1"/>
  <c r="BP52" i="17" s="1"/>
  <c r="BP51" i="17" a="1"/>
  <c r="BP51" i="17" s="1"/>
  <c r="BP50" i="17" a="1"/>
  <c r="BP50" i="17" s="1"/>
  <c r="BP49" i="17" a="1"/>
  <c r="BP49" i="17" s="1"/>
  <c r="BP48" i="17" a="1"/>
  <c r="BP48" i="17" s="1"/>
  <c r="BP47" i="17" a="1"/>
  <c r="BP47" i="17" s="1"/>
  <c r="BP46" i="17" a="1"/>
  <c r="BP46" i="17" s="1"/>
  <c r="BP45" i="17" a="1"/>
  <c r="BP45" i="17" s="1"/>
  <c r="BP44" i="17" a="1"/>
  <c r="BP44" i="17" s="1"/>
  <c r="BP43" i="17" a="1"/>
  <c r="BP43" i="17" s="1"/>
  <c r="BP42" i="17" a="1"/>
  <c r="BP42" i="17" s="1"/>
  <c r="BP41" i="17" a="1"/>
  <c r="BP41" i="17" s="1"/>
  <c r="BP40" i="17" a="1"/>
  <c r="BP40" i="17" s="1"/>
  <c r="BP39" i="17" a="1"/>
  <c r="BP39" i="17" s="1"/>
  <c r="BP38" i="17" a="1"/>
  <c r="BP38" i="17" s="1"/>
  <c r="BP37" i="17" a="1"/>
  <c r="BP37" i="17" s="1"/>
  <c r="BP36" i="17" a="1"/>
  <c r="BP36" i="17" s="1"/>
  <c r="BP35" i="17" a="1"/>
  <c r="BP35" i="17" s="1"/>
  <c r="BP34" i="17" a="1"/>
  <c r="BP34" i="17" s="1"/>
  <c r="BP33" i="17" a="1"/>
  <c r="BP33" i="17" s="1"/>
  <c r="BP32" i="17" a="1"/>
  <c r="BP32" i="17" s="1"/>
  <c r="BP31" i="17" a="1"/>
  <c r="BP31" i="17" s="1"/>
  <c r="BP30" i="17" a="1"/>
  <c r="BP30" i="17" s="1"/>
  <c r="BP29" i="17" a="1"/>
  <c r="BP29" i="17" s="1"/>
  <c r="BP28" i="17" a="1"/>
  <c r="BP28" i="17" s="1"/>
  <c r="BP26" i="17" a="1"/>
  <c r="BP26" i="17" s="1"/>
  <c r="BP25" i="17" a="1"/>
  <c r="BP25" i="17" s="1"/>
  <c r="CX7" i="17"/>
  <c r="CX6" i="17"/>
  <c r="BW2" i="17"/>
  <c r="BV2" i="17"/>
  <c r="BU2" i="17"/>
  <c r="BT2" i="17"/>
  <c r="BS2" i="17"/>
  <c r="BR2" i="17"/>
  <c r="BQ2" i="17"/>
  <c r="BP2" i="17"/>
  <c r="CY1" i="17"/>
  <c r="CX1" i="17"/>
  <c r="BW1" i="17"/>
  <c r="BV1" i="17"/>
  <c r="BU1" i="17"/>
  <c r="BT1" i="17"/>
  <c r="BS1" i="17"/>
  <c r="BR1" i="17"/>
  <c r="BQ1" i="17"/>
  <c r="BP1" i="17"/>
  <c r="BN115" i="17"/>
  <c r="BM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115" i="17"/>
  <c r="AE113" i="17"/>
  <c r="BA104" i="17"/>
  <c r="AO104" i="17"/>
  <c r="AD104" i="17"/>
  <c r="B104" i="17"/>
  <c r="BM104" i="17" s="1"/>
  <c r="BA103" i="17"/>
  <c r="AO103" i="17"/>
  <c r="AD103" i="17"/>
  <c r="B103" i="17"/>
  <c r="BM103" i="17" s="1"/>
  <c r="BA102" i="17"/>
  <c r="AO102" i="17"/>
  <c r="AD102" i="17"/>
  <c r="B102" i="17"/>
  <c r="BM102" i="17" s="1"/>
  <c r="BA101" i="17"/>
  <c r="AO101" i="17"/>
  <c r="AD101" i="17"/>
  <c r="B101" i="17"/>
  <c r="BM101" i="17" s="1"/>
  <c r="BA100" i="17"/>
  <c r="AO100" i="17"/>
  <c r="AD100" i="17"/>
  <c r="B100" i="17"/>
  <c r="BM100" i="17" s="1"/>
  <c r="BA99" i="17"/>
  <c r="AO99" i="17"/>
  <c r="AD99" i="17"/>
  <c r="B99" i="17"/>
  <c r="BM99" i="17" s="1"/>
  <c r="BA98" i="17"/>
  <c r="AO98" i="17"/>
  <c r="AD98" i="17"/>
  <c r="B98" i="17"/>
  <c r="BM98" i="17" s="1"/>
  <c r="BA97" i="17"/>
  <c r="AO97" i="17"/>
  <c r="AD97" i="17"/>
  <c r="B97" i="17"/>
  <c r="BM97" i="17" s="1"/>
  <c r="BA96" i="17"/>
  <c r="AO96" i="17"/>
  <c r="AD96" i="17"/>
  <c r="B96" i="17"/>
  <c r="BM96" i="17" s="1"/>
  <c r="BA95" i="17"/>
  <c r="AO95" i="17"/>
  <c r="AD95" i="17"/>
  <c r="B95" i="17"/>
  <c r="BM95" i="17" s="1"/>
  <c r="BA94" i="17"/>
  <c r="AD94" i="17"/>
  <c r="B94" i="17"/>
  <c r="BM94" i="17" s="1"/>
  <c r="BA93" i="17"/>
  <c r="AD93" i="17"/>
  <c r="B93" i="17"/>
  <c r="BM93" i="17" s="1"/>
  <c r="BA92" i="17"/>
  <c r="AO92" i="17"/>
  <c r="AD92" i="17"/>
  <c r="B92" i="17"/>
  <c r="BM92" i="17" s="1"/>
  <c r="BA91" i="17"/>
  <c r="AO91" i="17"/>
  <c r="AD91" i="17"/>
  <c r="B91" i="17"/>
  <c r="BM91" i="17" s="1"/>
  <c r="BA90" i="17"/>
  <c r="AO90" i="17"/>
  <c r="AD90" i="17"/>
  <c r="B90" i="17"/>
  <c r="BM90" i="17" s="1"/>
  <c r="BA89" i="17"/>
  <c r="AO89" i="17"/>
  <c r="AD89" i="17"/>
  <c r="B89" i="17"/>
  <c r="BM89" i="17" s="1"/>
  <c r="BA88" i="17"/>
  <c r="AO88" i="17"/>
  <c r="AD88" i="17"/>
  <c r="B88" i="17"/>
  <c r="BM88" i="17" s="1"/>
  <c r="AO87" i="17"/>
  <c r="AD87" i="17"/>
  <c r="B87" i="17"/>
  <c r="BM87" i="17" s="1"/>
  <c r="AO86" i="17"/>
  <c r="AD86" i="17"/>
  <c r="B86" i="17"/>
  <c r="BM86" i="17" s="1"/>
  <c r="BA85" i="17"/>
  <c r="AO85" i="17"/>
  <c r="AD85" i="17"/>
  <c r="B85" i="17"/>
  <c r="BM85" i="17" s="1"/>
  <c r="BA84" i="17"/>
  <c r="AO84" i="17"/>
  <c r="AD84" i="17"/>
  <c r="B84" i="17"/>
  <c r="BM84" i="17" s="1"/>
  <c r="BA83" i="17"/>
  <c r="AO83" i="17"/>
  <c r="AD83" i="17"/>
  <c r="B83" i="17"/>
  <c r="BM83" i="17" s="1"/>
  <c r="BA82" i="17"/>
  <c r="AO82" i="17"/>
  <c r="AD82" i="17"/>
  <c r="B82" i="17"/>
  <c r="BM82" i="17" s="1"/>
  <c r="BA81" i="17"/>
  <c r="AO81" i="17"/>
  <c r="AD81" i="17"/>
  <c r="B81" i="17"/>
  <c r="BM81" i="17" s="1"/>
  <c r="BA80" i="17"/>
  <c r="AO80" i="17"/>
  <c r="AD80" i="17"/>
  <c r="B80" i="17"/>
  <c r="BM80" i="17" s="1"/>
  <c r="BA79" i="17"/>
  <c r="AO79" i="17"/>
  <c r="AD79" i="17"/>
  <c r="B79" i="17"/>
  <c r="BM79" i="17" s="1"/>
  <c r="BA78" i="17"/>
  <c r="AO78" i="17"/>
  <c r="AD78" i="17"/>
  <c r="B78" i="17"/>
  <c r="BM78" i="17" s="1"/>
  <c r="BA77" i="17"/>
  <c r="AO77" i="17"/>
  <c r="AD77" i="17"/>
  <c r="B77" i="17"/>
  <c r="BM77" i="17" s="1"/>
  <c r="BA76" i="17"/>
  <c r="AO76" i="17"/>
  <c r="B76" i="17"/>
  <c r="BM76" i="17" s="1"/>
  <c r="BA75" i="17"/>
  <c r="AO75" i="17"/>
  <c r="B75" i="17"/>
  <c r="BM75" i="17" s="1"/>
  <c r="BA74" i="17"/>
  <c r="AO74" i="17"/>
  <c r="AD74" i="17"/>
  <c r="B74" i="17"/>
  <c r="BM74" i="17" s="1"/>
  <c r="BA73" i="17"/>
  <c r="AO73" i="17"/>
  <c r="AD73" i="17"/>
  <c r="B73" i="17"/>
  <c r="BM73" i="17" s="1"/>
  <c r="BA72" i="17"/>
  <c r="AO72" i="17"/>
  <c r="AD72" i="17"/>
  <c r="B72" i="17"/>
  <c r="BM72" i="17" s="1"/>
  <c r="BA71" i="17"/>
  <c r="AO71" i="17"/>
  <c r="AD71" i="17"/>
  <c r="B71" i="17"/>
  <c r="BM71" i="17" s="1"/>
  <c r="BA70" i="17"/>
  <c r="AO70" i="17"/>
  <c r="AD70" i="17"/>
  <c r="B70" i="17"/>
  <c r="BM70" i="17" s="1"/>
  <c r="BA69" i="17"/>
  <c r="AO69" i="17"/>
  <c r="AD69" i="17"/>
  <c r="B69" i="17"/>
  <c r="BM69" i="17" s="1"/>
  <c r="X68" i="17"/>
  <c r="H64" i="17"/>
  <c r="G64" i="17"/>
  <c r="F64" i="17"/>
  <c r="E64" i="17"/>
  <c r="D64" i="17"/>
  <c r="C64" i="17"/>
  <c r="BE61" i="17"/>
  <c r="BA61" i="17"/>
  <c r="AW61" i="17"/>
  <c r="AS61" i="17"/>
  <c r="AO61" i="17"/>
  <c r="AK61" i="17"/>
  <c r="AE61" i="17"/>
  <c r="AD61" i="17"/>
  <c r="H61" i="17" a="1"/>
  <c r="H61" i="17" s="1"/>
  <c r="G61" i="17" a="1"/>
  <c r="G61" i="17" s="1"/>
  <c r="F61" i="17" a="1"/>
  <c r="F61" i="17" s="1"/>
  <c r="E61" i="17" a="1"/>
  <c r="E61" i="17" s="1"/>
  <c r="D61" i="17" a="1"/>
  <c r="D61" i="17" s="1"/>
  <c r="C61" i="17" a="1"/>
  <c r="C61" i="17" s="1"/>
  <c r="BA60" i="17"/>
  <c r="AW60" i="17"/>
  <c r="AS60" i="17"/>
  <c r="AO60" i="17"/>
  <c r="AK60" i="17"/>
  <c r="AE60" i="17"/>
  <c r="B60" i="17" s="1"/>
  <c r="BM60" i="17" s="1"/>
  <c r="AD60" i="17"/>
  <c r="H60" i="17" a="1"/>
  <c r="H60" i="17" s="1"/>
  <c r="G60" i="17" a="1"/>
  <c r="G60" i="17" s="1"/>
  <c r="F60" i="17" a="1"/>
  <c r="F60" i="17" s="1"/>
  <c r="E60" i="17" a="1"/>
  <c r="E60" i="17" s="1"/>
  <c r="D60" i="17" a="1"/>
  <c r="D60" i="17" s="1"/>
  <c r="C60" i="17" a="1"/>
  <c r="C60" i="17" s="1"/>
  <c r="BE59" i="17"/>
  <c r="BA59" i="17"/>
  <c r="AW59" i="17"/>
  <c r="AS59" i="17"/>
  <c r="AO59" i="17"/>
  <c r="AK59" i="17"/>
  <c r="AE59" i="17"/>
  <c r="BG59" i="17" s="1"/>
  <c r="AD59" i="17"/>
  <c r="H59" i="17" a="1"/>
  <c r="H59" i="17" s="1"/>
  <c r="G59" i="17" a="1"/>
  <c r="G59" i="17" s="1"/>
  <c r="F59" i="17" a="1"/>
  <c r="F59" i="17" s="1"/>
  <c r="E59" i="17" a="1"/>
  <c r="E59" i="17" s="1"/>
  <c r="D59" i="17" a="1"/>
  <c r="D59" i="17" s="1"/>
  <c r="C59" i="17" a="1"/>
  <c r="C59" i="17" s="1"/>
  <c r="BE58" i="17"/>
  <c r="BA58" i="17"/>
  <c r="AW58" i="17"/>
  <c r="AS58" i="17"/>
  <c r="AO58" i="17"/>
  <c r="AK58" i="17"/>
  <c r="AE58" i="17"/>
  <c r="B58" i="17" s="1"/>
  <c r="BM58" i="17" s="1"/>
  <c r="AD58" i="17"/>
  <c r="H58" i="17" a="1"/>
  <c r="H58" i="17" s="1"/>
  <c r="G58" i="17" a="1"/>
  <c r="G58" i="17" s="1"/>
  <c r="F58" i="17" a="1"/>
  <c r="F58" i="17" s="1"/>
  <c r="E58" i="17" a="1"/>
  <c r="E58" i="17" s="1"/>
  <c r="D58" i="17" a="1"/>
  <c r="D58" i="17" s="1"/>
  <c r="C58" i="17" a="1"/>
  <c r="C58" i="17" s="1"/>
  <c r="BE57" i="17"/>
  <c r="BA57" i="17"/>
  <c r="AW57" i="17"/>
  <c r="AS57" i="17"/>
  <c r="AO57" i="17"/>
  <c r="AK57" i="17"/>
  <c r="AE57" i="17"/>
  <c r="AD57" i="17"/>
  <c r="H57" i="17" a="1"/>
  <c r="H57" i="17" s="1"/>
  <c r="G57" i="17" a="1"/>
  <c r="G57" i="17" s="1"/>
  <c r="F57" i="17" a="1"/>
  <c r="F57" i="17" s="1"/>
  <c r="E57" i="17" a="1"/>
  <c r="E57" i="17" s="1"/>
  <c r="D57" i="17" a="1"/>
  <c r="D57" i="17" s="1"/>
  <c r="C57" i="17" a="1"/>
  <c r="C57" i="17" s="1"/>
  <c r="BE56" i="17"/>
  <c r="BA56" i="17"/>
  <c r="AW56" i="17"/>
  <c r="AS56" i="17"/>
  <c r="AO56" i="17"/>
  <c r="AK56" i="17"/>
  <c r="AE56" i="17"/>
  <c r="AD56" i="17"/>
  <c r="H56" i="17" a="1"/>
  <c r="H56" i="17" s="1"/>
  <c r="G56" i="17" a="1"/>
  <c r="G56" i="17" s="1"/>
  <c r="F56" i="17" a="1"/>
  <c r="F56" i="17" s="1"/>
  <c r="E56" i="17" a="1"/>
  <c r="E56" i="17" s="1"/>
  <c r="D56" i="17" a="1"/>
  <c r="D56" i="17" s="1"/>
  <c r="C56" i="17" a="1"/>
  <c r="C56" i="17" s="1"/>
  <c r="BE55" i="17"/>
  <c r="BA55" i="17"/>
  <c r="AW55" i="17"/>
  <c r="AS55" i="17"/>
  <c r="AO55" i="17"/>
  <c r="AK55" i="17"/>
  <c r="AE55" i="17"/>
  <c r="AD55" i="17"/>
  <c r="H55" i="17" a="1"/>
  <c r="H55" i="17" s="1"/>
  <c r="G55" i="17" a="1"/>
  <c r="G55" i="17" s="1"/>
  <c r="F55" i="17" a="1"/>
  <c r="F55" i="17" s="1"/>
  <c r="E55" i="17" a="1"/>
  <c r="E55" i="17" s="1"/>
  <c r="D55" i="17" a="1"/>
  <c r="D55" i="17" s="1"/>
  <c r="C55" i="17" a="1"/>
  <c r="C55" i="17" s="1"/>
  <c r="BE54" i="17"/>
  <c r="BA54" i="17"/>
  <c r="AW54" i="17"/>
  <c r="AS54" i="17"/>
  <c r="AO54" i="17"/>
  <c r="AK54" i="17"/>
  <c r="AE54" i="17"/>
  <c r="B54" i="17" s="1"/>
  <c r="BM54" i="17" s="1"/>
  <c r="AD54" i="17"/>
  <c r="H54" i="17" a="1"/>
  <c r="H54" i="17" s="1"/>
  <c r="G54" i="17" a="1"/>
  <c r="G54" i="17" s="1"/>
  <c r="F54" i="17" a="1"/>
  <c r="F54" i="17" s="1"/>
  <c r="E54" i="17" a="1"/>
  <c r="E54" i="17" s="1"/>
  <c r="D54" i="17" a="1"/>
  <c r="D54" i="17" s="1"/>
  <c r="C54" i="17" a="1"/>
  <c r="C54" i="17" s="1"/>
  <c r="BE53" i="17"/>
  <c r="BA53" i="17"/>
  <c r="AW53" i="17"/>
  <c r="AS53" i="17"/>
  <c r="AO53" i="17"/>
  <c r="AK53" i="17"/>
  <c r="AE53" i="17"/>
  <c r="B53" i="17" s="1"/>
  <c r="BM53" i="17" s="1"/>
  <c r="AD53" i="17"/>
  <c r="H53" i="17" a="1"/>
  <c r="H53" i="17" s="1"/>
  <c r="G53" i="17" a="1"/>
  <c r="G53" i="17" s="1"/>
  <c r="F53" i="17" a="1"/>
  <c r="F53" i="17" s="1"/>
  <c r="E53" i="17" a="1"/>
  <c r="E53" i="17" s="1"/>
  <c r="D53" i="17" a="1"/>
  <c r="D53" i="17" s="1"/>
  <c r="C53" i="17" a="1"/>
  <c r="C53" i="17" s="1"/>
  <c r="BE52" i="17"/>
  <c r="BA52" i="17"/>
  <c r="AW52" i="17"/>
  <c r="AS52" i="17"/>
  <c r="AO52" i="17"/>
  <c r="AK52" i="17"/>
  <c r="AE52" i="17"/>
  <c r="B52" i="17" s="1"/>
  <c r="BM52" i="17" s="1"/>
  <c r="AD52" i="17"/>
  <c r="H52" i="17" a="1"/>
  <c r="H52" i="17" s="1"/>
  <c r="G52" i="17" a="1"/>
  <c r="G52" i="17" s="1"/>
  <c r="F52" i="17" a="1"/>
  <c r="F52" i="17" s="1"/>
  <c r="E52" i="17" a="1"/>
  <c r="E52" i="17" s="1"/>
  <c r="D52" i="17" a="1"/>
  <c r="D52" i="17" s="1"/>
  <c r="C52" i="17" a="1"/>
  <c r="C52" i="17" s="1"/>
  <c r="BE51" i="17"/>
  <c r="BA51" i="17"/>
  <c r="AW51" i="17"/>
  <c r="AS51" i="17"/>
  <c r="AO51" i="17"/>
  <c r="AK51" i="17"/>
  <c r="AE51" i="17"/>
  <c r="BG51" i="17" s="1"/>
  <c r="AD51" i="17"/>
  <c r="H51" i="17" a="1"/>
  <c r="H51" i="17" s="1"/>
  <c r="G51" i="17" a="1"/>
  <c r="G51" i="17" s="1"/>
  <c r="F51" i="17" a="1"/>
  <c r="F51" i="17" s="1"/>
  <c r="E51" i="17" a="1"/>
  <c r="E51" i="17" s="1"/>
  <c r="D51" i="17" a="1"/>
  <c r="D51" i="17" s="1"/>
  <c r="C51" i="17" a="1"/>
  <c r="C51" i="17" s="1"/>
  <c r="BE50" i="17"/>
  <c r="BA50" i="17"/>
  <c r="AW50" i="17"/>
  <c r="AS50" i="17"/>
  <c r="AO50" i="17"/>
  <c r="AK50" i="17"/>
  <c r="AE50" i="17"/>
  <c r="BG50" i="17" s="1"/>
  <c r="AD50" i="17"/>
  <c r="H50" i="17" a="1"/>
  <c r="H50" i="17" s="1"/>
  <c r="G50" i="17" a="1"/>
  <c r="G50" i="17" s="1"/>
  <c r="F50" i="17" a="1"/>
  <c r="F50" i="17" s="1"/>
  <c r="E50" i="17" a="1"/>
  <c r="E50" i="17" s="1"/>
  <c r="D50" i="17" a="1"/>
  <c r="D50" i="17" s="1"/>
  <c r="C50" i="17" a="1"/>
  <c r="C50" i="17" s="1"/>
  <c r="BE49" i="17"/>
  <c r="BA49" i="17"/>
  <c r="AW49" i="17"/>
  <c r="AS49" i="17"/>
  <c r="AO49" i="17"/>
  <c r="AK49" i="17"/>
  <c r="AE49" i="17"/>
  <c r="B49" i="17" s="1"/>
  <c r="BM49" i="17" s="1"/>
  <c r="AD49" i="17"/>
  <c r="H49" i="17" a="1"/>
  <c r="H49" i="17" s="1"/>
  <c r="G49" i="17" a="1"/>
  <c r="G49" i="17" s="1"/>
  <c r="F49" i="17" a="1"/>
  <c r="F49" i="17" s="1"/>
  <c r="E49" i="17" a="1"/>
  <c r="E49" i="17" s="1"/>
  <c r="D49" i="17" a="1"/>
  <c r="D49" i="17" s="1"/>
  <c r="C49" i="17" a="1"/>
  <c r="C49" i="17" s="1"/>
  <c r="BE48" i="17"/>
  <c r="BA48" i="17"/>
  <c r="AW48" i="17"/>
  <c r="AS48" i="17"/>
  <c r="AO48" i="17"/>
  <c r="AK48" i="17"/>
  <c r="AE48" i="17"/>
  <c r="B48" i="17" s="1"/>
  <c r="BM48" i="17" s="1"/>
  <c r="AD48" i="17"/>
  <c r="H48" i="17" a="1"/>
  <c r="H48" i="17" s="1"/>
  <c r="G48" i="17" a="1"/>
  <c r="G48" i="17" s="1"/>
  <c r="F48" i="17" a="1"/>
  <c r="F48" i="17" s="1"/>
  <c r="E48" i="17" a="1"/>
  <c r="E48" i="17" s="1"/>
  <c r="D48" i="17" a="1"/>
  <c r="D48" i="17" s="1"/>
  <c r="C48" i="17" a="1"/>
  <c r="C48" i="17" s="1"/>
  <c r="BE47" i="17"/>
  <c r="BA47" i="17"/>
  <c r="AW47" i="17"/>
  <c r="AS47" i="17"/>
  <c r="AO47" i="17"/>
  <c r="AK47" i="17"/>
  <c r="AE47" i="17"/>
  <c r="B47" i="17" s="1"/>
  <c r="BM47" i="17" s="1"/>
  <c r="AD47" i="17"/>
  <c r="H47" i="17" a="1"/>
  <c r="H47" i="17" s="1"/>
  <c r="G47" i="17" a="1"/>
  <c r="G47" i="17" s="1"/>
  <c r="F47" i="17" a="1"/>
  <c r="F47" i="17" s="1"/>
  <c r="E47" i="17" a="1"/>
  <c r="E47" i="17" s="1"/>
  <c r="D47" i="17" a="1"/>
  <c r="D47" i="17" s="1"/>
  <c r="C47" i="17" a="1"/>
  <c r="C47" i="17" s="1"/>
  <c r="BE46" i="17"/>
  <c r="BA46" i="17"/>
  <c r="AW46" i="17"/>
  <c r="AS46" i="17"/>
  <c r="AO46" i="17"/>
  <c r="AK46" i="17"/>
  <c r="AE46" i="17"/>
  <c r="B46" i="17" s="1"/>
  <c r="BM46" i="17" s="1"/>
  <c r="AD46" i="17"/>
  <c r="H46" i="17" a="1"/>
  <c r="H46" i="17" s="1"/>
  <c r="G46" i="17" a="1"/>
  <c r="G46" i="17" s="1"/>
  <c r="F46" i="17" a="1"/>
  <c r="F46" i="17" s="1"/>
  <c r="E46" i="17" a="1"/>
  <c r="E46" i="17" s="1"/>
  <c r="D46" i="17" a="1"/>
  <c r="D46" i="17" s="1"/>
  <c r="C46" i="17" a="1"/>
  <c r="C46" i="17" s="1"/>
  <c r="BE45" i="17"/>
  <c r="BA45" i="17"/>
  <c r="AW45" i="17"/>
  <c r="AS45" i="17"/>
  <c r="AO45" i="17"/>
  <c r="AK45" i="17"/>
  <c r="AE45" i="17"/>
  <c r="B45" i="17" s="1"/>
  <c r="BM45" i="17" s="1"/>
  <c r="AD45" i="17"/>
  <c r="H45" i="17" a="1"/>
  <c r="H45" i="17" s="1"/>
  <c r="G45" i="17" a="1"/>
  <c r="G45" i="17" s="1"/>
  <c r="F45" i="17" a="1"/>
  <c r="F45" i="17" s="1"/>
  <c r="E45" i="17" a="1"/>
  <c r="E45" i="17" s="1"/>
  <c r="D45" i="17" a="1"/>
  <c r="D45" i="17" s="1"/>
  <c r="C45" i="17" a="1"/>
  <c r="C45" i="17" s="1"/>
  <c r="BE44" i="17"/>
  <c r="BA44" i="17"/>
  <c r="AW44" i="17"/>
  <c r="AS44" i="17"/>
  <c r="AO44" i="17"/>
  <c r="AK44" i="17"/>
  <c r="AE44" i="17"/>
  <c r="B44" i="17" s="1"/>
  <c r="BM44" i="17" s="1"/>
  <c r="AD44" i="17"/>
  <c r="H44" i="17" a="1"/>
  <c r="H44" i="17" s="1"/>
  <c r="G44" i="17" a="1"/>
  <c r="G44" i="17" s="1"/>
  <c r="F44" i="17" a="1"/>
  <c r="F44" i="17" s="1"/>
  <c r="E44" i="17" a="1"/>
  <c r="E44" i="17" s="1"/>
  <c r="D44" i="17" a="1"/>
  <c r="D44" i="17" s="1"/>
  <c r="C44" i="17" a="1"/>
  <c r="C44" i="17" s="1"/>
  <c r="BE43" i="17"/>
  <c r="BA43" i="17"/>
  <c r="AW43" i="17"/>
  <c r="AS43" i="17"/>
  <c r="AO43" i="17"/>
  <c r="AK43" i="17"/>
  <c r="AE43" i="17"/>
  <c r="B43" i="17" s="1"/>
  <c r="BM43" i="17" s="1"/>
  <c r="AD43" i="17"/>
  <c r="H43" i="17" a="1"/>
  <c r="H43" i="17" s="1"/>
  <c r="G43" i="17" a="1"/>
  <c r="G43" i="17" s="1"/>
  <c r="F43" i="17" a="1"/>
  <c r="F43" i="17" s="1"/>
  <c r="E43" i="17" a="1"/>
  <c r="E43" i="17" s="1"/>
  <c r="D43" i="17" a="1"/>
  <c r="D43" i="17" s="1"/>
  <c r="C43" i="17" a="1"/>
  <c r="C43" i="17" s="1"/>
  <c r="BE42" i="17"/>
  <c r="BA42" i="17"/>
  <c r="AW42" i="17"/>
  <c r="AS42" i="17"/>
  <c r="AO42" i="17"/>
  <c r="AK42" i="17"/>
  <c r="AE42" i="17"/>
  <c r="BG42" i="17" s="1"/>
  <c r="AD42" i="17"/>
  <c r="H42" i="17" a="1"/>
  <c r="H42" i="17" s="1"/>
  <c r="G42" i="17" a="1"/>
  <c r="G42" i="17" s="1"/>
  <c r="F42" i="17" a="1"/>
  <c r="F42" i="17" s="1"/>
  <c r="E42" i="17" a="1"/>
  <c r="E42" i="17" s="1"/>
  <c r="D42" i="17" a="1"/>
  <c r="D42" i="17" s="1"/>
  <c r="C42" i="17" a="1"/>
  <c r="C42" i="17" s="1"/>
  <c r="BE41" i="17"/>
  <c r="BA41" i="17"/>
  <c r="AW41" i="17"/>
  <c r="AS41" i="17"/>
  <c r="AO41" i="17"/>
  <c r="AK41" i="17"/>
  <c r="AE41" i="17"/>
  <c r="BG41" i="17" s="1"/>
  <c r="AD41" i="17"/>
  <c r="H41" i="17" a="1"/>
  <c r="H41" i="17" s="1"/>
  <c r="G41" i="17" a="1"/>
  <c r="G41" i="17" s="1"/>
  <c r="F41" i="17" a="1"/>
  <c r="F41" i="17" s="1"/>
  <c r="E41" i="17" a="1"/>
  <c r="E41" i="17" s="1"/>
  <c r="D41" i="17" a="1"/>
  <c r="D41" i="17" s="1"/>
  <c r="C41" i="17" a="1"/>
  <c r="C41" i="17" s="1"/>
  <c r="BE40" i="17"/>
  <c r="BA40" i="17"/>
  <c r="AW40" i="17"/>
  <c r="AS40" i="17"/>
  <c r="AO40" i="17"/>
  <c r="AK40" i="17"/>
  <c r="AE40" i="17"/>
  <c r="AD40" i="17"/>
  <c r="H40" i="17" a="1"/>
  <c r="H40" i="17" s="1"/>
  <c r="G40" i="17" a="1"/>
  <c r="G40" i="17" s="1"/>
  <c r="F40" i="17" a="1"/>
  <c r="F40" i="17" s="1"/>
  <c r="E40" i="17" a="1"/>
  <c r="E40" i="17" s="1"/>
  <c r="D40" i="17" a="1"/>
  <c r="D40" i="17" s="1"/>
  <c r="C40" i="17" a="1"/>
  <c r="C40" i="17" s="1"/>
  <c r="BE39" i="17"/>
  <c r="BA39" i="17"/>
  <c r="AW39" i="17"/>
  <c r="AS39" i="17"/>
  <c r="AO39" i="17"/>
  <c r="AK39" i="17"/>
  <c r="AE39" i="17"/>
  <c r="BG39" i="17" s="1"/>
  <c r="AD39" i="17"/>
  <c r="H39" i="17" a="1"/>
  <c r="H39" i="17" s="1"/>
  <c r="G39" i="17" a="1"/>
  <c r="G39" i="17" s="1"/>
  <c r="F39" i="17" a="1"/>
  <c r="F39" i="17" s="1"/>
  <c r="E39" i="17" a="1"/>
  <c r="E39" i="17" s="1"/>
  <c r="D39" i="17" a="1"/>
  <c r="D39" i="17" s="1"/>
  <c r="C39" i="17" a="1"/>
  <c r="C39" i="17" s="1"/>
  <c r="BE38" i="17"/>
  <c r="BA38" i="17"/>
  <c r="AW38" i="17"/>
  <c r="AS38" i="17"/>
  <c r="AO38" i="17"/>
  <c r="AK38" i="17"/>
  <c r="AE38" i="17"/>
  <c r="AD38" i="17"/>
  <c r="H38" i="17" a="1"/>
  <c r="H38" i="17" s="1"/>
  <c r="G38" i="17" a="1"/>
  <c r="G38" i="17" s="1"/>
  <c r="F38" i="17" a="1"/>
  <c r="F38" i="17" s="1"/>
  <c r="E38" i="17" a="1"/>
  <c r="E38" i="17" s="1"/>
  <c r="D38" i="17" a="1"/>
  <c r="D38" i="17" s="1"/>
  <c r="C38" i="17" a="1"/>
  <c r="C38" i="17" s="1"/>
  <c r="BE37" i="17"/>
  <c r="BA37" i="17"/>
  <c r="AW37" i="17"/>
  <c r="AS37" i="17"/>
  <c r="AO37" i="17"/>
  <c r="AK37" i="17"/>
  <c r="AE37" i="17"/>
  <c r="AD37" i="17"/>
  <c r="H37" i="17" a="1"/>
  <c r="H37" i="17" s="1"/>
  <c r="G37" i="17" a="1"/>
  <c r="G37" i="17" s="1"/>
  <c r="F37" i="17" a="1"/>
  <c r="F37" i="17" s="1"/>
  <c r="E37" i="17" a="1"/>
  <c r="E37" i="17" s="1"/>
  <c r="D37" i="17" a="1"/>
  <c r="D37" i="17" s="1"/>
  <c r="C37" i="17" a="1"/>
  <c r="C37" i="17" s="1"/>
  <c r="BE36" i="17"/>
  <c r="BA36" i="17"/>
  <c r="AW36" i="17"/>
  <c r="AS36" i="17"/>
  <c r="AO36" i="17"/>
  <c r="AK36" i="17"/>
  <c r="AE36" i="17"/>
  <c r="AD36" i="17"/>
  <c r="H36" i="17" a="1"/>
  <c r="H36" i="17" s="1"/>
  <c r="G36" i="17" a="1"/>
  <c r="G36" i="17" s="1"/>
  <c r="F36" i="17" a="1"/>
  <c r="F36" i="17" s="1"/>
  <c r="E36" i="17" a="1"/>
  <c r="E36" i="17" s="1"/>
  <c r="D36" i="17" a="1"/>
  <c r="D36" i="17" s="1"/>
  <c r="C36" i="17" a="1"/>
  <c r="C36" i="17" s="1"/>
  <c r="BE35" i="17"/>
  <c r="BA35" i="17"/>
  <c r="AW35" i="17"/>
  <c r="AS35" i="17"/>
  <c r="AO35" i="17"/>
  <c r="AK35" i="17"/>
  <c r="AE35" i="17"/>
  <c r="BG35" i="17" s="1"/>
  <c r="AD35" i="17"/>
  <c r="H35" i="17" a="1"/>
  <c r="H35" i="17" s="1"/>
  <c r="G35" i="17" a="1"/>
  <c r="G35" i="17" s="1"/>
  <c r="F35" i="17" a="1"/>
  <c r="F35" i="17" s="1"/>
  <c r="E35" i="17" a="1"/>
  <c r="E35" i="17" s="1"/>
  <c r="D35" i="17" a="1"/>
  <c r="D35" i="17" s="1"/>
  <c r="C35" i="17" a="1"/>
  <c r="C35" i="17" s="1"/>
  <c r="BE34" i="17"/>
  <c r="BA34" i="17"/>
  <c r="AW34" i="17"/>
  <c r="AS34" i="17"/>
  <c r="AO34" i="17"/>
  <c r="AK34" i="17"/>
  <c r="AE34" i="17"/>
  <c r="BG34" i="17" s="1"/>
  <c r="AD34" i="17"/>
  <c r="H34" i="17" a="1"/>
  <c r="H34" i="17" s="1"/>
  <c r="G34" i="17" a="1"/>
  <c r="G34" i="17" s="1"/>
  <c r="F34" i="17" a="1"/>
  <c r="F34" i="17" s="1"/>
  <c r="E34" i="17" a="1"/>
  <c r="E34" i="17" s="1"/>
  <c r="D34" i="17" a="1"/>
  <c r="D34" i="17" s="1"/>
  <c r="C34" i="17" a="1"/>
  <c r="C34" i="17" s="1"/>
  <c r="BE33" i="17"/>
  <c r="BA33" i="17"/>
  <c r="AW33" i="17"/>
  <c r="AS33" i="17"/>
  <c r="AO33" i="17"/>
  <c r="AK33" i="17"/>
  <c r="AE33" i="17"/>
  <c r="AD33" i="17"/>
  <c r="H33" i="17" a="1"/>
  <c r="H33" i="17" s="1"/>
  <c r="G33" i="17" a="1"/>
  <c r="G33" i="17" s="1"/>
  <c r="F33" i="17" a="1"/>
  <c r="F33" i="17" s="1"/>
  <c r="E33" i="17" a="1"/>
  <c r="E33" i="17" s="1"/>
  <c r="D33" i="17" a="1"/>
  <c r="D33" i="17" s="1"/>
  <c r="C33" i="17" a="1"/>
  <c r="C33" i="17" s="1"/>
  <c r="BE32" i="17"/>
  <c r="BA32" i="17"/>
  <c r="AW32" i="17"/>
  <c r="AS32" i="17"/>
  <c r="AO32" i="17"/>
  <c r="AK32" i="17"/>
  <c r="AE32" i="17"/>
  <c r="B32" i="17" s="1"/>
  <c r="BM32" i="17" s="1"/>
  <c r="AD32" i="17"/>
  <c r="H32" i="17" a="1"/>
  <c r="H32" i="17" s="1"/>
  <c r="G32" i="17" a="1"/>
  <c r="G32" i="17" s="1"/>
  <c r="F32" i="17" a="1"/>
  <c r="F32" i="17" s="1"/>
  <c r="E32" i="17" a="1"/>
  <c r="E32" i="17" s="1"/>
  <c r="D32" i="17" a="1"/>
  <c r="D32" i="17" s="1"/>
  <c r="C32" i="17" a="1"/>
  <c r="C32" i="17" s="1"/>
  <c r="AH31" i="17"/>
  <c r="CQ21" i="17" s="1"/>
  <c r="AE31" i="17"/>
  <c r="CQ16" i="17" s="1"/>
  <c r="BC28" i="17"/>
  <c r="BD25" i="17" s="1"/>
  <c r="AY28" i="17"/>
  <c r="AZ25" i="17" s="1"/>
  <c r="AU28" i="17"/>
  <c r="AV25" i="17" s="1"/>
  <c r="AQ28" i="17"/>
  <c r="AR25" i="17" s="1"/>
  <c r="AM28" i="17"/>
  <c r="AN25" i="17" s="1"/>
  <c r="AI28" i="17"/>
  <c r="AJ25" i="17" s="1"/>
  <c r="AH28" i="17"/>
  <c r="CQ15" i="17" s="1"/>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C27" i="17"/>
  <c r="AB27" i="17"/>
  <c r="AA27" i="17"/>
  <c r="Z27" i="17"/>
  <c r="Y27" i="17"/>
  <c r="X27" i="17"/>
  <c r="W27" i="17"/>
  <c r="V27" i="17"/>
  <c r="U27" i="17"/>
  <c r="T27" i="17"/>
  <c r="S27" i="17"/>
  <c r="R27" i="17"/>
  <c r="Q27" i="17"/>
  <c r="P27" i="17"/>
  <c r="O27" i="17"/>
  <c r="N27" i="17"/>
  <c r="M27" i="17"/>
  <c r="L27" i="17"/>
  <c r="AH25" i="17"/>
  <c r="CQ29" i="17" s="1"/>
  <c r="AH24" i="17"/>
  <c r="CQ27" i="17" s="1"/>
  <c r="L24" i="17"/>
  <c r="CQ23" i="17" s="1"/>
  <c r="BF23" i="17"/>
  <c r="BB23" i="17"/>
  <c r="AY44" i="17" s="1"/>
  <c r="AX23" i="17"/>
  <c r="AU53" i="17" s="1"/>
  <c r="AT23" i="17"/>
  <c r="AQ53" i="17" s="1"/>
  <c r="AP23" i="17"/>
  <c r="AM40" i="17" s="1"/>
  <c r="AL23" i="17"/>
  <c r="AI52" i="17" s="1"/>
  <c r="BH21" i="17"/>
  <c r="BE22" i="17"/>
  <c r="BG27" i="17" s="1"/>
  <c r="BD22" i="17"/>
  <c r="BI27" i="17" s="1"/>
  <c r="BA22" i="17"/>
  <c r="BG26" i="17" s="1"/>
  <c r="AZ22" i="17"/>
  <c r="BI26" i="17" s="1"/>
  <c r="AW22" i="17"/>
  <c r="BG25" i="17" s="1"/>
  <c r="AV22" i="17"/>
  <c r="BI25" i="17" s="1"/>
  <c r="AS22" i="17"/>
  <c r="BG24" i="17" s="1"/>
  <c r="AR22" i="17"/>
  <c r="BI24" i="17" s="1"/>
  <c r="AO22" i="17"/>
  <c r="BG23" i="17" s="1"/>
  <c r="AN22" i="17"/>
  <c r="BI23" i="17" s="1"/>
  <c r="AK22" i="17"/>
  <c r="BG22" i="17" s="1"/>
  <c r="AJ22" i="17"/>
  <c r="BI22" i="17" s="1"/>
  <c r="AH22" i="17"/>
  <c r="CQ46" i="17" s="1"/>
  <c r="AH21" i="17"/>
  <c r="BJ20" i="17"/>
  <c r="BI20" i="17"/>
  <c r="BH20" i="17"/>
  <c r="BG20" i="17"/>
  <c r="BF20" i="17"/>
  <c r="BE20" i="17"/>
  <c r="BJ18" i="17"/>
  <c r="BI18" i="17"/>
  <c r="BH18" i="17"/>
  <c r="BG18" i="17"/>
  <c r="BF18" i="17"/>
  <c r="BE18" i="17"/>
  <c r="AN17" i="17"/>
  <c r="BK16" i="17"/>
  <c r="AN16" i="17"/>
  <c r="AQ14" i="17" s="1"/>
  <c r="AJ16" i="17"/>
  <c r="AO15" i="17"/>
  <c r="CQ14" i="17" s="1"/>
  <c r="BK12" i="17"/>
  <c r="AR17" i="17"/>
  <c r="BM11" i="17"/>
  <c r="BN8" i="17"/>
  <c r="P7" i="17"/>
  <c r="BK2" i="17"/>
  <c r="BJ2" i="17"/>
  <c r="BI2" i="17"/>
  <c r="BH2" i="17"/>
  <c r="BG2" i="17"/>
  <c r="BF2" i="17"/>
  <c r="BE2" i="17"/>
  <c r="BD2" i="17"/>
  <c r="BC2" i="17"/>
  <c r="BB2" i="17"/>
  <c r="BA2" i="17"/>
  <c r="AZ2" i="17"/>
  <c r="AY2" i="17"/>
  <c r="AX2" i="17"/>
  <c r="AW2" i="17"/>
  <c r="AV2" i="17"/>
  <c r="AU2" i="17"/>
  <c r="AT2" i="17"/>
  <c r="AS2" i="17"/>
  <c r="AR2" i="17"/>
  <c r="AQ2" i="17"/>
  <c r="AP2" i="17"/>
  <c r="AO2" i="17"/>
  <c r="AN2" i="17"/>
  <c r="AM2" i="17"/>
  <c r="AL2" i="17"/>
  <c r="AK2" i="17"/>
  <c r="AJ2" i="17"/>
  <c r="AI2" i="17"/>
  <c r="AH2" i="17"/>
  <c r="AG2" i="17"/>
  <c r="AF2" i="17"/>
  <c r="AE2" i="17"/>
  <c r="AD2" i="17"/>
  <c r="AC2" i="17"/>
  <c r="AB2" i="17"/>
  <c r="AA2" i="17"/>
  <c r="Z2" i="17"/>
  <c r="Y2" i="17"/>
  <c r="X2" i="17"/>
  <c r="W2" i="17"/>
  <c r="V2" i="17"/>
  <c r="U2" i="17"/>
  <c r="T2" i="17"/>
  <c r="S2" i="17"/>
  <c r="R2" i="17"/>
  <c r="Q2" i="17"/>
  <c r="P2" i="17"/>
  <c r="O2" i="17"/>
  <c r="N2" i="17"/>
  <c r="M2" i="17"/>
  <c r="L2" i="17"/>
  <c r="K2" i="17"/>
  <c r="J2" i="17"/>
  <c r="I2" i="17"/>
  <c r="H2" i="17"/>
  <c r="G2" i="17"/>
  <c r="F2" i="17"/>
  <c r="E2" i="17"/>
  <c r="D2" i="17"/>
  <c r="C2" i="17"/>
  <c r="B2" i="17"/>
  <c r="BK1" i="17"/>
  <c r="BK68" i="17" s="1"/>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1" i="17"/>
  <c r="CQ186" i="8" a="1"/>
  <c r="CQ186" i="8" s="1"/>
  <c r="AR17" i="8"/>
  <c r="CQ182" i="8"/>
  <c r="CQ181" i="8"/>
  <c r="CQ180" i="8"/>
  <c r="CQ179" i="8"/>
  <c r="CQ178" i="8"/>
  <c r="CQ177" i="8"/>
  <c r="CQ176" i="8"/>
  <c r="CQ175" i="8"/>
  <c r="CQ174" i="8"/>
  <c r="CQ173" i="8"/>
  <c r="CQ172" i="8"/>
  <c r="CQ171" i="8"/>
  <c r="CQ170" i="8"/>
  <c r="CQ169" i="8"/>
  <c r="CQ168" i="8"/>
  <c r="CQ167" i="8"/>
  <c r="CQ166" i="8"/>
  <c r="CQ165" i="8"/>
  <c r="CQ164" i="8"/>
  <c r="CQ163" i="8"/>
  <c r="CQ162" i="8"/>
  <c r="CQ161" i="8"/>
  <c r="CQ160" i="8"/>
  <c r="CQ159" i="8"/>
  <c r="CQ158" i="8"/>
  <c r="CQ157" i="8"/>
  <c r="CQ156" i="8"/>
  <c r="CU243" i="8"/>
  <c r="CT243" i="8"/>
  <c r="CS243" i="8"/>
  <c r="CR243" i="8"/>
  <c r="CQ243" i="8"/>
  <c r="CQ233" i="8"/>
  <c r="CQ231" i="8"/>
  <c r="CR214" i="8"/>
  <c r="CS120" i="8" a="1"/>
  <c r="CS120" i="8" s="1"/>
  <c r="CS119" i="8" a="1"/>
  <c r="CS119" i="8" s="1"/>
  <c r="CS118" i="8" a="1"/>
  <c r="CS118" i="8" s="1"/>
  <c r="CS105" i="8" a="1"/>
  <c r="CS105" i="8" s="1"/>
  <c r="CS103" i="8" a="1"/>
  <c r="CS103" i="8" s="1"/>
  <c r="CS100" i="8" a="1"/>
  <c r="CS100" i="8" s="1"/>
  <c r="CS98" i="8" a="1"/>
  <c r="CS98" i="8" s="1"/>
  <c r="C32" i="8" a="1"/>
  <c r="C32" i="8" s="1"/>
  <c r="AB27" i="8"/>
  <c r="AA27" i="8"/>
  <c r="Y27" i="8"/>
  <c r="X27" i="8"/>
  <c r="V27" i="8"/>
  <c r="U27" i="8"/>
  <c r="S27" i="8"/>
  <c r="R27" i="8"/>
  <c r="P27" i="8"/>
  <c r="O27" i="8"/>
  <c r="M27" i="8"/>
  <c r="L24" i="8"/>
  <c r="BJ20" i="8"/>
  <c r="BI20" i="8"/>
  <c r="BH20" i="8"/>
  <c r="BG20" i="8"/>
  <c r="BF20" i="8"/>
  <c r="BE20" i="8"/>
  <c r="BJ18" i="8"/>
  <c r="BI18" i="8"/>
  <c r="BH18" i="8"/>
  <c r="BG18" i="8"/>
  <c r="BF18" i="8"/>
  <c r="BE18" i="8"/>
  <c r="BK16" i="8"/>
  <c r="AO15" i="8"/>
  <c r="AJ16" i="8"/>
  <c r="AN16" i="8"/>
  <c r="AN17" i="8"/>
  <c r="AH2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BK46" i="17" a="1"/>
  <c r="BK35" i="17" a="1"/>
  <c r="BK59" i="17" a="1"/>
  <c r="BK38" i="17" a="1"/>
  <c r="BK41" i="17" a="1"/>
  <c r="BK58" i="17" a="1"/>
  <c r="BK50" i="17" a="1"/>
  <c r="X67" i="17"/>
  <c r="BK43" i="17" a="1"/>
  <c r="BK40" i="17" a="1"/>
  <c r="BK37" i="17" a="1"/>
  <c r="BK44" i="17" a="1"/>
  <c r="BK61" i="17" a="1"/>
  <c r="BK53" i="17" a="1"/>
  <c r="BK49" i="17" a="1"/>
  <c r="BK42" i="17" a="1"/>
  <c r="BK48" i="17" a="1"/>
  <c r="BK34" i="17" a="1"/>
  <c r="CR186" i="8"/>
  <c r="BK39" i="17" a="1"/>
  <c r="BK36" i="17" a="1"/>
  <c r="BK60" i="17" a="1"/>
  <c r="BK57" i="17" a="1"/>
  <c r="BK52" i="17" a="1"/>
  <c r="BK51" i="17" a="1"/>
  <c r="BK33" i="17" a="1"/>
  <c r="BK56" i="17" a="1"/>
  <c r="BK47" i="17" a="1"/>
  <c r="BK55" i="17" a="1"/>
  <c r="C14" i="8"/>
  <c r="BK32" i="17" a="1"/>
  <c r="BK45" i="17" a="1"/>
  <c r="BK54" i="17" a="1"/>
  <c r="AV32" i="17" l="1"/>
  <c r="CH7" i="17"/>
  <c r="CG8" i="17" s="1"/>
  <c r="CS94" i="17" a="1"/>
  <c r="CS94" i="17" s="1"/>
  <c r="CS95" i="17" a="1"/>
  <c r="CS95" i="17" s="1"/>
  <c r="CS106" i="17" a="1"/>
  <c r="CS106" i="17" s="1"/>
  <c r="CS96" i="17" a="1"/>
  <c r="CS96" i="17" s="1"/>
  <c r="CS108" i="17" a="1"/>
  <c r="CS108" i="17" s="1"/>
  <c r="CS97" i="17" a="1"/>
  <c r="CS97" i="17" s="1"/>
  <c r="CS101" i="17" a="1"/>
  <c r="CS101" i="17" s="1"/>
  <c r="CS114" i="17" a="1"/>
  <c r="CS114" i="17" s="1"/>
  <c r="CS102" i="17" a="1"/>
  <c r="CS102" i="17" s="1"/>
  <c r="CS92" i="17" a="1"/>
  <c r="CS92" i="17" s="1"/>
  <c r="CS93" i="17" a="1"/>
  <c r="CS93" i="17" s="1"/>
  <c r="CS107" i="17" a="1"/>
  <c r="CS107" i="17" s="1"/>
  <c r="CS104" i="17" a="1"/>
  <c r="CS104" i="17" s="1"/>
  <c r="CS109" i="17" a="1"/>
  <c r="CS109" i="17" s="1"/>
  <c r="CS113" i="17" a="1"/>
  <c r="CS113" i="17" s="1"/>
  <c r="CS99" i="17" a="1"/>
  <c r="CS99" i="17" s="1"/>
  <c r="CS110" i="17" a="1"/>
  <c r="CS110" i="17" s="1"/>
  <c r="CS112" i="17" a="1"/>
  <c r="CS112" i="17" s="1"/>
  <c r="CS111" i="17" a="1"/>
  <c r="CS111" i="17" s="1"/>
  <c r="AR44" i="17"/>
  <c r="AR52" i="17"/>
  <c r="AR50" i="17"/>
  <c r="AJ57" i="17"/>
  <c r="AR58" i="17"/>
  <c r="AV52" i="17"/>
  <c r="AN33" i="17"/>
  <c r="AN49" i="17"/>
  <c r="AR49" i="17"/>
  <c r="AV44" i="17"/>
  <c r="AV34" i="17"/>
  <c r="AV42" i="17"/>
  <c r="AN57" i="17"/>
  <c r="AR33" i="17"/>
  <c r="AV33" i="17"/>
  <c r="AV49" i="17"/>
  <c r="CS135" i="17" a="1"/>
  <c r="CS135" i="17" s="1"/>
  <c r="CS138" i="17" a="1"/>
  <c r="CS138" i="17" s="1"/>
  <c r="CS117" i="17" a="1"/>
  <c r="CS117" i="17" s="1"/>
  <c r="CS126" i="17" a="1"/>
  <c r="CS126" i="17" s="1"/>
  <c r="CS127" i="17" a="1"/>
  <c r="CS127" i="17" s="1"/>
  <c r="CS128" i="17" a="1"/>
  <c r="CS128" i="17" s="1"/>
  <c r="CS121" i="17" a="1"/>
  <c r="CS121" i="17" s="1"/>
  <c r="CS137" i="17" a="1"/>
  <c r="CS137" i="17" s="1"/>
  <c r="CS122" i="17" a="1"/>
  <c r="CS122" i="17" s="1"/>
  <c r="CS124" i="17" a="1"/>
  <c r="CS124" i="17" s="1"/>
  <c r="CS136" i="17" a="1"/>
  <c r="CS136" i="17" s="1"/>
  <c r="CS129" i="17" a="1"/>
  <c r="CS129" i="17" s="1"/>
  <c r="CS130" i="17" a="1"/>
  <c r="CS130" i="17" s="1"/>
  <c r="CS116" i="17" a="1"/>
  <c r="CS116" i="17" s="1"/>
  <c r="CS132" i="17" a="1"/>
  <c r="CS132" i="17" s="1"/>
  <c r="CS134" i="17" a="1"/>
  <c r="CS134" i="17" s="1"/>
  <c r="CS125" i="17" a="1"/>
  <c r="CS125" i="17" s="1"/>
  <c r="CS115" i="17" a="1"/>
  <c r="CS115" i="17" s="1"/>
  <c r="CS123" i="17" a="1"/>
  <c r="CS123" i="17" s="1"/>
  <c r="CS131" i="17" a="1"/>
  <c r="CS131" i="17" s="1"/>
  <c r="CS133" i="17" a="1"/>
  <c r="CS133" i="17" s="1"/>
  <c r="AV45" i="17"/>
  <c r="AN52" i="17"/>
  <c r="AJ34" i="17"/>
  <c r="BG32" i="17"/>
  <c r="AN34" i="17"/>
  <c r="AJ33" i="17"/>
  <c r="AQ38" i="17"/>
  <c r="AV59" i="17"/>
  <c r="AN48" i="17"/>
  <c r="AJ56" i="17"/>
  <c r="BG54" i="17"/>
  <c r="AJ46" i="17"/>
  <c r="AJ54" i="17"/>
  <c r="BD36" i="17"/>
  <c r="AN46" i="17"/>
  <c r="AN54" i="17"/>
  <c r="AR46" i="17"/>
  <c r="AR54" i="17"/>
  <c r="AV55" i="17"/>
  <c r="AJ48" i="17"/>
  <c r="AJ47" i="17"/>
  <c r="AN56" i="17"/>
  <c r="AV40" i="17"/>
  <c r="AN47" i="17"/>
  <c r="AR47" i="17"/>
  <c r="AJ37" i="17"/>
  <c r="AR55" i="17"/>
  <c r="AJ36" i="17"/>
  <c r="AN45" i="17"/>
  <c r="AV46" i="17"/>
  <c r="AN53" i="17"/>
  <c r="AV54" i="17"/>
  <c r="AR48" i="17"/>
  <c r="AV48" i="17"/>
  <c r="AN55" i="17"/>
  <c r="B35" i="17"/>
  <c r="BM35" i="17" s="1"/>
  <c r="AR45" i="17"/>
  <c r="AR53" i="17"/>
  <c r="AT53" i="17" s="1"/>
  <c r="BD41" i="17"/>
  <c r="AZ35" i="17"/>
  <c r="AY35" i="17"/>
  <c r="BD49" i="17"/>
  <c r="BD40" i="17"/>
  <c r="CY3" i="17"/>
  <c r="AZ34" i="17"/>
  <c r="AJ51" i="17"/>
  <c r="AM36" i="17"/>
  <c r="AM37" i="17"/>
  <c r="AN51" i="17"/>
  <c r="B59" i="17"/>
  <c r="BM59" i="17" s="1"/>
  <c r="AV43" i="17"/>
  <c r="AJ50" i="17"/>
  <c r="AR51" i="17"/>
  <c r="BD52" i="17"/>
  <c r="AZ51" i="17"/>
  <c r="BD57" i="17"/>
  <c r="BD39" i="17"/>
  <c r="BD47" i="17"/>
  <c r="AZ56" i="17"/>
  <c r="BG60" i="17"/>
  <c r="AZ54" i="17"/>
  <c r="AZ44" i="17"/>
  <c r="BB44" i="17" s="1"/>
  <c r="AU38" i="17"/>
  <c r="BG48" i="17"/>
  <c r="AV51" i="17"/>
  <c r="B38" i="17"/>
  <c r="BM38" i="17" s="1"/>
  <c r="BG38" i="17"/>
  <c r="B37" i="17"/>
  <c r="BM37" i="17" s="1"/>
  <c r="BG37" i="17"/>
  <c r="AJ59" i="17"/>
  <c r="AJ35" i="17"/>
  <c r="AR60" i="17"/>
  <c r="AN35" i="17"/>
  <c r="AN36" i="17"/>
  <c r="AY38" i="17"/>
  <c r="AM43" i="17"/>
  <c r="AI45" i="17"/>
  <c r="AI53" i="17"/>
  <c r="AI32" i="17"/>
  <c r="AV35" i="17"/>
  <c r="AQ39" i="17"/>
  <c r="AI47" i="17"/>
  <c r="AM52" i="17"/>
  <c r="AP52" i="17" s="1"/>
  <c r="AI54" i="17"/>
  <c r="AI57" i="17"/>
  <c r="AL57" i="17" s="1"/>
  <c r="AJ38" i="17"/>
  <c r="AU40" i="17"/>
  <c r="AX40" i="17" s="1"/>
  <c r="AM45" i="17"/>
  <c r="AI48" i="17"/>
  <c r="AI55" i="17"/>
  <c r="AI58" i="17"/>
  <c r="AZ36" i="17"/>
  <c r="AN38" i="17"/>
  <c r="AY41" i="17"/>
  <c r="AM54" i="17"/>
  <c r="AM57" i="17"/>
  <c r="AI34" i="17"/>
  <c r="AR38" i="17"/>
  <c r="AQ49" i="17"/>
  <c r="AQ50" i="17"/>
  <c r="AT50" i="17" s="1"/>
  <c r="AU51" i="17"/>
  <c r="AM58" i="17"/>
  <c r="AV37" i="17"/>
  <c r="AY43" i="17"/>
  <c r="AQ55" i="17"/>
  <c r="AU33" i="17"/>
  <c r="AX33" i="17" s="1"/>
  <c r="AJ40" i="17"/>
  <c r="AJ43" i="17"/>
  <c r="AQ58" i="17"/>
  <c r="AI36" i="17"/>
  <c r="AL36" i="17" s="1"/>
  <c r="AJ42" i="17"/>
  <c r="AN43" i="17"/>
  <c r="AY45" i="17"/>
  <c r="AY49" i="17"/>
  <c r="BG53" i="17"/>
  <c r="AZ57" i="17"/>
  <c r="AY61" i="17"/>
  <c r="AI39" i="17"/>
  <c r="AJ39" i="17"/>
  <c r="AI43" i="17"/>
  <c r="AN59" i="17"/>
  <c r="AN40" i="17"/>
  <c r="AP40" i="17" s="1"/>
  <c r="AM41" i="17"/>
  <c r="AR59" i="17"/>
  <c r="AV60" i="17"/>
  <c r="AI44" i="17"/>
  <c r="AR36" i="17"/>
  <c r="AM32" i="17"/>
  <c r="AN37" i="17"/>
  <c r="AQ44" i="17"/>
  <c r="AT44" i="17" s="1"/>
  <c r="AR37" i="17"/>
  <c r="AQ32" i="17"/>
  <c r="AV38" i="17"/>
  <c r="AU45" i="17"/>
  <c r="AM60" i="17"/>
  <c r="B42" i="17"/>
  <c r="BM42" i="17" s="1"/>
  <c r="AY46" i="17"/>
  <c r="AU34" i="17"/>
  <c r="AV39" i="17"/>
  <c r="AN42" i="17"/>
  <c r="AR43" i="17"/>
  <c r="AJ45" i="17"/>
  <c r="AJ52" i="17"/>
  <c r="AL52" i="17" s="1"/>
  <c r="AJ53" i="17"/>
  <c r="AI50" i="17"/>
  <c r="AV53" i="17"/>
  <c r="AX53" i="17" s="1"/>
  <c r="AQ54" i="17"/>
  <c r="AT54" i="17" s="1"/>
  <c r="AJ58" i="17"/>
  <c r="AU61" i="17"/>
  <c r="BG44" i="17"/>
  <c r="AM34" i="17"/>
  <c r="AP34" i="17" s="1"/>
  <c r="AR40" i="17"/>
  <c r="AI41" i="17"/>
  <c r="AU43" i="17"/>
  <c r="BD46" i="17"/>
  <c r="BG46" i="17"/>
  <c r="AM47" i="17"/>
  <c r="AJ49" i="17"/>
  <c r="AZ49" i="17"/>
  <c r="AQ52" i="17"/>
  <c r="AT52" i="17" s="1"/>
  <c r="AJ60" i="17"/>
  <c r="AI46" i="17"/>
  <c r="AY47" i="17"/>
  <c r="B50" i="17"/>
  <c r="BM50" i="17" s="1"/>
  <c r="AU50" i="17"/>
  <c r="AN61" i="17"/>
  <c r="AM53" i="17"/>
  <c r="AU55" i="17"/>
  <c r="AI56" i="17"/>
  <c r="AR61" i="17"/>
  <c r="AU32" i="17"/>
  <c r="AX32" i="17" s="1"/>
  <c r="BD34" i="17"/>
  <c r="AM35" i="17"/>
  <c r="AQ37" i="17"/>
  <c r="B39" i="17"/>
  <c r="BM39" i="17" s="1"/>
  <c r="AI40" i="17"/>
  <c r="AJ41" i="17"/>
  <c r="BG45" i="17"/>
  <c r="AM46" i="17"/>
  <c r="AV47" i="17"/>
  <c r="AN50" i="17"/>
  <c r="AY50" i="17"/>
  <c r="AM51" i="17"/>
  <c r="AN58" i="17"/>
  <c r="AM59" i="17"/>
  <c r="AV61" i="17"/>
  <c r="AM48" i="17"/>
  <c r="AN41" i="17"/>
  <c r="AM42" i="17"/>
  <c r="AZ45" i="17"/>
  <c r="AZ47" i="17"/>
  <c r="AJ55" i="17"/>
  <c r="AI33" i="17"/>
  <c r="B41" i="17"/>
  <c r="BM41" i="17" s="1"/>
  <c r="AI42" i="17"/>
  <c r="AN39" i="17"/>
  <c r="AY39" i="17"/>
  <c r="AR41" i="17"/>
  <c r="AJ44" i="17"/>
  <c r="AU48" i="17"/>
  <c r="AI49" i="17"/>
  <c r="AM56" i="17"/>
  <c r="AV58" i="17"/>
  <c r="BG58" i="17"/>
  <c r="AI35" i="17"/>
  <c r="AU37" i="17"/>
  <c r="BD35" i="17"/>
  <c r="AQ33" i="17"/>
  <c r="AT33" i="17" s="1"/>
  <c r="AI38" i="17"/>
  <c r="AV41" i="17"/>
  <c r="AN44" i="17"/>
  <c r="AQ46" i="17"/>
  <c r="AV50" i="17"/>
  <c r="AZ58" i="17"/>
  <c r="BK33" i="17"/>
  <c r="BK51" i="17"/>
  <c r="BK39" i="17"/>
  <c r="BK61" i="17"/>
  <c r="BK50" i="17"/>
  <c r="BK56" i="17"/>
  <c r="BK55" i="17"/>
  <c r="BK34" i="17"/>
  <c r="BK32" i="17"/>
  <c r="BK54" i="17"/>
  <c r="BK59" i="17"/>
  <c r="BK48" i="17"/>
  <c r="BK53" i="17"/>
  <c r="BK36" i="17"/>
  <c r="BK44" i="17"/>
  <c r="BK43" i="17"/>
  <c r="BK38" i="17"/>
  <c r="BK49" i="17"/>
  <c r="BK42" i="17"/>
  <c r="BK37" i="17"/>
  <c r="BK58" i="17"/>
  <c r="BK41" i="17"/>
  <c r="BK52" i="17"/>
  <c r="BK46" i="17"/>
  <c r="BK60" i="17"/>
  <c r="BK35" i="17"/>
  <c r="BK40" i="17"/>
  <c r="BK57" i="17"/>
  <c r="BK45" i="17"/>
  <c r="BK47" i="17"/>
  <c r="AZ37" i="17"/>
  <c r="BD37" i="17"/>
  <c r="AZ48" i="17"/>
  <c r="BD48" i="17"/>
  <c r="BD53" i="17"/>
  <c r="AZ53" i="17"/>
  <c r="BD43" i="17"/>
  <c r="AZ43" i="17"/>
  <c r="AN32" i="17"/>
  <c r="D63" i="17"/>
  <c r="AZ42" i="17"/>
  <c r="BD42" i="17"/>
  <c r="AZ59" i="17"/>
  <c r="BD59" i="17"/>
  <c r="BD61" i="17"/>
  <c r="AZ61" i="17"/>
  <c r="AZ32" i="17"/>
  <c r="BD32" i="17"/>
  <c r="G63" i="17"/>
  <c r="B51" i="17"/>
  <c r="BM51" i="17" s="1"/>
  <c r="B55" i="17"/>
  <c r="BM55" i="17" s="1"/>
  <c r="BG55" i="17"/>
  <c r="BG52" i="17"/>
  <c r="BG57" i="17"/>
  <c r="B57" i="17"/>
  <c r="BM57" i="17" s="1"/>
  <c r="BG47" i="17"/>
  <c r="C63" i="17"/>
  <c r="AJ32" i="17"/>
  <c r="BD38" i="17"/>
  <c r="AZ38" i="17"/>
  <c r="BD50" i="17"/>
  <c r="AZ50" i="17"/>
  <c r="BK21" i="17"/>
  <c r="BK20" i="17"/>
  <c r="BD55" i="17"/>
  <c r="AZ55" i="17"/>
  <c r="B33" i="17"/>
  <c r="BG33" i="17"/>
  <c r="B34" i="17"/>
  <c r="BG36" i="17"/>
  <c r="B36" i="17"/>
  <c r="BM36" i="17" s="1"/>
  <c r="BG40" i="17"/>
  <c r="B40" i="17"/>
  <c r="BM40" i="17" s="1"/>
  <c r="BD60" i="17"/>
  <c r="BE60" i="17" s="1"/>
  <c r="AZ60" i="17"/>
  <c r="BG56" i="17"/>
  <c r="B56" i="17"/>
  <c r="BM56" i="17" s="1"/>
  <c r="BD58" i="17"/>
  <c r="AR32" i="17"/>
  <c r="E63" i="17"/>
  <c r="BK4" i="17" a="1"/>
  <c r="BK4" i="17" s="1"/>
  <c r="BI5" i="17"/>
  <c r="BD51" i="17"/>
  <c r="AR56" i="17"/>
  <c r="F63" i="17"/>
  <c r="AU47" i="17"/>
  <c r="AU46" i="17"/>
  <c r="AU57" i="17"/>
  <c r="AU35" i="17"/>
  <c r="AU52" i="17"/>
  <c r="AU41" i="17"/>
  <c r="AU58" i="17"/>
  <c r="AU36" i="17"/>
  <c r="AU54" i="17"/>
  <c r="AU49" i="17"/>
  <c r="AU44" i="17"/>
  <c r="AX44" i="17" s="1"/>
  <c r="AU39" i="17"/>
  <c r="BC32" i="17"/>
  <c r="BD33" i="17"/>
  <c r="AZ33" i="17"/>
  <c r="AY40" i="17"/>
  <c r="BD45" i="17"/>
  <c r="AQ48" i="17"/>
  <c r="AZ52" i="17"/>
  <c r="AY52" i="17"/>
  <c r="BB52" i="17" s="1"/>
  <c r="AU56" i="17"/>
  <c r="AU60" i="17"/>
  <c r="BD54" i="17"/>
  <c r="BG49" i="17"/>
  <c r="AQ41" i="17"/>
  <c r="AY60" i="17"/>
  <c r="AY51" i="17"/>
  <c r="AY53" i="17"/>
  <c r="AY42" i="17"/>
  <c r="AY59" i="17"/>
  <c r="AY37" i="17"/>
  <c r="AY54" i="17"/>
  <c r="AY48" i="17"/>
  <c r="AY32" i="17"/>
  <c r="AY56" i="17"/>
  <c r="AY33" i="17"/>
  <c r="AY36" i="17"/>
  <c r="AY34" i="17"/>
  <c r="AZ40" i="17"/>
  <c r="AY55" i="17"/>
  <c r="AV56" i="17"/>
  <c r="AY58" i="17"/>
  <c r="AU59" i="17"/>
  <c r="AZ39" i="17"/>
  <c r="AZ46" i="17"/>
  <c r="AQ59" i="17"/>
  <c r="AQ34" i="17"/>
  <c r="AQ57" i="17"/>
  <c r="AQ45" i="17"/>
  <c r="AQ60" i="17"/>
  <c r="AQ56" i="17"/>
  <c r="AQ51" i="17"/>
  <c r="AQ40" i="17"/>
  <c r="AQ35" i="17"/>
  <c r="AQ42" i="17"/>
  <c r="AQ61" i="17"/>
  <c r="AQ47" i="17"/>
  <c r="AR35" i="17"/>
  <c r="AQ36" i="17"/>
  <c r="AZ41" i="17"/>
  <c r="AR42" i="17"/>
  <c r="AU42" i="17"/>
  <c r="AQ43" i="17"/>
  <c r="AV57" i="17"/>
  <c r="AY57" i="17"/>
  <c r="AV36" i="17"/>
  <c r="AR39" i="17"/>
  <c r="BD56" i="17"/>
  <c r="BK18" i="17"/>
  <c r="BG43" i="17"/>
  <c r="BD44" i="17"/>
  <c r="AR57" i="17"/>
  <c r="AD75" i="17"/>
  <c r="AD76" i="17" s="1"/>
  <c r="AO68" i="17" s="1"/>
  <c r="AM39" i="17"/>
  <c r="AM44" i="17"/>
  <c r="AM50" i="17"/>
  <c r="BG61" i="17"/>
  <c r="B61" i="17"/>
  <c r="BM61" i="17" s="1"/>
  <c r="AI60" i="17"/>
  <c r="AI51" i="17"/>
  <c r="AJ61" i="17"/>
  <c r="AM33" i="17"/>
  <c r="AI37" i="17"/>
  <c r="AM49" i="17"/>
  <c r="AI59" i="17"/>
  <c r="AN60" i="17"/>
  <c r="AI61" i="17"/>
  <c r="AM61" i="17"/>
  <c r="AM55" i="17"/>
  <c r="AP55" i="17" s="1"/>
  <c r="AR34" i="17"/>
  <c r="AM38" i="17"/>
  <c r="BJ62" i="17"/>
  <c r="S85" i="17"/>
  <c r="BK18" i="8"/>
  <c r="BK21" i="8"/>
  <c r="BK20" i="8"/>
  <c r="AL43" i="17" l="1"/>
  <c r="AX45" i="17"/>
  <c r="AX49" i="17"/>
  <c r="AX51" i="17"/>
  <c r="AT47" i="17"/>
  <c r="AT49" i="17"/>
  <c r="AX41" i="17"/>
  <c r="AX52" i="17"/>
  <c r="AL56" i="17"/>
  <c r="AT58" i="17"/>
  <c r="AX42" i="17"/>
  <c r="AL38" i="17"/>
  <c r="AL33" i="17"/>
  <c r="AP49" i="17"/>
  <c r="AL34" i="17"/>
  <c r="AP57" i="17"/>
  <c r="AP33" i="17"/>
  <c r="AT45" i="17"/>
  <c r="AX34" i="17"/>
  <c r="AX55" i="17"/>
  <c r="BB35" i="17"/>
  <c r="AP48" i="17"/>
  <c r="AL35" i="17"/>
  <c r="AP47" i="17"/>
  <c r="AT38" i="17"/>
  <c r="AP50" i="17"/>
  <c r="AL46" i="17"/>
  <c r="AP37" i="17"/>
  <c r="AP45" i="17"/>
  <c r="BB48" i="17"/>
  <c r="AX37" i="17"/>
  <c r="BI33" i="17"/>
  <c r="AP44" i="17"/>
  <c r="AX59" i="17"/>
  <c r="BB51" i="17"/>
  <c r="AL42" i="17"/>
  <c r="AP54" i="17"/>
  <c r="AX38" i="17"/>
  <c r="AP36" i="17"/>
  <c r="AP56" i="17"/>
  <c r="AT55" i="17"/>
  <c r="AL48" i="17"/>
  <c r="AT32" i="17"/>
  <c r="AL49" i="17"/>
  <c r="AP59" i="17"/>
  <c r="AX54" i="17"/>
  <c r="AX48" i="17"/>
  <c r="BI54" i="17"/>
  <c r="AT37" i="17"/>
  <c r="AL54" i="17"/>
  <c r="AT46" i="17"/>
  <c r="AT56" i="17"/>
  <c r="BB56" i="17"/>
  <c r="AP46" i="17"/>
  <c r="AL47" i="17"/>
  <c r="BB34" i="17"/>
  <c r="AX58" i="17"/>
  <c r="AP53" i="17"/>
  <c r="AT60" i="17"/>
  <c r="AT39" i="17"/>
  <c r="AX56" i="17"/>
  <c r="AT51" i="17"/>
  <c r="BB57" i="17"/>
  <c r="BB32" i="17"/>
  <c r="BB61" i="17"/>
  <c r="BI49" i="17"/>
  <c r="AL45" i="17"/>
  <c r="BB54" i="17"/>
  <c r="BI44" i="17"/>
  <c r="AP58" i="17"/>
  <c r="BI37" i="17"/>
  <c r="BI41" i="17"/>
  <c r="AP51" i="17"/>
  <c r="AP60" i="17"/>
  <c r="AP38" i="17"/>
  <c r="BI51" i="17"/>
  <c r="AL41" i="17"/>
  <c r="BI34" i="17"/>
  <c r="BI47" i="17"/>
  <c r="AL39" i="17"/>
  <c r="BI52" i="17"/>
  <c r="BB49" i="17"/>
  <c r="AL50" i="17"/>
  <c r="BI40" i="17"/>
  <c r="BI56" i="17"/>
  <c r="AX43" i="17"/>
  <c r="AP39" i="17"/>
  <c r="AT36" i="17"/>
  <c r="AX35" i="17"/>
  <c r="BB41" i="17"/>
  <c r="BB37" i="17"/>
  <c r="AT59" i="17"/>
  <c r="BI50" i="17"/>
  <c r="AP43" i="17"/>
  <c r="BI46" i="17"/>
  <c r="BB39" i="17"/>
  <c r="AL44" i="17"/>
  <c r="BB38" i="17"/>
  <c r="BI35" i="17"/>
  <c r="AL55" i="17"/>
  <c r="AP42" i="17"/>
  <c r="AX61" i="17"/>
  <c r="AP41" i="17"/>
  <c r="AL58" i="17"/>
  <c r="AL53" i="17"/>
  <c r="BI36" i="17"/>
  <c r="AT40" i="17"/>
  <c r="BB36" i="17"/>
  <c r="BM33" i="17"/>
  <c r="AP35" i="17"/>
  <c r="AT41" i="17"/>
  <c r="AX39" i="17"/>
  <c r="AX50" i="17"/>
  <c r="AT61" i="17"/>
  <c r="BM34" i="17"/>
  <c r="BB45" i="17"/>
  <c r="AL40" i="17"/>
  <c r="BB33" i="17"/>
  <c r="AX60" i="17"/>
  <c r="BI58" i="17"/>
  <c r="BI53" i="17"/>
  <c r="AP61" i="17"/>
  <c r="AX57" i="17"/>
  <c r="BI45" i="17"/>
  <c r="AX47" i="17"/>
  <c r="BI59" i="17"/>
  <c r="BI42" i="17"/>
  <c r="BI48" i="17"/>
  <c r="BB50" i="17"/>
  <c r="BB53" i="17"/>
  <c r="BI60" i="17"/>
  <c r="BI55" i="17"/>
  <c r="BB58" i="17"/>
  <c r="BI61" i="17"/>
  <c r="BF32" i="17"/>
  <c r="BB47" i="17"/>
  <c r="BB59" i="17"/>
  <c r="BI38" i="17"/>
  <c r="BI57" i="17"/>
  <c r="AV63" i="17"/>
  <c r="BI43" i="17"/>
  <c r="AO93" i="17"/>
  <c r="AO94" i="17" s="1"/>
  <c r="BD63" i="17"/>
  <c r="AN63" i="17"/>
  <c r="AP32" i="17"/>
  <c r="AT48" i="17"/>
  <c r="AZ63" i="17"/>
  <c r="AL51" i="17"/>
  <c r="BB46" i="17"/>
  <c r="AL61" i="17"/>
  <c r="BB55" i="17"/>
  <c r="BB42" i="17"/>
  <c r="AI25" i="17"/>
  <c r="M63" i="17"/>
  <c r="C62" i="17"/>
  <c r="BK62" i="17" a="1"/>
  <c r="BK62" i="17" s="1"/>
  <c r="BK63" i="17" a="1"/>
  <c r="BK63" i="17" s="1"/>
  <c r="BJ69" i="17" a="1"/>
  <c r="BJ69" i="17" s="1"/>
  <c r="AL59" i="17"/>
  <c r="AX46" i="17"/>
  <c r="BB43" i="17"/>
  <c r="BI39" i="17"/>
  <c r="AT43" i="17"/>
  <c r="AT57" i="17"/>
  <c r="G62" i="17"/>
  <c r="Y63" i="17"/>
  <c r="H62" i="17"/>
  <c r="H63" i="17" s="1"/>
  <c r="AY25" i="17"/>
  <c r="AM25" i="17"/>
  <c r="P63" i="17"/>
  <c r="D62" i="17"/>
  <c r="AT42" i="17"/>
  <c r="AT34" i="17"/>
  <c r="BB60" i="17"/>
  <c r="AX36" i="17"/>
  <c r="AJ63" i="17"/>
  <c r="BI32" i="17"/>
  <c r="AL32" i="17"/>
  <c r="AT35" i="17"/>
  <c r="S63" i="17"/>
  <c r="AQ25" i="17"/>
  <c r="E62" i="17"/>
  <c r="BB40" i="17"/>
  <c r="AR63" i="17"/>
  <c r="AL60" i="17"/>
  <c r="AL37" i="17"/>
  <c r="BH32" i="17"/>
  <c r="V63" i="17"/>
  <c r="AU25" i="17"/>
  <c r="F62" i="17"/>
  <c r="BN7" i="17" l="1"/>
  <c r="BN6" i="17"/>
  <c r="BN5" i="17"/>
  <c r="AX63" i="17"/>
  <c r="BB63" i="17"/>
  <c r="AB63" i="17"/>
  <c r="BC25" i="17"/>
  <c r="BC61" i="17"/>
  <c r="BC55" i="17"/>
  <c r="BC54" i="17"/>
  <c r="BC49" i="17"/>
  <c r="BC43" i="17"/>
  <c r="BC38" i="17"/>
  <c r="BC33" i="17"/>
  <c r="BC50" i="17"/>
  <c r="BC44" i="17"/>
  <c r="BC35" i="17"/>
  <c r="BC53" i="17"/>
  <c r="BC46" i="17"/>
  <c r="BC51" i="17"/>
  <c r="BC39" i="17"/>
  <c r="BC45" i="17"/>
  <c r="BC37" i="17"/>
  <c r="BC56" i="17"/>
  <c r="BC47" i="17"/>
  <c r="BC36" i="17"/>
  <c r="BC52" i="17"/>
  <c r="BC57" i="17"/>
  <c r="BC41" i="17"/>
  <c r="BC58" i="17"/>
  <c r="BC34" i="17"/>
  <c r="BC60" i="17"/>
  <c r="BC59" i="17"/>
  <c r="BC48" i="17"/>
  <c r="BC40" i="17"/>
  <c r="BC42" i="17"/>
  <c r="AL63" i="17"/>
  <c r="BJ32" i="17"/>
  <c r="AT63" i="17"/>
  <c r="BI63" i="17"/>
  <c r="AP63" i="17"/>
  <c r="BA68" i="17"/>
  <c r="AJ27" i="8"/>
  <c r="AK27" i="8"/>
  <c r="AL27" i="8"/>
  <c r="AM27" i="8"/>
  <c r="AN27" i="8"/>
  <c r="AO27" i="8"/>
  <c r="AP27" i="8"/>
  <c r="AQ27" i="8"/>
  <c r="AR27" i="8"/>
  <c r="AS27" i="8"/>
  <c r="AT27" i="8"/>
  <c r="AU27" i="8"/>
  <c r="AV27" i="8"/>
  <c r="AW27" i="8"/>
  <c r="AX27" i="8"/>
  <c r="AY27" i="8"/>
  <c r="AZ27" i="8"/>
  <c r="BA27" i="8"/>
  <c r="BB27" i="8"/>
  <c r="BC27" i="8"/>
  <c r="BD27" i="8"/>
  <c r="BE27" i="8"/>
  <c r="BF27" i="8"/>
  <c r="AI27" i="8"/>
  <c r="BM11" i="8"/>
  <c r="BM12" i="8"/>
  <c r="BM13" i="8"/>
  <c r="BM14" i="8"/>
  <c r="BM15" i="8"/>
  <c r="BM16" i="8"/>
  <c r="BM17" i="8"/>
  <c r="BM18" i="8"/>
  <c r="BM19" i="8"/>
  <c r="BM20" i="8"/>
  <c r="BM21" i="8"/>
  <c r="BM22" i="8"/>
  <c r="BM24" i="8"/>
  <c r="BM25" i="8"/>
  <c r="BM26" i="8"/>
  <c r="BM27" i="8"/>
  <c r="BM28" i="8"/>
  <c r="BM29" i="8"/>
  <c r="BM30" i="8"/>
  <c r="BM86" i="8"/>
  <c r="BM87" i="8"/>
  <c r="BM88" i="8"/>
  <c r="BM89" i="8"/>
  <c r="BM90" i="8"/>
  <c r="BM91" i="8"/>
  <c r="BM92" i="8"/>
  <c r="BM129" i="8"/>
  <c r="BM130" i="8"/>
  <c r="BM131" i="8"/>
  <c r="BM132" i="8"/>
  <c r="BM133" i="8"/>
  <c r="BM134" i="8"/>
  <c r="BM135" i="8"/>
  <c r="BM136" i="8"/>
  <c r="BM137" i="8"/>
  <c r="BK43" i="8" a="1"/>
  <c r="BK82" i="8" a="1"/>
  <c r="BK61" i="8" a="1"/>
  <c r="BK71" i="8" a="1"/>
  <c r="BK65" i="8" a="1"/>
  <c r="BK52" i="8" a="1"/>
  <c r="BK40" i="8" a="1"/>
  <c r="BK48" i="8" a="1"/>
  <c r="BK38" i="8" a="1"/>
  <c r="BK62" i="8" a="1"/>
  <c r="BK69" i="8" a="1"/>
  <c r="BK75" i="8" a="1"/>
  <c r="BK39" i="8" a="1"/>
  <c r="BK53" i="8" a="1"/>
  <c r="BK77" i="8" a="1"/>
  <c r="BK78" i="8" a="1"/>
  <c r="BK74" i="8" a="1"/>
  <c r="BK59" i="8" a="1"/>
  <c r="BK84" i="8" a="1"/>
  <c r="BK79" i="8" a="1"/>
  <c r="BK34" i="8" a="1"/>
  <c r="BK37" i="8" a="1"/>
  <c r="BK47" i="8" a="1"/>
  <c r="BK36" i="8" a="1"/>
  <c r="BK51" i="8" a="1"/>
  <c r="BK41" i="8" a="1"/>
  <c r="BK86" i="8" a="1"/>
  <c r="BK70" i="8" a="1"/>
  <c r="BK72" i="8" a="1"/>
  <c r="BK81" i="8" a="1"/>
  <c r="BK85" i="8" a="1"/>
  <c r="BK60" i="8" a="1"/>
  <c r="BK66" i="8" a="1"/>
  <c r="BK55" i="8" a="1"/>
  <c r="BK76" i="8" a="1"/>
  <c r="BK67" i="8" a="1"/>
  <c r="X92" i="8"/>
  <c r="BK80" i="8" a="1"/>
  <c r="BK42" i="8" a="1"/>
  <c r="BK46" i="8" a="1"/>
  <c r="BK83" i="8" a="1"/>
  <c r="BK54" i="8" a="1"/>
  <c r="BK35" i="8" a="1"/>
  <c r="BK45" i="8" a="1"/>
  <c r="BK73" i="8" a="1"/>
  <c r="BK64" i="8" a="1"/>
  <c r="BK50" i="8" a="1"/>
  <c r="BK44" i="8" a="1"/>
  <c r="BK58" i="8" a="1"/>
  <c r="BK63" i="8" a="1"/>
  <c r="BK49" i="8" a="1"/>
  <c r="BK56" i="8" a="1"/>
  <c r="BK32" i="8" a="1"/>
  <c r="BK68" i="8" a="1"/>
  <c r="BK57" i="8" a="1"/>
  <c r="BF38" i="17" l="1"/>
  <c r="BJ38" i="17" s="1"/>
  <c r="BH38" i="17"/>
  <c r="BF41" i="17"/>
  <c r="BJ41" i="17" s="1"/>
  <c r="BH41" i="17"/>
  <c r="BF45" i="17"/>
  <c r="BJ45" i="17" s="1"/>
  <c r="BH45" i="17"/>
  <c r="BF57" i="17"/>
  <c r="BJ57" i="17" s="1"/>
  <c r="BH57" i="17"/>
  <c r="BF39" i="17"/>
  <c r="BJ39" i="17" s="1"/>
  <c r="BH39" i="17"/>
  <c r="BA86" i="17"/>
  <c r="BA87" i="17" s="1"/>
  <c r="BF46" i="17"/>
  <c r="BJ46" i="17" s="1"/>
  <c r="BH46" i="17"/>
  <c r="BF54" i="17"/>
  <c r="BJ54" i="17" s="1"/>
  <c r="BH54" i="17"/>
  <c r="BF48" i="17"/>
  <c r="BJ48" i="17" s="1"/>
  <c r="BH48" i="17"/>
  <c r="BF47" i="17"/>
  <c r="BJ47" i="17" s="1"/>
  <c r="BH47" i="17"/>
  <c r="BF60" i="17"/>
  <c r="BJ60" i="17" s="1"/>
  <c r="BH60" i="17"/>
  <c r="BF44" i="17"/>
  <c r="BJ44" i="17" s="1"/>
  <c r="BH44" i="17"/>
  <c r="BF34" i="17"/>
  <c r="BJ34" i="17" s="1"/>
  <c r="BH34" i="17"/>
  <c r="BF58" i="17"/>
  <c r="BJ58" i="17" s="1"/>
  <c r="BH58" i="17"/>
  <c r="BF33" i="17"/>
  <c r="BH33" i="17"/>
  <c r="BF43" i="17"/>
  <c r="BJ43" i="17" s="1"/>
  <c r="BH43" i="17"/>
  <c r="BF49" i="17"/>
  <c r="BJ49" i="17" s="1"/>
  <c r="BH49" i="17"/>
  <c r="BF51" i="17"/>
  <c r="BJ51" i="17" s="1"/>
  <c r="BH51" i="17"/>
  <c r="BF52" i="17"/>
  <c r="BJ52" i="17" s="1"/>
  <c r="BH52" i="17"/>
  <c r="BF53" i="17"/>
  <c r="BJ53" i="17" s="1"/>
  <c r="BH53" i="17"/>
  <c r="BF42" i="17"/>
  <c r="BJ42" i="17" s="1"/>
  <c r="BH42" i="17"/>
  <c r="BF40" i="17"/>
  <c r="BJ40" i="17" s="1"/>
  <c r="BH40" i="17"/>
  <c r="BF36" i="17"/>
  <c r="BJ36" i="17" s="1"/>
  <c r="BH36" i="17"/>
  <c r="BF35" i="17"/>
  <c r="BJ35" i="17" s="1"/>
  <c r="BH35" i="17"/>
  <c r="BF55" i="17"/>
  <c r="BJ55" i="17" s="1"/>
  <c r="BH55" i="17"/>
  <c r="BF59" i="17"/>
  <c r="BJ59" i="17" s="1"/>
  <c r="BH59" i="17"/>
  <c r="BF56" i="17"/>
  <c r="BJ56" i="17" s="1"/>
  <c r="BH56" i="17"/>
  <c r="BF37" i="17"/>
  <c r="BJ37" i="17" s="1"/>
  <c r="BH37" i="17"/>
  <c r="BF50" i="17"/>
  <c r="BJ50" i="17" s="1"/>
  <c r="BH50" i="17"/>
  <c r="BF61" i="17"/>
  <c r="BJ61" i="17" s="1"/>
  <c r="BH61" i="17"/>
  <c r="BK86" i="8"/>
  <c r="BK38" i="8"/>
  <c r="BK37" i="8"/>
  <c r="BK36" i="8"/>
  <c r="BK83" i="8"/>
  <c r="BK75" i="8"/>
  <c r="BK67" i="8"/>
  <c r="BK59" i="8"/>
  <c r="BK51" i="8"/>
  <c r="BK43" i="8"/>
  <c r="BK82" i="8"/>
  <c r="BK74" i="8"/>
  <c r="BK66" i="8"/>
  <c r="BK58" i="8"/>
  <c r="BK50" i="8"/>
  <c r="BK42" i="8"/>
  <c r="BK81" i="8"/>
  <c r="BK73" i="8"/>
  <c r="BK65" i="8"/>
  <c r="BK57" i="8"/>
  <c r="BK49" i="8"/>
  <c r="BK41" i="8"/>
  <c r="BK80" i="8"/>
  <c r="BK72" i="8"/>
  <c r="BK64" i="8"/>
  <c r="BK56" i="8"/>
  <c r="BK48" i="8"/>
  <c r="BK40" i="8"/>
  <c r="BK79" i="8"/>
  <c r="BK71" i="8"/>
  <c r="BK63" i="8"/>
  <c r="BK55" i="8"/>
  <c r="BK47" i="8"/>
  <c r="BK39" i="8"/>
  <c r="BK78" i="8"/>
  <c r="BK70" i="8"/>
  <c r="BK62" i="8"/>
  <c r="BK54" i="8"/>
  <c r="BK46" i="8"/>
  <c r="BK85" i="8"/>
  <c r="BK77" i="8"/>
  <c r="BK69" i="8"/>
  <c r="BK61" i="8"/>
  <c r="BK53" i="8"/>
  <c r="BK45" i="8"/>
  <c r="BK84" i="8"/>
  <c r="BK76" i="8"/>
  <c r="BK68" i="8"/>
  <c r="BK60" i="8"/>
  <c r="BK52" i="8"/>
  <c r="BK44" i="8"/>
  <c r="BK35" i="8"/>
  <c r="BK34" i="8"/>
  <c r="BK32" i="8"/>
  <c r="X93" i="8"/>
  <c r="AD140" i="8"/>
  <c r="AH22" i="8"/>
  <c r="BK33" i="8" a="1"/>
  <c r="BJ33" i="17" l="1"/>
  <c r="BF63" i="17"/>
  <c r="BJ63" i="17" s="1"/>
  <c r="BK33" i="8"/>
  <c r="BK87" i="8" s="1" a="1"/>
  <c r="BK87" i="8" s="1"/>
  <c r="AH24" i="8"/>
  <c r="CQ27" i="8" s="1"/>
  <c r="CQ46" i="8"/>
  <c r="AH25" i="8"/>
  <c r="CQ29" i="8" s="1"/>
  <c r="BK88" i="8" l="1" a="1"/>
  <c r="BK88" i="8" s="1"/>
  <c r="BJ94" i="8" a="1"/>
  <c r="BJ94" i="8" s="1"/>
  <c r="AH31" i="8"/>
  <c r="CQ21" i="8" s="1"/>
  <c r="CQ23" i="8"/>
  <c r="AH28" i="8"/>
  <c r="CQ15" i="8" s="1"/>
  <c r="CQ14" i="8"/>
  <c r="AE31" i="8"/>
  <c r="CQ16" i="8" s="1"/>
  <c r="CQ19" i="8"/>
  <c r="CQ18" i="8"/>
  <c r="CQ17" i="8"/>
  <c r="CQ20" i="8"/>
  <c r="L27" i="8"/>
  <c r="N27" i="8"/>
  <c r="AC27" i="8"/>
  <c r="Z27" i="8"/>
  <c r="W27" i="8"/>
  <c r="T27" i="8"/>
  <c r="Q27" i="8"/>
  <c r="CQ25" i="8"/>
  <c r="CQ9" i="8"/>
  <c r="CQ7" i="8"/>
  <c r="AK32" i="8"/>
  <c r="BK12" i="8"/>
  <c r="B1" i="8" l="1"/>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2" i="8"/>
  <c r="C2" i="8"/>
  <c r="D2" i="8"/>
  <c r="E2"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BA2" i="8"/>
  <c r="BB2" i="8"/>
  <c r="BC2" i="8"/>
  <c r="BD2" i="8"/>
  <c r="BE2" i="8"/>
  <c r="BF2" i="8"/>
  <c r="CH7" i="8" l="1"/>
  <c r="CG8" i="8" s="1"/>
  <c r="BP240" i="8" a="1"/>
  <c r="BP240" i="8" s="1"/>
  <c r="BP239" i="8" a="1"/>
  <c r="BP239" i="8" s="1"/>
  <c r="BP238" i="8" a="1"/>
  <c r="BP238" i="8" s="1"/>
  <c r="BP237" i="8" a="1"/>
  <c r="BP237" i="8" s="1"/>
  <c r="BP236" i="8" a="1"/>
  <c r="BP236" i="8" s="1"/>
  <c r="BP235" i="8" a="1"/>
  <c r="BP235" i="8" s="1"/>
  <c r="BP234" i="8" a="1"/>
  <c r="BP234" i="8" s="1"/>
  <c r="BP233" i="8" a="1"/>
  <c r="BP233" i="8" s="1"/>
  <c r="BP232" i="8" a="1"/>
  <c r="BP232" i="8" s="1"/>
  <c r="BP231" i="8" a="1"/>
  <c r="BP231" i="8" s="1"/>
  <c r="BP230" i="8" a="1"/>
  <c r="BP230" i="8" s="1"/>
  <c r="BP229" i="8" a="1"/>
  <c r="BP229" i="8" s="1"/>
  <c r="BP228" i="8" a="1"/>
  <c r="BP228" i="8" s="1"/>
  <c r="BP227" i="8" a="1"/>
  <c r="BP227" i="8" s="1"/>
  <c r="BP226" i="8" a="1"/>
  <c r="BP226" i="8" s="1"/>
  <c r="BP225" i="8" a="1"/>
  <c r="BP225" i="8" s="1"/>
  <c r="BP224" i="8" a="1"/>
  <c r="BP224" i="8" s="1"/>
  <c r="BP223" i="8" a="1"/>
  <c r="BP223" i="8" s="1"/>
  <c r="BP222" i="8" a="1"/>
  <c r="BP222" i="8" s="1"/>
  <c r="BP221" i="8" a="1"/>
  <c r="BP221" i="8" s="1"/>
  <c r="BP220" i="8" a="1"/>
  <c r="BP220" i="8" s="1"/>
  <c r="BP219" i="8" a="1"/>
  <c r="BP219" i="8" s="1"/>
  <c r="BP218" i="8" a="1"/>
  <c r="BP218" i="8" s="1"/>
  <c r="BP217" i="8" a="1"/>
  <c r="BP217" i="8" s="1"/>
  <c r="BP216" i="8" a="1"/>
  <c r="BP216" i="8" s="1"/>
  <c r="BP215" i="8" a="1"/>
  <c r="BP215" i="8" s="1"/>
  <c r="BP214" i="8" a="1"/>
  <c r="BP214" i="8" s="1"/>
  <c r="BP213" i="8" a="1"/>
  <c r="BP213" i="8" s="1"/>
  <c r="BP212" i="8" a="1"/>
  <c r="BP212" i="8" s="1"/>
  <c r="BP211" i="8" a="1"/>
  <c r="BP211" i="8" s="1"/>
  <c r="BP210" i="8" a="1"/>
  <c r="BP210" i="8" s="1"/>
  <c r="BP209" i="8" a="1"/>
  <c r="BP209" i="8" s="1"/>
  <c r="BP208" i="8" a="1"/>
  <c r="BP208" i="8" s="1"/>
  <c r="BP207" i="8" a="1"/>
  <c r="BP207" i="8" s="1"/>
  <c r="BP206" i="8" a="1"/>
  <c r="BP206" i="8" s="1"/>
  <c r="BP205" i="8" a="1"/>
  <c r="BP205" i="8" s="1"/>
  <c r="BP204" i="8" a="1"/>
  <c r="BP204" i="8" s="1"/>
  <c r="BP203" i="8" a="1"/>
  <c r="BP203" i="8" s="1"/>
  <c r="BP202" i="8" a="1"/>
  <c r="BP202" i="8" s="1"/>
  <c r="BP201" i="8" a="1"/>
  <c r="BP201" i="8" s="1"/>
  <c r="BP200" i="8" a="1"/>
  <c r="BP200" i="8" s="1"/>
  <c r="BP199" i="8" a="1"/>
  <c r="BP199" i="8" s="1"/>
  <c r="BP198" i="8" a="1"/>
  <c r="BP198" i="8" s="1"/>
  <c r="BP197" i="8" a="1"/>
  <c r="BP197" i="8" s="1"/>
  <c r="BP196" i="8" a="1"/>
  <c r="BP196" i="8" s="1"/>
  <c r="BP195" i="8" a="1"/>
  <c r="BP195" i="8" s="1"/>
  <c r="BP194" i="8" a="1"/>
  <c r="BP194" i="8" s="1"/>
  <c r="BP193" i="8" a="1"/>
  <c r="BP193" i="8" s="1"/>
  <c r="BP192" i="8" a="1"/>
  <c r="BP192" i="8" s="1"/>
  <c r="BP191" i="8" a="1"/>
  <c r="BP191" i="8" s="1"/>
  <c r="BP190" i="8" a="1"/>
  <c r="BP190" i="8" s="1"/>
  <c r="BP189" i="8" a="1"/>
  <c r="BP189" i="8" s="1"/>
  <c r="BP188" i="8" a="1"/>
  <c r="BP188" i="8" s="1"/>
  <c r="BP187" i="8" a="1"/>
  <c r="BP187" i="8" s="1"/>
  <c r="BP186" i="8" a="1"/>
  <c r="BP186" i="8" s="1"/>
  <c r="BP185" i="8" a="1"/>
  <c r="BP185" i="8" s="1"/>
  <c r="BP184" i="8" a="1"/>
  <c r="BP184" i="8" s="1"/>
  <c r="BP183" i="8" a="1"/>
  <c r="BP183" i="8" s="1"/>
  <c r="BP182" i="8" a="1"/>
  <c r="BP182" i="8" s="1"/>
  <c r="BP181" i="8" a="1"/>
  <c r="BP181" i="8" s="1"/>
  <c r="BP180" i="8" a="1"/>
  <c r="BP180" i="8" s="1"/>
  <c r="BP179" i="8" a="1"/>
  <c r="BP179" i="8" s="1"/>
  <c r="BP178" i="8" a="1"/>
  <c r="BP178" i="8" s="1"/>
  <c r="BP177" i="8" a="1"/>
  <c r="BP177" i="8" s="1"/>
  <c r="BP176" i="8" a="1"/>
  <c r="BP176" i="8" s="1"/>
  <c r="BP175" i="8" a="1"/>
  <c r="BP175" i="8" s="1"/>
  <c r="BP174" i="8" a="1"/>
  <c r="BP174" i="8" s="1"/>
  <c r="BP173" i="8" a="1"/>
  <c r="BP173" i="8" s="1"/>
  <c r="BP172" i="8" a="1"/>
  <c r="BP172" i="8" s="1"/>
  <c r="BP171" i="8" a="1"/>
  <c r="BP171" i="8" s="1"/>
  <c r="BP170" i="8" a="1"/>
  <c r="BP170" i="8" s="1"/>
  <c r="BP169" i="8" a="1"/>
  <c r="BP169" i="8" s="1"/>
  <c r="BP168" i="8" a="1"/>
  <c r="BP168" i="8" s="1"/>
  <c r="BP167" i="8" a="1"/>
  <c r="BP167" i="8" s="1"/>
  <c r="BP166" i="8" a="1"/>
  <c r="BP166" i="8" s="1"/>
  <c r="BP165" i="8" a="1"/>
  <c r="BP165" i="8" s="1"/>
  <c r="BP164" i="8" a="1"/>
  <c r="BP164" i="8" s="1"/>
  <c r="BP163" i="8" a="1"/>
  <c r="BP163" i="8" s="1"/>
  <c r="BP162" i="8" a="1"/>
  <c r="BP162" i="8" s="1"/>
  <c r="BP161" i="8" a="1"/>
  <c r="BP161" i="8" s="1"/>
  <c r="BP160" i="8" a="1"/>
  <c r="BP160" i="8" s="1"/>
  <c r="BP159" i="8" a="1"/>
  <c r="BP159" i="8" s="1"/>
  <c r="BP158" i="8" a="1"/>
  <c r="BP158" i="8" s="1"/>
  <c r="BP157" i="8" a="1"/>
  <c r="BP157" i="8" s="1"/>
  <c r="BP156" i="8" a="1"/>
  <c r="BP156" i="8" s="1"/>
  <c r="BP155" i="8" a="1"/>
  <c r="BP155" i="8" s="1"/>
  <c r="BP154" i="8" a="1"/>
  <c r="BP154" i="8" s="1"/>
  <c r="BP153" i="8" a="1"/>
  <c r="BP153" i="8" s="1"/>
  <c r="BP152" i="8" a="1"/>
  <c r="BP152" i="8" s="1"/>
  <c r="BP151" i="8" a="1"/>
  <c r="BP151" i="8" s="1"/>
  <c r="BP150" i="8" a="1"/>
  <c r="BP150" i="8" s="1"/>
  <c r="BP149" i="8" a="1"/>
  <c r="BP149" i="8" s="1"/>
  <c r="BP148" i="8" a="1"/>
  <c r="BP148" i="8" s="1"/>
  <c r="BP147" i="8" a="1"/>
  <c r="BP147" i="8" s="1"/>
  <c r="BP146" i="8" a="1"/>
  <c r="BP146" i="8" s="1"/>
  <c r="BP145" i="8" a="1"/>
  <c r="BP145" i="8" s="1"/>
  <c r="BP144" i="8" a="1"/>
  <c r="BP144" i="8" s="1"/>
  <c r="BP143" i="8" a="1"/>
  <c r="BP143" i="8" s="1"/>
  <c r="BP142" i="8" a="1"/>
  <c r="BP142" i="8" s="1"/>
  <c r="BP141" i="8" a="1"/>
  <c r="BP141" i="8" s="1"/>
  <c r="BP140" i="8" a="1"/>
  <c r="BP140" i="8" s="1"/>
  <c r="BP139" i="8" a="1"/>
  <c r="BP139" i="8" s="1"/>
  <c r="BP138" i="8" a="1"/>
  <c r="BP138" i="8" s="1"/>
  <c r="BP137" i="8" a="1"/>
  <c r="BP137" i="8" s="1"/>
  <c r="BP136" i="8" a="1"/>
  <c r="BP136" i="8" s="1"/>
  <c r="BP135" i="8" a="1"/>
  <c r="BP135" i="8" s="1"/>
  <c r="BP134" i="8" a="1"/>
  <c r="BP134" i="8" s="1"/>
  <c r="BP133" i="8" a="1"/>
  <c r="BP133" i="8" s="1"/>
  <c r="BP132" i="8" a="1"/>
  <c r="BP132" i="8" s="1"/>
  <c r="BP131" i="8" a="1"/>
  <c r="BP131" i="8" s="1"/>
  <c r="BP130" i="8" a="1"/>
  <c r="BP130" i="8" s="1"/>
  <c r="BP129" i="8" a="1"/>
  <c r="BP129" i="8" s="1"/>
  <c r="BP128" i="8" a="1"/>
  <c r="BP128" i="8" s="1"/>
  <c r="BP127" i="8" a="1"/>
  <c r="BP127" i="8" s="1"/>
  <c r="BP126" i="8" a="1"/>
  <c r="BP126" i="8" s="1"/>
  <c r="BP125" i="8" a="1"/>
  <c r="BP125" i="8" s="1"/>
  <c r="BP124" i="8" a="1"/>
  <c r="BP124" i="8" s="1"/>
  <c r="BP123" i="8" a="1"/>
  <c r="BP123" i="8" s="1"/>
  <c r="BP122" i="8" a="1"/>
  <c r="BP122" i="8" s="1"/>
  <c r="BP121" i="8" a="1"/>
  <c r="BP121" i="8" s="1"/>
  <c r="BP120" i="8" a="1"/>
  <c r="BP120" i="8" s="1"/>
  <c r="BP119" i="8" a="1"/>
  <c r="BP119" i="8" s="1"/>
  <c r="BP118" i="8" a="1"/>
  <c r="BP118" i="8" s="1"/>
  <c r="BP117" i="8" a="1"/>
  <c r="BP117" i="8" s="1"/>
  <c r="BP116" i="8" a="1"/>
  <c r="BP116" i="8" s="1"/>
  <c r="BP115" i="8" a="1"/>
  <c r="BP115" i="8" s="1"/>
  <c r="BP114" i="8" a="1"/>
  <c r="BP114" i="8" s="1"/>
  <c r="BP113" i="8" a="1"/>
  <c r="BP113" i="8" s="1"/>
  <c r="BP112" i="8" a="1"/>
  <c r="BP112" i="8" s="1"/>
  <c r="BP111" i="8" a="1"/>
  <c r="BP111" i="8" s="1"/>
  <c r="BP110" i="8" a="1"/>
  <c r="BP110" i="8" s="1"/>
  <c r="BP109" i="8" a="1"/>
  <c r="BP109" i="8" s="1"/>
  <c r="BP108" i="8" a="1"/>
  <c r="BP108" i="8" s="1"/>
  <c r="BP107" i="8" a="1"/>
  <c r="BP107" i="8" s="1"/>
  <c r="BP106" i="8" a="1"/>
  <c r="BP106" i="8" s="1"/>
  <c r="BP105" i="8" a="1"/>
  <c r="BP105" i="8" s="1"/>
  <c r="BP104" i="8" a="1"/>
  <c r="BP104" i="8" s="1"/>
  <c r="BP103" i="8" a="1"/>
  <c r="BP103" i="8" s="1"/>
  <c r="BP102" i="8" a="1"/>
  <c r="BP102" i="8" s="1"/>
  <c r="BP101" i="8" a="1"/>
  <c r="BP101" i="8" s="1"/>
  <c r="BP100" i="8" a="1"/>
  <c r="BP100" i="8" s="1"/>
  <c r="BP99" i="8" a="1"/>
  <c r="BP99" i="8" s="1"/>
  <c r="BP98" i="8" a="1"/>
  <c r="BP98" i="8" s="1"/>
  <c r="BP97" i="8" a="1"/>
  <c r="BP97" i="8" s="1"/>
  <c r="BP96" i="8" a="1"/>
  <c r="BP96" i="8" s="1"/>
  <c r="BP95" i="8" a="1"/>
  <c r="BP95" i="8" s="1"/>
  <c r="BP94" i="8" a="1"/>
  <c r="BP94" i="8" s="1"/>
  <c r="BP93" i="8" a="1"/>
  <c r="BP93" i="8" s="1"/>
  <c r="BP92" i="8" a="1"/>
  <c r="BP92" i="8" s="1"/>
  <c r="BP91" i="8" a="1"/>
  <c r="BP91" i="8" s="1"/>
  <c r="BP90" i="8" a="1"/>
  <c r="BP90" i="8" s="1"/>
  <c r="BP89" i="8" a="1"/>
  <c r="BP89" i="8" s="1"/>
  <c r="BP88" i="8" a="1"/>
  <c r="BP88" i="8" s="1"/>
  <c r="BP87" i="8" a="1"/>
  <c r="BP87" i="8" s="1"/>
  <c r="BP86" i="8" a="1"/>
  <c r="BP86" i="8" s="1"/>
  <c r="BP85" i="8" a="1"/>
  <c r="BP85" i="8" s="1"/>
  <c r="BP84" i="8" a="1"/>
  <c r="BP84" i="8" s="1"/>
  <c r="BP83" i="8" a="1"/>
  <c r="BP83" i="8" s="1"/>
  <c r="BP82" i="8" a="1"/>
  <c r="BP82" i="8" s="1"/>
  <c r="BP81" i="8" a="1"/>
  <c r="BP81" i="8" s="1"/>
  <c r="BP80" i="8" a="1"/>
  <c r="BP80" i="8" s="1"/>
  <c r="BP79" i="8" a="1"/>
  <c r="BP79" i="8" s="1"/>
  <c r="BP78" i="8" a="1"/>
  <c r="BP78" i="8" s="1"/>
  <c r="BP77" i="8" a="1"/>
  <c r="BP77" i="8" s="1"/>
  <c r="BP76" i="8" a="1"/>
  <c r="BP76" i="8" s="1"/>
  <c r="BP75" i="8" a="1"/>
  <c r="BP75" i="8" s="1"/>
  <c r="BP74" i="8" a="1"/>
  <c r="BP74" i="8" s="1"/>
  <c r="BP73" i="8" a="1"/>
  <c r="BP73" i="8" s="1"/>
  <c r="BP72" i="8" a="1"/>
  <c r="BP72" i="8" s="1"/>
  <c r="BP71" i="8" a="1"/>
  <c r="BP71" i="8" s="1"/>
  <c r="BP70" i="8" a="1"/>
  <c r="BP70" i="8" s="1"/>
  <c r="BP69" i="8" a="1"/>
  <c r="BP69" i="8" s="1"/>
  <c r="BP68" i="8" a="1"/>
  <c r="BP68" i="8" s="1"/>
  <c r="BP67" i="8" a="1"/>
  <c r="BP67" i="8" s="1"/>
  <c r="BP66" i="8" a="1"/>
  <c r="BP66" i="8" s="1"/>
  <c r="BP65" i="8" a="1"/>
  <c r="BP65" i="8" s="1"/>
  <c r="BP64" i="8" a="1"/>
  <c r="BP64" i="8" s="1"/>
  <c r="BP63" i="8" a="1"/>
  <c r="BP63" i="8" s="1"/>
  <c r="BP62" i="8" a="1"/>
  <c r="BP62" i="8" s="1"/>
  <c r="BP61" i="8" a="1"/>
  <c r="BP61" i="8" s="1"/>
  <c r="BP60" i="8" a="1"/>
  <c r="BP60" i="8" s="1"/>
  <c r="BP59" i="8" a="1"/>
  <c r="BP59" i="8" s="1"/>
  <c r="BP58" i="8" a="1"/>
  <c r="BP58" i="8" s="1"/>
  <c r="BP57" i="8" a="1"/>
  <c r="BP57" i="8" s="1"/>
  <c r="BP56" i="8" a="1"/>
  <c r="BP56" i="8" s="1"/>
  <c r="BP55" i="8" a="1"/>
  <c r="BP55" i="8" s="1"/>
  <c r="BP54" i="8" a="1"/>
  <c r="BP54" i="8" s="1"/>
  <c r="BP53" i="8" a="1"/>
  <c r="BP53" i="8" s="1"/>
  <c r="BP52" i="8" a="1"/>
  <c r="BP52" i="8" s="1"/>
  <c r="BP51" i="8" a="1"/>
  <c r="BP51" i="8" s="1"/>
  <c r="BP50" i="8" a="1"/>
  <c r="BP50" i="8" s="1"/>
  <c r="BP49" i="8" a="1"/>
  <c r="BP49" i="8" s="1"/>
  <c r="BP48" i="8" a="1"/>
  <c r="BP48" i="8" s="1"/>
  <c r="BP47" i="8" a="1"/>
  <c r="BP47" i="8" s="1"/>
  <c r="BP46" i="8" a="1"/>
  <c r="BP46" i="8" s="1"/>
  <c r="BP45" i="8" a="1"/>
  <c r="BP45" i="8" s="1"/>
  <c r="BP44" i="8" a="1"/>
  <c r="BP44" i="8" s="1"/>
  <c r="BP43" i="8" a="1"/>
  <c r="BP43" i="8" s="1"/>
  <c r="BP42" i="8" a="1"/>
  <c r="BP42" i="8" s="1"/>
  <c r="BP41" i="8" a="1"/>
  <c r="BP41" i="8" s="1"/>
  <c r="BP40" i="8" a="1"/>
  <c r="BP40" i="8" s="1"/>
  <c r="BP39" i="8" a="1"/>
  <c r="BP39" i="8" s="1"/>
  <c r="BP38" i="8" a="1"/>
  <c r="BP38" i="8" s="1"/>
  <c r="BP37" i="8" a="1"/>
  <c r="BP37" i="8" s="1"/>
  <c r="BP36" i="8" a="1"/>
  <c r="BP36" i="8" s="1"/>
  <c r="BP35" i="8" a="1"/>
  <c r="BP35" i="8" s="1"/>
  <c r="BP34" i="8" a="1"/>
  <c r="BP34" i="8" s="1"/>
  <c r="BP33" i="8" a="1"/>
  <c r="BP33" i="8" s="1"/>
  <c r="BP32" i="8" a="1"/>
  <c r="BP32" i="8" s="1"/>
  <c r="BP31" i="8" a="1"/>
  <c r="BP31" i="8" s="1"/>
  <c r="BP30" i="8" a="1"/>
  <c r="BP30" i="8" s="1"/>
  <c r="BP29" i="8" a="1"/>
  <c r="BP29" i="8" s="1"/>
  <c r="BP28" i="8" a="1"/>
  <c r="BP28" i="8" s="1"/>
  <c r="BP26" i="8" a="1"/>
  <c r="BP26" i="8" s="1"/>
  <c r="BP25" i="8" a="1"/>
  <c r="BP25" i="8" s="1"/>
  <c r="CT3" i="8"/>
  <c r="CS3" i="8"/>
  <c r="CR3" i="8"/>
  <c r="CQ3" i="8"/>
  <c r="BW2" i="8"/>
  <c r="BV2" i="8"/>
  <c r="BU2" i="8"/>
  <c r="BT2" i="8"/>
  <c r="BS2" i="8"/>
  <c r="BR2" i="8"/>
  <c r="BQ2" i="8"/>
  <c r="BP2" i="8"/>
  <c r="CT1" i="8"/>
  <c r="CS1" i="8"/>
  <c r="CR1" i="8"/>
  <c r="CQ1" i="8"/>
  <c r="BW1" i="8"/>
  <c r="BV1" i="8"/>
  <c r="BU1" i="8"/>
  <c r="BT1" i="8"/>
  <c r="BS1" i="8"/>
  <c r="BR1" i="8"/>
  <c r="BQ1" i="8"/>
  <c r="BP1" i="8"/>
  <c r="D140" i="8"/>
  <c r="H89" i="8"/>
  <c r="G89" i="8"/>
  <c r="F89" i="8"/>
  <c r="E89" i="8"/>
  <c r="D89" i="8"/>
  <c r="C89" i="8"/>
  <c r="B140" i="8" l="1"/>
  <c r="C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AE138" i="8"/>
  <c r="BC28" i="8"/>
  <c r="BD25" i="8" s="1"/>
  <c r="AY28" i="8"/>
  <c r="AZ25" i="8" s="1"/>
  <c r="AU28" i="8"/>
  <c r="AV25" i="8" s="1"/>
  <c r="AQ28" i="8"/>
  <c r="AR25" i="8" s="1"/>
  <c r="AM28" i="8"/>
  <c r="AN25" i="8" s="1"/>
  <c r="AI28" i="8"/>
  <c r="AJ25" i="8" s="1"/>
  <c r="BE22" i="8"/>
  <c r="BG27" i="8" s="1"/>
  <c r="BD22" i="8"/>
  <c r="BI27" i="8" s="1"/>
  <c r="BA22" i="8"/>
  <c r="BG26" i="8" s="1"/>
  <c r="AZ22" i="8"/>
  <c r="BI26" i="8" s="1"/>
  <c r="BB23" i="8"/>
  <c r="AY39" i="8" s="1"/>
  <c r="AW22" i="8"/>
  <c r="BG25" i="8" s="1"/>
  <c r="AS22" i="8"/>
  <c r="BG24" i="8" s="1"/>
  <c r="AR22" i="8"/>
  <c r="BI24" i="8" s="1"/>
  <c r="AT23" i="8"/>
  <c r="AQ43" i="8" s="1"/>
  <c r="AO22" i="8"/>
  <c r="BG23" i="8" s="1"/>
  <c r="AN22" i="8"/>
  <c r="BI23" i="8" s="1"/>
  <c r="AJ22" i="8"/>
  <c r="AK22" i="8"/>
  <c r="BG22" i="8" s="1"/>
  <c r="BI22" i="8" l="1"/>
  <c r="AY64" i="8"/>
  <c r="AY56" i="8"/>
  <c r="AY72" i="8"/>
  <c r="AY55" i="8"/>
  <c r="AY48" i="8"/>
  <c r="AQ32" i="8"/>
  <c r="AQ74" i="8"/>
  <c r="AQ72" i="8"/>
  <c r="AQ56" i="8"/>
  <c r="AX23" i="8"/>
  <c r="AY33" i="8"/>
  <c r="AY37" i="8"/>
  <c r="AY41" i="8"/>
  <c r="AY45" i="8"/>
  <c r="AY49" i="8"/>
  <c r="AY53" i="8"/>
  <c r="AY57" i="8"/>
  <c r="AY61" i="8"/>
  <c r="AY65" i="8"/>
  <c r="AY69" i="8"/>
  <c r="AY73" i="8"/>
  <c r="AY77" i="8"/>
  <c r="AY81" i="8"/>
  <c r="AY85" i="8"/>
  <c r="AY34" i="8"/>
  <c r="AY38" i="8"/>
  <c r="AY42" i="8"/>
  <c r="AY46" i="8"/>
  <c r="AY50" i="8"/>
  <c r="AY54" i="8"/>
  <c r="AY58" i="8"/>
  <c r="AY62" i="8"/>
  <c r="AY66" i="8"/>
  <c r="AY70" i="8"/>
  <c r="AY74" i="8"/>
  <c r="AY78" i="8"/>
  <c r="AY82" i="8"/>
  <c r="AY86" i="8"/>
  <c r="AY80" i="8"/>
  <c r="AY36" i="8"/>
  <c r="AY51" i="8"/>
  <c r="AY84" i="8"/>
  <c r="AY79" i="8"/>
  <c r="AY68" i="8"/>
  <c r="AY40" i="8"/>
  <c r="AY63" i="8"/>
  <c r="AY35" i="8"/>
  <c r="AY59" i="8"/>
  <c r="AY76" i="8"/>
  <c r="AY32" i="8"/>
  <c r="AQ36" i="8"/>
  <c r="AQ44" i="8"/>
  <c r="AQ52" i="8"/>
  <c r="AQ60" i="8"/>
  <c r="AQ68" i="8"/>
  <c r="AQ76" i="8"/>
  <c r="AQ84" i="8"/>
  <c r="AQ85" i="8"/>
  <c r="AQ40" i="8"/>
  <c r="AQ49" i="8"/>
  <c r="AQ58" i="8"/>
  <c r="AQ67" i="8"/>
  <c r="AQ86" i="8"/>
  <c r="AQ47" i="8"/>
  <c r="AQ57" i="8"/>
  <c r="AQ79" i="8"/>
  <c r="AQ37" i="8"/>
  <c r="AQ69" i="8"/>
  <c r="AQ38" i="8"/>
  <c r="AQ48" i="8"/>
  <c r="AQ59" i="8"/>
  <c r="AQ70" i="8"/>
  <c r="AQ80" i="8"/>
  <c r="AQ42" i="8"/>
  <c r="AQ63" i="8"/>
  <c r="AQ73" i="8"/>
  <c r="AQ83" i="8"/>
  <c r="AQ55" i="8"/>
  <c r="AQ41" i="8"/>
  <c r="AY47" i="8"/>
  <c r="AQ71" i="8"/>
  <c r="AY71" i="8"/>
  <c r="BF23" i="8"/>
  <c r="BC32" i="8" s="1"/>
  <c r="AQ54" i="8"/>
  <c r="AQ39" i="8"/>
  <c r="AQ66" i="8"/>
  <c r="AQ53" i="8"/>
  <c r="AY44" i="8"/>
  <c r="AQ82" i="8"/>
  <c r="AQ35" i="8"/>
  <c r="AY60" i="8"/>
  <c r="AQ65" i="8"/>
  <c r="AQ51" i="8"/>
  <c r="AQ81" i="8"/>
  <c r="AQ34" i="8"/>
  <c r="AY52" i="8"/>
  <c r="AQ64" i="8"/>
  <c r="AQ50" i="8"/>
  <c r="AY67" i="8"/>
  <c r="AY43" i="8"/>
  <c r="AQ78" i="8"/>
  <c r="AQ33" i="8"/>
  <c r="AY83" i="8"/>
  <c r="AY75" i="8"/>
  <c r="AQ77" i="8"/>
  <c r="AQ46" i="8"/>
  <c r="AQ75" i="8"/>
  <c r="AQ62" i="8"/>
  <c r="AQ45" i="8"/>
  <c r="AQ61" i="8"/>
  <c r="AU35" i="8" l="1"/>
  <c r="AU43" i="8"/>
  <c r="AU51" i="8"/>
  <c r="AU59" i="8"/>
  <c r="AU67" i="8"/>
  <c r="AU75" i="8"/>
  <c r="AU83" i="8"/>
  <c r="AU37" i="8"/>
  <c r="AU45" i="8"/>
  <c r="AU53" i="8"/>
  <c r="AU61" i="8"/>
  <c r="AU69" i="8"/>
  <c r="AU47" i="8"/>
  <c r="AU66" i="8"/>
  <c r="AU76" i="8"/>
  <c r="AU38" i="8"/>
  <c r="AU57" i="8"/>
  <c r="AU77" i="8"/>
  <c r="AU86" i="8"/>
  <c r="AU36" i="8"/>
  <c r="AU71" i="8"/>
  <c r="AU81" i="8"/>
  <c r="AU49" i="8"/>
  <c r="AU60" i="8"/>
  <c r="AU39" i="8"/>
  <c r="AU72" i="8"/>
  <c r="AU82" i="8"/>
  <c r="AU50" i="8"/>
  <c r="AU62" i="8"/>
  <c r="AU42" i="8"/>
  <c r="AU54" i="8"/>
  <c r="AU85" i="8"/>
  <c r="AU70" i="8"/>
  <c r="AU40" i="8"/>
  <c r="AU55" i="8"/>
  <c r="AU32" i="8"/>
  <c r="AU73" i="8"/>
  <c r="AU41" i="8"/>
  <c r="AU56" i="8"/>
  <c r="AU74" i="8"/>
  <c r="AU58" i="8"/>
  <c r="AU44" i="8"/>
  <c r="AU78" i="8"/>
  <c r="AU63" i="8"/>
  <c r="AU46" i="8"/>
  <c r="AU79" i="8"/>
  <c r="AU64" i="8"/>
  <c r="AU48" i="8"/>
  <c r="AU65" i="8"/>
  <c r="AU80" i="8"/>
  <c r="AU33" i="8"/>
  <c r="AU34" i="8"/>
  <c r="AU52" i="8"/>
  <c r="AU68" i="8"/>
  <c r="AU84" i="8"/>
  <c r="G33" i="8" a="1"/>
  <c r="G33" i="8" s="1"/>
  <c r="H33" i="8" a="1"/>
  <c r="H33" i="8" s="1"/>
  <c r="G34" i="8" a="1"/>
  <c r="G34" i="8" s="1"/>
  <c r="H34" i="8" a="1"/>
  <c r="H34" i="8" s="1"/>
  <c r="G35" i="8" a="1"/>
  <c r="G35" i="8" s="1"/>
  <c r="H35" i="8" a="1"/>
  <c r="H35" i="8" s="1"/>
  <c r="G36" i="8" a="1"/>
  <c r="G36" i="8" s="1"/>
  <c r="H36" i="8" a="1"/>
  <c r="H36" i="8" s="1"/>
  <c r="G37" i="8" a="1"/>
  <c r="G37" i="8" s="1"/>
  <c r="H37" i="8" a="1"/>
  <c r="H37" i="8" s="1"/>
  <c r="G38" i="8" a="1"/>
  <c r="G38" i="8" s="1"/>
  <c r="H38" i="8" a="1"/>
  <c r="H38" i="8" s="1"/>
  <c r="G39" i="8" a="1"/>
  <c r="G39" i="8" s="1"/>
  <c r="H39" i="8" a="1"/>
  <c r="H39" i="8" s="1"/>
  <c r="G40" i="8" a="1"/>
  <c r="G40" i="8" s="1"/>
  <c r="H40" i="8" a="1"/>
  <c r="H40" i="8" s="1"/>
  <c r="G41" i="8" a="1"/>
  <c r="G41" i="8" s="1"/>
  <c r="H41" i="8" a="1"/>
  <c r="H41" i="8" s="1"/>
  <c r="G42" i="8" a="1"/>
  <c r="G42" i="8" s="1"/>
  <c r="H42" i="8" a="1"/>
  <c r="H42" i="8" s="1"/>
  <c r="G43" i="8" a="1"/>
  <c r="G43" i="8" s="1"/>
  <c r="H43" i="8" a="1"/>
  <c r="H43" i="8" s="1"/>
  <c r="G44" i="8" a="1"/>
  <c r="G44" i="8" s="1"/>
  <c r="H44" i="8" a="1"/>
  <c r="H44" i="8" s="1"/>
  <c r="G45" i="8" a="1"/>
  <c r="G45" i="8" s="1"/>
  <c r="H45" i="8" a="1"/>
  <c r="H45" i="8" s="1"/>
  <c r="G46" i="8" a="1"/>
  <c r="G46" i="8" s="1"/>
  <c r="H46" i="8" a="1"/>
  <c r="H46" i="8" s="1"/>
  <c r="G47" i="8" a="1"/>
  <c r="G47" i="8" s="1"/>
  <c r="H47" i="8" a="1"/>
  <c r="H47" i="8" s="1"/>
  <c r="G48" i="8" a="1"/>
  <c r="G48" i="8" s="1"/>
  <c r="H48" i="8" a="1"/>
  <c r="H48" i="8" s="1"/>
  <c r="G49" i="8" a="1"/>
  <c r="G49" i="8" s="1"/>
  <c r="H49" i="8" a="1"/>
  <c r="H49" i="8" s="1"/>
  <c r="G50" i="8" a="1"/>
  <c r="G50" i="8" s="1"/>
  <c r="H50" i="8" a="1"/>
  <c r="H50" i="8" s="1"/>
  <c r="G51" i="8" a="1"/>
  <c r="G51" i="8" s="1"/>
  <c r="H51" i="8" a="1"/>
  <c r="H51" i="8" s="1"/>
  <c r="G52" i="8" a="1"/>
  <c r="G52" i="8" s="1"/>
  <c r="H52" i="8" a="1"/>
  <c r="H52" i="8" s="1"/>
  <c r="G53" i="8" a="1"/>
  <c r="G53" i="8" s="1"/>
  <c r="H53" i="8" a="1"/>
  <c r="H53" i="8" s="1"/>
  <c r="G54" i="8" a="1"/>
  <c r="G54" i="8" s="1"/>
  <c r="H54" i="8" a="1"/>
  <c r="H54" i="8" s="1"/>
  <c r="G55" i="8" a="1"/>
  <c r="G55" i="8" s="1"/>
  <c r="H55" i="8" a="1"/>
  <c r="H55" i="8" s="1"/>
  <c r="G56" i="8" a="1"/>
  <c r="G56" i="8" s="1"/>
  <c r="H56" i="8" a="1"/>
  <c r="H56" i="8" s="1"/>
  <c r="G57" i="8" a="1"/>
  <c r="G57" i="8" s="1"/>
  <c r="H57" i="8" a="1"/>
  <c r="H57" i="8" s="1"/>
  <c r="G58" i="8" a="1"/>
  <c r="G58" i="8" s="1"/>
  <c r="H58" i="8" a="1"/>
  <c r="H58" i="8" s="1"/>
  <c r="G59" i="8" a="1"/>
  <c r="G59" i="8" s="1"/>
  <c r="H59" i="8" a="1"/>
  <c r="H59" i="8" s="1"/>
  <c r="G60" i="8" a="1"/>
  <c r="G60" i="8" s="1"/>
  <c r="H60" i="8" a="1"/>
  <c r="H60" i="8" s="1"/>
  <c r="G61" i="8" a="1"/>
  <c r="G61" i="8" s="1"/>
  <c r="H61" i="8" a="1"/>
  <c r="H61" i="8" s="1"/>
  <c r="G62" i="8" a="1"/>
  <c r="G62" i="8" s="1"/>
  <c r="H62" i="8" a="1"/>
  <c r="H62" i="8" s="1"/>
  <c r="G63" i="8" a="1"/>
  <c r="G63" i="8" s="1"/>
  <c r="H63" i="8" a="1"/>
  <c r="H63" i="8" s="1"/>
  <c r="G64" i="8" a="1"/>
  <c r="G64" i="8" s="1"/>
  <c r="H64" i="8" a="1"/>
  <c r="H64" i="8" s="1"/>
  <c r="G65" i="8" a="1"/>
  <c r="G65" i="8" s="1"/>
  <c r="H65" i="8" a="1"/>
  <c r="H65" i="8" s="1"/>
  <c r="G66" i="8" a="1"/>
  <c r="G66" i="8" s="1"/>
  <c r="H66" i="8" a="1"/>
  <c r="H66" i="8" s="1"/>
  <c r="G67" i="8" a="1"/>
  <c r="G67" i="8" s="1"/>
  <c r="H67" i="8" a="1"/>
  <c r="H67" i="8" s="1"/>
  <c r="G68" i="8" a="1"/>
  <c r="G68" i="8" s="1"/>
  <c r="H68" i="8" a="1"/>
  <c r="H68" i="8" s="1"/>
  <c r="G69" i="8" a="1"/>
  <c r="G69" i="8" s="1"/>
  <c r="H69" i="8" a="1"/>
  <c r="H69" i="8" s="1"/>
  <c r="G70" i="8" a="1"/>
  <c r="G70" i="8" s="1"/>
  <c r="H70" i="8" a="1"/>
  <c r="H70" i="8" s="1"/>
  <c r="G71" i="8" a="1"/>
  <c r="G71" i="8" s="1"/>
  <c r="H71" i="8" a="1"/>
  <c r="H71" i="8" s="1"/>
  <c r="G72" i="8" a="1"/>
  <c r="G72" i="8" s="1"/>
  <c r="H72" i="8" a="1"/>
  <c r="H72" i="8" s="1"/>
  <c r="G73" i="8" a="1"/>
  <c r="G73" i="8" s="1"/>
  <c r="H73" i="8" a="1"/>
  <c r="H73" i="8" s="1"/>
  <c r="G74" i="8" a="1"/>
  <c r="G74" i="8" s="1"/>
  <c r="H74" i="8" a="1"/>
  <c r="H74" i="8" s="1"/>
  <c r="G75" i="8" a="1"/>
  <c r="G75" i="8" s="1"/>
  <c r="H75" i="8" a="1"/>
  <c r="H75" i="8" s="1"/>
  <c r="G76" i="8" a="1"/>
  <c r="G76" i="8" s="1"/>
  <c r="H76" i="8" a="1"/>
  <c r="H76" i="8" s="1"/>
  <c r="G77" i="8" a="1"/>
  <c r="G77" i="8" s="1"/>
  <c r="H77" i="8" a="1"/>
  <c r="H77" i="8" s="1"/>
  <c r="G78" i="8" a="1"/>
  <c r="G78" i="8" s="1"/>
  <c r="H78" i="8" a="1"/>
  <c r="H78" i="8" s="1"/>
  <c r="G79" i="8" a="1"/>
  <c r="G79" i="8" s="1"/>
  <c r="H79" i="8" a="1"/>
  <c r="H79" i="8" s="1"/>
  <c r="G80" i="8" a="1"/>
  <c r="G80" i="8" s="1"/>
  <c r="H80" i="8" a="1"/>
  <c r="H80" i="8" s="1"/>
  <c r="G81" i="8" a="1"/>
  <c r="G81" i="8" s="1"/>
  <c r="H81" i="8" a="1"/>
  <c r="H81" i="8" s="1"/>
  <c r="G82" i="8" a="1"/>
  <c r="G82" i="8" s="1"/>
  <c r="H82" i="8" a="1"/>
  <c r="H82" i="8" s="1"/>
  <c r="G83" i="8" a="1"/>
  <c r="G83" i="8" s="1"/>
  <c r="H83" i="8" a="1"/>
  <c r="H83" i="8" s="1"/>
  <c r="G84" i="8" a="1"/>
  <c r="G84" i="8" s="1"/>
  <c r="H84" i="8" a="1"/>
  <c r="H84" i="8" s="1"/>
  <c r="G85" i="8" a="1"/>
  <c r="G85" i="8" s="1"/>
  <c r="H85" i="8" a="1"/>
  <c r="H85" i="8" s="1"/>
  <c r="G86" i="8" a="1"/>
  <c r="G86" i="8" s="1"/>
  <c r="H86" i="8" a="1"/>
  <c r="H86" i="8" s="1"/>
  <c r="G32" i="8" a="1"/>
  <c r="G32" i="8" s="1"/>
  <c r="H32" i="8" a="1"/>
  <c r="H32" i="8" s="1"/>
  <c r="AZ70" i="8" l="1"/>
  <c r="BD70" i="8"/>
  <c r="AZ39" i="8"/>
  <c r="BD39" i="8"/>
  <c r="BD46" i="8"/>
  <c r="AZ46" i="8"/>
  <c r="AZ77" i="8"/>
  <c r="BD77" i="8"/>
  <c r="BD53" i="8"/>
  <c r="AZ53" i="8"/>
  <c r="BD84" i="8"/>
  <c r="AZ84" i="8"/>
  <c r="BD37" i="8"/>
  <c r="AZ37" i="8"/>
  <c r="BD44" i="8"/>
  <c r="AZ44" i="8"/>
  <c r="BD75" i="8"/>
  <c r="AZ75" i="8"/>
  <c r="BD59" i="8"/>
  <c r="AZ59" i="8"/>
  <c r="BD74" i="8"/>
  <c r="AZ74" i="8"/>
  <c r="AZ35" i="8"/>
  <c r="BD35" i="8"/>
  <c r="BD42" i="8"/>
  <c r="AZ42" i="8"/>
  <c r="AZ65" i="8"/>
  <c r="BD65" i="8"/>
  <c r="BD78" i="8"/>
  <c r="AZ78" i="8"/>
  <c r="BD62" i="8"/>
  <c r="AZ62" i="8"/>
  <c r="AZ69" i="8"/>
  <c r="BD69" i="8"/>
  <c r="AZ45" i="8"/>
  <c r="BD45" i="8"/>
  <c r="BD76" i="8"/>
  <c r="AZ76" i="8"/>
  <c r="AZ60" i="8"/>
  <c r="BD60" i="8"/>
  <c r="AZ67" i="8"/>
  <c r="BD67" i="8"/>
  <c r="AZ36" i="8"/>
  <c r="BD36" i="8"/>
  <c r="BD43" i="8"/>
  <c r="AZ43" i="8"/>
  <c r="BD86" i="8"/>
  <c r="AZ86" i="8"/>
  <c r="BD54" i="8"/>
  <c r="AZ54" i="8"/>
  <c r="AZ85" i="8"/>
  <c r="BD85" i="8"/>
  <c r="BD61" i="8"/>
  <c r="AZ61" i="8"/>
  <c r="AZ68" i="8"/>
  <c r="BD68" i="8"/>
  <c r="BD52" i="8"/>
  <c r="AZ52" i="8"/>
  <c r="BD83" i="8"/>
  <c r="AZ83" i="8"/>
  <c r="BD51" i="8"/>
  <c r="AZ51" i="8"/>
  <c r="BD82" i="8"/>
  <c r="AZ82" i="8"/>
  <c r="AZ66" i="8"/>
  <c r="BD66" i="8"/>
  <c r="BD58" i="8"/>
  <c r="AZ58" i="8"/>
  <c r="BD50" i="8"/>
  <c r="AZ50" i="8"/>
  <c r="BD81" i="8"/>
  <c r="AZ81" i="8"/>
  <c r="AZ73" i="8"/>
  <c r="BD73" i="8"/>
  <c r="AZ34" i="8"/>
  <c r="BD34" i="8"/>
  <c r="AZ57" i="8"/>
  <c r="BD57" i="8"/>
  <c r="BD49" i="8"/>
  <c r="AZ49" i="8"/>
  <c r="AZ41" i="8"/>
  <c r="BD41" i="8"/>
  <c r="AZ80" i="8"/>
  <c r="BD80" i="8"/>
  <c r="BD72" i="8"/>
  <c r="AZ72" i="8"/>
  <c r="BD64" i="8"/>
  <c r="AZ64" i="8"/>
  <c r="BD33" i="8"/>
  <c r="AZ33" i="8"/>
  <c r="AZ56" i="8"/>
  <c r="BD56" i="8"/>
  <c r="BD48" i="8"/>
  <c r="AZ48" i="8"/>
  <c r="AZ40" i="8"/>
  <c r="BD40" i="8"/>
  <c r="BD32" i="8"/>
  <c r="AZ32" i="8"/>
  <c r="BD79" i="8"/>
  <c r="AZ79" i="8"/>
  <c r="BD71" i="8"/>
  <c r="AZ71" i="8"/>
  <c r="BD63" i="8"/>
  <c r="AZ63" i="8"/>
  <c r="BD55" i="8"/>
  <c r="AZ55" i="8"/>
  <c r="BD47" i="8"/>
  <c r="AZ47" i="8"/>
  <c r="BD38" i="8"/>
  <c r="AZ38" i="8"/>
  <c r="CY409" i="8"/>
  <c r="CW409" i="8"/>
  <c r="BK7" i="8" s="1"/>
  <c r="BN140" i="8"/>
  <c r="BM140" i="8"/>
  <c r="BK140" i="8"/>
  <c r="BJ140" i="8"/>
  <c r="BI140" i="8"/>
  <c r="BH140" i="8"/>
  <c r="BG140" i="8"/>
  <c r="BF140" i="8"/>
  <c r="BE140" i="8"/>
  <c r="BD140" i="8"/>
  <c r="BC140" i="8"/>
  <c r="BM139" i="8"/>
  <c r="BM138" i="8"/>
  <c r="BA129" i="8"/>
  <c r="AO129" i="8"/>
  <c r="AD129" i="8"/>
  <c r="B129" i="8"/>
  <c r="BM128" i="8" s="1"/>
  <c r="BA128" i="8"/>
  <c r="AO128" i="8"/>
  <c r="AD128" i="8"/>
  <c r="B128" i="8"/>
  <c r="BM127" i="8" s="1"/>
  <c r="BA127" i="8"/>
  <c r="AO127" i="8"/>
  <c r="AD127" i="8"/>
  <c r="B127" i="8"/>
  <c r="BM126" i="8" s="1"/>
  <c r="BA126" i="8"/>
  <c r="AO126" i="8"/>
  <c r="AD126" i="8"/>
  <c r="B126" i="8"/>
  <c r="BM125" i="8" s="1"/>
  <c r="BA125" i="8"/>
  <c r="AO125" i="8"/>
  <c r="AD125" i="8"/>
  <c r="B125" i="8"/>
  <c r="BM124" i="8" s="1"/>
  <c r="BA124" i="8"/>
  <c r="AO124" i="8"/>
  <c r="AD124" i="8"/>
  <c r="B124" i="8"/>
  <c r="BM123" i="8" s="1"/>
  <c r="BA123" i="8"/>
  <c r="AO123" i="8"/>
  <c r="AD123" i="8"/>
  <c r="B123" i="8"/>
  <c r="BM122" i="8" s="1"/>
  <c r="BA122" i="8"/>
  <c r="AO122" i="8"/>
  <c r="AD122" i="8"/>
  <c r="B122" i="8"/>
  <c r="BM121" i="8" s="1"/>
  <c r="BA121" i="8"/>
  <c r="AO121" i="8"/>
  <c r="AD121" i="8"/>
  <c r="B121" i="8"/>
  <c r="BM120" i="8" s="1"/>
  <c r="BA120" i="8"/>
  <c r="AO120" i="8"/>
  <c r="AD120" i="8"/>
  <c r="B120" i="8"/>
  <c r="BM119" i="8" s="1"/>
  <c r="BA119" i="8"/>
  <c r="AD119" i="8"/>
  <c r="B119" i="8"/>
  <c r="BM118" i="8" s="1"/>
  <c r="BA118" i="8"/>
  <c r="AD118" i="8"/>
  <c r="B118" i="8"/>
  <c r="BM117" i="8" s="1"/>
  <c r="BA117" i="8"/>
  <c r="AO117" i="8"/>
  <c r="AD117" i="8"/>
  <c r="B117" i="8"/>
  <c r="BM116" i="8" s="1"/>
  <c r="BA116" i="8"/>
  <c r="AO116" i="8"/>
  <c r="AD116" i="8"/>
  <c r="B116" i="8"/>
  <c r="BM115" i="8" s="1"/>
  <c r="BA115" i="8"/>
  <c r="AO115" i="8"/>
  <c r="AD115" i="8"/>
  <c r="B115" i="8"/>
  <c r="BM114" i="8" s="1"/>
  <c r="BA114" i="8"/>
  <c r="AO114" i="8"/>
  <c r="AD114" i="8"/>
  <c r="B114" i="8"/>
  <c r="BM113" i="8" s="1"/>
  <c r="BA113" i="8"/>
  <c r="AO113" i="8"/>
  <c r="AD113" i="8"/>
  <c r="B113" i="8"/>
  <c r="BM112" i="8" s="1"/>
  <c r="AD112" i="8"/>
  <c r="B112" i="8"/>
  <c r="BM111" i="8" s="1"/>
  <c r="AD111" i="8"/>
  <c r="B111" i="8"/>
  <c r="BM110" i="8" s="1"/>
  <c r="BA110" i="8"/>
  <c r="AO110" i="8"/>
  <c r="AD110" i="8"/>
  <c r="B110" i="8"/>
  <c r="BM109" i="8" s="1"/>
  <c r="BA109" i="8"/>
  <c r="AO109" i="8"/>
  <c r="AD109" i="8"/>
  <c r="B109" i="8"/>
  <c r="BM108" i="8" s="1"/>
  <c r="BA108" i="8"/>
  <c r="AO108" i="8"/>
  <c r="AD108" i="8"/>
  <c r="B108" i="8"/>
  <c r="BM107" i="8" s="1"/>
  <c r="BA107" i="8"/>
  <c r="AO107" i="8"/>
  <c r="AD107" i="8"/>
  <c r="B107" i="8"/>
  <c r="BM106" i="8" s="1"/>
  <c r="BA106" i="8"/>
  <c r="AO106" i="8"/>
  <c r="AD106" i="8"/>
  <c r="B106" i="8"/>
  <c r="BM105" i="8" s="1"/>
  <c r="BA105" i="8"/>
  <c r="AO105" i="8"/>
  <c r="AD105" i="8"/>
  <c r="B105" i="8"/>
  <c r="BM104" i="8" s="1"/>
  <c r="BA104" i="8"/>
  <c r="AO104" i="8"/>
  <c r="AD104" i="8"/>
  <c r="B104" i="8"/>
  <c r="BM103" i="8" s="1"/>
  <c r="BA103" i="8"/>
  <c r="AO103" i="8"/>
  <c r="AD103" i="8"/>
  <c r="B103" i="8"/>
  <c r="BM102" i="8" s="1"/>
  <c r="BA102" i="8"/>
  <c r="AD102" i="8"/>
  <c r="B102" i="8"/>
  <c r="BM101" i="8" s="1"/>
  <c r="BA101" i="8"/>
  <c r="B101" i="8"/>
  <c r="BM100" i="8" s="1"/>
  <c r="BA100" i="8"/>
  <c r="AO100" i="8"/>
  <c r="B100" i="8"/>
  <c r="BM99" i="8" s="1"/>
  <c r="BA99" i="8"/>
  <c r="AO99" i="8"/>
  <c r="B99" i="8"/>
  <c r="BM98" i="8" s="1"/>
  <c r="B98" i="8"/>
  <c r="BM97" i="8" s="1"/>
  <c r="B97" i="8"/>
  <c r="BM96" i="8" s="1"/>
  <c r="BA96" i="8"/>
  <c r="AO96" i="8"/>
  <c r="B96" i="8"/>
  <c r="BM95" i="8" s="1"/>
  <c r="BA95" i="8"/>
  <c r="AO95" i="8"/>
  <c r="B95" i="8"/>
  <c r="BM94" i="8" s="1"/>
  <c r="BA94" i="8"/>
  <c r="AO94" i="8"/>
  <c r="AD94" i="8"/>
  <c r="B94" i="8"/>
  <c r="BM93" i="8" s="1"/>
  <c r="BG86" i="8"/>
  <c r="F86" i="8" a="1"/>
  <c r="F86" i="8" s="1"/>
  <c r="AV86" i="8" s="1"/>
  <c r="E86" i="8" a="1"/>
  <c r="E86" i="8" s="1"/>
  <c r="AR86" i="8" s="1"/>
  <c r="D86" i="8" a="1"/>
  <c r="D86" i="8" s="1"/>
  <c r="C86" i="8" a="1"/>
  <c r="C86" i="8" s="1"/>
  <c r="B86" i="8"/>
  <c r="BM85" i="8" s="1"/>
  <c r="BG85" i="8"/>
  <c r="F85" i="8" a="1"/>
  <c r="F85" i="8" s="1"/>
  <c r="AV85" i="8" s="1"/>
  <c r="E85" i="8" a="1"/>
  <c r="E85" i="8" s="1"/>
  <c r="AR85" i="8" s="1"/>
  <c r="D85" i="8" a="1"/>
  <c r="D85" i="8" s="1"/>
  <c r="C85" i="8" a="1"/>
  <c r="C85" i="8" s="1"/>
  <c r="B85" i="8"/>
  <c r="BM84" i="8" s="1"/>
  <c r="BG84" i="8"/>
  <c r="F84" i="8" a="1"/>
  <c r="F84" i="8" s="1"/>
  <c r="AV84" i="8" s="1"/>
  <c r="E84" i="8" a="1"/>
  <c r="E84" i="8" s="1"/>
  <c r="AR84" i="8" s="1"/>
  <c r="D84" i="8" a="1"/>
  <c r="D84" i="8" s="1"/>
  <c r="C84" i="8" a="1"/>
  <c r="C84" i="8" s="1"/>
  <c r="B84" i="8"/>
  <c r="BM83" i="8" s="1"/>
  <c r="BG83" i="8"/>
  <c r="F83" i="8" a="1"/>
  <c r="F83" i="8" s="1"/>
  <c r="AV83" i="8" s="1"/>
  <c r="E83" i="8" a="1"/>
  <c r="E83" i="8" s="1"/>
  <c r="AR83" i="8" s="1"/>
  <c r="D83" i="8" a="1"/>
  <c r="D83" i="8" s="1"/>
  <c r="C83" i="8" a="1"/>
  <c r="C83" i="8" s="1"/>
  <c r="B83" i="8"/>
  <c r="BM82" i="8" s="1"/>
  <c r="BG82" i="8"/>
  <c r="F82" i="8" a="1"/>
  <c r="F82" i="8" s="1"/>
  <c r="AV82" i="8" s="1"/>
  <c r="E82" i="8" a="1"/>
  <c r="E82" i="8" s="1"/>
  <c r="AR82" i="8" s="1"/>
  <c r="D82" i="8" a="1"/>
  <c r="D82" i="8" s="1"/>
  <c r="C82" i="8" a="1"/>
  <c r="C82" i="8" s="1"/>
  <c r="B82" i="8"/>
  <c r="BM81" i="8" s="1"/>
  <c r="BG81" i="8"/>
  <c r="F81" i="8" a="1"/>
  <c r="F81" i="8" s="1"/>
  <c r="AV81" i="8" s="1"/>
  <c r="E81" i="8" a="1"/>
  <c r="E81" i="8" s="1"/>
  <c r="AR81" i="8" s="1"/>
  <c r="D81" i="8" a="1"/>
  <c r="D81" i="8" s="1"/>
  <c r="C81" i="8" a="1"/>
  <c r="C81" i="8" s="1"/>
  <c r="B81" i="8"/>
  <c r="BM80" i="8" s="1"/>
  <c r="BG80" i="8"/>
  <c r="F80" i="8" a="1"/>
  <c r="F80" i="8" s="1"/>
  <c r="AV80" i="8" s="1"/>
  <c r="E80" i="8" a="1"/>
  <c r="E80" i="8" s="1"/>
  <c r="AR80" i="8" s="1"/>
  <c r="D80" i="8" a="1"/>
  <c r="D80" i="8" s="1"/>
  <c r="C80" i="8" a="1"/>
  <c r="C80" i="8" s="1"/>
  <c r="B80" i="8"/>
  <c r="BM79" i="8" s="1"/>
  <c r="BG79" i="8"/>
  <c r="F79" i="8" a="1"/>
  <c r="F79" i="8" s="1"/>
  <c r="AV79" i="8" s="1"/>
  <c r="E79" i="8" a="1"/>
  <c r="E79" i="8" s="1"/>
  <c r="AR79" i="8" s="1"/>
  <c r="D79" i="8" a="1"/>
  <c r="D79" i="8" s="1"/>
  <c r="C79" i="8" a="1"/>
  <c r="C79" i="8" s="1"/>
  <c r="B79" i="8"/>
  <c r="BM78" i="8" s="1"/>
  <c r="BG78" i="8"/>
  <c r="F78" i="8" a="1"/>
  <c r="F78" i="8" s="1"/>
  <c r="AV78" i="8" s="1"/>
  <c r="E78" i="8" a="1"/>
  <c r="E78" i="8" s="1"/>
  <c r="AR78" i="8" s="1"/>
  <c r="D78" i="8" a="1"/>
  <c r="D78" i="8" s="1"/>
  <c r="C78" i="8" a="1"/>
  <c r="C78" i="8" s="1"/>
  <c r="B78" i="8"/>
  <c r="BM77" i="8" s="1"/>
  <c r="BG77" i="8"/>
  <c r="F77" i="8" a="1"/>
  <c r="F77" i="8" s="1"/>
  <c r="AV77" i="8" s="1"/>
  <c r="E77" i="8" a="1"/>
  <c r="E77" i="8" s="1"/>
  <c r="AR77" i="8" s="1"/>
  <c r="D77" i="8" a="1"/>
  <c r="D77" i="8" s="1"/>
  <c r="C77" i="8" a="1"/>
  <c r="C77" i="8" s="1"/>
  <c r="B77" i="8"/>
  <c r="BM76" i="8" s="1"/>
  <c r="BG76" i="8"/>
  <c r="F76" i="8" a="1"/>
  <c r="F76" i="8" s="1"/>
  <c r="AV76" i="8" s="1"/>
  <c r="E76" i="8" a="1"/>
  <c r="E76" i="8" s="1"/>
  <c r="AR76" i="8" s="1"/>
  <c r="D76" i="8" a="1"/>
  <c r="D76" i="8" s="1"/>
  <c r="C76" i="8" a="1"/>
  <c r="C76" i="8" s="1"/>
  <c r="B76" i="8"/>
  <c r="BM75" i="8" s="1"/>
  <c r="BG75" i="8"/>
  <c r="F75" i="8" a="1"/>
  <c r="F75" i="8" s="1"/>
  <c r="AV75" i="8" s="1"/>
  <c r="E75" i="8" a="1"/>
  <c r="E75" i="8" s="1"/>
  <c r="AR75" i="8" s="1"/>
  <c r="D75" i="8" a="1"/>
  <c r="D75" i="8" s="1"/>
  <c r="C75" i="8" a="1"/>
  <c r="C75" i="8" s="1"/>
  <c r="B75" i="8"/>
  <c r="BM74" i="8" s="1"/>
  <c r="BG74" i="8"/>
  <c r="F74" i="8" a="1"/>
  <c r="F74" i="8" s="1"/>
  <c r="AV74" i="8" s="1"/>
  <c r="E74" i="8" a="1"/>
  <c r="E74" i="8" s="1"/>
  <c r="AR74" i="8" s="1"/>
  <c r="D74" i="8" a="1"/>
  <c r="D74" i="8" s="1"/>
  <c r="C74" i="8" a="1"/>
  <c r="C74" i="8" s="1"/>
  <c r="B74" i="8"/>
  <c r="BM73" i="8" s="1"/>
  <c r="BG73" i="8"/>
  <c r="F73" i="8" a="1"/>
  <c r="F73" i="8" s="1"/>
  <c r="AV73" i="8" s="1"/>
  <c r="E73" i="8" a="1"/>
  <c r="E73" i="8" s="1"/>
  <c r="AR73" i="8" s="1"/>
  <c r="D73" i="8" a="1"/>
  <c r="D73" i="8" s="1"/>
  <c r="C73" i="8" a="1"/>
  <c r="C73" i="8" s="1"/>
  <c r="B73" i="8"/>
  <c r="BM72" i="8" s="1"/>
  <c r="BG72" i="8"/>
  <c r="F72" i="8" a="1"/>
  <c r="F72" i="8" s="1"/>
  <c r="AV72" i="8" s="1"/>
  <c r="E72" i="8" a="1"/>
  <c r="E72" i="8" s="1"/>
  <c r="AR72" i="8" s="1"/>
  <c r="D72" i="8" a="1"/>
  <c r="D72" i="8" s="1"/>
  <c r="C72" i="8" a="1"/>
  <c r="C72" i="8" s="1"/>
  <c r="B72" i="8"/>
  <c r="BM71" i="8" s="1"/>
  <c r="BG71" i="8"/>
  <c r="F71" i="8" a="1"/>
  <c r="F71" i="8" s="1"/>
  <c r="AV71" i="8" s="1"/>
  <c r="E71" i="8" a="1"/>
  <c r="E71" i="8" s="1"/>
  <c r="AR71" i="8" s="1"/>
  <c r="D71" i="8" a="1"/>
  <c r="D71" i="8" s="1"/>
  <c r="C71" i="8" a="1"/>
  <c r="C71" i="8" s="1"/>
  <c r="B71" i="8"/>
  <c r="BM70" i="8" s="1"/>
  <c r="BG70" i="8"/>
  <c r="F70" i="8" a="1"/>
  <c r="F70" i="8" s="1"/>
  <c r="AV70" i="8" s="1"/>
  <c r="E70" i="8" a="1"/>
  <c r="E70" i="8" s="1"/>
  <c r="AR70" i="8" s="1"/>
  <c r="D70" i="8" a="1"/>
  <c r="D70" i="8" s="1"/>
  <c r="C70" i="8" a="1"/>
  <c r="C70" i="8" s="1"/>
  <c r="B70" i="8"/>
  <c r="BM69" i="8" s="1"/>
  <c r="BG69" i="8"/>
  <c r="F69" i="8" a="1"/>
  <c r="F69" i="8" s="1"/>
  <c r="AV69" i="8" s="1"/>
  <c r="E69" i="8" a="1"/>
  <c r="E69" i="8" s="1"/>
  <c r="AR69" i="8" s="1"/>
  <c r="D69" i="8" a="1"/>
  <c r="D69" i="8" s="1"/>
  <c r="C69" i="8" a="1"/>
  <c r="C69" i="8" s="1"/>
  <c r="B69" i="8"/>
  <c r="BM68" i="8" s="1"/>
  <c r="BG68" i="8"/>
  <c r="F68" i="8" a="1"/>
  <c r="F68" i="8" s="1"/>
  <c r="AV68" i="8" s="1"/>
  <c r="E68" i="8" a="1"/>
  <c r="E68" i="8" s="1"/>
  <c r="AR68" i="8" s="1"/>
  <c r="D68" i="8" a="1"/>
  <c r="D68" i="8" s="1"/>
  <c r="C68" i="8" a="1"/>
  <c r="C68" i="8" s="1"/>
  <c r="B68" i="8"/>
  <c r="BM67" i="8" s="1"/>
  <c r="BG67" i="8"/>
  <c r="F67" i="8" a="1"/>
  <c r="F67" i="8" s="1"/>
  <c r="AV67" i="8" s="1"/>
  <c r="E67" i="8" a="1"/>
  <c r="E67" i="8" s="1"/>
  <c r="AR67" i="8" s="1"/>
  <c r="D67" i="8" a="1"/>
  <c r="D67" i="8" s="1"/>
  <c r="C67" i="8" a="1"/>
  <c r="C67" i="8" s="1"/>
  <c r="B67" i="8"/>
  <c r="BM66" i="8" s="1"/>
  <c r="BG66" i="8"/>
  <c r="F66" i="8" a="1"/>
  <c r="F66" i="8" s="1"/>
  <c r="AV66" i="8" s="1"/>
  <c r="E66" i="8" a="1"/>
  <c r="E66" i="8" s="1"/>
  <c r="AR66" i="8" s="1"/>
  <c r="D66" i="8" a="1"/>
  <c r="D66" i="8" s="1"/>
  <c r="C66" i="8" a="1"/>
  <c r="C66" i="8" s="1"/>
  <c r="B66" i="8"/>
  <c r="BM65" i="8" s="1"/>
  <c r="BG65" i="8"/>
  <c r="F65" i="8" a="1"/>
  <c r="F65" i="8" s="1"/>
  <c r="AV65" i="8" s="1"/>
  <c r="E65" i="8" a="1"/>
  <c r="E65" i="8" s="1"/>
  <c r="AR65" i="8" s="1"/>
  <c r="D65" i="8" a="1"/>
  <c r="D65" i="8" s="1"/>
  <c r="C65" i="8" a="1"/>
  <c r="C65" i="8" s="1"/>
  <c r="B65" i="8"/>
  <c r="BM64" i="8" s="1"/>
  <c r="BG64" i="8"/>
  <c r="F64" i="8" a="1"/>
  <c r="F64" i="8" s="1"/>
  <c r="AV64" i="8" s="1"/>
  <c r="E64" i="8" a="1"/>
  <c r="E64" i="8" s="1"/>
  <c r="AR64" i="8" s="1"/>
  <c r="D64" i="8" a="1"/>
  <c r="D64" i="8" s="1"/>
  <c r="C64" i="8" a="1"/>
  <c r="C64" i="8" s="1"/>
  <c r="B64" i="8"/>
  <c r="BM63" i="8" s="1"/>
  <c r="BG63" i="8"/>
  <c r="F63" i="8" a="1"/>
  <c r="F63" i="8" s="1"/>
  <c r="AV63" i="8" s="1"/>
  <c r="E63" i="8" a="1"/>
  <c r="E63" i="8" s="1"/>
  <c r="AR63" i="8" s="1"/>
  <c r="D63" i="8" a="1"/>
  <c r="D63" i="8" s="1"/>
  <c r="C63" i="8" a="1"/>
  <c r="C63" i="8" s="1"/>
  <c r="B63" i="8"/>
  <c r="BM62" i="8" s="1"/>
  <c r="BG62" i="8"/>
  <c r="F62" i="8" a="1"/>
  <c r="F62" i="8" s="1"/>
  <c r="AV62" i="8" s="1"/>
  <c r="E62" i="8" a="1"/>
  <c r="E62" i="8" s="1"/>
  <c r="AR62" i="8" s="1"/>
  <c r="D62" i="8" a="1"/>
  <c r="D62" i="8" s="1"/>
  <c r="C62" i="8" a="1"/>
  <c r="C62" i="8" s="1"/>
  <c r="B62" i="8"/>
  <c r="BM61" i="8" s="1"/>
  <c r="BG61" i="8"/>
  <c r="F61" i="8" a="1"/>
  <c r="F61" i="8" s="1"/>
  <c r="AV61" i="8" s="1"/>
  <c r="E61" i="8" a="1"/>
  <c r="E61" i="8" s="1"/>
  <c r="AR61" i="8" s="1"/>
  <c r="D61" i="8" a="1"/>
  <c r="D61" i="8" s="1"/>
  <c r="C61" i="8" a="1"/>
  <c r="C61" i="8" s="1"/>
  <c r="B61" i="8"/>
  <c r="BM60" i="8" s="1"/>
  <c r="BG60" i="8"/>
  <c r="F60" i="8" a="1"/>
  <c r="F60" i="8" s="1"/>
  <c r="AV60" i="8" s="1"/>
  <c r="E60" i="8" a="1"/>
  <c r="E60" i="8" s="1"/>
  <c r="AR60" i="8" s="1"/>
  <c r="D60" i="8" a="1"/>
  <c r="D60" i="8" s="1"/>
  <c r="C60" i="8" a="1"/>
  <c r="C60" i="8" s="1"/>
  <c r="B60" i="8"/>
  <c r="BM59" i="8" s="1"/>
  <c r="BG59" i="8"/>
  <c r="F59" i="8" a="1"/>
  <c r="F59" i="8" s="1"/>
  <c r="AV59" i="8" s="1"/>
  <c r="E59" i="8" a="1"/>
  <c r="E59" i="8" s="1"/>
  <c r="AR59" i="8" s="1"/>
  <c r="D59" i="8" a="1"/>
  <c r="D59" i="8" s="1"/>
  <c r="C59" i="8" a="1"/>
  <c r="C59" i="8" s="1"/>
  <c r="B59" i="8"/>
  <c r="BM58" i="8" s="1"/>
  <c r="BG58" i="8"/>
  <c r="F58" i="8" a="1"/>
  <c r="F58" i="8" s="1"/>
  <c r="AV58" i="8" s="1"/>
  <c r="E58" i="8" a="1"/>
  <c r="E58" i="8" s="1"/>
  <c r="AR58" i="8" s="1"/>
  <c r="D58" i="8" a="1"/>
  <c r="D58" i="8" s="1"/>
  <c r="C58" i="8" a="1"/>
  <c r="C58" i="8" s="1"/>
  <c r="B58" i="8"/>
  <c r="BM57" i="8" s="1"/>
  <c r="BG57" i="8"/>
  <c r="F57" i="8" a="1"/>
  <c r="F57" i="8" s="1"/>
  <c r="AV57" i="8" s="1"/>
  <c r="E57" i="8" a="1"/>
  <c r="E57" i="8" s="1"/>
  <c r="AR57" i="8" s="1"/>
  <c r="D57" i="8" a="1"/>
  <c r="D57" i="8" s="1"/>
  <c r="C57" i="8" a="1"/>
  <c r="C57" i="8" s="1"/>
  <c r="B57" i="8"/>
  <c r="BM56" i="8" s="1"/>
  <c r="BG56" i="8"/>
  <c r="F56" i="8" a="1"/>
  <c r="F56" i="8" s="1"/>
  <c r="AV56" i="8" s="1"/>
  <c r="E56" i="8" a="1"/>
  <c r="E56" i="8" s="1"/>
  <c r="AR56" i="8" s="1"/>
  <c r="D56" i="8" a="1"/>
  <c r="D56" i="8" s="1"/>
  <c r="C56" i="8" a="1"/>
  <c r="C56" i="8" s="1"/>
  <c r="B56" i="8"/>
  <c r="BM55" i="8" s="1"/>
  <c r="BG55" i="8"/>
  <c r="F55" i="8" a="1"/>
  <c r="F55" i="8" s="1"/>
  <c r="AV55" i="8" s="1"/>
  <c r="E55" i="8" a="1"/>
  <c r="E55" i="8" s="1"/>
  <c r="AR55" i="8" s="1"/>
  <c r="D55" i="8" a="1"/>
  <c r="D55" i="8" s="1"/>
  <c r="C55" i="8" a="1"/>
  <c r="C55" i="8" s="1"/>
  <c r="B55" i="8"/>
  <c r="BM54" i="8" s="1"/>
  <c r="BG54" i="8"/>
  <c r="F54" i="8" a="1"/>
  <c r="F54" i="8" s="1"/>
  <c r="AV54" i="8" s="1"/>
  <c r="E54" i="8" a="1"/>
  <c r="E54" i="8" s="1"/>
  <c r="AR54" i="8" s="1"/>
  <c r="D54" i="8" a="1"/>
  <c r="D54" i="8" s="1"/>
  <c r="C54" i="8" a="1"/>
  <c r="C54" i="8" s="1"/>
  <c r="B54" i="8"/>
  <c r="BM53" i="8" s="1"/>
  <c r="BG53" i="8"/>
  <c r="F53" i="8" a="1"/>
  <c r="F53" i="8" s="1"/>
  <c r="AV53" i="8" s="1"/>
  <c r="E53" i="8" a="1"/>
  <c r="E53" i="8" s="1"/>
  <c r="AR53" i="8" s="1"/>
  <c r="D53" i="8" a="1"/>
  <c r="D53" i="8" s="1"/>
  <c r="C53" i="8" a="1"/>
  <c r="C53" i="8" s="1"/>
  <c r="B53" i="8"/>
  <c r="BM52" i="8" s="1"/>
  <c r="BG52" i="8"/>
  <c r="F52" i="8" a="1"/>
  <c r="F52" i="8" s="1"/>
  <c r="AV52" i="8" s="1"/>
  <c r="E52" i="8" a="1"/>
  <c r="E52" i="8" s="1"/>
  <c r="AR52" i="8" s="1"/>
  <c r="D52" i="8" a="1"/>
  <c r="D52" i="8" s="1"/>
  <c r="C52" i="8" a="1"/>
  <c r="C52" i="8" s="1"/>
  <c r="B52" i="8"/>
  <c r="BM51" i="8" s="1"/>
  <c r="BG51" i="8"/>
  <c r="F51" i="8" a="1"/>
  <c r="F51" i="8" s="1"/>
  <c r="AV51" i="8" s="1"/>
  <c r="E51" i="8" a="1"/>
  <c r="E51" i="8" s="1"/>
  <c r="AR51" i="8" s="1"/>
  <c r="D51" i="8" a="1"/>
  <c r="D51" i="8" s="1"/>
  <c r="C51" i="8" a="1"/>
  <c r="C51" i="8" s="1"/>
  <c r="B51" i="8"/>
  <c r="BM50" i="8" s="1"/>
  <c r="BG50" i="8"/>
  <c r="F50" i="8" a="1"/>
  <c r="F50" i="8" s="1"/>
  <c r="AV50" i="8" s="1"/>
  <c r="E50" i="8" a="1"/>
  <c r="E50" i="8" s="1"/>
  <c r="AR50" i="8" s="1"/>
  <c r="D50" i="8" a="1"/>
  <c r="D50" i="8" s="1"/>
  <c r="C50" i="8" a="1"/>
  <c r="C50" i="8" s="1"/>
  <c r="B50" i="8"/>
  <c r="BM49" i="8" s="1"/>
  <c r="BG49" i="8"/>
  <c r="F49" i="8" a="1"/>
  <c r="F49" i="8" s="1"/>
  <c r="AV49" i="8" s="1"/>
  <c r="E49" i="8" a="1"/>
  <c r="E49" i="8" s="1"/>
  <c r="AR49" i="8" s="1"/>
  <c r="D49" i="8" a="1"/>
  <c r="D49" i="8" s="1"/>
  <c r="C49" i="8" a="1"/>
  <c r="C49" i="8" s="1"/>
  <c r="B49" i="8"/>
  <c r="BM48" i="8" s="1"/>
  <c r="BG48" i="8"/>
  <c r="F48" i="8" a="1"/>
  <c r="F48" i="8" s="1"/>
  <c r="AV48" i="8" s="1"/>
  <c r="E48" i="8" a="1"/>
  <c r="E48" i="8" s="1"/>
  <c r="AR48" i="8" s="1"/>
  <c r="D48" i="8" a="1"/>
  <c r="D48" i="8" s="1"/>
  <c r="C48" i="8" a="1"/>
  <c r="C48" i="8" s="1"/>
  <c r="B48" i="8"/>
  <c r="BM47" i="8" s="1"/>
  <c r="BG47" i="8"/>
  <c r="F47" i="8" a="1"/>
  <c r="F47" i="8" s="1"/>
  <c r="AV47" i="8" s="1"/>
  <c r="E47" i="8" a="1"/>
  <c r="E47" i="8" s="1"/>
  <c r="AR47" i="8" s="1"/>
  <c r="D47" i="8" a="1"/>
  <c r="D47" i="8" s="1"/>
  <c r="C47" i="8" a="1"/>
  <c r="C47" i="8" s="1"/>
  <c r="B47" i="8"/>
  <c r="BM46" i="8" s="1"/>
  <c r="BG46" i="8"/>
  <c r="F46" i="8" a="1"/>
  <c r="F46" i="8" s="1"/>
  <c r="AV46" i="8" s="1"/>
  <c r="E46" i="8" a="1"/>
  <c r="E46" i="8" s="1"/>
  <c r="AR46" i="8" s="1"/>
  <c r="D46" i="8" a="1"/>
  <c r="D46" i="8" s="1"/>
  <c r="C46" i="8" a="1"/>
  <c r="C46" i="8" s="1"/>
  <c r="B46" i="8"/>
  <c r="BM45" i="8" s="1"/>
  <c r="BG45" i="8"/>
  <c r="F45" i="8" a="1"/>
  <c r="F45" i="8" s="1"/>
  <c r="AV45" i="8" s="1"/>
  <c r="E45" i="8" a="1"/>
  <c r="E45" i="8" s="1"/>
  <c r="AR45" i="8" s="1"/>
  <c r="D45" i="8" a="1"/>
  <c r="D45" i="8" s="1"/>
  <c r="C45" i="8" a="1"/>
  <c r="C45" i="8" s="1"/>
  <c r="B45" i="8"/>
  <c r="BM44" i="8" s="1"/>
  <c r="BG44" i="8"/>
  <c r="F44" i="8" a="1"/>
  <c r="F44" i="8" s="1"/>
  <c r="AV44" i="8" s="1"/>
  <c r="E44" i="8" a="1"/>
  <c r="E44" i="8" s="1"/>
  <c r="AR44" i="8" s="1"/>
  <c r="D44" i="8" a="1"/>
  <c r="D44" i="8" s="1"/>
  <c r="C44" i="8" a="1"/>
  <c r="C44" i="8" s="1"/>
  <c r="B44" i="8"/>
  <c r="BM43" i="8" s="1"/>
  <c r="BG43" i="8"/>
  <c r="F43" i="8" a="1"/>
  <c r="F43" i="8" s="1"/>
  <c r="AV43" i="8" s="1"/>
  <c r="E43" i="8" a="1"/>
  <c r="E43" i="8" s="1"/>
  <c r="AR43" i="8" s="1"/>
  <c r="D43" i="8" a="1"/>
  <c r="D43" i="8" s="1"/>
  <c r="C43" i="8" a="1"/>
  <c r="C43" i="8" s="1"/>
  <c r="B43" i="8"/>
  <c r="BM42" i="8" s="1"/>
  <c r="BG42" i="8"/>
  <c r="F42" i="8" a="1"/>
  <c r="F42" i="8" s="1"/>
  <c r="AV42" i="8" s="1"/>
  <c r="E42" i="8" a="1"/>
  <c r="E42" i="8" s="1"/>
  <c r="AR42" i="8" s="1"/>
  <c r="D42" i="8" a="1"/>
  <c r="D42" i="8" s="1"/>
  <c r="C42" i="8" a="1"/>
  <c r="C42" i="8" s="1"/>
  <c r="B42" i="8"/>
  <c r="BM41" i="8" s="1"/>
  <c r="BG41" i="8"/>
  <c r="F41" i="8" a="1"/>
  <c r="F41" i="8" s="1"/>
  <c r="AV41" i="8" s="1"/>
  <c r="E41" i="8" a="1"/>
  <c r="E41" i="8" s="1"/>
  <c r="AR41" i="8" s="1"/>
  <c r="D41" i="8" a="1"/>
  <c r="D41" i="8" s="1"/>
  <c r="C41" i="8" a="1"/>
  <c r="C41" i="8" s="1"/>
  <c r="B41" i="8"/>
  <c r="BM40" i="8" s="1"/>
  <c r="BG40" i="8"/>
  <c r="F40" i="8" a="1"/>
  <c r="F40" i="8" s="1"/>
  <c r="AV40" i="8" s="1"/>
  <c r="E40" i="8" a="1"/>
  <c r="E40" i="8" s="1"/>
  <c r="AR40" i="8" s="1"/>
  <c r="D40" i="8" a="1"/>
  <c r="D40" i="8" s="1"/>
  <c r="C40" i="8" a="1"/>
  <c r="C40" i="8" s="1"/>
  <c r="B40" i="8"/>
  <c r="BM39" i="8" s="1"/>
  <c r="BG39" i="8"/>
  <c r="F39" i="8" a="1"/>
  <c r="F39" i="8" s="1"/>
  <c r="AV39" i="8" s="1"/>
  <c r="E39" i="8" a="1"/>
  <c r="E39" i="8" s="1"/>
  <c r="AR39" i="8" s="1"/>
  <c r="D39" i="8" a="1"/>
  <c r="D39" i="8" s="1"/>
  <c r="C39" i="8" a="1"/>
  <c r="C39" i="8" s="1"/>
  <c r="B39" i="8"/>
  <c r="BM38" i="8" s="1"/>
  <c r="BG38" i="8"/>
  <c r="F38" i="8" a="1"/>
  <c r="F38" i="8" s="1"/>
  <c r="AV38" i="8" s="1"/>
  <c r="E38" i="8" a="1"/>
  <c r="E38" i="8" s="1"/>
  <c r="AR38" i="8" s="1"/>
  <c r="D38" i="8" a="1"/>
  <c r="D38" i="8" s="1"/>
  <c r="C38" i="8" a="1"/>
  <c r="C38" i="8" s="1"/>
  <c r="B38" i="8"/>
  <c r="BM37" i="8" s="1"/>
  <c r="BG37" i="8"/>
  <c r="F37" i="8" a="1"/>
  <c r="F37" i="8" s="1"/>
  <c r="AV37" i="8" s="1"/>
  <c r="E37" i="8" a="1"/>
  <c r="E37" i="8" s="1"/>
  <c r="AR37" i="8" s="1"/>
  <c r="D37" i="8" a="1"/>
  <c r="D37" i="8" s="1"/>
  <c r="C37" i="8" a="1"/>
  <c r="C37" i="8" s="1"/>
  <c r="B37" i="8"/>
  <c r="BM36" i="8" s="1"/>
  <c r="BG36" i="8"/>
  <c r="F36" i="8" a="1"/>
  <c r="F36" i="8" s="1"/>
  <c r="AV36" i="8" s="1"/>
  <c r="E36" i="8" a="1"/>
  <c r="E36" i="8" s="1"/>
  <c r="AR36" i="8" s="1"/>
  <c r="D36" i="8" a="1"/>
  <c r="D36" i="8" s="1"/>
  <c r="C36" i="8" a="1"/>
  <c r="C36" i="8" s="1"/>
  <c r="B36" i="8"/>
  <c r="BM35" i="8" s="1"/>
  <c r="BG35" i="8"/>
  <c r="F35" i="8" a="1"/>
  <c r="F35" i="8" s="1"/>
  <c r="AV35" i="8" s="1"/>
  <c r="E35" i="8" a="1"/>
  <c r="E35" i="8" s="1"/>
  <c r="AR35" i="8" s="1"/>
  <c r="D35" i="8" a="1"/>
  <c r="D35" i="8" s="1"/>
  <c r="C35" i="8" a="1"/>
  <c r="C35" i="8" s="1"/>
  <c r="B35" i="8"/>
  <c r="BM34" i="8" s="1"/>
  <c r="BG34" i="8"/>
  <c r="F34" i="8" a="1"/>
  <c r="F34" i="8" s="1"/>
  <c r="AV34" i="8" s="1"/>
  <c r="E34" i="8" a="1"/>
  <c r="E34" i="8" s="1"/>
  <c r="AR34" i="8" s="1"/>
  <c r="D34" i="8" a="1"/>
  <c r="D34" i="8" s="1"/>
  <c r="C34" i="8" a="1"/>
  <c r="C34" i="8" s="1"/>
  <c r="B34" i="8"/>
  <c r="BM33" i="8" s="1"/>
  <c r="BG33" i="8"/>
  <c r="F33" i="8" a="1"/>
  <c r="F33" i="8" s="1"/>
  <c r="AV33" i="8" s="1"/>
  <c r="E33" i="8" a="1"/>
  <c r="E33" i="8" s="1"/>
  <c r="AR33" i="8" s="1"/>
  <c r="D33" i="8" a="1"/>
  <c r="D33" i="8" s="1"/>
  <c r="C33" i="8" a="1"/>
  <c r="C33" i="8" s="1"/>
  <c r="B33" i="8"/>
  <c r="BM32" i="8" s="1"/>
  <c r="BG32" i="8"/>
  <c r="F32" i="8" a="1"/>
  <c r="F32" i="8" s="1"/>
  <c r="AV32" i="8" s="1"/>
  <c r="E32" i="8" a="1"/>
  <c r="E32" i="8" s="1"/>
  <c r="AR32" i="8" s="1"/>
  <c r="D32" i="8" a="1"/>
  <c r="D32" i="8" s="1"/>
  <c r="B32" i="8"/>
  <c r="BM31" i="8" s="1"/>
  <c r="AQ14" i="8"/>
  <c r="BN8" i="8"/>
  <c r="CX7" i="8"/>
  <c r="P7" i="8"/>
  <c r="CX6" i="8"/>
  <c r="BK2" i="8"/>
  <c r="BJ2" i="8"/>
  <c r="BI2" i="8"/>
  <c r="BH2" i="8"/>
  <c r="BG2" i="8"/>
  <c r="CY1" i="8"/>
  <c r="CX1" i="8"/>
  <c r="BK1" i="8"/>
  <c r="BJ1" i="8"/>
  <c r="BI1" i="8"/>
  <c r="BH1" i="8"/>
  <c r="BG1" i="8"/>
  <c r="A1" i="8"/>
  <c r="AL23" i="8" l="1"/>
  <c r="AI34" i="8" s="1"/>
  <c r="S110" i="8"/>
  <c r="BK93" i="8"/>
  <c r="BJ87" i="8"/>
  <c r="BK4" i="8" a="1"/>
  <c r="BK4" i="8" s="1"/>
  <c r="AI33" i="8"/>
  <c r="AI54" i="8"/>
  <c r="AI78" i="8"/>
  <c r="AI39" i="8"/>
  <c r="AI71" i="8"/>
  <c r="AI40" i="8"/>
  <c r="BA44" i="8"/>
  <c r="BB44" i="8"/>
  <c r="BA40" i="8"/>
  <c r="BB40" i="8"/>
  <c r="AJ46" i="8"/>
  <c r="BA78" i="8"/>
  <c r="BB78" i="8"/>
  <c r="BA57" i="8"/>
  <c r="BB57" i="8"/>
  <c r="BA47" i="8"/>
  <c r="BB47" i="8"/>
  <c r="BA83" i="8"/>
  <c r="BB83" i="8"/>
  <c r="BA56" i="8"/>
  <c r="BB56" i="8"/>
  <c r="BA34" i="8"/>
  <c r="BB34" i="8"/>
  <c r="BA65" i="8"/>
  <c r="BB65" i="8"/>
  <c r="BA42" i="8"/>
  <c r="BB42" i="8"/>
  <c r="BA73" i="8"/>
  <c r="BB73" i="8"/>
  <c r="BA63" i="8"/>
  <c r="BB63" i="8"/>
  <c r="AJ67" i="8"/>
  <c r="BA35" i="8"/>
  <c r="BB35" i="8"/>
  <c r="BA71" i="8"/>
  <c r="BB71" i="8"/>
  <c r="BA72" i="8"/>
  <c r="BB72" i="8"/>
  <c r="BA50" i="8"/>
  <c r="BB50" i="8"/>
  <c r="BA61" i="8"/>
  <c r="BB61" i="8"/>
  <c r="BA76" i="8"/>
  <c r="BB76" i="8"/>
  <c r="BA74" i="8"/>
  <c r="BB74" i="8"/>
  <c r="AJ65" i="8"/>
  <c r="AJ81" i="8"/>
  <c r="BA79" i="8"/>
  <c r="BB79" i="8"/>
  <c r="BA58" i="8"/>
  <c r="BB58" i="8"/>
  <c r="BA59" i="8"/>
  <c r="BB59" i="8"/>
  <c r="BA62" i="8"/>
  <c r="BB62" i="8"/>
  <c r="BA37" i="8"/>
  <c r="BB37" i="8"/>
  <c r="BA84" i="8"/>
  <c r="BB84" i="8"/>
  <c r="BA36" i="8"/>
  <c r="BB36" i="8"/>
  <c r="BA53" i="8"/>
  <c r="BB53" i="8"/>
  <c r="AJ49" i="8"/>
  <c r="BA67" i="8"/>
  <c r="BB67" i="8"/>
  <c r="BA85" i="8"/>
  <c r="BB85" i="8"/>
  <c r="BA39" i="8"/>
  <c r="BB39" i="8"/>
  <c r="AZ88" i="8"/>
  <c r="BA32" i="8"/>
  <c r="BB32" i="8"/>
  <c r="BA54" i="8"/>
  <c r="BB54" i="8"/>
  <c r="BA75" i="8"/>
  <c r="BB75" i="8"/>
  <c r="AJ48" i="8"/>
  <c r="AJ64" i="8"/>
  <c r="AJ84" i="8"/>
  <c r="BA49" i="8"/>
  <c r="BB49" i="8"/>
  <c r="BA82" i="8"/>
  <c r="BB82" i="8"/>
  <c r="BA86" i="8"/>
  <c r="BB86" i="8"/>
  <c r="AJ37" i="8"/>
  <c r="AJ82" i="8"/>
  <c r="BA38" i="8"/>
  <c r="BB38" i="8"/>
  <c r="BA48" i="8"/>
  <c r="BB48" i="8"/>
  <c r="BA51" i="8"/>
  <c r="BB51" i="8"/>
  <c r="BA43" i="8"/>
  <c r="BB43" i="8"/>
  <c r="AP23" i="8"/>
  <c r="AN36" i="8" s="1"/>
  <c r="BA55" i="8"/>
  <c r="BB55" i="8"/>
  <c r="BA33" i="8"/>
  <c r="BB33" i="8"/>
  <c r="BA52" i="8"/>
  <c r="BB52" i="8"/>
  <c r="AJ69" i="8"/>
  <c r="AJ56" i="8"/>
  <c r="BA64" i="8"/>
  <c r="BB64" i="8"/>
  <c r="BA81" i="8"/>
  <c r="BB81" i="8"/>
  <c r="AJ83" i="8"/>
  <c r="BA68" i="8"/>
  <c r="BB68" i="8"/>
  <c r="BA60" i="8"/>
  <c r="BB60" i="8"/>
  <c r="BA77" i="8"/>
  <c r="BB77" i="8"/>
  <c r="AJ74" i="8"/>
  <c r="BA46" i="8"/>
  <c r="BB46" i="8"/>
  <c r="AJ34" i="8"/>
  <c r="AJ59" i="8"/>
  <c r="BA80" i="8"/>
  <c r="BB80" i="8"/>
  <c r="BA45" i="8"/>
  <c r="BB45" i="8"/>
  <c r="BA41" i="8"/>
  <c r="BB41" i="8"/>
  <c r="BA66" i="8"/>
  <c r="BB66" i="8"/>
  <c r="BA69" i="8"/>
  <c r="BB69" i="8"/>
  <c r="BA70" i="8"/>
  <c r="BB70" i="8"/>
  <c r="BN7" i="8"/>
  <c r="BN6" i="8"/>
  <c r="BN5" i="8"/>
  <c r="F88" i="8"/>
  <c r="BI5" i="8"/>
  <c r="CY3" i="8"/>
  <c r="C88" i="8"/>
  <c r="E88" i="8"/>
  <c r="G88" i="8"/>
  <c r="Y88" i="8" s="1"/>
  <c r="D88" i="8"/>
  <c r="AM25" i="8" s="1"/>
  <c r="AD95" i="8"/>
  <c r="AD96" i="8" s="1"/>
  <c r="AD97" i="8" s="1"/>
  <c r="AI67" i="8" l="1"/>
  <c r="AI75" i="8"/>
  <c r="AI56" i="8"/>
  <c r="AJ61" i="8"/>
  <c r="AJ63" i="8"/>
  <c r="AI45" i="8"/>
  <c r="AJ47" i="8"/>
  <c r="AI83" i="8"/>
  <c r="AJ38" i="8"/>
  <c r="AI85" i="8"/>
  <c r="AJ45" i="8"/>
  <c r="AJ62" i="8"/>
  <c r="AI64" i="8"/>
  <c r="AJ55" i="8"/>
  <c r="AI61" i="8"/>
  <c r="AJ79" i="8"/>
  <c r="AI69" i="8"/>
  <c r="AI53" i="8"/>
  <c r="AJ76" i="8"/>
  <c r="AJ36" i="8"/>
  <c r="BI36" i="8" s="1"/>
  <c r="AJ68" i="8"/>
  <c r="AI77" i="8"/>
  <c r="AI41" i="8"/>
  <c r="AJ75" i="8"/>
  <c r="AI49" i="8"/>
  <c r="AJ43" i="8"/>
  <c r="AJ54" i="8"/>
  <c r="AI36" i="8"/>
  <c r="AI50" i="8"/>
  <c r="AI72" i="8"/>
  <c r="AI86" i="8"/>
  <c r="AJ53" i="8"/>
  <c r="AI80" i="8"/>
  <c r="AI79" i="8"/>
  <c r="AJ44" i="8"/>
  <c r="AI35" i="8"/>
  <c r="AI42" i="8"/>
  <c r="AI60" i="8"/>
  <c r="AI74" i="8"/>
  <c r="AJ78" i="8"/>
  <c r="AJ33" i="8"/>
  <c r="AI37" i="8"/>
  <c r="AI70" i="8"/>
  <c r="AI73" i="8"/>
  <c r="AI47" i="8"/>
  <c r="AJ66" i="8"/>
  <c r="AI43" i="8"/>
  <c r="AI82" i="8"/>
  <c r="AI46" i="8"/>
  <c r="AJ60" i="8"/>
  <c r="AJ39" i="8"/>
  <c r="AI81" i="8"/>
  <c r="AI57" i="8"/>
  <c r="AI63" i="8"/>
  <c r="AJ70" i="8"/>
  <c r="AJ85" i="8"/>
  <c r="AJ35" i="8"/>
  <c r="AI65" i="8"/>
  <c r="AI51" i="8"/>
  <c r="AI44" i="8"/>
  <c r="AI32" i="8"/>
  <c r="AJ77" i="8"/>
  <c r="AJ58" i="8"/>
  <c r="AJ50" i="8"/>
  <c r="AJ51" i="8"/>
  <c r="AJ40" i="8"/>
  <c r="AI52" i="8"/>
  <c r="AI76" i="8"/>
  <c r="AI66" i="8"/>
  <c r="AI38" i="8"/>
  <c r="AJ57" i="8"/>
  <c r="AJ71" i="8"/>
  <c r="AJ41" i="8"/>
  <c r="AJ42" i="8"/>
  <c r="AJ72" i="8"/>
  <c r="AI68" i="8"/>
  <c r="AI84" i="8"/>
  <c r="AI58" i="8"/>
  <c r="AI62" i="8"/>
  <c r="AJ86" i="8"/>
  <c r="AJ32" i="8"/>
  <c r="AJ80" i="8"/>
  <c r="AJ52" i="8"/>
  <c r="AJ73" i="8"/>
  <c r="AI59" i="8"/>
  <c r="AI48" i="8"/>
  <c r="AI55" i="8"/>
  <c r="AN70" i="8"/>
  <c r="AN72" i="8"/>
  <c r="AN58" i="8"/>
  <c r="AN63" i="8"/>
  <c r="AN84" i="8"/>
  <c r="BI84" i="8" s="1"/>
  <c r="AN86" i="8"/>
  <c r="AN53" i="8"/>
  <c r="AN73" i="8"/>
  <c r="AN69" i="8"/>
  <c r="BI69" i="8" s="1"/>
  <c r="AN75" i="8"/>
  <c r="AN54" i="8"/>
  <c r="AN47" i="8"/>
  <c r="AN45" i="8"/>
  <c r="AN49" i="8"/>
  <c r="BI49" i="8" s="1"/>
  <c r="AN83" i="8"/>
  <c r="BI83" i="8" s="1"/>
  <c r="AN55" i="8"/>
  <c r="AN44" i="8"/>
  <c r="AN48" i="8"/>
  <c r="BI48" i="8" s="1"/>
  <c r="AN40" i="8"/>
  <c r="D87" i="8"/>
  <c r="E87" i="8"/>
  <c r="F87" i="8"/>
  <c r="AN50" i="8"/>
  <c r="AN33" i="8"/>
  <c r="AN66" i="8"/>
  <c r="BI66" i="8" s="1"/>
  <c r="AN76" i="8"/>
  <c r="AN65" i="8"/>
  <c r="BI65" i="8" s="1"/>
  <c r="AN61" i="8"/>
  <c r="AN77" i="8"/>
  <c r="AN34" i="8"/>
  <c r="BI34" i="8" s="1"/>
  <c r="AN42" i="8"/>
  <c r="BB88" i="8"/>
  <c r="AM37" i="8"/>
  <c r="AM45" i="8"/>
  <c r="AM53" i="8"/>
  <c r="AM61" i="8"/>
  <c r="AM69" i="8"/>
  <c r="AM84" i="8"/>
  <c r="AM40" i="8"/>
  <c r="AM49" i="8"/>
  <c r="AM58" i="8"/>
  <c r="AM67" i="8"/>
  <c r="AM76" i="8"/>
  <c r="AM34" i="8"/>
  <c r="AM44" i="8"/>
  <c r="AM55" i="8"/>
  <c r="AM65" i="8"/>
  <c r="AM75" i="8"/>
  <c r="AM86" i="8"/>
  <c r="AM35" i="8"/>
  <c r="AM56" i="8"/>
  <c r="AM66" i="8"/>
  <c r="AM77" i="8"/>
  <c r="AM46" i="8"/>
  <c r="AM32" i="8"/>
  <c r="AM39" i="8"/>
  <c r="AM50" i="8"/>
  <c r="AM60" i="8"/>
  <c r="AM71" i="8"/>
  <c r="AM36" i="8"/>
  <c r="AM51" i="8"/>
  <c r="AM81" i="8"/>
  <c r="AM68" i="8"/>
  <c r="AM52" i="8"/>
  <c r="AM82" i="8"/>
  <c r="AM38" i="8"/>
  <c r="AM70" i="8"/>
  <c r="AM83" i="8"/>
  <c r="AM41" i="8"/>
  <c r="AM54" i="8"/>
  <c r="AM57" i="8"/>
  <c r="AM72" i="8"/>
  <c r="AM85" i="8"/>
  <c r="AM42" i="8"/>
  <c r="AM59" i="8"/>
  <c r="AM73" i="8"/>
  <c r="AM43" i="8"/>
  <c r="AM74" i="8"/>
  <c r="AM47" i="8"/>
  <c r="AM62" i="8"/>
  <c r="AM78" i="8"/>
  <c r="AM80" i="8"/>
  <c r="AM33" i="8"/>
  <c r="AM48" i="8"/>
  <c r="AM63" i="8"/>
  <c r="AM64" i="8"/>
  <c r="AM79" i="8"/>
  <c r="AN62" i="8"/>
  <c r="AN37" i="8"/>
  <c r="BI37" i="8" s="1"/>
  <c r="AN59" i="8"/>
  <c r="BI59" i="8" s="1"/>
  <c r="AN56" i="8"/>
  <c r="BI56" i="8" s="1"/>
  <c r="AN82" i="8"/>
  <c r="BI82" i="8" s="1"/>
  <c r="AN52" i="8"/>
  <c r="AN85" i="8"/>
  <c r="AN51" i="8"/>
  <c r="AN43" i="8"/>
  <c r="AN64" i="8"/>
  <c r="BI64" i="8" s="1"/>
  <c r="AN38" i="8"/>
  <c r="BI38" i="8" s="1"/>
  <c r="AN39" i="8"/>
  <c r="AN41" i="8"/>
  <c r="AN46" i="8"/>
  <c r="BI46" i="8" s="1"/>
  <c r="AN79" i="8"/>
  <c r="AN78" i="8"/>
  <c r="AN81" i="8"/>
  <c r="BI81" i="8" s="1"/>
  <c r="AN71" i="8"/>
  <c r="AN68" i="8"/>
  <c r="AN60" i="8"/>
  <c r="AN80" i="8"/>
  <c r="BI80" i="8" s="1"/>
  <c r="AN57" i="8"/>
  <c r="AN74" i="8"/>
  <c r="BI74" i="8" s="1"/>
  <c r="AY25" i="8"/>
  <c r="G87" i="8"/>
  <c r="BC71" i="8" s="1"/>
  <c r="H87" i="8"/>
  <c r="H88" i="8" s="1"/>
  <c r="AN35" i="8"/>
  <c r="AN32" i="8"/>
  <c r="AN67" i="8"/>
  <c r="BI67" i="8" s="1"/>
  <c r="AI25" i="8"/>
  <c r="C87" i="8"/>
  <c r="S88" i="8"/>
  <c r="AQ25" i="8"/>
  <c r="M88" i="8"/>
  <c r="V88" i="8"/>
  <c r="AU25" i="8"/>
  <c r="BE74" i="8"/>
  <c r="AS82" i="8"/>
  <c r="BE43" i="8"/>
  <c r="BE70" i="8"/>
  <c r="BE37" i="8"/>
  <c r="BE68" i="8"/>
  <c r="BE79" i="8"/>
  <c r="BE52" i="8"/>
  <c r="AD98" i="8"/>
  <c r="AD99" i="8" s="1"/>
  <c r="P88" i="8"/>
  <c r="BI61" i="8" l="1"/>
  <c r="BI47" i="8"/>
  <c r="BI68" i="8"/>
  <c r="BI76" i="8"/>
  <c r="BI45" i="8"/>
  <c r="BI60" i="8"/>
  <c r="BI62" i="8"/>
  <c r="BI53" i="8"/>
  <c r="BI79" i="8"/>
  <c r="BI63" i="8"/>
  <c r="BI75" i="8"/>
  <c r="BI43" i="8"/>
  <c r="BI55" i="8"/>
  <c r="BI52" i="8"/>
  <c r="BI54" i="8"/>
  <c r="BI78" i="8"/>
  <c r="BI33" i="8"/>
  <c r="BI44" i="8"/>
  <c r="BI70" i="8"/>
  <c r="BI39" i="8"/>
  <c r="BI41" i="8"/>
  <c r="BI35" i="8"/>
  <c r="BI40" i="8"/>
  <c r="BI71" i="8"/>
  <c r="BH32" i="8"/>
  <c r="BI73" i="8"/>
  <c r="BI50" i="8"/>
  <c r="BI72" i="8"/>
  <c r="BI58" i="8"/>
  <c r="BI86" i="8"/>
  <c r="BI32" i="8"/>
  <c r="BI85" i="8"/>
  <c r="BI42" i="8"/>
  <c r="BI57" i="8"/>
  <c r="BI77" i="8"/>
  <c r="BI51" i="8"/>
  <c r="BC25" i="8"/>
  <c r="AB88" i="8"/>
  <c r="BH71" i="8"/>
  <c r="BE85" i="8"/>
  <c r="BE36" i="8"/>
  <c r="BE57" i="8"/>
  <c r="BE33" i="8"/>
  <c r="BE64" i="8"/>
  <c r="BE78" i="8"/>
  <c r="BE75" i="8"/>
  <c r="BE50" i="8"/>
  <c r="BC79" i="8"/>
  <c r="BE38" i="8"/>
  <c r="BC36" i="8"/>
  <c r="BE58" i="8"/>
  <c r="BC42" i="8"/>
  <c r="BH42" i="8" s="1"/>
  <c r="BE54" i="8"/>
  <c r="BE76" i="8"/>
  <c r="BC80" i="8"/>
  <c r="BH80" i="8" s="1"/>
  <c r="BC33" i="8"/>
  <c r="BH33" i="8" s="1"/>
  <c r="BC63" i="8"/>
  <c r="BH63" i="8" s="1"/>
  <c r="BC70" i="8"/>
  <c r="BE48" i="8"/>
  <c r="BC46" i="8"/>
  <c r="BH46" i="8" s="1"/>
  <c r="BE69" i="8"/>
  <c r="BC72" i="8"/>
  <c r="BH72" i="8" s="1"/>
  <c r="BC34" i="8"/>
  <c r="BH34" i="8" s="1"/>
  <c r="BC74" i="8"/>
  <c r="BC44" i="8"/>
  <c r="BH44" i="8" s="1"/>
  <c r="BE44" i="8"/>
  <c r="BC35" i="8"/>
  <c r="BH35" i="8" s="1"/>
  <c r="BC47" i="8"/>
  <c r="BH47" i="8" s="1"/>
  <c r="BE67" i="8"/>
  <c r="BC56" i="8"/>
  <c r="BH56" i="8" s="1"/>
  <c r="BC76" i="8"/>
  <c r="BH76" i="8" s="1"/>
  <c r="BC38" i="8"/>
  <c r="BH38" i="8" s="1"/>
  <c r="AS55" i="8"/>
  <c r="BE83" i="8"/>
  <c r="BC49" i="8"/>
  <c r="BH49" i="8" s="1"/>
  <c r="BC45" i="8"/>
  <c r="BH45" i="8" s="1"/>
  <c r="BC37" i="8"/>
  <c r="BF37" i="8" s="1"/>
  <c r="BE60" i="8"/>
  <c r="BC39" i="8"/>
  <c r="BH39" i="8" s="1"/>
  <c r="BC64" i="8"/>
  <c r="BE34" i="8"/>
  <c r="BC57" i="8"/>
  <c r="BF57" i="8" s="1"/>
  <c r="AS77" i="8"/>
  <c r="AS47" i="8"/>
  <c r="AS64" i="8"/>
  <c r="BC82" i="8"/>
  <c r="BH82" i="8" s="1"/>
  <c r="BE41" i="8"/>
  <c r="BE42" i="8"/>
  <c r="BE73" i="8"/>
  <c r="BC68" i="8"/>
  <c r="BE35" i="8"/>
  <c r="BE51" i="8"/>
  <c r="BC67" i="8"/>
  <c r="BH67" i="8" s="1"/>
  <c r="BC84" i="8"/>
  <c r="BH84" i="8" s="1"/>
  <c r="BE84" i="8"/>
  <c r="BE45" i="8"/>
  <c r="BE65" i="8"/>
  <c r="BE53" i="8"/>
  <c r="BC52" i="8"/>
  <c r="BC75" i="8"/>
  <c r="BE81" i="8"/>
  <c r="AS73" i="8"/>
  <c r="BE86" i="8"/>
  <c r="BE61" i="8"/>
  <c r="BC65" i="8"/>
  <c r="BH65" i="8" s="1"/>
  <c r="BC78" i="8"/>
  <c r="BC86" i="8"/>
  <c r="BH86" i="8" s="1"/>
  <c r="AS67" i="8"/>
  <c r="AS79" i="8"/>
  <c r="BC60" i="8"/>
  <c r="BH60" i="8" s="1"/>
  <c r="BC53" i="8"/>
  <c r="BH53" i="8" s="1"/>
  <c r="BE62" i="8"/>
  <c r="AS42" i="8"/>
  <c r="BE55" i="8"/>
  <c r="BE71" i="8"/>
  <c r="BC83" i="8"/>
  <c r="BC81" i="8"/>
  <c r="BH81" i="8" s="1"/>
  <c r="BE66" i="8"/>
  <c r="BC51" i="8"/>
  <c r="BH51" i="8" s="1"/>
  <c r="AS60" i="8"/>
  <c r="AS65" i="8"/>
  <c r="AS35" i="8"/>
  <c r="AS69" i="8"/>
  <c r="AS62" i="8"/>
  <c r="BE80" i="8"/>
  <c r="BC41" i="8"/>
  <c r="BH41" i="8" s="1"/>
  <c r="BC61" i="8"/>
  <c r="BH61" i="8" s="1"/>
  <c r="BC69" i="8"/>
  <c r="BH69" i="8" s="1"/>
  <c r="BE40" i="8"/>
  <c r="BE59" i="8"/>
  <c r="BC58" i="8"/>
  <c r="BH58" i="8" s="1"/>
  <c r="BC66" i="8"/>
  <c r="BH66" i="8" s="1"/>
  <c r="BC40" i="8"/>
  <c r="BH40" i="8" s="1"/>
  <c r="BC85" i="8"/>
  <c r="BF85" i="8" s="1"/>
  <c r="BE47" i="8"/>
  <c r="BE32" i="8"/>
  <c r="BC54" i="8"/>
  <c r="BH54" i="8" s="1"/>
  <c r="BC62" i="8"/>
  <c r="BH62" i="8" s="1"/>
  <c r="BC43" i="8"/>
  <c r="BC48" i="8"/>
  <c r="BH48" i="8" s="1"/>
  <c r="BE77" i="8"/>
  <c r="BC55" i="8"/>
  <c r="BH55" i="8" s="1"/>
  <c r="AS34" i="8"/>
  <c r="AS58" i="8"/>
  <c r="AS53" i="8"/>
  <c r="AS44" i="8"/>
  <c r="AS75" i="8"/>
  <c r="AS41" i="8"/>
  <c r="AS59" i="8"/>
  <c r="AS37" i="8"/>
  <c r="AS81" i="8"/>
  <c r="AS78" i="8"/>
  <c r="AS66" i="8"/>
  <c r="AS52" i="8"/>
  <c r="AS80" i="8"/>
  <c r="BE72" i="8"/>
  <c r="BE63" i="8"/>
  <c r="BC59" i="8"/>
  <c r="BH59" i="8" s="1"/>
  <c r="BE46" i="8"/>
  <c r="BC73" i="8"/>
  <c r="BH73" i="8" s="1"/>
  <c r="AS43" i="8"/>
  <c r="AS57" i="8"/>
  <c r="AS32" i="8"/>
  <c r="AS40" i="8"/>
  <c r="AS72" i="8"/>
  <c r="AS36" i="8"/>
  <c r="AS38" i="8"/>
  <c r="AS48" i="8"/>
  <c r="AS83" i="8"/>
  <c r="AS46" i="8"/>
  <c r="AS50" i="8"/>
  <c r="AT82" i="8"/>
  <c r="BC50" i="8"/>
  <c r="BH50" i="8" s="1"/>
  <c r="BC77" i="8"/>
  <c r="BE82" i="8"/>
  <c r="AS76" i="8"/>
  <c r="AD100" i="8"/>
  <c r="AD101" i="8" s="1"/>
  <c r="AS39" i="8"/>
  <c r="AS54" i="8"/>
  <c r="AS70" i="8"/>
  <c r="AS74" i="8"/>
  <c r="AS84" i="8"/>
  <c r="AS68" i="8"/>
  <c r="AS51" i="8"/>
  <c r="AW85" i="8"/>
  <c r="AW69" i="8"/>
  <c r="AW49" i="8"/>
  <c r="AW34" i="8"/>
  <c r="AW33" i="8"/>
  <c r="AW71" i="8"/>
  <c r="AW47" i="8"/>
  <c r="AW37" i="8"/>
  <c r="AW62" i="8"/>
  <c r="AW46" i="8"/>
  <c r="AW45" i="8"/>
  <c r="AW58" i="8"/>
  <c r="AW65" i="8"/>
  <c r="AW74" i="8"/>
  <c r="AW54" i="8"/>
  <c r="AW64" i="8"/>
  <c r="AW73" i="8"/>
  <c r="AW78" i="8"/>
  <c r="AW43" i="8"/>
  <c r="AW68" i="8"/>
  <c r="AW50" i="8"/>
  <c r="AW59" i="8"/>
  <c r="AW66" i="8"/>
  <c r="AW79" i="8"/>
  <c r="AW75" i="8"/>
  <c r="AW80" i="8"/>
  <c r="AW67" i="8"/>
  <c r="AW77" i="8"/>
  <c r="AW36" i="8"/>
  <c r="AW72" i="8"/>
  <c r="AW53" i="8"/>
  <c r="AW70" i="8"/>
  <c r="AW63" i="8"/>
  <c r="AW57" i="8"/>
  <c r="AW56" i="8"/>
  <c r="AW55" i="8"/>
  <c r="AW40" i="8"/>
  <c r="AW48" i="8"/>
  <c r="AW81" i="8"/>
  <c r="AW38" i="8"/>
  <c r="AW83" i="8"/>
  <c r="AW84" i="8"/>
  <c r="AW42" i="8"/>
  <c r="AW86" i="8"/>
  <c r="AW82" i="8"/>
  <c r="AW51" i="8"/>
  <c r="AW76" i="8"/>
  <c r="AW35" i="8"/>
  <c r="AW39" i="8"/>
  <c r="AW41" i="8"/>
  <c r="AW61" i="8"/>
  <c r="AW52" i="8"/>
  <c r="AW44" i="8"/>
  <c r="AW32" i="8"/>
  <c r="AW60" i="8"/>
  <c r="AK54" i="8"/>
  <c r="AK56" i="8"/>
  <c r="AK47" i="8"/>
  <c r="AK65" i="8"/>
  <c r="AK52" i="8"/>
  <c r="AK79" i="8"/>
  <c r="AK45" i="8"/>
  <c r="AK81" i="8"/>
  <c r="AK61" i="8"/>
  <c r="AK41" i="8"/>
  <c r="AK58" i="8"/>
  <c r="AK70" i="8"/>
  <c r="AK67" i="8"/>
  <c r="AK43" i="8"/>
  <c r="AK75" i="8"/>
  <c r="AK37" i="8"/>
  <c r="AK59" i="8"/>
  <c r="AK69" i="8"/>
  <c r="AK53" i="8"/>
  <c r="AK76" i="8"/>
  <c r="AK85" i="8"/>
  <c r="AK50" i="8"/>
  <c r="AK74" i="8"/>
  <c r="AK64" i="8"/>
  <c r="AK77" i="8"/>
  <c r="AK84" i="8"/>
  <c r="AK82" i="8"/>
  <c r="AK63" i="8"/>
  <c r="AK80" i="8"/>
  <c r="AK39" i="8"/>
  <c r="AK49" i="8"/>
  <c r="AK83" i="8"/>
  <c r="AK60" i="8"/>
  <c r="AK62" i="8"/>
  <c r="AK44" i="8"/>
  <c r="AK46" i="8"/>
  <c r="AK48" i="8"/>
  <c r="AK40" i="8"/>
  <c r="AK42" i="8"/>
  <c r="AK68" i="8"/>
  <c r="AK66" i="8"/>
  <c r="AK71" i="8"/>
  <c r="AK73" i="8"/>
  <c r="AK51" i="8"/>
  <c r="AK72" i="8"/>
  <c r="AK36" i="8"/>
  <c r="AK38" i="8"/>
  <c r="AK57" i="8"/>
  <c r="AK78" i="8"/>
  <c r="AK55" i="8"/>
  <c r="AK35" i="8"/>
  <c r="AK86" i="8"/>
  <c r="AK34" i="8"/>
  <c r="AP61" i="8"/>
  <c r="AO83" i="8"/>
  <c r="AO79" i="8"/>
  <c r="AO69" i="8"/>
  <c r="AO77" i="8"/>
  <c r="AO59" i="8"/>
  <c r="AO80" i="8"/>
  <c r="AO55" i="8"/>
  <c r="AO54" i="8"/>
  <c r="AO63" i="8"/>
  <c r="AO33" i="8"/>
  <c r="AO32" i="8"/>
  <c r="AO49" i="8"/>
  <c r="AO75" i="8"/>
  <c r="AO66" i="8"/>
  <c r="AO67" i="8"/>
  <c r="AO46" i="8"/>
  <c r="AO56" i="8"/>
  <c r="AO35" i="8"/>
  <c r="AO62" i="8"/>
  <c r="AO44" i="8"/>
  <c r="AO70" i="8"/>
  <c r="AO53" i="8"/>
  <c r="AO61" i="8"/>
  <c r="AO52" i="8"/>
  <c r="AO72" i="8"/>
  <c r="AO34" i="8"/>
  <c r="AO82" i="8"/>
  <c r="AO47" i="8"/>
  <c r="AO58" i="8"/>
  <c r="AO43" i="8"/>
  <c r="AO85" i="8"/>
  <c r="AO76" i="8"/>
  <c r="AO36" i="8"/>
  <c r="AO68" i="8"/>
  <c r="AO57" i="8"/>
  <c r="AO65" i="8"/>
  <c r="AO64" i="8"/>
  <c r="AO41" i="8"/>
  <c r="AO84" i="8"/>
  <c r="AO86" i="8"/>
  <c r="AO48" i="8"/>
  <c r="AO78" i="8"/>
  <c r="AO40" i="8"/>
  <c r="AO38" i="8"/>
  <c r="AO71" i="8"/>
  <c r="AO45" i="8"/>
  <c r="AO73" i="8"/>
  <c r="AO37" i="8"/>
  <c r="AO81" i="8"/>
  <c r="AO50" i="8"/>
  <c r="AO74" i="8"/>
  <c r="AO39" i="8"/>
  <c r="AO51" i="8"/>
  <c r="AO60" i="8"/>
  <c r="AO42" i="8"/>
  <c r="BH77" i="8" l="1"/>
  <c r="BF77" i="8"/>
  <c r="BH37" i="8"/>
  <c r="BF74" i="8"/>
  <c r="BH74" i="8"/>
  <c r="BH57" i="8"/>
  <c r="BF79" i="8"/>
  <c r="BH79" i="8"/>
  <c r="BF43" i="8"/>
  <c r="BH43" i="8"/>
  <c r="BF78" i="8"/>
  <c r="BH78" i="8"/>
  <c r="BF68" i="8"/>
  <c r="BH68" i="8"/>
  <c r="BF70" i="8"/>
  <c r="BH70" i="8"/>
  <c r="BF52" i="8"/>
  <c r="BH52" i="8"/>
  <c r="BF36" i="8"/>
  <c r="BH36" i="8"/>
  <c r="BF64" i="8"/>
  <c r="BH64" i="8"/>
  <c r="BF83" i="8"/>
  <c r="BH83" i="8"/>
  <c r="BF75" i="8"/>
  <c r="BH75" i="8"/>
  <c r="BH85" i="8"/>
  <c r="BF33" i="8"/>
  <c r="AP57" i="8"/>
  <c r="AP65" i="8"/>
  <c r="AP42" i="8"/>
  <c r="AP58" i="8"/>
  <c r="BF58" i="8"/>
  <c r="BF44" i="8"/>
  <c r="BF60" i="8"/>
  <c r="AT67" i="8"/>
  <c r="BF76" i="8"/>
  <c r="BF38" i="8"/>
  <c r="BF50" i="8"/>
  <c r="BF54" i="8"/>
  <c r="BF86" i="8"/>
  <c r="AT42" i="8"/>
  <c r="AT73" i="8"/>
  <c r="AT64" i="8"/>
  <c r="BF69" i="8"/>
  <c r="BF41" i="8"/>
  <c r="BF35" i="8"/>
  <c r="BF48" i="8"/>
  <c r="BF73" i="8"/>
  <c r="AT47" i="8"/>
  <c r="BF67" i="8"/>
  <c r="AT77" i="8"/>
  <c r="AT79" i="8"/>
  <c r="BF61" i="8"/>
  <c r="BF65" i="8"/>
  <c r="BF42" i="8"/>
  <c r="AT55" i="8"/>
  <c r="BF84" i="8"/>
  <c r="BF34" i="8"/>
  <c r="BF81" i="8"/>
  <c r="BF51" i="8"/>
  <c r="BF53" i="8"/>
  <c r="AT60" i="8"/>
  <c r="BF45" i="8"/>
  <c r="BF71" i="8"/>
  <c r="BF62" i="8"/>
  <c r="AT35" i="8"/>
  <c r="BF66" i="8"/>
  <c r="BF55" i="8"/>
  <c r="AT65" i="8"/>
  <c r="AT69" i="8"/>
  <c r="AT37" i="8"/>
  <c r="AX45" i="8"/>
  <c r="AT34" i="8"/>
  <c r="AT62" i="8"/>
  <c r="AT38" i="8"/>
  <c r="BF59" i="8"/>
  <c r="BF40" i="8"/>
  <c r="AT80" i="8"/>
  <c r="BF80" i="8"/>
  <c r="AT41" i="8"/>
  <c r="AT66" i="8"/>
  <c r="AP35" i="8"/>
  <c r="AT72" i="8"/>
  <c r="AT36" i="8"/>
  <c r="BF63" i="8"/>
  <c r="BF47" i="8"/>
  <c r="AT75" i="8"/>
  <c r="AT44" i="8"/>
  <c r="AT53" i="8"/>
  <c r="AT83" i="8"/>
  <c r="AP44" i="8"/>
  <c r="AP39" i="8"/>
  <c r="BF82" i="8"/>
  <c r="BF46" i="8"/>
  <c r="AT48" i="8"/>
  <c r="AP49" i="8"/>
  <c r="AP41" i="8"/>
  <c r="AT76" i="8"/>
  <c r="AT43" i="8"/>
  <c r="BF49" i="8"/>
  <c r="BE49" i="8"/>
  <c r="AT33" i="8"/>
  <c r="AS33" i="8"/>
  <c r="AT63" i="8"/>
  <c r="AS63" i="8"/>
  <c r="AT50" i="8"/>
  <c r="AT86" i="8"/>
  <c r="AS86" i="8"/>
  <c r="AT78" i="8"/>
  <c r="AO93" i="8"/>
  <c r="AT81" i="8"/>
  <c r="AT45" i="8"/>
  <c r="AS45" i="8"/>
  <c r="BF39" i="8"/>
  <c r="BE39" i="8"/>
  <c r="AT59" i="8"/>
  <c r="AT32" i="8"/>
  <c r="AT49" i="8"/>
  <c r="AS49" i="8"/>
  <c r="BF72" i="8"/>
  <c r="AT40" i="8"/>
  <c r="AT61" i="8"/>
  <c r="AS61" i="8"/>
  <c r="AT58" i="8"/>
  <c r="BF32" i="8"/>
  <c r="AT52" i="8"/>
  <c r="AT56" i="8"/>
  <c r="AS56" i="8"/>
  <c r="AT71" i="8"/>
  <c r="AS71" i="8"/>
  <c r="AT57" i="8"/>
  <c r="AT85" i="8"/>
  <c r="AS85" i="8"/>
  <c r="BF56" i="8"/>
  <c r="BE56" i="8"/>
  <c r="AP60" i="8"/>
  <c r="AT46" i="8"/>
  <c r="AT51" i="8"/>
  <c r="AT68" i="8"/>
  <c r="AT70" i="8"/>
  <c r="AT84" i="8"/>
  <c r="AT74" i="8"/>
  <c r="AP33" i="8"/>
  <c r="AT39" i="8"/>
  <c r="AX41" i="8"/>
  <c r="AX36" i="8"/>
  <c r="AP81" i="8"/>
  <c r="AP62" i="8"/>
  <c r="AP37" i="8"/>
  <c r="AX67" i="8"/>
  <c r="AP46" i="8"/>
  <c r="AP83" i="8"/>
  <c r="AX38" i="8"/>
  <c r="AP54" i="8"/>
  <c r="AP71" i="8"/>
  <c r="AP47" i="8"/>
  <c r="AP63" i="8"/>
  <c r="AX66" i="8"/>
  <c r="AR88" i="8"/>
  <c r="AX84" i="8"/>
  <c r="AX83" i="8"/>
  <c r="AT54" i="8"/>
  <c r="AP67" i="8"/>
  <c r="AX81" i="8"/>
  <c r="AX85" i="8"/>
  <c r="AX48" i="8"/>
  <c r="AP77" i="8"/>
  <c r="AX80" i="8"/>
  <c r="AX69" i="8"/>
  <c r="AX60" i="8"/>
  <c r="BD88" i="8"/>
  <c r="AP84" i="8"/>
  <c r="AP79" i="8"/>
  <c r="AX35" i="8"/>
  <c r="AX49" i="8"/>
  <c r="AX65" i="8"/>
  <c r="AP74" i="8"/>
  <c r="AP82" i="8"/>
  <c r="AP76" i="8"/>
  <c r="AX75" i="8"/>
  <c r="AX59" i="8"/>
  <c r="AP40" i="8"/>
  <c r="AX58" i="8"/>
  <c r="AX34" i="8"/>
  <c r="AX32" i="8"/>
  <c r="AL53" i="8"/>
  <c r="AX50" i="8"/>
  <c r="AX47" i="8"/>
  <c r="AL62" i="8"/>
  <c r="AL70" i="8"/>
  <c r="AL43" i="8"/>
  <c r="AL57" i="8"/>
  <c r="AX63" i="8"/>
  <c r="AL50" i="8"/>
  <c r="AX62" i="8"/>
  <c r="AL77" i="8"/>
  <c r="AX70" i="8"/>
  <c r="AN88" i="8"/>
  <c r="AL81" i="8"/>
  <c r="AL80" i="8"/>
  <c r="AL79" i="8"/>
  <c r="AL69" i="8"/>
  <c r="AX44" i="8"/>
  <c r="AL56" i="8"/>
  <c r="AX53" i="8"/>
  <c r="AP53" i="8"/>
  <c r="AP55" i="8"/>
  <c r="AL49" i="8"/>
  <c r="AL44" i="8"/>
  <c r="AL61" i="8"/>
  <c r="AL48" i="8"/>
  <c r="AX72" i="8"/>
  <c r="AX33" i="8"/>
  <c r="AP85" i="8"/>
  <c r="AP75" i="8"/>
  <c r="AL66" i="8"/>
  <c r="AL67" i="8"/>
  <c r="AL64" i="8"/>
  <c r="AX64" i="8"/>
  <c r="AX46" i="8"/>
  <c r="AX77" i="8"/>
  <c r="AX51" i="8"/>
  <c r="AL83" i="8"/>
  <c r="AX40" i="8"/>
  <c r="AL41" i="8"/>
  <c r="AL38" i="8"/>
  <c r="AL46" i="8"/>
  <c r="AX61" i="8"/>
  <c r="AL65" i="8"/>
  <c r="AL63" i="8"/>
  <c r="AL51" i="8"/>
  <c r="AX52" i="8"/>
  <c r="AP64" i="8"/>
  <c r="AL76" i="8"/>
  <c r="AL78" i="8"/>
  <c r="AL85" i="8"/>
  <c r="AX54" i="8"/>
  <c r="AP78" i="8"/>
  <c r="AP36" i="8"/>
  <c r="AP34" i="8"/>
  <c r="AP73" i="8"/>
  <c r="AK33" i="8"/>
  <c r="AL32" i="8"/>
  <c r="AL82" i="8"/>
  <c r="AL68" i="8"/>
  <c r="AX73" i="8"/>
  <c r="AX79" i="8"/>
  <c r="AX71" i="8"/>
  <c r="AL33" i="8"/>
  <c r="AL54" i="8"/>
  <c r="AL36" i="8"/>
  <c r="AJ88" i="8"/>
  <c r="AP86" i="8"/>
  <c r="AL35" i="8"/>
  <c r="AL71" i="8"/>
  <c r="AP70" i="8"/>
  <c r="AX56" i="8"/>
  <c r="AX68" i="8"/>
  <c r="AX39" i="8"/>
  <c r="AP56" i="8"/>
  <c r="AP66" i="8"/>
  <c r="AP72" i="8"/>
  <c r="AL52" i="8"/>
  <c r="AL74" i="8"/>
  <c r="AL60" i="8"/>
  <c r="AL75" i="8"/>
  <c r="AX57" i="8"/>
  <c r="AX86" i="8"/>
  <c r="AX42" i="8"/>
  <c r="AX76" i="8"/>
  <c r="AL72" i="8"/>
  <c r="AL86" i="8"/>
  <c r="AP48" i="8"/>
  <c r="AL34" i="8"/>
  <c r="AL73" i="8"/>
  <c r="AX78" i="8"/>
  <c r="AL37" i="8"/>
  <c r="AP50" i="8"/>
  <c r="AP43" i="8"/>
  <c r="AL42" i="8"/>
  <c r="AL45" i="8"/>
  <c r="AL84" i="8"/>
  <c r="AX74" i="8"/>
  <c r="AP45" i="8"/>
  <c r="AP69" i="8"/>
  <c r="AP51" i="8"/>
  <c r="AP52" i="8"/>
  <c r="AL39" i="8"/>
  <c r="AL47" i="8"/>
  <c r="AL59" i="8"/>
  <c r="AL55" i="8"/>
  <c r="AP68" i="8"/>
  <c r="AP32" i="8"/>
  <c r="AP38" i="8"/>
  <c r="AP80" i="8"/>
  <c r="AP59" i="8"/>
  <c r="AL58" i="8"/>
  <c r="AL40" i="8"/>
  <c r="AV88" i="8"/>
  <c r="AX37" i="8"/>
  <c r="AX55" i="8"/>
  <c r="AX43" i="8"/>
  <c r="AX82" i="8"/>
  <c r="AO97" i="8"/>
  <c r="BJ85" i="8" l="1"/>
  <c r="BJ86" i="8"/>
  <c r="AO98" i="8"/>
  <c r="AO101" i="8" s="1"/>
  <c r="BJ49" i="8"/>
  <c r="BJ39" i="8"/>
  <c r="BJ57" i="8"/>
  <c r="BJ43" i="8"/>
  <c r="BJ72" i="8"/>
  <c r="BJ75" i="8"/>
  <c r="BJ47" i="8"/>
  <c r="BJ41" i="8"/>
  <c r="BJ44" i="8"/>
  <c r="BJ83" i="8"/>
  <c r="BJ35" i="8"/>
  <c r="BJ70" i="8"/>
  <c r="BJ40" i="8"/>
  <c r="BJ84" i="8"/>
  <c r="BJ64" i="8"/>
  <c r="BJ53" i="8"/>
  <c r="BJ58" i="8"/>
  <c r="BJ60" i="8"/>
  <c r="BJ67" i="8"/>
  <c r="BJ42" i="8"/>
  <c r="BJ63" i="8"/>
  <c r="BJ71" i="8"/>
  <c r="BJ36" i="8"/>
  <c r="BJ76" i="8"/>
  <c r="BJ69" i="8"/>
  <c r="BJ45" i="8"/>
  <c r="BJ33" i="8"/>
  <c r="BJ79" i="8"/>
  <c r="BJ74" i="8"/>
  <c r="BJ66" i="8"/>
  <c r="BJ52" i="8"/>
  <c r="BJ51" i="8"/>
  <c r="BJ81" i="8"/>
  <c r="BJ37" i="8"/>
  <c r="BJ68" i="8"/>
  <c r="BJ65" i="8"/>
  <c r="BJ62" i="8"/>
  <c r="BJ56" i="8"/>
  <c r="BJ78" i="8"/>
  <c r="BJ54" i="8"/>
  <c r="BJ80" i="8"/>
  <c r="BJ82" i="8"/>
  <c r="BJ77" i="8"/>
  <c r="BJ55" i="8"/>
  <c r="BJ73" i="8"/>
  <c r="BJ32" i="8"/>
  <c r="BJ46" i="8"/>
  <c r="BJ48" i="8"/>
  <c r="BJ59" i="8"/>
  <c r="BJ34" i="8"/>
  <c r="BJ38" i="8"/>
  <c r="BJ61" i="8"/>
  <c r="BJ50" i="8"/>
  <c r="BF88" i="8"/>
  <c r="AT88" i="8"/>
  <c r="AX88" i="8"/>
  <c r="AP88" i="8"/>
  <c r="AL88" i="8"/>
  <c r="BI88" i="8"/>
  <c r="AO102" i="8" l="1"/>
  <c r="AO111" i="8"/>
  <c r="BJ88" i="8"/>
  <c r="AO112" i="8" l="1"/>
  <c r="AO118" i="8" s="1"/>
  <c r="AO119" i="8" s="1"/>
  <c r="BA93" i="8" l="1"/>
  <c r="BA97" i="8" l="1"/>
  <c r="BA98" i="8" l="1"/>
  <c r="BA111" i="8" s="1"/>
  <c r="BA112" i="8" s="1"/>
  <c r="AY35" i="18" l="1"/>
  <c r="AR35" i="18" l="1" a="1"/>
  <c r="AR35" i="18" s="1"/>
  <c r="CS96" i="8" l="1" a="1"/>
  <c r="CS96" i="8" s="1"/>
  <c r="CS95" i="8" a="1"/>
  <c r="CS95" i="8" s="1"/>
  <c r="CS94" i="8" a="1"/>
  <c r="CS94" i="8" s="1"/>
  <c r="CS93" i="8" a="1"/>
  <c r="CS93" i="8" s="1"/>
  <c r="CS97" i="8" a="1"/>
  <c r="CS97" i="8" s="1"/>
  <c r="CS101" i="8" a="1"/>
  <c r="CS101" i="8" s="1"/>
  <c r="CS107" i="8" a="1"/>
  <c r="CS107" i="8" s="1"/>
  <c r="CS99" i="8" a="1"/>
  <c r="CS99" i="8" s="1"/>
  <c r="CS111" i="8" a="1"/>
  <c r="CS111" i="8" s="1"/>
  <c r="CS110" i="8" a="1"/>
  <c r="CS110" i="8" s="1"/>
  <c r="CS108" i="8" a="1"/>
  <c r="CS108" i="8" s="1"/>
  <c r="CS131" i="8" a="1"/>
  <c r="CS131" i="8" s="1"/>
  <c r="CS102" i="8" a="1"/>
  <c r="CS102" i="8" s="1"/>
  <c r="CS127" i="8" a="1"/>
  <c r="CS127" i="8" s="1"/>
  <c r="CS116" i="8" a="1"/>
  <c r="CS116" i="8" s="1"/>
  <c r="CS114" i="8" a="1"/>
  <c r="CS114" i="8" s="1"/>
  <c r="CS112" i="8" a="1"/>
  <c r="CS112" i="8" s="1"/>
  <c r="CS126" i="8" a="1"/>
  <c r="CS126" i="8" s="1"/>
  <c r="CS137" i="8" a="1"/>
  <c r="CS137" i="8" s="1"/>
  <c r="CS113" i="8" a="1"/>
  <c r="CS113" i="8" s="1"/>
  <c r="CS121" i="8" a="1"/>
  <c r="CS121" i="8" s="1"/>
  <c r="CS122" i="8" a="1"/>
  <c r="CS122" i="8" s="1"/>
  <c r="CS123" i="8" a="1"/>
  <c r="CS123" i="8" s="1"/>
  <c r="CS125" i="8" a="1"/>
  <c r="CS125" i="8" s="1"/>
  <c r="CS132" i="8" a="1"/>
  <c r="CS132" i="8" s="1"/>
  <c r="CS129" i="8" a="1"/>
  <c r="CS129" i="8" s="1"/>
  <c r="CS135" i="8" a="1"/>
  <c r="CS135" i="8" s="1"/>
  <c r="CS124" i="8" a="1"/>
  <c r="CS124" i="8" s="1"/>
  <c r="CS138" i="8" a="1"/>
  <c r="CS138" i="8" s="1"/>
  <c r="CS104" i="8" a="1"/>
  <c r="CS104" i="8" s="1"/>
  <c r="CS115" i="8" a="1"/>
  <c r="CS115" i="8" s="1"/>
  <c r="CX3" i="17" l="1"/>
  <c r="CX5" i="17"/>
  <c r="CX4" i="17"/>
  <c r="CS130" i="8" a="1"/>
  <c r="CS130" i="8" s="1"/>
  <c r="CS134" i="8" a="1"/>
  <c r="CS134" i="8" s="1"/>
  <c r="CS92" i="8" a="1"/>
  <c r="CS92" i="8" s="1"/>
  <c r="CS128" i="8" a="1"/>
  <c r="CS128" i="8" s="1"/>
  <c r="CS117" i="8" a="1"/>
  <c r="CS117" i="8" s="1"/>
  <c r="CS133" i="8" a="1"/>
  <c r="CS133" i="8" s="1"/>
  <c r="CS106" i="8" a="1"/>
  <c r="CS106" i="8" s="1"/>
  <c r="CS136" i="8" a="1"/>
  <c r="CS136" i="8" s="1"/>
  <c r="CS109" i="8" a="1"/>
  <c r="CS109" i="8" s="1"/>
  <c r="BZ4" i="19" l="1"/>
  <c r="BZ3" i="19"/>
  <c r="BZ5" i="19"/>
  <c r="BZ5" i="18"/>
  <c r="BZ3" i="18"/>
  <c r="BZ4" i="18"/>
  <c r="CX3" i="8"/>
  <c r="CX5" i="8"/>
  <c r="CX4" i="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<sst xmlns="http://schemas.openxmlformats.org/spreadsheetml/2006/main" count="19418" uniqueCount="12399">
  <si>
    <t>Ce document est composé de : This document is composed of: Este documento se compone de:</t>
  </si>
  <si>
    <t>Indicateur de colonnes masquées</t>
  </si>
  <si>
    <t>Joel Leboucher - Rochefort sur Mer 11 Octobre 2025</t>
  </si>
  <si>
    <t>Indicateur de lignes masquées</t>
  </si>
  <si>
    <t>avec valeurs ou texte-with values or text-con valores o texto</t>
  </si>
  <si>
    <t>Colonnes Visibles</t>
  </si>
  <si>
    <t>Collez la photo du plat - (alt.) Insert the photo of the dish - (alt.) Inserte la foto del plato.</t>
  </si>
  <si>
    <t>IDENTIFICATION  DES CADRES ET DES "POSTITS" RECETTES  le tiret  - ou le double  --  du 6 sert,servent de séparateur(s) pour la formule d'extraction</t>
  </si>
  <si>
    <t>cellules vides - empty cells - celdas vacías</t>
  </si>
  <si>
    <t>Dernière mise à jour  le 07 Novembre 2025</t>
  </si>
  <si>
    <t>Grille d’analyse des contrastes d’une charte</t>
  </si>
  <si>
    <t>lignes - rows - filas</t>
  </si>
  <si>
    <t>Adresse PC</t>
  </si>
  <si>
    <t>.</t>
  </si>
  <si>
    <t>Fin du document cellule &gt;</t>
  </si>
  <si>
    <t>ou collez un imprim' écran - or paste a screenshot - o pegue una captura de pantalla (alt.: “un pantallazo”)</t>
  </si>
  <si>
    <t>Lien &gt;</t>
  </si>
  <si>
    <t>https://blog.atalan.fr/grille-contrastes-accessibilite-charte-graphique/</t>
  </si>
  <si>
    <t>colonnes - columns - columnas</t>
  </si>
  <si>
    <t>Pour agrandir l'image cliquez dessus et tirez sur les carrés ou les cercles blancs dans les angles</t>
  </si>
  <si>
    <t>Contrastes de couleurs de texte</t>
  </si>
  <si>
    <t xml:space="preserve">choisissez : vous avez soit la première lettre du nom de la recette ▼                  </t>
  </si>
  <si>
    <t xml:space="preserve">soit une concaténation de la famille avec des formules d'extraction▼                  </t>
  </si>
  <si>
    <t>https://www.tanaguru.com/contrastes-couleurs-choisir-combinaisons-accessibles/</t>
  </si>
  <si>
    <t>A</t>
  </si>
  <si>
    <t>►</t>
  </si>
  <si>
    <t>Voici une petite liste je vous laisse le plaisir de modifier les couleurs à votre convenance</t>
  </si>
  <si>
    <t>CHIBOUST PAMPLEMOUSSE</t>
  </si>
  <si>
    <t>pâtisserie--ENTREMET</t>
  </si>
  <si>
    <t>Les 10 meilleures polices d’écriture</t>
  </si>
  <si>
    <t>Comment masquer les lignes</t>
  </si>
  <si>
    <t>j'ai saisi "Postit" parce que Post-it® est une marque déposée</t>
  </si>
  <si>
    <t>Palette de couleurs, Excel</t>
  </si>
  <si>
    <t>Utiliser la pipette pour faire correspondre les couleurs de votre diapositive</t>
  </si>
  <si>
    <t>https://www.redacteur.com/blog/polices-ecriture-a-utiliser/</t>
  </si>
  <si>
    <t>Circuit</t>
  </si>
  <si>
    <t>①le/la ►</t>
  </si>
  <si>
    <t>1 - positionnez vous sur la cellule A rouge</t>
  </si>
  <si>
    <t>https://support.microsoft.com/fr-fr/office/utiliser-la-pipette-pour-faire-correspondre-les-couleurs-de-votre-diapositive-d5e7a32a-da6c-4bed-9f1e-8797f07174e9</t>
  </si>
  <si>
    <t>Codes de couleur HTML sécurisés pour le Web / Tableau de référence</t>
  </si>
  <si>
    <t>Cir .1.2.5</t>
  </si>
  <si>
    <t xml:space="preserve"> et la cellule bleue ►</t>
  </si>
  <si>
    <t>https://encycolorpedia.com/websafe</t>
  </si>
  <si>
    <t>② ►</t>
  </si>
  <si>
    <t>Auteur</t>
  </si>
  <si>
    <t>2 - Données &gt; Filtre</t>
  </si>
  <si>
    <t>cuisine-crudité-CÉLÉRI BRANCHE</t>
  </si>
  <si>
    <t>Comment utiliser un code couleur dans Excel ?</t>
  </si>
  <si>
    <t>Codes de couleurs HTML / Tableau de référence</t>
  </si>
  <si>
    <t>Hauteur des lignes 21</t>
  </si>
  <si>
    <t xml:space="preserve">3 - Cliquez sur la flèche Filtre </t>
  </si>
  <si>
    <t>https://clickup.com/fr-FR/blog/202591/comment-faire-un-code-couleur-dans-excel</t>
  </si>
  <si>
    <t>https://encycolorpedia.com/html</t>
  </si>
  <si>
    <t>ARCHIVAGE ET CLASSEMENT</t>
  </si>
  <si>
    <t>Recette mère ?</t>
  </si>
  <si>
    <t>de la cellule A rouge</t>
  </si>
  <si>
    <t>https://excel-downloads.com/forums/forum-excel.7/</t>
  </si>
  <si>
    <t>Codes de couleurs nommés / Tableau de référence</t>
  </si>
  <si>
    <t>AVANT de saisir quoique ce soit dans une cellule vérifiez bien qu'il n'y ait pas de formule en cliquant dessus</t>
  </si>
  <si>
    <t xml:space="preserve"> Choisissez des valeurs spécifiques : Décochez (Sélectionner tout) pour décocher toutes les cases, </t>
  </si>
  <si>
    <t>FAMILLE--Identité</t>
  </si>
  <si>
    <t>Code couleur Rouge Vert Bleu RVB</t>
  </si>
  <si>
    <t>https://encycolorpedia.com/named</t>
  </si>
  <si>
    <t>L'association de couleurs expliquée en 20 exemples tendance</t>
  </si>
  <si>
    <t>Correspondance des couleurs de peinture et convertisseur</t>
  </si>
  <si>
    <t>Observations :</t>
  </si>
  <si>
    <t>(pour congélation ou si trop d'humidité)</t>
  </si>
  <si>
    <t>Couleur diététique</t>
  </si>
  <si>
    <t>https://www.canva.com/fr_fr/decouvrir/association-de-couleur-tendance-exemple/</t>
  </si>
  <si>
    <t>https://encycolorpedia.com/paints</t>
  </si>
  <si>
    <t>CUISINE</t>
  </si>
  <si>
    <t>PATISSERIE</t>
  </si>
  <si>
    <t>TRAITEUR</t>
  </si>
  <si>
    <t>CHARCUTERIE</t>
  </si>
  <si>
    <t>MODES DE CUISSON</t>
  </si>
  <si>
    <t>cuisine-plat-PROTÉINES</t>
  </si>
  <si>
    <t>cuisine-légumes-CUIDITES</t>
  </si>
  <si>
    <t>cuisine-légumes-CRUDITES</t>
  </si>
  <si>
    <t>cuisine-légumes-FÉCULENTS</t>
  </si>
  <si>
    <t>POISSONNERIE</t>
  </si>
  <si>
    <t>Batenders-BAR-BOISSONS</t>
  </si>
  <si>
    <t>R51-V153 B102</t>
  </si>
  <si>
    <t>http://translate.google.fr/translate?hl=fr&amp;langpair=en|fr&amp;u=http://dmcritchie.mvps.org/excel/colors.htm</t>
  </si>
  <si>
    <t>Votre éditeur de photo en ligne est là et restera toujours gratuit !</t>
  </si>
  <si>
    <t>https://www.iloveimg.com/fr</t>
  </si>
  <si>
    <t xml:space="preserve">  RÉFÉRENCES AUTEURS </t>
  </si>
  <si>
    <t>QUANTITÉS A METTRE EN ŒUVRE</t>
  </si>
  <si>
    <t>Pour renvoyer un texte</t>
  </si>
  <si>
    <t>caractères + espaces</t>
  </si>
  <si>
    <t>ICI</t>
  </si>
  <si>
    <t>⑥ Quantité</t>
  </si>
  <si>
    <t>⑦ Poids ou Volume</t>
  </si>
  <si>
    <t>⑧ g.kg.L.dl.cl.ml</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</si>
  <si>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</si>
  <si>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</si>
  <si>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</si>
  <si>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</si>
  <si>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</si>
  <si>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</si>
  <si>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</si>
  <si>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</si>
  <si>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</si>
  <si>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</si>
  <si>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</si>
  <si>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</si>
  <si>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</si>
  <si>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</si>
  <si>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Coul</t>
  </si>
  <si>
    <t>Hex</t>
  </si>
  <si>
    <t>R.rouge</t>
  </si>
  <si>
    <t>V.vert</t>
  </si>
  <si>
    <t>B.bleu</t>
  </si>
  <si>
    <t>Name</t>
  </si>
  <si>
    <t>Désignation</t>
  </si>
  <si>
    <t xml:space="preserve">  ▼ BROUILLON - DRAFT - BORRADOR</t>
  </si>
  <si>
    <t>vous pouvez fusionner les cellules et renvoyer à la ligne automatiquement</t>
  </si>
  <si>
    <t>[Couleur 1]</t>
  </si>
  <si>
    <t>#000000</t>
  </si>
  <si>
    <t>[Couleur 29]</t>
  </si>
  <si>
    <t># 800080</t>
  </si>
  <si>
    <t>Profond ciel Bleu</t>
  </si>
  <si>
    <t>Azur</t>
  </si>
  <si>
    <t>gris 29</t>
  </si>
  <si>
    <t>Gris foncé.856</t>
  </si>
  <si>
    <t>bisque2</t>
  </si>
  <si>
    <t>Orange clair.341 délavé.429</t>
  </si>
  <si>
    <t>Recette N°1</t>
  </si>
  <si>
    <t>Recette N° 2</t>
  </si>
  <si>
    <t>Recette N° 3</t>
  </si>
  <si>
    <t>Puis cochez A (afficher) pour selectionner les lignes à afficher</t>
  </si>
  <si>
    <t>[Couleur 2]</t>
  </si>
  <si>
    <t>#FFFFFF</t>
  </si>
  <si>
    <t>[Couleur 30]</t>
  </si>
  <si>
    <t># 800000</t>
  </si>
  <si>
    <t>Azur clair.023 délavé.795</t>
  </si>
  <si>
    <t>gris 28</t>
  </si>
  <si>
    <t>Gris foncé.868</t>
  </si>
  <si>
    <t>Jaune orangé pâle</t>
  </si>
  <si>
    <t>Orange clair.342 délavé.130</t>
  </si>
  <si>
    <t>❺ Denrées  ▼</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</si>
  <si>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</si>
  <si>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</si>
  <si>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</si>
  <si>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</si>
  <si>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</si>
  <si>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</si>
  <si>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</si>
  <si>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</si>
  <si>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</si>
  <si>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</si>
  <si>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</si>
  <si>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</si>
  <si>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</si>
  <si>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[Couleur 3]</t>
  </si>
  <si>
    <t>#FF0000</t>
  </si>
  <si>
    <t>[Couleur 31]</t>
  </si>
  <si>
    <t># 008080</t>
  </si>
  <si>
    <t>ciel Bleu2</t>
  </si>
  <si>
    <t>Azur clair.075 délavé.306</t>
  </si>
  <si>
    <t>gris 27</t>
  </si>
  <si>
    <t>Gris foncé.875</t>
  </si>
  <si>
    <t xml:space="preserve">NavajoBlanc </t>
  </si>
  <si>
    <t>Orange clair.427</t>
  </si>
  <si>
    <t>g</t>
  </si>
  <si>
    <t>ne confondez pas prix au Kg et prix à la pièce</t>
  </si>
  <si>
    <t>MAIS VOUS POUVEZ AUSSI</t>
  </si>
  <si>
    <t>[Couleur 4]</t>
  </si>
  <si>
    <t>#00FF00</t>
  </si>
  <si>
    <t>[Couleur 32]</t>
  </si>
  <si>
    <t># 0000FF</t>
  </si>
  <si>
    <t>léger ciel Bleu</t>
  </si>
  <si>
    <t>Azur clair.207 délavé.108</t>
  </si>
  <si>
    <t>gris 26</t>
  </si>
  <si>
    <t>Gris foncé.885</t>
  </si>
  <si>
    <t>AntiqueBlanc 2</t>
  </si>
  <si>
    <t>Orange clair.470 délavé.534</t>
  </si>
  <si>
    <t>BOEUF
VB = Viandede bœuf</t>
  </si>
  <si>
    <t>[Couleur 5]</t>
  </si>
  <si>
    <t>#0000FF</t>
  </si>
  <si>
    <t>[Couleur 33]</t>
  </si>
  <si>
    <t># 00CCFF</t>
  </si>
  <si>
    <t>Bleu très clair</t>
  </si>
  <si>
    <t>Azur clair.248 délavé.312</t>
  </si>
  <si>
    <t>gris 25</t>
  </si>
  <si>
    <t>Gris foncé.892</t>
  </si>
  <si>
    <t>Bisque</t>
  </si>
  <si>
    <t>Orange clair.560</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</si>
  <si>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</si>
  <si>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</si>
  <si>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</si>
  <si>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</si>
  <si>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</si>
  <si>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</si>
  <si>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</si>
  <si>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</si>
  <si>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</si>
  <si>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</si>
  <si>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</si>
  <si>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</si>
  <si>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</si>
  <si>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[Couleur 6]</t>
  </si>
  <si>
    <t>#FFFF00</t>
  </si>
  <si>
    <t>[Couleur 34]</t>
  </si>
  <si>
    <t># CCFFFF</t>
  </si>
  <si>
    <t>ciel Bleu1</t>
  </si>
  <si>
    <t>Azur clair.250</t>
  </si>
  <si>
    <t>gris 24</t>
  </si>
  <si>
    <t>Gris foncé.902</t>
  </si>
  <si>
    <t xml:space="preserve">AntiqueBlanc </t>
  </si>
  <si>
    <t>Orange clair.643 délavé.241</t>
  </si>
  <si>
    <t>[Couleur 7]</t>
  </si>
  <si>
    <t>#FF00FF</t>
  </si>
  <si>
    <t>[Couleur 35]</t>
  </si>
  <si>
    <t># CCFFCC</t>
  </si>
  <si>
    <t>Bleu très pâle</t>
  </si>
  <si>
    <t>Azur clair.308 délavé.589</t>
  </si>
  <si>
    <t>gris 23</t>
  </si>
  <si>
    <t>Gris foncé.908</t>
  </si>
  <si>
    <t>AntiqueBlanc 1</t>
  </si>
  <si>
    <t>Orange clair.715</t>
  </si>
  <si>
    <t>◄  test Nb de caractères + espaces</t>
  </si>
  <si>
    <t xml:space="preserve">Insérer un saut de ligne </t>
  </si>
  <si>
    <t>[Couleur 8]</t>
  </si>
  <si>
    <t>#00FFFF</t>
  </si>
  <si>
    <t>[Couleur 36]</t>
  </si>
  <si>
    <t># FFFF99</t>
  </si>
  <si>
    <t>Ardoise gris 2</t>
  </si>
  <si>
    <t>Azur clair.352 délavé.437</t>
  </si>
  <si>
    <t>gris 22</t>
  </si>
  <si>
    <t>Gris foncé.917</t>
  </si>
  <si>
    <t>Lin</t>
  </si>
  <si>
    <t>Orange clair.753 délavé.348</t>
  </si>
  <si>
    <t>◄ test No. of characters + spaces (alt.: test character count + spaces)</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</si>
  <si>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</si>
  <si>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</si>
  <si>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</si>
  <si>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</si>
  <si>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</si>
  <si>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</si>
  <si>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</si>
  <si>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</si>
  <si>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</si>
  <si>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</si>
  <si>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</si>
  <si>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</si>
  <si>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</si>
  <si>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</si>
  <si>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[Couleur 9]</t>
  </si>
  <si>
    <t>#800000</t>
  </si>
  <si>
    <t>[Couleur 37]</t>
  </si>
  <si>
    <t># 99CCFF</t>
  </si>
  <si>
    <t>Ardoise gris 1</t>
  </si>
  <si>
    <t>Azur clair.573</t>
  </si>
  <si>
    <t>gris 21</t>
  </si>
  <si>
    <t>Gris foncé.922</t>
  </si>
  <si>
    <t>burlywood</t>
  </si>
  <si>
    <t>Orange foncé.013 délavé.507</t>
  </si>
  <si>
    <t>Pour l'affichage de toutes les lignes faites l'inverse cochez (Sélectionner tout)</t>
  </si>
  <si>
    <t>◄ prueba Nº de caracteres + espacios (alt.: recuento de caracteres + espacios)</t>
  </si>
  <si>
    <t>⑪ PHASES ESSENTIELLES  DE PROGRESSION</t>
  </si>
  <si>
    <t>1. Double-cliquez sur la</t>
  </si>
  <si>
    <t>[Couleur 10]</t>
  </si>
  <si>
    <t>#008000</t>
  </si>
  <si>
    <t>[Couleur 38]</t>
  </si>
  <si>
    <t># FF99CC</t>
  </si>
  <si>
    <t>Blanc</t>
  </si>
  <si>
    <t>Azur clair.798 délavé.919</t>
  </si>
  <si>
    <t>gris 20</t>
  </si>
  <si>
    <t>Gris foncé.930</t>
  </si>
  <si>
    <t>bisque3</t>
  </si>
  <si>
    <t>Orange foncé.031 délavé.724</t>
  </si>
  <si>
    <t xml:space="preserve"> cellule dans laquelle </t>
  </si>
  <si>
    <t>[Couleur 11]</t>
  </si>
  <si>
    <t># 000080</t>
  </si>
  <si>
    <t>[Couleur 39]</t>
  </si>
  <si>
    <t># CC99FF</t>
  </si>
  <si>
    <t>AliceBleu</t>
  </si>
  <si>
    <t>Azur clair.875</t>
  </si>
  <si>
    <t>Gris anthracite</t>
  </si>
  <si>
    <t>Gris foncé.938</t>
  </si>
  <si>
    <t>tan</t>
  </si>
  <si>
    <t>Orange foncé.078 délavé.587</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</si>
  <si>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</si>
  <si>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</si>
  <si>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</si>
  <si>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</si>
  <si>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</si>
  <si>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</si>
  <si>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</si>
  <si>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</si>
  <si>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</si>
  <si>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</si>
  <si>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</si>
  <si>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</si>
  <si>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</si>
  <si>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[Couleur 12]</t>
  </si>
  <si>
    <t># 808000</t>
  </si>
  <si>
    <t>[Couleur 40]</t>
  </si>
  <si>
    <t># FFCC99</t>
  </si>
  <si>
    <t>Ardoise gris 3</t>
  </si>
  <si>
    <t>Azur foncé.026 délavé.730</t>
  </si>
  <si>
    <t>gris 18</t>
  </si>
  <si>
    <t>Gris foncé.943</t>
  </si>
  <si>
    <t>NavajoBlanc 3</t>
  </si>
  <si>
    <t>Orange foncé.115 délavé.602</t>
  </si>
  <si>
    <t>coupure de ligne</t>
  </si>
  <si>
    <t>[Couleur 13]</t>
  </si>
  <si>
    <t>[Couleur 41]</t>
  </si>
  <si>
    <t># 3366FF</t>
  </si>
  <si>
    <t>Profond ciel Bleu2</t>
  </si>
  <si>
    <t>Azur foncé.142</t>
  </si>
  <si>
    <t>gris 17</t>
  </si>
  <si>
    <t>Gris foncé.949</t>
  </si>
  <si>
    <t>Dorérod2</t>
  </si>
  <si>
    <t>Orange foncé.125 délavé.038</t>
  </si>
  <si>
    <t>ou cliquez de nouveau sur "l'entonnoir" trier en haut de l'écran pour désactiver la fonction Tri</t>
  </si>
  <si>
    <t xml:space="preserve">2. Cliquez à l’emplacement </t>
  </si>
  <si>
    <t>[Couleur 14]</t>
  </si>
  <si>
    <t>[Couleur 42]</t>
  </si>
  <si>
    <t># 33CCCC</t>
  </si>
  <si>
    <t>Bleu clair</t>
  </si>
  <si>
    <t>Azur foncé.220 délavé.432</t>
  </si>
  <si>
    <t>gris 16</t>
  </si>
  <si>
    <t>Gris foncé.954</t>
  </si>
  <si>
    <t>Jaune orangé moyen</t>
  </si>
  <si>
    <t>Orange foncé.127 délavé.229</t>
  </si>
  <si>
    <t>Largeurs de colonnes</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</si>
  <si>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</si>
  <si>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</si>
  <si>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</si>
  <si>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</si>
  <si>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</si>
  <si>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</si>
  <si>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</si>
  <si>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</si>
  <si>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</si>
  <si>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</si>
  <si>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</si>
  <si>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</si>
  <si>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[Couleur 15]</t>
  </si>
  <si>
    <t># C0C0C0</t>
  </si>
  <si>
    <t>[Couleur 43]</t>
  </si>
  <si>
    <t># 99CC00</t>
  </si>
  <si>
    <t>ciel Bleu3</t>
  </si>
  <si>
    <t>Azur foncé.226 délavé.403</t>
  </si>
  <si>
    <t>gris 15</t>
  </si>
  <si>
    <t>Gris foncé.959</t>
  </si>
  <si>
    <t>SombRouge orérod2</t>
  </si>
  <si>
    <t>Orange foncé.137 délavé.010</t>
  </si>
  <si>
    <t>largeur conseillée</t>
  </si>
  <si>
    <t>la ligne.</t>
  </si>
  <si>
    <t>[Couleur 16]</t>
  </si>
  <si>
    <t># 808080</t>
  </si>
  <si>
    <t>[Couleur 44]</t>
  </si>
  <si>
    <t># FFCC00</t>
  </si>
  <si>
    <t>Bleu pâle</t>
  </si>
  <si>
    <t>Azur foncé.265 délavé.794</t>
  </si>
  <si>
    <t>gris 14</t>
  </si>
  <si>
    <t>Gris foncé.963</t>
  </si>
  <si>
    <t>burlywood3</t>
  </si>
  <si>
    <t>Orange foncé.169 délavé.512</t>
  </si>
  <si>
    <t>largeur réelle avec formule</t>
  </si>
  <si>
    <t xml:space="preserve">3. Appuyez sur Alt+Entrée </t>
  </si>
  <si>
    <t>[Couleur 17]</t>
  </si>
  <si>
    <t># 9999FF</t>
  </si>
  <si>
    <t>[Couleur 45]</t>
  </si>
  <si>
    <t># FF9900</t>
  </si>
  <si>
    <t>Azur foncé.354 délavé.108</t>
  </si>
  <si>
    <t>gris 13</t>
  </si>
  <si>
    <t>Gris foncé.968</t>
  </si>
  <si>
    <t>Dorérod</t>
  </si>
  <si>
    <t>Orange foncé.277 délavé.042</t>
  </si>
  <si>
    <t>Utilité : lorsque vous collez un document dans une feuille vierge les largeurs</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</si>
  <si>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</si>
  <si>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</si>
  <si>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</si>
  <si>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</si>
  <si>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</si>
  <si>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</si>
  <si>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</si>
  <si>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</si>
  <si>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</si>
  <si>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</si>
  <si>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</si>
  <si>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</si>
  <si>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</si>
  <si>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</si>
  <si>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[Couleur 18]</t>
  </si>
  <si>
    <t># 993366</t>
  </si>
  <si>
    <t>[Couleur 46]</t>
  </si>
  <si>
    <t># FF6600</t>
  </si>
  <si>
    <t>ciel Bleu</t>
  </si>
  <si>
    <t>Azur foncé.355 délavé.104</t>
  </si>
  <si>
    <t>gris 12</t>
  </si>
  <si>
    <t>Gris foncé.972</t>
  </si>
  <si>
    <t>Brun jaunâtre clair</t>
  </si>
  <si>
    <t>Orange foncé.305 délavé.441</t>
  </si>
  <si>
    <t>ne correspondent pas toujours . Pour vérifier cela regardez les largeurs</t>
  </si>
  <si>
    <t>[Couleur 19]</t>
  </si>
  <si>
    <t>#FFFFCC</t>
  </si>
  <si>
    <t>[Couleur 47]</t>
  </si>
  <si>
    <t># 666699</t>
  </si>
  <si>
    <t>Profond ciel Bleu3</t>
  </si>
  <si>
    <t>Azur foncé.382</t>
  </si>
  <si>
    <t>gris 11</t>
  </si>
  <si>
    <t>Gris foncé.976</t>
  </si>
  <si>
    <t>Brun jaunâtre clair grisâtre</t>
  </si>
  <si>
    <t>Orange foncé.337 délavé.696</t>
  </si>
  <si>
    <t xml:space="preserve">avec fonction puis rectifiez les largeurs </t>
  </si>
  <si>
    <t>[Couleur 20]</t>
  </si>
  <si>
    <t>[Couleur 48]</t>
  </si>
  <si>
    <t># 969696</t>
  </si>
  <si>
    <t>Bleu acier</t>
  </si>
  <si>
    <t>Azur foncé.456 délavé.163</t>
  </si>
  <si>
    <t>gris 10</t>
  </si>
  <si>
    <t>Gris foncé.979</t>
  </si>
  <si>
    <t>Dorérod3</t>
  </si>
  <si>
    <t>Orange foncé.369 délavé.040</t>
  </si>
  <si>
    <t>kg</t>
  </si>
  <si>
    <t>quart(s)Kg</t>
  </si>
  <si>
    <t>demi(s)Kg</t>
  </si>
  <si>
    <t>L</t>
  </si>
  <si>
    <t>cl</t>
  </si>
  <si>
    <t>cuil(s).Café</t>
  </si>
  <si>
    <t>cuil(s).Thé</t>
  </si>
  <si>
    <t>cuil.Soupe</t>
  </si>
  <si>
    <t>quart/L</t>
  </si>
  <si>
    <t>demi/L</t>
  </si>
  <si>
    <t>tiers/L</t>
  </si>
  <si>
    <t>5ème/L</t>
  </si>
  <si>
    <t>10ème/L</t>
  </si>
  <si>
    <t>Verre(s)</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</si>
  <si>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</si>
  <si>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</si>
  <si>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</si>
  <si>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</si>
  <si>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</si>
  <si>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</si>
  <si>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</si>
  <si>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</si>
  <si>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</si>
  <si>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</si>
  <si>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</si>
  <si>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[Couleur 21]</t>
  </si>
  <si>
    <t># 660066</t>
  </si>
  <si>
    <t>[Couleur 49]</t>
  </si>
  <si>
    <t># 003366</t>
  </si>
  <si>
    <t xml:space="preserve">léger Ardoise gris </t>
  </si>
  <si>
    <t>Azur foncé.481 délavé.738</t>
  </si>
  <si>
    <t>gris 9</t>
  </si>
  <si>
    <t>Gris foncé.982</t>
  </si>
  <si>
    <t>SombRouge orérod3</t>
  </si>
  <si>
    <t>Orange foncé.378 délavé.012</t>
  </si>
  <si>
    <t>les flèches indiquent que la ligne est inutilisée vous pouvez donc</t>
  </si>
  <si>
    <t>[Couleur 22]</t>
  </si>
  <si>
    <t># FF8080</t>
  </si>
  <si>
    <t>[Couleur 50]</t>
  </si>
  <si>
    <t>#339966</t>
  </si>
  <si>
    <t xml:space="preserve">Ardoise gris </t>
  </si>
  <si>
    <t>Azur foncé.544 délavé.739</t>
  </si>
  <si>
    <t>gris 8</t>
  </si>
  <si>
    <t>Gris foncé.986</t>
  </si>
  <si>
    <t>CSS Or</t>
  </si>
  <si>
    <t>Orange foncé.388</t>
  </si>
  <si>
    <t>ounce (oz)</t>
  </si>
  <si>
    <t>Cup(s).farine</t>
  </si>
  <si>
    <t>Cup(s).sucre</t>
  </si>
  <si>
    <t>Cup(s).beurre</t>
  </si>
  <si>
    <t>Cup.liquide</t>
  </si>
  <si>
    <t>dl</t>
  </si>
  <si>
    <t>ml</t>
  </si>
  <si>
    <t>teaspoon(s)</t>
  </si>
  <si>
    <t>tea spoon(s)</t>
  </si>
  <si>
    <t>tablespoon(s)</t>
  </si>
  <si>
    <t>quarter/L</t>
  </si>
  <si>
    <t>half/L</t>
  </si>
  <si>
    <t>third/L</t>
  </si>
  <si>
    <t>fifth/L</t>
  </si>
  <si>
    <t>tenth/L</t>
  </si>
  <si>
    <t>Glass(es)</t>
  </si>
  <si>
    <t>Masquer les lignes &gt; Comment</t>
  </si>
  <si>
    <t>[Couleur 23]</t>
  </si>
  <si>
    <t># 0066CC</t>
  </si>
  <si>
    <t>[Couleur 52]</t>
  </si>
  <si>
    <t># 333300</t>
  </si>
  <si>
    <t>Ardoise gris 4</t>
  </si>
  <si>
    <t>Azur foncé.577 délavé.739</t>
  </si>
  <si>
    <t>gris 7</t>
  </si>
  <si>
    <t>Gris foncé.988</t>
  </si>
  <si>
    <t>Jaune orangé foncé</t>
  </si>
  <si>
    <t>Orange foncé.427 délavé.171</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</si>
  <si>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</si>
  <si>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</si>
  <si>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</si>
  <si>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</si>
  <si>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</si>
  <si>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</si>
  <si>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</si>
  <si>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</si>
  <si>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</si>
  <si>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</si>
  <si>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</si>
  <si>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[Couleur 24]</t>
  </si>
  <si>
    <t># CCCCFF</t>
  </si>
  <si>
    <t>[Couleur 53]</t>
  </si>
  <si>
    <t># 993300</t>
  </si>
  <si>
    <t>Gris de Payne</t>
  </si>
  <si>
    <t>Azur foncé.660 délavé.833</t>
  </si>
  <si>
    <t>gris 6</t>
  </si>
  <si>
    <t>Gris foncé.991</t>
  </si>
  <si>
    <t>SombRouge orérod</t>
  </si>
  <si>
    <t>Orange foncé.509 délavé.013</t>
  </si>
  <si>
    <t>R204-V153 B255</t>
  </si>
  <si>
    <t>R0-V102 B204</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</si>
  <si>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</si>
  <si>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</si>
  <si>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</si>
  <si>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</si>
  <si>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</si>
  <si>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</si>
  <si>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</si>
  <si>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</si>
  <si>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</si>
  <si>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</si>
  <si>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</si>
  <si>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</si>
  <si>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</si>
  <si>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</si>
  <si>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</si>
  <si>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</si>
  <si>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</si>
  <si>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</si>
  <si>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</si>
  <si>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</si>
  <si>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</si>
  <si>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</si>
  <si>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</si>
  <si>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</si>
  <si>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</si>
  <si>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</si>
  <si>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</si>
  <si>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</si>
  <si>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</si>
  <si>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[Couleur 27]</t>
  </si>
  <si>
    <t># FFFF00</t>
  </si>
  <si>
    <t>[Couleur 56]</t>
  </si>
  <si>
    <t># 333333</t>
  </si>
  <si>
    <t>Bleu grisâtre</t>
  </si>
  <si>
    <t>Azur foncé.714 délavé.635</t>
  </si>
  <si>
    <t>gris 3</t>
  </si>
  <si>
    <t>Gris foncé.995</t>
  </si>
  <si>
    <t>Terre de Sienne brûlée</t>
  </si>
  <si>
    <t>Orange foncé.574 délavé.526</t>
  </si>
  <si>
    <t>Fonction Excel : JOINDRE.TEXTE</t>
  </si>
  <si>
    <t>[Couleur 28]</t>
  </si>
  <si>
    <t># 00FFFF</t>
  </si>
  <si>
    <t>Profond ciel Bleu4</t>
  </si>
  <si>
    <t>Azur foncé.734</t>
  </si>
  <si>
    <t>gris 2</t>
  </si>
  <si>
    <t>Gris foncé.997</t>
  </si>
  <si>
    <t>bisque4</t>
  </si>
  <si>
    <t>Orange foncé.580 délavé.730</t>
  </si>
  <si>
    <t>Numérotation automatique</t>
  </si>
  <si>
    <t>https://www.excel-pratique.com/fr/fonctions/joindre-texte</t>
  </si>
  <si>
    <t>Gris foncé bleuté</t>
  </si>
  <si>
    <t>Azur foncé.797 délavé.849</t>
  </si>
  <si>
    <t>gris 1</t>
  </si>
  <si>
    <t>Gris foncé.998</t>
  </si>
  <si>
    <t>NavajoBlanc 4</t>
  </si>
  <si>
    <t>Orange foncé.617 délavé.610</t>
  </si>
  <si>
    <t>dans cette colonne</t>
  </si>
  <si>
    <t>Filtres intelligents dans Excel</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</si>
  <si>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</si>
  <si>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</si>
  <si>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</si>
  <si>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</si>
  <si>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</si>
  <si>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</si>
  <si>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</si>
  <si>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</si>
  <si>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</si>
  <si>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</si>
  <si>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</si>
  <si>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Liste de 729 couleurs RGB</t>
  </si>
  <si>
    <t>Bleu de Prusse (pigment)</t>
  </si>
  <si>
    <t>Azur foncé.870 délavé.282</t>
  </si>
  <si>
    <t>Jaune secondaire</t>
  </si>
  <si>
    <t>Jaune</t>
  </si>
  <si>
    <t>burlywood4</t>
  </si>
  <si>
    <t>Orange foncé.638 délavé.526</t>
  </si>
  <si>
    <t>https://excel-exercice.com/filtres-intelligents-dans-excel/</t>
  </si>
  <si>
    <t>https://excel-pratique.com/fr/vba/liste-couleurs-rgb.php</t>
  </si>
  <si>
    <t>Bleu foncé grisâtre</t>
  </si>
  <si>
    <t>Azur foncé.879 délavé.642</t>
  </si>
  <si>
    <t>Jaune verdâtre clair</t>
  </si>
  <si>
    <t>Jaune clair.025 délavé.355</t>
  </si>
  <si>
    <t>Châtaigne</t>
  </si>
  <si>
    <t>Orange foncé.670 délavé.648</t>
  </si>
  <si>
    <t>pas de numérotation ici</t>
  </si>
  <si>
    <t>L'utilisation professionnelle des recettes vous engage à connaître</t>
  </si>
  <si>
    <t>Bleu noirâtre</t>
  </si>
  <si>
    <t>Azur foncé.954 délavé.652</t>
  </si>
  <si>
    <t>Jaune citron</t>
  </si>
  <si>
    <t>Jaune clair.048</t>
  </si>
  <si>
    <t>Châtain</t>
  </si>
  <si>
    <t>Orange foncé.676 délavé.354</t>
  </si>
  <si>
    <t xml:space="preserve"> la réglementation en matière d'hygiène et HACCP.</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</si>
  <si>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</si>
  <si>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</si>
  <si>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</si>
  <si>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</si>
  <si>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</si>
  <si>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</si>
  <si>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</si>
  <si>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</si>
  <si>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</si>
  <si>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</si>
  <si>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</si>
  <si>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</si>
  <si>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</si>
  <si>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</si>
  <si>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</si>
  <si>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</si>
  <si>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</si>
  <si>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</si>
  <si>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</si>
  <si>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</si>
  <si>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</si>
  <si>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</si>
  <si>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</si>
  <si>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</si>
  <si>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</si>
  <si>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</si>
  <si>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</si>
  <si>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</si>
  <si>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</si>
  <si>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</si>
  <si>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</si>
  <si>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</si>
  <si>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</si>
  <si>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</si>
  <si>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</si>
  <si>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</si>
  <si>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</si>
  <si>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</si>
  <si>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</si>
  <si>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</si>
  <si>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</si>
  <si>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</si>
  <si>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</si>
  <si>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</si>
  <si>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</si>
  <si>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</si>
  <si>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</si>
  <si>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</si>
  <si>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</si>
  <si>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</si>
  <si>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</si>
  <si>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</si>
  <si>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</si>
  <si>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</si>
  <si>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</si>
  <si>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</si>
  <si>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</si>
  <si>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</si>
  <si>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</si>
  <si>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</si>
  <si>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</si>
  <si>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</si>
  <si>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</si>
  <si>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</si>
  <si>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</si>
  <si>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</si>
  <si>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</si>
  <si>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</si>
  <si>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</si>
  <si>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</si>
  <si>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</si>
  <si>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</si>
  <si>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</si>
  <si>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</si>
  <si>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</si>
  <si>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</si>
  <si>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</si>
  <si>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</si>
  <si>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</si>
  <si>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</si>
  <si>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</si>
  <si>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</si>
  <si>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</si>
  <si>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</si>
  <si>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</si>
  <si>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</si>
  <si>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</si>
  <si>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</si>
  <si>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</si>
  <si>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</si>
  <si>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</si>
  <si>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</si>
  <si>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</si>
  <si>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</si>
  <si>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</si>
  <si>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</si>
  <si>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</si>
  <si>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</si>
  <si>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</si>
  <si>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</si>
  <si>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</si>
  <si>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</si>
  <si>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</si>
  <si>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</si>
  <si>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</si>
  <si>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</si>
  <si>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</si>
  <si>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</si>
  <si>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</si>
  <si>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</si>
  <si>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</si>
  <si>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</si>
  <si>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</si>
  <si>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</si>
  <si>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</si>
  <si>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</si>
  <si>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</si>
  <si>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</si>
  <si>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</si>
  <si>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</si>
  <si>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</si>
  <si>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</si>
  <si>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</si>
  <si>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</si>
  <si>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</si>
  <si>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</si>
  <si>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</si>
  <si>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</si>
  <si>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</si>
  <si>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</si>
  <si>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</si>
  <si>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</si>
  <si>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</si>
  <si>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</si>
  <si>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</si>
  <si>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</si>
  <si>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</si>
  <si>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</si>
  <si>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</si>
  <si>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</si>
  <si>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</si>
  <si>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</si>
  <si>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</si>
  <si>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</si>
  <si>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</si>
  <si>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</si>
  <si>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</si>
  <si>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</si>
  <si>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</si>
  <si>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</si>
  <si>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</si>
  <si>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</si>
  <si>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</si>
  <si>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</si>
  <si>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</si>
  <si>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</si>
  <si>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</si>
  <si>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</si>
  <si>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</si>
  <si>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</si>
  <si>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</si>
  <si>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</si>
  <si>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</si>
  <si>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</si>
  <si>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</si>
  <si>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</si>
  <si>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</si>
  <si>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</si>
  <si>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</si>
  <si>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</si>
  <si>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</si>
  <si>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</si>
  <si>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</si>
  <si>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</si>
  <si>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</si>
  <si>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</si>
  <si>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</si>
  <si>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</si>
  <si>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</si>
  <si>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</si>
  <si>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</si>
  <si>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</si>
  <si>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</si>
  <si>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</si>
  <si>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</si>
  <si>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</si>
  <si>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</si>
  <si>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</si>
  <si>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</si>
  <si>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</si>
  <si>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</si>
  <si>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</si>
  <si>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</si>
  <si>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</si>
  <si>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</si>
  <si>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</si>
  <si>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</si>
  <si>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</si>
  <si>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</si>
  <si>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</si>
  <si>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</si>
  <si>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</si>
  <si>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</si>
  <si>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</si>
  <si>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</si>
  <si>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</si>
  <si>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</si>
  <si>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</si>
  <si>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</si>
  <si>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</si>
  <si>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</si>
  <si>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</si>
  <si>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</si>
  <si>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</si>
  <si>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</si>
  <si>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</si>
  <si>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</si>
  <si>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</si>
  <si>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</si>
  <si>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</si>
  <si>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</si>
  <si>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</si>
  <si>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</si>
  <si>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</si>
  <si>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</si>
  <si>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</si>
  <si>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</si>
  <si>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</si>
  <si>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</si>
  <si>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</si>
  <si>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</si>
  <si>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</si>
  <si>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</si>
  <si>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</si>
  <si>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</si>
  <si>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</si>
  <si>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</si>
  <si>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</si>
  <si>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</si>
  <si>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</si>
  <si>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</si>
  <si>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</si>
  <si>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</si>
  <si>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</si>
  <si>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</si>
  <si>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</si>
  <si>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</si>
  <si>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</si>
  <si>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</si>
  <si>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</si>
  <si>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</si>
  <si>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</si>
  <si>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</si>
  <si>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</si>
  <si>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</si>
  <si>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</si>
  <si>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</si>
  <si>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</si>
  <si>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</si>
  <si>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</si>
  <si>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Lien Auteur @</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</si>
  <si>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</si>
  <si>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</si>
  <si>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</si>
  <si>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</si>
  <si>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</si>
  <si>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</si>
  <si>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</si>
  <si>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</si>
  <si>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</si>
  <si>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</si>
  <si>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</si>
  <si>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</si>
  <si>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</si>
  <si>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</si>
  <si>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</si>
  <si>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</si>
  <si>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</si>
  <si>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</si>
  <si>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</si>
  <si>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</si>
  <si>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</si>
  <si>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</si>
  <si>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</si>
  <si>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</si>
  <si>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</si>
  <si>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</si>
  <si>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</si>
  <si>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</si>
  <si>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</si>
  <si>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</si>
  <si>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</si>
  <si>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</si>
  <si>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</si>
  <si>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</si>
  <si>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</si>
  <si>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</si>
  <si>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</si>
  <si>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</si>
  <si>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</si>
  <si>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</si>
  <si>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</si>
  <si>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</si>
  <si>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</si>
  <si>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</si>
  <si>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</si>
  <si>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</si>
  <si>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</si>
  <si>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</si>
  <si>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</si>
  <si>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</si>
  <si>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</si>
  <si>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</si>
  <si>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</si>
  <si>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</si>
  <si>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Adaptation : Joël Leboucher..UPRT "Union des Personnels de la Restauration Territoriale"  membre du réseau RESTAU'CO</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</si>
  <si>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</si>
  <si>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</si>
  <si>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</si>
  <si>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</si>
  <si>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</si>
  <si>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</si>
  <si>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</si>
  <si>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</si>
  <si>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</si>
  <si>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</si>
  <si>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</si>
  <si>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</si>
  <si>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</si>
  <si>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</si>
  <si>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</si>
  <si>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</si>
  <si>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</si>
  <si>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</si>
  <si>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</si>
  <si>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</si>
  <si>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</si>
  <si>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</si>
  <si>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</si>
  <si>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</si>
  <si>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</si>
  <si>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</si>
  <si>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</si>
  <si>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</si>
  <si>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</si>
  <si>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</si>
  <si>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</si>
  <si>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</si>
  <si>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</si>
  <si>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</si>
  <si>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</si>
  <si>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</si>
  <si>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</si>
  <si>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</si>
  <si>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</si>
  <si>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</si>
  <si>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</si>
  <si>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</si>
  <si>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</si>
  <si>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</si>
  <si>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</si>
  <si>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</si>
  <si>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</si>
  <si>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</si>
  <si>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</si>
  <si>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</si>
  <si>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</si>
  <si>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</si>
  <si>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</si>
  <si>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</si>
  <si>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</si>
  <si>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</si>
  <si>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</si>
  <si>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</si>
  <si>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</si>
  <si>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</si>
  <si>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</si>
  <si>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</si>
  <si>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</si>
  <si>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</si>
  <si>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</si>
  <si>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</si>
  <si>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</si>
  <si>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</si>
  <si>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</si>
  <si>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</si>
  <si>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</si>
  <si>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</si>
  <si>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</si>
  <si>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</si>
  <si>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</si>
  <si>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</si>
  <si>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</si>
  <si>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</si>
  <si>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</si>
  <si>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</si>
  <si>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</si>
  <si>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</si>
  <si>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</si>
  <si>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</si>
  <si>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</si>
  <si>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</si>
  <si>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</si>
  <si>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</si>
  <si>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</si>
  <si>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</si>
  <si>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</si>
  <si>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</si>
  <si>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</si>
  <si>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</si>
  <si>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</si>
  <si>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</si>
  <si>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</si>
  <si>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</si>
  <si>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</si>
  <si>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</si>
  <si>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</si>
  <si>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</si>
  <si>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</si>
  <si>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</si>
  <si>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</si>
  <si>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</si>
  <si>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</si>
  <si>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</si>
  <si>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</si>
  <si>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</si>
  <si>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</si>
  <si>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</si>
  <si>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</si>
  <si>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</si>
  <si>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</si>
  <si>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</si>
  <si>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</si>
  <si>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</si>
  <si>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</si>
  <si>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</si>
  <si>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</si>
  <si>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</si>
  <si>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</si>
  <si>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cuisine--ŒUFS</t>
  </si>
  <si>
    <t>pâtisserie-PATES-A….</t>
  </si>
  <si>
    <t>traiteur-Buffet-froid</t>
  </si>
  <si>
    <t>cuisine-protéines-POULET</t>
  </si>
  <si>
    <t>cuisine-cuidité-CROSNE</t>
  </si>
  <si>
    <t>cuisine-crudité-POIVRONS JAUNES</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</si>
  <si>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</si>
  <si>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</si>
  <si>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</si>
  <si>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</si>
  <si>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</si>
  <si>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</si>
  <si>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</si>
  <si>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</si>
  <si>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</si>
  <si>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</si>
  <si>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</si>
  <si>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</si>
  <si>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</si>
  <si>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</si>
  <si>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</si>
  <si>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</si>
  <si>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</si>
  <si>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</si>
  <si>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</si>
  <si>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</si>
  <si>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</si>
  <si>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</si>
  <si>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</si>
  <si>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</si>
  <si>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</si>
  <si>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</si>
  <si>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</si>
  <si>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</si>
  <si>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</si>
  <si>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</si>
  <si>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</si>
  <si>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</si>
  <si>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</si>
  <si>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</si>
  <si>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</si>
  <si>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</si>
  <si>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</si>
  <si>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</si>
  <si>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</si>
  <si>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</si>
  <si>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</si>
  <si>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</si>
  <si>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</si>
  <si>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cuisine--CRUSTACÉS</t>
  </si>
  <si>
    <t>pâtisserie-PATES-DE-FRUITS</t>
  </si>
  <si>
    <t>traiteur-Buffet-chaud</t>
  </si>
  <si>
    <t xml:space="preserve"> charcuterie--SAUCISSES (boyau)</t>
  </si>
  <si>
    <t>cuisine-protéines-VEAU</t>
  </si>
  <si>
    <t>cuisine-cuidité-ENDIVES</t>
  </si>
  <si>
    <t>cuisine-crudité-POIVRONS ROUGES</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</si>
  <si>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</si>
  <si>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</si>
  <si>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</si>
  <si>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</si>
  <si>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</si>
  <si>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</si>
  <si>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</si>
  <si>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</si>
  <si>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</si>
  <si>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</si>
  <si>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</si>
  <si>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</si>
  <si>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</si>
  <si>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</si>
  <si>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</si>
  <si>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</si>
  <si>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</si>
  <si>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</si>
  <si>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</si>
  <si>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</si>
  <si>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</si>
  <si>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</si>
  <si>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</si>
  <si>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</si>
  <si>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</si>
  <si>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</si>
  <si>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</si>
  <si>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</si>
  <si>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</si>
  <si>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</si>
  <si>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</si>
  <si>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</si>
  <si>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</si>
  <si>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</si>
  <si>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</si>
  <si>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</si>
  <si>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</si>
  <si>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</si>
  <si>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</si>
  <si>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</si>
  <si>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</si>
  <si>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</si>
  <si>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</si>
  <si>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</si>
  <si>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</si>
  <si>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cuisine--SAUTÉ</t>
  </si>
  <si>
    <t>pâtisserie-PETITS-FOURS</t>
  </si>
  <si>
    <t>traiteur-Salades-composées</t>
  </si>
  <si>
    <t xml:space="preserve"> charcuterie--Jambons &amp; salaisons</t>
  </si>
  <si>
    <t>cuisine-cuidité-EPINARDS</t>
  </si>
  <si>
    <t>cuisine-crudité-POIVRONS VERTS</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</si>
  <si>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</si>
  <si>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</si>
  <si>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</si>
  <si>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</si>
  <si>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</si>
  <si>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</si>
  <si>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</si>
  <si>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</si>
  <si>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</si>
  <si>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</si>
  <si>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</si>
  <si>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</si>
  <si>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</si>
  <si>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</si>
  <si>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</si>
  <si>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</si>
  <si>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</si>
  <si>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</si>
  <si>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</si>
  <si>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</si>
  <si>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</si>
  <si>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</si>
  <si>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</si>
  <si>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</si>
  <si>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</si>
  <si>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</si>
  <si>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</si>
  <si>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</si>
  <si>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</si>
  <si>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</si>
  <si>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</si>
  <si>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</si>
  <si>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</si>
  <si>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</si>
  <si>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</si>
  <si>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</si>
  <si>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</si>
  <si>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</si>
  <si>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</si>
  <si>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</si>
  <si>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</si>
  <si>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</si>
  <si>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</si>
  <si>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</si>
  <si>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</si>
  <si>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cuisine--RAGOUT</t>
  </si>
  <si>
    <t>pâtisserie--PUDDING</t>
  </si>
  <si>
    <t>traiteur--VERRINES</t>
  </si>
  <si>
    <t xml:space="preserve"> charcuterie--BALLOTINES</t>
  </si>
  <si>
    <t>cuisine-cuidité-FENOUIL</t>
  </si>
  <si>
    <t>cuisine-crudité-RADIS NOIRS</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</si>
  <si>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</si>
  <si>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</si>
  <si>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</si>
  <si>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</si>
  <si>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</si>
  <si>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</si>
  <si>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</si>
  <si>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</si>
  <si>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</si>
  <si>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</si>
  <si>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</si>
  <si>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</si>
  <si>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</si>
  <si>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</si>
  <si>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</si>
  <si>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</si>
  <si>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</si>
  <si>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</si>
  <si>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</si>
  <si>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</si>
  <si>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</si>
  <si>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</si>
  <si>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</si>
  <si>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</si>
  <si>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</si>
  <si>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</si>
  <si>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</si>
  <si>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</si>
  <si>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</si>
  <si>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</si>
  <si>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</si>
  <si>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</si>
  <si>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</si>
  <si>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</si>
  <si>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</si>
  <si>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</si>
  <si>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</si>
  <si>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</si>
  <si>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</si>
  <si>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</si>
  <si>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</si>
  <si>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</si>
  <si>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</si>
  <si>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</si>
  <si>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</si>
  <si>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cuisine--GRATIN</t>
  </si>
  <si>
    <t>pâtisserie--Viennoiseries</t>
  </si>
  <si>
    <t>traiteur--FEUILLETES</t>
  </si>
  <si>
    <t xml:space="preserve"> charcuterie--ASPICS</t>
  </si>
  <si>
    <t>cuisine-cuidité-NAVETS</t>
  </si>
  <si>
    <t>cuisine-crudité-RADIS ROSES</t>
  </si>
  <si>
    <t>128, 0, 0</t>
  </si>
  <si>
    <t>128, 0, 32</t>
  </si>
  <si>
    <t>128, 0, 64</t>
  </si>
  <si>
    <t>128, 0, 96</t>
  </si>
  <si>
    <t>128, 0, 128</t>
  </si>
  <si>
    <t>128, 0, 160</t>
  </si>
  <si>
    <t>128, 0, 192</t>
  </si>
  <si>
    <t>128, 0, 224</t>
  </si>
  <si>
    <t>128, 0, 255</t>
  </si>
  <si>
    <t>Bleu verdâtre vif</t>
  </si>
  <si>
    <t>Azur lég. cyan foncé.635</t>
  </si>
  <si>
    <t>Beurre</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</si>
  <si>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</si>
  <si>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</si>
  <si>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</si>
  <si>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</si>
  <si>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</si>
  <si>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</si>
  <si>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</si>
  <si>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</si>
  <si>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</si>
  <si>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</si>
  <si>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</si>
  <si>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</si>
  <si>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</si>
  <si>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</si>
  <si>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</si>
  <si>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</si>
  <si>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</si>
  <si>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</si>
  <si>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</si>
  <si>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</si>
  <si>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</si>
  <si>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</si>
  <si>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</si>
  <si>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</si>
  <si>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</si>
  <si>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</si>
  <si>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</si>
  <si>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</si>
  <si>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</si>
  <si>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</si>
  <si>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</si>
  <si>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</si>
  <si>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</si>
  <si>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cuisine--PORC</t>
  </si>
  <si>
    <t>pâtisserie--Tartes</t>
  </si>
  <si>
    <t>traiteur--QUICHES</t>
  </si>
  <si>
    <t xml:space="preserve"> charcuterie--Fromage de tête</t>
  </si>
  <si>
    <t>cuisine-cuidité-OIGNONS</t>
  </si>
  <si>
    <t>cuisine-crudité-SAL.BATAVIA</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</si>
  <si>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</si>
  <si>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</si>
  <si>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</si>
  <si>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</si>
  <si>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</si>
  <si>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</si>
  <si>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</si>
  <si>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</si>
  <si>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</si>
  <si>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</si>
  <si>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</si>
  <si>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</si>
  <si>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</si>
  <si>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</si>
  <si>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</si>
  <si>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</si>
  <si>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</si>
  <si>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</si>
  <si>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</si>
  <si>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</si>
  <si>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</si>
  <si>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</si>
  <si>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</si>
  <si>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</si>
  <si>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</si>
  <si>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</si>
  <si>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</si>
  <si>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</si>
  <si>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</si>
  <si>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</si>
  <si>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</si>
  <si>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</si>
  <si>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</si>
  <si>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</si>
  <si>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</si>
  <si>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</si>
  <si>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</si>
  <si>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</si>
  <si>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</si>
  <si>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</si>
  <si>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</si>
  <si>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</si>
  <si>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</si>
  <si>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cuisine--VEAU</t>
  </si>
  <si>
    <t>pâtisserie--Macarons</t>
  </si>
  <si>
    <t>traiteur--PLATS</t>
  </si>
  <si>
    <t xml:space="preserve"> charcuterie--CONFITS</t>
  </si>
  <si>
    <t>cuisine-cuidité-PATISSON</t>
  </si>
  <si>
    <t>cuisine-crudité-SAL.CHICORÉE</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</si>
  <si>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</si>
  <si>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</si>
  <si>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</si>
  <si>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</si>
  <si>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</si>
  <si>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</si>
  <si>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</si>
  <si>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</si>
  <si>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</si>
  <si>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</si>
  <si>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</si>
  <si>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</si>
  <si>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</si>
  <si>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</si>
  <si>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</si>
  <si>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</si>
  <si>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</si>
  <si>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</si>
  <si>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</si>
  <si>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</si>
  <si>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</si>
  <si>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</si>
  <si>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</si>
  <si>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</si>
  <si>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</si>
  <si>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</si>
  <si>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</si>
  <si>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</si>
  <si>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</si>
  <si>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</si>
  <si>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</si>
  <si>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</si>
  <si>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</si>
  <si>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</si>
  <si>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</si>
  <si>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</si>
  <si>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</si>
  <si>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</si>
  <si>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</si>
  <si>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</si>
  <si>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</si>
  <si>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</si>
  <si>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</si>
  <si>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</si>
  <si>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</si>
  <si>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cuisine--AGNEAU</t>
  </si>
  <si>
    <t>pâtisserie--Chocolaterie</t>
  </si>
  <si>
    <t>traiteur--GARNITURES</t>
  </si>
  <si>
    <t xml:space="preserve"> charcuterie--FUMAISONS</t>
  </si>
  <si>
    <t>cuisine-cuidité-POIVRONS JAUNES</t>
  </si>
  <si>
    <t>cuisine-crudité-SAL.CRESSON</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</si>
  <si>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</si>
  <si>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</si>
  <si>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</si>
  <si>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</si>
  <si>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</si>
  <si>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</si>
  <si>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</si>
  <si>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</si>
  <si>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</si>
  <si>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</si>
  <si>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</si>
  <si>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</si>
  <si>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</si>
  <si>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</si>
  <si>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</si>
  <si>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</si>
  <si>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</si>
  <si>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</si>
  <si>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</si>
  <si>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</si>
  <si>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</si>
  <si>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</si>
  <si>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</si>
  <si>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</si>
  <si>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</si>
  <si>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</si>
  <si>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</si>
  <si>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</si>
  <si>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</si>
  <si>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</si>
  <si>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</si>
  <si>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</si>
  <si>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</si>
  <si>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</si>
  <si>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</si>
  <si>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</si>
  <si>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</si>
  <si>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</si>
  <si>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</si>
  <si>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</si>
  <si>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</si>
  <si>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</si>
  <si>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</si>
  <si>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</si>
  <si>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</si>
  <si>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pâtisserie--Crèmes &amp; mousses</t>
  </si>
  <si>
    <t xml:space="preserve"> charcuterie--GRATTONS</t>
  </si>
  <si>
    <t>cuisine-cuidité-POIVRONS ROUGES</t>
  </si>
  <si>
    <t>cuisine-crudité-SAL.ENDIVE</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</si>
  <si>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</si>
  <si>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</si>
  <si>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</si>
  <si>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</si>
  <si>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</si>
  <si>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</si>
  <si>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</si>
  <si>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</si>
  <si>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</si>
  <si>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</si>
  <si>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</si>
  <si>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</si>
  <si>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</si>
  <si>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</si>
  <si>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</si>
  <si>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</si>
  <si>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</si>
  <si>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</si>
  <si>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</si>
  <si>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</si>
  <si>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</si>
  <si>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</si>
  <si>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</si>
  <si>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</si>
  <si>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</si>
  <si>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</si>
  <si>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</si>
  <si>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</si>
  <si>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</si>
  <si>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</si>
  <si>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</si>
  <si>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</si>
  <si>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</si>
  <si>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</si>
  <si>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</si>
  <si>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</si>
  <si>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</si>
  <si>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</si>
  <si>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</si>
  <si>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</si>
  <si>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</si>
  <si>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</si>
  <si>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</si>
  <si>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</si>
  <si>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</si>
  <si>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pâtisserie--Pâtes de base</t>
  </si>
  <si>
    <t>cuisine-cuidité-POIVRONS VERTS</t>
  </si>
  <si>
    <t>cuisine-crudité-SAL.FEUILLE DE CHÊNE</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</si>
  <si>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</si>
  <si>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</si>
  <si>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</si>
  <si>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</si>
  <si>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</si>
  <si>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</si>
  <si>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</si>
  <si>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</si>
  <si>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</si>
  <si>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</si>
  <si>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</si>
  <si>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</si>
  <si>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</si>
  <si>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</si>
  <si>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</si>
  <si>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</si>
  <si>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</si>
  <si>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</si>
  <si>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</si>
  <si>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</si>
  <si>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</si>
  <si>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</si>
  <si>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</si>
  <si>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</si>
  <si>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</si>
  <si>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</si>
  <si>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</si>
  <si>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</si>
  <si>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</si>
  <si>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</si>
  <si>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</si>
  <si>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</si>
  <si>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</si>
  <si>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</si>
  <si>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</si>
  <si>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</si>
  <si>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</si>
  <si>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</si>
  <si>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</si>
  <si>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</si>
  <si>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</si>
  <si>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</si>
  <si>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</si>
  <si>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</si>
  <si>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</si>
  <si>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pâtisserie--Bûches</t>
  </si>
  <si>
    <t>cuisine-cuidité-POTIRON</t>
  </si>
  <si>
    <t>cuisine-crudité-SAL.FRISÉE</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</si>
  <si>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</si>
  <si>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</si>
  <si>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</si>
  <si>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</si>
  <si>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</si>
  <si>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</si>
  <si>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</si>
  <si>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</si>
  <si>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</si>
  <si>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</si>
  <si>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</si>
  <si>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</si>
  <si>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</si>
  <si>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</si>
  <si>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</si>
  <si>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</si>
  <si>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</si>
  <si>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</si>
  <si>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</si>
  <si>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</si>
  <si>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</si>
  <si>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</si>
  <si>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</si>
  <si>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</si>
  <si>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</si>
  <si>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</si>
  <si>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</si>
  <si>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</si>
  <si>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</si>
  <si>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</si>
  <si>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</si>
  <si>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</si>
  <si>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</si>
  <si>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</si>
  <si>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</si>
  <si>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</si>
  <si>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</si>
  <si>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</si>
  <si>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</si>
  <si>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</si>
  <si>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</si>
  <si>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</si>
  <si>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</si>
  <si>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</si>
  <si>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</si>
  <si>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pâtisserie--Petits fours</t>
  </si>
  <si>
    <t>cuisine-cuidité-POUSSES DE BAMBOU</t>
  </si>
  <si>
    <t>cuisine-crudité-SAL.ICEBERG</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</si>
  <si>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</si>
  <si>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</si>
  <si>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</si>
  <si>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</si>
  <si>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</si>
  <si>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</si>
  <si>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</si>
  <si>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</si>
  <si>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</si>
  <si>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</si>
  <si>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</si>
  <si>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</si>
  <si>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</si>
  <si>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</si>
  <si>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</si>
  <si>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</si>
  <si>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</si>
  <si>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</si>
  <si>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</si>
  <si>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</si>
  <si>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</si>
  <si>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</si>
  <si>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</si>
  <si>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</si>
  <si>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</si>
  <si>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</si>
  <si>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</si>
  <si>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</si>
  <si>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</si>
  <si>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</si>
  <si>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</si>
  <si>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</si>
  <si>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</si>
  <si>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</si>
  <si>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</si>
  <si>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</si>
  <si>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</si>
  <si>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</si>
  <si>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</si>
  <si>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</si>
  <si>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</si>
  <si>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</si>
  <si>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</si>
  <si>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</si>
  <si>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</si>
  <si>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pâtisserie--Glacerie</t>
  </si>
  <si>
    <t>cuisine-cuidité-RADIS NOIRS</t>
  </si>
  <si>
    <t>cuisine-crudité-SAL.KRISETTE</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</si>
  <si>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</si>
  <si>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</si>
  <si>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</si>
  <si>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</si>
  <si>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</si>
  <si>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</si>
  <si>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</si>
  <si>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</si>
  <si>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</si>
  <si>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</si>
  <si>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</si>
  <si>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</si>
  <si>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</si>
  <si>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</si>
  <si>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</si>
  <si>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</si>
  <si>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</si>
  <si>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</si>
  <si>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</si>
  <si>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</si>
  <si>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</si>
  <si>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</si>
  <si>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</si>
  <si>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</si>
  <si>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</si>
  <si>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</si>
  <si>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</si>
  <si>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</si>
  <si>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</si>
  <si>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</si>
  <si>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</si>
  <si>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</si>
  <si>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</si>
  <si>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</si>
  <si>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</si>
  <si>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</si>
  <si>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</si>
  <si>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</si>
  <si>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</si>
  <si>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</si>
  <si>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</si>
  <si>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</si>
  <si>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</si>
  <si>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</si>
  <si>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</si>
  <si>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pâtisserie--Décors</t>
  </si>
  <si>
    <t>cuisine-cuidité-RADIS ROSES</t>
  </si>
  <si>
    <t>cuisine-crudité-SAL.LAITUE</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</si>
  <si>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</si>
  <si>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</si>
  <si>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</si>
  <si>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</si>
  <si>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</si>
  <si>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</si>
  <si>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</si>
  <si>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</si>
  <si>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</si>
  <si>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</si>
  <si>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</si>
  <si>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</si>
  <si>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</si>
  <si>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</si>
  <si>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</si>
  <si>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</si>
  <si>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</si>
  <si>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</si>
  <si>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</si>
  <si>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</si>
  <si>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</si>
  <si>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</si>
  <si>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</si>
  <si>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</si>
  <si>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</si>
  <si>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</si>
  <si>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</si>
  <si>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</si>
  <si>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</si>
  <si>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</si>
  <si>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</si>
  <si>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</si>
  <si>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</si>
  <si>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</si>
  <si>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</si>
  <si>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</si>
  <si>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</si>
  <si>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</si>
  <si>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</si>
  <si>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</si>
  <si>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</si>
  <si>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</si>
  <si>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</si>
  <si>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</si>
  <si>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</si>
  <si>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cuisine-cuidité-SALADE</t>
  </si>
  <si>
    <t>cuisine-crudité-SAL.LOLA ROSA</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</si>
  <si>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</si>
  <si>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</si>
  <si>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</si>
  <si>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</si>
  <si>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</si>
  <si>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</si>
  <si>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</si>
  <si>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</si>
  <si>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</si>
  <si>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</si>
  <si>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</si>
  <si>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</si>
  <si>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</si>
  <si>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</si>
  <si>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</si>
  <si>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</si>
  <si>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</si>
  <si>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</si>
  <si>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</si>
  <si>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</si>
  <si>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</si>
  <si>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</si>
  <si>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</si>
  <si>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</si>
  <si>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</si>
  <si>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</si>
  <si>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</si>
  <si>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</si>
  <si>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</si>
  <si>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</si>
  <si>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</si>
  <si>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</si>
  <si>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</si>
  <si>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</si>
  <si>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</si>
  <si>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</si>
  <si>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</si>
  <si>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</si>
  <si>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</si>
  <si>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</si>
  <si>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</si>
  <si>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</si>
  <si>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</si>
  <si>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</si>
  <si>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</si>
  <si>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cuisine-cuidité-SALSIFIS</t>
  </si>
  <si>
    <t>cuisine-crudité-SAL.MÂCHE</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</si>
  <si>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</si>
  <si>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</si>
  <si>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</si>
  <si>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</si>
  <si>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</si>
  <si>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</si>
  <si>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</si>
  <si>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</si>
  <si>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</si>
  <si>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</si>
  <si>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</si>
  <si>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</si>
  <si>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</si>
  <si>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</si>
  <si>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</si>
  <si>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</si>
  <si>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</si>
  <si>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</si>
  <si>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</si>
  <si>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</si>
  <si>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</si>
  <si>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</si>
  <si>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</si>
  <si>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</si>
  <si>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</si>
  <si>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</si>
  <si>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</si>
  <si>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</si>
  <si>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</si>
  <si>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</si>
  <si>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</si>
  <si>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</si>
  <si>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</si>
  <si>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</si>
  <si>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</si>
  <si>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</si>
  <si>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</si>
  <si>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</si>
  <si>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</si>
  <si>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</si>
  <si>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</si>
  <si>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</si>
  <si>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</si>
  <si>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</si>
  <si>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</si>
  <si>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cuisine-crudité-SAL.MESCLUN</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</si>
  <si>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</si>
  <si>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</si>
  <si>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</si>
  <si>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</si>
  <si>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</si>
  <si>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</si>
  <si>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</si>
  <si>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</si>
  <si>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</si>
  <si>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</si>
  <si>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</si>
  <si>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</si>
  <si>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</si>
  <si>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</si>
  <si>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</si>
  <si>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</si>
  <si>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</si>
  <si>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</si>
  <si>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</si>
  <si>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</si>
  <si>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</si>
  <si>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</si>
  <si>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</si>
  <si>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</si>
  <si>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</si>
  <si>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</si>
  <si>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</si>
  <si>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</si>
  <si>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</si>
  <si>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</si>
  <si>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</si>
  <si>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</si>
  <si>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</si>
  <si>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</si>
  <si>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</si>
  <si>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</si>
  <si>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</si>
  <si>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</si>
  <si>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</si>
  <si>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</si>
  <si>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</si>
  <si>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</si>
  <si>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</si>
  <si>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</si>
  <si>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</si>
  <si>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cuisine-crudité-SAL.PISSENLIT</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</si>
  <si>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</si>
  <si>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</si>
  <si>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</si>
  <si>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</si>
  <si>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</si>
  <si>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</si>
  <si>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</si>
  <si>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</si>
  <si>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</si>
  <si>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</si>
  <si>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</si>
  <si>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</si>
  <si>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</si>
  <si>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</si>
  <si>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</si>
  <si>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</si>
  <si>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</si>
  <si>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</si>
  <si>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</si>
  <si>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</si>
  <si>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</si>
  <si>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</si>
  <si>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</si>
  <si>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</si>
  <si>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</si>
  <si>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</si>
  <si>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</si>
  <si>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</si>
  <si>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</si>
  <si>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</si>
  <si>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</si>
  <si>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</si>
  <si>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</si>
  <si>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</si>
  <si>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</si>
  <si>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</si>
  <si>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</si>
  <si>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</si>
  <si>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</si>
  <si>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</si>
  <si>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</si>
  <si>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</si>
  <si>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</si>
  <si>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</si>
  <si>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cuisine-crudité-SAL.ROMAINE</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</si>
  <si>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</si>
  <si>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</si>
  <si>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</si>
  <si>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</si>
  <si>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</si>
  <si>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</si>
  <si>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</si>
  <si>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</si>
  <si>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</si>
  <si>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</si>
  <si>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</si>
  <si>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</si>
  <si>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</si>
  <si>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</si>
  <si>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</si>
  <si>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</si>
  <si>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</si>
  <si>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</si>
  <si>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</si>
  <si>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</si>
  <si>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</si>
  <si>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</si>
  <si>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</si>
  <si>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</si>
  <si>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</si>
  <si>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</si>
  <si>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</si>
  <si>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</si>
  <si>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</si>
  <si>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</si>
  <si>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</si>
  <si>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</si>
  <si>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</si>
  <si>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</si>
  <si>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</si>
  <si>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</si>
  <si>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</si>
  <si>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</si>
  <si>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</si>
  <si>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</si>
  <si>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</si>
  <si>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</si>
  <si>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</si>
  <si>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</si>
  <si>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</si>
  <si>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cuisine-crudité-SAL.SCAROLE</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</si>
  <si>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</si>
  <si>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</si>
  <si>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</si>
  <si>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</si>
  <si>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</si>
  <si>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</si>
  <si>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</si>
  <si>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</si>
  <si>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</si>
  <si>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</si>
  <si>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</si>
  <si>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</si>
  <si>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</si>
  <si>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</si>
  <si>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</si>
  <si>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</si>
  <si>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</si>
  <si>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</si>
  <si>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cuisine-crudité-SAL.TRÉVISE</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</si>
  <si>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</si>
  <si>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</si>
  <si>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</si>
  <si>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</si>
  <si>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</si>
  <si>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</si>
  <si>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</si>
  <si>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</si>
  <si>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</si>
  <si>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</si>
  <si>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</si>
  <si>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</si>
  <si>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</si>
  <si>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</si>
  <si>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</si>
  <si>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</si>
  <si>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</si>
  <si>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</si>
  <si>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cuisine-crudité-SALADE</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</si>
  <si>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</si>
  <si>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</si>
  <si>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</si>
  <si>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</si>
  <si>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</si>
  <si>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</si>
  <si>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</si>
  <si>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</si>
  <si>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</si>
  <si>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</si>
  <si>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</si>
  <si>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</si>
  <si>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</si>
  <si>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</si>
  <si>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</si>
  <si>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</si>
  <si>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</si>
  <si>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</si>
  <si>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SALADES COMPOSÉES</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</si>
  <si>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</si>
  <si>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</si>
  <si>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</si>
  <si>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</si>
  <si>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</si>
  <si>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</si>
  <si>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</si>
  <si>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</si>
  <si>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</si>
  <si>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</si>
  <si>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</si>
  <si>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</si>
  <si>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</si>
  <si>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</si>
  <si>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</si>
  <si>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</si>
  <si>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</si>
  <si>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</si>
  <si>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cuisine-crudité-SALSIFIS</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</si>
  <si>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</si>
  <si>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</si>
  <si>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</si>
  <si>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</si>
  <si>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</si>
  <si>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</si>
  <si>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</si>
  <si>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</si>
  <si>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</si>
  <si>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</si>
  <si>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</si>
  <si>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</si>
  <si>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</si>
  <si>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</si>
  <si>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</si>
  <si>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</si>
  <si>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</si>
  <si>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</si>
  <si>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cuisine-crudité-SOJA</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</si>
  <si>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</si>
  <si>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</si>
  <si>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</si>
  <si>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</si>
  <si>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</si>
  <si>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</si>
  <si>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</si>
  <si>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</si>
  <si>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</si>
  <si>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</si>
  <si>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</si>
  <si>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</si>
  <si>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</si>
  <si>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</si>
  <si>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</si>
  <si>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</si>
  <si>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</si>
  <si>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</si>
  <si>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cuisine-crudité-TOMATES</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</si>
  <si>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</si>
  <si>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</si>
  <si>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</si>
  <si>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</si>
  <si>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</si>
  <si>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</si>
  <si>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</si>
  <si>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</si>
  <si>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</si>
  <si>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</si>
  <si>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</si>
  <si>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</si>
  <si>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</si>
  <si>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</si>
  <si>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</si>
  <si>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</si>
  <si>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cuisine-crudité-TOMATES CERISES</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</si>
  <si>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</si>
  <si>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</si>
  <si>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</si>
  <si>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</si>
  <si>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</si>
  <si>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</si>
  <si>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</si>
  <si>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</si>
  <si>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</si>
  <si>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</si>
  <si>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</si>
  <si>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</si>
  <si>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</si>
  <si>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</si>
  <si>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</si>
  <si>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</si>
  <si>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</si>
  <si>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cuisine-crudité-TOMATES MARMANDE</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</si>
  <si>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</si>
  <si>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</si>
  <si>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</si>
  <si>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</si>
  <si>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</si>
  <si>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</si>
  <si>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</si>
  <si>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</si>
  <si>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</si>
  <si>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</si>
  <si>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</si>
  <si>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</si>
  <si>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</si>
  <si>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</si>
  <si>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</si>
  <si>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</si>
  <si>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</si>
  <si>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</si>
  <si>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cuisine-crudité-TOMATES OLIVETTE</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</si>
  <si>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</si>
  <si>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</si>
  <si>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</si>
  <si>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</si>
  <si>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</si>
  <si>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</si>
  <si>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</si>
  <si>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</si>
  <si>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</si>
  <si>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</si>
  <si>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</si>
  <si>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</si>
  <si>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</si>
  <si>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</si>
  <si>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</si>
  <si>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</si>
  <si>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</si>
  <si>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</si>
  <si>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</si>
  <si>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</si>
  <si>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</si>
  <si>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</si>
  <si>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</si>
  <si>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</si>
  <si>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</si>
  <si>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</si>
  <si>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</si>
  <si>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</si>
  <si>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</si>
  <si>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</si>
  <si>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</si>
  <si>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</si>
  <si>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</si>
  <si>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</si>
  <si>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</si>
  <si>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</si>
  <si>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</si>
  <si>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</si>
  <si>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</si>
  <si>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</si>
  <si>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</si>
  <si>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</si>
  <si>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</si>
  <si>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</si>
  <si>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</si>
  <si>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</si>
  <si>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</si>
  <si>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</si>
  <si>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</si>
  <si>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</si>
  <si>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</si>
  <si>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</si>
  <si>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</si>
  <si>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</si>
  <si>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</si>
  <si>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</si>
  <si>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</si>
  <si>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</si>
  <si>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</si>
  <si>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</si>
  <si>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</si>
  <si>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</si>
  <si>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</si>
  <si>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</si>
  <si>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</si>
  <si>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</si>
  <si>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</si>
  <si>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</si>
  <si>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</si>
  <si>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</si>
  <si>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</si>
  <si>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</si>
  <si>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</si>
  <si>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</si>
  <si>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</si>
  <si>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</si>
  <si>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</si>
  <si>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</si>
  <si>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</si>
  <si>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</si>
  <si>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</si>
  <si>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</si>
  <si>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</si>
  <si>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</si>
  <si>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</si>
  <si>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</si>
  <si>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</si>
  <si>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</si>
  <si>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</si>
  <si>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</si>
  <si>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</si>
  <si>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</si>
  <si>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</si>
  <si>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</si>
  <si>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</si>
  <si>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</si>
  <si>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</si>
  <si>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</si>
  <si>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</si>
  <si>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</si>
  <si>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</si>
  <si>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</si>
  <si>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</si>
  <si>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</si>
  <si>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</si>
  <si>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</si>
  <si>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</si>
  <si>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</si>
  <si>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</si>
  <si>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</si>
  <si>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</si>
  <si>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</si>
  <si>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</si>
  <si>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</si>
  <si>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</si>
  <si>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</si>
  <si>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</si>
  <si>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</si>
  <si>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</si>
  <si>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</si>
  <si>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</si>
  <si>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</si>
  <si>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</si>
  <si>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</si>
  <si>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</si>
  <si>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</si>
  <si>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</si>
  <si>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</si>
  <si>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</si>
  <si>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</si>
  <si>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</si>
  <si>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</si>
  <si>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</si>
  <si>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</si>
  <si>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</si>
  <si>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</si>
  <si>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</si>
  <si>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</si>
  <si>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</si>
  <si>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</si>
  <si>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</si>
  <si>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</si>
  <si>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</si>
  <si>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</si>
  <si>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</si>
  <si>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</si>
  <si>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</si>
  <si>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</si>
  <si>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</si>
  <si>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</si>
  <si>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</si>
  <si>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</si>
  <si>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</si>
  <si>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</si>
  <si>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</si>
  <si>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</si>
  <si>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</si>
  <si>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</si>
  <si>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</si>
  <si>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</si>
  <si>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</si>
  <si>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</si>
  <si>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</si>
  <si>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</si>
  <si>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</si>
  <si>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</si>
  <si>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</si>
  <si>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</si>
  <si>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</si>
  <si>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</si>
  <si>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</si>
  <si>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</si>
  <si>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</si>
  <si>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</si>
  <si>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</si>
  <si>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</si>
  <si>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</si>
  <si>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</si>
  <si>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</si>
  <si>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</si>
  <si>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</si>
  <si>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</si>
  <si>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</si>
  <si>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</si>
  <si>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</si>
  <si>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</si>
  <si>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</si>
  <si>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</si>
  <si>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</si>
  <si>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</si>
  <si>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</si>
  <si>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</si>
  <si>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</si>
  <si>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</si>
  <si>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</si>
  <si>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</si>
  <si>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</si>
  <si>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</si>
  <si>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</si>
  <si>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</si>
  <si>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</si>
  <si>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</si>
  <si>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</si>
  <si>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</si>
  <si>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</si>
  <si>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</si>
  <si>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</si>
  <si>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</si>
  <si>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</si>
  <si>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</si>
  <si>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</si>
  <si>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</si>
  <si>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</si>
  <si>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</si>
  <si>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</si>
  <si>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</si>
  <si>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</si>
  <si>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</si>
  <si>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</si>
  <si>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</si>
  <si>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</si>
  <si>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</si>
  <si>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</si>
  <si>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</si>
  <si>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</si>
  <si>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</si>
  <si>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</si>
  <si>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</si>
  <si>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</si>
  <si>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</si>
  <si>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</si>
  <si>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</si>
  <si>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</si>
  <si>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</si>
  <si>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</si>
  <si>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</si>
  <si>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</si>
  <si>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</si>
  <si>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</si>
  <si>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</si>
  <si>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</si>
  <si>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</si>
  <si>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</si>
  <si>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</si>
  <si>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</si>
  <si>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</si>
  <si>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</si>
  <si>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</si>
  <si>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</si>
  <si>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</si>
  <si>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</si>
  <si>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</si>
  <si>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</si>
  <si>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</si>
  <si>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</si>
  <si>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</si>
  <si>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</si>
  <si>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</si>
  <si>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</si>
  <si>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</si>
  <si>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</si>
  <si>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</si>
  <si>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</si>
  <si>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</si>
  <si>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</si>
  <si>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</si>
  <si>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</si>
  <si>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</si>
  <si>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</si>
  <si>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</si>
  <si>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</si>
  <si>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</si>
  <si>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</si>
  <si>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</si>
  <si>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</si>
  <si>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</si>
  <si>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</si>
  <si>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</si>
  <si>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</si>
  <si>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</si>
  <si>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</si>
  <si>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</si>
  <si>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</si>
  <si>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</si>
  <si>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</si>
  <si>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</si>
  <si>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</si>
  <si>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</si>
  <si>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</si>
  <si>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</si>
  <si>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</si>
  <si>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</si>
  <si>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</si>
  <si>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</si>
  <si>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</si>
  <si>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</si>
  <si>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</si>
  <si>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</si>
  <si>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</si>
  <si>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</si>
  <si>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</si>
  <si>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</si>
  <si>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</si>
  <si>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</si>
  <si>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</si>
  <si>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</si>
  <si>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</si>
  <si>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</si>
  <si>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</si>
  <si>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</si>
  <si>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</si>
  <si>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</si>
  <si>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</si>
  <si>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</si>
  <si>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</si>
  <si>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</si>
  <si>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</si>
  <si>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</si>
  <si>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</si>
  <si>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</si>
  <si>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</si>
  <si>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</si>
  <si>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</si>
  <si>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</si>
  <si>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</si>
  <si>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</si>
  <si>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</si>
  <si>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</si>
  <si>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</si>
  <si>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</si>
  <si>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</si>
  <si>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</si>
  <si>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</si>
  <si>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</si>
  <si>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</si>
  <si>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</si>
  <si>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</si>
  <si>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</si>
  <si>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</si>
  <si>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</si>
  <si>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</si>
  <si>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</si>
  <si>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</si>
  <si>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</si>
  <si>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</si>
  <si>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</si>
  <si>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</si>
  <si>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</si>
  <si>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</si>
  <si>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</si>
  <si>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</si>
  <si>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</si>
  <si>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</si>
  <si>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</si>
  <si>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</si>
  <si>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</si>
  <si>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</si>
  <si>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</si>
  <si>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</si>
  <si>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</si>
  <si>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</si>
  <si>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</si>
  <si>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</si>
  <si>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</si>
  <si>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</si>
  <si>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</si>
  <si>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</si>
  <si>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</si>
  <si>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</si>
  <si>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</si>
  <si>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</si>
  <si>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</si>
  <si>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</si>
  <si>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</si>
  <si>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</si>
  <si>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</si>
  <si>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</si>
  <si>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</si>
  <si>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</si>
  <si>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</si>
  <si>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</si>
  <si>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</si>
  <si>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</si>
  <si>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</si>
  <si>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</si>
  <si>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</si>
  <si>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</si>
  <si>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</si>
  <si>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</si>
  <si>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</si>
  <si>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</si>
  <si>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</si>
  <si>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</si>
  <si>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</si>
  <si>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</si>
  <si>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</si>
  <si>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</si>
  <si>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</si>
  <si>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</si>
  <si>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</si>
  <si>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</si>
  <si>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</si>
  <si>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</si>
  <si>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</si>
  <si>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</si>
  <si>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</si>
  <si>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</si>
  <si>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</si>
  <si>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</si>
  <si>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</si>
  <si>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</si>
  <si>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</si>
  <si>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</si>
  <si>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</si>
  <si>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</si>
  <si>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</si>
  <si>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</si>
  <si>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</si>
  <si>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</si>
  <si>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</si>
  <si>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</si>
  <si>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</si>
  <si>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</si>
  <si>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</si>
  <si>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</si>
  <si>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</si>
  <si>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</si>
  <si>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</si>
  <si>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</si>
  <si>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</si>
  <si>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</si>
  <si>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</si>
  <si>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</si>
  <si>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</si>
  <si>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</si>
  <si>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</si>
  <si>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</si>
  <si>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</si>
  <si>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</si>
  <si>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</si>
  <si>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</si>
  <si>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</si>
  <si>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</si>
  <si>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</si>
  <si>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</si>
  <si>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</si>
  <si>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</si>
  <si>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</si>
  <si>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</si>
  <si>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</si>
  <si>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</si>
  <si>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</si>
  <si>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</si>
  <si>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</si>
  <si>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</si>
  <si>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</si>
  <si>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</si>
  <si>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</si>
  <si>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</si>
  <si>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</si>
  <si>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</si>
  <si>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</si>
  <si>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</si>
  <si>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</si>
  <si>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</si>
  <si>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</si>
  <si>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</si>
  <si>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</si>
  <si>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</si>
  <si>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</si>
  <si>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</si>
  <si>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</si>
  <si>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</si>
  <si>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</si>
  <si>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</si>
  <si>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</si>
  <si>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</si>
  <si>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</si>
  <si>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</si>
  <si>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</si>
  <si>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</si>
  <si>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</si>
  <si>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</si>
  <si>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</si>
  <si>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</si>
  <si>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</si>
  <si>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</si>
  <si>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</si>
  <si>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</si>
  <si>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</si>
  <si>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</si>
  <si>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</si>
  <si>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</si>
  <si>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</si>
  <si>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</si>
  <si>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</si>
  <si>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</si>
  <si>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</si>
  <si>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</si>
  <si>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</si>
  <si>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</si>
  <si>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</si>
  <si>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</si>
  <si>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</si>
  <si>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</si>
  <si>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</si>
  <si>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</si>
  <si>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</si>
  <si>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</si>
  <si>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</si>
  <si>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</si>
  <si>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</si>
  <si>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</si>
  <si>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</si>
  <si>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</si>
  <si>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</si>
  <si>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</si>
  <si>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</si>
  <si>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</si>
  <si>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</si>
  <si>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</si>
  <si>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</si>
  <si>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</si>
  <si>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</si>
  <si>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</si>
  <si>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</si>
  <si>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</si>
  <si>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</si>
  <si>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</si>
  <si>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</si>
  <si>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</si>
  <si>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</si>
  <si>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</si>
  <si>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</si>
  <si>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</si>
  <si>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</si>
  <si>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</si>
  <si>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</si>
  <si>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</si>
  <si>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</si>
  <si>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</si>
  <si>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</si>
  <si>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</si>
  <si>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</si>
  <si>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</si>
  <si>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</si>
  <si>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</si>
  <si>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</si>
  <si>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</si>
  <si>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</si>
  <si>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</si>
  <si>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</si>
  <si>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</si>
  <si>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</si>
  <si>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</si>
  <si>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</si>
  <si>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</si>
  <si>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</si>
  <si>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</si>
  <si>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</si>
  <si>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</si>
  <si>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</si>
  <si>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</si>
  <si>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</si>
  <si>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</si>
  <si>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</si>
  <si>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</si>
  <si>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</si>
  <si>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</si>
  <si>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</si>
  <si>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</si>
  <si>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</si>
  <si>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</si>
  <si>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</si>
  <si>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</si>
  <si>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</si>
  <si>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</si>
  <si>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</si>
  <si>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</si>
  <si>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</si>
  <si>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</si>
  <si>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</si>
  <si>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</si>
  <si>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</si>
  <si>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</si>
  <si>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</si>
  <si>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</si>
  <si>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</si>
  <si>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</si>
  <si>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</si>
  <si>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</si>
  <si>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</si>
  <si>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</si>
  <si>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</si>
  <si>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</si>
  <si>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</si>
  <si>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</si>
  <si>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</si>
  <si>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</si>
  <si>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</si>
  <si>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</si>
  <si>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</si>
  <si>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</si>
  <si>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</si>
  <si>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</si>
  <si>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</si>
  <si>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</si>
  <si>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</si>
  <si>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</si>
  <si>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</si>
  <si>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</si>
  <si>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</si>
  <si>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</si>
  <si>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</si>
  <si>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</si>
  <si>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</si>
  <si>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</si>
  <si>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</si>
  <si>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</si>
  <si>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</si>
  <si>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</si>
  <si>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</si>
  <si>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</si>
  <si>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</si>
  <si>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</si>
  <si>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</si>
  <si>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</si>
  <si>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</si>
  <si>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</si>
  <si>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</si>
  <si>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</si>
  <si>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</si>
  <si>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</si>
  <si>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</si>
  <si>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</si>
  <si>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</si>
  <si>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</si>
  <si>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</si>
  <si>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</si>
  <si>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</si>
  <si>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</si>
  <si>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</si>
  <si>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</si>
  <si>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</si>
  <si>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</si>
  <si>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</si>
  <si>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</si>
  <si>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</si>
  <si>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</si>
  <si>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</si>
  <si>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</si>
  <si>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</si>
  <si>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</si>
  <si>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</si>
  <si>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</si>
  <si>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</si>
  <si>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</si>
  <si>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</si>
  <si>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</si>
  <si>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</si>
  <si>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</si>
  <si>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</si>
  <si>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</si>
  <si>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</si>
  <si>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</si>
  <si>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</si>
  <si>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</si>
  <si>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</si>
  <si>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</si>
  <si>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</si>
  <si>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</si>
  <si>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</si>
  <si>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</si>
  <si>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</si>
  <si>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</si>
  <si>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</si>
  <si>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</si>
  <si>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</si>
  <si>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</si>
  <si>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</si>
  <si>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</si>
  <si>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</si>
  <si>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</si>
  <si>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</si>
  <si>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</si>
  <si>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</si>
  <si>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</si>
  <si>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</si>
  <si>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</si>
  <si>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</si>
  <si>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</si>
  <si>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</si>
  <si>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</si>
  <si>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</si>
  <si>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</si>
  <si>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</si>
  <si>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</si>
  <si>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</si>
  <si>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</si>
  <si>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</si>
  <si>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</si>
  <si>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</si>
  <si>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</si>
  <si>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</si>
  <si>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</si>
  <si>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</si>
  <si>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</si>
  <si>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</si>
  <si>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</si>
  <si>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</si>
  <si>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</si>
  <si>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</si>
  <si>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</si>
  <si>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</si>
  <si>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</si>
  <si>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</si>
  <si>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</si>
  <si>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</si>
  <si>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</si>
  <si>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</si>
  <si>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</si>
  <si>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</si>
  <si>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</si>
  <si>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</si>
  <si>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</si>
  <si>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</si>
  <si>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</si>
  <si>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</si>
  <si>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</si>
  <si>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</si>
  <si>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</si>
  <si>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</si>
  <si>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</si>
  <si>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</si>
  <si>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</si>
  <si>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</si>
  <si>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</si>
  <si>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</si>
  <si>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</si>
  <si>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</si>
  <si>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</si>
  <si>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</si>
  <si>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</si>
  <si>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</si>
  <si>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</si>
  <si>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</si>
  <si>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</si>
  <si>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</si>
  <si>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</si>
  <si>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</si>
  <si>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</si>
  <si>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</si>
  <si>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</si>
  <si>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</si>
  <si>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</si>
  <si>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</si>
  <si>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</si>
  <si>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</si>
  <si>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</si>
  <si>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</si>
  <si>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</si>
  <si>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</si>
  <si>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</si>
  <si>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</si>
  <si>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</si>
  <si>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</si>
  <si>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</si>
  <si>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</si>
  <si>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</si>
  <si>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</si>
  <si>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</si>
  <si>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</si>
  <si>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</si>
  <si>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</si>
  <si>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</si>
  <si>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</si>
  <si>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</si>
  <si>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</si>
  <si>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</si>
  <si>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</si>
  <si>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</si>
  <si>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</si>
  <si>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</si>
  <si>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</si>
  <si>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</si>
  <si>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</si>
  <si>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</si>
  <si>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</si>
  <si>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</si>
  <si>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</si>
  <si>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</si>
  <si>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</si>
  <si>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</si>
  <si>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</si>
  <si>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</si>
  <si>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</si>
  <si>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</si>
  <si>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</si>
  <si>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</si>
  <si>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</si>
  <si>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</si>
  <si>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</si>
  <si>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</si>
  <si>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</si>
  <si>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</si>
  <si>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</si>
  <si>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</si>
  <si>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</si>
  <si>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</si>
  <si>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</si>
  <si>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</si>
  <si>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</si>
  <si>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</si>
  <si>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</si>
  <si>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</si>
  <si>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</si>
  <si>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</si>
  <si>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</si>
  <si>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</si>
  <si>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</si>
  <si>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</si>
  <si>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</si>
  <si>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</si>
  <si>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</si>
  <si>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</si>
  <si>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</si>
  <si>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</si>
  <si>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</si>
  <si>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</si>
  <si>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</si>
  <si>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</si>
  <si>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</si>
  <si>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</si>
  <si>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</si>
  <si>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</si>
  <si>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</si>
  <si>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</si>
  <si>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</si>
  <si>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</si>
  <si>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</si>
  <si>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</si>
  <si>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</si>
  <si>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</si>
  <si>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</si>
  <si>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</si>
  <si>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</si>
  <si>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</si>
  <si>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</si>
  <si>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</si>
  <si>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</si>
  <si>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</si>
  <si>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</si>
  <si>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</si>
  <si>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</si>
  <si>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</si>
  <si>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</si>
  <si>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</si>
  <si>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</si>
  <si>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</si>
  <si>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</si>
  <si>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</si>
  <si>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</si>
  <si>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</si>
  <si>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</si>
  <si>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</si>
  <si>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</si>
  <si>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</si>
  <si>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</si>
  <si>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</si>
  <si>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</si>
  <si>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</si>
  <si>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</si>
  <si>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</si>
  <si>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</si>
  <si>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</si>
  <si>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</si>
  <si>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</si>
  <si>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</si>
  <si>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</si>
  <si>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</si>
  <si>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</si>
  <si>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</si>
  <si>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</si>
  <si>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</si>
  <si>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</si>
  <si>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</si>
  <si>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</si>
  <si>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</si>
  <si>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</si>
  <si>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</si>
  <si>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</si>
  <si>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</si>
  <si>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</si>
  <si>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</si>
  <si>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</si>
  <si>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</si>
  <si>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</si>
  <si>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</si>
  <si>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</si>
  <si>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</si>
  <si>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</si>
  <si>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</si>
  <si>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</si>
  <si>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</si>
  <si>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</si>
  <si>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</si>
  <si>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</si>
  <si>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</si>
  <si>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</si>
  <si>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</si>
  <si>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</si>
  <si>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</si>
  <si>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</si>
  <si>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</si>
  <si>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</si>
  <si>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</si>
  <si>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</si>
  <si>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</si>
  <si>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</si>
  <si>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</si>
  <si>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</si>
  <si>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</si>
  <si>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</si>
  <si>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</si>
  <si>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</si>
  <si>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</si>
  <si>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</si>
  <si>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</si>
  <si>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</si>
  <si>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</si>
  <si>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</si>
  <si>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</si>
  <si>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</si>
  <si>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</si>
  <si>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</si>
  <si>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</si>
  <si>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</si>
  <si>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</si>
  <si>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</si>
  <si>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</si>
  <si>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</si>
  <si>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</si>
  <si>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</si>
  <si>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</si>
  <si>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</si>
  <si>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</si>
  <si>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</si>
  <si>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</si>
  <si>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</si>
  <si>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</si>
  <si>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</si>
  <si>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</si>
  <si>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</si>
  <si>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</si>
  <si>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</si>
  <si>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</si>
  <si>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</si>
  <si>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</si>
  <si>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</si>
  <si>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</si>
  <si>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</si>
  <si>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</si>
  <si>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</si>
  <si>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</si>
  <si>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</si>
  <si>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</si>
  <si>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</si>
  <si>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</si>
  <si>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</si>
  <si>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</si>
  <si>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</si>
  <si>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</si>
  <si>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</si>
  <si>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</si>
  <si>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</si>
  <si>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</si>
  <si>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</si>
  <si>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</si>
  <si>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</si>
  <si>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</si>
  <si>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</si>
  <si>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</si>
  <si>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</si>
  <si>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</si>
  <si>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</si>
  <si>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</si>
  <si>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</si>
  <si>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</si>
  <si>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</si>
  <si>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</si>
  <si>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</si>
  <si>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</si>
  <si>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</si>
  <si>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</si>
  <si>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</si>
  <si>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</si>
  <si>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</si>
  <si>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</si>
  <si>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</si>
  <si>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</si>
  <si>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</si>
  <si>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</si>
  <si>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</si>
  <si>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</si>
  <si>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</si>
  <si>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</si>
  <si>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</si>
  <si>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</si>
  <si>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</si>
  <si>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</si>
  <si>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</si>
  <si>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</si>
  <si>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</si>
  <si>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</si>
  <si>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</si>
  <si>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</si>
  <si>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</si>
  <si>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</si>
  <si>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</si>
  <si>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</si>
  <si>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</si>
  <si>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</si>
  <si>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</si>
  <si>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</si>
  <si>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</si>
  <si>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</si>
  <si>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</si>
  <si>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</si>
  <si>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</si>
  <si>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</si>
  <si>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</si>
  <si>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</si>
  <si>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</si>
  <si>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</si>
  <si>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</si>
  <si>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</si>
  <si>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</si>
  <si>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</si>
  <si>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</si>
  <si>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</si>
  <si>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</si>
  <si>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</si>
  <si>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</si>
  <si>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</si>
  <si>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</si>
  <si>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</si>
  <si>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</si>
  <si>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</si>
  <si>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</si>
  <si>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</si>
  <si>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</si>
  <si>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</si>
  <si>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</si>
  <si>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</si>
  <si>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</si>
  <si>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</si>
  <si>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</si>
  <si>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</si>
  <si>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</si>
  <si>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</si>
  <si>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</si>
  <si>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</si>
  <si>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</si>
  <si>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</si>
  <si>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</si>
  <si>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</si>
  <si>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</si>
  <si>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</si>
  <si>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</si>
  <si>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</si>
  <si>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</si>
  <si>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</si>
  <si>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</si>
  <si>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</si>
  <si>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</si>
  <si>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</si>
  <si>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</si>
  <si>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</si>
  <si>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</si>
  <si>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</si>
  <si>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</si>
  <si>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</si>
  <si>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</si>
  <si>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</si>
  <si>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</si>
  <si>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</si>
  <si>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</si>
  <si>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</si>
  <si>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</si>
  <si>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</si>
  <si>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</si>
  <si>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</si>
  <si>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</si>
  <si>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</si>
  <si>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</si>
  <si>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</si>
  <si>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</si>
  <si>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</si>
  <si>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</si>
  <si>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</si>
  <si>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</si>
  <si>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</si>
  <si>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</si>
  <si>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</si>
  <si>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</si>
  <si>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</si>
  <si>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</si>
  <si>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</si>
  <si>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</si>
  <si>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</si>
  <si>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</si>
  <si>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</si>
  <si>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</si>
  <si>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</si>
  <si>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</si>
  <si>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</si>
  <si>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</si>
  <si>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</si>
  <si>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</si>
  <si>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</si>
  <si>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</si>
  <si>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</si>
  <si>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</si>
  <si>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</si>
  <si>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</si>
  <si>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</si>
  <si>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</si>
  <si>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</si>
  <si>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</si>
  <si>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</si>
  <si>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</si>
  <si>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</si>
  <si>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</si>
  <si>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</si>
  <si>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</si>
  <si>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</si>
  <si>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</si>
  <si>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</si>
  <si>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</si>
  <si>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</si>
  <si>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</si>
  <si>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</si>
  <si>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</si>
  <si>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</si>
  <si>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</si>
  <si>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</si>
  <si>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</si>
  <si>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</si>
  <si>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</si>
  <si>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</si>
  <si>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</si>
  <si>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</si>
  <si>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</si>
  <si>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</si>
  <si>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</si>
  <si>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</si>
  <si>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</si>
  <si>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</si>
  <si>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</si>
  <si>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</si>
  <si>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</si>
  <si>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</si>
  <si>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</si>
  <si>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</si>
  <si>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</si>
  <si>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</si>
  <si>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</si>
  <si>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</si>
  <si>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</si>
  <si>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</si>
  <si>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</si>
  <si>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</si>
  <si>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</si>
  <si>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</si>
  <si>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</si>
  <si>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</si>
  <si>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</si>
  <si>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</si>
  <si>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</si>
  <si>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</si>
  <si>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</si>
  <si>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</si>
  <si>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</si>
  <si>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</si>
  <si>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</si>
  <si>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</si>
  <si>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</si>
  <si>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</si>
  <si>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</si>
  <si>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</si>
  <si>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</si>
  <si>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</si>
  <si>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</si>
  <si>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</si>
  <si>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</si>
  <si>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</si>
  <si>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</si>
  <si>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</si>
  <si>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</si>
  <si>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</si>
  <si>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</si>
  <si>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</si>
  <si>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</si>
  <si>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</si>
  <si>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</si>
  <si>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</si>
  <si>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</si>
  <si>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</si>
  <si>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</si>
  <si>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</si>
  <si>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</si>
  <si>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</si>
  <si>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</si>
  <si>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</si>
  <si>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</si>
  <si>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</si>
  <si>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</si>
  <si>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</si>
  <si>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</si>
  <si>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</si>
  <si>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</si>
  <si>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</si>
  <si>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</si>
  <si>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</si>
  <si>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</si>
  <si>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</si>
  <si>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</si>
  <si>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</si>
  <si>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</si>
  <si>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</si>
  <si>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</si>
  <si>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</si>
  <si>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</si>
  <si>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</si>
  <si>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</si>
  <si>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</si>
  <si>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</si>
  <si>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</si>
  <si>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</si>
  <si>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</si>
  <si>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</si>
  <si>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</si>
  <si>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</si>
  <si>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</si>
  <si>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</si>
  <si>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</si>
  <si>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</si>
  <si>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</si>
  <si>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</si>
  <si>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</si>
  <si>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</si>
  <si>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</si>
  <si>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</si>
  <si>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</si>
  <si>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</si>
  <si>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</si>
  <si>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</si>
  <si>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</si>
  <si>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</si>
  <si>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</si>
  <si>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</si>
  <si>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</si>
  <si>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</si>
  <si>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</si>
  <si>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</si>
  <si>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</si>
  <si>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</si>
  <si>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</si>
  <si>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</si>
  <si>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</si>
  <si>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</si>
  <si>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</si>
  <si>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</si>
  <si>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</si>
  <si>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</si>
  <si>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</si>
  <si>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</si>
  <si>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</si>
  <si>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</si>
  <si>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</si>
  <si>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</si>
  <si>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</si>
  <si>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</si>
  <si>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</si>
  <si>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</si>
  <si>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</si>
  <si>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</si>
  <si>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</si>
  <si>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</si>
  <si>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</si>
  <si>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</si>
  <si>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</si>
  <si>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</si>
  <si>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</si>
  <si>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</si>
  <si>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</si>
  <si>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</si>
  <si>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</si>
  <si>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</si>
  <si>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</si>
  <si>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</si>
  <si>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</si>
  <si>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</si>
  <si>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</si>
  <si>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</si>
  <si>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</si>
  <si>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</si>
  <si>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</si>
  <si>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</si>
  <si>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</si>
  <si>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</si>
  <si>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</si>
  <si>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</si>
  <si>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</si>
  <si>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</si>
  <si>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</si>
  <si>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</si>
  <si>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</si>
  <si>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</si>
  <si>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</si>
  <si>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</si>
  <si>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</si>
  <si>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</si>
  <si>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</si>
  <si>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</si>
  <si>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</si>
  <si>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</si>
  <si>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</si>
  <si>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</si>
  <si>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</si>
  <si>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</si>
  <si>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</si>
  <si>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</si>
  <si>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</si>
  <si>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</si>
  <si>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</si>
  <si>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</si>
  <si>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</si>
  <si>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</si>
  <si>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</si>
  <si>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</si>
  <si>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</si>
  <si>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</si>
  <si>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</si>
  <si>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</si>
  <si>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</si>
  <si>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</si>
  <si>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</si>
  <si>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</si>
  <si>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</si>
  <si>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</si>
  <si>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</si>
  <si>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</si>
  <si>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</si>
  <si>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</si>
  <si>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</si>
  <si>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</si>
  <si>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</si>
  <si>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</si>
  <si>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</si>
  <si>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</si>
  <si>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</si>
  <si>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</si>
  <si>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</si>
  <si>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</si>
  <si>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</si>
  <si>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</si>
  <si>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</si>
  <si>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</si>
  <si>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</si>
  <si>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</si>
  <si>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</si>
  <si>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</si>
  <si>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</si>
  <si>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</si>
  <si>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</si>
  <si>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</si>
  <si>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</si>
  <si>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</si>
  <si>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</si>
  <si>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</si>
  <si>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</si>
  <si>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</si>
  <si>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</si>
  <si>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</si>
  <si>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</si>
  <si>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</si>
  <si>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</si>
  <si>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</si>
  <si>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</si>
  <si>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</si>
  <si>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</si>
  <si>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</si>
  <si>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</si>
  <si>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</si>
  <si>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</si>
  <si>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</si>
  <si>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</si>
  <si>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</si>
  <si>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</si>
  <si>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</si>
  <si>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</si>
  <si>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</si>
  <si>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</si>
  <si>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</si>
  <si>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</si>
  <si>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</si>
  <si>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</si>
  <si>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</si>
  <si>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</si>
  <si>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</si>
  <si>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</si>
  <si>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</si>
  <si>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</si>
  <si>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</si>
  <si>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</si>
  <si>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</si>
  <si>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</si>
  <si>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</si>
  <si>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</si>
  <si>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FIN</t>
  </si>
  <si>
    <t>Tiers(s)Kg</t>
  </si>
  <si>
    <t>Trait(s)</t>
  </si>
  <si>
    <t>1/2 tasse</t>
  </si>
  <si>
    <t>Tasse(s)</t>
  </si>
  <si>
    <t>./2.once.liquide</t>
  </si>
  <si>
    <t>./2 Cup(s)</t>
  </si>
  <si>
    <t>./4 Cup(s)</t>
  </si>
  <si>
    <t>jigger(s)</t>
  </si>
  <si>
    <t>quarter(s) kg</t>
  </si>
  <si>
    <t>half/halves kg</t>
  </si>
  <si>
    <t>third(s) kg</t>
  </si>
  <si>
    <t>1/2 cup</t>
  </si>
  <si>
    <t>Cup(s)</t>
  </si>
  <si>
    <t>./2 fluid ounce</t>
  </si>
  <si>
    <t>(fluid cup)</t>
  </si>
  <si>
    <t>Cup(s).butter</t>
  </si>
  <si>
    <t>Cup(s).flour</t>
  </si>
  <si>
    <t>Cup(s).sugar</t>
  </si>
  <si>
    <t>Dash(es</t>
  </si>
  <si>
    <t>cuarto(s) kg</t>
  </si>
  <si>
    <t>medio(s) kg</t>
  </si>
  <si>
    <t>tercio(s) kg</t>
  </si>
  <si>
    <t>cuarto/L</t>
  </si>
  <si>
    <t>medio/L</t>
  </si>
  <si>
    <t>décimo/L</t>
  </si>
  <si>
    <t>tercio/L</t>
  </si>
  <si>
    <t>cucharada(s) (sopera)</t>
  </si>
  <si>
    <t>quinto/L</t>
  </si>
  <si>
    <t>Vaso(s)</t>
  </si>
  <si>
    <t>1/2 taza</t>
  </si>
  <si>
    <t>Taza(s)</t>
  </si>
  <si>
    <t>cucharadita(s)</t>
  </si>
  <si>
    <t>cucharilla(s) de té</t>
  </si>
  <si>
    <t>onza (oz)</t>
  </si>
  <si>
    <t>./2 onza líquida</t>
  </si>
  <si>
    <t>Taza.líquido</t>
  </si>
  <si>
    <t>./2 Taza(s)</t>
  </si>
  <si>
    <t>./4 Taza(s)</t>
  </si>
  <si>
    <t>Taza(s).mantequilla</t>
  </si>
  <si>
    <t>Taza(s).harina</t>
  </si>
  <si>
    <t>Taza(s).azúcar</t>
  </si>
  <si>
    <t>Gota(s)</t>
  </si>
  <si>
    <t>Kg</t>
  </si>
  <si>
    <t>Recette N° 4</t>
  </si>
  <si>
    <t>Recette N° 5</t>
  </si>
  <si>
    <t>FR ►</t>
  </si>
  <si>
    <t>EN ►</t>
  </si>
  <si>
    <t>ES ►</t>
  </si>
  <si>
    <t>TOTAL ►</t>
  </si>
  <si>
    <t>contrôle ▼</t>
  </si>
  <si>
    <t>⑥ Quantités ▼</t>
  </si>
  <si>
    <t>coût ❾</t>
  </si>
  <si>
    <t>Si vous masquez des colonnes cliquez sur F9 pour la mise à jour</t>
  </si>
  <si>
    <t>jet</t>
  </si>
  <si>
    <t>Auteur ►</t>
  </si>
  <si>
    <t>Familles de convives</t>
  </si>
  <si>
    <t>M</t>
  </si>
  <si>
    <t>P</t>
  </si>
  <si>
    <t>A +</t>
  </si>
  <si>
    <t>HARICOT DE MOUTON OU CASSOULET TOULOUSAIN</t>
  </si>
  <si>
    <t>HARICOT DE MOUTON</t>
  </si>
  <si>
    <t>Grosmann et Le franc la cuisine de collectivité BPI 2007</t>
  </si>
  <si>
    <t>Des coustelous</t>
  </si>
  <si>
    <t>Sel</t>
  </si>
  <si>
    <t>Poivre du moulin</t>
  </si>
  <si>
    <t>https://www.cassoulet.com/content/7-recette-officielle-du-vrai-cassoulet-de-castelnaudary</t>
  </si>
  <si>
    <t>Graisse de canard</t>
  </si>
  <si>
    <t>oignons</t>
  </si>
  <si>
    <t>carottes</t>
  </si>
  <si>
    <t>bouquet garni</t>
  </si>
  <si>
    <t>carcasse de volaille ou quelques os de porc</t>
  </si>
  <si>
    <t>poireau émincé</t>
  </si>
  <si>
    <t>clous de girofle</t>
  </si>
  <si>
    <t>branche de sarriette</t>
  </si>
  <si>
    <t>échalotes</t>
  </si>
  <si>
    <t>graisse d'oie</t>
  </si>
  <si>
    <t>bouillon de volaille</t>
  </si>
  <si>
    <t>noix muscade</t>
  </si>
  <si>
    <t>haricots secs de type lingot (du lauragais de préférence)</t>
  </si>
  <si>
    <t>saucisse pur porc dite « de Toulouse »</t>
  </si>
  <si>
    <t>oreille confite</t>
  </si>
  <si>
    <t>vieux lard</t>
  </si>
  <si>
    <t>Haricots Tarbais secs</t>
  </si>
  <si>
    <t>céleri branche</t>
  </si>
  <si>
    <t>Thym</t>
  </si>
  <si>
    <t>laurier</t>
  </si>
  <si>
    <t>haricots blancs secs (lingots de Castelnaudary de préférence)</t>
  </si>
  <si>
    <t>concentré de tomate (facultatif)</t>
  </si>
  <si>
    <t xml:space="preserve">chapelure </t>
  </si>
  <si>
    <t>persil</t>
  </si>
  <si>
    <t>os d’un cochon noir</t>
  </si>
  <si>
    <t xml:space="preserve">queue  d’un cochon noir </t>
  </si>
  <si>
    <t>poitrine tranches épaisses</t>
  </si>
  <si>
    <t>haricots</t>
  </si>
  <si>
    <t>jambon talon  cru de pays</t>
  </si>
  <si>
    <t> cuisses de canard ou oie confites, coupées en deux.</t>
  </si>
  <si>
    <t>1/ La veille : réhydratation des haricots</t>
  </si>
  <si>
    <t>4/ Assemblage et cuisson au four</t>
  </si>
  <si>
    <t>5/ Finition et service</t>
  </si>
  <si>
    <t>Faites tremper les haricots blancs dans de l’eau froide toute une nuit.</t>
  </si>
  <si>
    <t>Égouttez et rincez les haricots.</t>
  </si>
  <si>
    <t>2/ Garniture aromatique</t>
  </si>
  <si>
    <t>2/ Pré-cuisson des haricots /  Préparation des viandes</t>
  </si>
  <si>
    <t>Les mettre dans une grande marmite avec</t>
  </si>
  <si>
    <t>pied d’un cochon noir ou pieds de veau</t>
  </si>
  <si>
    <t>echine épaule ou travers de porc</t>
  </si>
  <si>
    <t xml:space="preserve">Poivre en grains </t>
  </si>
  <si>
    <t>Coulis de tomates ou tomates fraiches pelées et épépinées</t>
  </si>
  <si>
    <t>1 ►</t>
  </si>
  <si>
    <t>2 ►</t>
  </si>
  <si>
    <t>3 ►</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</si>
  <si>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</si>
  <si>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</si>
  <si>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</si>
  <si>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</si>
  <si>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</si>
  <si>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</si>
  <si>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</si>
  <si>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</si>
  <si>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</si>
  <si>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</si>
  <si>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</si>
  <si>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</si>
  <si>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</si>
  <si>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</si>
  <si>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</si>
  <si>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</si>
  <si>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</si>
  <si>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</si>
  <si>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</si>
  <si>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</si>
  <si>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</si>
  <si>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</si>
  <si>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</si>
  <si>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</si>
  <si>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</si>
  <si>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</si>
  <si>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</si>
  <si>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</si>
  <si>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</si>
  <si>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</si>
  <si>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</si>
  <si>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</si>
  <si>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</si>
  <si>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</si>
  <si>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38 ►</t>
  </si>
  <si>
    <t>39 ►</t>
  </si>
  <si>
    <t>40 ►</t>
  </si>
  <si>
    <t>41 ►</t>
  </si>
  <si>
    <t>42 ►</t>
  </si>
  <si>
    <t>43 ►</t>
  </si>
  <si>
    <t>44 ►</t>
  </si>
  <si>
    <t>45 ►</t>
  </si>
  <si>
    <t>46 ►</t>
  </si>
  <si>
    <t>47 ►</t>
  </si>
  <si>
    <t>48 ►</t>
  </si>
  <si>
    <t>49 ►</t>
  </si>
  <si>
    <t>50 ►</t>
  </si>
  <si>
    <t>51 ►</t>
  </si>
  <si>
    <t>52 ►</t>
  </si>
  <si>
    <t>53 ►</t>
  </si>
  <si>
    <t>54 ►</t>
  </si>
  <si>
    <t>55 ►</t>
  </si>
  <si>
    <t>confit d'oie ou de canard</t>
  </si>
  <si>
    <t>morceaux de couenne de porc</t>
  </si>
  <si>
    <t>ail rose de Lautrec gousses</t>
  </si>
  <si>
    <t>▼ Quantité ?</t>
  </si>
  <si>
    <t>▼ Quoi ?</t>
  </si>
  <si>
    <t>▼ Unités</t>
  </si>
  <si>
    <t>🅐</t>
  </si>
  <si>
    <t>🅑</t>
  </si>
  <si>
    <t>🅒</t>
  </si>
  <si>
    <t>🅓</t>
  </si>
  <si>
    <t>🅔</t>
  </si>
  <si>
    <t>🅕</t>
  </si>
  <si>
    <t>Recette N° 6</t>
  </si>
  <si>
    <t>IA ChatGPT</t>
  </si>
  <si>
    <t>SI(ESTTEXTE(L31);"texte cellule "&amp;ADRESSE(LIGNE(L31);COLONNE(L31);4);SI(ESTTEXTE(M31);"texte cellule "&amp;ADRESSE(LIGNE(M31);COLONNE(M31);4);SI(ESTTEXTE(O31);"texte cellule "&amp;ADRESSE(LIGNE(O31);COLONNE(O31);4);SI(ESTTEXTE(P31);"texte cellule "&amp;ADRESSE(LIGNE(P31);COLONNE(P31);4);SI(ESTTEXTE(R31);"texte cellule "&amp;ADRESSE(LIGNE(R31);COLONNE(R31);4);SI(ESTTEXTE(S31);"texte cellule "&amp;ADRESSE(LIGNE(S31);COLONNE(S31);4);SI(ESTTEXTE(U31);"texte cellule "&amp;ADRESSE(LIGNE(U31);COLONNE(U31);4);SI(ESTTEXTE(V31);"texte cellule "&amp;ADRESSE(LIGNE(V31);COLONNE(V31);4);SI(ESTTEXTE(X31);"texte cellule "&amp;ADRESSE(LIGNE(X31);COLONNE(X31);4);SI(ESTTEXTE(Y31);"texte cellule "&amp;ADRESSE(LIGNE(Y31);COLONNE(Y31);4);SI(ESTTEXTE(AA31);"texte cellule "&amp;ADRESSE(LIGNE(AA31);COLONNE(AA31);4);SI(ESTTEXTE(AB31);"texte cellule "&amp;ADRESSE(LIGNE(AB31);COLONNE(AB31);4);SI(ESTNUM(N31);"nombre cellule "&amp;ADRESSE(LIGNE(N31);COLONNE(N31);4);SI(ESTNUM(Q31);"nombre cellule "&amp;ADRESSE(LIGNE(Q31);COLONNE(Q31);4);SI(ESTNUM(T31);"nombre cellule "&amp;ADRESSE(LIGNE(T31);COLONNE(T31);4);SI(ESTNUM(W31);"nombre cellule "&amp;ADRESSE(LIGNE(W31);COLONNE(W31);4);SI(ESTNUM(Z31);"nombre cellule "&amp;ADRESSE(LIGNE(Z31);COLONNE(Z31);4);SI(ESTNUM(AC31);"nombre cellule "&amp;ADRESSE(LIGNE(AC31);COLONNE(AC31);4);"OK"))))))))))))))))))</t>
  </si>
  <si>
    <t>En bref, la formule :</t>
  </si>
  <si>
    <r>
      <t>Parcourt</t>
    </r>
    <r>
      <rPr>
        <sz val="11"/>
        <color theme="1"/>
        <rFont val="Calibri"/>
        <family val="2"/>
        <scheme val="minor"/>
      </rPr>
      <t xml:space="preserve"> (dans l’ordre) L31,M31,O31,P31,R31,S31,U31,V31,X31,Y31,AA31,AB31.</t>
    </r>
  </si>
  <si>
    <r>
      <t xml:space="preserve">→ Au </t>
    </r>
    <r>
      <rPr>
        <b/>
        <sz val="11"/>
        <color theme="1"/>
        <rFont val="Calibri"/>
        <family val="2"/>
        <scheme val="minor"/>
      </rPr>
      <t>premier</t>
    </r>
    <r>
      <rPr>
        <sz val="11"/>
        <color theme="1"/>
        <rFont val="Calibri"/>
        <family val="2"/>
        <scheme val="minor"/>
      </rPr>
      <t xml:space="preserve"> qui contient du </t>
    </r>
    <r>
      <rPr>
        <b/>
        <sz val="11"/>
        <color theme="1"/>
        <rFont val="Calibri"/>
        <family val="2"/>
        <scheme val="minor"/>
      </rPr>
      <t>texte</t>
    </r>
    <r>
      <rPr>
        <sz val="11"/>
        <color theme="1"/>
        <rFont val="Calibri"/>
        <family val="2"/>
        <scheme val="minor"/>
      </rPr>
      <t xml:space="preserve">, elle renvoie </t>
    </r>
    <r>
      <rPr>
        <b/>
        <sz val="11"/>
        <color theme="1"/>
        <rFont val="Calibri"/>
        <family val="2"/>
        <scheme val="minor"/>
      </rPr>
      <t>"texte cellule &lt;réf&gt;"</t>
    </r>
    <r>
      <rPr>
        <sz val="11"/>
        <color theme="1"/>
        <rFont val="Calibri"/>
        <family val="2"/>
        <scheme val="minor"/>
      </rPr>
      <t xml:space="preserve"> (la référence est générée dynamiquement avec </t>
    </r>
    <r>
      <rPr>
        <sz val="10"/>
        <color theme="1"/>
        <rFont val="Arial Unicode MS"/>
      </rPr>
      <t>ADRESSE(LIGNE(...);COLONNE(...);4)</t>
    </r>
    <r>
      <rPr>
        <sz val="11"/>
        <color theme="1"/>
        <rFont val="Calibri"/>
        <family val="2"/>
        <scheme val="minor"/>
      </rPr>
      <t>).</t>
    </r>
  </si>
  <si>
    <r>
      <t>Sinon</t>
    </r>
    <r>
      <rPr>
        <sz val="11"/>
        <color theme="1"/>
        <rFont val="Calibri"/>
        <family val="2"/>
        <scheme val="minor"/>
      </rPr>
      <t>, elle teste N31,Q31,T31,W31,Z31,AC31.</t>
    </r>
  </si>
  <si>
    <r>
      <t xml:space="preserve">→ Au </t>
    </r>
    <r>
      <rPr>
        <b/>
        <sz val="11"/>
        <color theme="1"/>
        <rFont val="Calibri"/>
        <family val="2"/>
        <scheme val="minor"/>
      </rPr>
      <t>premier</t>
    </r>
    <r>
      <rPr>
        <sz val="11"/>
        <color theme="1"/>
        <rFont val="Calibri"/>
        <family val="2"/>
        <scheme val="minor"/>
      </rPr>
      <t xml:space="preserve"> qui contient un </t>
    </r>
    <r>
      <rPr>
        <b/>
        <sz val="11"/>
        <color theme="1"/>
        <rFont val="Calibri"/>
        <family val="2"/>
        <scheme val="minor"/>
      </rPr>
      <t>nombre</t>
    </r>
    <r>
      <rPr>
        <sz val="11"/>
        <color theme="1"/>
        <rFont val="Calibri"/>
        <family val="2"/>
        <scheme val="minor"/>
      </rPr>
      <t xml:space="preserve">, elle renvoie </t>
    </r>
    <r>
      <rPr>
        <b/>
        <sz val="11"/>
        <color theme="1"/>
        <rFont val="Calibri"/>
        <family val="2"/>
        <scheme val="minor"/>
      </rPr>
      <t>"nombre cellule &lt;réf&gt;"</t>
    </r>
    <r>
      <rPr>
        <sz val="11"/>
        <color theme="1"/>
        <rFont val="Calibri"/>
        <family val="2"/>
        <scheme val="minor"/>
      </rPr>
      <t xml:space="preserve"> (référence dynamique idem).</t>
    </r>
  </si>
  <si>
    <r>
      <t>Si rien</t>
    </r>
    <r>
      <rPr>
        <sz val="11"/>
        <color theme="1"/>
        <rFont val="Calibri"/>
        <family val="2"/>
        <scheme val="minor"/>
      </rPr>
      <t xml:space="preserve"> n’est trouvé → </t>
    </r>
    <r>
      <rPr>
        <b/>
        <sz val="11"/>
        <color theme="1"/>
        <rFont val="Calibri"/>
        <family val="2"/>
        <scheme val="minor"/>
      </rPr>
      <t>"OK"</t>
    </r>
    <r>
      <rPr>
        <sz val="11"/>
        <color theme="1"/>
        <rFont val="Calibri"/>
        <family val="2"/>
        <scheme val="minor"/>
      </rPr>
      <t>.</t>
    </r>
  </si>
  <si>
    <t>Priorité : texte &gt; nombre &gt; OK, et la référence affichée s’adapte automatiquement.</t>
  </si>
  <si>
    <t>Autres recherches sur le net cliquez sur les liens</t>
  </si>
  <si>
    <t>explication succincte et résumée de cette formule colonne BK</t>
  </si>
  <si>
    <t>./2 pinte(s)</t>
  </si>
  <si>
    <t>./2 pint(s)</t>
  </si>
  <si>
    <t>./2 pinta(s)</t>
  </si>
  <si>
    <t>pint (pt)</t>
  </si>
  <si>
    <t>pinta (pt)</t>
  </si>
  <si>
    <t>Pony(s)</t>
  </si>
  <si>
    <t>SIERREUR(LET(k;MAJUSCULE(SUPPRESPACE(N31));r;RECHERCHEX(k;MAJUSCULE(SUPPRESPACE($AD$88:$BK$88));$AD$91:$BK$91;RECHERCHEX(k;MAJUSCULE(SUPPRESPACE($AD$89:$BK$89));$AD$91:$BK$91;RECHERCHEX(k;MAJUSCULE(SUPPRESPACE($AD$90:$BK$90));$AD$91:$BK$91;0.001)));r*M31);0)</t>
  </si>
  <si>
    <t>explication succincte et résumée de cette formule colonnes C à H</t>
  </si>
  <si>
    <t>Voici l’idée en 4 points :</t>
  </si>
  <si>
    <t>1. Normalisation de la clé</t>
  </si>
  <si>
    <t>2. Recherche hiérarchique</t>
  </si>
  <si>
    <t>3. Calcul du résultat</t>
  </si>
  <si>
    <t>4. Gestion d’erreur globale</t>
  </si>
  <si>
    <r>
      <t>k = MAJUSCULE(SUPPRESPACE(N31)</t>
    </r>
    <r>
      <rPr>
        <sz val="11"/>
        <color theme="1"/>
        <rFont val="Calibri"/>
        <family val="2"/>
        <scheme val="minor"/>
      </rPr>
      <t xml:space="preserve"> : met N31 en </t>
    </r>
    <r>
      <rPr>
        <b/>
        <sz val="11"/>
        <color theme="1"/>
        <rFont val="Calibri"/>
        <family val="2"/>
        <scheme val="minor"/>
      </rPr>
      <t>majuscules</t>
    </r>
    <r>
      <rPr>
        <sz val="11"/>
        <color theme="1"/>
        <rFont val="Calibri"/>
        <family val="2"/>
        <scheme val="minor"/>
      </rPr>
      <t xml:space="preserve"> et </t>
    </r>
    <r>
      <rPr>
        <b/>
        <sz val="11"/>
        <color theme="1"/>
        <rFont val="Calibri"/>
        <family val="2"/>
        <scheme val="minor"/>
      </rPr>
      <t>supprime les espaces</t>
    </r>
    <r>
      <rPr>
        <sz val="11"/>
        <color theme="1"/>
        <rFont val="Calibri"/>
        <family val="2"/>
        <scheme val="minor"/>
      </rPr>
      <t xml:space="preserve"> → recherche insensible à la casse/espaces.</t>
    </r>
  </si>
  <si>
    <r>
      <t xml:space="preserve">On cherche </t>
    </r>
    <r>
      <rPr>
        <sz val="10"/>
        <color theme="1"/>
        <rFont val="Arial Unicode MS"/>
      </rPr>
      <t>k</t>
    </r>
    <r>
      <rPr>
        <sz val="11"/>
        <color theme="1"/>
        <rFont val="Calibri"/>
        <family val="2"/>
        <scheme val="minor"/>
      </rPr>
      <t xml:space="preserve"> successivement dans les en-têtes </t>
    </r>
    <r>
      <rPr>
        <b/>
        <sz val="11"/>
        <color theme="1"/>
        <rFont val="Calibri"/>
        <family val="2"/>
        <scheme val="minor"/>
      </rPr>
      <t>AD88:BK88</t>
    </r>
    <r>
      <rPr>
        <sz val="11"/>
        <color theme="1"/>
        <rFont val="Calibri"/>
        <family val="2"/>
        <scheme val="minor"/>
      </rPr>
      <t xml:space="preserve">, puis </t>
    </r>
    <r>
      <rPr>
        <b/>
        <sz val="11"/>
        <color theme="1"/>
        <rFont val="Calibri"/>
        <family val="2"/>
        <scheme val="minor"/>
      </rPr>
      <t>AD89:BK89</t>
    </r>
    <r>
      <rPr>
        <sz val="11"/>
        <color theme="1"/>
        <rFont val="Calibri"/>
        <family val="2"/>
        <scheme val="minor"/>
      </rPr>
      <t xml:space="preserve">, puis </t>
    </r>
    <r>
      <rPr>
        <b/>
        <sz val="11"/>
        <color theme="1"/>
        <rFont val="Calibri"/>
        <family val="2"/>
        <scheme val="minor"/>
      </rPr>
      <t>AD90:BK90</t>
    </r>
    <r>
      <rPr>
        <sz val="11"/>
        <color theme="1"/>
        <rFont val="Calibri"/>
        <family val="2"/>
        <scheme val="minor"/>
      </rPr>
      <t>.</t>
    </r>
  </si>
  <si>
    <r>
      <t xml:space="preserve">À chaque fois, si trouvé, on renvoie la </t>
    </r>
    <r>
      <rPr>
        <b/>
        <sz val="11"/>
        <color theme="1"/>
        <rFont val="Calibri"/>
        <family val="2"/>
        <scheme val="minor"/>
      </rPr>
      <t>valeur de la même colonne en AD91:BK91</t>
    </r>
    <r>
      <rPr>
        <sz val="11"/>
        <color theme="1"/>
        <rFont val="Calibri"/>
        <family val="2"/>
        <scheme val="minor"/>
      </rPr>
      <t>.</t>
    </r>
  </si>
  <si>
    <r>
      <t xml:space="preserve">Si aucune des 3 lignes ne contient </t>
    </r>
    <r>
      <rPr>
        <sz val="10"/>
        <color theme="1"/>
        <rFont val="Arial Unicode MS"/>
      </rPr>
      <t>k</t>
    </r>
    <r>
      <rPr>
        <sz val="11"/>
        <color theme="1"/>
        <rFont val="Calibri"/>
        <family val="2"/>
        <scheme val="minor"/>
      </rPr>
      <t xml:space="preserve">, on renvoie la valeur par défaut </t>
    </r>
    <r>
      <rPr>
        <b/>
        <sz val="11"/>
        <color theme="1"/>
        <rFont val="Calibri"/>
        <family val="2"/>
        <scheme val="minor"/>
      </rPr>
      <t>0,001</t>
    </r>
    <r>
      <rPr>
        <sz val="11"/>
        <color theme="1"/>
        <rFont val="Calibri"/>
        <family val="2"/>
        <scheme val="minor"/>
      </rPr>
      <t xml:space="preserve"> (voir note ci-dessous).</t>
    </r>
  </si>
  <si>
    <r>
      <t>r * M31</t>
    </r>
    <r>
      <rPr>
        <sz val="11"/>
        <color theme="1"/>
        <rFont val="Calibri"/>
        <family val="2"/>
        <scheme val="minor"/>
      </rPr>
      <t xml:space="preserve"> : on multiplie la valeur trouvée </t>
    </r>
    <r>
      <rPr>
        <sz val="10"/>
        <color theme="1"/>
        <rFont val="Arial Unicode MS"/>
      </rPr>
      <t>r</t>
    </r>
    <r>
      <rPr>
        <sz val="11"/>
        <color theme="1"/>
        <rFont val="Calibri"/>
        <family val="2"/>
        <scheme val="minor"/>
      </rPr>
      <t xml:space="preserve"> par M31.</t>
    </r>
  </si>
  <si>
    <r>
      <t>SIERREUR(...;0)</t>
    </r>
    <r>
      <rPr>
        <sz val="11"/>
        <color theme="1"/>
        <rFont val="Calibri"/>
        <family val="2"/>
        <scheme val="minor"/>
      </rPr>
      <t xml:space="preserve"> : si la formule plante (références, #N/A, etc.), on renvoie </t>
    </r>
    <r>
      <rPr>
        <b/>
        <sz val="11"/>
        <color theme="1"/>
        <rFont val="Calibri"/>
        <family val="2"/>
        <scheme val="minor"/>
      </rPr>
      <t>0</t>
    </r>
    <r>
      <rPr>
        <sz val="11"/>
        <color theme="1"/>
        <rFont val="Calibri"/>
        <family val="2"/>
        <scheme val="minor"/>
      </rPr>
      <t>.</t>
    </r>
  </si>
  <si>
    <r>
      <t xml:space="preserve">🔎 </t>
    </r>
    <r>
      <rPr>
        <b/>
        <sz val="11"/>
        <color theme="1"/>
        <rFont val="Calibri"/>
        <family val="2"/>
        <scheme val="minor"/>
      </rPr>
      <t xml:space="preserve">Variables </t>
    </r>
    <r>
      <rPr>
        <b/>
        <sz val="10"/>
        <color theme="1"/>
        <rFont val="Arial Unicode MS"/>
      </rPr>
      <t>LET</t>
    </r>
    <r>
      <rPr>
        <sz val="11"/>
        <color theme="1"/>
        <rFont val="Calibri"/>
        <family val="2"/>
        <scheme val="minor"/>
      </rPr>
      <t xml:space="preserve"> : </t>
    </r>
    <r>
      <rPr>
        <sz val="10"/>
        <color theme="1"/>
        <rFont val="Arial Unicode MS"/>
      </rPr>
      <t>k</t>
    </r>
    <r>
      <rPr>
        <sz val="11"/>
        <color theme="1"/>
        <rFont val="Calibri"/>
        <family val="2"/>
        <scheme val="minor"/>
      </rPr>
      <t xml:space="preserve"> (clé normalisée), </t>
    </r>
    <r>
      <rPr>
        <sz val="10"/>
        <color theme="1"/>
        <rFont val="Arial Unicode MS"/>
      </rPr>
      <t>r</t>
    </r>
    <r>
      <rPr>
        <sz val="11"/>
        <color theme="1"/>
        <rFont val="Calibri"/>
        <family val="2"/>
        <scheme val="minor"/>
      </rPr>
      <t xml:space="preserve"> (valeur récupérée).</t>
    </r>
  </si>
  <si>
    <r>
      <t xml:space="preserve">⚠️ </t>
    </r>
    <r>
      <rPr>
        <b/>
        <sz val="11"/>
        <color theme="1"/>
        <rFont val="Calibri"/>
        <family val="2"/>
        <scheme val="minor"/>
      </rPr>
      <t>Décimal</t>
    </r>
    <r>
      <rPr>
        <sz val="11"/>
        <color theme="1"/>
        <rFont val="Calibri"/>
        <family val="2"/>
        <scheme val="minor"/>
      </rPr>
      <t xml:space="preserve"> : en Excel FR, écris </t>
    </r>
    <r>
      <rPr>
        <b/>
        <sz val="11"/>
        <color theme="1"/>
        <rFont val="Calibri"/>
        <family val="2"/>
        <scheme val="minor"/>
      </rPr>
      <t>0,001</t>
    </r>
    <r>
      <rPr>
        <sz val="11"/>
        <color theme="1"/>
        <rFont val="Calibri"/>
        <family val="2"/>
        <scheme val="minor"/>
      </rPr>
      <t xml:space="preserve"> (virgule), pas </t>
    </r>
    <r>
      <rPr>
        <b/>
        <sz val="11"/>
        <color theme="1"/>
        <rFont val="Calibri"/>
        <family val="2"/>
        <scheme val="minor"/>
      </rPr>
      <t>0.001</t>
    </r>
    <r>
      <rPr>
        <sz val="11"/>
        <color theme="1"/>
        <rFont val="Calibri"/>
        <family val="2"/>
        <scheme val="minor"/>
      </rPr>
      <t xml:space="preserve">. Si tu utilises la virgule, change la formule en </t>
    </r>
    <r>
      <rPr>
        <sz val="10"/>
        <color theme="1"/>
        <rFont val="Arial Unicode MS"/>
      </rPr>
      <t>0,001</t>
    </r>
    <r>
      <rPr>
        <sz val="11"/>
        <color theme="1"/>
        <rFont val="Calibri"/>
        <family val="2"/>
        <scheme val="minor"/>
      </rPr>
      <t>.</t>
    </r>
  </si>
  <si>
    <t>LET(unite;SUBSTITUE(SUPPRESPACE(N31);" (s)";"");val;AJ31;estVol;NB.SI($AQ$88:$BK$90;unite)&gt;0;estPoids;NB.SI($AD$88:$AP$90;unite)&gt;0;SI(estVol;SI(ARRONDI(val;3)&gt;=1;ARRONDI(val;3)&amp;" L";MAX(1;ARRONDI(val*100;0))&amp;" cl");SI(estPoids;SI(ARRONDI(val;3)&gt;=1;ARRONDI(val;3)&amp;" Kg";MAX(1;ARRONDI(val*1000;0))&amp;" g");"")))</t>
  </si>
  <si>
    <t>explication succincte et résumée de cette formule colonnes AK . AO . AC . AW . BA . BE</t>
  </si>
  <si>
    <t>Voici l’essentiel, étape par étape :</t>
  </si>
  <si>
    <t>Nettoyage de l’unité</t>
  </si>
  <si>
    <t>unite = SUBSTITUE(SUPPRESPACE(N31);" (s)";"")</t>
  </si>
  <si>
    <t>→ supprime les espaces et enlève le suffixe “ (s)” (singulier/pluriel).</t>
  </si>
  <si>
    <t>Valeur à formater</t>
  </si>
  <si>
    <r>
      <t>val = AJ31</t>
    </r>
    <r>
      <rPr>
        <sz val="11"/>
        <color theme="1"/>
        <rFont val="Calibri"/>
        <family val="2"/>
        <scheme val="minor"/>
      </rPr>
      <t>.</t>
    </r>
  </si>
  <si>
    <t>Détection du type</t>
  </si>
  <si>
    <r>
      <t>estVol</t>
    </r>
    <r>
      <rPr>
        <sz val="11"/>
        <color theme="1"/>
        <rFont val="Calibri"/>
        <family val="2"/>
        <scheme val="minor"/>
      </rPr>
      <t xml:space="preserve"> = l’unité se trouve dans </t>
    </r>
    <r>
      <rPr>
        <b/>
        <sz val="11"/>
        <color theme="1"/>
        <rFont val="Calibri"/>
        <family val="2"/>
        <scheme val="minor"/>
      </rPr>
      <t>AQ88:BK90</t>
    </r>
    <r>
      <rPr>
        <sz val="11"/>
        <color theme="1"/>
        <rFont val="Calibri"/>
        <family val="2"/>
        <scheme val="minor"/>
      </rPr>
      <t xml:space="preserve"> (unités de </t>
    </r>
    <r>
      <rPr>
        <b/>
        <sz val="11"/>
        <color theme="1"/>
        <rFont val="Calibri"/>
        <family val="2"/>
        <scheme val="minor"/>
      </rPr>
      <t>volume</t>
    </r>
    <r>
      <rPr>
        <sz val="11"/>
        <color theme="1"/>
        <rFont val="Calibri"/>
        <family val="2"/>
        <scheme val="minor"/>
      </rPr>
      <t>).</t>
    </r>
  </si>
  <si>
    <r>
      <t>estPoids</t>
    </r>
    <r>
      <rPr>
        <sz val="11"/>
        <color theme="1"/>
        <rFont val="Calibri"/>
        <family val="2"/>
        <scheme val="minor"/>
      </rPr>
      <t xml:space="preserve"> = l’unité se trouve dans </t>
    </r>
    <r>
      <rPr>
        <b/>
        <sz val="11"/>
        <color theme="1"/>
        <rFont val="Calibri"/>
        <family val="2"/>
        <scheme val="minor"/>
      </rPr>
      <t>AD88:AP90</t>
    </r>
    <r>
      <rPr>
        <sz val="11"/>
        <color theme="1"/>
        <rFont val="Calibri"/>
        <family val="2"/>
        <scheme val="minor"/>
      </rPr>
      <t xml:space="preserve"> (unités de </t>
    </r>
    <r>
      <rPr>
        <b/>
        <sz val="11"/>
        <color theme="1"/>
        <rFont val="Calibri"/>
        <family val="2"/>
        <scheme val="minor"/>
      </rPr>
      <t>poids</t>
    </r>
    <r>
      <rPr>
        <sz val="11"/>
        <color theme="1"/>
        <rFont val="Calibri"/>
        <family val="2"/>
        <scheme val="minor"/>
      </rPr>
      <t>).</t>
    </r>
  </si>
  <si>
    <t>Mise en forme selon le type</t>
  </si>
  <si>
    <r>
      <t>Volume</t>
    </r>
    <r>
      <rPr>
        <sz val="11"/>
        <color theme="1"/>
        <rFont val="Calibri"/>
        <family val="2"/>
        <scheme val="minor"/>
      </rPr>
      <t xml:space="preserve"> :</t>
    </r>
  </si>
  <si>
    <r>
      <t xml:space="preserve">si </t>
    </r>
    <r>
      <rPr>
        <sz val="10"/>
        <color theme="1"/>
        <rFont val="Arial Unicode MS"/>
      </rPr>
      <t>ARRONDI(val;3) ≥ 1</t>
    </r>
    <r>
      <rPr>
        <sz val="11"/>
        <color theme="1"/>
        <rFont val="Calibri"/>
        <family val="2"/>
        <scheme val="minor"/>
      </rPr>
      <t xml:space="preserve"> → affiche </t>
    </r>
    <r>
      <rPr>
        <sz val="10"/>
        <color theme="1"/>
        <rFont val="Arial Unicode MS"/>
      </rPr>
      <t>val arrondie à 3 décimales + " L"</t>
    </r>
    <r>
      <rPr>
        <sz val="11"/>
        <color theme="1"/>
        <rFont val="Calibri"/>
        <family val="2"/>
        <scheme val="minor"/>
      </rPr>
      <t xml:space="preserve"> ;</t>
    </r>
  </si>
  <si>
    <r>
      <t xml:space="preserve">sinon → convertit en </t>
    </r>
    <r>
      <rPr>
        <b/>
        <sz val="11"/>
        <color theme="1"/>
        <rFont val="Calibri"/>
        <family val="2"/>
        <scheme val="minor"/>
      </rPr>
      <t>centilitres</t>
    </r>
    <r>
      <rPr>
        <sz val="11"/>
        <color theme="1"/>
        <rFont val="Calibri"/>
        <family val="2"/>
        <scheme val="minor"/>
      </rPr>
      <t xml:space="preserve"> </t>
    </r>
    <r>
      <rPr>
        <sz val="10"/>
        <color theme="1"/>
        <rFont val="Arial Unicode MS"/>
      </rPr>
      <t>val*100</t>
    </r>
    <r>
      <rPr>
        <sz val="11"/>
        <color theme="1"/>
        <rFont val="Calibri"/>
        <family val="2"/>
        <scheme val="minor"/>
      </rPr>
      <t xml:space="preserve">, arrondi à l’entier, minimum </t>
    </r>
    <r>
      <rPr>
        <b/>
        <sz val="11"/>
        <color theme="1"/>
        <rFont val="Calibri"/>
        <family val="2"/>
        <scheme val="minor"/>
      </rPr>
      <t>1 cl</t>
    </r>
    <r>
      <rPr>
        <sz val="11"/>
        <color theme="1"/>
        <rFont val="Calibri"/>
        <family val="2"/>
        <scheme val="minor"/>
      </rPr>
      <t>.</t>
    </r>
  </si>
  <si>
    <r>
      <t>Poids</t>
    </r>
    <r>
      <rPr>
        <sz val="11"/>
        <color theme="1"/>
        <rFont val="Calibri"/>
        <family val="2"/>
        <scheme val="minor"/>
      </rPr>
      <t xml:space="preserve"> :</t>
    </r>
  </si>
  <si>
    <r>
      <t xml:space="preserve">si </t>
    </r>
    <r>
      <rPr>
        <sz val="10"/>
        <color theme="1"/>
        <rFont val="Arial Unicode MS"/>
      </rPr>
      <t>ARRONDI(val;3) ≥ 1</t>
    </r>
    <r>
      <rPr>
        <sz val="11"/>
        <color theme="1"/>
        <rFont val="Calibri"/>
        <family val="2"/>
        <scheme val="minor"/>
      </rPr>
      <t xml:space="preserve"> → affiche </t>
    </r>
    <r>
      <rPr>
        <sz val="10"/>
        <color theme="1"/>
        <rFont val="Arial Unicode MS"/>
      </rPr>
      <t>val arrondie à 3 décimales + " Kg"</t>
    </r>
    <r>
      <rPr>
        <sz val="11"/>
        <color theme="1"/>
        <rFont val="Calibri"/>
        <family val="2"/>
        <scheme val="minor"/>
      </rPr>
      <t xml:space="preserve"> ;</t>
    </r>
  </si>
  <si>
    <r>
      <t xml:space="preserve">sinon → convertit en </t>
    </r>
    <r>
      <rPr>
        <b/>
        <sz val="11"/>
        <color theme="1"/>
        <rFont val="Calibri"/>
        <family val="2"/>
        <scheme val="minor"/>
      </rPr>
      <t>grammes</t>
    </r>
    <r>
      <rPr>
        <sz val="11"/>
        <color theme="1"/>
        <rFont val="Calibri"/>
        <family val="2"/>
        <scheme val="minor"/>
      </rPr>
      <t xml:space="preserve"> </t>
    </r>
    <r>
      <rPr>
        <sz val="10"/>
        <color theme="1"/>
        <rFont val="Arial Unicode MS"/>
      </rPr>
      <t>val*1000</t>
    </r>
    <r>
      <rPr>
        <sz val="11"/>
        <color theme="1"/>
        <rFont val="Calibri"/>
        <family val="2"/>
        <scheme val="minor"/>
      </rPr>
      <t xml:space="preserve">, arrondi à l’entier, minimum </t>
    </r>
    <r>
      <rPr>
        <b/>
        <sz val="11"/>
        <color theme="1"/>
        <rFont val="Calibri"/>
        <family val="2"/>
        <scheme val="minor"/>
      </rPr>
      <t>1 g</t>
    </r>
    <r>
      <rPr>
        <sz val="11"/>
        <color theme="1"/>
        <rFont val="Calibri"/>
        <family val="2"/>
        <scheme val="minor"/>
      </rPr>
      <t>.</t>
    </r>
  </si>
  <si>
    <r>
      <t xml:space="preserve">Si l’unité n’est trouvée nulle part → renvoie </t>
    </r>
    <r>
      <rPr>
        <b/>
        <sz val="11"/>
        <color theme="1"/>
        <rFont val="Calibri"/>
        <family val="2"/>
        <scheme val="minor"/>
      </rPr>
      <t>""</t>
    </r>
    <r>
      <rPr>
        <sz val="11"/>
        <color theme="1"/>
        <rFont val="Calibri"/>
        <family val="2"/>
        <scheme val="minor"/>
      </rPr>
      <t xml:space="preserve"> (vide).</t>
    </r>
  </si>
  <si>
    <t>Détails utiles</t>
  </si>
  <si>
    <r>
      <t>MAX(1; …)</t>
    </r>
    <r>
      <rPr>
        <sz val="11"/>
        <color theme="1"/>
        <rFont val="Calibri"/>
        <family val="2"/>
        <scheme val="minor"/>
      </rPr>
      <t xml:space="preserve"> garantit au moins </t>
    </r>
    <r>
      <rPr>
        <b/>
        <sz val="11"/>
        <color theme="1"/>
        <rFont val="Calibri"/>
        <family val="2"/>
        <scheme val="minor"/>
      </rPr>
      <t>1 cl</t>
    </r>
    <r>
      <rPr>
        <sz val="11"/>
        <color theme="1"/>
        <rFont val="Calibri"/>
        <family val="2"/>
        <scheme val="minor"/>
      </rPr>
      <t xml:space="preserve"> ou </t>
    </r>
    <r>
      <rPr>
        <b/>
        <sz val="11"/>
        <color theme="1"/>
        <rFont val="Calibri"/>
        <family val="2"/>
        <scheme val="minor"/>
      </rPr>
      <t>1 g</t>
    </r>
    <r>
      <rPr>
        <sz val="11"/>
        <color theme="1"/>
        <rFont val="Calibri"/>
        <family val="2"/>
        <scheme val="minor"/>
      </rPr>
      <t>.</t>
    </r>
  </si>
  <si>
    <r>
      <t xml:space="preserve">La priorité est </t>
    </r>
    <r>
      <rPr>
        <b/>
        <sz val="11"/>
        <color theme="1"/>
        <rFont val="Calibri"/>
        <family val="2"/>
        <scheme val="minor"/>
      </rPr>
      <t>volume</t>
    </r>
    <r>
      <rPr>
        <sz val="11"/>
        <color theme="1"/>
        <rFont val="Calibri"/>
        <family val="2"/>
        <scheme val="minor"/>
      </rPr>
      <t xml:space="preserve"> puis </t>
    </r>
    <r>
      <rPr>
        <b/>
        <sz val="11"/>
        <color theme="1"/>
        <rFont val="Calibri"/>
        <family val="2"/>
        <scheme val="minor"/>
      </rPr>
      <t>poids</t>
    </r>
    <r>
      <rPr>
        <sz val="11"/>
        <color theme="1"/>
        <rFont val="Calibri"/>
        <family val="2"/>
        <scheme val="minor"/>
      </rPr>
      <t xml:space="preserve"> si, par hasard, l’unité apparaissait dans les deux zones.</t>
    </r>
  </si>
  <si>
    <t>SM</t>
  </si>
  <si>
    <t>SD</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</si>
  <si>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</si>
  <si>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</si>
  <si>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</si>
  <si>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</si>
  <si>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</si>
  <si>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</si>
  <si>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</si>
  <si>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</si>
  <si>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</si>
  <si>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</si>
  <si>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</si>
  <si>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</si>
  <si>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t>vous pouvez aussi développer</t>
  </si>
  <si>
    <t>Champ d’application ou circuit</t>
  </si>
  <si>
    <t>1 Archivage</t>
  </si>
  <si>
    <t>2 Chef</t>
  </si>
  <si>
    <t>3 Responsable qualité</t>
  </si>
  <si>
    <t>4 Directeur</t>
  </si>
  <si>
    <t>5 Cuisiniers</t>
  </si>
  <si>
    <t>6 Magasinier</t>
  </si>
  <si>
    <t>Illustrer avec les émojis</t>
  </si>
  <si>
    <t>https://www.bonbache.fr/syntheses-graphiques-excel-avec-les-emoticones-499.html</t>
  </si>
  <si>
    <t>Aide à la décison pour les quantités à fabriquer</t>
  </si>
  <si>
    <t xml:space="preserve"> Effectifs</t>
  </si>
  <si>
    <t>Ʃ  SOMME</t>
  </si>
  <si>
    <t>Portions</t>
  </si>
  <si>
    <t>① NOM DE LA RECETTE - Famille et N° de la recette</t>
  </si>
  <si>
    <t>②  &gt; Auteur</t>
  </si>
  <si>
    <t xml:space="preserve">evitez ( le ou la ) crème anglaise par exemple ..  inutile pour la récupérarion </t>
  </si>
  <si>
    <t>du code avec cette formule  GAUCHE(AD12;1))</t>
  </si>
  <si>
    <t>Que faut-il faire</t>
  </si>
  <si>
    <t>01. La veille : réhydratation des haricots</t>
  </si>
  <si>
    <t>02.Pré-cuisson des haricots /  Préparation des viandes</t>
  </si>
  <si>
    <t>03.Garniture aromatique</t>
  </si>
  <si>
    <t>04. Assemblage et cuisson au four</t>
  </si>
  <si>
    <t>05. Finition et service</t>
  </si>
  <si>
    <t xml:space="preserve">◄ ④ Nom des sous recettes </t>
  </si>
  <si>
    <t>ou recettes de composition</t>
  </si>
  <si>
    <t>06</t>
  </si>
  <si>
    <t>Quoi ? Couverts - portions - Kg - plaques ….</t>
  </si>
  <si>
    <t>vous avez prévu cette recette pour combien en fonction de vos convives</t>
  </si>
  <si>
    <t>cadre(s)</t>
  </si>
  <si>
    <t>tartes de 18 cm</t>
  </si>
  <si>
    <t>couverts</t>
  </si>
  <si>
    <t>OU faire un autre choix</t>
  </si>
  <si>
    <t>soit vous faites le choix de dupliquer la recette à partir d'un effectif ou du poids d'une denrée Exemple farine pour le pain</t>
  </si>
  <si>
    <t>poulets</t>
  </si>
  <si>
    <t>Kg de bœuf</t>
  </si>
  <si>
    <t>Kg de farine</t>
  </si>
  <si>
    <t>œufs</t>
  </si>
  <si>
    <t>▲  C'est cette première valeur qu'Excel va utiliser</t>
  </si>
  <si>
    <t>◄ Vous pouvez valider en re-saisissant les mêmes valeurs que l'Auteur</t>
  </si>
  <si>
    <t>Si vous estimez que les grammages sont trop ou pas assez copieux pour vos convives : modifiez vos portions ⓫  Trop copieux :  augmentez - Pas assez copieux diminuez</t>
  </si>
  <si>
    <t xml:space="preserve">                    ▲ diminuez ou augmentez les décimales</t>
  </si>
  <si>
    <t xml:space="preserve">Kg </t>
  </si>
  <si>
    <t xml:space="preserve"> farine</t>
  </si>
  <si>
    <t>unités</t>
  </si>
  <si>
    <t>crème</t>
  </si>
  <si>
    <t>de bœuf</t>
  </si>
  <si>
    <t xml:space="preserve">à vous de saisir la quantité </t>
  </si>
  <si>
    <t xml:space="preserve">▲  C'est la valeur saisie dans cette cellule  </t>
  </si>
  <si>
    <t>qu'Excel va utiliser pour  dupliquer la recette</t>
  </si>
  <si>
    <t>⑬ PHASES ESSENTIELLES  DE PROGRESSION</t>
  </si>
  <si>
    <t>◄ choisir vos logos à copier dans ce tableau</t>
  </si>
  <si>
    <t xml:space="preserve">◄ ⓫ vos références </t>
  </si>
  <si>
    <t xml:space="preserve">◄ ❿ l'Auteur à prévu sa recette pour combien </t>
  </si>
  <si>
    <t xml:space="preserve">◄ ❾ Saisissez vos prix </t>
  </si>
  <si>
    <t>◄ ⑧ coller un logo &gt; g.kg.L.dl.cl.ml</t>
  </si>
  <si>
    <t>◄ ⑦ soit les Poids ou Volume</t>
  </si>
  <si>
    <t>◄ ⑥ saisir soit les Quantités</t>
  </si>
  <si>
    <t xml:space="preserve">◄ ❺saisir les Denrées  </t>
  </si>
  <si>
    <t>◄ ④ Nom des sous recettes ou recettes de composition</t>
  </si>
  <si>
    <t>◄ ③ saisir le nom de la recette principale</t>
  </si>
  <si>
    <t xml:space="preserve">▼ Cliquez sur les liens </t>
  </si>
  <si>
    <t>saisissez le nom des Auteurs</t>
  </si>
  <si>
    <t>Collez un lien pour retrouver la recette sur le net</t>
  </si>
  <si>
    <t>faire court ► 1 verbe = 1 action</t>
  </si>
  <si>
    <t>utilisez le vocabulaire professionnel</t>
  </si>
  <si>
    <t>faire court ; 1 verbe = 1 action</t>
  </si>
  <si>
    <t>▼ Masquez ces 27 colonnes ►</t>
  </si>
  <si>
    <t xml:space="preserve"> ◄Masquez ces 27 colonnes ▼</t>
  </si>
  <si>
    <t>MODÈLE DE FICHE 62 COLONNES  (dont 27 masquables) et 55 lignes produits</t>
  </si>
  <si>
    <t>AI27</t>
  </si>
  <si>
    <t>▼ Masquez ces 15 colonnes ►</t>
  </si>
  <si>
    <t xml:space="preserve">Voici deux variantes paramétrables avec le mot-clé dans B1 (au lieu de “OK”), </t>
  </si>
  <si>
    <t>plage BK32:BK86, robustes (trim, insécables, casse, gèrent nombres/dates).</t>
  </si>
  <si>
    <t>1) Compter et afficher “OK” ou “x erreurs” (1 ligne)</t>
  </si>
  <si>
    <t>LET(r;BK32:BK86;ref;MAJUSCULE(SUPPRESPACE(SUBSTITUE(B1;CAR(160);"")));norm;SI(ESTTEXTE(r);MAJUSCULE(SUPPRESPACE(SUBSTITUE(r;CAR(160);"")));"__NT__");n;SOMMEPROD((r&lt;&gt;"")*(norm&lt;&gt;ref));SI(n=0;"OK";n&amp;" erreur"&amp;SI(n&gt;1;"s";"")))</t>
  </si>
  <si>
    <t>2) Liste “adresse : valeur” des cellules ≠ B1 (1 ligne)</t>
  </si>
  <si>
    <t>SIERREUR(LET(r;BK32:BK86;ref;MAJUSCULE(SUPPRESPACE(SUBSTITUE(B1;CAR(160);"")));norm;SI(ESTTEXTE(r);MAJUSCULE(SUPPRESPACE(SUBSTITUE(r;CAR(160);"")));"__NT__");cond;(r&lt;&gt;"")*(norm&lt;&gt;ref);JOINDRE.TEXTE(CAR(10);VRAI;ADRESSE(FILTRE(LIGNE(r);cond);COLONNE(BK32);4)&amp;" : "&amp;FILTRE(r;cond)));"OK")</t>
  </si>
  <si>
    <t>Mini-astuce pour te simplifier la vie plus tard : crée une fonction nommée (Excel) pour normaliser le texte.</t>
  </si>
  <si>
    <t>Ça rend tes formules plus courtes et plus lisibles, sans changer le résultat.</t>
  </si>
  <si>
    <t>1. Formules → Gestionnaire de noms → Nouveau  2. Nom : NORMALISE_TEXTE  3. Fait référence à :</t>
  </si>
  <si>
    <t>LAMBDA(x;SI(ESTTEXTE(x);MAJUSCULE(SUPPRESPACE(SUBSTITUE(x;CAR(160);"")));x))</t>
  </si>
  <si>
    <t>Ensuite, remplace partout MAJUSCULE(SUPPRESPACE(SUBSTITUE(…;CAR(160);""))) par NORMALISE_TEXTE(…).</t>
  </si>
  <si>
    <t>◄</t>
  </si>
  <si>
    <t>▲</t>
  </si>
  <si>
    <t>▼</t>
  </si>
  <si>
    <t>⓪①②③④⑤⑥⑦⑧⑨⑩⑪⑫⑬⑭⑮⑯⑰⑱⑲⑳</t>
  </si>
  <si>
    <t>⓿❶❷❸❹❺❻❼❽❾❿⓫⓬⓭⓮⓯⓰⓱⓲⓳⓴</t>
  </si>
  <si>
    <t>🅐🅑🅒🅓🅔🅕🅖🅗🅘🅙🅚🅛🅜🅝🅞🅟🅠🅡🅢🅣🅤🅥🅦🅧🅨🅩</t>
  </si>
  <si>
    <t>et sélectionnez dans la barre de formule le numéro ou la lettre qui vous intéresse choisissez la police de caractères et la couleur qui vous conviennent</t>
  </si>
  <si>
    <t>03</t>
  </si>
  <si>
    <t>Colonnes &gt;</t>
  </si>
  <si>
    <t>01</t>
  </si>
  <si>
    <t xml:space="preserve">02. </t>
  </si>
  <si>
    <t>VOUS</t>
  </si>
  <si>
    <t>PLAT MIJOTÉ</t>
  </si>
  <si>
    <t>mais pas dans celle-ci</t>
  </si>
  <si>
    <t>Faire court</t>
  </si>
  <si>
    <t>1 verbe = 1 action</t>
  </si>
  <si>
    <t>◄ colonnes</t>
  </si>
  <si>
    <t xml:space="preserve"> saisie en poids et/ou en volumes - collez les logos des lignes 89 - 90 - 91  dans les colonnes  K - N -Q</t>
  </si>
  <si>
    <t>Poids</t>
  </si>
  <si>
    <t>saisissez vos denrées à partir de la ligne 32</t>
  </si>
  <si>
    <t>supprimez les doublons</t>
  </si>
  <si>
    <t xml:space="preserve">saisissez les valeurs correspondantes dans les colonnes </t>
  </si>
  <si>
    <t>saisissez le nom de la recette puis développez</t>
  </si>
  <si>
    <t>Faire court  1 verbe = 1 action</t>
  </si>
  <si>
    <t>servez vous des numérotations 1 ►</t>
  </si>
  <si>
    <t xml:space="preserve"> </t>
  </si>
  <si>
    <t>exemple ► incorporez 1+4+8</t>
  </si>
  <si>
    <t>TOTAL à préparer ►</t>
  </si>
  <si>
    <t xml:space="preserve"> voulez vous préparer</t>
  </si>
  <si>
    <t>⓬ Quelles quantités voulez vous préparer</t>
  </si>
  <si>
    <t>Morceaux  ou tranches</t>
  </si>
  <si>
    <t>Morceaux  ou tranches Nb arrondi</t>
  </si>
  <si>
    <t>❿ ▼ Auteur recette prévue pour :</t>
  </si>
  <si>
    <t>▼ Unité ?</t>
  </si>
  <si>
    <t>&lt; Colonnes</t>
  </si>
  <si>
    <t>Que pouvez vous faire avec ce document ?</t>
  </si>
  <si>
    <t>cuisine</t>
  </si>
  <si>
    <t>Elément principal</t>
  </si>
  <si>
    <t>sauce</t>
  </si>
  <si>
    <t xml:space="preserve">garniture de </t>
  </si>
  <si>
    <t>et garniture de</t>
  </si>
  <si>
    <t>finition</t>
  </si>
  <si>
    <t>cuisson</t>
  </si>
  <si>
    <t>patisserie</t>
  </si>
  <si>
    <t>Elément du riz</t>
  </si>
  <si>
    <t>Elément de la</t>
  </si>
  <si>
    <t>au lait</t>
  </si>
  <si>
    <t>garniture</t>
  </si>
  <si>
    <t>de la crème</t>
  </si>
  <si>
    <t>anglaise collée</t>
  </si>
  <si>
    <t>gastronomie</t>
  </si>
  <si>
    <t>Tarama</t>
  </si>
  <si>
    <t>Crespy d'épautre</t>
  </si>
  <si>
    <t xml:space="preserve">Ail des ours </t>
  </si>
  <si>
    <t>de brochet</t>
  </si>
  <si>
    <t>et finition</t>
  </si>
  <si>
    <t>charcuterie</t>
  </si>
  <si>
    <t>saumure</t>
  </si>
  <si>
    <t>cuisson des</t>
  </si>
  <si>
    <t>fromage</t>
  </si>
  <si>
    <t>à tête</t>
  </si>
  <si>
    <t>têtes</t>
  </si>
  <si>
    <t>de têtes</t>
  </si>
  <si>
    <t>Comment faire ?</t>
  </si>
  <si>
    <t>faites un tri avec Trier et filtrer</t>
  </si>
  <si>
    <t>supprimez tous les doublons (produits identiques) et ce qui n'est pas utile</t>
  </si>
  <si>
    <t>Tier de A à Z</t>
  </si>
  <si>
    <t>LE FROMAGE DE TETE</t>
  </si>
  <si>
    <t>Remerciements pour leur aimable collaboration</t>
  </si>
  <si>
    <t xml:space="preserve"> à MM. Guy KRENZER, Eric GODDYN,</t>
  </si>
  <si>
    <t xml:space="preserve"> Jean François DEPORT </t>
  </si>
  <si>
    <t xml:space="preserve"> La lettre de l'innovation N° 3 - Hiver 2003 -</t>
  </si>
  <si>
    <t xml:space="preserve"> Le fromage de tête en trois déclinaisons  - Cette Lettre est éditée par le Pôle d’Innovation Technologique</t>
  </si>
  <si>
    <t xml:space="preserve"> du CEPROC</t>
  </si>
  <si>
    <t xml:space="preserve"> recherche ▼ de doublons colonne BA</t>
  </si>
  <si>
    <t>▼  Texte trié</t>
  </si>
  <si>
    <t>SAUMURE A TETE</t>
  </si>
  <si>
    <t>Cardamome poudre</t>
  </si>
  <si>
    <t>Eau   80,3%</t>
  </si>
  <si>
    <t>carotte</t>
  </si>
  <si>
    <t>Dextrose   3%</t>
  </si>
  <si>
    <t xml:space="preserve">carotte cuite dans son jus, </t>
  </si>
  <si>
    <t>Erythorbate de sodium   0,2%</t>
  </si>
  <si>
    <t>Décoction   5%</t>
  </si>
  <si>
    <t>Cerfeuil frais ciselé</t>
  </si>
  <si>
    <t>Sel nitrité   11,5%</t>
  </si>
  <si>
    <t>dés de cornichons</t>
  </si>
  <si>
    <t xml:space="preserve">POIDS RECETTE </t>
  </si>
  <si>
    <t>sel relatif  à   1,5%</t>
  </si>
  <si>
    <t>Echalote grise ciselée</t>
  </si>
  <si>
    <t>sel relatif  à   1,7%</t>
  </si>
  <si>
    <t>Gelée de cuisson clarifiée</t>
  </si>
  <si>
    <t>0.096 Kg</t>
  </si>
  <si>
    <t>Langue pelée cuite</t>
  </si>
  <si>
    <t>CUISSON DES TETES</t>
  </si>
  <si>
    <t>Marc de Bourgogne</t>
  </si>
  <si>
    <t>Garniture aromatique de cuisson</t>
  </si>
  <si>
    <t>Marjolaine poudre</t>
  </si>
  <si>
    <t>Oignon</t>
  </si>
  <si>
    <t>Marquants facultatifs : mirepoix</t>
  </si>
  <si>
    <t>mignonette</t>
  </si>
  <si>
    <t>poireau</t>
  </si>
  <si>
    <t>Muscade râpée</t>
  </si>
  <si>
    <t>thym</t>
  </si>
  <si>
    <t>Persil plat frais ciselé</t>
  </si>
  <si>
    <t>vin blanc</t>
  </si>
  <si>
    <t>poivre</t>
  </si>
  <si>
    <t>Poivre gris</t>
  </si>
  <si>
    <t>Riesling</t>
  </si>
  <si>
    <t>FROMAGE DE TETE</t>
  </si>
  <si>
    <t>Tête désossée cuite</t>
  </si>
  <si>
    <t>Vinaigre de vin vieux</t>
  </si>
  <si>
    <t>QSP</t>
  </si>
  <si>
    <t>collage spécial 1.2.3 pour respecter la mise en forme</t>
  </si>
  <si>
    <t>Ⓐ Ⓑ Ⓒ Ⓓ Ⓔ Ⓕ Ⓖ Ⓗ Ⓘ Ⓙ Ⓚ Ⓛ Ⓜ Ⓝ Ⓞ Ⓟ Ⓠ Ⓡ Ⓢ Ⓣ Ⓤ Ⓥ Ⓦ Ⓧ Ⓧ Ⓩ MAJUSCULES</t>
  </si>
  <si>
    <t>ⓐ ⓑ ⓒ ⓓ ⓔ ⓕ ⓕ ⓗ ⓗ ⓘ ⓙ ⓚ ⓛ ⓜ ⓝ ⓞ ⓟ ⓠ ⓡ ⓡ ⓣ ⓤ ⓥ ⓦ ⓧ ⓨ ⓩ minuscules</t>
  </si>
  <si>
    <t>🅰🅱🅲🅳🅴🅵🅶🅷🅸🅹🅺🅻🅼🅽🅾🅿🆀🆁🆂🆃🆄🆅🆆🆇🆈🆉</t>
  </si>
  <si>
    <t>saisir 6 mêmes recettes de 6 Auteurs différents pour les comparer</t>
  </si>
  <si>
    <t xml:space="preserve"> OU saisir une recette scindée en 6 parties</t>
  </si>
  <si>
    <t>etc…</t>
  </si>
  <si>
    <t>◄ Cette formule avec LET ne fonctionne pas avec les versions Excel antérieures à 2023</t>
  </si>
  <si>
    <t>voir mode d'emploi colonne BY ligne 80</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</si>
  <si>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</si>
  <si>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</si>
  <si>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</si>
  <si>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</si>
  <si>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</si>
  <si>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</si>
  <si>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</si>
  <si>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</si>
  <si>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</si>
  <si>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</si>
  <si>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</si>
  <si>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</si>
  <si>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</si>
  <si>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</si>
  <si>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</si>
  <si>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</si>
  <si>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</si>
  <si>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</si>
  <si>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</si>
  <si>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</si>
  <si>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</si>
  <si>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</si>
  <si>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</si>
  <si>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</si>
  <si>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Si vous récupérez une liste , je vous propose une formule pour récupérer le texte . Exemple</t>
  </si>
  <si>
    <t>Formule pour récupérer le texte ▼</t>
  </si>
  <si>
    <t>Récupérez votre liste = Copier puis collage spécial 1.2.3. dans votre document pour ne pas coller la formule</t>
  </si>
  <si>
    <t>liste récupérée ▼</t>
  </si>
  <si>
    <t>② si 1 seul Auteur  ►</t>
  </si>
  <si>
    <t>si plusieurs Auteurs saisir ="Auteurs Multiples" et voir ligne 131</t>
  </si>
  <si>
    <t>Aujourd'hui &gt;</t>
  </si>
  <si>
    <t>Famille PLATS COMPLETS</t>
  </si>
  <si>
    <t>⑬ PHASES ESSENTIELLES  DE PROGRESSION saisissez le nom des recettes ou préparations puis développez</t>
  </si>
  <si>
    <t>lorsque vous récupérez du texte ; supprimer le signe = et les tirets - excel considère le texte comme une formule; exemple</t>
  </si>
  <si>
    <t>vous obtenez #NOM? Parce qu'il y a avant le texte le signe = et 1 tiret -</t>
  </si>
  <si>
    <t>Collez votre liste triée colonne J</t>
  </si>
  <si>
    <t>sur une feuille vierge saisissez ou collez tous les ingrédients des 6 recettes</t>
  </si>
  <si>
    <t>MODÈLE DE FICHE 62 COLONNES  (dont 27 masquables) et 30 lignes produits</t>
  </si>
  <si>
    <t xml:space="preserve"> saisie en poids et/ou en volumes - collez les logos des lignes 64 - 65 - 66 dans les colonnes  N - Q -T - W - Z - AC</t>
  </si>
  <si>
    <t>voir mode d'emploi colonne BY ligne 62</t>
  </si>
  <si>
    <t>portions</t>
  </si>
  <si>
    <t>adultes</t>
  </si>
  <si>
    <t>▼ ne rien saisir</t>
  </si>
  <si>
    <t>▼ ne rien saisir        ▼</t>
  </si>
  <si>
    <t xml:space="preserve"> saisie en poids et/ou en volumes - collez les logos des lignes 89 - 90 - 91  dans les colonnes  N - Q -T - W - Z - AC</t>
  </si>
  <si>
    <t>si plusieurs Auteurs saisir ="Auteurs Multiples" et voir ligne 106</t>
  </si>
  <si>
    <t>Mode d'emploi  de la fiche 62 colonnes . 30 lignes produits</t>
  </si>
  <si>
    <t>Mode d'emploi  de la fiche 62 colonnes . 55 lignes produits</t>
  </si>
  <si>
    <t>MODÈLE DE FICHE 38 COLONNES  (dont 15 masquables) et 55 lignes produits</t>
  </si>
  <si>
    <t>Mode d'emploi  de la fiche 38 colonnes . 55 lignes produits</t>
  </si>
  <si>
    <t>Dernière mise à jour  le 21 Novembre 2025</t>
  </si>
  <si>
    <t xml:space="preserve">Cliquez sur les liens   ▼ </t>
  </si>
  <si>
    <t>Aide à la décison pour les quantités à préparer</t>
  </si>
  <si>
    <t>voir mode d'emploi colonne BA ligne 62</t>
  </si>
  <si>
    <t xml:space="preserve">◄ ❾ l'Auteur à prévu sa recette pour combien </t>
  </si>
  <si>
    <t xml:space="preserve">◄ ❿ Saisissez vos prix </t>
  </si>
  <si>
    <t>de quoi?</t>
  </si>
  <si>
    <t>ne rien saisir ►</t>
  </si>
  <si>
    <t>ne rien saisir ▼</t>
  </si>
  <si>
    <t>saisir 3 mêmes recettes de 3 Auteurs différents pour les comparer</t>
  </si>
  <si>
    <t xml:space="preserve"> OU saisir une recette scindée en 3 parties</t>
  </si>
  <si>
    <t>sur une feuille vierge saisissez ou collez tous les ingrédients des 3 recettes</t>
  </si>
  <si>
    <t xml:space="preserve">Les textes des fichiers peuvent être en anglais ou en espagnol, mais les formules restent en français </t>
  </si>
  <si>
    <t>afin d’en faciliter l’utilisation par le plus grand nombre; je n’utilise que des formules compatibles avec Excel version 2023 et j’évite les nouvelles fonctions spécifiques à Excel 365.</t>
  </si>
  <si>
    <t>Collez votre liste triée colonne G</t>
  </si>
  <si>
    <t>MODÈLE DE FICHE 38 COLONNES  (dont 15 masquables) et 30 lignes produits</t>
  </si>
  <si>
    <t xml:space="preserve"> saisie en poids et/ou en volumes - collez les logos des lignes 64 - 65 - 66  dans les colonnes  K - N -Q</t>
  </si>
  <si>
    <t>Mode d'emploi  de la fiche 38 colonnes . 30 lignes produits</t>
  </si>
  <si>
    <t xml:space="preserve">FAUX = 0;colonnes &gt;à 0,5 = </t>
  </si>
  <si>
    <t>voir mode d'emploi colonne BA ligne 79</t>
  </si>
  <si>
    <t>saisissez vos denrées à partir de cette ligne</t>
  </si>
  <si>
    <t>classez les par ordre Alphabétique</t>
  </si>
  <si>
    <t>en vous positionnant sur la ligne 32</t>
  </si>
  <si>
    <t>ChatGPT</t>
  </si>
  <si>
    <t xml:space="preserve">j'ai utilisé un pc portable pour faire un tableau excel,sur ce pc portable il fallait que je saisisse les décimales avec une , virgule tu m'as donc créé une formule pour tester </t>
  </si>
  <si>
    <t>= SI(ESTNUM(SIERREUR(CNUM("0,5");"")); "OK votre séparateur est bien une VIRGULE"; "ATTENTION votre séparateur est un POINT ; veuillez régler votre séparateur pour le bon fonctionnement des formules");</t>
  </si>
  <si>
    <t>j'ai recopié ce fichier sur mon ordinateur de bureau; l'alerte s'affiche parce que j'utilise le séparateur . du clavier numérique et pourtant les formules fonctionnent.je ne comprend plus rien</t>
  </si>
  <si>
    <t>Tu n’es pas fou, c’est juste Excel + Windows qui font un duo bizarre.</t>
  </si>
  <si>
    <t>On décortique.</t>
  </si>
  <si>
    <t>1. Ta formule de test, ce qu’elle fait vraiment</t>
  </si>
  <si>
    <t>Ta formule :</t>
  </si>
  <si>
    <t>SI(ESTNUM(SIERREUR(CNUM("0,5");""));"OK votre séparateur est bien une VIRGULE";"ATTENTION votre séparateur est un POINT ; veuillez régler votre séparateur pour le bon fonctionnement des formules")</t>
  </si>
  <si>
    <t>CNUM("0,5")</t>
  </si>
  <si>
    <r>
      <t xml:space="preserve">si Excel attend </t>
    </r>
    <r>
      <rPr>
        <b/>
        <sz val="11"/>
        <color theme="1"/>
        <rFont val="Calibri"/>
        <family val="2"/>
        <scheme val="minor"/>
      </rPr>
      <t>la virgule</t>
    </r>
    <r>
      <rPr>
        <sz val="11"/>
        <color theme="1"/>
        <rFont val="Calibri"/>
        <family val="2"/>
        <scheme val="minor"/>
      </rPr>
      <t xml:space="preserve"> → ça donne un nombre (0,5)</t>
    </r>
  </si>
  <si>
    <r>
      <t xml:space="preserve">si Excel attend </t>
    </r>
    <r>
      <rPr>
        <b/>
        <sz val="11"/>
        <color theme="1"/>
        <rFont val="Calibri"/>
        <family val="2"/>
        <scheme val="minor"/>
      </rPr>
      <t>le point</t>
    </r>
    <r>
      <rPr>
        <sz val="11"/>
        <color theme="1"/>
        <rFont val="Calibri"/>
        <family val="2"/>
        <scheme val="minor"/>
      </rPr>
      <t xml:space="preserve"> → ça donne une </t>
    </r>
    <r>
      <rPr>
        <b/>
        <sz val="11"/>
        <color theme="1"/>
        <rFont val="Calibri"/>
        <family val="2"/>
        <scheme val="minor"/>
      </rPr>
      <t>erreur</t>
    </r>
  </si>
  <si>
    <t>SIERREUR(CNUM("0,5");"")</t>
  </si>
  <si>
    <t>si c’est un nombre → renvoie 0,5</t>
  </si>
  <si>
    <r>
      <t xml:space="preserve">si c’est une erreur → renvoie </t>
    </r>
    <r>
      <rPr>
        <sz val="10"/>
        <color theme="1"/>
        <rFont val="Arial Unicode MS"/>
      </rPr>
      <t>""</t>
    </r>
  </si>
  <si>
    <t>ESTNUM(...)</t>
  </si>
  <si>
    <t>VRAI → message “VIRGULE”</t>
  </si>
  <si>
    <t>FAUX → message “POINT”</t>
  </si>
  <si>
    <t>Donc si l’alerte “POINT” s’affiche sur ton PC de bureau, ça veut dire :</t>
  </si>
  <si>
    <r>
      <t xml:space="preserve">👉 Sur CE PC, </t>
    </r>
    <r>
      <rPr>
        <i/>
        <sz val="11"/>
        <color theme="1"/>
        <rFont val="Calibri"/>
        <family val="2"/>
        <scheme val="minor"/>
      </rPr>
      <t>Excel</t>
    </r>
    <r>
      <rPr>
        <sz val="11"/>
        <color theme="1"/>
        <rFont val="Calibri"/>
        <family val="2"/>
        <scheme val="minor"/>
      </rPr>
      <t xml:space="preserve"> considère que </t>
    </r>
    <r>
      <rPr>
        <b/>
        <sz val="11"/>
        <color theme="1"/>
        <rFont val="Calibri"/>
        <family val="2"/>
        <scheme val="minor"/>
      </rPr>
      <t>"0,5" n’est pas un nombre valide</t>
    </r>
    <r>
      <rPr>
        <sz val="11"/>
        <color theme="1"/>
        <rFont val="Calibri"/>
        <family val="2"/>
        <scheme val="minor"/>
      </rPr>
      <t xml:space="preserve"> → il attend </t>
    </r>
    <r>
      <rPr>
        <sz val="10"/>
        <color theme="1"/>
        <rFont val="Arial Unicode MS"/>
      </rPr>
      <t>"0.5"</t>
    </r>
    <r>
      <rPr>
        <sz val="11"/>
        <color theme="1"/>
        <rFont val="Calibri"/>
        <family val="2"/>
        <scheme val="minor"/>
      </rPr>
      <t xml:space="preserve"> (separateur = point), du point de vue de </t>
    </r>
    <r>
      <rPr>
        <b/>
        <sz val="11"/>
        <color theme="1"/>
        <rFont val="Calibri"/>
        <family val="2"/>
        <scheme val="minor"/>
      </rPr>
      <t>CNUM</t>
    </r>
    <r>
      <rPr>
        <sz val="11"/>
        <color theme="1"/>
        <rFont val="Calibri"/>
        <family val="2"/>
        <scheme val="minor"/>
      </rPr>
      <t>.</t>
    </r>
  </si>
  <si>
    <t>2. Pourquoi les formules “fonctionnent quand même” avec le pavé numérique</t>
  </si>
  <si>
    <t>Tu dis :</t>
  </si>
  <si>
    <r>
      <t xml:space="preserve">j’utilise le séparateur </t>
    </r>
    <r>
      <rPr>
        <sz val="10"/>
        <color theme="1"/>
        <rFont val="Arial Unicode MS"/>
      </rPr>
      <t>.</t>
    </r>
    <r>
      <rPr>
        <sz val="11"/>
        <color theme="1"/>
        <rFont val="Calibri"/>
        <family val="2"/>
        <scheme val="minor"/>
      </rPr>
      <t xml:space="preserve"> du clavier numérique et pourtant les formules fonctionnent</t>
    </r>
  </si>
  <si>
    <t>Deux possibilités très fréquentes :</t>
  </si>
  <si>
    <t>1. Le pavé numérique n’envoie pas ce que tu crois</t>
  </si>
  <si>
    <r>
      <t xml:space="preserve">Sur beaucoup de configs FR, la touche </t>
    </r>
    <r>
      <rPr>
        <sz val="10"/>
        <color theme="1"/>
        <rFont val="Arial Unicode MS"/>
      </rPr>
      <t>.</t>
    </r>
    <r>
      <rPr>
        <sz val="11"/>
        <color theme="1"/>
        <rFont val="Calibri"/>
        <family val="2"/>
        <scheme val="minor"/>
      </rPr>
      <t xml:space="preserve"> du pavé numérique tape en réalité </t>
    </r>
    <r>
      <rPr>
        <b/>
        <sz val="10"/>
        <color theme="1"/>
        <rFont val="Arial Unicode MS"/>
      </rPr>
      <t>,</t>
    </r>
    <r>
      <rPr>
        <sz val="11"/>
        <color theme="1"/>
        <rFont val="Calibri"/>
        <family val="2"/>
        <scheme val="minor"/>
      </rPr>
      <t xml:space="preserve"> dans Excel, même si la touche a un point dessiné dessus.</t>
    </r>
  </si>
  <si>
    <t>→ Toi tu vois “.” sur la touche, mais Excel reçoit une virgule → les formules basées sur la virgule continuent de marcher.</t>
  </si>
  <si>
    <t>2. Tes formules n’utilisent pas de nombres “écrits en dur”</t>
  </si>
  <si>
    <r>
      <t xml:space="preserve">Si tes formules sont du type </t>
    </r>
    <r>
      <rPr>
        <sz val="10"/>
        <color theme="1"/>
        <rFont val="Arial Unicode MS"/>
      </rPr>
      <t>=A1*B1</t>
    </r>
    <r>
      <rPr>
        <sz val="11"/>
        <color theme="1"/>
        <rFont val="Calibri"/>
        <family val="2"/>
        <scheme val="minor"/>
      </rPr>
      <t xml:space="preserve"> et que les valeurs sont déjà bien reconnues comme nombres dans les cellules, le séparateur que tu tapes </t>
    </r>
    <r>
      <rPr>
        <i/>
        <sz val="11"/>
        <color theme="1"/>
        <rFont val="Calibri"/>
        <family val="2"/>
        <scheme val="minor"/>
      </rPr>
      <t>dans la barre de formule</t>
    </r>
    <r>
      <rPr>
        <sz val="11"/>
        <color theme="1"/>
        <rFont val="Calibri"/>
        <family val="2"/>
        <scheme val="minor"/>
      </rPr>
      <t xml:space="preserve"> ne joue presque aucun rôle.</t>
    </r>
  </si>
  <si>
    <r>
      <t xml:space="preserve">Le problème n’apparaît que lorsqu’on écrit des nombres </t>
    </r>
    <r>
      <rPr>
        <b/>
        <sz val="11"/>
        <color theme="1"/>
        <rFont val="Calibri"/>
        <family val="2"/>
        <scheme val="minor"/>
      </rPr>
      <t>littéraux</t>
    </r>
    <r>
      <rPr>
        <sz val="11"/>
        <color theme="1"/>
        <rFont val="Calibri"/>
        <family val="2"/>
        <scheme val="minor"/>
      </rPr>
      <t xml:space="preserve"> dans les formules (</t>
    </r>
    <r>
      <rPr>
        <sz val="10"/>
        <color theme="1"/>
        <rFont val="Arial Unicode MS"/>
      </rPr>
      <t>=1,5*B1</t>
    </r>
    <r>
      <rPr>
        <sz val="11"/>
        <color theme="1"/>
        <rFont val="Calibri"/>
        <family val="2"/>
        <scheme val="minor"/>
      </rPr>
      <t xml:space="preserve"> vs </t>
    </r>
    <r>
      <rPr>
        <sz val="10"/>
        <color theme="1"/>
        <rFont val="Arial Unicode MS"/>
      </rPr>
      <t>=1.5*B1</t>
    </r>
    <r>
      <rPr>
        <sz val="11"/>
        <color theme="1"/>
        <rFont val="Calibri"/>
        <family val="2"/>
        <scheme val="minor"/>
      </rPr>
      <t>).</t>
    </r>
  </si>
  <si>
    <t>Donc tu peux très bien avoir :</t>
  </si>
  <si>
    <t>Excel configuré en “séparateur = virgule”</t>
  </si>
  <si>
    <t>le pavé numérique qui te met directement une virgule</t>
  </si>
  <si>
    <t>ta formule de test qui est mal calibrée ou qui ne teste pas ce que tu crois réellement.</t>
  </si>
  <si>
    <t>3. Formule de test plus robuste (virgule ou point)</t>
  </si>
  <si>
    <t>Remplace ta formule par celle-ci, plus honnête :</t>
  </si>
  <si>
    <r>
      <t xml:space="preserve">Si </t>
    </r>
    <r>
      <rPr>
        <sz val="10"/>
        <color theme="1"/>
        <rFont val="Arial Unicode MS"/>
      </rPr>
      <t>"0,5"</t>
    </r>
    <r>
      <rPr>
        <sz val="11"/>
        <color theme="1"/>
        <rFont val="Calibri"/>
        <family val="2"/>
        <scheme val="minor"/>
      </rPr>
      <t xml:space="preserve"> passe → Excel travaille à la </t>
    </r>
    <r>
      <rPr>
        <b/>
        <sz val="11"/>
        <color theme="1"/>
        <rFont val="Calibri"/>
        <family val="2"/>
        <scheme val="minor"/>
      </rPr>
      <t>virgule</t>
    </r>
  </si>
  <si>
    <r>
      <t xml:space="preserve">Sinon, si </t>
    </r>
    <r>
      <rPr>
        <sz val="10"/>
        <color theme="1"/>
        <rFont val="Arial Unicode MS"/>
      </rPr>
      <t>"0.5"</t>
    </r>
    <r>
      <rPr>
        <sz val="11"/>
        <color theme="1"/>
        <rFont val="Calibri"/>
        <family val="2"/>
        <scheme val="minor"/>
      </rPr>
      <t xml:space="preserve"> passe → Excel travaille au </t>
    </r>
    <r>
      <rPr>
        <b/>
        <sz val="11"/>
        <color theme="1"/>
        <rFont val="Calibri"/>
        <family val="2"/>
        <scheme val="minor"/>
      </rPr>
      <t>point</t>
    </r>
  </si>
  <si>
    <t>Sinon → gros souci de config / autre problème</t>
  </si>
  <si>
    <r>
      <t xml:space="preserve">Colle ça sur ton portable et sur ton PC fixe, tu verras noir sur blanc ce que </t>
    </r>
    <r>
      <rPr>
        <b/>
        <sz val="11"/>
        <color theme="1"/>
        <rFont val="Calibri"/>
        <family val="2"/>
        <scheme val="minor"/>
      </rPr>
      <t>Excel</t>
    </r>
    <r>
      <rPr>
        <sz val="11"/>
        <color theme="1"/>
        <rFont val="Calibri"/>
        <family val="2"/>
        <scheme val="minor"/>
      </rPr>
      <t>, pas ton clavier, utilise comme séparateur.</t>
    </r>
  </si>
  <si>
    <t>4. Où ça se règle vraiment</t>
  </si>
  <si>
    <t>Sur chaque machine, c’est contrôlé par :</t>
  </si>
  <si>
    <r>
      <t>Windows</t>
    </r>
    <r>
      <rPr>
        <sz val="11"/>
        <color theme="1"/>
        <rFont val="Calibri"/>
        <family val="2"/>
        <scheme val="minor"/>
      </rPr>
      <t xml:space="preserve"> (paramètres régionaux)</t>
    </r>
  </si>
  <si>
    <t>dans Excel :</t>
  </si>
  <si>
    <t>Fichier &gt; Options &gt; Options avancées</t>
  </si>
  <si>
    <r>
      <t xml:space="preserve">→ case </t>
    </r>
    <r>
      <rPr>
        <b/>
        <sz val="11"/>
        <color theme="1"/>
        <rFont val="Calibri"/>
        <family val="2"/>
        <scheme val="minor"/>
      </rPr>
      <t>“Utiliser les séparateurs système”</t>
    </r>
  </si>
  <si>
    <r>
      <t xml:space="preserve">→ Décimal : </t>
    </r>
    <r>
      <rPr>
        <sz val="10"/>
        <color theme="1"/>
        <rFont val="Arial Unicode MS"/>
      </rPr>
      <t>,</t>
    </r>
    <r>
      <rPr>
        <sz val="11"/>
        <color theme="1"/>
        <rFont val="Calibri"/>
        <family val="2"/>
        <scheme val="minor"/>
      </rPr>
      <t xml:space="preserve"> ou </t>
    </r>
    <r>
      <rPr>
        <sz val="10"/>
        <color theme="1"/>
        <rFont val="Arial Unicode MS"/>
      </rPr>
      <t>.</t>
    </r>
  </si>
  <si>
    <r>
      <t xml:space="preserve">Si tu veux que </t>
    </r>
    <r>
      <rPr>
        <b/>
        <sz val="11"/>
        <color theme="1"/>
        <rFont val="Calibri"/>
        <family val="2"/>
        <scheme val="minor"/>
      </rPr>
      <t>ton fichier se comporte pareil partout</t>
    </r>
    <r>
      <rPr>
        <sz val="11"/>
        <color theme="1"/>
        <rFont val="Calibri"/>
        <family val="2"/>
        <scheme val="minor"/>
      </rPr>
      <t>, le plus simple :</t>
    </r>
  </si>
  <si>
    <r>
      <t xml:space="preserve">1. Décide : </t>
    </r>
    <r>
      <rPr>
        <b/>
        <sz val="11"/>
        <color theme="1"/>
        <rFont val="Calibri"/>
        <family val="2"/>
        <scheme val="minor"/>
      </rPr>
      <t>séparateur officiel = ,</t>
    </r>
    <r>
      <rPr>
        <sz val="11"/>
        <color theme="1"/>
        <rFont val="Calibri"/>
        <family val="2"/>
        <scheme val="minor"/>
      </rPr>
      <t xml:space="preserve"> (ce que tu utilises déjà dans tes formules).</t>
    </r>
  </si>
  <si>
    <t>2. Sur chaque machine où tu bosses :</t>
  </si>
  <si>
    <t>Excel : “Utiliser les séparateurs système” coché</t>
  </si>
  <si>
    <r>
      <t xml:space="preserve">Windows en Français (décimal = </t>
    </r>
    <r>
      <rPr>
        <sz val="10"/>
        <color theme="1"/>
        <rFont val="Arial Unicode MS"/>
      </rPr>
      <t>,</t>
    </r>
    <r>
      <rPr>
        <sz val="11"/>
        <color theme="1"/>
        <rFont val="Calibri"/>
        <family val="2"/>
        <scheme val="minor"/>
      </rPr>
      <t>)</t>
    </r>
  </si>
  <si>
    <r>
      <t xml:space="preserve">3. Continue à écrire les nombres dans les formules avec </t>
    </r>
    <r>
      <rPr>
        <b/>
        <sz val="10"/>
        <color theme="1"/>
        <rFont val="Arial Unicode MS"/>
      </rPr>
      <t>,</t>
    </r>
    <r>
      <rPr>
        <sz val="11"/>
        <color theme="1"/>
        <rFont val="Calibri"/>
        <family val="2"/>
        <scheme val="minor"/>
      </rPr>
      <t>; pour les saisir rapidement, le pavé numérique se charge de te mettre le bon caractère.</t>
    </r>
  </si>
  <si>
    <t>En résumé :</t>
  </si>
  <si>
    <t>L’alerte ne “voit” que la config de CNUM, pas ce que ton pavé numérique envoie réellement.</t>
  </si>
  <si>
    <t>Les formules fonctionnent parce qu’en pratique, Excel reçoit ce qu’il attend (souvent une virgule, même si toi tu appuies sur une touche où il y a un point dessiné).</t>
  </si>
  <si>
    <t>Utilise la version améliorée de la formule de test, et synchronise les options Excel/Windows si tu veux un comportement identique partout.</t>
  </si>
  <si>
    <t>Garde bien cette formule dans un coin, elle est pratique pour vérifier rapidement le comportement d’Excel quand tu bosses sur plusieurs machines.</t>
  </si>
  <si>
    <t>SI(ESTNUM(SIERREUR(CNUM("0,5");""));"sur cet ordi.Excel attend une VIRGULE comme séparateur décimal";SI(ESTNUM(SIERREUR(CNUM("0.5");""));"sur cet ordi.Excel attend un POINT comme séparateur décimal";"Impossible de déterminer le séparateur décimal"))</t>
  </si>
  <si>
    <t>Et la prochaine fois qu’Excel fait son schizophrène entre point et virgule, on lui remet les idées en place ensemble.</t>
  </si>
  <si>
    <t>je voudrais une formule excel à coller dans mon fichier pour savoir quelle version d'excel j'utilise pour mes tableaux et formules</t>
  </si>
  <si>
    <t>En général tu verras quelque chose comme 16.0.</t>
  </si>
  <si>
    <t>16.0 = moteur commun à Excel 2016 / 2019 / 2021 / 365 → on ne peut pas distinguer 365</t>
  </si>
  <si>
    <t xml:space="preserve"> d’une version perpétuelle (genre 2021) juste avec une formule de feuille.</t>
  </si>
  <si>
    <t>Oui, tu peux connaître la version interne avec INFO("version").</t>
  </si>
  <si>
    <t>Non, une simple formule ne permet pas de dire “ça c’est 365, ça c’est 2021”,</t>
  </si>
  <si>
    <t xml:space="preserve"> il faut regarder le type de licence dans Excel (Compte → Informations sur le produit).</t>
  </si>
  <si>
    <t>si le résultat de =1/2; est 0,5;alors écrire un message exemple = "OK votre est bien une virgule";si le résultat de =1/2; est 0.5;alors écrire ce message "ATTENTION votre séparateur est un POINT , veuillez régler votre séparateur pour le bon fonctionnement des formules</t>
  </si>
  <si>
    <t>⚙ RÉGLER LE SÉPARATEUR DÉCIMAL DANS EXCEL</t>
  </si>
  <si>
    <t>Ce fichier est prévu pour fonctionner avec la VIRGULE « , » comme séparateur décimal.</t>
  </si>
  <si>
    <t>Si les calculs donnent des erreurs ou que les nombres s’affichent bizarrement (1.5 au lieu de 1,5), faites ceci :</t>
  </si>
  <si>
    <t>1️⃣ Dans Excel, cliquez sur : Fichier ▶ Options</t>
  </si>
  <si>
    <t>2️⃣ Allez dans : Options avancées</t>
  </si>
  <si>
    <t>3️⃣ Rubrique « Options d’édition » :</t>
  </si>
  <si>
    <t xml:space="preserve">    - Décochez « Utiliser le séparateur système »</t>
  </si>
  <si>
    <t xml:space="preserve">    - Séparateur décimal : tapez une VIRGULE , </t>
  </si>
  <si>
    <t xml:space="preserve">    - (Séparateur de milliers : laissez vide ou mettez un espace)</t>
  </si>
  <si>
    <t>4️⃣ Validez avec OK</t>
  </si>
  <si>
    <t>Ensuite, retestez les calculs du fichier.</t>
  </si>
  <si>
    <t>🧪 Test rapide : point ou virgule comme séparateur décimal ?</t>
  </si>
  <si>
    <t xml:space="preserve">1️⃣ Dans une cellule vide, tapez : 1,5  </t>
  </si>
  <si>
    <t xml:space="preserve">2️⃣ Dans la cellule juste à côté, tapez : 1.5  </t>
  </si>
  <si>
    <t>Regardez le résultat :</t>
  </si>
  <si>
    <t>- Si **1,5** devient un nombre (aligné à droite) et **1.5** reste du texte (aligné à gauche),</t>
  </si>
  <si>
    <t xml:space="preserve">  ➜ votre Excel utilise la **VIRGULE ( , )** comme séparateur décimal.</t>
  </si>
  <si>
    <t>- Si **1.5** devient un nombre (aligné à droite) et **1,5** reste du texte (aligné à gauche),</t>
  </si>
  <si>
    <t xml:space="preserve">  ➜ votre Excel utilise le **POINT ( . )** comme séparateur décimal.</t>
  </si>
  <si>
    <t xml:space="preserve">📌 Variante :  </t>
  </si>
  <si>
    <t xml:space="preserve">Dans une autre cellule, tapez la formule : `=1/2`  </t>
  </si>
  <si>
    <t>Test 1/2</t>
  </si>
  <si>
    <t xml:space="preserve">- Si le résultat est **0,5** ➜ séparateur décimal = virgule  </t>
  </si>
  <si>
    <t>- Si le résultat est **0.5** ➜ séparateur décimal = point</t>
  </si>
  <si>
    <t>lorsque je saisi 1/2; j'ai ce résultat = 01-févr</t>
  </si>
  <si>
    <t>Normal, rien de cassé 🙂</t>
  </si>
  <si>
    <t>Il se passe un des deux trucs suivants :</t>
  </si>
  <si>
    <r>
      <t xml:space="preserve">1. Tu as tapé </t>
    </r>
    <r>
      <rPr>
        <b/>
        <sz val="10"/>
        <color theme="1"/>
        <rFont val="Arial Unicode MS"/>
      </rPr>
      <t>1/2</t>
    </r>
    <r>
      <rPr>
        <b/>
        <sz val="11"/>
        <color theme="1"/>
        <rFont val="Calibri"/>
        <family val="2"/>
        <scheme val="minor"/>
      </rPr>
      <t xml:space="preserve"> sans signe =</t>
    </r>
  </si>
  <si>
    <r>
      <t>→ Excel comprend ça comme une date</t>
    </r>
    <r>
      <rPr>
        <sz val="14"/>
        <color theme="1"/>
        <rFont val="Calibri"/>
        <family val="2"/>
        <scheme val="minor"/>
      </rPr>
      <t xml:space="preserve"> (1er février) d’après le format de ta machine.</t>
    </r>
  </si>
  <si>
    <r>
      <t xml:space="preserve">Résultat : </t>
    </r>
    <r>
      <rPr>
        <sz val="14"/>
        <color theme="1"/>
        <rFont val="Arial Unicode MS"/>
      </rPr>
      <t>01-févr</t>
    </r>
    <r>
      <rPr>
        <sz val="14"/>
        <color theme="1"/>
        <rFont val="Calibri"/>
        <family val="2"/>
        <scheme val="minor"/>
      </rPr>
      <t>.</t>
    </r>
  </si>
  <si>
    <r>
      <t xml:space="preserve">2. Tu as tapé </t>
    </r>
    <r>
      <rPr>
        <b/>
        <sz val="10"/>
        <color theme="1"/>
        <rFont val="Arial Unicode MS"/>
      </rPr>
      <t>=1/2</t>
    </r>
    <r>
      <rPr>
        <b/>
        <sz val="11"/>
        <color theme="1"/>
        <rFont val="Calibri"/>
        <family val="2"/>
        <scheme val="minor"/>
      </rPr>
      <t xml:space="preserve"> dans une cellule déjà formatée en date</t>
    </r>
  </si>
  <si>
    <r>
      <t xml:space="preserve">Le résultat interne est bien </t>
    </r>
    <r>
      <rPr>
        <sz val="14"/>
        <color theme="1"/>
        <rFont val="Arial Unicode MS"/>
      </rPr>
      <t>0,5</t>
    </r>
    <r>
      <rPr>
        <sz val="14"/>
        <color theme="1"/>
        <rFont val="Calibri"/>
        <family val="2"/>
        <scheme val="minor"/>
      </rPr>
      <t>,</t>
    </r>
  </si>
  <si>
    <r>
      <t>mais comme le format est “Date”, Excel affiche ce 0,5 comme une date</t>
    </r>
    <r>
      <rPr>
        <sz val="14"/>
        <color theme="1"/>
        <rFont val="Calibri"/>
        <family val="2"/>
        <scheme val="minor"/>
      </rPr>
      <t xml:space="preserve"> → </t>
    </r>
    <r>
      <rPr>
        <sz val="14"/>
        <color theme="1"/>
        <rFont val="Arial Unicode MS"/>
      </rPr>
      <t>01-févr</t>
    </r>
    <r>
      <rPr>
        <sz val="14"/>
        <color theme="1"/>
        <rFont val="Calibri"/>
        <family val="2"/>
        <scheme val="minor"/>
      </rPr>
      <t>.</t>
    </r>
  </si>
  <si>
    <t>Comment voir le vrai résultat (0,5 ou 0.5)</t>
  </si>
  <si>
    <t>1. Clique sur la cellule.</t>
  </si>
  <si>
    <r>
      <t>2. Onglet Accueil</t>
    </r>
    <r>
      <rPr>
        <sz val="14"/>
        <color theme="1"/>
        <rFont val="Calibri"/>
        <family val="2"/>
        <scheme val="minor"/>
      </rPr>
      <t xml:space="preserve"> → zone </t>
    </r>
    <r>
      <rPr>
        <b/>
        <sz val="14"/>
        <color theme="1"/>
        <rFont val="Calibri"/>
        <family val="2"/>
        <scheme val="minor"/>
      </rPr>
      <t>Nombre</t>
    </r>
    <r>
      <rPr>
        <sz val="14"/>
        <color theme="1"/>
        <rFont val="Calibri"/>
        <family val="2"/>
        <scheme val="minor"/>
      </rPr>
      <t>.</t>
    </r>
  </si>
  <si>
    <r>
      <t>3. Mets le format sur Standard</t>
    </r>
    <r>
      <rPr>
        <sz val="14"/>
        <color theme="1"/>
        <rFont val="Calibri"/>
        <family val="2"/>
        <scheme val="minor"/>
      </rPr>
      <t xml:space="preserve"> ou </t>
    </r>
    <r>
      <rPr>
        <b/>
        <sz val="14"/>
        <color theme="1"/>
        <rFont val="Calibri"/>
        <family val="2"/>
        <scheme val="minor"/>
      </rPr>
      <t>Nombre</t>
    </r>
    <r>
      <rPr>
        <sz val="14"/>
        <color theme="1"/>
        <rFont val="Calibri"/>
        <family val="2"/>
        <scheme val="minor"/>
      </rPr>
      <t xml:space="preserve"> (pas Date).</t>
    </r>
  </si>
  <si>
    <r>
      <t>4. Revalide la formule (</t>
    </r>
    <r>
      <rPr>
        <sz val="14"/>
        <color theme="1"/>
        <rFont val="Arial Unicode MS"/>
      </rPr>
      <t>F2</t>
    </r>
    <r>
      <rPr>
        <sz val="14"/>
        <color theme="1"/>
        <rFont val="Calibri"/>
        <family val="2"/>
        <scheme val="minor"/>
      </rPr>
      <t xml:space="preserve"> puis </t>
    </r>
    <r>
      <rPr>
        <sz val="14"/>
        <color theme="1"/>
        <rFont val="Arial Unicode MS"/>
      </rPr>
      <t>Entrée</t>
    </r>
    <r>
      <rPr>
        <sz val="14"/>
        <color theme="1"/>
        <rFont val="Calibri"/>
        <family val="2"/>
        <scheme val="minor"/>
      </rPr>
      <t xml:space="preserve"> si besoin).</t>
    </r>
  </si>
  <si>
    <r>
      <t xml:space="preserve">Là tu verras bien </t>
    </r>
    <r>
      <rPr>
        <sz val="14"/>
        <color theme="1"/>
        <rFont val="Arial Unicode MS"/>
      </rPr>
      <t>0,5</t>
    </r>
    <r>
      <rPr>
        <sz val="14"/>
        <color theme="1"/>
        <rFont val="Calibri"/>
        <family val="2"/>
        <scheme val="minor"/>
      </rPr>
      <t xml:space="preserve"> (ou </t>
    </r>
    <r>
      <rPr>
        <sz val="14"/>
        <color theme="1"/>
        <rFont val="Arial Unicode MS"/>
      </rPr>
      <t>0.5</t>
    </r>
    <r>
      <rPr>
        <sz val="14"/>
        <color theme="1"/>
        <rFont val="Calibri"/>
        <family val="2"/>
        <scheme val="minor"/>
      </rPr>
      <t>), et tu peux faire ton test de séparateur décimal comme prévu.</t>
    </r>
  </si>
  <si>
    <r>
      <t xml:space="preserve">En pratique, mais plus compliqué pour ton fichier, le plus propre reste la formule automatique qu’on a faite avec </t>
    </r>
    <r>
      <rPr>
        <sz val="14"/>
        <color theme="1"/>
        <rFont val="Arial Unicode MS"/>
      </rPr>
      <t>CNUM("0,5")</t>
    </r>
    <r>
      <rPr>
        <sz val="14"/>
        <color theme="1"/>
        <rFont val="Calibri"/>
        <family val="2"/>
        <scheme val="minor"/>
      </rPr>
      <t xml:space="preserve"> : elle évite ce genre de confusion de format.</t>
    </r>
  </si>
  <si>
    <t>X</t>
  </si>
  <si>
    <t>=</t>
  </si>
  <si>
    <t>Humour généré par ChatGPT</t>
  </si>
  <si>
    <t>Les tableaux Excel de production quand on commence à empiler les formules, ça ressemble vite plus à une usine à boulons qu’à une cuisine.</t>
  </si>
  <si>
    <t>Pour résumer tes intitulés possibles pour les fiches recettes, tu peux te faire un petit standard du genre :</t>
  </si>
  <si>
    <t>QUANTITÉ à préparer</t>
  </si>
  <si>
    <t>TOTAL à préparer</t>
  </si>
  <si>
    <t>TOTAL à produire</t>
  </si>
  <si>
    <t>Ça sonne pro, clair, et ça évite l’image du chef en bleu de travail devant une presse hydraulique.</t>
  </si>
  <si>
    <t>Et si un jour tu veux renommer toutes tes “usines à boulons” en “étoiles Michelin” dans ton classeur, on pourra se faire une petite passe de nettoyage de libellés ensemble.</t>
  </si>
  <si>
    <t>quelles sont les principales nouvelles fonctions utilisées par excel 365 et non compatibles avec excel 2023</t>
  </si>
  <si>
    <t>Bonne question de producteur qui se bat avec des #NOM? partout 😅</t>
  </si>
  <si>
    <t>Je vais répondre en mode utile pour toi :</t>
  </si>
  <si>
    <r>
      <t>Excel 365</t>
    </r>
    <r>
      <rPr>
        <sz val="11"/>
        <color theme="1"/>
        <rFont val="Calibri"/>
        <family val="2"/>
        <scheme val="minor"/>
      </rPr>
      <t xml:space="preserve"> = version qui reçoit tout le temps des nouvelles fonctions.</t>
    </r>
  </si>
  <si>
    <r>
      <t>Excel “2023”</t>
    </r>
    <r>
      <rPr>
        <sz val="11"/>
        <color theme="1"/>
        <rFont val="Calibri"/>
        <family val="2"/>
        <scheme val="minor"/>
      </rPr>
      <t xml:space="preserve"> chez toi = très probablement une version </t>
    </r>
    <r>
      <rPr>
        <b/>
        <sz val="11"/>
        <color theme="1"/>
        <rFont val="Calibri"/>
        <family val="2"/>
        <scheme val="minor"/>
      </rPr>
      <t>perpétuelle</t>
    </r>
    <r>
      <rPr>
        <sz val="11"/>
        <color theme="1"/>
        <rFont val="Calibri"/>
        <family val="2"/>
        <scheme val="minor"/>
      </rPr>
      <t xml:space="preserve"> (Excel 2021 / LTSC / sans abonnement), donc </t>
    </r>
    <r>
      <rPr>
        <b/>
        <sz val="11"/>
        <color theme="1"/>
        <rFont val="Calibri"/>
        <family val="2"/>
        <scheme val="minor"/>
      </rPr>
      <t>sans les dernières nouveautés 365</t>
    </r>
    <r>
      <rPr>
        <sz val="11"/>
        <color theme="1"/>
        <rFont val="Calibri"/>
        <family val="2"/>
        <scheme val="minor"/>
      </rPr>
      <t>.</t>
    </r>
  </si>
  <si>
    <r>
      <t xml:space="preserve">Les principales familles de fonctions </t>
    </r>
    <r>
      <rPr>
        <b/>
        <sz val="11"/>
        <color theme="1"/>
        <rFont val="Calibri"/>
        <family val="2"/>
        <scheme val="minor"/>
      </rPr>
      <t>disponibles dans 365 mais pas dans les versions perpétuelles récentes</t>
    </r>
    <r>
      <rPr>
        <sz val="11"/>
        <color theme="1"/>
        <rFont val="Calibri"/>
        <family val="2"/>
        <scheme val="minor"/>
      </rPr>
      <t xml:space="preserve"> (genre 2019/2021) :</t>
    </r>
  </si>
  <si>
    <t>1. Fonctions “tableaux dynamiques” avancées</t>
  </si>
  <si>
    <t>Celles-ci sont très utilisées dans les tutos modernes, mais cassent dans les vieilles versions :</t>
  </si>
  <si>
    <r>
      <t>FILTER</t>
    </r>
    <r>
      <rPr>
        <sz val="11"/>
        <color theme="1"/>
        <rFont val="Calibri"/>
        <family val="2"/>
        <scheme val="minor"/>
      </rPr>
      <t xml:space="preserve"> / </t>
    </r>
    <r>
      <rPr>
        <sz val="10"/>
        <color theme="1"/>
        <rFont val="Arial Unicode MS"/>
      </rPr>
      <t>FILTRER</t>
    </r>
    <r>
      <rPr>
        <sz val="11"/>
        <color theme="1"/>
        <rFont val="Calibri"/>
        <family val="2"/>
        <scheme val="minor"/>
      </rPr>
      <t xml:space="preserve"> : filtrer un tableau avec une condition</t>
    </r>
  </si>
  <si>
    <r>
      <t>SORT</t>
    </r>
    <r>
      <rPr>
        <sz val="11"/>
        <color theme="1"/>
        <rFont val="Calibri"/>
        <family val="2"/>
        <scheme val="minor"/>
      </rPr>
      <t xml:space="preserve"> / </t>
    </r>
    <r>
      <rPr>
        <sz val="10"/>
        <color theme="1"/>
        <rFont val="Arial Unicode MS"/>
      </rPr>
      <t>TRIER</t>
    </r>
    <r>
      <rPr>
        <sz val="11"/>
        <color theme="1"/>
        <rFont val="Calibri"/>
        <family val="2"/>
        <scheme val="minor"/>
      </rPr>
      <t xml:space="preserve"> : trier un tableau par formule</t>
    </r>
  </si>
  <si>
    <r>
      <t>SORTBY</t>
    </r>
    <r>
      <rPr>
        <sz val="11"/>
        <color theme="1"/>
        <rFont val="Calibri"/>
        <family val="2"/>
        <scheme val="minor"/>
      </rPr>
      <t xml:space="preserve"> / </t>
    </r>
    <r>
      <rPr>
        <sz val="10"/>
        <color theme="1"/>
        <rFont val="Arial Unicode MS"/>
      </rPr>
      <t>TRIERPAR</t>
    </r>
    <r>
      <rPr>
        <sz val="11"/>
        <color theme="1"/>
        <rFont val="Calibri"/>
        <family val="2"/>
        <scheme val="minor"/>
      </rPr>
      <t xml:space="preserve"> : trier selon une autre plage</t>
    </r>
  </si>
  <si>
    <r>
      <t>UNIQUE</t>
    </r>
    <r>
      <rPr>
        <sz val="11"/>
        <color theme="1"/>
        <rFont val="Calibri"/>
        <family val="2"/>
        <scheme val="minor"/>
      </rPr>
      <t xml:space="preserve"> / </t>
    </r>
    <r>
      <rPr>
        <sz val="10"/>
        <color theme="1"/>
        <rFont val="Arial Unicode MS"/>
      </rPr>
      <t>UNIQUE</t>
    </r>
    <r>
      <rPr>
        <sz val="11"/>
        <color theme="1"/>
        <rFont val="Calibri"/>
        <family val="2"/>
        <scheme val="minor"/>
      </rPr>
      <t xml:space="preserve"> : valeurs uniques</t>
    </r>
  </si>
  <si>
    <r>
      <t>SEQUENCE</t>
    </r>
    <r>
      <rPr>
        <sz val="11"/>
        <color theme="1"/>
        <rFont val="Calibri"/>
        <family val="2"/>
        <scheme val="minor"/>
      </rPr>
      <t xml:space="preserve"> / </t>
    </r>
    <r>
      <rPr>
        <sz val="10"/>
        <color theme="1"/>
        <rFont val="Arial Unicode MS"/>
      </rPr>
      <t>SEQUENCE</t>
    </r>
    <r>
      <rPr>
        <sz val="11"/>
        <color theme="1"/>
        <rFont val="Calibri"/>
        <family val="2"/>
        <scheme val="minor"/>
      </rPr>
      <t xml:space="preserve"> : générer 1..n par formule</t>
    </r>
  </si>
  <si>
    <r>
      <t>RANDARRAY</t>
    </r>
    <r>
      <rPr>
        <sz val="11"/>
        <color theme="1"/>
        <rFont val="Calibri"/>
        <family val="2"/>
        <scheme val="minor"/>
      </rPr>
      <t xml:space="preserve"> / </t>
    </r>
    <r>
      <rPr>
        <sz val="10"/>
        <color theme="1"/>
        <rFont val="Arial Unicode MS"/>
      </rPr>
      <t>ALEATRASTABLEAU</t>
    </r>
    <r>
      <rPr>
        <sz val="11"/>
        <color theme="1"/>
        <rFont val="Calibri"/>
        <family val="2"/>
        <scheme val="minor"/>
      </rPr>
      <t xml:space="preserve"> : tableau de valeurs aléatoires</t>
    </r>
  </si>
  <si>
    <t>Sur une version non-365, tout ça donne #NOM?.</t>
  </si>
  <si>
    <t>2. Fonctions texte modernes</t>
  </si>
  <si>
    <r>
      <t xml:space="preserve">Très pratiques, mais </t>
    </r>
    <r>
      <rPr>
        <b/>
        <sz val="11"/>
        <color theme="1"/>
        <rFont val="Calibri"/>
        <family val="2"/>
        <scheme val="minor"/>
      </rPr>
      <t>récentes 365</t>
    </r>
    <r>
      <rPr>
        <sz val="11"/>
        <color theme="1"/>
        <rFont val="Calibri"/>
        <family val="2"/>
        <scheme val="minor"/>
      </rPr>
      <t xml:space="preserve"> :</t>
    </r>
  </si>
  <si>
    <r>
      <t>TEXTSPLIT</t>
    </r>
    <r>
      <rPr>
        <sz val="11"/>
        <color theme="1"/>
        <rFont val="Calibri"/>
        <family val="2"/>
        <scheme val="minor"/>
      </rPr>
      <t xml:space="preserve"> / </t>
    </r>
    <r>
      <rPr>
        <sz val="10"/>
        <color theme="1"/>
        <rFont val="Arial Unicode MS"/>
      </rPr>
      <t>TEXTE.DÉC.OUPER</t>
    </r>
  </si>
  <si>
    <r>
      <t>TEXTBEFORE</t>
    </r>
    <r>
      <rPr>
        <sz val="11"/>
        <color theme="1"/>
        <rFont val="Calibri"/>
        <family val="2"/>
        <scheme val="minor"/>
      </rPr>
      <t xml:space="preserve"> / </t>
    </r>
    <r>
      <rPr>
        <sz val="10"/>
        <color theme="1"/>
        <rFont val="Arial Unicode MS"/>
      </rPr>
      <t>TEXTE.AVANT</t>
    </r>
  </si>
  <si>
    <r>
      <t>TEXTAFTER</t>
    </r>
    <r>
      <rPr>
        <sz val="11"/>
        <color theme="1"/>
        <rFont val="Calibri"/>
        <family val="2"/>
        <scheme val="minor"/>
      </rPr>
      <t xml:space="preserve"> / </t>
    </r>
    <r>
      <rPr>
        <sz val="10"/>
        <color theme="1"/>
        <rFont val="Arial Unicode MS"/>
      </rPr>
      <t>TEXTE.APRÈS</t>
    </r>
  </si>
  <si>
    <r>
      <t xml:space="preserve">Elles remplacent souvent des usines à </t>
    </r>
    <r>
      <rPr>
        <sz val="12"/>
        <color theme="1"/>
        <rFont val="Arial Unicode MS"/>
      </rPr>
      <t>GAUCHE</t>
    </r>
    <r>
      <rPr>
        <sz val="12"/>
        <color theme="1"/>
        <rFont val="Calibri"/>
        <family val="2"/>
        <scheme val="minor"/>
      </rPr>
      <t>/</t>
    </r>
    <r>
      <rPr>
        <sz val="12"/>
        <color theme="1"/>
        <rFont val="Arial Unicode MS"/>
      </rPr>
      <t>DROITE</t>
    </r>
    <r>
      <rPr>
        <sz val="12"/>
        <color theme="1"/>
        <rFont val="Calibri"/>
        <family val="2"/>
        <scheme val="minor"/>
      </rPr>
      <t>/</t>
    </r>
    <r>
      <rPr>
        <sz val="12"/>
        <color theme="1"/>
        <rFont val="Arial Unicode MS"/>
      </rPr>
      <t>CHERCHE</t>
    </r>
    <r>
      <rPr>
        <sz val="12"/>
        <color theme="1"/>
        <rFont val="Calibri"/>
        <family val="2"/>
        <scheme val="minor"/>
      </rPr>
      <t>.</t>
    </r>
  </si>
  <si>
    <t>3. Fonctions de réorganisation de tableaux</t>
  </si>
  <si>
    <t>Très 365 aussi :</t>
  </si>
  <si>
    <r>
      <t>VSTACK</t>
    </r>
    <r>
      <rPr>
        <sz val="11"/>
        <color theme="1"/>
        <rFont val="Calibri"/>
        <family val="2"/>
        <scheme val="minor"/>
      </rPr>
      <t xml:space="preserve"> / </t>
    </r>
    <r>
      <rPr>
        <sz val="10"/>
        <color theme="1"/>
        <rFont val="Arial Unicode MS"/>
      </rPr>
      <t>EMPILER.V</t>
    </r>
    <r>
      <rPr>
        <sz val="11"/>
        <color theme="1"/>
        <rFont val="Calibri"/>
        <family val="2"/>
        <scheme val="minor"/>
      </rPr>
      <t xml:space="preserve"> : empiler des plages verticalement</t>
    </r>
  </si>
  <si>
    <r>
      <t>HSTACK</t>
    </r>
    <r>
      <rPr>
        <sz val="11"/>
        <color theme="1"/>
        <rFont val="Calibri"/>
        <family val="2"/>
        <scheme val="minor"/>
      </rPr>
      <t xml:space="preserve"> / </t>
    </r>
    <r>
      <rPr>
        <sz val="10"/>
        <color theme="1"/>
        <rFont val="Arial Unicode MS"/>
      </rPr>
      <t>EMPILER.H</t>
    </r>
    <r>
      <rPr>
        <sz val="11"/>
        <color theme="1"/>
        <rFont val="Calibri"/>
        <family val="2"/>
        <scheme val="minor"/>
      </rPr>
      <t xml:space="preserve"> : empiler horizontalement</t>
    </r>
  </si>
  <si>
    <r>
      <t>WRAPROWS</t>
    </r>
    <r>
      <rPr>
        <sz val="11"/>
        <color theme="1"/>
        <rFont val="Calibri"/>
        <family val="2"/>
        <scheme val="minor"/>
      </rPr>
      <t xml:space="preserve"> / </t>
    </r>
    <r>
      <rPr>
        <sz val="10"/>
        <color theme="1"/>
        <rFont val="Arial Unicode MS"/>
      </rPr>
      <t>ALIGNER.LIGNES</t>
    </r>
  </si>
  <si>
    <r>
      <t>WRAPCOLS</t>
    </r>
    <r>
      <rPr>
        <sz val="11"/>
        <color theme="1"/>
        <rFont val="Calibri"/>
        <family val="2"/>
        <scheme val="minor"/>
      </rPr>
      <t xml:space="preserve"> / </t>
    </r>
    <r>
      <rPr>
        <sz val="10"/>
        <color theme="1"/>
        <rFont val="Arial Unicode MS"/>
      </rPr>
      <t>ALIGNER.COLONNES</t>
    </r>
  </si>
  <si>
    <r>
      <t>TOCOL</t>
    </r>
    <r>
      <rPr>
        <sz val="11"/>
        <color theme="1"/>
        <rFont val="Calibri"/>
        <family val="2"/>
        <scheme val="minor"/>
      </rPr>
      <t xml:space="preserve"> / </t>
    </r>
    <r>
      <rPr>
        <sz val="10"/>
        <color theme="1"/>
        <rFont val="Arial Unicode MS"/>
      </rPr>
      <t>VERS.COLONNE</t>
    </r>
  </si>
  <si>
    <r>
      <t>TOROW</t>
    </r>
    <r>
      <rPr>
        <sz val="11"/>
        <color theme="1"/>
        <rFont val="Calibri"/>
        <family val="2"/>
        <scheme val="minor"/>
      </rPr>
      <t xml:space="preserve"> / </t>
    </r>
    <r>
      <rPr>
        <sz val="10"/>
        <color theme="1"/>
        <rFont val="Arial Unicode MS"/>
      </rPr>
      <t>VERS.LIGNE</t>
    </r>
  </si>
  <si>
    <r>
      <t>TAKE</t>
    </r>
    <r>
      <rPr>
        <sz val="11"/>
        <color theme="1"/>
        <rFont val="Calibri"/>
        <family val="2"/>
        <scheme val="minor"/>
      </rPr>
      <t xml:space="preserve"> / </t>
    </r>
    <r>
      <rPr>
        <sz val="10"/>
        <color theme="1"/>
        <rFont val="Arial Unicode MS"/>
      </rPr>
      <t>PRENDRE</t>
    </r>
  </si>
  <si>
    <r>
      <t>DROP</t>
    </r>
    <r>
      <rPr>
        <sz val="11"/>
        <color theme="1"/>
        <rFont val="Calibri"/>
        <family val="2"/>
        <scheme val="minor"/>
      </rPr>
      <t xml:space="preserve"> / </t>
    </r>
    <r>
      <rPr>
        <sz val="10"/>
        <color theme="1"/>
        <rFont val="Arial Unicode MS"/>
      </rPr>
      <t>ABANDONNER</t>
    </r>
  </si>
  <si>
    <r>
      <t>CHOOSECOLS</t>
    </r>
    <r>
      <rPr>
        <sz val="11"/>
        <color theme="1"/>
        <rFont val="Calibri"/>
        <family val="2"/>
        <scheme val="minor"/>
      </rPr>
      <t xml:space="preserve"> / </t>
    </r>
    <r>
      <rPr>
        <sz val="10"/>
        <color theme="1"/>
        <rFont val="Arial Unicode MS"/>
      </rPr>
      <t>CHOISIRCOLS</t>
    </r>
  </si>
  <si>
    <r>
      <t>CHOOSEROWS</t>
    </r>
    <r>
      <rPr>
        <sz val="11"/>
        <color theme="1"/>
        <rFont val="Calibri"/>
        <family val="2"/>
        <scheme val="minor"/>
      </rPr>
      <t xml:space="preserve"> / </t>
    </r>
    <r>
      <rPr>
        <sz val="10"/>
        <color theme="1"/>
        <rFont val="Arial Unicode MS"/>
      </rPr>
      <t>CHOISIRLIGNES</t>
    </r>
  </si>
  <si>
    <r>
      <t xml:space="preserve">Tout ça est </t>
    </r>
    <r>
      <rPr>
        <b/>
        <sz val="14"/>
        <color rgb="FF0000FF"/>
        <rFont val="Calibri"/>
        <family val="2"/>
        <scheme val="minor"/>
      </rPr>
      <t>inconnu</t>
    </r>
    <r>
      <rPr>
        <sz val="14"/>
        <color rgb="FF0000FF"/>
        <rFont val="Calibri"/>
        <family val="2"/>
        <scheme val="minor"/>
      </rPr>
      <t xml:space="preserve"> en Excel “classique”.</t>
    </r>
  </si>
  <si>
    <t>4. Fonctions “programmation” / calcul avancé</t>
  </si>
  <si>
    <t>Très à la mode en 365, inexistantes dans les anciens :</t>
  </si>
  <si>
    <r>
      <t>LAMBDA</t>
    </r>
    <r>
      <rPr>
        <sz val="11"/>
        <color theme="1"/>
        <rFont val="Calibri"/>
        <family val="2"/>
        <scheme val="minor"/>
      </rPr>
      <t xml:space="preserve"> : définir ses propres fonctions</t>
    </r>
  </si>
  <si>
    <r>
      <t>LET</t>
    </r>
    <r>
      <rPr>
        <sz val="11"/>
        <color theme="1"/>
        <rFont val="Calibri"/>
        <family val="2"/>
        <scheme val="minor"/>
      </rPr>
      <t xml:space="preserve"> : nommer des variables dans une formule (celle qui te donnait </t>
    </r>
    <r>
      <rPr>
        <sz val="10"/>
        <color theme="1"/>
        <rFont val="Arial Unicode MS"/>
      </rPr>
      <t>_xlfn.LET</t>
    </r>
    <r>
      <rPr>
        <sz val="11"/>
        <color theme="1"/>
        <rFont val="Calibri"/>
        <family val="2"/>
        <scheme val="minor"/>
      </rPr>
      <t xml:space="preserve"> et #NOM?)</t>
    </r>
  </si>
  <si>
    <r>
      <t>MAP</t>
    </r>
    <r>
      <rPr>
        <sz val="11"/>
        <color theme="1"/>
        <rFont val="Calibri"/>
        <family val="2"/>
        <scheme val="minor"/>
      </rPr>
      <t xml:space="preserve"> / </t>
    </r>
    <r>
      <rPr>
        <sz val="10"/>
        <color theme="1"/>
        <rFont val="Arial Unicode MS"/>
      </rPr>
      <t>APPEL.LAMBDA.LIGNE</t>
    </r>
    <r>
      <rPr>
        <sz val="11"/>
        <color theme="1"/>
        <rFont val="Calibri"/>
        <family val="2"/>
        <scheme val="minor"/>
      </rPr>
      <t xml:space="preserve"> (nom FR récent), </t>
    </r>
    <r>
      <rPr>
        <sz val="10"/>
        <color theme="1"/>
        <rFont val="Arial Unicode MS"/>
      </rPr>
      <t>REDUCE</t>
    </r>
    <r>
      <rPr>
        <sz val="11"/>
        <color theme="1"/>
        <rFont val="Calibri"/>
        <family val="2"/>
        <scheme val="minor"/>
      </rPr>
      <t xml:space="preserve">, </t>
    </r>
    <r>
      <rPr>
        <sz val="10"/>
        <color theme="1"/>
        <rFont val="Arial Unicode MS"/>
      </rPr>
      <t>SCAN</t>
    </r>
    <r>
      <rPr>
        <sz val="11"/>
        <color theme="1"/>
        <rFont val="Calibri"/>
        <family val="2"/>
        <scheme val="minor"/>
      </rPr>
      <t xml:space="preserve">, </t>
    </r>
    <r>
      <rPr>
        <sz val="10"/>
        <color theme="1"/>
        <rFont val="Arial Unicode MS"/>
      </rPr>
      <t>BYROW</t>
    </r>
    <r>
      <rPr>
        <sz val="11"/>
        <color theme="1"/>
        <rFont val="Calibri"/>
        <family val="2"/>
        <scheme val="minor"/>
      </rPr>
      <t xml:space="preserve">, </t>
    </r>
    <r>
      <rPr>
        <sz val="10"/>
        <color theme="1"/>
        <rFont val="Arial Unicode MS"/>
      </rPr>
      <t>BYCOL</t>
    </r>
    <r>
      <rPr>
        <sz val="11"/>
        <color theme="1"/>
        <rFont val="Calibri"/>
        <family val="2"/>
        <scheme val="minor"/>
      </rPr>
      <t xml:space="preserve"> : appliquer des calculs ligne par ligne, colonne par colonne, etc.</t>
    </r>
  </si>
  <si>
    <r>
      <t xml:space="preserve">Sur une version non-365, dès que tu vois </t>
    </r>
    <r>
      <rPr>
        <sz val="12"/>
        <color rgb="FF0000FF"/>
        <rFont val="Arial Unicode MS"/>
      </rPr>
      <t>_xlfn.LAMBDA</t>
    </r>
    <r>
      <rPr>
        <sz val="12"/>
        <color rgb="FF0000FF"/>
        <rFont val="Calibri"/>
        <family val="2"/>
        <scheme val="minor"/>
      </rPr>
      <t xml:space="preserve">, </t>
    </r>
    <r>
      <rPr>
        <sz val="12"/>
        <color rgb="FF0000FF"/>
        <rFont val="Arial Unicode MS"/>
      </rPr>
      <t>_xlfn.LET</t>
    </r>
    <r>
      <rPr>
        <sz val="12"/>
        <color rgb="FF0000FF"/>
        <rFont val="Calibri"/>
        <family val="2"/>
        <scheme val="minor"/>
      </rPr>
      <t>, etc. → c’est mort.</t>
    </r>
  </si>
  <si>
    <t>5. Fonctions de recherche modernes (selon ta version)</t>
  </si>
  <si>
    <r>
      <t>XLOOKUP</t>
    </r>
    <r>
      <rPr>
        <sz val="11"/>
        <color theme="1"/>
        <rFont val="Calibri"/>
        <family val="2"/>
        <scheme val="minor"/>
      </rPr>
      <t xml:space="preserve"> / </t>
    </r>
    <r>
      <rPr>
        <sz val="10"/>
        <color theme="1"/>
        <rFont val="Arial Unicode MS"/>
      </rPr>
      <t>RECHERCHEX</t>
    </r>
  </si>
  <si>
    <r>
      <t>XMATCH</t>
    </r>
    <r>
      <rPr>
        <sz val="11"/>
        <color theme="1"/>
        <rFont val="Calibri"/>
        <family val="2"/>
        <scheme val="minor"/>
      </rPr>
      <t xml:space="preserve"> / </t>
    </r>
    <r>
      <rPr>
        <sz val="10"/>
        <color theme="1"/>
        <rFont val="Arial Unicode MS"/>
      </rPr>
      <t>XEQUIV</t>
    </r>
  </si>
  <si>
    <r>
      <t xml:space="preserve">Celles-là existent dans </t>
    </r>
    <r>
      <rPr>
        <b/>
        <sz val="11"/>
        <color theme="1"/>
        <rFont val="Calibri"/>
        <family val="2"/>
        <scheme val="minor"/>
      </rPr>
      <t>Excel 365</t>
    </r>
    <r>
      <rPr>
        <sz val="11"/>
        <color theme="1"/>
        <rFont val="Calibri"/>
        <family val="2"/>
        <scheme val="minor"/>
      </rPr>
      <t xml:space="preserve"> et aussi parfois dans certaines versions perpétuelles récentes, mais pas dans les plus anciennes (2016/2019).</t>
    </r>
  </si>
  <si>
    <r>
      <t xml:space="preserve">Vu tes messages, </t>
    </r>
    <r>
      <rPr>
        <b/>
        <sz val="11"/>
        <color theme="1"/>
        <rFont val="Calibri"/>
        <family val="2"/>
        <scheme val="minor"/>
      </rPr>
      <t>RECHERCHEX</t>
    </r>
    <r>
      <rPr>
        <sz val="11"/>
        <color theme="1"/>
        <rFont val="Calibri"/>
        <family val="2"/>
        <scheme val="minor"/>
      </rPr>
      <t xml:space="preserve"> marche chez toi, donc tu n’es pas sur une version vraiment vieille.</t>
    </r>
  </si>
  <si>
    <t>Concrètement pour toi</t>
  </si>
  <si>
    <t>Sur tes fichiers :</t>
  </si>
  <si>
    <r>
      <t xml:space="preserve">Les formules qui font apparaître </t>
    </r>
    <r>
      <rPr>
        <sz val="10"/>
        <color theme="1"/>
        <rFont val="Arial Unicode MS"/>
      </rPr>
      <t>_xlfn.XXX</t>
    </r>
    <r>
      <rPr>
        <sz val="11"/>
        <color theme="1"/>
        <rFont val="Calibri"/>
        <family val="2"/>
        <scheme val="minor"/>
      </rPr>
      <t xml:space="preserve"> ou </t>
    </r>
    <r>
      <rPr>
        <sz val="10"/>
        <color theme="1"/>
        <rFont val="Arial Unicode MS"/>
      </rPr>
      <t>_xlpm.xxx</t>
    </r>
    <r>
      <rPr>
        <sz val="11"/>
        <color theme="1"/>
        <rFont val="Calibri"/>
        <family val="2"/>
        <scheme val="minor"/>
      </rPr>
      <t xml:space="preserve"> viennent de quelqu’un qui a Excel 365 et qui a utilisé :</t>
    </r>
  </si>
  <si>
    <t>LET</t>
  </si>
  <si>
    <t>LAMBDA</t>
  </si>
  <si>
    <t>parfois des fonctions tableau récentes</t>
  </si>
  <si>
    <r>
      <t xml:space="preserve">Sur </t>
    </r>
    <r>
      <rPr>
        <b/>
        <sz val="11"/>
        <color theme="1"/>
        <rFont val="Calibri"/>
        <family val="2"/>
        <scheme val="minor"/>
      </rPr>
      <t>ta version</t>
    </r>
    <r>
      <rPr>
        <sz val="11"/>
        <color theme="1"/>
        <rFont val="Calibri"/>
        <family val="2"/>
        <scheme val="minor"/>
      </rPr>
      <t>, tu peux utiliser sans souci :</t>
    </r>
  </si>
  <si>
    <r>
      <t>RECHERCHEX</t>
    </r>
    <r>
      <rPr>
        <sz val="11"/>
        <color theme="1"/>
        <rFont val="Calibri"/>
        <family val="2"/>
        <scheme val="minor"/>
      </rPr>
      <t xml:space="preserve"> (tu l’utilises déjà)</t>
    </r>
  </si>
  <si>
    <r>
      <t>les classiques (</t>
    </r>
    <r>
      <rPr>
        <sz val="10"/>
        <color theme="1"/>
        <rFont val="Arial Unicode MS"/>
      </rPr>
      <t>SOMME.SI</t>
    </r>
    <r>
      <rPr>
        <sz val="11"/>
        <color theme="1"/>
        <rFont val="Calibri"/>
        <family val="2"/>
        <scheme val="minor"/>
      </rPr>
      <t xml:space="preserve">, </t>
    </r>
    <r>
      <rPr>
        <sz val="10"/>
        <color theme="1"/>
        <rFont val="Arial Unicode MS"/>
      </rPr>
      <t>NB.SI</t>
    </r>
    <r>
      <rPr>
        <sz val="11"/>
        <color theme="1"/>
        <rFont val="Calibri"/>
        <family val="2"/>
        <scheme val="minor"/>
      </rPr>
      <t xml:space="preserve">, </t>
    </r>
    <r>
      <rPr>
        <sz val="10"/>
        <color theme="1"/>
        <rFont val="Arial Unicode MS"/>
      </rPr>
      <t>INDEX</t>
    </r>
    <r>
      <rPr>
        <sz val="11"/>
        <color theme="1"/>
        <rFont val="Calibri"/>
        <family val="2"/>
        <scheme val="minor"/>
      </rPr>
      <t xml:space="preserve">, </t>
    </r>
    <r>
      <rPr>
        <sz val="10"/>
        <color theme="1"/>
        <rFont val="Arial Unicode MS"/>
      </rPr>
      <t>EQUIV</t>
    </r>
    <r>
      <rPr>
        <sz val="11"/>
        <color theme="1"/>
        <rFont val="Calibri"/>
        <family val="2"/>
        <scheme val="minor"/>
      </rPr>
      <t xml:space="preserve">, </t>
    </r>
    <r>
      <rPr>
        <sz val="10"/>
        <color theme="1"/>
        <rFont val="Arial Unicode MS"/>
      </rPr>
      <t>SOMMEPROD</t>
    </r>
    <r>
      <rPr>
        <sz val="11"/>
        <color theme="1"/>
        <rFont val="Calibri"/>
        <family val="2"/>
        <scheme val="minor"/>
      </rPr>
      <t>, etc.)</t>
    </r>
  </si>
  <si>
    <r>
      <t xml:space="preserve">Mais tu dois </t>
    </r>
    <r>
      <rPr>
        <b/>
        <sz val="11"/>
        <color theme="1"/>
        <rFont val="Calibri"/>
        <family val="2"/>
        <scheme val="minor"/>
      </rPr>
      <t>éviter / réécrire</t>
    </r>
    <r>
      <rPr>
        <sz val="11"/>
        <color theme="1"/>
        <rFont val="Calibri"/>
        <family val="2"/>
        <scheme val="minor"/>
      </rPr>
      <t xml:space="preserve"> :</t>
    </r>
  </si>
  <si>
    <r>
      <t>FILTER</t>
    </r>
    <r>
      <rPr>
        <sz val="11"/>
        <color theme="1"/>
        <rFont val="Calibri"/>
        <family val="2"/>
        <scheme val="minor"/>
      </rPr>
      <t xml:space="preserve">, </t>
    </r>
    <r>
      <rPr>
        <sz val="10"/>
        <color theme="1"/>
        <rFont val="Arial Unicode MS"/>
      </rPr>
      <t>UNIQUE</t>
    </r>
    <r>
      <rPr>
        <sz val="11"/>
        <color theme="1"/>
        <rFont val="Calibri"/>
        <family val="2"/>
        <scheme val="minor"/>
      </rPr>
      <t xml:space="preserve">, </t>
    </r>
    <r>
      <rPr>
        <sz val="10"/>
        <color theme="1"/>
        <rFont val="Arial Unicode MS"/>
      </rPr>
      <t>TEXTSPLIT</t>
    </r>
    <r>
      <rPr>
        <sz val="11"/>
        <color theme="1"/>
        <rFont val="Calibri"/>
        <family val="2"/>
        <scheme val="minor"/>
      </rPr>
      <t>, …</t>
    </r>
  </si>
  <si>
    <t>En gros :</t>
  </si>
  <si>
    <t>Excel 365 = jouets modernes, très lisibles.</t>
  </si>
  <si>
    <t>Excel non 365 = on fait la même chose, mais avec des formules plus longues et un peu “usine à gaz”.</t>
  </si>
  <si>
    <r>
      <t xml:space="preserve">Si tu veux, tu peux me coller </t>
    </r>
    <r>
      <rPr>
        <b/>
        <sz val="11"/>
        <color theme="1"/>
        <rFont val="Calibri"/>
        <family val="2"/>
        <scheme val="minor"/>
      </rPr>
      <t>n’importe quelle formule 365</t>
    </r>
    <r>
      <rPr>
        <sz val="11"/>
        <color theme="1"/>
        <rFont val="Calibri"/>
        <family val="2"/>
        <scheme val="minor"/>
      </rPr>
      <t xml:space="preserve"> qui te sort </t>
    </r>
    <r>
      <rPr>
        <sz val="10"/>
        <color theme="1"/>
        <rFont val="Arial Unicode MS"/>
      </rPr>
      <t>#NOM?</t>
    </r>
    <r>
      <rPr>
        <sz val="11"/>
        <color theme="1"/>
        <rFont val="Calibri"/>
        <family val="2"/>
        <scheme val="minor"/>
      </rPr>
      <t>, et je te la traduis en version compatible avec ta “vieille” Excel, sans poser de question.</t>
    </r>
  </si>
  <si>
    <t>Quand ton classeur recommencera à ressembler à une centrale nucléaire, tu reviens, on démonte les formules une par une. Bonne production &amp; bons tableaux !</t>
  </si>
  <si>
    <t>Ⓐ Ⓑ Ⓒ Ⓓ Ⓔ Ⓕ</t>
  </si>
  <si>
    <r>
      <t xml:space="preserve">En général tu verras quelque chose comme </t>
    </r>
    <r>
      <rPr>
        <sz val="10"/>
        <color theme="1"/>
        <rFont val="Arial Unicode MS"/>
      </rPr>
      <t>16.0</t>
    </r>
    <r>
      <rPr>
        <sz val="11"/>
        <color theme="1"/>
        <rFont val="Calibri"/>
        <family val="2"/>
        <scheme val="minor"/>
      </rPr>
      <t>.</t>
    </r>
  </si>
  <si>
    <r>
      <t>16.0</t>
    </r>
    <r>
      <rPr>
        <sz val="11"/>
        <color theme="1"/>
        <rFont val="Calibri"/>
        <family val="2"/>
        <scheme val="minor"/>
      </rPr>
      <t xml:space="preserve"> = moteur commun à Excel 2016 / 2019 / 2021 / 365 → on </t>
    </r>
    <r>
      <rPr>
        <b/>
        <sz val="11"/>
        <color theme="1"/>
        <rFont val="Calibri"/>
        <family val="2"/>
        <scheme val="minor"/>
      </rPr>
      <t>ne peut pas</t>
    </r>
    <r>
      <rPr>
        <sz val="11"/>
        <color theme="1"/>
        <rFont val="Calibri"/>
        <family val="2"/>
        <scheme val="minor"/>
      </rPr>
      <t xml:space="preserve"> distinguer 365 d’une version perpétuelle (genre 2021) juste avec une formule de feuille.</t>
    </r>
  </si>
  <si>
    <r>
      <t>Oui</t>
    </r>
    <r>
      <rPr>
        <sz val="11"/>
        <color theme="1"/>
        <rFont val="Calibri"/>
        <family val="2"/>
        <scheme val="minor"/>
      </rPr>
      <t xml:space="preserve">, tu peux connaître la version interne avec </t>
    </r>
    <r>
      <rPr>
        <sz val="10"/>
        <color theme="1"/>
        <rFont val="Arial Unicode MS"/>
      </rPr>
      <t>INFO("version")</t>
    </r>
    <r>
      <rPr>
        <sz val="11"/>
        <color theme="1"/>
        <rFont val="Calibri"/>
        <family val="2"/>
        <scheme val="minor"/>
      </rPr>
      <t>.</t>
    </r>
  </si>
  <si>
    <r>
      <t>Non</t>
    </r>
    <r>
      <rPr>
        <sz val="11"/>
        <color theme="1"/>
        <rFont val="Calibri"/>
        <family val="2"/>
        <scheme val="minor"/>
      </rPr>
      <t>, une simple formule ne permet pas de dire “ça c’est 365, ça c’est 2021”, il faut regarder le type de licence dans Excel (Compte → Informations sur le produit).</t>
    </r>
  </si>
  <si>
    <t>Si vous modifiez la largeur des colonnes cliquez sur F9 pour la mise à jour</t>
  </si>
  <si>
    <t>MODÈLE DE FICHE 30 COLONNES  (dont 12 masquables) et 15 lignes produits</t>
  </si>
  <si>
    <t xml:space="preserve"> saisie en poids et/ou en volumes - collez les logos des lignes 44 / 46 dans les colonnes  H - K -N</t>
  </si>
  <si>
    <t>La pâte à choux</t>
  </si>
  <si>
    <t>Glacer la pâte à choux</t>
  </si>
  <si>
    <t>FONDANT POUR GLACER</t>
  </si>
  <si>
    <t>pâtisserie-PATE A-CHOUX</t>
  </si>
  <si>
    <t>① le NOM DE LA RECETTE.FAMILLE</t>
  </si>
  <si>
    <t>Mickaël RABEAU - Formateur AFPA - Rochefort sur mer</t>
  </si>
  <si>
    <t>② l' AUTEUR :</t>
  </si>
  <si>
    <t>▼ Masquez ces 12 colonnes ►</t>
  </si>
  <si>
    <t>③ ?  &gt; Recette mère</t>
  </si>
  <si>
    <t>❿ Quels Poids voulez vous fabriquer</t>
  </si>
  <si>
    <t>④ Nom des recettes - le/la ►</t>
  </si>
  <si>
    <t>🅰</t>
  </si>
  <si>
    <t>🅱</t>
  </si>
  <si>
    <t>🅲</t>
  </si>
  <si>
    <t xml:space="preserve">❺ Denrées  </t>
  </si>
  <si>
    <t>Fondant Blanc</t>
  </si>
  <si>
    <t>Fondant chocolat</t>
  </si>
  <si>
    <t>Fondant café</t>
  </si>
  <si>
    <t>Saisissez vos prix ❾</t>
  </si>
  <si>
    <t>au choix saisissez ⑥ ou ⑦ mais pas les deux pour le même produit</t>
  </si>
  <si>
    <t>❾ Saisissez vos prix</t>
  </si>
  <si>
    <t>A ►</t>
  </si>
  <si>
    <t>Fondant blanc</t>
  </si>
  <si>
    <t>B ►</t>
  </si>
  <si>
    <t>Chocolat blanc</t>
  </si>
  <si>
    <t>C ►</t>
  </si>
  <si>
    <t>Cacao pâte</t>
  </si>
  <si>
    <t>D ►</t>
  </si>
  <si>
    <t>Colorant rouge</t>
  </si>
  <si>
    <t>E ►</t>
  </si>
  <si>
    <t>Colorant jaune</t>
  </si>
  <si>
    <t>F ►</t>
  </si>
  <si>
    <t>Trablit</t>
  </si>
  <si>
    <t>G ►</t>
  </si>
  <si>
    <t>Sirop 1260 D</t>
  </si>
  <si>
    <t>H ►</t>
  </si>
  <si>
    <t>I ►</t>
  </si>
  <si>
    <t>Lien internet</t>
  </si>
  <si>
    <t>collez le lien vous renvoyant vers l'Auteur de la recette</t>
  </si>
  <si>
    <t>J ►</t>
  </si>
  <si>
    <t>toujours indiquer les sources</t>
  </si>
  <si>
    <t>K ►</t>
  </si>
  <si>
    <t>L ►</t>
  </si>
  <si>
    <t>M ►</t>
  </si>
  <si>
    <t>N ►</t>
  </si>
  <si>
    <t>O ►</t>
  </si>
  <si>
    <t>Bol(s)</t>
  </si>
  <si>
    <t>Bowl(s)</t>
  </si>
  <si>
    <t>Préparer une bassine d’eau très froide (avec des blocs de congélation par exemple).</t>
  </si>
  <si>
    <t>Mettre tous les ingrédients (A+B+C) dans une casserole ainsi que le thermomètre.</t>
  </si>
  <si>
    <t>Porter à 114°C sur un feu vif.</t>
  </si>
  <si>
    <t>Sortir du feu puis déposer le cul de la casserole dans l’eau froide.</t>
  </si>
  <si>
    <t>Attendre environ 75°C puis commencer à fouetter à l’aide du batteur électrique ou bien verser dans la cuve d’un robot et l’actionner jusqu’à que le sucre masse, que la préparation blanchisse et qu’il soit possible d’en faire une boule un peu sèche</t>
  </si>
  <si>
    <t>Déposer le fondant pâtissier sur le plan de travail et le fraiser avec la pomme de votre main quelques coups pour le rendre uniforme.</t>
  </si>
  <si>
    <t>Placer le fondant pâtissier dans une boite étanche au réfrigérateur et l’utiliser suivant le besoin (voir si les conseils ci-après).</t>
  </si>
  <si>
    <t>AJOUTER LES AUTEURS ET LES LIENS</t>
  </si>
  <si>
    <t>Autres recherches sur le net cliquez sur les liens ⑧</t>
  </si>
  <si>
    <t>https://mapatisserie.fr/recette/divers/recette-fondant-patissier/2/</t>
  </si>
  <si>
    <t>https://www.google.fr/search?q=patisserie+FONDANT+POUR+GLACER&amp;ie=utf-8&amp;oe=utf-8&amp;client=firefox-b&amp;gfe_rd=cr&amp;ei=E-MuWZ6MApHu8weRh4XQAw#q=patisserie+FONDANT+POUR+GLACER&amp;tbm=vid</t>
  </si>
  <si>
    <t>Mode d'emploi de la fiche 30 colonnes 15 lignes produits</t>
  </si>
  <si>
    <t>Passez le flambeau. Transmettez vos savoir-faire : les apprenants comprendront plus vite, réussiront mieux et feront progresser vos documents.</t>
  </si>
  <si>
    <t>exemple HARICOT DE MOUTON OU CASSOULET TOULOUSAIN</t>
  </si>
  <si>
    <t>◄ vous pouvez masquer ces 12 colonnes  ▼</t>
  </si>
  <si>
    <t>◄ vous pouvez masquer ces 15 colonnes  ▼</t>
  </si>
  <si>
    <t>Ce tableau découpe votre texte et l'ajuste à la largeur de votre colonne</t>
  </si>
  <si>
    <t>Copiez le texte découpé et collez le dans votre fiche - Collage spécial 1.2.3 valeurs pour ne pas coller les formules</t>
  </si>
  <si>
    <t>❸ saisissez un nombre de caractères pour que le texte ne déborde pas de la colonne</t>
  </si>
  <si>
    <t>Lorsque vous masquez des lignes ou colonnes ou que vous saisssez une nouvelle valeur appuyez sur la touche F9 pour forcer Excel à recalculer</t>
  </si>
  <si>
    <t>Texte collé</t>
  </si>
  <si>
    <t>"Nettoyage" et découpage du texte dans ces 4 colonnes</t>
  </si>
  <si>
    <t>bb35=0=SI(NBCAR(BD35)=0;"";NBCAR(BD35)&amp;" car");be35=1;je voudrais 0=SI(BB35&gt;0;1;0)</t>
  </si>
  <si>
    <t>SI(NBCAR(BD35)=0;0;1)</t>
  </si>
  <si>
    <t>SI(NBCAR(BD34)=0;0;1)</t>
  </si>
  <si>
    <t>j'ai un tableau en cellule t104,avec une police de caractère Calibri ,taille 12</t>
  </si>
  <si>
    <t>largeur des PHASES DE PROGRESSION =</t>
  </si>
  <si>
    <t>❷ Ajustez la largeur de cette colonne sur la largeur des phases de progressions</t>
  </si>
  <si>
    <t>❹ récupérez le texte découpé et collez le dans votre document collage spécial valeur 1.2.3</t>
  </si>
  <si>
    <t xml:space="preserve">❸ saisissez un nombre de caractères pour que le texte ne déborde pas de la colonne </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</si>
  <si>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</si>
  <si>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</si>
  <si>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</si>
  <si>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</si>
  <si>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</si>
  <si>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</si>
  <si>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</si>
  <si>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</si>
  <si>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</si>
  <si>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</si>
  <si>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Nb.car.</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</si>
  <si>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</si>
  <si>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</si>
  <si>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</si>
  <si>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</si>
  <si>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</si>
  <si>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</si>
  <si>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</si>
  <si>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</si>
  <si>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</si>
  <si>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</si>
  <si>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</si>
  <si>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</si>
  <si>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J’ai utilisé le point comme séparateur décimal.</t>
  </si>
  <si>
    <t>← largeurs actuelles des colonnes</t>
  </si>
  <si>
    <t>Ce document est composé de :</t>
  </si>
  <si>
    <t>&lt; ✅ largeurs conseillées</t>
  </si>
  <si>
    <t>avec valeurs ou texte</t>
  </si>
  <si>
    <t xml:space="preserve">cellules vides </t>
  </si>
  <si>
    <t xml:space="preserve">Date de mise à jour : 05 DÉCEMBRE 2025 </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</si>
  <si>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</si>
  <si>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</si>
  <si>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lignes</t>
  </si>
  <si>
    <t>colonnes</t>
  </si>
  <si>
    <r>
      <t xml:space="preserve">Dans certaines cellules (comme </t>
    </r>
    <r>
      <rPr>
        <b/>
        <sz val="12"/>
        <color theme="1"/>
        <rFont val="Calibri"/>
        <family val="2"/>
        <scheme val="minor"/>
      </rPr>
      <t>collez la--FAMILLE</t>
    </r>
    <r>
      <rPr>
        <sz val="12"/>
        <color theme="1"/>
        <rFont val="Calibri"/>
        <family val="2"/>
        <scheme val="minor"/>
      </rPr>
      <t xml:space="preserve">), vous verrez </t>
    </r>
    <r>
      <rPr>
        <sz val="12"/>
        <color theme="1"/>
        <rFont val="Arial Unicode MS"/>
      </rPr>
      <t>--</t>
    </r>
    <r>
      <rPr>
        <sz val="12"/>
        <color theme="1"/>
        <rFont val="Calibri"/>
        <family val="2"/>
        <scheme val="minor"/>
      </rPr>
      <t>.</t>
    </r>
  </si>
  <si>
    <t>Pour vos futurs documents → autre identification possible</t>
  </si>
  <si>
    <r>
      <t xml:space="preserve">In some cells (like </t>
    </r>
    <r>
      <rPr>
        <i/>
        <sz val="12"/>
        <color theme="1"/>
        <rFont val="Calibri"/>
        <family val="2"/>
        <scheme val="minor"/>
      </rPr>
      <t>paste here – FAMILY</t>
    </r>
    <r>
      <rPr>
        <sz val="12"/>
        <color theme="1"/>
        <rFont val="Calibri"/>
        <family val="2"/>
        <scheme val="minor"/>
      </rPr>
      <t xml:space="preserve">), you’ll see </t>
    </r>
    <r>
      <rPr>
        <sz val="12"/>
        <color theme="1"/>
        <rFont val="Arial Unicode MS"/>
      </rPr>
      <t>--</t>
    </r>
    <r>
      <rPr>
        <sz val="12"/>
        <color theme="1"/>
        <rFont val="Calibri"/>
        <family val="2"/>
        <scheme val="minor"/>
      </rPr>
      <t>.</t>
    </r>
  </si>
  <si>
    <t>For your future documents → alternative identification possible</t>
  </si>
  <si>
    <r>
      <t xml:space="preserve">En algunas celdas (como </t>
    </r>
    <r>
      <rPr>
        <i/>
        <sz val="12"/>
        <color theme="1"/>
        <rFont val="Calibri"/>
        <family val="2"/>
        <scheme val="minor"/>
      </rPr>
      <t>pegar aquí – FAMILIA</t>
    </r>
    <r>
      <rPr>
        <sz val="12"/>
        <color theme="1"/>
        <rFont val="Calibri"/>
        <family val="2"/>
        <scheme val="minor"/>
      </rPr>
      <t xml:space="preserve">), verás </t>
    </r>
    <r>
      <rPr>
        <sz val="12"/>
        <color theme="1"/>
        <rFont val="Arial Unicode MS"/>
      </rPr>
      <t>--</t>
    </r>
    <r>
      <rPr>
        <sz val="12"/>
        <color theme="1"/>
        <rFont val="Calibri"/>
        <family val="2"/>
        <scheme val="minor"/>
      </rPr>
      <t>.</t>
    </r>
  </si>
  <si>
    <t>Para tus futuros documentos → otra identificación posible</t>
  </si>
  <si>
    <t>Ce n’est pas une erreur, c’est volontaire.</t>
  </si>
  <si>
    <t>▼ abréviation de l’identification (extraction via formules)</t>
  </si>
  <si>
    <t>This is not an error — it’s intentional.</t>
  </si>
  <si>
    <t>▼ abbreviation of the identification (extracted via formulas)</t>
  </si>
  <si>
    <t>No es un error — es intencional.</t>
  </si>
  <si>
    <t>▼ abreviatura de la identificación (extraída con fórmulas)</t>
  </si>
  <si>
    <t>Ce classeur construit des phrases structurées du type :</t>
  </si>
  <si>
    <t>This workbook builds structured sentences in the format:</t>
  </si>
  <si>
    <t>cuisine-proteins-LAMB</t>
  </si>
  <si>
    <t>Este libro construye frases estructuradas del tipo:</t>
  </si>
  <si>
    <t>cuisine-cocido-ESPÁRRAGOS</t>
  </si>
  <si>
    <t>Nom | Info complémentaire | Suite de la description</t>
  </si>
  <si>
    <t>Name | Additional info | Description continuation</t>
  </si>
  <si>
    <t/>
  </si>
  <si>
    <t>Nombre | Información adicional | Continuación de la descripción</t>
  </si>
  <si>
    <t>(par exemple MAJUSCULE(GAUCHE(J21;1))&amp;" "&amp;J21&amp;" | "&amp;S21&amp;"| "&amp;J23&amp;" "&amp;K23).</t>
  </si>
  <si>
    <r>
      <t xml:space="preserve">(for example: </t>
    </r>
    <r>
      <rPr>
        <sz val="12"/>
        <color theme="1"/>
        <rFont val="Arial Unicode MS"/>
      </rPr>
      <t>MAJUSCULE(GAUCHE(J21;1))&amp;" "&amp;J21&amp;" | "&amp;S21&amp;"| "&amp;J23&amp;" "&amp;K23).</t>
    </r>
  </si>
  <si>
    <r>
      <t xml:space="preserve">(por ejemplo: </t>
    </r>
    <r>
      <rPr>
        <sz val="12"/>
        <color theme="1"/>
        <rFont val="Arial Unicode MS"/>
      </rPr>
      <t>MAJUSCULE(GAUCHE(J21;1))&amp;" "&amp;J21&amp;" | "&amp;S21&amp;"| "&amp;J23&amp;" "&amp;K23).</t>
    </r>
  </si>
  <si>
    <r>
      <t xml:space="preserve">Quand il n’y a </t>
    </r>
    <r>
      <rPr>
        <b/>
        <sz val="12"/>
        <color theme="1"/>
        <rFont val="Calibri"/>
        <family val="2"/>
        <scheme val="minor"/>
      </rPr>
      <t>aucune information à mettre</t>
    </r>
    <r>
      <rPr>
        <sz val="12"/>
        <color theme="1"/>
        <rFont val="Calibri"/>
        <family val="2"/>
        <scheme val="minor"/>
      </rPr>
      <t xml:space="preserve"> dans la zone “info complémentaire”, on utilise </t>
    </r>
    <r>
      <rPr>
        <sz val="12"/>
        <color theme="1"/>
        <rFont val="Arial Unicode MS"/>
      </rPr>
      <t>--</t>
    </r>
    <r>
      <rPr>
        <sz val="12"/>
        <color theme="1"/>
        <rFont val="Calibri"/>
        <family val="2"/>
        <scheme val="minor"/>
      </rPr>
      <t xml:space="preserve"> plutôt que laisser la cellule vide.</t>
    </r>
  </si>
  <si>
    <r>
      <t xml:space="preserve">When there is no information to put in the "additional info" field, we use </t>
    </r>
    <r>
      <rPr>
        <sz val="12"/>
        <color theme="1"/>
        <rFont val="Arial Unicode MS"/>
      </rPr>
      <t>--</t>
    </r>
    <r>
      <rPr>
        <sz val="12"/>
        <color theme="1"/>
        <rFont val="Calibri"/>
        <family val="2"/>
        <scheme val="minor"/>
      </rPr>
      <t xml:space="preserve"> instead of leaving the cell empty.</t>
    </r>
  </si>
  <si>
    <r>
      <t xml:space="preserve">Cuando no hay información que añadir en la zona “información adicional”, se utiliza </t>
    </r>
    <r>
      <rPr>
        <sz val="12"/>
        <color theme="1"/>
        <rFont val="Arial Unicode MS"/>
      </rPr>
      <t>--</t>
    </r>
    <r>
      <rPr>
        <sz val="12"/>
        <color theme="1"/>
        <rFont val="Calibri"/>
        <family val="2"/>
        <scheme val="minor"/>
      </rPr>
      <t xml:space="preserve"> en lugar de dejar la celda vacía.</t>
    </r>
  </si>
  <si>
    <t>Cela sert à :</t>
  </si>
  <si>
    <t>This helps to:</t>
  </si>
  <si>
    <t>Esto sirve para:</t>
  </si>
  <si>
    <r>
      <t xml:space="preserve">garder la même structure de texte : </t>
    </r>
    <r>
      <rPr>
        <sz val="12"/>
        <color theme="1"/>
        <rFont val="Arial Unicode MS"/>
      </rPr>
      <t>… | --| …</t>
    </r>
  </si>
  <si>
    <r>
      <t xml:space="preserve">keep a consistent structure like: </t>
    </r>
    <r>
      <rPr>
        <sz val="12"/>
        <color theme="1"/>
        <rFont val="Arial Unicode MS"/>
      </rPr>
      <t>... | -- | ...</t>
    </r>
  </si>
  <si>
    <r>
      <t xml:space="preserve">mantener una estructura coherente: </t>
    </r>
    <r>
      <rPr>
        <sz val="12"/>
        <color theme="1"/>
        <rFont val="Arial Unicode MS"/>
      </rPr>
      <t>... | -- | ...</t>
    </r>
  </si>
  <si>
    <t>montrer clairement qu’il n’y a rien à cet endroit (ce n’est pas un oubli),</t>
  </si>
  <si>
    <t>clearly indicate that nothing is expected there (it's not missing)</t>
  </si>
  <si>
    <t>mostrar claramente que no falta nada (no es un olvido)</t>
  </si>
  <si>
    <r>
      <t xml:space="preserve">faciliter les tris, recherches ou découpes de texte basées sur le symbole </t>
    </r>
    <r>
      <rPr>
        <sz val="12"/>
        <color theme="1"/>
        <rFont val="Arial Unicode MS"/>
      </rPr>
      <t>|</t>
    </r>
    <r>
      <rPr>
        <sz val="12"/>
        <color theme="1"/>
        <rFont val="Calibri"/>
        <family val="2"/>
        <scheme val="minor"/>
      </rPr>
      <t>.</t>
    </r>
  </si>
  <si>
    <r>
      <t xml:space="preserve">make sorting, searching, or splitting text using the </t>
    </r>
    <r>
      <rPr>
        <sz val="12"/>
        <color theme="1"/>
        <rFont val="Arial Unicode MS"/>
      </rPr>
      <t>|</t>
    </r>
    <r>
      <rPr>
        <sz val="12"/>
        <color theme="1"/>
        <rFont val="Calibri"/>
        <family val="2"/>
        <scheme val="minor"/>
      </rPr>
      <t xml:space="preserve"> symbol easier</t>
    </r>
  </si>
  <si>
    <r>
      <t xml:space="preserve">facilitar el orden, la búsqueda o la división de texto con el símbolo </t>
    </r>
    <r>
      <rPr>
        <sz val="12"/>
        <color theme="1"/>
        <rFont val="Arial Unicode MS"/>
      </rPr>
      <t>|</t>
    </r>
  </si>
  <si>
    <t>Summary:</t>
  </si>
  <si>
    <t>Resumen:</t>
  </si>
  <si>
    <r>
      <t>--</t>
    </r>
    <r>
      <rPr>
        <sz val="12"/>
        <color theme="1"/>
        <rFont val="Calibri"/>
        <family val="2"/>
        <scheme val="minor"/>
      </rPr>
      <t xml:space="preserve"> = “zone volontairement vide, mais prise en compte dans la phrase”.</t>
    </r>
  </si>
  <si>
    <r>
      <t>--</t>
    </r>
    <r>
      <rPr>
        <sz val="12"/>
        <color theme="1"/>
        <rFont val="Calibri"/>
        <family val="2"/>
        <scheme val="minor"/>
      </rPr>
      <t xml:space="preserve"> = “intentionally empty area, but included in the sentence”</t>
    </r>
  </si>
  <si>
    <r>
      <t>--</t>
    </r>
    <r>
      <rPr>
        <sz val="12"/>
        <color theme="1"/>
        <rFont val="Calibri"/>
        <family val="2"/>
        <scheme val="minor"/>
      </rPr>
      <t xml:space="preserve"> = “zona vacía a propósito, pero incluida en la frase”</t>
    </r>
  </si>
  <si>
    <t>The file texts may be in English or Spanish, but the formulas remain in French.</t>
  </si>
  <si>
    <t>Los textos de los archivos pueden estar en inglés o en español, pero las fórmulas siguen en francés.</t>
  </si>
  <si>
    <t>Textes en EN ou ES possibles — Formules toujours en FR</t>
  </si>
  <si>
    <t>Texts can be in EN or ES — Formulas stay in FR</t>
  </si>
  <si>
    <t>Textos posibles en EN o ES — Fórmulas siempre en FR</t>
  </si>
  <si>
    <t>Pass the torch. Share your know-how: learners will understand faster, succeed better, and improve your documents.</t>
  </si>
  <si>
    <t>Pasen la antorcha. Transmitan su saber hacer: los aprendices comprenderán más rápido, tendrán más éxito y mejorarán sus documentos.</t>
  </si>
  <si>
    <t>Here is a short list — feel free to adjust the colors as you see fit.</t>
  </si>
  <si>
    <t>Aquí tienes una lista breve — puedes modificar los colores como prefieras.</t>
  </si>
  <si>
    <t>I used "Postit" because Post-it® is a registered trademark.</t>
  </si>
  <si>
    <t>He escrito "Postit" porque Post-it® es una marca registrada.</t>
  </si>
  <si>
    <t>cuisine-SIDES</t>
  </si>
  <si>
    <t>PASTRY</t>
  </si>
  <si>
    <t>CATERING</t>
  </si>
  <si>
    <t>FAMILY--Identity</t>
  </si>
  <si>
    <t>BARTENDERS - BAR - DRINKS</t>
  </si>
  <si>
    <t>RGB color codes (Red–Green–Blue)</t>
  </si>
  <si>
    <t>cuisine-ACOMPAÑAMIENTOS</t>
  </si>
  <si>
    <t>PASTELERÍA</t>
  </si>
  <si>
    <t>CÁTERING</t>
  </si>
  <si>
    <t>FAMILIA--Identidad</t>
  </si>
  <si>
    <t>PESCADERÍA</t>
  </si>
  <si>
    <t>BARTENDERS - BAR - BEBIDAS</t>
  </si>
  <si>
    <t>R      G       B           HEX</t>
  </si>
  <si>
    <t>51 153 102  #339966</t>
  </si>
  <si>
    <t>cuisine-COMPOSED GREEN SALADS</t>
  </si>
  <si>
    <t>pastry--BAVARIANS (BAVAROIS)</t>
  </si>
  <si>
    <t>catering-COLD ROASTS</t>
  </si>
  <si>
    <t>COOKING METHODS</t>
  </si>
  <si>
    <t>Dietary color</t>
  </si>
  <si>
    <t>Poissonnerie--SHELLFISH (MOLLUSCS)</t>
  </si>
  <si>
    <t>BAR-Cocktails-with alcohol</t>
  </si>
  <si>
    <t>153 204 0   #99CC00</t>
  </si>
  <si>
    <t>cuisine-ENSALADAS VERDES COMPUESTAS</t>
  </si>
  <si>
    <t>pastelería--BÁVAROS (BAVAROIS)</t>
  </si>
  <si>
    <t>traiteur-ASADOS FRÍOS</t>
  </si>
  <si>
    <t>CHARCUTERÍA</t>
  </si>
  <si>
    <t>MODOS DE COCCIÓN</t>
  </si>
  <si>
    <t>Color dietético</t>
  </si>
  <si>
    <t>Poissonnerie--MOLUSCOS</t>
  </si>
  <si>
    <t>BAR-Cócteles-con alcohol</t>
  </si>
  <si>
    <t>128 0   0   #800000</t>
  </si>
  <si>
    <t>255 0   255 #FF00FF</t>
  </si>
  <si>
    <t>pastry--BISCUITS</t>
  </si>
  <si>
    <t>catering-AMUSE-BOUCHES</t>
  </si>
  <si>
    <t>charcuterie--JELLIES</t>
  </si>
  <si>
    <t>cooking--BRAISED</t>
  </si>
  <si>
    <t>cuisine-dish-PROTEINS</t>
  </si>
  <si>
    <t>cuisine-vegetables-COOKED VEGETABLES</t>
  </si>
  <si>
    <t>cuisine-vegetables-RAW VEGETABLES</t>
  </si>
  <si>
    <t>cuisine-vegetables-STARCHES</t>
  </si>
  <si>
    <t>Poissonnerie--CRUSTACEANS</t>
  </si>
  <si>
    <t>BAR-Cocktails-non-alcoholic</t>
  </si>
  <si>
    <t>255 102 0   #FF6600</t>
  </si>
  <si>
    <t>cuisine--CRUDITÉS</t>
  </si>
  <si>
    <t>pastelería--BIZCOCHOS</t>
  </si>
  <si>
    <t>traiteur-APERITIVOS</t>
  </si>
  <si>
    <t>charcutería--GELATINAS</t>
  </si>
  <si>
    <t>cocción--BRASADO</t>
  </si>
  <si>
    <t>cuisine-plato-PROTEÍNAS</t>
  </si>
  <si>
    <t>cuisine-verduras-COCIDAS</t>
  </si>
  <si>
    <t>cuisine-verduras-CRUDITÉS</t>
  </si>
  <si>
    <t>cuisine-verduras-FÉCULAS</t>
  </si>
  <si>
    <t>Poissonnerie--CRUSTÁCEOS</t>
  </si>
  <si>
    <t>BAR-Cócteles-sin alcohol</t>
  </si>
  <si>
    <t>255 0   0   #FF0000</t>
  </si>
  <si>
    <t>0   0   255 #0000FF</t>
  </si>
  <si>
    <t>cuisine--COOKED VEGETABLES</t>
  </si>
  <si>
    <t>pastry--CHARLOTTES</t>
  </si>
  <si>
    <t>catering--ASPICS</t>
  </si>
  <si>
    <t>charcuterie-BOUDIN BLANC</t>
  </si>
  <si>
    <t>cooking--CONFIT</t>
  </si>
  <si>
    <t>cuisine-proteins-OFFAL</t>
  </si>
  <si>
    <t>CITRUS (e.g., grapefruit)</t>
  </si>
  <si>
    <t>crudité-CITRUS—POMELO/GRAPEFRUIT</t>
  </si>
  <si>
    <t>cuisine-starch-WHEAT</t>
  </si>
  <si>
    <t>Poissonnerie--WHOLE FISH</t>
  </si>
  <si>
    <t>BAR-Drinks-hot beverages</t>
  </si>
  <si>
    <t>255 204 153 #FFCC99</t>
  </si>
  <si>
    <t>cuisine--VERDURAS COCIDAS</t>
  </si>
  <si>
    <t>pastelería--CHARLOTTES</t>
  </si>
  <si>
    <t>charcutería-BOUDIN BLANC (morcilla blanca)</t>
  </si>
  <si>
    <t>cocción--CONFITADO</t>
  </si>
  <si>
    <t>cuisine-proteínas-CASQUERÍA</t>
  </si>
  <si>
    <t>CÍTRICOS (p. ej., pomelo)</t>
  </si>
  <si>
    <t>crudité-CÍTRICOS—POMELO/TORONJA</t>
  </si>
  <si>
    <t>cuisine-féculent-TRIGO</t>
  </si>
  <si>
    <t>Poissonnerie--PESCADO ENTERO</t>
  </si>
  <si>
    <t>BAR-Bebidas-calientes</t>
  </si>
  <si>
    <t>204 153 255 #CC99FF</t>
  </si>
  <si>
    <t>cuisine-PLATED DESSERT</t>
  </si>
  <si>
    <t>pastry--CHOCOLATES</t>
  </si>
  <si>
    <t>catering--CANAPES</t>
  </si>
  <si>
    <t>charcuterie-BOUDIN NOIR</t>
  </si>
  <si>
    <t>cooking--FRIED</t>
  </si>
  <si>
    <t>cuisine-proteins-GIBLETS</t>
  </si>
  <si>
    <t>cuisine-cooked-ARTICHOKE</t>
  </si>
  <si>
    <t>cuisine-raw-AVOCADO</t>
  </si>
  <si>
    <t>cuisine-starch-BULGUR</t>
  </si>
  <si>
    <t>Poissonnerie--FILLETs / PORTIONS</t>
  </si>
  <si>
    <t>BAR-Drinks-cold beverages</t>
  </si>
  <si>
    <t>cuisine-POSTRE EMPLATADO</t>
  </si>
  <si>
    <t>pastelería--CHOCOLATES</t>
  </si>
  <si>
    <t>charcutería-BOUDIN NOIR (morcilla)</t>
  </si>
  <si>
    <t>cocción--FRITO</t>
  </si>
  <si>
    <t>cuisine-proteínas-MENUDOS (abattis)</t>
  </si>
  <si>
    <t>cuisine-cocido-ALCACHOFA</t>
  </si>
  <si>
    <t>cuisine-crudité-AGUACATE</t>
  </si>
  <si>
    <t>cuisine-féculent-BULGUR</t>
  </si>
  <si>
    <t>Poissonnerie--FILETES / PORCIONES</t>
  </si>
  <si>
    <t>BAR-Bebidas-frías</t>
  </si>
  <si>
    <t>Códigos de color RGB (Rojo–Verde–Azul)</t>
  </si>
  <si>
    <t>pastry--CONFECTIONERY</t>
  </si>
  <si>
    <t>catering-CHAUD-FROID</t>
  </si>
  <si>
    <t>charcuterie--GAME</t>
  </si>
  <si>
    <t>cooking--SMOKED</t>
  </si>
  <si>
    <t>cuisine-cooked-ASPARAGUS</t>
  </si>
  <si>
    <t>cuisine-raw-BEETS</t>
  </si>
  <si>
    <t>cuisine-starch-BROAD BEANS (FAVA)</t>
  </si>
  <si>
    <t>Poissonnerie--SEAFOOD CHARCUTERIE</t>
  </si>
  <si>
    <t>BAR-COFFEES</t>
  </si>
  <si>
    <t>51  153 102  #339966</t>
  </si>
  <si>
    <t>cuisine--POSTRES</t>
  </si>
  <si>
    <t>pastelería--CONFITERÍA</t>
  </si>
  <si>
    <t>traiteur-CALIENTE-FRÍO</t>
  </si>
  <si>
    <t>charcutería--CAZA</t>
  </si>
  <si>
    <t>cocción--AHUMADO</t>
  </si>
  <si>
    <t>cuisine-proteínas-CORDERO</t>
  </si>
  <si>
    <t>cuisine-crudité-REMOLACHAS</t>
  </si>
  <si>
    <t>cuisine-féculent-HABAS (FAVA)</t>
  </si>
  <si>
    <t>Poissonnerie--CHARCUTERÍA DEL MAR</t>
  </si>
  <si>
    <t>BAR-CAFÉS</t>
  </si>
  <si>
    <t>153 204 0    #99CC00</t>
  </si>
  <si>
    <t>128 0   0    #800000</t>
  </si>
  <si>
    <t>cuisine--STARTERS</t>
  </si>
  <si>
    <t>pastry--ENTREMETS</t>
  </si>
  <si>
    <t>catering-COLD STARTER</t>
  </si>
  <si>
    <t>charcuterie--RABBIT</t>
  </si>
  <si>
    <t>cooking--GRILLED</t>
  </si>
  <si>
    <t>cuisine-proteins-BEEF</t>
  </si>
  <si>
    <t>cuisine-cooked-BEETS</t>
  </si>
  <si>
    <t>cuisine-raw-CARROTS</t>
  </si>
  <si>
    <t>cuisine-starch-BABY FAVA BEANS</t>
  </si>
  <si>
    <t>Poissonnerie--SMOKED FISH</t>
  </si>
  <si>
    <t>BAR-TEAS</t>
  </si>
  <si>
    <t>255 0   255  #FF00FF</t>
  </si>
  <si>
    <t>cuisine--ENTRANTES</t>
  </si>
  <si>
    <t>pastelería--ENTREMETS</t>
  </si>
  <si>
    <t>traiteur-ENTRANTE FRÍO</t>
  </si>
  <si>
    <t>charcutería--CONEJO</t>
  </si>
  <si>
    <t>cocción--A LA PARRILLA</t>
  </si>
  <si>
    <t>cuisine-proteínas-TERnera</t>
  </si>
  <si>
    <t>cuisine-cocido-REMOLACHAS</t>
  </si>
  <si>
    <t>cuisine-crudité-ZANAHORIAS</t>
  </si>
  <si>
    <t>cuisine-féculent-HABITAS (HABAS BABY)</t>
  </si>
  <si>
    <t>Poissonnerie--AHUMADOS</t>
  </si>
  <si>
    <t>BAR-TÉS</t>
  </si>
  <si>
    <t>255 102 0    #FF6600</t>
  </si>
  <si>
    <t>255 0   0    #FF0000</t>
  </si>
  <si>
    <t>cuisine--ENTREMETS</t>
  </si>
  <si>
    <t>pastry-ENTREMET-GENOISE</t>
  </si>
  <si>
    <t>catering-HOT STARTER</t>
  </si>
  <si>
    <t>charcuterie-PURE POULTRY</t>
  </si>
  <si>
    <t>cooking--PLAIN</t>
  </si>
  <si>
    <t>cuisine-proteins-QUAIL</t>
  </si>
  <si>
    <t>cuisine-cooked-CARROTS</t>
  </si>
  <si>
    <t>cuisine-raw-CELERY STALKS</t>
  </si>
  <si>
    <t>cuisine-starch-COCO BEANS</t>
  </si>
  <si>
    <t>Poissonnerie--MARINADES &amp; CURES</t>
  </si>
  <si>
    <t>BAR--JUICES-Juices &amp; fresh-pressed</t>
  </si>
  <si>
    <t>0   0   255  #0000FF</t>
  </si>
  <si>
    <t>pastelería-ENTREMET-GENOVESA</t>
  </si>
  <si>
    <t>traiteur-ENTRANTE CALIENTE</t>
  </si>
  <si>
    <t>charcutería-PURA AVE</t>
  </si>
  <si>
    <t>cocción--NATURAL</t>
  </si>
  <si>
    <t>cuisine-proteínas-CODORNICES</t>
  </si>
  <si>
    <t>cuisine-cocido-ZANAHORIAS</t>
  </si>
  <si>
    <t>cuisine-crudité-APIO EN RAMA</t>
  </si>
  <si>
    <t>cuisine-féculent-ALUBIAS COCO</t>
  </si>
  <si>
    <t>Poissonnerie--MARINADOS Y SALAZONES</t>
  </si>
  <si>
    <t>BAR--ZUMOS-Zumos y prensados</t>
  </si>
  <si>
    <t>255 204 153  #FFCC99</t>
  </si>
  <si>
    <t>204 153 255  #CC99FF</t>
  </si>
  <si>
    <t>cuisine--STARCHES</t>
  </si>
  <si>
    <t>pastry--GANACHE</t>
  </si>
  <si>
    <t>catering-FOIE GRAS</t>
  </si>
  <si>
    <t>charcuterie--GALANTINE</t>
  </si>
  <si>
    <t>cooking--EN PAPILLOTE</t>
  </si>
  <si>
    <t>cuisine-proteins-DUCK</t>
  </si>
  <si>
    <t>cuisine-cooked-CELERY STALKS</t>
  </si>
  <si>
    <t>cuisine-raw-CELERIAC (CELERY ROOT)</t>
  </si>
  <si>
    <t>cuisine-starch-FLAGEOLET BEANS</t>
  </si>
  <si>
    <t>Poissonnerie--TARTARES &amp; CEVICHES</t>
  </si>
  <si>
    <t>cuisine--FÉCULAS</t>
  </si>
  <si>
    <t>pastelería--GANACHE</t>
  </si>
  <si>
    <t>traiteur-FOIE GRAS</t>
  </si>
  <si>
    <t>charcutería--GALANTINA</t>
  </si>
  <si>
    <t>cocción--EN PAPILLOTE</t>
  </si>
  <si>
    <t>cuisine-proteínas-PATO</t>
  </si>
  <si>
    <t>cuisine-cocido-APIO EN RAMA</t>
  </si>
  <si>
    <t>cuisine-crudité-APIONABO</t>
  </si>
  <si>
    <t>cuisine-féculent-FLAGEOLETS</t>
  </si>
  <si>
    <t>Poissonnerie--TÁRTAROS Y CEVICHES</t>
  </si>
  <si>
    <t>de ligne.</t>
  </si>
  <si>
    <t>cuisine--AFTERNOON SNACK</t>
  </si>
  <si>
    <t>pastry--CAKE</t>
  </si>
  <si>
    <t>catering-HORS D'OEUVRES</t>
  </si>
  <si>
    <t>charcuterie--MORTADELLA</t>
  </si>
  <si>
    <t>cooking--POACHED</t>
  </si>
  <si>
    <t>cuisine-proteins-CHARCUTERIE</t>
  </si>
  <si>
    <t>cuisine-cooked-CELERIAC (CELERY ROOT)</t>
  </si>
  <si>
    <t>cuisine-raw-MUSHROOMS</t>
  </si>
  <si>
    <t>cuisine-starch-BLACK BEANS</t>
  </si>
  <si>
    <t>Poissonnerie--SOUPS &amp; BISQUES</t>
  </si>
  <si>
    <t>BAR--Sodas &amp; lemonades</t>
  </si>
  <si>
    <t>cuisine--MERIENDA</t>
  </si>
  <si>
    <t>pastelería--PASTEL</t>
  </si>
  <si>
    <t>traiteur-ENTREM ESES</t>
  </si>
  <si>
    <t>charcutería--MORTADELA</t>
  </si>
  <si>
    <t>cocción--POCHADO</t>
  </si>
  <si>
    <t>cuisine-proteínas-CHARCUTERÍA</t>
  </si>
  <si>
    <t>cuisine-cocido-APIONABO</t>
  </si>
  <si>
    <t>cuisine-crudité-CHAMPIÑONES</t>
  </si>
  <si>
    <t>cuisine-féculent-FRIJOLES/ALUBIAS NEGRAS</t>
  </si>
  <si>
    <t>Poissonnerie--SOPAS Y BISQUES</t>
  </si>
  <si>
    <t>BAR--Refrescos y limonadas</t>
  </si>
  <si>
    <t>cuisine-DAIRY + STARCHES</t>
  </si>
  <si>
    <t>pastry--MERINGUE</t>
  </si>
  <si>
    <t>catering-CATERING PASTRY</t>
  </si>
  <si>
    <t>charcuterie-COUNTRY PÂTÉ</t>
  </si>
  <si>
    <t>cooking--PAN-ROASTED</t>
  </si>
  <si>
    <t>cuisine-proteins-SHELLFISH (MOLLUSCS)</t>
  </si>
  <si>
    <t>cuisine-cooked-MUSHROOMS</t>
  </si>
  <si>
    <t>cuisine-raw-WHITE CABBAGE</t>
  </si>
  <si>
    <t>cuisine-starch-RED BEANS</t>
  </si>
  <si>
    <t>Poissonnerie--BASIC PREPARATIONS</t>
  </si>
  <si>
    <t>BAR--Syrups &amp; shrubs</t>
  </si>
  <si>
    <t>cuisine-LÁCTEOS + FÉCULAS</t>
  </si>
  <si>
    <t>pastelería--MERENGUE</t>
  </si>
  <si>
    <t>traiteur-PASTELERÍA DE CÁTERING</t>
  </si>
  <si>
    <t>charcutería-PATÉ DE CAMPAÑA</t>
  </si>
  <si>
    <t>cocción--A LA SARTÉN</t>
  </si>
  <si>
    <t>cuisine-proteínas-MOLUSCOS</t>
  </si>
  <si>
    <t>cuisine-cocido-CHAMPIÑONES</t>
  </si>
  <si>
    <t>cuisine-crudité-COL BLANCA</t>
  </si>
  <si>
    <t>cuisine-féculent-FRIJOLES/ALUBIAS ROJAS</t>
  </si>
  <si>
    <t>Poissonnerie--PREPARACIONES BÁSICAS</t>
  </si>
  <si>
    <t>BAR--Jarabes y shrubs</t>
  </si>
  <si>
    <t>cuisine-DAIRY-CHEESES</t>
  </si>
  <si>
    <t>pastry--MOUSSES</t>
  </si>
  <si>
    <t>catering-COMPOSED SALAD</t>
  </si>
  <si>
    <t>charcuterie-LIVER PÂTÉ</t>
  </si>
  <si>
    <t>cooking--STEWED</t>
  </si>
  <si>
    <t>cuisine-proteins-CRUSTACEANS</t>
  </si>
  <si>
    <t>cuisine-cooked-WHITE CABBAGE</t>
  </si>
  <si>
    <t>cuisine-raw-RED CABBAGE</t>
  </si>
  <si>
    <t>cuisine-starch-SOISSON BEANS</t>
  </si>
  <si>
    <t>Poissonnerie--SAUCES &amp; BUTTERS</t>
  </si>
  <si>
    <t>BAR--Punches</t>
  </si>
  <si>
    <t>cuisine-LÁCTEOS-QUESOS</t>
  </si>
  <si>
    <t>pastelería--MOUSSES</t>
  </si>
  <si>
    <t>traiteur-ENSALADA COMPUESTA</t>
  </si>
  <si>
    <t>charcutería-PATÉ DE HÍGADO</t>
  </si>
  <si>
    <t>cocción--ESTOFADO</t>
  </si>
  <si>
    <t>cuisine-proteínas-CRUSTÁCEOS</t>
  </si>
  <si>
    <t>cuisine-cocido-COL BLANCA</t>
  </si>
  <si>
    <t>cuisine-crudité-COL ROJA (LOMBARDA)</t>
  </si>
  <si>
    <t>cuisine-féculent-ALUBIAS SOISSON</t>
  </si>
  <si>
    <t>Poissonnerie--SALSAS Y MANTEQUILLAS</t>
  </si>
  <si>
    <t>BAR--Ponches</t>
  </si>
  <si>
    <t>cuisine--PASTRIES</t>
  </si>
  <si>
    <t>pastry-DOUGH-BRIOCHE</t>
  </si>
  <si>
    <t>catering-SIMPLE SALAD</t>
  </si>
  <si>
    <t>charcuterie--QUENELLES</t>
  </si>
  <si>
    <t>cooking--ROASTED</t>
  </si>
  <si>
    <t>cuisine-proteins-TURKEY</t>
  </si>
  <si>
    <t>cuisine-cooked-RED CABBAGE</t>
  </si>
  <si>
    <t>cuisine-raw-BROCCOLI</t>
  </si>
  <si>
    <t>cuisine-starch-WHITE BEANS</t>
  </si>
  <si>
    <t>Poissonnerie--COD</t>
  </si>
  <si>
    <t>BAR-Fermented-(kefir, kombucha)</t>
  </si>
  <si>
    <t>cuisine--PASTELERÍA</t>
  </si>
  <si>
    <t>pastelería-MASA-BRIOCHE</t>
  </si>
  <si>
    <t>traiteur-ENSALADA SIMPLE</t>
  </si>
  <si>
    <t>charcutería--QUENELLES</t>
  </si>
  <si>
    <t>cocción--ASADO</t>
  </si>
  <si>
    <t>cuisine-proteínas-PAVO</t>
  </si>
  <si>
    <t>cuisine-cocido-COL ROJA (LOMBARDA)</t>
  </si>
  <si>
    <t>cuisine-crudité-BRÓCOLI</t>
  </si>
  <si>
    <t>cuisine-féculent-ALUBIAS BLANCAS</t>
  </si>
  <si>
    <t>Poissonnerie--BACALAO</t>
  </si>
  <si>
    <t>BAR-Fermentadas-(kéfir, kombucha)</t>
  </si>
  <si>
    <t>cuisine-MAIN COURSE</t>
  </si>
  <si>
    <t>pastry-DOUGH-CROISSANTS</t>
  </si>
  <si>
    <t>catering-HOT SAUCE</t>
  </si>
  <si>
    <t>charcuterie--RILLETTES</t>
  </si>
  <si>
    <t>cooking--BRINED</t>
  </si>
  <si>
    <t>cuisine-proteins-STUFFINGS</t>
  </si>
  <si>
    <t>cuisine-cooked-BROCCOLI</t>
  </si>
  <si>
    <t>cuisine-raw-CHINESE CABBAGE</t>
  </si>
  <si>
    <t>cuisine-starch-LENTILS</t>
  </si>
  <si>
    <t>Poissonnerie--SALMON</t>
  </si>
  <si>
    <t>cuisine-PLATO PRINCIPAL</t>
  </si>
  <si>
    <t>pastelería-MASA-CROISSANT</t>
  </si>
  <si>
    <t>traiteur-SALSA CALIENTE</t>
  </si>
  <si>
    <t>charcutería--RILLETTES</t>
  </si>
  <si>
    <t>cocción--SALMUERADO</t>
  </si>
  <si>
    <t>cuisine-proteínas-RELLENOS</t>
  </si>
  <si>
    <t>cuisine-cocido-BRÓCOLI</t>
  </si>
  <si>
    <t>cuisine-crudité-COL CHINA</t>
  </si>
  <si>
    <t>cuisine-féculent-LENTEJAS</t>
  </si>
  <si>
    <t>Poissonnerie--SALMÓN</t>
  </si>
  <si>
    <t>cuisine-COMPLETE DISHES</t>
  </si>
  <si>
    <t>pastry-DOUGH-PUFF PASTRY</t>
  </si>
  <si>
    <t>catering-HOT EMULSIFIED SAUCE</t>
  </si>
  <si>
    <t>charcuterie--RILLONS</t>
  </si>
  <si>
    <t>cooking-SAUTEED-WITH SAUCE</t>
  </si>
  <si>
    <t>cuisine-proteins-GAME BIRDS</t>
  </si>
  <si>
    <t>cuisine-cooked-BRUSSELS SPROUTS</t>
  </si>
  <si>
    <t>cuisine-raw-CAULIFLOWER</t>
  </si>
  <si>
    <t>cuisine-starch-CORN (MAIZE)</t>
  </si>
  <si>
    <t>Poissonnerie--TUNA</t>
  </si>
  <si>
    <t>BAR--Fruity</t>
  </si>
  <si>
    <t>cuisine-PLATOS COMPLETOS</t>
  </si>
  <si>
    <t>pastelería-MASA-HOJALDRADA</t>
  </si>
  <si>
    <t>traiteur-SALSA EMULSIONADA CALIENTE</t>
  </si>
  <si>
    <t>charcutería--RILLONS (de cerdo)</t>
  </si>
  <si>
    <t>cocción-SALTEADO-CON SALSA</t>
  </si>
  <si>
    <t>cuisine-proteínas-CAZA DE PLUMA</t>
  </si>
  <si>
    <t>cuisine-cocido-COLES DE BRUSELAS</t>
  </si>
  <si>
    <t>cuisine-crudité-COLIFLOR</t>
  </si>
  <si>
    <t>cuisine-féculent-MAÍZ</t>
  </si>
  <si>
    <t>Poissonnerie--ATÚN</t>
  </si>
  <si>
    <t>BAR--Afrutado</t>
  </si>
  <si>
    <t>cuisine-FISH</t>
  </si>
  <si>
    <t>pastry-DOUGH-BREAD</t>
  </si>
  <si>
    <t>catering-COLD SAUCE</t>
  </si>
  <si>
    <t>charcuterie--ROULADE</t>
  </si>
  <si>
    <t>cooking-SAUTEED-WITHOUT SAUCE</t>
  </si>
  <si>
    <t>cuisine-proteins-GAME (MAMMALS)</t>
  </si>
  <si>
    <t>cuisine-cooked-CHINESE CABBAGE</t>
  </si>
  <si>
    <t>cuisine-raw-ROMANESCO</t>
  </si>
  <si>
    <t>cuisine-starch-POTATOES</t>
  </si>
  <si>
    <t>Poissonnerie--SEA BREAM</t>
  </si>
  <si>
    <t>BAR--Creamy</t>
  </si>
  <si>
    <t>cuisine-PESCADOS</t>
  </si>
  <si>
    <t>pastelería-MASA-PAN</t>
  </si>
  <si>
    <t>traiteur-SALSA FRÍA</t>
  </si>
  <si>
    <t>charcutería--ROULADE</t>
  </si>
  <si>
    <t>cocción-SALTEADO-SIN SALSA</t>
  </si>
  <si>
    <t>cuisine-proteínas-CAZA DE PELO</t>
  </si>
  <si>
    <t>cuisine-cocido-COL CHINA</t>
  </si>
  <si>
    <t>cuisine-crudité-ROMANESCO</t>
  </si>
  <si>
    <t>cuisine-féculent-PATATAS</t>
  </si>
  <si>
    <t>Poissonnerie--DORADA</t>
  </si>
  <si>
    <t>BAR--Cremoso</t>
  </si>
  <si>
    <t>cuisine-HOT PREPARATIONS</t>
  </si>
  <si>
    <t>pastry-DOUGH-SANDWICH BREAD</t>
  </si>
  <si>
    <t>catering-VEGETABLE TERRINE</t>
  </si>
  <si>
    <t>charcuterie--SAUSAGE</t>
  </si>
  <si>
    <t>cooking--STEAMED</t>
  </si>
  <si>
    <t>cuisine-proteins-JUS / STOCK</t>
  </si>
  <si>
    <t>cuisine-cooked-SAVOY CABBAGE</t>
  </si>
  <si>
    <t>cuisine-raw-CUCUMBERS</t>
  </si>
  <si>
    <t>cuisine-starch-PASTA</t>
  </si>
  <si>
    <t>Poissonnerie--HAKE</t>
  </si>
  <si>
    <t>BAR--Classics</t>
  </si>
  <si>
    <t>cuisine-PREPARACIONES CALIENTES</t>
  </si>
  <si>
    <t>pastelería-MASA-PAN DE MOLDE</t>
  </si>
  <si>
    <t>traiteur-TERRINA DE VERDURAS</t>
  </si>
  <si>
    <t>charcutería--SALCHICHA</t>
  </si>
  <si>
    <t>cocción--AL VAPOR</t>
  </si>
  <si>
    <t>cuisine-proteínas-JUS / CALDO</t>
  </si>
  <si>
    <t>cuisine-cocido-COL DE SABOYA</t>
  </si>
  <si>
    <t>cuisine-crudité-PEPINOS</t>
  </si>
  <si>
    <t>cuisine-féculent-PASTA</t>
  </si>
  <si>
    <t>Poissonnerie--MERLUZA</t>
  </si>
  <si>
    <t>BAR--Clásicos</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</si>
  <si>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</si>
  <si>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</si>
  <si>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</si>
  <si>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</si>
  <si>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</si>
  <si>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</si>
  <si>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</si>
  <si>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</si>
  <si>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</si>
  <si>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</si>
  <si>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cuisine--MEATS</t>
  </si>
  <si>
    <t>pastry-DOUGH-SAVARIN</t>
  </si>
  <si>
    <t>catering-FISH TERRINE</t>
  </si>
  <si>
    <t>charcuterie-LIVER SAUSAGE</t>
  </si>
  <si>
    <t>cuisine-proteins-RABBIT</t>
  </si>
  <si>
    <t>cuisine-cooked-CAULIFLOWER</t>
  </si>
  <si>
    <t>cuisine-raw-ZUCCHINI</t>
  </si>
  <si>
    <t>cuisine-starch-CHICKPEAS</t>
  </si>
  <si>
    <t>Poissonnerie--POLLOCK</t>
  </si>
  <si>
    <t>cuisine--CARNES</t>
  </si>
  <si>
    <t>pastelería-MASA-SAVARIN</t>
  </si>
  <si>
    <t>traiteur-TERRINA DE PESCADO</t>
  </si>
  <si>
    <t>charcutería-SALCHICHA DE HÍGADO</t>
  </si>
  <si>
    <t>cuisine-proteínas-CONEJO</t>
  </si>
  <si>
    <t>cuisine-cocido-COLIFLOR</t>
  </si>
  <si>
    <t>cuisine-crudité-CALABACINES</t>
  </si>
  <si>
    <t>cuisine-féculent-GARBANZOS</t>
  </si>
  <si>
    <t>Poissonnerie--ABADEJO</t>
  </si>
  <si>
    <t>BAR--De autor</t>
  </si>
  <si>
    <t>cuisine--POULTRY</t>
  </si>
  <si>
    <t>pastry-DOUGH-YEASTED</t>
  </si>
  <si>
    <t>catering-MEAT TERRINE</t>
  </si>
  <si>
    <t>charcuterie--OFFAL</t>
  </si>
  <si>
    <t>cuisine-proteins-MUTTON</t>
  </si>
  <si>
    <t>cuisine-cooked-ROMANESCO</t>
  </si>
  <si>
    <t>cuisine-raw-ENDIVES</t>
  </si>
  <si>
    <t>cuisine-starch-POLENTA</t>
  </si>
  <si>
    <t>Poissonnerie--FRESH (DAY)</t>
  </si>
  <si>
    <t>cuisine--AVES</t>
  </si>
  <si>
    <t>pastelería-MASA-LEVADA</t>
  </si>
  <si>
    <t>traiteur-TERRINA DE CARNE</t>
  </si>
  <si>
    <t>charcutería--CASCQUERÍA</t>
  </si>
  <si>
    <t>cuisine-proteínas-CARNE DE OVEJA (MUTTON)</t>
  </si>
  <si>
    <t>cuisine-cocido-ROMANESCO</t>
  </si>
  <si>
    <t>cuisine-crudité-ENDIVIAS</t>
  </si>
  <si>
    <t>Poissonnerie--FRESCO (DEL DÍA)</t>
  </si>
  <si>
    <t>BAR--Corto</t>
  </si>
  <si>
    <t>cuisine--SOUP</t>
  </si>
  <si>
    <t>pastry-DOUGH-SHORT/DRY</t>
  </si>
  <si>
    <t>catering-POULTRY TERRINE</t>
  </si>
  <si>
    <t>charcuterie--CONFIT</t>
  </si>
  <si>
    <t>cuisine-proteins-EGGS</t>
  </si>
  <si>
    <t>cuisine-cooked-HEARTS OF PALM</t>
  </si>
  <si>
    <t>cuisine-raw-SPINACH</t>
  </si>
  <si>
    <t>cuisine-starch-RICE</t>
  </si>
  <si>
    <t>Poissonnerie--FROZEN</t>
  </si>
  <si>
    <t>cuisine--SOPA</t>
  </si>
  <si>
    <t>pastelería-MASA-SECA</t>
  </si>
  <si>
    <t>traiteur-TERRINA DE AVE</t>
  </si>
  <si>
    <t>charcutería--CONFITADO</t>
  </si>
  <si>
    <t>cuisine-proteínas-HUEVOS</t>
  </si>
  <si>
    <t>cuisine-cocido-PALMITOS</t>
  </si>
  <si>
    <t>cuisine-crudité-ESPINACAS</t>
  </si>
  <si>
    <t>cuisine-féculent-ARROZ</t>
  </si>
  <si>
    <t>Poissonnerie--CONGELADO</t>
  </si>
  <si>
    <t>BAR--Largo</t>
  </si>
  <si>
    <t>cuisine--EGGS</t>
  </si>
  <si>
    <t>pastry-DOUGH-SWEET (PÂTE SUCRÉE)</t>
  </si>
  <si>
    <t>catering-COCKTAIL BITES</t>
  </si>
  <si>
    <t>charcuterie--PÂTÉS</t>
  </si>
  <si>
    <t>cuisine-proteins-FISH</t>
  </si>
  <si>
    <t>cuisine-cooked-CUCUMBERS</t>
  </si>
  <si>
    <t>cuisine-raw-FENNEL</t>
  </si>
  <si>
    <t>cuisine-starch-RUTABAGA</t>
  </si>
  <si>
    <t>Poissonnerie--STUFFED</t>
  </si>
  <si>
    <t>cuisine--HUEVOS</t>
  </si>
  <si>
    <t>pastelería-MASA-DULCE (PÂTE SUCRÉE)</t>
  </si>
  <si>
    <t>traiteur-BOCADITOS DE APERITIVO</t>
  </si>
  <si>
    <t>charcutería--PATÉS</t>
  </si>
  <si>
    <t>cuisine-proteínas-PESCADO</t>
  </si>
  <si>
    <t>cuisine-cocido-PEPINOS</t>
  </si>
  <si>
    <t>cuisine-crudité-HINOJO</t>
  </si>
  <si>
    <t>cuisine-féculent-NABO SUECO (RUTABAGA)</t>
  </si>
  <si>
    <t>Poissonnerie--RELLENO</t>
  </si>
  <si>
    <t>cuisine--SHELLFISH</t>
  </si>
  <si>
    <t>pastry-DOUGHS-FOR-…</t>
  </si>
  <si>
    <t>catering-COLD BUFFET</t>
  </si>
  <si>
    <t>charcuterie--TERRINES</t>
  </si>
  <si>
    <t>cuisine-proteins-PORK</t>
  </si>
  <si>
    <t>cuisine-cooked-SQUASH</t>
  </si>
  <si>
    <t>cuisine-raw-TURNIPS</t>
  </si>
  <si>
    <t>cuisine-starch-SEMOLINA (COUSCOUS)</t>
  </si>
  <si>
    <t>cuisine--CRUSTÁCEOS</t>
  </si>
  <si>
    <t>pastelería-MASAS-PARA-…</t>
  </si>
  <si>
    <t>traiteur-BUFÉ FRÍO</t>
  </si>
  <si>
    <t>charcutería--TERRINAS</t>
  </si>
  <si>
    <t>cuisine-proteínas-CERDO</t>
  </si>
  <si>
    <t>cuisine-cocido-CALABAZA</t>
  </si>
  <si>
    <t>cuisine-crudité-NABOS</t>
  </si>
  <si>
    <t>cuisine-féculent-SÉMOLA (COUSCOUS)</t>
  </si>
  <si>
    <t>cuisine--SAUTE</t>
  </si>
  <si>
    <t>pastry-FRUIT PASTES (PÂTES DE FRUITS)</t>
  </si>
  <si>
    <t>catering-HOT BUFFET</t>
  </si>
  <si>
    <t>cuisine-proteins-HEN</t>
  </si>
  <si>
    <t>cuisine-cooked-ZUCCHINI</t>
  </si>
  <si>
    <t>cuisine-raw-ONIONS</t>
  </si>
  <si>
    <t>cuisine-starch-JERUSALEM ARTICHOKE</t>
  </si>
  <si>
    <t>cuisine--SALTEADO</t>
  </si>
  <si>
    <t>pastelería-PÂTES-DE-FRUITS (DULCES DE FRUTA)</t>
  </si>
  <si>
    <t>traiteur-BUFÉ CALIENTE</t>
  </si>
  <si>
    <t>cuisine-proteínas-GALLINA</t>
  </si>
  <si>
    <t>cuisine-cocido-CALABACINES</t>
  </si>
  <si>
    <t>cuisine-crudité-CEBOLLAS</t>
  </si>
  <si>
    <t>cuisine-féculent-ALCACHOFA DE JERUSALÉN</t>
  </si>
  <si>
    <t>cuisine--STEW</t>
  </si>
  <si>
    <t>pastry--PETITS FOURS</t>
  </si>
  <si>
    <t>catering-COMPOSED SALADS</t>
  </si>
  <si>
    <t>charcuterie--SAUSAGES (casings)</t>
  </si>
  <si>
    <t>cuisine-proteins-CHICKEN</t>
  </si>
  <si>
    <t>cuisine-cooked-CROSNE (CHINESE ARTICHOKE)</t>
  </si>
  <si>
    <t>cuisine-raw-YELLOW BELL PEPPERS</t>
  </si>
  <si>
    <t>cuisine--ESTOFADO</t>
  </si>
  <si>
    <t>pastelería--PETITS FOURS</t>
  </si>
  <si>
    <t>traiteur-ENSALADAS COMPUESTAS</t>
  </si>
  <si>
    <t>charcutería--SALCHICHAS (en tripa)</t>
  </si>
  <si>
    <t>cuisine-proteínas-POLLO</t>
  </si>
  <si>
    <t>cuisine-cocido-CROSNE (ALCACHOFA CHINA)</t>
  </si>
  <si>
    <t>cuisine-crudité-PIMIENTOS AMARILLOS</t>
  </si>
  <si>
    <t>pastry--PUDDING</t>
  </si>
  <si>
    <t>catering--VERRINES</t>
  </si>
  <si>
    <t>charcuterie--HAMS &amp; CURED MEATS</t>
  </si>
  <si>
    <t>cuisine-proteins-VEAL</t>
  </si>
  <si>
    <t>cuisine-cooked-ENDIVES</t>
  </si>
  <si>
    <t>cuisine-raw-RED BELL PEPPERS</t>
  </si>
  <si>
    <t>cuisine--GRATÉN</t>
  </si>
  <si>
    <t>pastelería--PUDIN</t>
  </si>
  <si>
    <t>charcutería--JAMONES Y SALAZONES</t>
  </si>
  <si>
    <t>cuisine-proteínas-TERNERA</t>
  </si>
  <si>
    <t>cuisine-cocido-ENDIVIAS</t>
  </si>
  <si>
    <t>cuisine-crudité-PIMIENTOS ROJOS</t>
  </si>
  <si>
    <t>cuisine--PORK</t>
  </si>
  <si>
    <t>pastry--VIENNOISERIES</t>
  </si>
  <si>
    <t>catering--PUFF-PASTRY BITES</t>
  </si>
  <si>
    <t>charcuterie--BALLOTINES</t>
  </si>
  <si>
    <t>cuisine-cooked-SPINACH</t>
  </si>
  <si>
    <t>cuisine-raw-GREEN BELL PEPPERS</t>
  </si>
  <si>
    <t>cuisine--CERDO</t>
  </si>
  <si>
    <t>pastelería--VIENNOISERIES</t>
  </si>
  <si>
    <t>traiteur--HOJALDRES</t>
  </si>
  <si>
    <t>charcutería--BALOTINAS</t>
  </si>
  <si>
    <t>cuisine-cocido-ESPINACAS</t>
  </si>
  <si>
    <t>cuisine-crudité-PIMIENTOS VERDES</t>
  </si>
  <si>
    <t>cuisine--VEAL</t>
  </si>
  <si>
    <t>pastry--TARTS</t>
  </si>
  <si>
    <t>catering--QUICHES</t>
  </si>
  <si>
    <t>charcuterie--ASPICS</t>
  </si>
  <si>
    <t>cuisine-cooked-FENNEL</t>
  </si>
  <si>
    <t>cuisine-raw-BLACK RADISHES</t>
  </si>
  <si>
    <t>cuisine--TERNERA</t>
  </si>
  <si>
    <t>pastelería--TARTAS</t>
  </si>
  <si>
    <t>charcutería--ASPICS</t>
  </si>
  <si>
    <t>cuisine-cocido-HINOJO</t>
  </si>
  <si>
    <t>cuisine-crudité-RÁBANOS NEGROS</t>
  </si>
  <si>
    <t>cuisine--LAMB</t>
  </si>
  <si>
    <t>pastry--MACARONS</t>
  </si>
  <si>
    <t>catering--DISHES</t>
  </si>
  <si>
    <t>charcuterie--HEAD CHEESE</t>
  </si>
  <si>
    <t>cuisine-cooked-TURNIPS</t>
  </si>
  <si>
    <t>cuisine-raw-RED RADISHES</t>
  </si>
  <si>
    <t>cuisine--CORDERO</t>
  </si>
  <si>
    <t>pastelería--MACARONS</t>
  </si>
  <si>
    <t>traiteur--PLATOS</t>
  </si>
  <si>
    <t>charcutería--QUESO DE CABEZA</t>
  </si>
  <si>
    <t>cuisine-cocido-NABOS</t>
  </si>
  <si>
    <t>cuisine-crudité-RÁBANOS ROSAS</t>
  </si>
  <si>
    <t>pastry--CHOCOLATE WORK</t>
  </si>
  <si>
    <t>catering--GARNISHES</t>
  </si>
  <si>
    <t>charcuterie--CONFITS</t>
  </si>
  <si>
    <t>cuisine-cooked-ONIONS</t>
  </si>
  <si>
    <t>cuisine-raw-SALAD BATAVIA</t>
  </si>
  <si>
    <t>pastelería--CHOCOLATERÍA</t>
  </si>
  <si>
    <t>traiteur--GUARNICIONES</t>
  </si>
  <si>
    <t>charcutería--CONFITS</t>
  </si>
  <si>
    <t>cuisine-cocido-CEBOLLAS</t>
  </si>
  <si>
    <t>cuisine-crudité-ENSALADA BATAVIA</t>
  </si>
  <si>
    <t>pastry--CREAMS &amp; MOUSSES</t>
  </si>
  <si>
    <t>charcuterie--SMOKED PRODUCTS</t>
  </si>
  <si>
    <t>cuisine-cooked-PATTYPAN SQUASH</t>
  </si>
  <si>
    <t>cuisine-raw-SALAD CHICORY</t>
  </si>
  <si>
    <t>pastelería--CREMAS Y MOUSSES</t>
  </si>
  <si>
    <t>charcutería--AHUMADOS</t>
  </si>
  <si>
    <t>cuisine-cocido-PATISSON (CALABAZA BONETERA)</t>
  </si>
  <si>
    <t>cuisine-crudité-ENSALADA ACHICORIA</t>
  </si>
  <si>
    <t>pastry--BASIC DOUGHS</t>
  </si>
  <si>
    <t>charcuterie--CRACKLINGS</t>
  </si>
  <si>
    <t>cuisine-cooked-YELLOW BELL PEPPERS</t>
  </si>
  <si>
    <t>cuisine-raw-SALAD CRESS</t>
  </si>
  <si>
    <t>pastelería--MASAS BÁSICAS</t>
  </si>
  <si>
    <t>charcutería--CHICHARRONES</t>
  </si>
  <si>
    <t>cuisine-cocido-PIMIENTOS AMARILLOS</t>
  </si>
  <si>
    <t>cuisine-crudité-ENSALADA BERRO</t>
  </si>
  <si>
    <t>pastry--YULE LOGS (BÛCHES)</t>
  </si>
  <si>
    <t>cuisine-cooked-RED BELL PEPPERS</t>
  </si>
  <si>
    <t>cuisine-raw-SALAD ENDIVE</t>
  </si>
  <si>
    <t>pastelería--TRONCOS (BÛCHES)</t>
  </si>
  <si>
    <t>cuisine-cocido-PIMIENTOS ROJOS</t>
  </si>
  <si>
    <t>cuisine-crudité-ENSALADA ENDIVIA</t>
  </si>
  <si>
    <t>cuisine-cooked-GREEN BELL PEPPERS</t>
  </si>
  <si>
    <t>cuisine-raw-SALAD OAK LEAF</t>
  </si>
  <si>
    <t>cuisine-cocido-PIMIENTOS VERDES</t>
  </si>
  <si>
    <t>cuisine-crudité-ENSALADA HOJA DE ROBLE</t>
  </si>
  <si>
    <t>pastry--ICE CREAM &amp; FROZEN DESSERTS</t>
  </si>
  <si>
    <t>cuisine-cooked-PUMPKIN</t>
  </si>
  <si>
    <t>cuisine-raw-SALAD FRISÉE</t>
  </si>
  <si>
    <t>pastelería--HELADERÍA</t>
  </si>
  <si>
    <t>cuisine-cocido-CALABAZA (POTIRON)</t>
  </si>
  <si>
    <t>cuisine-crudité-ENSALADA FRISÉE</t>
  </si>
  <si>
    <t>pastry--DECORATIONS</t>
  </si>
  <si>
    <t>cuisine-cooked-BAMBOO SHOOTS</t>
  </si>
  <si>
    <t>cuisine-raw-SALAD ICEBERG</t>
  </si>
  <si>
    <t>pastelería--DECORACIONES</t>
  </si>
  <si>
    <t>cuisine-cocido-BROTES DE BAMBÚ</t>
  </si>
  <si>
    <t>cuisine-crudité-ENSALADA ICEBERG</t>
  </si>
  <si>
    <t>cuisine-cooked-BLACK RADISHES</t>
  </si>
  <si>
    <t>cuisine-raw-SALAD KRISETTE</t>
  </si>
  <si>
    <t>cuisine-cocido-RÁBANOS NEGROS</t>
  </si>
  <si>
    <t>cuisine-crudité-ENSALADA KRISETTE</t>
  </si>
  <si>
    <t>cuisine-cooked-RED RADISHES</t>
  </si>
  <si>
    <t>cuisine-raw-SALAD LETTUCE</t>
  </si>
  <si>
    <t>cuisine-cocido-RÁBANOS ROSAS</t>
  </si>
  <si>
    <t>cuisine-crudité-ENSALADA LECHUGA</t>
  </si>
  <si>
    <t>cuisine-cooked-LETTUCE</t>
  </si>
  <si>
    <t>cuisine-raw-SALAD LOLLO ROSA</t>
  </si>
  <si>
    <t>cuisine-cocido-LECHUGA</t>
  </si>
  <si>
    <t>cuisine-crudité-ENSALADA LOLLO ROSA</t>
  </si>
  <si>
    <t>cuisine-cuidité-SOJA</t>
  </si>
  <si>
    <t>cuisine-cooked-SALSIFY</t>
  </si>
  <si>
    <t>cuisine-raw-SALAD LAMB’S LETTUCE (MÂCHE)</t>
  </si>
  <si>
    <t>cuisine-cocido-SALSIFÍ</t>
  </si>
  <si>
    <t>cuisine-crudité-ENSALADA CANÓNIGOS (MÂCHE)</t>
  </si>
  <si>
    <t>cuisine-cuidité-TOMATES CERISES</t>
  </si>
  <si>
    <t>cuisine-cooked-SOY</t>
  </si>
  <si>
    <t>cuisine-raw-SALAD MESCLUN</t>
  </si>
  <si>
    <t>cuisine-cocido-SOJA</t>
  </si>
  <si>
    <t>cuisine-crudité-ENSALADA MESCLUN</t>
  </si>
  <si>
    <t>cuisine-cuidité-TOMATES MARMANDE</t>
  </si>
  <si>
    <t>cuisine-cooked-CHERRY TOMATOES</t>
  </si>
  <si>
    <t>cuisine-raw-SALAD DANDELION</t>
  </si>
  <si>
    <t>cuisine-cocido-TOMATES CHERRY</t>
  </si>
  <si>
    <t>cuisine-crudité-ENSALADA DIENTE DE LEÓN</t>
  </si>
  <si>
    <t>cuisine-cuidité-TOMATES OLIVETTE</t>
  </si>
  <si>
    <t>cuisine-cooked-MARMANDE TOMATOES</t>
  </si>
  <si>
    <t>cuisine-raw-SALAD ROMAINE</t>
  </si>
  <si>
    <t>cuisine-cocido-TOMATES MARMANDE</t>
  </si>
  <si>
    <t>cuisine-crudité-ENSALADA ROMANA</t>
  </si>
  <si>
    <t>cuisine-cuidité-TOMATES ROMAINE</t>
  </si>
  <si>
    <t>cuisine-cooked-OLIVETTE (PLUM) TOMATOES</t>
  </si>
  <si>
    <t>cuisine-raw-SALAD ESCAROLE</t>
  </si>
  <si>
    <t>cuisine-cocido-TOMATES OLIVETTE (PERA)</t>
  </si>
  <si>
    <t>cuisine-crudité-ENSALADA ESCAROLA</t>
  </si>
  <si>
    <t>cuisine-cooked-ROMA TOMATOES</t>
  </si>
  <si>
    <t>cuisine-raw-SALAD TREVISO</t>
  </si>
  <si>
    <t>cuisine-cocido-TOMATES ROMA</t>
  </si>
  <si>
    <t>cuisine-crudité-ENSALADA TREVISO</t>
  </si>
  <si>
    <t>cuisine-raw-SALAD (GENERAL)</t>
  </si>
  <si>
    <t>cuisine-crudité-ENSALADA (GENERAL)</t>
  </si>
  <si>
    <t>COMPOSED SALADS</t>
  </si>
  <si>
    <t>ENSALADAS COMPUESTAS</t>
  </si>
  <si>
    <t>cuisine-raw-SALSIFY</t>
  </si>
  <si>
    <t>cuisine-crudité-SALSIFÍ</t>
  </si>
  <si>
    <t>cuisine-raw-SOY</t>
  </si>
  <si>
    <t>cuisine-raw-TOMATOES</t>
  </si>
  <si>
    <t>cuisine-raw-CHERRY TOMATOES</t>
  </si>
  <si>
    <t>cuisine-crudité-TOMATES CHERRY</t>
  </si>
  <si>
    <t>cuisine-raw-MARMANDE TOMATOES</t>
  </si>
  <si>
    <t>cuisine-crudité-TOMATES ROMAINE</t>
  </si>
  <si>
    <t>cuisine-raw-OLIVETTE (PLUM) TOMATOES</t>
  </si>
  <si>
    <t>cuisine-crudité-TOMATES OLIVETTE (PERA)</t>
  </si>
  <si>
    <t>cuisine-raw-ROMA TOMATOES</t>
  </si>
  <si>
    <t>cuisine-crudité-TOMATES ROMA</t>
  </si>
  <si>
    <t xml:space="preserve">◄ vous pouvez masquer ces 2 colonnes </t>
  </si>
  <si>
    <t>◄ You can hide these 2 columns</t>
  </si>
  <si>
    <t>◄ Puedes ocultar estas 2 columnas</t>
  </si>
  <si>
    <t>FR</t>
  </si>
  <si>
    <t>EN</t>
  </si>
  <si>
    <t>ES</t>
  </si>
  <si>
    <t xml:space="preserve"> la Famille</t>
  </si>
  <si>
    <t xml:space="preserve"> the Family</t>
  </si>
  <si>
    <t xml:space="preserve"> la Familia</t>
  </si>
  <si>
    <t xml:space="preserve"> Denrées</t>
  </si>
  <si>
    <t xml:space="preserve"> Foodstuffs</t>
  </si>
  <si>
    <t xml:space="preserve"> Géneros</t>
  </si>
  <si>
    <t xml:space="preserve"> Vos poids avec coef.</t>
  </si>
  <si>
    <t xml:space="preserve"> Your weights with coef.</t>
  </si>
  <si>
    <t xml:space="preserve"> Sus pesos con coef.</t>
  </si>
  <si>
    <t xml:space="preserve"> Vos poids et volumesBruts avec coef.</t>
  </si>
  <si>
    <t xml:space="preserve"> Your gross weights and volumes with coef.</t>
  </si>
  <si>
    <t xml:space="preserve"> Sus pesos y volúmenes brutos con coef.</t>
  </si>
  <si>
    <t xml:space="preserve"> % Perte</t>
  </si>
  <si>
    <t xml:space="preserve"> % Loss</t>
  </si>
  <si>
    <t xml:space="preserve"> % Merma</t>
  </si>
  <si>
    <t xml:space="preserve"> Vos poids et volumes Nets avec coef.</t>
  </si>
  <si>
    <t xml:space="preserve"> Your net weights and volumes with coef.</t>
  </si>
  <si>
    <t xml:space="preserve"> Sus pesos y volúmenes netos con coef.</t>
  </si>
  <si>
    <t xml:space="preserve"> (Mise en Forme Conditionnelle)</t>
  </si>
  <si>
    <t>(Conditional Formatting)</t>
  </si>
  <si>
    <t>(Formato condicional)</t>
  </si>
  <si>
    <t xml:space="preserve"> ensuite supprimez le mot "gomme." et saisissez un chiffre</t>
  </si>
  <si>
    <t xml:space="preserve"> then delete the word “eraser.” and enter a number</t>
  </si>
  <si>
    <t xml:space="preserve"> luego borre la palabra “goma.” e introduzca un número</t>
  </si>
  <si>
    <t xml:space="preserve"> Facultatif Produit de référence</t>
  </si>
  <si>
    <t xml:space="preserve"> Optional Reference product</t>
  </si>
  <si>
    <t xml:space="preserve"> Opcional Producto de referencia</t>
  </si>
  <si>
    <t xml:space="preserve"> A dupliquer pour</t>
  </si>
  <si>
    <t xml:space="preserve"> To duplicate for</t>
  </si>
  <si>
    <t xml:space="preserve"> A duplicar para</t>
  </si>
  <si>
    <t xml:space="preserve"> Prix</t>
  </si>
  <si>
    <t xml:space="preserve"> Price</t>
  </si>
  <si>
    <t xml:space="preserve"> Precio</t>
  </si>
  <si>
    <t xml:space="preserve"> Quoi ? Saisissez Morceaux - tranches- portions - pièces - cerises etc</t>
  </si>
  <si>
    <t xml:space="preserve"> What? Enter Pieces - slices - portions - pieces - cherries etc.</t>
  </si>
  <si>
    <t xml:space="preserve"> ¿Qué? Introduzca Trozos - rebanadas - raciones - piezas - cerezas etc.</t>
  </si>
  <si>
    <r>
      <t xml:space="preserve"> </t>
    </r>
    <r>
      <rPr>
        <b/>
        <sz val="11"/>
        <color theme="1"/>
        <rFont val="Calibri"/>
        <family val="2"/>
        <scheme val="minor"/>
      </rPr>
      <t>lignes (Excel)</t>
    </r>
  </si>
  <si>
    <r>
      <t xml:space="preserve">rows </t>
    </r>
    <r>
      <rPr>
        <i/>
        <sz val="11"/>
        <color theme="1"/>
        <rFont val="Calibri"/>
        <family val="2"/>
        <scheme val="minor"/>
      </rPr>
      <t>(Excel context)</t>
    </r>
  </si>
  <si>
    <t>filas (Excel)</t>
  </si>
  <si>
    <r>
      <t xml:space="preserve"> </t>
    </r>
    <r>
      <rPr>
        <b/>
        <sz val="11"/>
        <color theme="1"/>
        <rFont val="Calibri"/>
        <family val="2"/>
        <scheme val="minor"/>
      </rPr>
      <t>lignes (texte)</t>
    </r>
  </si>
  <si>
    <r>
      <t xml:space="preserve">lines </t>
    </r>
    <r>
      <rPr>
        <i/>
        <sz val="11"/>
        <color theme="1"/>
        <rFont val="Calibri"/>
        <family val="2"/>
        <scheme val="minor"/>
      </rPr>
      <t>(general text)</t>
    </r>
  </si>
  <si>
    <t>líneas (texto)</t>
  </si>
  <si>
    <t>(selon la saison, pour enlever l’amertume ajouter 1 g de sucre par kg)</t>
  </si>
  <si>
    <t>(depending on the season, to remove bitterness add 1 g of sugar per kg)</t>
  </si>
  <si>
    <t>(según la temporada, para quitar el amargor añada 1 g de azúcar por kg)</t>
  </si>
  <si>
    <t>&lt; Contenant</t>
  </si>
  <si>
    <t>&lt; Container</t>
  </si>
  <si>
    <t>&lt; Contenedor</t>
  </si>
  <si>
    <t>&lt; Quantité p.p.</t>
  </si>
  <si>
    <t>&lt; Qty per person</t>
  </si>
  <si>
    <t>&lt; Cantidad p.p.</t>
  </si>
  <si>
    <t>&lt; poids par portion</t>
  </si>
  <si>
    <t>&lt; weight per portion</t>
  </si>
  <si>
    <t>&lt; peso por ración</t>
  </si>
  <si>
    <t>&lt; Poids à copier en ❾</t>
  </si>
  <si>
    <t>&lt; Weight to copy into ❾</t>
  </si>
  <si>
    <t>&lt; Peso a copiar en ❾</t>
  </si>
  <si>
    <t>« Vos fiches Excel prêtes rapidement — multilingue, conversions automatiques, zéro prise de tête. »</t>
  </si>
  <si>
    <t>“Your Excel sheets ready fast—multilingual, auto conversions, zero hassle.”</t>
  </si>
  <si>
    <t>«Sus fichas de Excel listas rápido—multilingüe, conversiones automáticas, cero complicaciones.»</t>
  </si>
  <si>
    <t>× par 1,33 = oignons frais &gt; 3,66 kg</t>
  </si>
  <si>
    <t>× by 1.33 = fresh onions &gt; 3.66 kg</t>
  </si>
  <si>
    <t>× por 1,33 = cebollas frescas &gt; 3,66 kg</t>
  </si>
  <si>
    <t>▲ dans Col.16 la présence de la fonction RECHERCHEX est indispensable pour le fonctionnement des documents répertoire</t>
  </si>
  <si>
    <t>▲ in Col.16 the presence of the XLOOKUP function is essential for the directory sheets to work</t>
  </si>
  <si>
    <t>▲ en Col.16 la presencia de la función BUSCARX es imprescindible para el funcionamiento de las hojas de directorio</t>
  </si>
  <si>
    <t>▲  This first value is the one Excel will use</t>
  </si>
  <si>
    <t>▲  Este primer valor es el que usará Excel</t>
  </si>
  <si>
    <t>▲  C'est la valeur saisie dans cette cellule  qu'Excel va utiliser pour  dupliquer la recette</t>
  </si>
  <si>
    <t>▲  It’s the value entered in this cell that Excel will use to duplicate the recipe</t>
  </si>
  <si>
    <t>▲  Es el valor introducido en esta celda el que Excel usará para duplicar la receta</t>
  </si>
  <si>
    <t>▲ ce texte " Adresse PC "   est important pour séparer les recettes dans la fiche répertoire</t>
  </si>
  <si>
    <t>▲ this text “PC Address” is important to separate recipes in the directory sheet</t>
  </si>
  <si>
    <t>▲ este texto “Dirección PC” es importante para separar las recetas en la hoja de directorio</t>
  </si>
  <si>
    <t>▲ Table de recherche : les Col.6 et 7 sont réservées aux poids (kg)</t>
  </si>
  <si>
    <t>▲ Lookup table: Col.6 and 7 are reserved for weights (kg)</t>
  </si>
  <si>
    <t>▲ Tabla de búsqueda: las Col.6 y 7 están reservadas para los pesos (kg)</t>
  </si>
  <si>
    <t>▼ Quantity?</t>
  </si>
  <si>
    <t>▼ Cantidad?</t>
  </si>
  <si>
    <t>▼ What?</t>
  </si>
  <si>
    <t>▼ Qué?</t>
  </si>
  <si>
    <t>▼ Collez vos postits dans ces colonnes</t>
  </si>
  <si>
    <t>▼ Paste your postits in these columns</t>
  </si>
  <si>
    <t>▼ Pegue sus postits en estas columnas</t>
  </si>
  <si>
    <t>► Allez sur : https://www.deepl.com/translator</t>
  </si>
  <si>
    <t>► Go to: https://www.deepl.com/translator</t>
  </si>
  <si>
    <t>► Vaya a: https://www.deepl.com/translator</t>
  </si>
  <si>
    <t>► Collez le texte pour une traduction instantanée</t>
  </si>
  <si>
    <t>► Paste the text for instant translation</t>
  </si>
  <si>
    <t>► Pegue el texto para una traducción instantánea</t>
  </si>
  <si>
    <t>◄  Si la colonne 11 est rouge, collez la "gomme"</t>
  </si>
  <si>
    <t>◄  If column 11 is red, paste the “eraser”</t>
  </si>
  <si>
    <t>◄  Si la columna 11 está en rojo, pegue la “goma”</t>
  </si>
  <si>
    <t>➡️ Donc 5 étoiles ≈ 2 à 3,5 g.</t>
  </si>
  <si>
    <t>➡️ So 5 stars ≈ 2 to 3.5 g.</t>
  </si>
  <si>
    <t>➡️ Así, 5 estrellas ≈ 2 a 3,5 g.</t>
  </si>
  <si>
    <t>✳️ Astuce :</t>
  </si>
  <si>
    <t>✳️ Tip:</t>
  </si>
  <si>
    <t>✳️ Consejo:</t>
  </si>
  <si>
    <t>✅ Méthode 1 : Utiliser Google Translate</t>
  </si>
  <si>
    <t>✅ Method 1: Use Google Translate</t>
  </si>
  <si>
    <t>✅ Método 1: Utilice Google Translate</t>
  </si>
  <si>
    <t>✅ Méthode 2 : Utiliser Microsoft Excel (si vous avez Microsoft 365)</t>
  </si>
  <si>
    <t>✅ Method 2: Use Microsoft Excel (if you have Microsoft 365)</t>
  </si>
  <si>
    <t>✅ Método 2: Use Microsoft Excel (si tiene Microsoft 365)</t>
  </si>
  <si>
    <t>✅ Méthode 3 : Utiliser Deepl (plus précis que Google Translate)</t>
  </si>
  <si>
    <t>✅ Method 3: Use Deepl (more accurate than Google Translate)</t>
  </si>
  <si>
    <t>✅ Método 3: Use Deepl (más preciso que Google Translate)</t>
  </si>
  <si>
    <t>¼ de botte de fines herbes</t>
  </si>
  <si>
    <t>¼ bunch of herbs</t>
  </si>
  <si>
    <t>¼ de manojo de finas hierbas</t>
  </si>
  <si>
    <t>½ citron</t>
  </si>
  <si>
    <t>½ lemon</t>
  </si>
  <si>
    <t>½ limón</t>
  </si>
  <si>
    <t>¾ de litre</t>
  </si>
  <si>
    <t>¾ liter</t>
  </si>
  <si>
    <t>¾ de litro</t>
  </si>
  <si>
    <t>1 Archiving</t>
  </si>
  <si>
    <t>1 Archivo</t>
  </si>
  <si>
    <t>1 quart de melon</t>
  </si>
  <si>
    <t>1 quarter of melon</t>
  </si>
  <si>
    <t>1 cuarto de melón</t>
  </si>
  <si>
    <t>1 demi part -</t>
  </si>
  <si>
    <t>1 half portion -</t>
  </si>
  <si>
    <t>1 media ración -</t>
  </si>
  <si>
    <t>1 Kg de produit pert combien à l'épluchage ou au parage - au conditionnement etc..</t>
  </si>
  <si>
    <t>How much does 1 kg of product lose during peeling or trimming — in packaging, etc.</t>
  </si>
  <si>
    <t>¿Cuánto pierde 1 kg de producto en pelado o despiece — en acondicionamiento, etc.?</t>
  </si>
  <si>
    <t>1 étoile ≈ ¼ c. à café d’anis étoilé moulu (≈ 0,5 g).</t>
  </si>
  <si>
    <t>1 star ≈ ¼ tsp ground star anise (≈ 0.5 g).</t>
  </si>
  <si>
    <t>1 estrella ≈ ¼ cdta. de anís estrellado molido (≈ 0,5 g).</t>
  </si>
  <si>
    <t>1. Sélectionnez le texte dans la feuille Excel (copiez 10–20 lignes à la fois maximum)</t>
  </si>
  <si>
    <t>1. Select the text in the Excel sheet (copy 10–20 rows at a time max)</t>
  </si>
  <si>
    <t>1. Seleccione el texto en la hoja de Excel (copie 10–20 filas como máximo)</t>
  </si>
  <si>
    <t>1. Sélectionnez les cellules à traduire</t>
  </si>
  <si>
    <t>1. Select the cells you want to translate</t>
  </si>
  <si>
    <t>1. Seleccione las celdas que desea traducir</t>
  </si>
  <si>
    <t>① le NOM DE LA RECETTE</t>
  </si>
  <si>
    <t>① the NAME OF THE RECIPE</t>
  </si>
  <si>
    <t>① el NOMBRE DE LA RECETA</t>
  </si>
  <si>
    <t>② l' AUTEUR : &gt;</t>
  </si>
  <si>
    <t>② the AUTHOR : &gt;</t>
  </si>
  <si>
    <t>② el AUTOR : &gt;</t>
  </si>
  <si>
    <t>③ Denrées</t>
  </si>
  <si>
    <t>③  Foodstuffs</t>
  </si>
  <si>
    <t>③  Géneros</t>
  </si>
  <si>
    <t>④ Quantité ou Nombre d'unités selon fiche</t>
  </si>
  <si>
    <t>④ Quantity or Number of units per sheet</t>
  </si>
  <si>
    <t>④ Cantidad o Número de unidades según ficha</t>
  </si>
  <si>
    <t>⑤ Quoi</t>
  </si>
  <si>
    <t>⑤ What</t>
  </si>
  <si>
    <t>⑤ Qué</t>
  </si>
  <si>
    <t>2. Allez sur https://translate.google.com</t>
  </si>
  <si>
    <t>2. Go to https://translate.google.com</t>
  </si>
  <si>
    <t>2. Vaya a https://translate.google.com</t>
  </si>
  <si>
    <t>2. Menu Révision → Traduire</t>
  </si>
  <si>
    <t>2. Review tab → Translate</t>
  </si>
  <si>
    <t>2. Menú Revisar → Traducir</t>
  </si>
  <si>
    <t>3 Quality manager</t>
  </si>
  <si>
    <t>3 Responsable de calidad</t>
  </si>
  <si>
    <t>3. Collez le texte et choisissez votre langue (anglais, espagnol, etc.)</t>
  </si>
  <si>
    <t>3. Paste the text and choose your language (English, Spanish, etc.)</t>
  </si>
  <si>
    <t>3. Pegue el texto y elija su idioma (inglés, español, etc.)</t>
  </si>
  <si>
    <t>3. Choisissez la langue souhaitée</t>
  </si>
  <si>
    <t>3. Choose your preferred language</t>
  </si>
  <si>
    <t>3. Elija el idioma deseado</t>
  </si>
  <si>
    <t>4 Director</t>
  </si>
  <si>
    <t>5 Cooks</t>
  </si>
  <si>
    <t>5 Cocineros</t>
  </si>
  <si>
    <t>5 étoiles ≈ 1 à 1½ c. à café (≈ 2,5 g).</t>
  </si>
  <si>
    <t>5 stars ≈ 1 to 1½ tsp (≈ 2.5 g).</t>
  </si>
  <si>
    <t>5 estrellas ≈ 1 a 1½ cdta. (≈ 2,5 g).</t>
  </si>
  <si>
    <t>6 Storekeeper</t>
  </si>
  <si>
    <t>6 Almacenero</t>
  </si>
  <si>
    <t>⑥ Poids ou Volume ajustez les décimales (+ ou - de 0 )</t>
  </si>
  <si>
    <t>⑥ Weight or Volume adjust the decimals (+ or − from 0)</t>
  </si>
  <si>
    <t>⑥ Peso o Volumen ajuste los decimales (+ o − desde 0)</t>
  </si>
  <si>
    <t>⑦g.kg.L.dl.cl.ml  Collez une unité au choix</t>
  </si>
  <si>
    <t>⑦ g.kg.L.dl.cl.ml  Paste one unit of your choice</t>
  </si>
  <si>
    <t>⑦ g.kg.L.dl.cl.ml  Pegue una unidad a elección</t>
  </si>
  <si>
    <t>⑧  Coefficient</t>
  </si>
  <si>
    <t>⑧  Coeficiente</t>
  </si>
  <si>
    <t>❾ référence Auteur</t>
  </si>
  <si>
    <t>❾ Author reference</t>
  </si>
  <si>
    <t>❾ Referencia Autor</t>
  </si>
  <si>
    <t>❿ votre référence</t>
  </si>
  <si>
    <t>❿ your reference</t>
  </si>
  <si>
    <t>❿ su referencia</t>
  </si>
  <si>
    <t>⓫  Dupliquée pour</t>
  </si>
  <si>
    <t>⓫ Duplicated for</t>
  </si>
  <si>
    <t>⓫ Duplicada para</t>
  </si>
  <si>
    <t>⓫ ▼ PHASES DE PROGRESSION</t>
  </si>
  <si>
    <t>⓫ ▼ PROGRESSION PHASES</t>
  </si>
  <si>
    <t>⓫ ▼ FASES DE PROGRESIÓN</t>
  </si>
  <si>
    <t>⓬  ▼ PHASES DE PROGRESSION</t>
  </si>
  <si>
    <t>⓬  ▼ PROGRESSION PHASES</t>
  </si>
  <si>
    <t>⓬  ▼ FASES DE PROGRESIÓN</t>
  </si>
  <si>
    <t>assiettes</t>
  </si>
  <si>
    <t>plates</t>
  </si>
  <si>
    <t>platos</t>
  </si>
  <si>
    <t>Acceptation</t>
  </si>
  <si>
    <t>Acceptance</t>
  </si>
  <si>
    <t>Aceptación</t>
  </si>
  <si>
    <t>Appréciation : Bien (3), Moyen (2), Non satisfaisant (1) sur  points.</t>
  </si>
  <si>
    <t>Rating: Good (3), Medium (2), Unsatisfactory (1) on  points.</t>
  </si>
  <si>
    <t>Valoración: Bien (3), Medio (2), No satisfactorio (1) sobre  puntos.</t>
  </si>
  <si>
    <t>Alpha vous permet de vous constituer des répertoires</t>
  </si>
  <si>
    <t>Alpha lets you build directories</t>
  </si>
  <si>
    <t>Alfa le permite crear directorios</t>
  </si>
  <si>
    <t>au pif</t>
  </si>
  <si>
    <t>by feel</t>
  </si>
  <si>
    <t>al tanteo</t>
  </si>
  <si>
    <t>au doigt mouillé</t>
  </si>
  <si>
    <t>wet-finger estimate</t>
  </si>
  <si>
    <t>al dedo mojado</t>
  </si>
  <si>
    <t xml:space="preserve">Astuce charcuterie : pour une diffusion régulière, écrasez légèrement les étoiles ou faites-les infuser puis filtrez ; </t>
  </si>
  <si>
    <t>Charcuterie tip: for even diffusion, lightly crush the stars or infuse them and strain; start low (≈ 2 g for 5 kg of mix) and adjust on the next batch to the desired intensity.</t>
  </si>
  <si>
    <t>Truco de charcutería: para una difusión uniforme, machaque ligeramente las estrellas o infusione y cuele; empiece bajo (≈ 2 g por 5 kg de mezcla) y ajuste en el siguiente lote según la intensidad deseada.</t>
  </si>
  <si>
    <t>ajouter le gras de jambon cuit coupé en dés de 4 mm en fin de cuisson des oignons</t>
  </si>
  <si>
    <t>add the cooked ham fat cut into 4 mm dice at the end of the onion cooking</t>
  </si>
  <si>
    <t>al final de la cocción de la cebolla, añadir la grasa de jamón cocido cortada en dados de 4 mm</t>
  </si>
  <si>
    <t>après 1 h 30 de cuisson, ajouter le gras dur et la tête en cubes (5–8 mm)</t>
  </si>
  <si>
    <t>after 1 h 30 of cooking, add the hard fat and the head in cubes (5–8 mm)</t>
  </si>
  <si>
    <t>tras 1 h 30 de cocción, añadir la grasa dura y la cabeza en cubos (5–8 mm)</t>
  </si>
  <si>
    <t>ajouter les herbes hachées et l’assaisonnement, au besoin</t>
  </si>
  <si>
    <t>add the chopped herbs and the seasoning, as needed</t>
  </si>
  <si>
    <t>añadir las hierbas picadas y el sazonado, según necesidad</t>
  </si>
  <si>
    <t>ail rose de Lautrec</t>
  </si>
  <si>
    <t>pink garlic from Lautrec</t>
  </si>
  <si>
    <t>ajo rosado de Lautrec</t>
  </si>
  <si>
    <t>anis étoilé</t>
  </si>
  <si>
    <t>star anise</t>
  </si>
  <si>
    <t>anís estrellado</t>
  </si>
  <si>
    <t>Assaisonnement au kg sans les têtes</t>
  </si>
  <si>
    <t>Seasoning per kg without the heads</t>
  </si>
  <si>
    <t>Sazonado por kg sin las cabezas</t>
  </si>
  <si>
    <t>ajouter la crème</t>
  </si>
  <si>
    <t>add the cream</t>
  </si>
  <si>
    <t>añadir la crema</t>
  </si>
  <si>
    <t>ajouter le sang frais et embosser (dans les boyaux)</t>
  </si>
  <si>
    <t>add the fresh blood and stuff (into casings)</t>
  </si>
  <si>
    <t>añadir la sangre fresca y embutir</t>
  </si>
  <si>
    <t>Autre méthode , utilisez ChatGPT</t>
  </si>
  <si>
    <t>Another method: use ChatGPT.</t>
  </si>
  <si>
    <t>Otro método: use ChatGPT.</t>
  </si>
  <si>
    <t>à vous de saisir la quantité</t>
  </si>
  <si>
    <t>you enter the quantity</t>
  </si>
  <si>
    <t>le toca introducir la cantidad</t>
  </si>
  <si>
    <t>à la louche</t>
  </si>
  <si>
    <t>by eyeballing</t>
  </si>
  <si>
    <t>a ojo</t>
  </si>
  <si>
    <t>à vue de nez</t>
  </si>
  <si>
    <t>at a glance</t>
  </si>
  <si>
    <t>a simple vista</t>
  </si>
  <si>
    <t>bottes</t>
  </si>
  <si>
    <t>bunches</t>
  </si>
  <si>
    <t>manojos</t>
  </si>
  <si>
    <t>bœuf</t>
  </si>
  <si>
    <t>beef</t>
  </si>
  <si>
    <t>ternera</t>
  </si>
  <si>
    <t>Brut Équivalences arrondies</t>
  </si>
  <si>
    <t>Gross Rounded equivalents</t>
  </si>
  <si>
    <t>Bruto Equivalencias redondeadas</t>
  </si>
  <si>
    <t>Bon</t>
  </si>
  <si>
    <t>Good</t>
  </si>
  <si>
    <t>Bueno</t>
  </si>
  <si>
    <t>BIEN</t>
  </si>
  <si>
    <t>WELL</t>
  </si>
  <si>
    <t>baudruche (boyau de bœuf) ou moule</t>
  </si>
  <si>
    <t>beef bung casing or mold</t>
  </si>
  <si>
    <t>baudruche (tripón de vacuno) o molde</t>
  </si>
  <si>
    <t>boyaux de porc 34/36 ou 36+</t>
  </si>
  <si>
    <t>pork casings 34/36 or 36+</t>
  </si>
  <si>
    <t>tripas de cerdo 34/36 o 36+</t>
  </si>
  <si>
    <t>Brut = Net × Coefficient :</t>
  </si>
  <si>
    <t>Gross = Net × Coefficient:</t>
  </si>
  <si>
    <t>Bruto = Neto × Coeficiente:</t>
  </si>
  <si>
    <t>Circuit .1.2.5</t>
  </si>
  <si>
    <t>Circuito .1.2.5</t>
  </si>
  <si>
    <t>Constituant de &gt;</t>
  </si>
  <si>
    <t>Component of &gt;</t>
  </si>
  <si>
    <t>Constituyente de &gt;</t>
  </si>
  <si>
    <t>Champ d’application ou circuit  1- 2-3-5-6</t>
  </si>
  <si>
    <t>Scope or circuit  1- 2-3-5-6</t>
  </si>
  <si>
    <t>Campo de aplicación o circuito  1- 2-3-5-6</t>
  </si>
  <si>
    <t>Champ d’application ou circuit des documents</t>
  </si>
  <si>
    <t>Scope or document circuit</t>
  </si>
  <si>
    <t>Campo de aplicación o circuito de los documentos</t>
  </si>
  <si>
    <t>contiennent les informations utiles pour l'archivage et le fonctionnement des répertoires</t>
  </si>
  <si>
    <t>contain useful information for archiving and folder operation</t>
  </si>
  <si>
    <t>contienen la información útil para el archivo y el funcionamiento de los directorios</t>
  </si>
  <si>
    <t>citrons</t>
  </si>
  <si>
    <t>lemons</t>
  </si>
  <si>
    <t>limones</t>
  </si>
  <si>
    <t>cream</t>
  </si>
  <si>
    <t>nata/crema</t>
  </si>
  <si>
    <t>Crème liquide</t>
  </si>
  <si>
    <t>Heavy cream</t>
  </si>
  <si>
    <t>Nata/crema líquida</t>
  </si>
  <si>
    <t>cette colonne vous permet de comparer les recettes .</t>
  </si>
  <si>
    <t>this column lets you compare recipes.</t>
  </si>
  <si>
    <t>esta columna le permite comparar recetas.</t>
  </si>
  <si>
    <t>frame(s)</t>
  </si>
  <si>
    <t>aro(s)/marco(s)</t>
  </si>
  <si>
    <t>covers/servings</t>
  </si>
  <si>
    <t>cubiertos/raciones</t>
  </si>
  <si>
    <t>cuire comme une crème patissière avec le sucre ,les jaunes, et la maîzena</t>
  </si>
  <si>
    <t>cook like a pastry cream with the sugar, the yolks, and the cornstarch (maïzena)</t>
  </si>
  <si>
    <t>cocer como una crema pastelera con el azúcar, las yemas y la maicena</t>
  </si>
  <si>
    <t>Coût : 1* économique - 4**** luxe</t>
  </si>
  <si>
    <t>Cost: 1* economical - 4**** luxury</t>
  </si>
  <si>
    <t>Costo: 1* económico - 4**** lujo</t>
  </si>
  <si>
    <t>CONDITIONNEMENT</t>
  </si>
  <si>
    <t>PACKAGING</t>
  </si>
  <si>
    <t>CONDICIONAMIENTO / ENVASADO</t>
  </si>
  <si>
    <t>combien de pièces par personne (tranches - louches- etc..)</t>
  </si>
  <si>
    <t>how many pieces per person (slices - ladles - etc.)</t>
  </si>
  <si>
    <t>cuántas piezas por persona (rebanadas - cucharones - etc.)</t>
  </si>
  <si>
    <t>combien de tranches ou autre par contenant</t>
  </si>
  <si>
    <t>how many slices or other per container</t>
  </si>
  <si>
    <t>cuántas rebanadas u otro por contenedor</t>
  </si>
  <si>
    <t>controler les marchandises - qualité - quantité - températures</t>
  </si>
  <si>
    <t>check goods — quality — quantity — temperatures</t>
  </si>
  <si>
    <t>controlar las mercancías — calidad — cantidad — temperaturas</t>
  </si>
  <si>
    <t>CUISSON</t>
  </si>
  <si>
    <t>COOKING</t>
  </si>
  <si>
    <t>COCCIÓN</t>
  </si>
  <si>
    <t>CONCLUSION</t>
  </si>
  <si>
    <t>CONCLUSIÓN</t>
  </si>
  <si>
    <t>Cuisson : trop juste--bien-trop cuit-à revoir-Grammages-% Pertes avant et après cuisson-Mode de cuisson etc..</t>
  </si>
  <si>
    <t>Cooking: undercooked--good-done-overcooked-to be reviewed—Weights—% Loss before and after cooking—Cooking method etc.</t>
  </si>
  <si>
    <t>Cocción: poco hecho--bien-en su punto-pasado-a revisar—Gramajes—% Mermas antes y después de cocción—Modo de cocción etc.</t>
  </si>
  <si>
    <t>Constituez-vous des répertoires par lettres alphabétiques</t>
  </si>
  <si>
    <t>Build alphabetical letter directories</t>
  </si>
  <si>
    <t>Constituya directorios por letras alfabéticas</t>
  </si>
  <si>
    <t>Classeur Excel 2021 de modèles de fiches conçu pour les travaux pratiques en métiers de bouche (CFA/lycée hôtelier/centre professionnel).</t>
  </si>
  <si>
    <t>Excel 2021 workbook of sheet templates designed for hands-on training in food trades (CFA/hotel school/vocational center).</t>
  </si>
  <si>
    <t>Libro de Excel 2021 con plantillas de fichas diseñado para TP en oficios de cocina (CFA/escuela de hostelería/centro profesional).</t>
  </si>
  <si>
    <t>Coût : 1* économique – 4**** luxe</t>
  </si>
  <si>
    <t>Cost: 1* economical – 4**** luxury</t>
  </si>
  <si>
    <t>Costo: 1* económico – 4**** lujo</t>
  </si>
  <si>
    <t>Comptez ≈ 0,5 g par étoile en moyenne (fourchette 0,3–0,7 g).</t>
  </si>
  <si>
    <t>Count on ≈ 0.5 g per star on average (range 0.3–0.7 g).</t>
  </si>
  <si>
    <t>Calcule ≈ 0,5 g por estrella de media (rango 0,3–0,7 g).</t>
  </si>
  <si>
    <t>cardamomes</t>
  </si>
  <si>
    <t>cardamoms</t>
  </si>
  <si>
    <t>cardamomos</t>
  </si>
  <si>
    <t>cerfeuil</t>
  </si>
  <si>
    <t>chervil</t>
  </si>
  <si>
    <t>perifollo</t>
  </si>
  <si>
    <t>cerfeuil ciselé</t>
  </si>
  <si>
    <t>chopped chervil</t>
  </si>
  <si>
    <t>perifollo picado</t>
  </si>
  <si>
    <t>charcuterie-BOUDIN-NOIR</t>
  </si>
  <si>
    <r>
      <t xml:space="preserve">charcuterie-BLACK-PUDDING </t>
    </r>
    <r>
      <rPr>
        <i/>
        <sz val="11"/>
        <color theme="1"/>
        <rFont val="Calibri"/>
        <family val="2"/>
        <scheme val="minor"/>
      </rPr>
      <t>(UK)</t>
    </r>
    <r>
      <rPr>
        <sz val="11"/>
        <color theme="1"/>
        <rFont val="Calibri"/>
        <family val="2"/>
        <scheme val="minor"/>
      </rPr>
      <t xml:space="preserve"> / charcuterie-BLOOD-SAUSAGE </t>
    </r>
    <r>
      <rPr>
        <i/>
        <sz val="11"/>
        <color theme="1"/>
        <rFont val="Calibri"/>
        <family val="2"/>
        <scheme val="minor"/>
      </rPr>
      <t>(US)</t>
    </r>
  </si>
  <si>
    <t>charcutería-MORCILLA</t>
  </si>
  <si>
    <t>cinq épices</t>
  </si>
  <si>
    <t>five-spice</t>
  </si>
  <si>
    <t>cinco especias</t>
  </si>
  <si>
    <t>coriandre moulue</t>
  </si>
  <si>
    <t>ground coriande</t>
  </si>
  <si>
    <t>cilantro molido</t>
  </si>
  <si>
    <t>crème épaisse (crème épaisse)</t>
  </si>
  <si>
    <t>thick cream (crème épaisse)</t>
  </si>
  <si>
    <t>crema espesa (crème épaisse)</t>
  </si>
  <si>
    <t>couper la gorge et le gras en morceaux (1 cm)</t>
  </si>
  <si>
    <t>cut the jowl and the fat into pieces (1 cm)</t>
  </si>
  <si>
    <t>cortar en trozos (1 cm) la papada y la grasa</t>
  </si>
  <si>
    <t>cuire dans un bouillon aromatique à 85 °C pendant 20 minutes</t>
  </si>
  <si>
    <t>cook in an aromatic broth at 85 °C for 20 minutes</t>
  </si>
  <si>
    <t>cocer en un caldo aromático a 85 °C durante 20 min</t>
  </si>
  <si>
    <t>de s'affiche automatiquement pour éviter toute confusion " 27 " " jaunes d'œufs"  "de"  " 20 g"</t>
  </si>
  <si>
    <t>“de/of” appears automatically to avoid any confusion “27” “egg yolks” “de/of” “20 g”</t>
  </si>
  <si>
    <t>aparece “de” automáticamente para evitar confusión “27” “yemas de huevo” “de” “20 g”</t>
  </si>
  <si>
    <t>de diminuer ou d'éviter un ingrédient</t>
  </si>
  <si>
    <t>decrease, or omit an ingredient</t>
  </si>
  <si>
    <t>disminuir o evitar un ingrediente</t>
  </si>
  <si>
    <t>Difficulté : 1*Facile - 4**** Difficile</t>
  </si>
  <si>
    <t>Difficulty: 1* Easy - 4**** Difficult</t>
  </si>
  <si>
    <t>Dificultad: 1* Fácil - 4**** Difícil</t>
  </si>
  <si>
    <t>désinfecter les sachets - poches - barquettes - boites avant ouverture</t>
  </si>
  <si>
    <t>sanitize bags — piping bags — trays — boxes before opening</t>
  </si>
  <si>
    <t>desinfectar bolsas — mangas pasteleras — bandejas — cajas antes de abrir</t>
  </si>
  <si>
    <t>DÉMARCHE QUALITÉ  -  DÉVELOPPEMENT ET AMÉLIORATION DES RECETTES</t>
  </si>
  <si>
    <t>QUALITY APPROACH — RECIPE DEVELOPMENT AND IMPROVEMENT</t>
  </si>
  <si>
    <t>ENFOQUE DE CALIDAD — DESARROLLO Y MEJORA DE LAS RECETAS</t>
  </si>
  <si>
    <t>Descriptif de la recette d'origine</t>
  </si>
  <si>
    <t>Description of the original recipe</t>
  </si>
  <si>
    <t>Descripción de la receta original</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</si>
  <si>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</si>
  <si>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</si>
  <si>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</si>
  <si>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Dessert</t>
  </si>
  <si>
    <t>Postre</t>
  </si>
  <si>
    <t>DONNÉES</t>
  </si>
  <si>
    <t>DATA</t>
  </si>
  <si>
    <t>DATOS</t>
  </si>
  <si>
    <t>Difficulté : 1* Facile – 4**** Difficile</t>
  </si>
  <si>
    <t>Difficulty: 1* Easy – 4**** Difficult</t>
  </si>
  <si>
    <t>Dificultad: 1* Fácil – 4**** Difícil</t>
  </si>
  <si>
    <t>durée de cuisson : environ 1 h 30 pour atteindre 68 °C à cœur</t>
  </si>
  <si>
    <t>cooking time about 1 h 30 to reach 68 °C at the core</t>
  </si>
  <si>
    <t>tiempo de cocción aprox. 1 h 30 para alcanzar 68 °C en el centro</t>
  </si>
  <si>
    <t>et un Poids ou Volume ⑥ "de" s'affiche automatiquement pour indiquer que vous saisissez un poids à l'unité</t>
  </si>
  <si>
    <t>and a Weight or Volume ⑥ “de/of” appears automatically to indicate that you are entering a per-unit weight</t>
  </si>
  <si>
    <t>y un Peso o Volumen ⑥ aparece “de” automáticamente para indicar que está introduciendo un peso por unidad</t>
  </si>
  <si>
    <t>en fonction de vos convives vous estimez cette recette pour combien</t>
  </si>
  <si>
    <t>based on your guests you estimate this recipe for how many</t>
  </si>
  <si>
    <t>en función de sus comensales usted estima esta receta para cuántos</t>
  </si>
  <si>
    <t>Effectifs ▼</t>
  </si>
  <si>
    <t>Headcount ▼</t>
  </si>
  <si>
    <t>Efectivos ▼</t>
  </si>
  <si>
    <t>en remplacement Collez les compléments si vous en avez besoin</t>
  </si>
  <si>
    <t>as a replacement Paste the add-ons if you need them</t>
  </si>
  <si>
    <t>en sustitución Pegue los complementos si los necesita</t>
  </si>
  <si>
    <t>ETC…......</t>
  </si>
  <si>
    <t>ETC……..</t>
  </si>
  <si>
    <t>entre la numérotation et l’identification Alpha</t>
  </si>
  <si>
    <t>between numbering and Alpha identification</t>
  </si>
  <si>
    <t>entre numeración e identificación Alfa</t>
  </si>
  <si>
    <t>et de regrouper des préparations pour</t>
  </si>
  <si>
    <t>and group preparations so you can</t>
  </si>
  <si>
    <t>y agrupar preparaciones para</t>
  </si>
  <si>
    <t>En pratique, une étoile d’anis pèse très peu et la taille varie.</t>
  </si>
  <si>
    <t>In practice, a star anise weighs very little and sizes vary.</t>
  </si>
  <si>
    <t>En la práctica, una estrella de anís pesa muy poco y el tamaño varía.</t>
  </si>
  <si>
    <r>
      <t xml:space="preserve">et ces formules : </t>
    </r>
    <r>
      <rPr>
        <b/>
        <sz val="11"/>
        <color theme="1"/>
        <rFont val="Calibri"/>
        <family val="2"/>
        <scheme val="minor"/>
      </rPr>
      <t>SI(NB.SI(R264:V264;"&lt;&gt;")&gt;0;"A";"►")</t>
    </r>
    <r>
      <rPr>
        <sz val="11"/>
        <color theme="1"/>
        <rFont val="Calibri"/>
        <family val="2"/>
        <scheme val="minor"/>
      </rPr>
      <t xml:space="preserve"> différentes de celle-ci : </t>
    </r>
    <r>
      <rPr>
        <b/>
        <sz val="11"/>
        <color theme="1"/>
        <rFont val="Calibri"/>
        <family val="2"/>
        <scheme val="minor"/>
      </rPr>
      <t>SI(W233&lt;&gt;"";"A";"►")</t>
    </r>
  </si>
  <si>
    <t>and these formulas IF(COUNTIF(R264:V264,"&lt;&gt;")&gt;0,"A","►") different from this one IF(W233&lt;&gt;"","A","►")</t>
  </si>
  <si>
    <t>y estas fórmulas SI(CONTAR.SI(R264:V264,"&lt;&gt;")&gt;0,"A","►") diferentes de esta SI(W233&lt;&gt;"","A","►")</t>
  </si>
  <si>
    <t>et puis toutes les autres</t>
  </si>
  <si>
    <t>and then all the others</t>
  </si>
  <si>
    <t>y luego todas las demás</t>
  </si>
  <si>
    <t>embosser dans la baudruche</t>
  </si>
  <si>
    <t>stuff into beef bung (baudruche)</t>
  </si>
  <si>
    <t>embutir en tripón (baudruche)</t>
  </si>
  <si>
    <t>estragon</t>
  </si>
  <si>
    <t>tarragon</t>
  </si>
  <si>
    <t>estragón</t>
  </si>
  <si>
    <t>et les œufs si une coagulation plus importante est nécessaire</t>
  </si>
  <si>
    <t>and the eggs if stronger coagulation is needed</t>
  </si>
  <si>
    <t>y los huevos si se necesita una coagulación más fuerte</t>
  </si>
  <si>
    <t>Équivalences arrondies les poids supérieurs à 1 Kg sont exprimés en Kg</t>
  </si>
  <si>
    <t>Rounded equivalents weights above 1 kg are expressed in kg</t>
  </si>
  <si>
    <t>Equivalencias redondeadas los pesos superiores a 1 kg se expresan en kg</t>
  </si>
  <si>
    <t>épices 1 g/kg = 0,067 kg = ,67 g</t>
  </si>
  <si>
    <t>spices 1 g/kg = 0.067 kg = ,67 g</t>
  </si>
  <si>
    <t>especias 1 g/kg = 0,067 kg = ,67 g</t>
  </si>
  <si>
    <t>feuilles de génoise</t>
  </si>
  <si>
    <t>sponge sheets</t>
  </si>
  <si>
    <t>planchas de bizcocho</t>
  </si>
  <si>
    <t>faire bouillir la crème avec les zestes</t>
  </si>
  <si>
    <t>bring the cream to a boil with the zests</t>
  </si>
  <si>
    <t>hervir la nata con las ralladuras</t>
  </si>
  <si>
    <t>faire des assemblages</t>
  </si>
  <si>
    <t>make assemblies</t>
  </si>
  <si>
    <t>hacer ensamblajes</t>
  </si>
  <si>
    <t>Facile à adapter à vos recettes, vos processus et vos barèmes maison.</t>
  </si>
  <si>
    <t>Easy to adapt to your recipes, processes, and in-house grading scales.</t>
  </si>
  <si>
    <t>Fácil de adaptar a sus recetas, procesos y baremos internos.</t>
  </si>
  <si>
    <t>FORMULES</t>
  </si>
  <si>
    <t>FORMULAS</t>
  </si>
  <si>
    <t>FÓRMULAS</t>
  </si>
  <si>
    <t>famille</t>
  </si>
  <si>
    <r>
      <t xml:space="preserve">family </t>
    </r>
    <r>
      <rPr>
        <i/>
        <sz val="11"/>
        <color theme="1"/>
        <rFont val="Calibri"/>
        <family val="2"/>
        <scheme val="minor"/>
      </rPr>
      <t>(generic)</t>
    </r>
  </si>
  <si>
    <r>
      <t xml:space="preserve">familia </t>
    </r>
    <r>
      <rPr>
        <i/>
        <sz val="11"/>
        <color theme="1"/>
        <rFont val="Calibri"/>
        <family val="2"/>
        <scheme val="minor"/>
      </rPr>
      <t>(genérico)</t>
    </r>
  </si>
  <si>
    <t>fleur de sel de Guérande 18 g/kg</t>
  </si>
  <si>
    <t>Guérande fleur de sel 18 g/kg</t>
  </si>
  <si>
    <t>flor de sal de Guérande 18 g/kg</t>
  </si>
  <si>
    <t>grand Marnier</t>
  </si>
  <si>
    <t>Grand Marnier</t>
  </si>
  <si>
    <t>gomme</t>
  </si>
  <si>
    <t>eraser</t>
  </si>
  <si>
    <t>goma</t>
  </si>
  <si>
    <t>gastro 1/1</t>
  </si>
  <si>
    <t>GN 1/1</t>
  </si>
  <si>
    <t>Gain de temps &gt; Copier/Coller = FR : g, kg, L, dL, cL, mL, ¼ kg, c. s., etc. / EN : oz, fl oz, cup, etc. / ES : tercio/L, taza líquida, cucharadita, etc.</t>
  </si>
  <si>
    <t>Time saver &gt; Copy/Paste = FR: g, kg, L, dL, cL, mL, ¼ kg, tbsp (c. s.), etc. / EN: oz, fl oz, cup, etc. / ES: third/L, liquid cup, teaspoon, etc.</t>
  </si>
  <si>
    <t>Ahorro de tiempo &gt; Copiar/Pegar = FR: g, kg, L, dL, cL, mL, ¼ kg, cda. (c. s.), etc. / EN: oz, fl oz, cup, etc. / ES: tercio/L, taza líquida, cucharadita, etc.</t>
  </si>
  <si>
    <t>gorge de porc cuite</t>
  </si>
  <si>
    <t>cooked pork jowl</t>
  </si>
  <si>
    <t>papada de cerdo cocida</t>
  </si>
  <si>
    <t>graisse d’oie ou de canard</t>
  </si>
  <si>
    <t>goose or duck fat</t>
  </si>
  <si>
    <t>grasa de oca o de pato</t>
  </si>
  <si>
    <t>gras de jambon cuit</t>
  </si>
  <si>
    <t>cooked ham fat</t>
  </si>
  <si>
    <t>grasa de jamón cocido</t>
  </si>
  <si>
    <t>gras dur</t>
  </si>
  <si>
    <t>hard fat</t>
  </si>
  <si>
    <t>grasa dura</t>
  </si>
  <si>
    <t>gras dur cuit (gras de dos)</t>
  </si>
  <si>
    <t>cooked hard fat (back fat)</t>
  </si>
  <si>
    <t>grasa dura cocida (grasa dorsal)</t>
  </si>
  <si>
    <t>Hors d'Œuvre</t>
  </si>
  <si>
    <t>Starter</t>
  </si>
  <si>
    <t>Entrada</t>
  </si>
  <si>
    <t>hacher les oignons</t>
  </si>
  <si>
    <t>chop the onions</t>
  </si>
  <si>
    <t>picar las cebollas</t>
  </si>
  <si>
    <t>huile de noix</t>
  </si>
  <si>
    <t>walnut oil</t>
  </si>
  <si>
    <t>aceite de nuez</t>
  </si>
  <si>
    <t>hacher l’oignon</t>
  </si>
  <si>
    <t>chop the onion</t>
  </si>
  <si>
    <t>picar la cebolla</t>
  </si>
  <si>
    <t>https://translate.google.com</t>
  </si>
  <si>
    <t>https://www.deepl.com/translator</t>
  </si>
  <si>
    <t>IMPORTANT</t>
  </si>
  <si>
    <t>IMPORTANTE</t>
  </si>
  <si>
    <t>Il est donc difficile de comparer. Avec cette colonne cela devient facile</t>
  </si>
  <si>
    <t>So it’s hard to compare. With this column it becomes easy</t>
  </si>
  <si>
    <t>Por lo tanto es difícil comparar. Con esta columna se vuelve fácil</t>
  </si>
  <si>
    <t>j’ai saisi "Postit" volontairement l'autre version est une marque déposée</t>
  </si>
  <si>
    <t>I intentionally wrote “Postit”; the other version is a registered trademark.</t>
  </si>
  <si>
    <t>He escrito “Postit” deliberadamente; la otra versión es una marca registrada.</t>
  </si>
  <si>
    <t>kg of beef</t>
  </si>
  <si>
    <t>kg de ternera</t>
  </si>
  <si>
    <t>kg of flour</t>
  </si>
  <si>
    <t>kg de harina</t>
  </si>
  <si>
    <t>les - ou doubles -- sont importants pour de l'extraction de texte ( voir la fiche identification)</t>
  </si>
  <si>
    <t>the - or double -- are important for text extraction (see the identification sheet)</t>
  </si>
  <si>
    <t>los - o dobles -- son importantes para la extracción de texto (ver la ficha de identificación)</t>
  </si>
  <si>
    <t>lorsque vous saisissez un nombre d'unités ⑤</t>
  </si>
  <si>
    <t>when you enter a number of units ⑤</t>
  </si>
  <si>
    <t>cuando introduce un número de unidades ⑤</t>
  </si>
  <si>
    <t>les ¼ de botte de fines herbes en 0,25 ou en quart(s)</t>
  </si>
  <si>
    <t>¼ bunch of herbs as 0.25 or as quarter(s)</t>
  </si>
  <si>
    <t>¼ de manojo de finas hierbas como 0,25 o en cuarto(s)</t>
  </si>
  <si>
    <t>Lait 0.75 ou 3 quart/L  - ½ citron 0.5 ou 1 demi(s)</t>
  </si>
  <si>
    <t>Milk 0.75 or 3 quarter/L  - ½ lemon 0.5 or 1 half/halves</t>
  </si>
  <si>
    <t>Leche 0,75 o 3 cuartos/L  - ½ limón 0,5 o 1 medio(s)</t>
  </si>
  <si>
    <t>les Col.de 6 à 11 sont réservées aux poids</t>
  </si>
  <si>
    <t>Cols 6 to 11 are reserved for weights</t>
  </si>
  <si>
    <t>Las Cols. de 6 a 11 están reservadas a los pesos</t>
  </si>
  <si>
    <t>les Col.de 12 à 20 sont réservées aux volumes</t>
  </si>
  <si>
    <t>Cols 12 to 20 are reserved for volumes</t>
  </si>
  <si>
    <t>Las Cols. de 12 a 20 están reservadas a los volúmenes</t>
  </si>
  <si>
    <t>les colonnes 2 à 5</t>
  </si>
  <si>
    <t>columns 2 to 5</t>
  </si>
  <si>
    <t>las columnas 2 a 5</t>
  </si>
  <si>
    <t>lorsque vous saisissez une valeur dans ④ Quantité ET dans ⑥ Poids ou Volume</t>
  </si>
  <si>
    <t>when you enter a value in ④ Quantity AND in ⑥ Weight or Volume</t>
  </si>
  <si>
    <t>cuando introduce un valor en ④ Cantidad Y en ⑥ Peso o Volumen</t>
  </si>
  <si>
    <t>litres</t>
  </si>
  <si>
    <t>liters</t>
  </si>
  <si>
    <t>litros</t>
  </si>
  <si>
    <t>lorsque vous collez 1 Quart ; 1 demi ; 1 Tiers col .⑤ Quoi il n'y a pas de poids le résultat s'affiche en quantité colonnes 18 - 19 Unités et Quoi ?</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</si>
  <si>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</si>
  <si>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</si>
  <si>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les Valeurs de recherche sont en Kg - exemple 1 verre = 0.225</t>
  </si>
  <si>
    <t>Lookup values are in kg - example 1 glass = 0.225</t>
  </si>
  <si>
    <t>Los valores de búsqueda están en kg - ejemplo 1 vaso = 0,225</t>
  </si>
  <si>
    <t>le Coefficient vous permet d'augmenter</t>
  </si>
  <si>
    <t>the Coefficient lets you increase,</t>
  </si>
  <si>
    <t>el Coeficiente le permite aumentar,</t>
  </si>
  <si>
    <t>les Auteurs prévoient leur recettes pour des quantités ou un nombre de portions différentes</t>
  </si>
  <si>
    <t>Authors plan their recipes for different quantities or number of portions</t>
  </si>
  <si>
    <t>Los Autores prevén sus recetas para cantidades o números de raciones diferentes</t>
  </si>
  <si>
    <t>l'Auteur à prévu sa recette pour combien de couverts ou pour quel poids</t>
  </si>
  <si>
    <t>The Author planned the recipe for how many covers or for what weight</t>
  </si>
  <si>
    <t>El Autor previó su receta para cuántos cubiertos o para qué peso</t>
  </si>
  <si>
    <t>les poids inférieurs à 1 Kg sont exprimés en g</t>
  </si>
  <si>
    <t>weights below 1 kg are expressed in g</t>
  </si>
  <si>
    <t>los pesos inferiores a 1 kg se expresan en g</t>
  </si>
  <si>
    <t>L'utilisation professionnelle des recettes vous engage à connaître la réglementation en matière d'hygiène et HACCP.</t>
  </si>
  <si>
    <t>Professional use of recipes requires you to know hygiene and HACCP regulations.</t>
  </si>
  <si>
    <t>El uso profesional de las recetas le obliga a conocer la normativa de higiene y APPCC (HACCP).</t>
  </si>
  <si>
    <t>Author link @</t>
  </si>
  <si>
    <t>Enlace Autor @</t>
  </si>
  <si>
    <t>le contenant saisissez  gastro(s) 1/1 - grille(s) - plat(s) - louche(s) etc..</t>
  </si>
  <si>
    <t>the container enter GN pan(s) 1/1 - rack(s) - dish(es) - ladle(s) etc.</t>
  </si>
  <si>
    <t>el contenedor introduzca GN 1/1 - rejilla(s) - fuente(s) - cucharón(es) etc.</t>
  </si>
  <si>
    <t>Ligne 62 Cellule ICI</t>
  </si>
  <si>
    <t>Line 62 Cell HERE</t>
  </si>
  <si>
    <t>Línea 62 Celda AQUÍ</t>
  </si>
  <si>
    <t>Les produits ou la recette sont/est :</t>
  </si>
  <si>
    <t>The products or the recipe is/are:</t>
  </si>
  <si>
    <t>Los productos o la receta son/es:</t>
  </si>
  <si>
    <t>Légume</t>
  </si>
  <si>
    <t>Vegetable</t>
  </si>
  <si>
    <t>Verdura</t>
  </si>
  <si>
    <t>Les traductions ont été faites avec l'aide de ChatGPT</t>
  </si>
  <si>
    <t>The translations were made with the help of ChatGPT.</t>
  </si>
  <si>
    <t>Las traducciones se hicieron con la ayuda de ChatGPT.</t>
  </si>
  <si>
    <t>la pifométrie</t>
  </si>
  <si>
    <t>guesstimation</t>
  </si>
  <si>
    <t>la pifometría</t>
  </si>
  <si>
    <t>les cuire dans le saindoux ou la graisse de canard</t>
  </si>
  <si>
    <t>cook them in lard or duck fat</t>
  </si>
  <si>
    <t>cocerlas en manteca de cerdo o grasa de pato</t>
  </si>
  <si>
    <t>laisser cuire 1/2 heure</t>
  </si>
  <si>
    <t>let cook for 1/2 hour</t>
  </si>
  <si>
    <t>dejar cocer 1/2 hora</t>
  </si>
  <si>
    <t>langue de porc</t>
  </si>
  <si>
    <t>pork tongue</t>
  </si>
  <si>
    <t>lengua de cerdo</t>
  </si>
  <si>
    <t>langue écarlate</t>
  </si>
  <si>
    <t>scarlet tongue</t>
  </si>
  <si>
    <t>lengua escarlata</t>
  </si>
  <si>
    <t>le cuire dans la graisse d’oie ou de canard</t>
  </si>
  <si>
    <t>cook it in goose or duck fat</t>
  </si>
  <si>
    <t>cocerla en grasa de oca o de pato</t>
  </si>
  <si>
    <t>les pocher puis les passer au broyeur/hachoir (plaque de 6 mm)</t>
  </si>
  <si>
    <t>poach them, then run them through the grinder/mincer (6 mm plate)</t>
  </si>
  <si>
    <t>escaldar/pochar y luego pasar por la picadora/molino (placa de 6 mm)</t>
  </si>
  <si>
    <t>les ajouter aux oignons</t>
  </si>
  <si>
    <t>add them to the onions</t>
  </si>
  <si>
    <t>añadirlos a las cebollas</t>
  </si>
  <si>
    <t>Modifications  adaptation conseils et suggestions :</t>
  </si>
  <si>
    <t>Modifications — adaptation — advice and suggestions:</t>
  </si>
  <si>
    <t>Modificaciones — adaptación — consejos y sugerencias:</t>
  </si>
  <si>
    <t>MISE EN PAGE</t>
  </si>
  <si>
    <t>PAGE LAYOUT</t>
  </si>
  <si>
    <t>DISEÑO DE PÁGINA</t>
  </si>
  <si>
    <t>mouler et cuire au four à environ 90 °C pendant 1 h 30 à 2 h jusqu’à 68 °C à cœur, ou :</t>
  </si>
  <si>
    <t>mold and bake at about 90 °C for 1 h 30 to 2 h until 68 °C at the core, or:</t>
  </si>
  <si>
    <t>moldar y hornear a unos 90 °C durante 1 h 30 a 2 h hasta 68 °C en el centro, o:</t>
  </si>
  <si>
    <t>marquer la cuisson à 90 °C en marmite avec des aromates puis régler à 80 °C</t>
  </si>
  <si>
    <t>start cooking at 90 °C in a pot with aromatics, then set to 80 °C</t>
  </si>
  <si>
    <t>iniciar la cocción a 90 °C en marmita con aromáticos y luego ajustar a 80 °C</t>
  </si>
  <si>
    <t>macis</t>
  </si>
  <si>
    <t>mace</t>
  </si>
  <si>
    <t>ne sera pas comptabilisé dans les poids</t>
  </si>
  <si>
    <t>will not be counted in the weights</t>
  </si>
  <si>
    <t>no se contabilizará en los pesos</t>
  </si>
  <si>
    <t>don’t confuse price per kg and price per piece</t>
  </si>
  <si>
    <t>no confunda precio por kg y precio por pieza</t>
  </si>
  <si>
    <t>note Maxi par critère = 3   DÉVELOPPEMENT ET AMÉLIORATION DES RECETTES</t>
  </si>
  <si>
    <t>Max score per criterion = 3   RECIPE DEVELOPMENT AND IMPROVEMENT</t>
  </si>
  <si>
    <t>Nota máxima por criterio = 3   DESARROLLO Y MEJORA DE LAS RECETAS</t>
  </si>
  <si>
    <t>non acceptable pour nos clients</t>
  </si>
  <si>
    <t>not acceptable for our customers</t>
  </si>
  <si>
    <t>no aceptable para nuestros clientes</t>
  </si>
  <si>
    <t>noix fraîches</t>
  </si>
  <si>
    <t>fresh walnuts</t>
  </si>
  <si>
    <t>nueces frescas</t>
  </si>
  <si>
    <t>NOTRE BOUDIN NOIR</t>
  </si>
  <si>
    <r>
      <t xml:space="preserve">OUR BLACK PUDDING </t>
    </r>
    <r>
      <rPr>
        <i/>
        <sz val="11"/>
        <color theme="1"/>
        <rFont val="Calibri"/>
        <family val="2"/>
        <scheme val="minor"/>
      </rPr>
      <t>(UK)</t>
    </r>
    <r>
      <rPr>
        <sz val="11"/>
        <color theme="1"/>
        <rFont val="Calibri"/>
        <family val="2"/>
        <scheme val="minor"/>
      </rPr>
      <t xml:space="preserve"> / OUR BLOOD SAUSAGE </t>
    </r>
    <r>
      <rPr>
        <i/>
        <sz val="11"/>
        <color theme="1"/>
        <rFont val="Calibri"/>
        <family val="2"/>
        <scheme val="minor"/>
      </rPr>
      <t>(US)</t>
    </r>
  </si>
  <si>
    <t>NUESTRA MORCILLA</t>
  </si>
  <si>
    <t>Net = Brut × Coefficient :</t>
  </si>
  <si>
    <t>Net = Gross × Coefficient:</t>
  </si>
  <si>
    <t>Neto = Bruto × Coeficiente:</t>
  </si>
  <si>
    <t>ou supprimer un ingrédient piment ou autres par exemple</t>
  </si>
  <si>
    <t>or remove an ingredient—chili or others for example</t>
  </si>
  <si>
    <t>o suprimir un ingrediente—picante u otros por ejemplo</t>
  </si>
  <si>
    <t>OR make another choice</t>
  </si>
  <si>
    <t>O hacer otra elección</t>
  </si>
  <si>
    <t>ou quel grammage par portion</t>
  </si>
  <si>
    <t>or what weight per portion</t>
  </si>
  <si>
    <t>o qué gramaje por ración</t>
  </si>
  <si>
    <t>ou quel poids par contenant</t>
  </si>
  <si>
    <t>or what weight per container</t>
  </si>
  <si>
    <t>o qué peso por contenedor</t>
  </si>
  <si>
    <t>ORGANISATION RAISONNÉE DU TRAVAIL</t>
  </si>
  <si>
    <t>REASONED WORK ORGANIZATION</t>
  </si>
  <si>
    <t>ORGANIZACIÓN RAZONADA DEL TRABAJO</t>
  </si>
  <si>
    <t>Objectif : uniformiser les supports et développer la maîtrise du tableur chez vos élèves.</t>
  </si>
  <si>
    <t>Goal: standardize materials and build spreadsheet mastery among your students.</t>
  </si>
  <si>
    <t>Objetivo: uniformizar los soportes y desarrollar el dominio de la hoja de cálculo en su alumnado.</t>
  </si>
  <si>
    <t>OIGNONS</t>
  </si>
  <si>
    <t>ONIONS</t>
  </si>
  <si>
    <t>CEBOLLAS</t>
  </si>
  <si>
    <t>oignons crus</t>
  </si>
  <si>
    <t>raw onions</t>
  </si>
  <si>
    <t>cebollas crudas</t>
  </si>
  <si>
    <t>Outils → Traduire → Traduire le document entier</t>
  </si>
  <si>
    <t>Tools → Translate → Translate entire document</t>
  </si>
  <si>
    <t>Herramientas → Traducir → Traducir todo el documento</t>
  </si>
  <si>
    <t>œufs - cuisses -tartes - parts  ou - CB = cuillère de bar -BS =Barspoon - CC = cuillère à café - CT = cuillère à thé -CP = cuillère à potage - QS = quantité suffisante - PM = pour mémoire - plaques gastro 1/1 - louches...etc</t>
  </si>
  <si>
    <t>eggs - thighs - tarts - portions or - CB = bar spoon - BS = Barspoon - CC = teaspoon - CT = tea spoon - CP = soup spoon - QS = sufficient quantity - PM = for the record - GN trays 1/1 - ladles...etc</t>
  </si>
  <si>
    <t>huevos - muslos - tartas - raciones o - CB = cuchara de bar - BS = Barspoon - CC = cucharilla - CT = cucharita de té - CP = cuchara sopera - QS = cantidad suficiente - PM = para memoria - bandejas GN 1/1 - cucharones...etc.</t>
  </si>
  <si>
    <t>eggs</t>
  </si>
  <si>
    <t>huevos</t>
  </si>
  <si>
    <t>œufs frais (facultatif)</t>
  </si>
  <si>
    <t>fresh eggs (optional)</t>
  </si>
  <si>
    <t>huevos frescos (opcional)</t>
  </si>
  <si>
    <t>pastry--ENTREMET</t>
  </si>
  <si>
    <t>pastelería--ENTREMET</t>
  </si>
  <si>
    <t>Produits à la pièce &gt;  nombre 27 jaunes d'œufs  et poids d' 1  jaune</t>
  </si>
  <si>
    <t>Products sold by the piece &gt; quantity 27 egg yolks and weight of 1 yolk</t>
  </si>
  <si>
    <t>Productos por pieza &gt;  número 27 yemas de huevo y peso de 1 yema</t>
  </si>
  <si>
    <t>parce que la Col.20 s'en sert pour conversion en g</t>
  </si>
  <si>
    <t>because Col 20 uses them for conversion to g</t>
  </si>
  <si>
    <t>porque la Col. 20 las usa para conversión a g</t>
  </si>
  <si>
    <t>parce que la Col.20 s'en sert pour conversion en cl</t>
  </si>
  <si>
    <t>because Col 20 uses them for conversion to cl</t>
  </si>
  <si>
    <t>porque la Col. 20 las usa para conversión a cl</t>
  </si>
  <si>
    <t>Productos por pieza &gt; número 27 yemas de huevo y peso de 1 yema</t>
  </si>
  <si>
    <t>pommes</t>
  </si>
  <si>
    <t>apples</t>
  </si>
  <si>
    <t>manzanas</t>
  </si>
  <si>
    <t>Poids et volumes arrondis</t>
  </si>
  <si>
    <t>Rounded weights and volumes</t>
  </si>
  <si>
    <t>Pesos y volúmenes redondeados</t>
  </si>
  <si>
    <t>Weight</t>
  </si>
  <si>
    <t>Peso</t>
  </si>
  <si>
    <t>Poids Auteur sans coef.</t>
  </si>
  <si>
    <t>Author’s weight without coef.</t>
  </si>
  <si>
    <t>Peso del Autor sin coef.</t>
  </si>
  <si>
    <t>pour faire varier le poids d'un aliment  sans recommencer une nouvelle fiche</t>
  </si>
  <si>
    <t>to vary an item’s weight without starting a new sheet</t>
  </si>
  <si>
    <t>para variar el peso de un alimento sin empezar una nueva ficha</t>
  </si>
  <si>
    <t>pour</t>
  </si>
  <si>
    <t>for</t>
  </si>
  <si>
    <t>para</t>
  </si>
  <si>
    <t>chickens</t>
  </si>
  <si>
    <t>pollos</t>
  </si>
  <si>
    <t>Poids Bruts</t>
  </si>
  <si>
    <t>Gross weights</t>
  </si>
  <si>
    <t>Pesos brutos</t>
  </si>
  <si>
    <t>Premières impressions sur cette recette produits-technique-prix : que faut-il modifier-pouvons nous la servir à tous nos clients- etc..</t>
  </si>
  <si>
    <t>First impressions about this recipe products-technique-price: what should we modify — can we serve it to all our customers — etc.</t>
  </si>
  <si>
    <t>Primeras impresiones sobre esta receta productos-técnica-precio: qué hay que modificar — ¿podemos servirla a todos nuestros clientes? — etc.</t>
  </si>
  <si>
    <t>pour les critères saisis</t>
  </si>
  <si>
    <t>for the entered criteria</t>
  </si>
  <si>
    <t>para los criterios introducidos</t>
  </si>
  <si>
    <t>pouvons nous la servir à tous nos clients</t>
  </si>
  <si>
    <t>can we serve it to all our customers</t>
  </si>
  <si>
    <t>¿podemos servirla a todos nuestros clientes?</t>
  </si>
  <si>
    <t>Plat</t>
  </si>
  <si>
    <t>Main course</t>
  </si>
  <si>
    <t>Plato</t>
  </si>
  <si>
    <t>Pour l’identification de vos fiches, vous avez le choix</t>
  </si>
  <si>
    <t>For identifying your sheets, you can choose</t>
  </si>
  <si>
    <t>Para identificar sus fichas, puede elegir</t>
  </si>
  <si>
    <t>pensez à récupérer les formules des oignons × par 1,33 — du sel et des épices pour vos fiches</t>
  </si>
  <si>
    <t>remember to retrieve the formulas for onions × by 1.33 – for salt and spices for your sheets</t>
  </si>
  <si>
    <t>no olvide recuperar las fórmulas de cebollas × por 1,33 – de sal y de especias para sus fichas</t>
  </si>
  <si>
    <t>persil plat ciselé</t>
  </si>
  <si>
    <t>chopped flat-leaf parsley</t>
  </si>
  <si>
    <t>perejil de hoja plana picado</t>
  </si>
  <si>
    <t>Poids sans les têtes : 6,69 kg</t>
  </si>
  <si>
    <t>Weight without the heads: 6.69 kg</t>
  </si>
  <si>
    <t>Peso sin las cabezas: 6,69 kg</t>
  </si>
  <si>
    <t>poivre de Sichuan</t>
  </si>
  <si>
    <t>Sichuan pepper</t>
  </si>
  <si>
    <t>pimienta de Sichuan</t>
  </si>
  <si>
    <t>poivre et épices en mélange</t>
  </si>
  <si>
    <t>pepper and mixed spices</t>
  </si>
  <si>
    <t>pimienta y mezcla de especias</t>
  </si>
  <si>
    <t>poivre long</t>
  </si>
  <si>
    <t>long pepper</t>
  </si>
  <si>
    <t>pimienta larga</t>
  </si>
  <si>
    <t>poivre noir</t>
  </si>
  <si>
    <t>black pepper</t>
  </si>
  <si>
    <t>pimienta negra</t>
  </si>
  <si>
    <t>poivre et épices en mélange 3 g/kg</t>
  </si>
  <si>
    <t>mixed pepper and spices 3 g/kg</t>
  </si>
  <si>
    <t>mezcla de pimienta y especias 3 g/kg</t>
  </si>
  <si>
    <t>POIDS BRUT</t>
  </si>
  <si>
    <t>GROSS WEIGHT</t>
  </si>
  <si>
    <t>PESO BRUTO</t>
  </si>
  <si>
    <t>POIDS NET</t>
  </si>
  <si>
    <t>NET WEIGHT</t>
  </si>
  <si>
    <t>PESO NETO</t>
  </si>
  <si>
    <t>PERTE</t>
  </si>
  <si>
    <t>LOSS</t>
  </si>
  <si>
    <t>PÉRDIDA</t>
  </si>
  <si>
    <t>Quantité</t>
  </si>
  <si>
    <t>Quantity</t>
  </si>
  <si>
    <t>Cantidad</t>
  </si>
  <si>
    <t>Quantité ou nombre d'unités au choix</t>
  </si>
  <si>
    <t>Quantity or number of units, your choice</t>
  </si>
  <si>
    <t>Cantidad o número de unidades a elección</t>
  </si>
  <si>
    <t>Quelle différence</t>
  </si>
  <si>
    <t>What’s the difference</t>
  </si>
  <si>
    <t>Qué diferencia</t>
  </si>
  <si>
    <t>Quoi ▼</t>
  </si>
  <si>
    <t>What ▼</t>
  </si>
  <si>
    <t>Qué ▼</t>
  </si>
  <si>
    <t>Quantité p.p. au choix ou les deux</t>
  </si>
  <si>
    <t>Qty per person of your choice or both</t>
  </si>
  <si>
    <t>Cantidad p.p. a elección o ambas</t>
  </si>
  <si>
    <t>Recette mère ► MILLE-FEUILLE meringue et chiboust pamplemousse aux fraises des bois ► Famille = pâtisserie--ENTREMET ► CHIBOUST PAMPLEMOUSSE  ⓫  Dupliquée pour 20 couverts</t>
  </si>
  <si>
    <t>Master recipe ► MILLE-FEUILLE with meringue and grapefruit chiboust with wild strawberries ► Family = pastry--ENTREMET ► GRAPEFRUIT CHIBOUST  ⓫  Duplicated for 20 servings</t>
  </si>
  <si>
    <t>Receta madre ► MILHOJAS con merengue y chiboust de pomelo con fresas del bosque ► Familia = pastelería--ENTREMET ► CHIBOUST DE POMELO  ⓫  Duplicada para 20 cubiertos</t>
  </si>
  <si>
    <t>Recette mère ► Recette prévu pour quelle préparation</t>
  </si>
  <si>
    <t>Master recipe ► Recipe intended for which preparation</t>
  </si>
  <si>
    <t>Receta madre ► Receta prevista para qué preparación</t>
  </si>
  <si>
    <t>Recette mère ►MILLE-FEUILLE meringue et chiboust pamplemousse aux fraises des bois</t>
  </si>
  <si>
    <t>Master recipe ► MILLE-FEUILLE with meringue and grapefruit chiboust with wild strawberries</t>
  </si>
  <si>
    <t>Receta madre ► MILHOJAS con merengue y chiboust de pomelo con fresas del bosque</t>
  </si>
  <si>
    <t>Recette testée par : MAURICE</t>
  </si>
  <si>
    <t>Recipe tested by: MAURICE</t>
  </si>
  <si>
    <t>Receta probada por: MAURICE</t>
  </si>
  <si>
    <t>Refus partiel ou total</t>
  </si>
  <si>
    <t>Partial or total refusal</t>
  </si>
  <si>
    <t>Rechazo parcial o total</t>
  </si>
  <si>
    <t>Récupérez les formules pour vos documents</t>
  </si>
  <si>
    <t>Retrieve the formulas for your documents</t>
  </si>
  <si>
    <t>Recupere las fórmulas para sus documentos</t>
  </si>
  <si>
    <t>Repérer les antécédents</t>
  </si>
  <si>
    <t>Trace Precedents</t>
  </si>
  <si>
    <t>Rastrear precedentes</t>
  </si>
  <si>
    <t>Repérer les dépendants</t>
  </si>
  <si>
    <t>Trace Dependents</t>
  </si>
  <si>
    <t>Rastrear dependientes</t>
  </si>
  <si>
    <t>recette suivante</t>
  </si>
  <si>
    <t>next recipe</t>
  </si>
  <si>
    <t>receta siguiente</t>
  </si>
  <si>
    <t>retourner tous les 1/4 d’heure</t>
  </si>
  <si>
    <t>turn every 1/4 hour</t>
  </si>
  <si>
    <t>dar la vuelta cada 1/4 de hora</t>
  </si>
  <si>
    <t>recuire puis assaisonner</t>
  </si>
  <si>
    <t>cook again, then season</t>
  </si>
  <si>
    <t>cocer de nuevo y sazonar</t>
  </si>
  <si>
    <t>Si c’est un poids :</t>
  </si>
  <si>
    <t>If it’s a weight:</t>
  </si>
  <si>
    <t>Si es un peso:</t>
  </si>
  <si>
    <t>Si c’est un volume :</t>
  </si>
  <si>
    <t>If it’s a volume:</t>
  </si>
  <si>
    <t>Si es un volumen:</t>
  </si>
  <si>
    <t>Selon modèle en fonction du nombre de colonnes vous pouvez obtenir ce genre de résultat</t>
  </si>
  <si>
    <t>Depending on the template and the number of columns you can obtain this kind of result</t>
  </si>
  <si>
    <t>Según el modelo y el número de columnas puede obtener este tipo de resultado</t>
  </si>
  <si>
    <t>si vous saisissez une valeur différente de 1 la cellule change de couleur  pour attirer votre attention</t>
  </si>
  <si>
    <t>if you enter a value different from 1 the cell changes color to draw your attention</t>
  </si>
  <si>
    <t>si introduce un valor distinto de 1 la celda cambia de color para llamar su atención</t>
  </si>
  <si>
    <t>either you choose to duplicate the recipe starting from a headcount or from the weight of one item—for example flour for bread</t>
  </si>
  <si>
    <t>o bien decide duplicar la receta a partir de un efectivo o del peso de un género—por ejemplo harina para pan</t>
  </si>
  <si>
    <t>Si vous estimez que les grammages sont trop ou pas assez copieux pour vos convives : modifiez vos portions ❿  Trop copieux :  augmentez - Pas assez copieux diminuez</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</si>
  <si>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</si>
  <si>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</si>
  <si>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selon modèles vous pouvez avoir :</t>
  </si>
  <si>
    <t>depending on templates you may have:</t>
  </si>
  <si>
    <t>según modelos puede tener:</t>
  </si>
  <si>
    <t>Somme</t>
  </si>
  <si>
    <t>Sum</t>
  </si>
  <si>
    <t>Suma</t>
  </si>
  <si>
    <t>Saisissez vos effectifs</t>
  </si>
  <si>
    <t>Enter your headcounts</t>
  </si>
  <si>
    <t>Introduzca sus efectivos</t>
  </si>
  <si>
    <t>SI(SUPPRESPACE(Q255)="Adresse PC";"▼ recette suivante";SI(AH255&gt;0;M255;""))</t>
  </si>
  <si>
    <t>IF(TRIM(Q255)="PC Address","▼ next recipe",IF(AH255&gt;0,M255,""))</t>
  </si>
  <si>
    <t>SI(ESPACIOS(Q255)="Dirección PC","▼ receta siguiente",SI(AH255&gt;0,M255,""))</t>
  </si>
  <si>
    <t>Saveur :salée-sucrée-amère-acide-métallique-forte-aigre-acre-fade-naturelle</t>
  </si>
  <si>
    <t>Flavor: salty-sweet-bitter-acid-metallic-strong-sour-pungent-bland-natural</t>
  </si>
  <si>
    <t>Sabor: salado-dulce-amargo-ácido-metálico-fuerte-agrio-acre-soso-natural</t>
  </si>
  <si>
    <t>si les fiches vous « barbent », vous avez</t>
  </si>
  <si>
    <t>if the sheets “bore” you, you have</t>
  </si>
  <si>
    <t>si las fichas le “aburren”, le queda</t>
  </si>
  <si>
    <t>Supprimer les flèches</t>
  </si>
  <si>
    <t>Remove Arrows</t>
  </si>
  <si>
    <t>Quitar flechas</t>
  </si>
  <si>
    <t>Si vous utilisez du moulu :</t>
  </si>
  <si>
    <t>If using ground spice:</t>
  </si>
  <si>
    <t>Si usa molido:</t>
  </si>
  <si>
    <t>Saisissez vos valeurs dans les cellules au fond ivoire ou jaune.</t>
  </si>
  <si>
    <t>Enter your values in the ivory- or yellow-filled cells.</t>
  </si>
  <si>
    <t>Introduzca sus valores en las celdas con fondo marfil o amarillo.</t>
  </si>
  <si>
    <t>saindoux ou graisse de canard</t>
  </si>
  <si>
    <t>lard or duck fat</t>
  </si>
  <si>
    <t>manteca de cerdo o grasa de pato</t>
  </si>
  <si>
    <t>sang</t>
  </si>
  <si>
    <t>blood</t>
  </si>
  <si>
    <t>sangre</t>
  </si>
  <si>
    <t>sang non salé</t>
  </si>
  <si>
    <t>unsalted blood</t>
  </si>
  <si>
    <t>sangre sin sal</t>
  </si>
  <si>
    <t>sel fin 30 g/kg = 0,201 kg = ,201 g</t>
  </si>
  <si>
    <t>fine salt 30 g/kg = 0.201 kg = ,201 g</t>
  </si>
  <si>
    <t>sal fina 30 g/kg = 0,201 kg = ,201 g</t>
  </si>
  <si>
    <t>Si vous souhaitez le traduire dans votre langue, voici quelques méthodes simples :</t>
  </si>
  <si>
    <t>If you wish to translate it into your language, here are some simple methods:</t>
  </si>
  <si>
    <t>Si desea traducirlo a su idioma, aquí hay algunos métodos simples:</t>
  </si>
  <si>
    <t>tout ce qui n'est pas saisi dans la colonne ⑥ Poids ou Volume</t>
  </si>
  <si>
    <t>anything not entered in column ⑥ Weight or Volume</t>
  </si>
  <si>
    <t>todo lo que no se introduzca en la columna ⑥ Peso o Volumen</t>
  </si>
  <si>
    <t>TABLEAU DE RECHERCHE  - LOOKUP_TABLE - TABLA_DE_BÚSQUEDA</t>
  </si>
  <si>
    <t>tout ce qui n'est pas saisi dans la colonne ⑥ Poids ou Volume ne sera pas comptabilisé dans les poids</t>
  </si>
  <si>
    <t>anything not entered in column ⑥ Weight or Volume will not be counted in the weights</t>
  </si>
  <si>
    <t>todo lo que no se introduzca en la columna ⑥ Peso o Volumen no se contabilizará en los pesos</t>
  </si>
  <si>
    <t>18-cm tarts</t>
  </si>
  <si>
    <t>tartas de 18 cm</t>
  </si>
  <si>
    <t>Total</t>
  </si>
  <si>
    <t>toujours citer la source ou ajouter un lien</t>
  </si>
  <si>
    <t>always cite the source or add a link</t>
  </si>
  <si>
    <t>citar siempre la fuente o añadir un enlace</t>
  </si>
  <si>
    <t>Temps de préparation</t>
  </si>
  <si>
    <t>Prep time</t>
  </si>
  <si>
    <t>Tiempo de preparación</t>
  </si>
  <si>
    <t>Temps de cuisson</t>
  </si>
  <si>
    <t>Cooking time</t>
  </si>
  <si>
    <t>Tiempo de cocción</t>
  </si>
  <si>
    <t>Temps de refroidissement</t>
  </si>
  <si>
    <t>Cooling time</t>
  </si>
  <si>
    <t>Tiempo de enfriado</t>
  </si>
  <si>
    <t>TEXTURE</t>
  </si>
  <si>
    <t>TEXTURA</t>
  </si>
  <si>
    <t>TOTAL obtenu</t>
  </si>
  <si>
    <t>TOTAL obtained</t>
  </si>
  <si>
    <t>TOTAL obtenido</t>
  </si>
  <si>
    <t>TOTAL maxi à atteindre</t>
  </si>
  <si>
    <t>MAX total to reach</t>
  </si>
  <si>
    <t>TOTAL máx. a alcanzar</t>
  </si>
  <si>
    <t>Texture : tendre-fondante-moelleuse-naturelle-granuleuse-fibreuse-cordée-farineuse-gélatineuse-croustillante</t>
  </si>
  <si>
    <t>Texture: tender-melt-in-the-mouth-soft-natural-grainy-fibrous-stringy-mealy-gelatinous-crispy</t>
  </si>
  <si>
    <t>Textura: tierna-fundente-esponjosa-natural-granulosa-fibrosa-acorazonada-harinosa-gelatinosa-crujiente</t>
  </si>
  <si>
    <t>Total 4,90 kg × 18 g/kg = 88 g de sel</t>
  </si>
  <si>
    <t>Total 4.90 kg × 18 g/kg = 88 g salt</t>
  </si>
  <si>
    <t>Total 4,90 kg × 18 g/kg = 88 g de sal</t>
  </si>
  <si>
    <t>tête cuite désossée</t>
  </si>
  <si>
    <t>cooked, deboned head</t>
  </si>
  <si>
    <t>cabeza cocida deshuesada</t>
  </si>
  <si>
    <t>Total 4,90 kg × 3 g/kg = 15 g d’épices</t>
  </si>
  <si>
    <t>Total 4.90 kg × 3 g/kg = 15 g spices</t>
  </si>
  <si>
    <t>Total 4,90 kg × 3 g/kg = 15 g de especias</t>
  </si>
  <si>
    <t>Un point manquant ou un espace en plus et Excel ne reconnait pas. Donc faites du Copier / Coller</t>
  </si>
  <si>
    <t>One missing dot or one extra space and Excel won’t recognize it. So use Copy / Paste</t>
  </si>
  <si>
    <t>Un punto que falte o un espacio de más y Excel no lo reconoce. Así que use Copiar / Pegar</t>
  </si>
  <si>
    <t>Unités</t>
  </si>
  <si>
    <t>Units</t>
  </si>
  <si>
    <t>Unidades</t>
  </si>
  <si>
    <t>unitaire &gt;</t>
  </si>
  <si>
    <t>unit &gt;</t>
  </si>
  <si>
    <t>unitario &gt;</t>
  </si>
  <si>
    <t>YOU</t>
  </si>
  <si>
    <t>USTED</t>
  </si>
  <si>
    <t>val ≥ 1 ⇒ affichage en kilogrammes (Kg) avec 3 décimales max.</t>
  </si>
  <si>
    <t>val ≥ 1 ⇒ display in kilograms (kg) with up to 3 decimals.</t>
  </si>
  <si>
    <t>val ≥ 1 ⇒ visualización en kilogramos (kg) con máx. 3 decimales.</t>
  </si>
  <si>
    <t>val &lt; 1 ⇒ conversion en grammes (g) et arrondi à l’entier, minimum 1 g.</t>
  </si>
  <si>
    <t>val &lt; 1 ⇒ convert to grams (g) and round to a whole number, minimum 1 g.</t>
  </si>
  <si>
    <t>val &lt; 1 ⇒ conversión a gramos (g) y redondeo al entero, mínimo 1 g.</t>
  </si>
  <si>
    <t>val ≥ 1 ⇒ affichage en litres (L) avec 3 décimales max.</t>
  </si>
  <si>
    <t>val ≥ 1 ⇒ display in liters (L) with up to 3 decimals.</t>
  </si>
  <si>
    <t>val ≥ 1 ⇒ visualización en litros (L) con máx. 3 decimales.</t>
  </si>
  <si>
    <t>val &lt; 1 ⇒ conversion en centilitres (cl) et arrondi à l’entier, minimum 1 cl.</t>
  </si>
  <si>
    <t>val &lt; 1 ⇒ convert to centiliters (cl) and round to a whole number, minimum 1 cl.</t>
  </si>
  <si>
    <t>val &lt; 1 ⇒ conversión a centilitros (cl) y redondeo al entero, mínimo 1 cl.</t>
  </si>
  <si>
    <t>Vous pouvez également saisir la valeur 0 zéro pour un aliment allergène selon convives</t>
  </si>
  <si>
    <t>You can also enter the value 0 zero for an allergenic food depending on guests</t>
  </si>
  <si>
    <t>También puede introducir el valor 0 cero para un alimento alergénico según comensales</t>
  </si>
  <si>
    <t>vous pouvez saisir un autre poids selon vos besoins</t>
  </si>
  <si>
    <t>you can enter another weight according to your needs</t>
  </si>
  <si>
    <t>puede introducir otro peso según sus necesidades</t>
  </si>
  <si>
    <t>Vous pouvez valider en re-saisissant les mêmes valeurs que l'Auteur</t>
  </si>
  <si>
    <t>You can validate by re-entering the same values as the Author</t>
  </si>
  <si>
    <t>Puede validar reintroduciendo los mismos valores que el Autor</t>
  </si>
  <si>
    <t>vous avez plusieurs modèles à coller</t>
  </si>
  <si>
    <t>you have several templates to paste</t>
  </si>
  <si>
    <t>tiene varios modelos para pegar</t>
  </si>
  <si>
    <t>vérifier les DLC - relever les N° de lot ou conserver les étiquettes</t>
  </si>
  <si>
    <t>check use-by dates — note lot numbers or keep the labels</t>
  </si>
  <si>
    <t>verificar las fechas de caducidad — anotar los nº de lote o conservar las etiquetas</t>
  </si>
  <si>
    <t>VISUEL / PRÉSENTATION</t>
  </si>
  <si>
    <t>VISUAL / PRESENTATION</t>
  </si>
  <si>
    <t>VISUAL / PRESENTACIÓN</t>
  </si>
  <si>
    <t>Vous pouvez aussi copier la fiche dans Word, puis utiliser :</t>
  </si>
  <si>
    <t>You can also copy the sheet into Word, then use:</t>
  </si>
  <si>
    <t>También puede copiar la hoja en Word y luego usar:</t>
  </si>
  <si>
    <t>zestes de pamplemousse</t>
  </si>
  <si>
    <t>grapefruit zest</t>
  </si>
  <si>
    <t>ralladura de pomelo</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</si>
  <si>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</si>
  <si>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</si>
  <si>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</si>
  <si>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</si>
  <si>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</si>
  <si>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</si>
  <si>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 Instructions de copie des postits 🇫🇷 Sélectionnez un postit 🟦, copiez-le (Ctrl + C 📋), puis collez-le (Ctrl + V 📥) à l'endroit souhaité dans une autre feuille, puis ajustez la largeur des colonnes si nécessaire.</t>
  </si>
  <si>
    <t>📌 Instructions for copying postits Select a 🟦 postit, copy it (Ctrl + C 📋), then paste it (Ctrl + V 📥) where you want on another sheet, and adjust the column widths if needed.</t>
  </si>
  <si>
    <t>📌 Instrucciones para copiar postits Seleccione un postit 🟦, cópielo (Ctrl + C 📋) y luego péguelo (Ctrl + V 📥) en el lugar deseado en otra hoja; después, ajuste el ancho de las columnas si es necesario.</t>
  </si>
  <si>
    <t>📝 Mode d'emploi du répertoire</t>
  </si>
  <si>
    <t>📝 User Guide for the Recipe Directory</t>
  </si>
  <si>
    <t>📝 Modo de empleo del directorio de recetas</t>
  </si>
  <si>
    <t>⑬ NOM DE LA RECETTE - Famille et N° de la recette</t>
  </si>
  <si>
    <t>⑬ RECIPE NAME – Family and Recipe No.</t>
  </si>
  <si>
    <t>⑬ NOMBRE DE LA RECETA – Familia y Nº de la receta</t>
  </si>
  <si>
    <t>⑬ &gt; Auteur</t>
  </si>
  <si>
    <t>⑬ &gt; Author</t>
  </si>
  <si>
    <t>⑬ &gt; Autor</t>
  </si>
  <si>
    <t xml:space="preserve">Avoid adding articles like “le/la” before names (e.g., “la crème anglaise”). </t>
  </si>
  <si>
    <t>Evita poner artículos como “el/la” antes de los nombres (p. ej., “la crema inglesa”).</t>
  </si>
  <si>
    <t>du code avec cette formule  GAUCHE(Q6;1)</t>
  </si>
  <si>
    <t>It’s unnecessary and breaks code retrieval with this formula: LEFT(Q6,1).</t>
  </si>
  <si>
    <t>Es innecesario y estropea la recuperación del código con esta fórmula: IZQUIERDA(Q6;1).</t>
  </si>
  <si>
    <t>📋 MODE D’EMPLOI EXPRESS (🇫🇷)</t>
  </si>
  <si>
    <t>📋 QUICK START GUIDE (🇬🇧)</t>
  </si>
  <si>
    <t>📋 GUÍA RÁPIDA DE USO (🇪🇸)</t>
  </si>
  <si>
    <t>1️⃣ Collez vos "postit" en 🟥 colonne N</t>
  </si>
  <si>
    <t>1️⃣ Paste your "postits" into 🟥 column N</t>
  </si>
  <si>
    <t>1️⃣ Pega tus "postits" en la 🟥 columna N</t>
  </si>
  <si>
    <t>2️⃣ ⑬ – Nommez le répertoire, le Nom de la recette,</t>
  </si>
  <si>
    <t>2️⃣ ⑬ – Name the folder, enter the Recipe name,</t>
  </si>
  <si>
    <t>2️⃣ ⑬ – Nombra la carpeta, escribe el Nombre de la receta,</t>
  </si>
  <si>
    <t>le N° de fiche, et collez la famille (Col. AP6 à BH)</t>
  </si>
  <si>
    <t>the Sheet number, and paste the family (Col. AP6 to BH)</t>
  </si>
  <si>
    <t>el N.º de ficha y pega la familia (Col. AP6 a BH)</t>
  </si>
  <si>
    <t>3️⃣ ⑭ – Recette dupliquée pour : cellule AV10</t>
  </si>
  <si>
    <t>3️⃣ ⑭ – Recipe duplicated for: cell AV10</t>
  </si>
  <si>
    <t>3️⃣ ⑭ – Receta duplicada para: celda AV10</t>
  </si>
  <si>
    <t>4️⃣ 👉 ⓰ Optionnel – Col.33 : vos quantités</t>
  </si>
  <si>
    <t>4️⃣ 👉 ⓰ Optional – Col.33: your quantities</t>
  </si>
  <si>
    <t>4️⃣ 👉 ⓰ Opcional – Col.38: tus cantidades</t>
  </si>
  <si>
    <t>5️⃣ 👉 Facultatif – ⑰ % Perte (Col.38)</t>
  </si>
  <si>
    <t>5️⃣ 👉 Optional – ⑰ % Loss (Col.38)</t>
  </si>
  <si>
    <t>5️⃣ 👉 Opcional – ⑰ % Pérdida (Col.43)</t>
  </si>
  <si>
    <t>6️⃣ ⑱ Prix – Col.43</t>
  </si>
  <si>
    <t>6️⃣ ⑱ Price – Col.43</t>
  </si>
  <si>
    <t>6️⃣ ⑱ Precio – Col.43</t>
  </si>
  <si>
    <t>💡 Prix : ne confondez pas prix au Kg et prix à la pièce</t>
  </si>
  <si>
    <t>💡 Price: don’t confuse price per Kg with price per unit</t>
  </si>
  <si>
    <t>💡 Precio: no confundas precio por Kg con precio por unidad</t>
  </si>
  <si>
    <t>🔄 CHANGER DE POSTIT 🔄</t>
  </si>
  <si>
    <t>🔄 CHANGE POSTIT 🔄</t>
  </si>
  <si>
    <t>🔄 CAMBIAR POSTIT 🔄</t>
  </si>
  <si>
    <t>1️⃣ Sélectionnez tout le "postit" (de A rouge → bas droite)</t>
  </si>
  <si>
    <t>1️⃣ Select the entire "postit" (from red A → bottom right)</t>
  </si>
  <si>
    <t>1️⃣ Selecciona todo el "postit" (desde A roja → esquina inferior derecha)</t>
  </si>
  <si>
    <t>2️⃣ Décochez : Fusionner/centrer + Renvoyer à la ligne</t>
  </si>
  <si>
    <t>2️⃣ Uncheck: Merge/Center + Wrap Text</t>
  </si>
  <si>
    <t>2️⃣ Desactiva: Combinar/centrar + Ajustar texto</t>
  </si>
  <si>
    <t>3️⃣ Touche Suppr</t>
  </si>
  <si>
    <t>3️⃣ Press Delete</t>
  </si>
  <si>
    <t>3️⃣ Pulsa Supr</t>
  </si>
  <si>
    <t>4️⃣ Collez le nouveau postit sur A rouge</t>
  </si>
  <si>
    <t>4️⃣ Paste the new postit onto red A</t>
  </si>
  <si>
    <t>4️⃣ Pega el nuevo postit sobre la A roja</t>
  </si>
  <si>
    <t>💡 Vérifiez l'alignement avant de remplir</t>
  </si>
  <si>
    <t>💡 Check alignment before filling</t>
  </si>
  <si>
    <t>💡 Verifica la alineación antes de completar</t>
  </si>
  <si>
    <t>What to do</t>
  </si>
  <si>
    <t>Qué hay que hacer</t>
  </si>
  <si>
    <t>⑬ - Nommez le répertoire , Nom de la recette le N° de fiche et collez la famille</t>
  </si>
  <si>
    <t>⑬ – Name the directory with the Recipe Name, the Sheet No., and paste the Family.</t>
  </si>
  <si>
    <t>⑬ – Nombra el directorio con el Nombre de la receta, el Nº de la ficha y pega la Familia.</t>
  </si>
  <si>
    <t>⑭ - collez vos postits colonne N à partir de la lignes 14</t>
  </si>
  <si>
    <t>⑭ – Paste your sticky notes in column N starting from row 14.</t>
  </si>
  <si>
    <t>⑭ – Pega tus notas adhesivas en la columna N a partir de la fila 14.</t>
  </si>
  <si>
    <t>⓯ Recette dupliquée pour :</t>
  </si>
  <si>
    <t>⓯ Recipe duplicated for:</t>
  </si>
  <si>
    <t>⓯ Receta duplicada para:</t>
  </si>
  <si>
    <t>▲  ⓯ Quoi ? Portions - tarte - couverts ou contenant</t>
  </si>
  <si>
    <t>▲ ⓯ What? Servings – tart – place settings or container</t>
  </si>
  <si>
    <t>mais en général le même intitulé que le Quoi de  l'Auteur</t>
  </si>
  <si>
    <t>…but generally keep the same title as the Author’s What.</t>
  </si>
  <si>
    <t>▲ ⓯ Qué? Porciones – tarta – cubiertos o recipiente</t>
  </si>
  <si>
    <t>👉 La cellule AV10 pilote l’ensemble des recettes de la fiche</t>
  </si>
  <si>
    <t>👉 Cell AV10 controls all recipes on the sheet.</t>
  </si>
  <si>
    <t>…pero en general usa el mismo título que el Qué del Autor.</t>
  </si>
  <si>
    <t>👉 La celda AV10 controla todas las recetas de la ficha.</t>
  </si>
  <si>
    <t>👉 ⓰ Optionnel — Col.33 : pour modifier la quantité de la Col.31, saisissez Col.33 une valeur en plus ou en moins.Col.34 (optionnel) : recopiez AW10 ou saisissez la valeur de votre choix.</t>
  </si>
  <si>
    <t>👉 ⓰ Optional — Col.33: to adjust the quantity from Col.31, enter a value Col.33 (increase or decrease).Col.34 (optional): copy AW10 or enter a value of your choice.</t>
  </si>
  <si>
    <t>👉 ⓰ Opcional — Col.33: para modificar la cantidad de la Col.31, introduce aquí un valor (más o menos).Col.34 (opcional): copia AW10 o introduce el valor que prefieras.</t>
  </si>
  <si>
    <t xml:space="preserve">Vos quantités — Si les quantités de la Col.31 ne conviennent pas </t>
  </si>
  <si>
    <t xml:space="preserve">Your quantities — If the amounts in Col.31 are not suitable </t>
  </si>
  <si>
    <t>Sus cantidades — Si las cantidades de la Col.31 no son adecuadas</t>
  </si>
  <si>
    <t xml:space="preserve">(trop élevées ou trop faibles pour vos convives), </t>
  </si>
  <si>
    <t>(too high or too low for your guests),</t>
  </si>
  <si>
    <t xml:space="preserve"> (demasiado altas o demasiado bajas para sus comensales), </t>
  </si>
  <si>
    <t xml:space="preserve">Saisissez vos propres quantités ligne par ligne en Col.33. selon vos besoins, </t>
  </si>
  <si>
    <t xml:space="preserve"> enter your own quantities line by line in Col.33.</t>
  </si>
  <si>
    <t>introduzca sus propias cantidades línea por línea en la Col.33.</t>
  </si>
  <si>
    <t>augmentez ou diminuez les quantités. ❾ référence Auteur &gt;</t>
  </si>
  <si>
    <t>Increase or decrease the quantities as needed.❾ Author reference &gt;</t>
  </si>
  <si>
    <t>Aumente o disminuya las cantidades según sea necesario.❾ Referencia Autor &gt;</t>
  </si>
  <si>
    <t>⑰ % Perte</t>
  </si>
  <si>
    <t>⑰ % Loss</t>
  </si>
  <si>
    <t>⑰ % Pérdida</t>
  </si>
  <si>
    <t>⑱ Prix</t>
  </si>
  <si>
    <t>⑱ Price</t>
  </si>
  <si>
    <t>⑱ Precio</t>
  </si>
  <si>
    <t>Pour l'affichage ou l'impression papier de ce document</t>
  </si>
  <si>
    <t>For on-screen display or printing of this document</t>
  </si>
  <si>
    <t>Para la visualización en pantalla o la impresión de este documento</t>
  </si>
  <si>
    <t xml:space="preserve"> masquer les colonnes   &lt; vous avez 10 + 10 colonnes masquables</t>
  </si>
  <si>
    <t>Hide columns &lt; you have 10 + 10 hideable columns.</t>
  </si>
  <si>
    <t>Oculta columnas &lt; tienes 10 + 10 columnas ocultables.</t>
  </si>
  <si>
    <t>lorsque vous avez masqué des colonnes cliquez sur enregistrer pour qu'excel en tienne compte puis</t>
  </si>
  <si>
    <t>After hiding columns, click Save so Excel takes it into account, then</t>
  </si>
  <si>
    <t>Cuando hayas ocultado columnas, haz clic en Guardar para que Excel lo tenga en cuenta y luego</t>
  </si>
  <si>
    <t>Enfoncer la touche F9 du clavier pour forcer le recalcul de toutes les fonctions</t>
  </si>
  <si>
    <t>press F9 to force recalculation of all functions.</t>
  </si>
  <si>
    <t>pulsa F9 para forzar el recálculo de todas las funciones.</t>
  </si>
  <si>
    <t>Masquer des colonnes - Résumé express  :</t>
  </si>
  <si>
    <t>Hide Columns – Quick Summary:</t>
  </si>
  <si>
    <t>Ocultar Columnas – Resumen exprés:</t>
  </si>
  <si>
    <t>1. Sélectionnez la ou les colonnes que vous voulez masquer (clic gauche sur les lettres de colonnes).</t>
  </si>
  <si>
    <t>1. Select the column(s) you want to hide (left-click the column letters).</t>
  </si>
  <si>
    <t>1. Selecciona las columnas que quieres ocultar (clic izquierdo en las letras de columna).</t>
  </si>
  <si>
    <t>2. Clic droit sur une des colonnes sélectionnées.</t>
  </si>
  <si>
    <t>2. Right-click one of the selected columns.</t>
  </si>
  <si>
    <t>2. Clic derecho sobre una de las columnas seleccionadas.</t>
  </si>
  <si>
    <t>3. Choisissez "Masquer" dans le menu contextuel.</t>
  </si>
  <si>
    <t>3. Choose Hide from the context menu.</t>
  </si>
  <si>
    <t>3. Elige Ocultar en el menú contextual.</t>
  </si>
  <si>
    <t>4. Pour les réafficher, sélectionnez les colonnes adjacentes, clic droit → "Afficher".</t>
  </si>
  <si>
    <t>4. To show them again, select the adjacent columns, right-click → Unhide.</t>
  </si>
  <si>
    <t>4. Para mostrarlas de nuevo, selecciona las columnas adyacentes, clic derecho → Mostrar/Revelar.</t>
  </si>
  <si>
    <t>Masquer les Colonnes dans Excel 🟢[2 SOLUTIONS PRO] 🟢</t>
  </si>
  <si>
    <t>Hide Columns in Excel 🟢[2 PRO SOLUTIONS] 🟢</t>
  </si>
  <si>
    <t>Ocultar Columnas en Excel 🟢[2 SOLUCIONES PRO] 🟢</t>
  </si>
  <si>
    <t>Link @ &gt;</t>
  </si>
  <si>
    <t>Enlace @ &gt;</t>
  </si>
  <si>
    <t>https://www.youtube.com/watch?v=WbtKbVzE2mE&amp;t=2s</t>
  </si>
  <si>
    <t>Comment mettre un accent à une majuscule (À, É, È, Ç) ?</t>
  </si>
  <si>
    <t>How to add an accent to a capital letter (À, É, È, Ç)?</t>
  </si>
  <si>
    <t>Cómo poner acento a una mayúscula (À, É, È, Ç)?</t>
  </si>
  <si>
    <t>À (a majuscule accent) = Alt + 0192</t>
  </si>
  <si>
    <t>À (capital A with grave) = Alt + 0192</t>
  </si>
  <si>
    <t>À (A mayúscula con acento grave) = Alt + 0192</t>
  </si>
  <si>
    <t>È (e majuscule accent grave) = Alt + 0200</t>
  </si>
  <si>
    <t>È (capital E with grave) = Alt + 0200</t>
  </si>
  <si>
    <t>È (E mayúscula con acento grave) = Alt + 0200</t>
  </si>
  <si>
    <t>É (e majuscule accent aigu) =Alt + 0201</t>
  </si>
  <si>
    <t>É (capital E with acute) = Alt + 0201</t>
  </si>
  <si>
    <t>É (E mayúscula con acento agudo) = Alt + 0201</t>
  </si>
  <si>
    <t>Ç (c cédille majuscule) = Alt + 0199</t>
  </si>
  <si>
    <t>Ç (capital C with cedilla) = Alt + 0199</t>
  </si>
  <si>
    <t>Ç (C mayúscula con cedilla) = Alt + 0199</t>
  </si>
  <si>
    <t>Ù (u majuscule accent grave) = Alt + 0217</t>
  </si>
  <si>
    <t>Ù (capital U with grave) = Alt + 0217</t>
  </si>
  <si>
    <t>Ù (U mayúscula con acento grave) = Alt + 0217</t>
  </si>
  <si>
    <t>cliquez sur la colonne de chiffres et sélectionnez dans la barre de formule le numéro ou la lettre qui vous intéresse choisissez la police de caractères et la couleur qui vous conviennent</t>
  </si>
  <si>
    <t>Click the number column, then in the formula bar select the number or letter you want; choose the font and color that suit you.</t>
  </si>
  <si>
    <t>Haz clic en la columna de números y, en la barra de fórmulas, selecciona el número o la letra que te interese; elige la tipografía y el color que prefieras.</t>
  </si>
  <si>
    <t>%</t>
  </si>
  <si>
    <t>¼</t>
  </si>
  <si>
    <t>FRANÇAIS</t>
  </si>
  <si>
    <t>ENGLISH</t>
  </si>
  <si>
    <t>ESPAÑOL</t>
  </si>
  <si>
    <t>Fin du document cellule &gt;End of the “cell” document &gt;Fin del documento “celda” &gt;</t>
  </si>
  <si>
    <t>Madame..Monsieur….Bonjour</t>
  </si>
  <si>
    <t>Dear Madam or Sir,</t>
  </si>
  <si>
    <t>Señora, Señor:</t>
  </si>
  <si>
    <t>Voici un exemple d'utilitaires que vous pouvez trouver sur le site UPRT</t>
  </si>
  <si>
    <t xml:space="preserve">Here is a sample of the tools available on the UPRT website. </t>
  </si>
  <si>
    <t>Aquí tiene una muestra de las herramientas disponibles en el sitio web de UPRT.</t>
  </si>
  <si>
    <t>L'objectif des documents est bien sur leur utilisation si cela convient</t>
  </si>
  <si>
    <t>The primary aim of these documents is to encourage their use—when they meet your needs—</t>
  </si>
  <si>
    <t>El objetivo principal de estos documentos es fomentar su uso—cuando respondan a sus necesidades—</t>
  </si>
  <si>
    <t>Mais c'est avant tout de maintenir et développer la capacité de réflexion en proposant des exemples</t>
  </si>
  <si>
    <t>but also to maintain and develop the ability to think by offering practical examples.</t>
  </si>
  <si>
    <t>y también mantener y desarrollar la capacidad de reflexión ofreciendo ejemplos prácticos.</t>
  </si>
  <si>
    <t>Un tableur comme l'utilisation de l'informatique pour les cuissons en fours c'est formidable</t>
  </si>
  <si>
    <t xml:space="preserve">A spreadsheet—just like using computers to manage oven cooking—is a remarkable tool. However, </t>
  </si>
  <si>
    <t>Una hoja de cálculo—al igual que el uso de la informática para gestionar las cocciones en horno—es una herramienta formidable.</t>
  </si>
  <si>
    <t>Mais en utilisant des fonctions pré-définies on risque de perdre sa capacité à penser - réfléchir et à maitriser</t>
  </si>
  <si>
    <t>relying exclusively on predefined functions can undermine one’s capacity to think and to truly master the tools.</t>
  </si>
  <si>
    <t xml:space="preserve"> Sin embargo, el uso exclusivo de funciones predefinidas puede perjudicar la capacidad de pensar y de dominar realmente las herramientas.</t>
  </si>
  <si>
    <t>Un jeune en formation en CFA ou autre - ou un un professionnel en activité n'ont pas de temps à perdre pour maitriser des bases d'un tableur s'il n'ont pas eu d'initiation</t>
  </si>
  <si>
    <t xml:space="preserve">A young person in training (in a CFA—apprenticeship training center—or elsewhere), or an active professional, </t>
  </si>
  <si>
    <r>
      <t xml:space="preserve">Una persona en formación (en un </t>
    </r>
    <r>
      <rPr>
        <b/>
        <sz val="14"/>
        <color theme="1"/>
        <rFont val="Segoe Print"/>
      </rPr>
      <t>CFA</t>
    </r>
    <r>
      <rPr>
        <sz val="14"/>
        <color theme="1"/>
        <rFont val="Segoe Print"/>
      </rPr>
      <t xml:space="preserve">—centro de formación de aprendices—o en otro lugar), </t>
    </r>
  </si>
  <si>
    <t>Mais par contre en leur proposant des modèles peut être prendront ils le temps de découper - coller - utiliser format - formules et fonctions</t>
  </si>
  <si>
    <t xml:space="preserve">may not have the time to master the basics of a spreadsheet if they have not received an introduction. </t>
  </si>
  <si>
    <t xml:space="preserve">o un profesional en activo, puede que no disponga del tiempo para dominar las bases de una hoja de cálculo si no ha recibido una iniciación. </t>
  </si>
  <si>
    <t xml:space="preserve">C'est pour cela que j'incite l'internaute à télécharger sur disque dur tout ce qu'il peut trouver sur ce site pour se constituer </t>
  </si>
  <si>
    <t>Nevertheless, by offering templates, they may take the time to cut and paste, and to use formats, formulas, and functions.</t>
  </si>
  <si>
    <t>No obstante, al proponerles plantillas, quizá se tomen el tiempo de recortar, pegar y utilizar formatos, fórmulas y funciones.</t>
  </si>
  <si>
    <t>une Webthèque ou Nethèque qu'il pourra consulter et utiliser le moment venu</t>
  </si>
  <si>
    <t xml:space="preserve">That is why I strongly encourage users to download all the documents available on this site to build </t>
  </si>
  <si>
    <t>Por ello, animo encarecidamente a los usuarios a descargar todos los documentos disponibles en este sitio para constituir su propia</t>
  </si>
  <si>
    <t>their own web library (“Webthèque” / “Nethèque”), which they can consult and use according to their needs.</t>
  </si>
  <si>
    <t xml:space="preserve"> biblioteca web (“Webthèque” / “Nethèque”), que podrán consultar y utilizar según sus necesidades.</t>
  </si>
  <si>
    <t>Ce site est certes peu engageant mais son contenu est le fruit d'expériences et de savoirs faire de la restauration collective</t>
  </si>
  <si>
    <t>adaptables a la restauration commerciale</t>
  </si>
  <si>
    <t xml:space="preserve">Although modest in its presentation, this site brings together rich content based on experience </t>
  </si>
  <si>
    <t xml:space="preserve">Aunque sobria en su presentación, esta página reúne un contenido rico, </t>
  </si>
  <si>
    <t>and know-how in institutional catering, which can easily be adapted to commercial foodservice.</t>
  </si>
  <si>
    <t>basado en experiencias y saber hacer en restauración colectiva, fácilmente adaptable a la restauración comercial.</t>
  </si>
  <si>
    <t>Sincères salutations     Joël leboucher      21/10/2025</t>
  </si>
  <si>
    <t xml:space="preserve">I dedicate these documents to my two daughters, Amandine and Marine, who bring me great happiness, </t>
  </si>
  <si>
    <t>Dedico estos documentos a mis dos hijas, Amandine y Marine, que me aportan mucha felicidad,</t>
  </si>
  <si>
    <t>and also to you, internet users.</t>
  </si>
  <si>
    <t xml:space="preserve"> y también a ustedes, internautas. </t>
  </si>
  <si>
    <t>Everything  un utilitaire de recherche gratuit pour indexer et rechercher vos fichiers</t>
  </si>
  <si>
    <t>https://everything.fr.softonic.com/</t>
  </si>
  <si>
    <t xml:space="preserve"> I entrust you with the mission of passing these resources on to younger people,</t>
  </si>
  <si>
    <t>Les confío la misión de transmitir estos recursos a los más jóvenes,</t>
  </si>
  <si>
    <t xml:space="preserve"> especially to those who face difficulties in their educational journey for various reasons.</t>
  </si>
  <si>
    <t xml:space="preserve"> en particular a quienes encuentran dificultades en su trayectoria educativa por diversas razones.</t>
  </si>
  <si>
    <t>PLAN DU SITE</t>
  </si>
  <si>
    <t>http://www.uprt.fr/detail.php?id=6&amp;titre=plan-du-site</t>
  </si>
  <si>
    <r>
      <t xml:space="preserve">💡 </t>
    </r>
    <r>
      <rPr>
        <b/>
        <sz val="14"/>
        <color theme="1"/>
        <rFont val="Segoe Print"/>
      </rPr>
      <t>Essential reminder:</t>
    </r>
    <r>
      <rPr>
        <sz val="14"/>
        <color theme="1"/>
        <rFont val="Segoe Print"/>
      </rPr>
      <t xml:space="preserve"> school failure does not determine a life. </t>
    </r>
  </si>
  <si>
    <r>
      <t xml:space="preserve">💡 </t>
    </r>
    <r>
      <rPr>
        <b/>
        <sz val="14"/>
        <color theme="1"/>
        <rFont val="Segoe Print"/>
      </rPr>
      <t>Recordatorio esencial:</t>
    </r>
    <r>
      <rPr>
        <sz val="14"/>
        <color theme="1"/>
        <rFont val="Segoe Print"/>
      </rPr>
      <t xml:space="preserve"> el fracaso escolar no determina una vida. Se puede no triunfar en la escuela y, </t>
    </r>
  </si>
  <si>
    <t>DOCUMENTS POUR RESTAURATEURS</t>
  </si>
  <si>
    <t>http://www.uprt.fr/detail.php?id=185&amp;titre=restaurateurs</t>
  </si>
  <si>
    <t>One may not succeed at school and yet fully flourish in a trade by finding satisfaction in a job well done.</t>
  </si>
  <si>
    <t>sin embargo, desarrollarse plenamente en un oficio encontrando la satisfacción del trabajo bien hecho.</t>
  </si>
  <si>
    <t>Pour faire court voici quelques petits exemples</t>
  </si>
  <si>
    <t>With my sincere regards,</t>
  </si>
  <si>
    <t>Con mis más cordiales saludos,</t>
  </si>
  <si>
    <t>sur cette page vous avez déjà des formules à récupérer et des liens à visiter</t>
  </si>
  <si>
    <t xml:space="preserve">Joël leboucher      </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</si>
  <si>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</si>
  <si>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</si>
  <si>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</si>
  <si>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</si>
  <si>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</si>
  <si>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</si>
  <si>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</si>
  <si>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</si>
  <si>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</si>
  <si>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</si>
  <si>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</si>
  <si>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</si>
  <si>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</si>
  <si>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</si>
  <si>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</si>
  <si>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</si>
  <si>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</si>
  <si>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</si>
  <si>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</si>
  <si>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</si>
  <si>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</si>
  <si>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</si>
  <si>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</si>
  <si>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</si>
  <si>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</si>
  <si>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</si>
  <si>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</si>
  <si>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</si>
  <si>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</si>
  <si>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</si>
  <si>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</si>
  <si>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</si>
  <si>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</si>
  <si>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</si>
  <si>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</si>
  <si>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</si>
  <si>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</si>
  <si>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</si>
  <si>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</si>
  <si>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</si>
  <si>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</si>
  <si>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</si>
  <si>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</si>
  <si>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</si>
  <si>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</si>
  <si>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</si>
  <si>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</si>
  <si>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</si>
  <si>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</si>
  <si>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</si>
  <si>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</si>
  <si>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</si>
  <si>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</si>
  <si>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</si>
  <si>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</si>
  <si>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</si>
  <si>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</si>
  <si>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</si>
  <si>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</si>
  <si>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</si>
  <si>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</si>
  <si>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</si>
  <si>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</si>
  <si>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</si>
  <si>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</si>
  <si>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</si>
  <si>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</si>
  <si>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</si>
  <si>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</si>
  <si>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</si>
  <si>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</si>
  <si>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</si>
  <si>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</si>
  <si>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</si>
  <si>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</si>
  <si>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</si>
  <si>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</si>
  <si>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</si>
  <si>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</si>
  <si>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</si>
  <si>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</si>
  <si>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</si>
  <si>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</si>
  <si>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</si>
  <si>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</si>
  <si>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</si>
  <si>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</si>
  <si>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</si>
  <si>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</si>
  <si>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</si>
  <si>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</si>
  <si>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</si>
  <si>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</si>
  <si>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</si>
  <si>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</si>
  <si>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</si>
  <si>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</si>
  <si>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</si>
  <si>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</si>
  <si>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</si>
  <si>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</si>
  <si>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</si>
  <si>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</si>
  <si>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</si>
  <si>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</si>
  <si>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</si>
  <si>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</si>
  <si>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</si>
  <si>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</si>
  <si>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</si>
  <si>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</si>
  <si>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</si>
  <si>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</si>
  <si>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</si>
  <si>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</si>
  <si>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</si>
  <si>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</si>
  <si>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</si>
  <si>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</si>
  <si>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</si>
  <si>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</si>
  <si>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</si>
  <si>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</si>
  <si>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</si>
  <si>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</si>
  <si>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</si>
  <si>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</si>
  <si>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</si>
  <si>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</si>
  <si>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</si>
  <si>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</si>
  <si>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</si>
  <si>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</si>
  <si>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</si>
  <si>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</si>
  <si>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</si>
  <si>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</si>
  <si>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</si>
  <si>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</si>
  <si>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</si>
  <si>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</si>
  <si>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</si>
  <si>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</si>
  <si>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</si>
  <si>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</si>
  <si>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</si>
  <si>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</si>
  <si>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</si>
  <si>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</si>
  <si>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</si>
  <si>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</si>
  <si>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</si>
  <si>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</si>
  <si>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</si>
  <si>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</si>
  <si>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</si>
  <si>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</si>
  <si>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</si>
  <si>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</si>
  <si>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</si>
  <si>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</si>
  <si>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</si>
  <si>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</si>
  <si>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</si>
  <si>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</si>
  <si>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</si>
  <si>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</si>
  <si>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</si>
  <si>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Nom de la recette &gt;</t>
  </si>
  <si>
    <t>PUNCH</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</si>
  <si>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</si>
  <si>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</si>
  <si>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</si>
  <si>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</si>
  <si>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</si>
  <si>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</si>
  <si>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</si>
  <si>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</si>
  <si>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</si>
  <si>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</si>
  <si>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</si>
  <si>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</si>
  <si>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</si>
  <si>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</si>
  <si>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</si>
  <si>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</si>
  <si>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</si>
  <si>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</si>
  <si>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</si>
  <si>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</si>
  <si>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</si>
  <si>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Eau</t>
  </si>
  <si>
    <t>lait entier</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</si>
  <si>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</si>
  <si>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</si>
  <si>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</si>
  <si>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</si>
  <si>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</si>
  <si>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</si>
  <si>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</si>
  <si>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</si>
  <si>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</si>
  <si>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faire court … 1 verbe = 1 action → keep it short … 1 verb = 1 action → ir al grano … 1 verbo = 1 acción</t>
  </si>
  <si>
    <t>EXEMPLE UN PEU PLUS LONG : → A SLIGHTLY LONGER EXAMPLE: → UN EJEMPLO UN POCO MÁS LARGO:</t>
  </si>
  <si>
    <t>Le vocabulaire professionnel en pâtisserie - Professional pastry vocabulary - El vocabulario profesional de pastelería</t>
  </si>
  <si>
    <t>VOCABULAIRE GENERAL PROFESSIONNEL    un verbe…une action             collez verbes et actions dans les PHASES DE PROGRESSION ⓬</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</si>
  <si>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</si>
  <si>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</si>
  <si>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These translations were generated by an AI. Some inaccuracies in professional terminology may occur. Thank you for your understanding; in case of doubt, please refer to the original version. Thank you.</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</si>
  <si>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</si>
  <si>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</si>
  <si>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Adresse &gt;</t>
  </si>
  <si>
    <t>juliemyrtille</t>
  </si>
  <si>
    <t>Note pro</t>
  </si>
  <si>
    <t>Exemple pour un filet de sole Duglére → Example: Dugléré sole fillet → Ejemplo: filete de lenguado Dugléré</t>
  </si>
  <si>
    <t>Exemple pour une brandade de morue Bénédictine → Example: Bénédictine-style salt cod brandade → Ejemplo: brandada de bacalao a la benedictina</t>
  </si>
  <si>
    <t>EPICERIE</t>
  </si>
  <si>
    <t>GROCERY (DRY GOODS)</t>
  </si>
  <si>
    <t>ABARROTES / DESPENSA (SECO)</t>
  </si>
  <si>
    <t>Habiller les soles</t>
  </si>
  <si>
    <t>Dress/prepare the soles</t>
  </si>
  <si>
    <t>Limpiar/preparar las sollas</t>
  </si>
  <si>
    <t>LÉGUMES APPERTISES</t>
  </si>
  <si>
    <t>CANNED VEGETABLES</t>
  </si>
  <si>
    <t>VERDURAS EN CONSERVA</t>
  </si>
  <si>
    <t>appertisé = canned = en conserva ; catégorie légumes = categoría verduras</t>
  </si>
  <si>
    <t>Les dépouiller</t>
  </si>
  <si>
    <t>Skin them</t>
  </si>
  <si>
    <t>Desollar/quitar la piel</t>
  </si>
  <si>
    <t>❶</t>
  </si>
  <si>
    <t>Mise en place du poste de travail</t>
  </si>
  <si>
    <t>Workstation setup</t>
  </si>
  <si>
    <t>Puesta a punto del puesto de trabajo</t>
  </si>
  <si>
    <t>LÉGUMES FRAIS A CUIRE</t>
  </si>
  <si>
    <t>FRESH VEGETABLES TO COOK</t>
  </si>
  <si>
    <t>VERDURAS FRESCAS PARA COCINAR</t>
  </si>
  <si>
    <t>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</si>
  <si>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</si>
  <si>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</si>
  <si>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</si>
  <si>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Abaisser</t>
  </si>
  <si>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</si>
  <si>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</si>
  <si>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</si>
  <si>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</si>
  <si>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</si>
  <si>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</si>
  <si>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</si>
  <si>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</si>
  <si>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</si>
  <si>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</si>
  <si>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LÉGUMES SECS</t>
  </si>
  <si>
    <t>DRIED PULSES/LEGUMES</t>
  </si>
  <si>
    <t>LEGUMBRES SECAS</t>
  </si>
  <si>
    <t>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</si>
  <si>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</si>
  <si>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</si>
  <si>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</si>
  <si>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</si>
  <si>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</si>
  <si>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</si>
  <si>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</si>
  <si>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</si>
  <si>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</si>
  <si>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</si>
  <si>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</si>
  <si>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</si>
  <si>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vérifier les DLC</t>
  </si>
  <si>
    <t>Check use-by dates</t>
  </si>
  <si>
    <t>Verificar fechas de caducidad</t>
  </si>
  <si>
    <t>LÉGUMES SOUS VIDE A CUIRE</t>
  </si>
  <si>
    <t>VACUUM-PACKED VEGETABLES TO COOK</t>
  </si>
  <si>
    <t>VERDURAS ENVASADAS AL VACÍO PARA COCINAR</t>
  </si>
  <si>
    <t>sous vide = vacuum-packed = envasado al vacío ; à cuire = to cook = para cocinar ; catégorie légumes = categoría verduras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</si>
  <si>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</si>
  <si>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</si>
  <si>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</si>
  <si>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Abricoter</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</si>
  <si>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</si>
  <si>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</si>
  <si>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</si>
  <si>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</si>
  <si>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</si>
  <si>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</si>
  <si>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</si>
  <si>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</si>
  <si>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peser les denrées</t>
  </si>
  <si>
    <t>Weigh ingredients</t>
  </si>
  <si>
    <t>Pesar los géneros</t>
  </si>
  <si>
    <t>LÉGUMES SOUS VIDE CUITS</t>
  </si>
  <si>
    <t>VACUUM-PACKED COOKED VEGETABLES</t>
  </si>
  <si>
    <t>VERDURAS COCIDAS ENVASADAS AL VACÍO</t>
  </si>
  <si>
    <t>sous vide = vacuum-packed = envasado al vacío ; catégorie légumes = categoría verduras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</si>
  <si>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</si>
  <si>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</si>
  <si>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</si>
  <si>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Accompagner</t>
  </si>
  <si>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</si>
  <si>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</si>
  <si>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</si>
  <si>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</si>
  <si>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</si>
  <si>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</si>
  <si>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</si>
  <si>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</si>
  <si>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sélectionner le matériel</t>
  </si>
  <si>
    <t>Select equipment</t>
  </si>
  <si>
    <t>Seleccionar el equipo</t>
  </si>
  <si>
    <t>LÉGUMES SURGELÉS A CUIRE</t>
  </si>
  <si>
    <t>FROZEN VEGETABLES TO COOK</t>
  </si>
  <si>
    <t>VERDURAS CONGELADAS PARA COCINAR</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</si>
  <si>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</si>
  <si>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</si>
  <si>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</si>
  <si>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</si>
  <si>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</si>
  <si>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</si>
  <si>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</si>
  <si>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</si>
  <si>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</si>
  <si>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</si>
  <si>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</si>
  <si>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</si>
  <si>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désinfecter le matériel et le poste de travail suivant la procédure</t>
  </si>
  <si>
    <t>Disinfect equipment and workstation per SOP</t>
  </si>
  <si>
    <t>Desinfectar equipo y puesto según POE</t>
  </si>
  <si>
    <t>LÉGUMES SURGELÉS CUITS</t>
  </si>
  <si>
    <t>FROZEN COOKED VEGETABLES</t>
  </si>
  <si>
    <t>VERDURAS CONGELADAS COCIDAS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</si>
  <si>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</si>
  <si>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</si>
  <si>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</si>
  <si>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</si>
  <si>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</si>
  <si>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</si>
  <si>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</si>
  <si>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</si>
  <si>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</si>
  <si>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</si>
  <si>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</si>
  <si>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</si>
  <si>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PRODUITS LAITIERS</t>
  </si>
  <si>
    <t>DAIRY PRODUCTS</t>
  </si>
  <si>
    <t>PRODUCTOS LÁCTEOS</t>
  </si>
  <si>
    <t>catégorie produits laitiers = categoría productos lácteos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</si>
  <si>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</si>
  <si>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</si>
  <si>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</si>
  <si>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Additionner</t>
  </si>
  <si>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</si>
  <si>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</si>
  <si>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</si>
  <si>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</si>
  <si>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</si>
  <si>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</si>
  <si>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</si>
  <si>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</si>
  <si>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❷</t>
  </si>
  <si>
    <t>Préparations préliminaires</t>
  </si>
  <si>
    <t>Preliminary preparations</t>
  </si>
  <si>
    <t>Preparaciones preliminares</t>
  </si>
  <si>
    <t>VIANDE FRAÎCHE CUITE SOUS VIDE</t>
  </si>
  <si>
    <t>FRESH MEAT, COOKED, VACUUM-PACKED</t>
  </si>
  <si>
    <t>CARNE FRESCA COCIDA AL VACÍO</t>
  </si>
  <si>
    <t>sous vide = vacuum-packed = envasado al vacío ; cuit(e) = cooked = cocido/a ; catégorie viandes = categoría carnes</t>
  </si>
  <si>
    <t>B</t>
  </si>
  <si>
    <t>Adjoindre</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</si>
  <si>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</si>
  <si>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</si>
  <si>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</si>
  <si>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</si>
  <si>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</si>
  <si>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</si>
  <si>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</si>
  <si>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</si>
  <si>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</si>
  <si>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</si>
  <si>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</si>
  <si>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</si>
  <si>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</si>
  <si>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</si>
  <si>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</si>
  <si>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</si>
  <si>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</si>
  <si>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</si>
  <si>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</si>
  <si>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</si>
  <si>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</si>
  <si>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</si>
  <si>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</si>
  <si>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</si>
  <si>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</si>
  <si>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</si>
  <si>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</si>
  <si>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</si>
  <si>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</si>
  <si>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</si>
  <si>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</si>
  <si>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</si>
  <si>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</si>
  <si>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</si>
  <si>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</si>
  <si>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</si>
  <si>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</si>
  <si>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</si>
  <si>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</si>
  <si>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</si>
  <si>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</si>
  <si>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</si>
  <si>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</si>
  <si>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</si>
  <si>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</si>
  <si>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</si>
  <si>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</si>
  <si>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</si>
  <si>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</si>
  <si>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 xml:space="preserve"> 3) incorporer le beurre pour le tourage.</t>
  </si>
  <si>
    <t>3) laminate by adding butter for turns.</t>
  </si>
  <si>
    <t>3) laminar añadiendo mantequilla para los pliegues.</t>
  </si>
  <si>
    <t>Agir rapidement</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</si>
  <si>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</si>
  <si>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</si>
  <si>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</si>
  <si>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</si>
  <si>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</si>
  <si>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</si>
  <si>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</si>
  <si>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</si>
  <si>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</si>
  <si>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</si>
  <si>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</si>
  <si>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</si>
  <si>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</si>
  <si>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</si>
  <si>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</si>
  <si>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</si>
  <si>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</si>
  <si>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</si>
  <si>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Ajouter</t>
  </si>
  <si>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</si>
  <si>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</si>
  <si>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</si>
  <si>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</si>
  <si>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</si>
  <si>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</si>
  <si>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</si>
  <si>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</si>
  <si>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</si>
  <si>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</si>
  <si>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</si>
  <si>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</si>
  <si>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</si>
  <si>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</si>
  <si>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améliorer</t>
  </si>
  <si>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</si>
  <si>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</si>
  <si>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</si>
  <si>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</si>
  <si>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</si>
  <si>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</si>
  <si>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</si>
  <si>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</si>
  <si>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</si>
  <si>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</si>
  <si>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</si>
  <si>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VIANDES FRAÎCHES A PIÉCER AVANT CUISSON COURTE</t>
  </si>
  <si>
    <t>FRESH MEATS TO PORTION BEFORE SHORT COOK</t>
  </si>
  <si>
    <t>CARNES FRESCAS PARA PORCIONAR ANTES DE COCCIÓN CORTA</t>
  </si>
  <si>
    <t>cuisson courte = short cook = cocción corta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</si>
  <si>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</si>
  <si>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</si>
  <si>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</si>
  <si>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Aplatir</t>
  </si>
  <si>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</si>
  <si>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</si>
  <si>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</si>
  <si>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</si>
  <si>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</si>
  <si>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</si>
  <si>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</si>
  <si>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</si>
  <si>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VIANDES FRAÎCHES A PIÉCER AVANT CUISSON LONGUE</t>
  </si>
  <si>
    <t>FRESH MEATS TO PORTION BEFORE LONG COOK</t>
  </si>
  <si>
    <t>CARNES FRESCAS PARA PORCIONAR ANTES DE COCCIÓN LARGA</t>
  </si>
  <si>
    <t>cuisson longue = long cook = cocción larga ; catégorie viandes = categoría carnes</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</si>
  <si>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</si>
  <si>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</si>
  <si>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</si>
  <si>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Aromatiser</t>
  </si>
  <si>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</si>
  <si>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</si>
  <si>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</si>
  <si>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</si>
  <si>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</si>
  <si>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</si>
  <si>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</si>
  <si>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</si>
  <si>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VIANDES FRAÎCHES DÉCOUPÉE A CUISSON LONGUE</t>
  </si>
  <si>
    <t>FRESH MEATS, CUT — FOR LONG COOK</t>
  </si>
  <si>
    <t>CARNES FRESCAS, CORTADAS — PARA COCCIÓN LARGA</t>
  </si>
  <si>
    <t>cuisson longue = long cook = cocción larga ; découpée = cut = cortada ; catégorie viandes = categoría carnes</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</si>
  <si>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</si>
  <si>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</si>
  <si>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</si>
  <si>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Arroser</t>
  </si>
  <si>
    <t>Baste/Drizzle</t>
  </si>
  <si>
    <t>Rociar</t>
  </si>
  <si>
    <t>Pendant la cuisson, pour brillance et moelleux.</t>
  </si>
  <si>
    <t>Baste during cooking for shine/moisture.</t>
  </si>
  <si>
    <t>Rociar durante la cocción para brillo/jugosidad.</t>
  </si>
  <si>
    <t>faire court …1 verbe = 1 action</t>
  </si>
  <si>
    <t>VIANDES FRAÎCHES PIÉCÉES A CUISSON COURTE</t>
  </si>
  <si>
    <t>FRESH MEATS, PORTIONED — FOR SHORT COOK</t>
  </si>
  <si>
    <t>CARNES FRESCAS, PORCIONADAS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</si>
  <si>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</si>
  <si>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</si>
  <si>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</si>
  <si>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assaisonnement</t>
  </si>
  <si>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</si>
  <si>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</si>
  <si>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</si>
  <si>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</si>
  <si>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</si>
  <si>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PHASES ESSENTIELLES  DE PROGRESSION</t>
  </si>
  <si>
    <t>❸</t>
  </si>
  <si>
    <t>Préparer la purée</t>
  </si>
  <si>
    <t>Prepare the mash/purée</t>
  </si>
  <si>
    <t>Preparar el puré</t>
  </si>
  <si>
    <t>VIANDES FRAÎCHES PIÉCÉES A CUISSON LONGUE</t>
  </si>
  <si>
    <t>FRESH MEATS, PORTIONED — FOR LONG COOK</t>
  </si>
  <si>
    <t>CARNES FRESCAS, PORCIONADAS — PARA COCCIÓN LARGA</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</si>
  <si>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</si>
  <si>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</si>
  <si>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</si>
  <si>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Assaisonner</t>
  </si>
  <si>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</si>
  <si>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</si>
  <si>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</si>
  <si>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</si>
  <si>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</si>
  <si>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</si>
  <si>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</si>
  <si>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</si>
  <si>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VIANDES SURGELEES A CUISSON COURTE</t>
  </si>
  <si>
    <t>FROZEN MEATS — FOR SHORT COOK</t>
  </si>
  <si>
    <t>CARNES CONGELADAS — PARA COCCIÓN CORTA</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</si>
  <si>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</si>
  <si>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</si>
  <si>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</si>
  <si>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</si>
  <si>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</si>
  <si>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</si>
  <si>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</si>
  <si>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</si>
  <si>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</si>
  <si>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</si>
  <si>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</si>
  <si>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</si>
  <si>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</si>
  <si>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</si>
  <si>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</si>
  <si>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</si>
  <si>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t>C</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</si>
  <si>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</si>
  <si>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</si>
  <si>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</si>
  <si>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</si>
  <si>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</si>
  <si>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</si>
  <si>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Quelques expressions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</si>
  <si>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</si>
  <si>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</si>
  <si>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</si>
  <si>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</si>
  <si>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</si>
  <si>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VIANDES SURGELEES CUITES</t>
  </si>
  <si>
    <t>FROZEN COOKED MEATS</t>
  </si>
  <si>
    <t>CARNES COCIDAS CONGELADAS</t>
  </si>
  <si>
    <t>cuit(e) = cooked = cocido/a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</si>
  <si>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</si>
  <si>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</si>
  <si>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</si>
  <si>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</si>
  <si>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</si>
  <si>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</si>
  <si>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</si>
  <si>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</si>
  <si>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</si>
  <si>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</si>
  <si>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</si>
  <si>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</si>
  <si>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VIANDES SURGELEES CUITES A TRANCHER</t>
  </si>
  <si>
    <t>FROZEN COOKED MEATS — TO SLICE</t>
  </si>
  <si>
    <t>CARNES COCIDAS CONGELADAS — PARA REBANAR</t>
  </si>
  <si>
    <t>cuit(e) = cooked = cocido/a ; à trancher = to slice = para rebanar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</si>
  <si>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</si>
  <si>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</si>
  <si>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</si>
  <si>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</si>
  <si>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</si>
  <si>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</si>
  <si>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</si>
  <si>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</si>
  <si>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</si>
  <si>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débarrasser dans un récipient</t>
  </si>
  <si>
    <t>transfer to a container</t>
  </si>
  <si>
    <t>trasvasar a un recipiente</t>
  </si>
  <si>
    <t>❹</t>
  </si>
  <si>
    <t>Confectionner la brandade de morue</t>
  </si>
  <si>
    <t>Make the salt cod brandade</t>
  </si>
  <si>
    <t>Elaborar la brandada de bacalao</t>
  </si>
  <si>
    <t>VIANDES SURGELEES CUITES TRANCHÉES</t>
  </si>
  <si>
    <t>FROZEN COOKED MEATS — SLICED</t>
  </si>
  <si>
    <t>CARNES COCIDAS CONGELADAS — REBANADAS</t>
  </si>
  <si>
    <t>cuit(e) = cooked = cocido/a ; tranchées = sliced = rebanadas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</si>
  <si>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</si>
  <si>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</si>
  <si>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</si>
  <si>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</si>
  <si>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</si>
  <si>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</si>
  <si>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</si>
  <si>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</si>
  <si>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</si>
  <si>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désinfecter le matériel</t>
  </si>
  <si>
    <t>disinfect the equipment</t>
  </si>
  <si>
    <t>desinfectar el equipo/material</t>
  </si>
  <si>
    <t>Préchauffer le four en vapeur</t>
  </si>
  <si>
    <t>Preheat oven to steam</t>
  </si>
  <si>
    <t>Precalentar horno en vapor</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</si>
  <si>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</si>
  <si>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</si>
  <si>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</si>
  <si>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</si>
  <si>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</si>
  <si>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</si>
  <si>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</si>
  <si>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</si>
  <si>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</si>
  <si>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</si>
  <si>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</si>
  <si>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</si>
  <si>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</si>
  <si>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désinfecter le poste de travail</t>
  </si>
  <si>
    <t>disinfect the workstation</t>
  </si>
  <si>
    <t>desinfectar el puesto de trabajo</t>
  </si>
  <si>
    <t>Cuire les filets à la vapeur 7 minutes environ</t>
  </si>
  <si>
    <t>Steam fillets ~7 min</t>
  </si>
  <si>
    <t>Cocer al vapor los filetes ~7 min</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</si>
  <si>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</si>
  <si>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</si>
  <si>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</si>
  <si>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</si>
  <si>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</si>
  <si>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</si>
  <si>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</si>
  <si>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</si>
  <si>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</si>
  <si>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</si>
  <si>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</si>
  <si>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</si>
  <si>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</si>
  <si>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</si>
  <si>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</si>
  <si>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</si>
  <si>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</si>
  <si>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</si>
  <si>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</si>
  <si>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</si>
  <si>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</si>
  <si>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</si>
  <si>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</si>
  <si>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</si>
  <si>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</si>
  <si>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</si>
  <si>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assembler</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</si>
  <si>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</si>
  <si>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</si>
  <si>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</si>
  <si>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</si>
  <si>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</si>
  <si>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</si>
  <si>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</si>
  <si>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</si>
  <si>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</si>
  <si>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</si>
  <si>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</si>
  <si>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</si>
  <si>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</si>
  <si>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</si>
  <si>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</si>
  <si>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</si>
  <si>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</si>
  <si>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</si>
  <si>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</si>
  <si>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</si>
  <si>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</si>
  <si>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</si>
  <si>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</si>
  <si>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</si>
  <si>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</si>
  <si>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</si>
  <si>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</si>
  <si>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VIANDES SOUS VIDE PIÉCÉES A CUISSON COURTE</t>
  </si>
  <si>
    <t>VACUUM-PACKED MEATS, PORTIONED — FOR SHORT COOK</t>
  </si>
  <si>
    <t>CARNES AL VACÍO, PORCIONADAS — PARA COCCIÓN CORTA</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</si>
  <si>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</si>
  <si>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</si>
  <si>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</si>
  <si>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</si>
  <si>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</si>
  <si>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</si>
  <si>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</si>
  <si>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</si>
  <si>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</si>
  <si>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</si>
  <si>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</si>
  <si>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</si>
  <si>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</si>
  <si>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</si>
  <si>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VIANDES SOUS VIDE PIÉCÉES A CUISSON LONGUE</t>
  </si>
  <si>
    <t>VACUUM-PACKED MEATS, PORTIONED — FOR LONG COOK</t>
  </si>
  <si>
    <t>CARNES AL VACÍO, PORCIONADAS — PARA COCCIÓN LARGA</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</si>
  <si>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</si>
  <si>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</si>
  <si>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</si>
  <si>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</si>
  <si>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</si>
  <si>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</si>
  <si>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</si>
  <si>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</si>
  <si>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</si>
  <si>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suivre les protocoles</t>
  </si>
  <si>
    <t>follow the protocols</t>
  </si>
  <si>
    <t>seguir los protocolos</t>
  </si>
  <si>
    <t>Ajouter la morue effeuillée et l’ail</t>
  </si>
  <si>
    <t>Add flaked cod and garlic</t>
  </si>
  <si>
    <t>Añadir bacalao desmigado y ajo</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</si>
  <si>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</si>
  <si>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</si>
  <si>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</si>
  <si>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</si>
  <si>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</si>
  <si>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</si>
  <si>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</si>
  <si>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</si>
  <si>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épicerie</t>
  </si>
  <si>
    <t>grocery (dry goods)</t>
  </si>
  <si>
    <t>abarrotes / despensa (seco)</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</si>
  <si>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</si>
  <si>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</si>
  <si>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</si>
  <si>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</si>
  <si>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</si>
  <si>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</si>
  <si>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</si>
  <si>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</si>
  <si>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</si>
  <si>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</si>
  <si>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</si>
  <si>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</si>
  <si>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légumes appertisés</t>
  </si>
  <si>
    <t>canned vegetables</t>
  </si>
  <si>
    <t>verduras en conserva</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</si>
  <si>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</si>
  <si>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</si>
  <si>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</si>
  <si>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</si>
  <si>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</si>
  <si>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</si>
  <si>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</si>
  <si>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</si>
  <si>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</si>
  <si>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</si>
  <si>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</si>
  <si>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</si>
  <si>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légumes frais à cuire</t>
  </si>
  <si>
    <t>fresh vegetables to cook</t>
  </si>
  <si>
    <t>verduras frescas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</si>
  <si>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</si>
  <si>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</si>
  <si>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</si>
  <si>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Barder</t>
  </si>
  <si>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</si>
  <si>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</si>
  <si>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</si>
  <si>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</si>
  <si>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</si>
  <si>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</si>
  <si>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</si>
  <si>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</si>
  <si>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</si>
  <si>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</si>
  <si>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</si>
  <si>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légumes secs</t>
  </si>
  <si>
    <t>dried pulses/legumes</t>
  </si>
  <si>
    <t>legumbres secas</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</si>
  <si>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</si>
  <si>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</si>
  <si>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</si>
  <si>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t>Battre</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</si>
  <si>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</si>
  <si>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</si>
  <si>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</si>
  <si>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</si>
  <si>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</si>
  <si>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égoutter et débarrasser</t>
  </si>
  <si>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</si>
  <si>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</si>
  <si>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</si>
  <si>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</si>
  <si>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</si>
  <si>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légumes sous vide à cuire</t>
  </si>
  <si>
    <t>vacuum-packed vegetables to cook</t>
  </si>
  <si>
    <t>verduras envasadas al vacío para cocinar</t>
  </si>
  <si>
    <t>D</t>
  </si>
  <si>
    <t>Beurrer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</si>
  <si>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</si>
  <si>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</si>
  <si>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</si>
  <si>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</si>
  <si>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</si>
  <si>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</si>
  <si>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</si>
  <si>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</si>
  <si>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sous vide cuits</t>
  </si>
  <si>
    <t>vacuum-packed cooked vegetables</t>
  </si>
  <si>
    <t>verduras cocidas envasadas al vacío</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</si>
  <si>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</si>
  <si>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</si>
  <si>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</si>
  <si>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Blanchir</t>
  </si>
  <si>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</si>
  <si>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</si>
  <si>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</si>
  <si>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</si>
  <si>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</si>
  <si>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faire tremper</t>
  </si>
  <si>
    <t>soak</t>
  </si>
  <si>
    <t>poner en remojo</t>
  </si>
  <si>
    <t>Obtenir une pâte homogène et compacte</t>
  </si>
  <si>
    <t>Reach a homogeneous, compact paste</t>
  </si>
  <si>
    <t>Lograr pasta homogénea y compacta</t>
  </si>
  <si>
    <t>légumes surgelés à cuire</t>
  </si>
  <si>
    <t>frozen vegetables to cook</t>
  </si>
  <si>
    <t>verduras congeladas para cocinar</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</si>
  <si>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</si>
  <si>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</si>
  <si>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</si>
  <si>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Blondir</t>
  </si>
  <si>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</si>
  <si>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</si>
  <si>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</si>
  <si>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</si>
  <si>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</si>
  <si>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habiller les soles</t>
  </si>
  <si>
    <t>dress/prepare the soles (fish)</t>
  </si>
  <si>
    <t>limpiar y preparar los lenguados</t>
  </si>
  <si>
    <t>Poivrer et muscader</t>
  </si>
  <si>
    <t>Pepper and add nutmeg</t>
  </si>
  <si>
    <t>Pimentar y añadir nuez moscada</t>
  </si>
  <si>
    <t>légumes surgelés cuits</t>
  </si>
  <si>
    <t>frozen cooked vegetables</t>
  </si>
  <si>
    <t>verduras congeladas cocidas</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</si>
  <si>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</si>
  <si>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</si>
  <si>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</si>
  <si>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</si>
  <si>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</si>
  <si>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</si>
  <si>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</si>
  <si>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</si>
  <si>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</si>
  <si>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laver à grande eau</t>
  </si>
  <si>
    <t>rinse under plenty of water</t>
  </si>
  <si>
    <t>lavar con abundante agua</t>
  </si>
  <si>
    <t>Finir de lier en ajoutant la purée</t>
  </si>
  <si>
    <t>Finish binding with the mash</t>
  </si>
  <si>
    <t>Terminar de ligar añadiendo el puré</t>
  </si>
  <si>
    <t>produits laitiers</t>
  </si>
  <si>
    <t>dairy products</t>
  </si>
  <si>
    <t>productos lácteos</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</si>
  <si>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</si>
  <si>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</si>
  <si>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</si>
  <si>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</si>
  <si>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</si>
  <si>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</si>
  <si>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</si>
  <si>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</si>
  <si>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</si>
  <si>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</si>
  <si>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</si>
  <si>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</si>
  <si>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</si>
  <si>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</si>
  <si>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</si>
  <si>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viande fraîche cuite sous vide</t>
  </si>
  <si>
    <t>fresh meat, cooked, vacuum-packed</t>
  </si>
  <si>
    <t>carne fresca cocida al vacío</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</si>
  <si>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</si>
  <si>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</si>
  <si>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</si>
  <si>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</si>
  <si>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</si>
  <si>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</si>
  <si>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</si>
  <si>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</si>
  <si>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</si>
  <si>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</si>
  <si>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</si>
  <si>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</si>
  <si>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 xml:space="preserve"> Rectifier la consistance</t>
  </si>
  <si>
    <t>Adjust consistency</t>
  </si>
  <si>
    <t>Rectificar consistencia</t>
  </si>
  <si>
    <t>viande fraîche sous vide crue — à couper</t>
  </si>
  <si>
    <t>fresh meat, vacuum-packed, raw — to cut</t>
  </si>
  <si>
    <t>carne fresca envasada al vacío, cruda — para cortar</t>
  </si>
  <si>
    <t>E</t>
  </si>
  <si>
    <t>Bouillir</t>
  </si>
  <si>
    <t>Boil</t>
  </si>
  <si>
    <t>Hervir</t>
  </si>
  <si>
    <t>Gros bouillons, surveiller évaporation et débordement.</t>
  </si>
  <si>
    <t>Full boil; watch evaporation/boil-over.</t>
  </si>
  <si>
    <t>Hervor fuerte; vigilar evaporación/derrame.</t>
  </si>
  <si>
    <t>trier et tremper</t>
  </si>
  <si>
    <t>sort and soak</t>
  </si>
  <si>
    <t>clasificar y poner en remojo</t>
  </si>
  <si>
    <t>viande fraîche sous vide crue — à cuire, à couper + appertisée</t>
  </si>
  <si>
    <t>fresh meat, vacuum-packed, raw — to cook, to cut + canned</t>
  </si>
  <si>
    <t>carne fresca envasada al vacío, cruda — para cocinar, para cortar + en conserva</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</si>
  <si>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</si>
  <si>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</si>
  <si>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</si>
  <si>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Bouler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</si>
  <si>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</si>
  <si>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</si>
  <si>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</si>
  <si>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</si>
  <si>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</si>
  <si>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❺</t>
  </si>
  <si>
    <t>Décanter la préparation</t>
  </si>
  <si>
    <t>Decant/transfer the mixture</t>
  </si>
  <si>
    <t>Decantar/traspasar la preparación</t>
  </si>
  <si>
    <r>
      <t xml:space="preserve">Émonder : </t>
    </r>
    <r>
      <rPr>
        <sz val="11"/>
        <color theme="1"/>
        <rFont val="Calibri"/>
        <family val="2"/>
        <scheme val="minor"/>
      </rPr>
      <t>retirer pellicule/peau (tomates, amandes…).</t>
    </r>
  </si>
  <si>
    <t>Skin/peel (after blanching) tomatoes, almonds, etc.</t>
  </si>
  <si>
    <t>Mondar (tras escaldar) tomates, almendras, etc.</t>
  </si>
  <si>
    <t>Braiser</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</si>
  <si>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</si>
  <si>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</si>
  <si>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</si>
  <si>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</si>
  <si>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</si>
  <si>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</si>
  <si>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</si>
  <si>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</si>
  <si>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</si>
  <si>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viande fraîche sous vide cuite — à couper</t>
  </si>
  <si>
    <t>fresh meat, vacuum-packed, cooked — to slice/cut</t>
  </si>
  <si>
    <t>carne fresca envasada al vacío, cocida — para cortar</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</si>
  <si>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</si>
  <si>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</si>
  <si>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</si>
  <si>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</si>
  <si>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</si>
  <si>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</si>
  <si>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</si>
  <si>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</si>
  <si>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</si>
  <si>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ciseler finement</t>
  </si>
  <si>
    <t>finely chop</t>
  </si>
  <si>
    <t>picar finamente</t>
  </si>
  <si>
    <t>Égaliser la surface</t>
  </si>
  <si>
    <t>Level the surface</t>
  </si>
  <si>
    <t>Igualar la superficie</t>
  </si>
  <si>
    <t>(doublon) viande fraîche sous vide cuite — à couper</t>
  </si>
  <si>
    <r>
      <t>Évider :</t>
    </r>
    <r>
      <rPr>
        <sz val="11"/>
        <color theme="1"/>
        <rFont val="Calibri"/>
        <family val="2"/>
        <scheme val="minor"/>
      </rPr>
      <t xml:space="preserve"> creuser/ôter l’intérieur (agrumes, fruits).</t>
    </r>
  </si>
  <si>
    <t>Hollow out / core (citrus, fruits).</t>
  </si>
  <si>
    <t>Ahuecar / vaciar (cítricos, frutas).</t>
  </si>
  <si>
    <t>Brider</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</si>
  <si>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</si>
  <si>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</si>
  <si>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</si>
  <si>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</si>
  <si>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</si>
  <si>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</si>
  <si>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</si>
  <si>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</si>
  <si>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</si>
  <si>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</si>
  <si>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</si>
  <si>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viandes fraîches à piécer avant cuisson courte</t>
  </si>
  <si>
    <t>fresh meats — portion before short cook</t>
  </si>
  <si>
    <t>carnes frescas — porcionar antes de cocción corta</t>
  </si>
  <si>
    <t>F</t>
  </si>
  <si>
    <t>Broyer</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</si>
  <si>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</si>
  <si>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</si>
  <si>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</si>
  <si>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</si>
  <si>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</si>
  <si>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hacher finement</t>
  </si>
  <si>
    <t>finely mince</t>
  </si>
  <si>
    <t>Parsemer de parcelles de beurre</t>
  </si>
  <si>
    <t>Dot with butter</t>
  </si>
  <si>
    <t>Repartir trocitos de mantequilla</t>
  </si>
  <si>
    <t>viandes fraîches à piécer avant cuisson longue</t>
  </si>
  <si>
    <t>fresh meats — portion before long cook</t>
  </si>
  <si>
    <t>carnes frescas — porcionar antes de cocción larga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</si>
  <si>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</si>
  <si>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</si>
  <si>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</si>
  <si>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Brûler</t>
  </si>
  <si>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</si>
  <si>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</si>
  <si>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</si>
  <si>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</si>
  <si>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</si>
  <si>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</si>
  <si>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</si>
  <si>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</si>
  <si>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viandes fraîches découpées — cuisson longue</t>
  </si>
  <si>
    <t>fresh meats, cut — for long cook</t>
  </si>
  <si>
    <t>carnes frescas, cortadas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</si>
  <si>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</si>
  <si>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</si>
  <si>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</si>
  <si>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</si>
  <si>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</si>
  <si>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</si>
  <si>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viandes fraîches piécées — cuisson courte</t>
  </si>
  <si>
    <t>fresh meats, portioned — for short cook</t>
  </si>
  <si>
    <t>carnes frescas, porcionadas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</si>
  <si>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</si>
  <si>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</si>
  <si>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</si>
  <si>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</si>
  <si>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</si>
  <si>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</si>
  <si>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</si>
  <si>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</si>
  <si>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</si>
  <si>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cuire à couvert</t>
  </si>
  <si>
    <t>cook covered</t>
  </si>
  <si>
    <t>cocinar tapado</t>
  </si>
  <si>
    <t>❻</t>
  </si>
  <si>
    <t>Gratiner</t>
  </si>
  <si>
    <t>Gratinate / brown</t>
  </si>
  <si>
    <t>Gratinar</t>
  </si>
  <si>
    <t>viandes fraîches piécées — cuisson longue</t>
  </si>
  <si>
    <t>fresh meats, portioned — for long cook</t>
  </si>
  <si>
    <t>carnes frescas, porcionadas — para cocción larga</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</si>
  <si>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</si>
  <si>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</si>
  <si>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</si>
  <si>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Canneler</t>
  </si>
  <si>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</si>
  <si>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</si>
  <si>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</si>
  <si>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</si>
  <si>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</si>
  <si>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cuire à feu doux</t>
  </si>
  <si>
    <t>cook over low heat</t>
  </si>
  <si>
    <t>cocinar a fuego lento</t>
  </si>
  <si>
    <t>Four chaleur sèche à 170 °C</t>
  </si>
  <si>
    <t>Dry heat oven at 170 °C</t>
  </si>
  <si>
    <t>Horno de calor seco a 170 °C</t>
  </si>
  <si>
    <t>viandes surgelées — cuisson courte</t>
  </si>
  <si>
    <t>frozen meats — for short cook</t>
  </si>
  <si>
    <t>carnes congeladas — para cocción corta</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</si>
  <si>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</si>
  <si>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</si>
  <si>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</si>
  <si>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Caraméliser</t>
  </si>
  <si>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</si>
  <si>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</si>
  <si>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</si>
  <si>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</si>
  <si>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</si>
  <si>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</si>
  <si>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</si>
  <si>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</si>
  <si>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</si>
  <si>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</si>
  <si>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</si>
  <si>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viandes surgelées crues — à trancher avant cuisson</t>
  </si>
  <si>
    <t>frozen meats, raw — slice before cooking</t>
  </si>
  <si>
    <t>carnes congeladas, crudas — rebanar antes de la cocción</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</si>
  <si>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</si>
  <si>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</si>
  <si>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</si>
  <si>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Cerner</t>
  </si>
  <si>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</si>
  <si>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</si>
  <si>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</si>
  <si>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</si>
  <si>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</si>
  <si>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cuire à four moyen</t>
  </si>
  <si>
    <t>bake in a moderate oven</t>
  </si>
  <si>
    <t>hornear a horno medio</t>
  </si>
  <si>
    <t>Respecter la procédure de fin de cuisson</t>
  </si>
  <si>
    <t>Follow end-of-cook SOP</t>
  </si>
  <si>
    <t>Respetar POE de fin de cocción</t>
  </si>
  <si>
    <t>viandes surgelées cuites</t>
  </si>
  <si>
    <t>frozen cooked meats</t>
  </si>
  <si>
    <t>carnes cocidas congeladas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</si>
  <si>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</si>
  <si>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</si>
  <si>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</si>
  <si>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Chablonner</t>
  </si>
  <si>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</si>
  <si>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</si>
  <si>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</si>
  <si>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</si>
  <si>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</si>
  <si>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</si>
  <si>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</si>
  <si>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</si>
  <si>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</si>
  <si>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</si>
  <si>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</si>
  <si>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viandes surgelées cuites — à trancher</t>
  </si>
  <si>
    <t>frozen cooked meats — to slice</t>
  </si>
  <si>
    <t>carnes cocidas congeladas — para rebanar</t>
  </si>
  <si>
    <t>G</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</si>
  <si>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</si>
  <si>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</si>
  <si>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</si>
  <si>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</si>
  <si>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</si>
  <si>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</si>
  <si>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cuire à la vapeur</t>
  </si>
  <si>
    <t>steam</t>
  </si>
  <si>
    <t>cocinar al vapor</t>
  </si>
  <si>
    <t>viandes surgelées cuites — tranchées</t>
  </si>
  <si>
    <t>frozen cooked meats — sliced</t>
  </si>
  <si>
    <t>carnes cocidas congeladas — rebanadas</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</si>
  <si>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</si>
  <si>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</si>
  <si>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</si>
  <si>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</si>
  <si>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</si>
  <si>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</si>
  <si>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</si>
  <si>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</si>
  <si>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</si>
  <si>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</si>
  <si>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❼</t>
  </si>
  <si>
    <t>Dresser et servir</t>
  </si>
  <si>
    <t>Plate and serve</t>
  </si>
  <si>
    <t>Emplatar y servir</t>
  </si>
  <si>
    <t>viandes / sous vide — à piécer avant cuisson courte</t>
  </si>
  <si>
    <t>vacuum-packed meats — portion before short cook</t>
  </si>
  <si>
    <t>carnes al vacío — porcionar antes de cocción corta</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</si>
  <si>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</si>
  <si>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</si>
  <si>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</si>
  <si>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</si>
  <si>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</si>
  <si>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</si>
  <si>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</si>
  <si>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</si>
  <si>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</si>
  <si>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</si>
  <si>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</si>
  <si>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</si>
  <si>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Détailler chaque bac GN en 12 portions</t>
  </si>
  <si>
    <t>Cut each GN pan into 12 portions</t>
  </si>
  <si>
    <t>Cortar cada cubeta GN en 12 raciones</t>
  </si>
  <si>
    <t>viandes / sous vide — à piécer avant cuisson longue</t>
  </si>
  <si>
    <t>vacuum-packed meats — portion before long cook</t>
  </si>
  <si>
    <t>carnes al vacío — porcionar antes de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</si>
  <si>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</si>
  <si>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</si>
  <si>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</si>
  <si>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</si>
  <si>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</si>
  <si>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</si>
  <si>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</si>
  <si>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</si>
  <si>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</si>
  <si>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cuire sans coloration</t>
  </si>
  <si>
    <t>cook without browning</t>
  </si>
  <si>
    <t>cocinar sin dorar</t>
  </si>
  <si>
    <t>viandes / sous vide — à trancher sans cuisson</t>
  </si>
  <si>
    <t>vacuum-packed meats — to slice, no cook</t>
  </si>
  <si>
    <t>carnes al vacío — para rebanar, sin cocción</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</si>
  <si>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</si>
  <si>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</si>
  <si>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</si>
  <si>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</si>
  <si>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</si>
  <si>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</si>
  <si>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</si>
  <si>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</si>
  <si>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</si>
  <si>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</si>
  <si>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</si>
  <si>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</si>
  <si>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 xml:space="preserve">❽ </t>
  </si>
  <si>
    <t>Commentaires</t>
  </si>
  <si>
    <t>Comments</t>
  </si>
  <si>
    <t>Comentarios</t>
  </si>
  <si>
    <t>viandes / sous vide découpées — cuisson longue</t>
  </si>
  <si>
    <t>vacuum-packed meats, cut — for long cook</t>
  </si>
  <si>
    <t>carnes al vacío, cortadas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</si>
  <si>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</si>
  <si>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</si>
  <si>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</si>
  <si>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</si>
  <si>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</si>
  <si>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</si>
  <si>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</si>
  <si>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</si>
  <si>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</si>
  <si>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</si>
  <si>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</si>
  <si>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</si>
  <si>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t>
  </si>
  <si>
    <t>La brandade de morue n’est constituée que de poisson</t>
  </si>
  <si>
    <t>Brandade is fish-only</t>
  </si>
  <si>
    <t>La brandada auténtica es solo pescado</t>
  </si>
  <si>
    <t>viandes / sous vide piécées — cuisson courte</t>
  </si>
  <si>
    <t>vacuum-packed meats, portioned — for short cook</t>
  </si>
  <si>
    <t>carnes al vacío, porcionadas — para cocción corta</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</si>
  <si>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</si>
  <si>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</si>
  <si>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</si>
  <si>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</si>
  <si>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</si>
  <si>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</si>
  <si>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</si>
  <si>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</si>
  <si>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</si>
  <si>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</si>
  <si>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</si>
  <si>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</si>
  <si>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t>
  </si>
  <si>
    <t>L’ajout de purée de pomme de terre n’est pas une brandade au sens strict</t>
  </si>
  <si>
    <t>Adding potato purée = not strict brandade</t>
  </si>
  <si>
    <t>Con puré de patata no es brandada estricta</t>
  </si>
  <si>
    <t>viandes / sous vide piécées — cuisson longue</t>
  </si>
  <si>
    <t>vacuum-packed meats, portioned — for long cook</t>
  </si>
  <si>
    <t>carnes al vacío, porcionadas — para cocción larga</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</si>
  <si>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</si>
  <si>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</si>
  <si>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</si>
  <si>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</si>
  <si>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</si>
  <si>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</si>
  <si>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</si>
  <si>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</si>
  <si>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</si>
  <si>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</si>
  <si>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</si>
  <si>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</si>
  <si>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</si>
  <si>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</si>
  <si>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</si>
  <si>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</si>
  <si>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</si>
  <si>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</si>
  <si>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</si>
  <si>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</si>
  <si>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</si>
  <si>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</si>
  <si>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</si>
  <si>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</si>
  <si>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</si>
  <si>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</si>
  <si>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</si>
  <si>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</si>
  <si>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Châtrer</t>
  </si>
  <si>
    <t>devein (crayfish/shrimp); remove garlic germ</t>
  </si>
  <si>
    <t>desvenar (camarón); quitar germen del ajo</t>
  </si>
  <si>
    <t>Écrevisses/crevettes, ou « dégermer » l’ail.</t>
  </si>
  <si>
    <t>Devein crayfish/shrimp, or remove the germ from garlic.</t>
  </si>
  <si>
    <t>Desvenar cangrejos/camarones, o quitar el germen del ajo.</t>
  </si>
  <si>
    <t>passer au four très chaud</t>
  </si>
  <si>
    <t>flash in a very hot oven</t>
  </si>
  <si>
    <t>dar un golpe de horno muy caliente</t>
  </si>
  <si>
    <t>Méthode citée à titre d’exemple</t>
  </si>
  <si>
    <t>Method given as an example</t>
  </si>
  <si>
    <t>Método a modo de ejemplo</t>
  </si>
  <si>
    <t>Chauffer</t>
  </si>
  <si>
    <t>heat; warm</t>
  </si>
  <si>
    <t>calentar</t>
  </si>
  <si>
    <t>Monter en T° un appareil, sauce, assiette.</t>
  </si>
  <si>
    <t>Heat up a mixture, sauce, or plate.</t>
  </si>
  <si>
    <t>Calentar una preparación, salsa o plato.</t>
  </si>
  <si>
    <t>piquer la sonde à cœur</t>
  </si>
  <si>
    <t>insert the probe to the core</t>
  </si>
  <si>
    <t>introducir la sonda al corazón</t>
  </si>
  <si>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</si>
  <si>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</si>
  <si>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</si>
  <si>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</si>
  <si>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</si>
  <si>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</si>
  <si>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Chaufroiter</t>
  </si>
  <si>
    <t>coat with chaud-froid sauce</t>
  </si>
  <si>
    <t>napar con salsa chaud-froid</t>
  </si>
  <si>
    <t>Finition froide brillante sur viandes/poissons.</t>
  </si>
  <si>
    <t>Glossy cold finish on meats/fish (chaud-froid style).</t>
  </si>
  <si>
    <t>Acabado frío y brillante en carnes/pescados (estilo chaud-froid).</t>
  </si>
  <si>
    <t>préchauffer le four</t>
  </si>
  <si>
    <t>preheat the oven</t>
  </si>
  <si>
    <t>precalentar el horno</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</si>
  <si>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</si>
  <si>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</si>
  <si>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</si>
  <si>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Chemiser</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</si>
  <si>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</si>
  <si>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</si>
  <si>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</si>
  <si>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</si>
  <si>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</si>
  <si>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</si>
  <si>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</si>
  <si>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</si>
  <si>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Comprendre les termes culinaires employés dans les recettes de Mercotte</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</si>
  <si>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</si>
  <si>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</si>
  <si>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</si>
  <si>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Chevaucher</t>
  </si>
  <si>
    <t>overlap (slices)</t>
  </si>
  <si>
    <t>solapar/superponer (lonchas)</t>
  </si>
  <si>
    <t>Dressage : tranches partiellement superposées.</t>
  </si>
  <si>
    <t>Plating: overlap slices partially.</t>
  </si>
  <si>
    <t>Emplatado: solapar las lonchas parcialmente.</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</si>
  <si>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</si>
  <si>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</si>
  <si>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</si>
  <si>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Chiqueter</t>
  </si>
  <si>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</si>
  <si>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</si>
  <si>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</si>
  <si>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</si>
  <si>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</si>
  <si>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</si>
  <si>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</si>
  <si>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</si>
  <si>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</si>
  <si>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Ciseler</t>
  </si>
  <si>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</si>
  <si>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</si>
  <si>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</si>
  <si>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</si>
  <si>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</si>
  <si>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</si>
  <si>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</si>
  <si>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</si>
  <si>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N</t>
  </si>
  <si>
    <t>Citronner</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</si>
  <si>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</si>
  <si>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</si>
  <si>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</si>
  <si>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</si>
  <si>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</si>
  <si>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</si>
  <si>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</si>
  <si>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</si>
  <si>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</si>
  <si>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</si>
  <si>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</si>
  <si>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Clarifier</t>
  </si>
  <si>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</si>
  <si>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</si>
  <si>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</si>
  <si>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</si>
  <si>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</si>
  <si>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</si>
  <si>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</si>
  <si>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</si>
  <si>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Clouter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</si>
  <si>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</si>
  <si>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</si>
  <si>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</si>
  <si>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</si>
  <si>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</si>
  <si>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déglacer au vin blanc</t>
  </si>
  <si>
    <t>deglaze with white wine</t>
  </si>
  <si>
    <t>desglasar con vino blanco</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</si>
  <si>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</si>
  <si>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</si>
  <si>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</si>
  <si>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Coller</t>
  </si>
  <si>
    <t>set/gel with gelatin; glue</t>
  </si>
  <si>
    <t>gelificar con gelatina; pegar</t>
  </si>
  <si>
    <t>« Coller à la gélatine » / assembler éléments.</t>
  </si>
  <si>
    <t>Set with gelatin / glue elements together.</t>
  </si>
  <si>
    <t>Gelificar con gelatina / unir elementos.</t>
  </si>
  <si>
    <t>dégraisser en partie</t>
  </si>
  <si>
    <t>partially skim off the fat</t>
  </si>
  <si>
    <t>desgrasar parcialmente</t>
  </si>
  <si>
    <r>
      <t>Passer</t>
    </r>
    <r>
      <rPr>
        <sz val="11"/>
        <color theme="1"/>
        <rFont val="Calibri"/>
        <family val="2"/>
        <scheme val="minor"/>
      </rPr>
      <t xml:space="preserve"> : filtrer/égoutter au chinois/passoire/tamis.</t>
    </r>
  </si>
  <si>
    <t>Strain/drain through a chinois, colander or sieve.</t>
  </si>
  <si>
    <t>Colar/escurrir con chino, colador o tamiz.</t>
  </si>
  <si>
    <t>Compoter</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</si>
  <si>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</si>
  <si>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</si>
  <si>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</si>
  <si>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</si>
  <si>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</si>
  <si>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</si>
  <si>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</si>
  <si>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</si>
  <si>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</si>
  <si>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</si>
  <si>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</si>
  <si>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Concasser</t>
  </si>
  <si>
    <t>Chop crush</t>
  </si>
  <si>
    <t>Concasar/picar</t>
  </si>
  <si>
    <t>Couper grossier, taille régulière (tomates, fruits secs).</t>
  </si>
  <si>
    <t>Rough chop, even size (tomatoes, nuts).</t>
  </si>
  <si>
    <t>Picar grueso, tamaño parejo (tomate, frutos).</t>
  </si>
  <si>
    <t>disperser au fouet</t>
  </si>
  <si>
    <t>disperse/whisk to combine</t>
  </si>
  <si>
    <t>dispersar con el batidor</t>
  </si>
  <si>
    <r>
      <t>Piquer</t>
    </r>
    <r>
      <rPr>
        <sz val="11"/>
        <color theme="1"/>
        <rFont val="Calibri"/>
        <family val="2"/>
        <scheme val="minor"/>
      </rPr>
      <t xml:space="preserve"> : percer la pâte pour éviter boursouflures.</t>
    </r>
  </si>
  <si>
    <t>Dock pastry (prick to prevent puffing).</t>
  </si>
  <si>
    <t>Pinchar la masa (para evitar abombamientos).</t>
  </si>
  <si>
    <t>Confire</t>
  </si>
  <si>
    <t>confit; candy; preserve in fat/sugar</t>
  </si>
  <si>
    <t>confitar</t>
  </si>
  <si>
    <t>Graisse (canard), sucre (fruits), vinaigre (pickles).</t>
  </si>
  <si>
    <t>Confit in fat (duck), candy in sugar (fruits), or pickle in vinegar.</t>
  </si>
  <si>
    <t>Confitado en grasa (pato), en azúcar (frutas) o encurtido en vinagre.</t>
  </si>
  <si>
    <t>enfourner et cuire</t>
  </si>
  <si>
    <t>put in the oven and bake</t>
  </si>
  <si>
    <t>meter al horno y hornear</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</si>
  <si>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</si>
  <si>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</si>
  <si>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</si>
  <si>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Conserver</t>
  </si>
  <si>
    <t>store; preserve</t>
  </si>
  <si>
    <t>conservar</t>
  </si>
  <si>
    <t>Chaîne du froid, DLC/DMF, contenants adaptés.</t>
  </si>
  <si>
    <t>Cold chain, use-by/best-before dates, appropriate containers.</t>
  </si>
  <si>
    <t>Cadena de frío, fechas de caducidad/consumo, envases adecuados.</t>
  </si>
  <si>
    <t>étuver au beurre</t>
  </si>
  <si>
    <t>sweat/steam in butter</t>
  </si>
  <si>
    <t>rehogar/estofar en mantequilla</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</si>
  <si>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</si>
  <si>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</si>
  <si>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</si>
  <si>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Contiser</t>
  </si>
  <si>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</si>
  <si>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</si>
  <si>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</si>
  <si>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</si>
  <si>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</si>
  <si>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faire sauter vivement</t>
  </si>
  <si>
    <t>sauté quickly</t>
  </si>
  <si>
    <t>saltear rápidamente</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</si>
  <si>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</si>
  <si>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</si>
  <si>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</si>
  <si>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Contrôler</t>
  </si>
  <si>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</si>
  <si>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</si>
  <si>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</si>
  <si>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</si>
  <si>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</si>
  <si>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</si>
  <si>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</si>
  <si>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</si>
  <si>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</si>
  <si>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</si>
  <si>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</si>
  <si>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Corner</t>
  </si>
  <si>
    <t>scrape down (with spatula)</t>
  </si>
  <si>
    <t>raspar/recoger con lengua (espátula)</t>
  </si>
  <si>
    <t>Récupérer/ramener une préparation dans le bol.</t>
  </si>
  <si>
    <t>Scrape down the bowl to gather the mixture.</t>
  </si>
  <si>
    <t>Recoger la mezcla en el bol con espátula.</t>
  </si>
  <si>
    <t>finir de cuire</t>
  </si>
  <si>
    <t>finish cooking</t>
  </si>
  <si>
    <t>terminar de cocer</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</si>
  <si>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</si>
  <si>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</si>
  <si>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</si>
  <si>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Corser</t>
  </si>
  <si>
    <t>intensify; concentrate (flavour)</t>
  </si>
  <si>
    <t>reforzar; concentrar sabor</t>
  </si>
  <si>
    <t>Réduire, ajuster assaisonnement, torréfier légèrement.</t>
  </si>
  <si>
    <t>Reduce; adjust seasoning; lightly toast to intensify.</t>
  </si>
  <si>
    <t>Reducir; rectificar sazonado; tostar ligeramente para intensificar.</t>
  </si>
  <si>
    <t>griller et finir au four</t>
  </si>
  <si>
    <t>sear/grill then finish in the oven</t>
  </si>
  <si>
    <t>marcar a la plancha y terminar al horno</t>
  </si>
  <si>
    <t>R</t>
  </si>
  <si>
    <t>Coucher</t>
  </si>
  <si>
    <t>pipe (choux, meringue); lay out</t>
  </si>
  <si>
    <t>escudillar</t>
  </si>
  <si>
    <t>Poche à douille : « coucher » des éclairs/macaronnage.</t>
  </si>
  <si>
    <t>Pipe with a pastry bag (éclairs/macarons).</t>
  </si>
  <si>
    <t>Escudillar con manga pastelera (eclairs/macarons).</t>
  </si>
  <si>
    <t>incorporer dans la sauce</t>
  </si>
  <si>
    <t>incorporate into the sauce</t>
  </si>
  <si>
    <t>incorporar a la salsa</t>
  </si>
  <si>
    <r>
      <t>Retomber</t>
    </r>
    <r>
      <rPr>
        <sz val="11"/>
        <color theme="1"/>
        <rFont val="Calibri"/>
        <family val="2"/>
        <scheme val="minor"/>
      </rPr>
      <t xml:space="preserve"> : volume qui diminue (pâte, appareil).</t>
    </r>
  </si>
  <si>
    <t>Deflate/collapse (mixture losing volume).</t>
  </si>
  <si>
    <t>Bajarse/colapsar (mezcla que pierde volumen).</t>
  </si>
  <si>
    <t>couper</t>
  </si>
  <si>
    <t>cut; slice</t>
  </si>
  <si>
    <r>
      <t>cortar</t>
    </r>
    <r>
      <rPr>
        <sz val="11"/>
        <color theme="1"/>
        <rFont val="Calibri"/>
        <family val="2"/>
        <scheme val="minor"/>
      </rPr>
      <t>; rebanar</t>
    </r>
  </si>
  <si>
    <t>Taillages précis selon fiche.</t>
  </si>
  <si>
    <t>Precise cuts per spec sheet.</t>
  </si>
  <si>
    <t>Cortes precisos según ficha técnica.</t>
  </si>
  <si>
    <t>laisser cuire</t>
  </si>
  <si>
    <t>let cook</t>
  </si>
  <si>
    <t>dejar cocer</t>
  </si>
  <si>
    <r>
      <t>Rognures</t>
    </r>
    <r>
      <rPr>
        <sz val="11"/>
        <color theme="1"/>
        <rFont val="Calibri"/>
        <family val="2"/>
        <scheme val="minor"/>
      </rPr>
      <t xml:space="preserve"> : chutes de découpe (pâtes, entremets).</t>
    </r>
  </si>
  <si>
    <t>Trimmings (cut-off scraps from doughs, entremets).</t>
  </si>
  <si>
    <t>Recortes (sobras de corte de masas, postres).</t>
  </si>
  <si>
    <t>Craquer</t>
  </si>
  <si>
    <t>crack; split</t>
  </si>
  <si>
    <t>agrietarse; rajarse</t>
  </si>
  <si>
    <t>Pain/viennoiserie/couennes qui se fendent.</t>
  </si>
  <si>
    <t>Cracking/splitting of breads/pastries/rinds.</t>
  </si>
  <si>
    <t>Grietas/rajaduras en panes/bollerías/cortezas.</t>
  </si>
  <si>
    <t>lier la cuisson</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</si>
  <si>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</si>
  <si>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</si>
  <si>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</si>
  <si>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</si>
  <si>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</si>
  <si>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Crémer</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</si>
  <si>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</si>
  <si>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</si>
  <si>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</si>
  <si>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</si>
  <si>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</si>
  <si>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</si>
  <si>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</si>
  <si>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</si>
  <si>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</si>
  <si>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</si>
  <si>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</si>
  <si>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creuser</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</si>
  <si>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</si>
  <si>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</si>
  <si>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</si>
  <si>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</si>
  <si>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</si>
  <si>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mélanger et porter à ébullition</t>
  </si>
  <si>
    <t>mix and bring to a boil</t>
  </si>
  <si>
    <t>mezclar y llevar a ebullición</t>
  </si>
  <si>
    <t>S</t>
  </si>
  <si>
    <t>Crever</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</si>
  <si>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</si>
  <si>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</si>
  <si>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</si>
  <si>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</si>
  <si>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</si>
  <si>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mouiller au vin blanc</t>
  </si>
  <si>
    <t>moisten with white wine</t>
  </si>
  <si>
    <t>mojar con vino blanco</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</si>
  <si>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</si>
  <si>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</si>
  <si>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</si>
  <si>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</si>
  <si>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</si>
  <si>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</si>
  <si>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</si>
  <si>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</si>
  <si>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</si>
  <si>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passer la sauce</t>
  </si>
  <si>
    <t>strain the sauce</t>
  </si>
  <si>
    <t>colar/pasar la salsa</t>
  </si>
  <si>
    <t>T</t>
  </si>
  <si>
    <t>Cuire</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</si>
  <si>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</si>
  <si>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</si>
  <si>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</si>
  <si>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</si>
  <si>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</si>
  <si>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porter à ébullition</t>
  </si>
  <si>
    <t>bring to a boil</t>
  </si>
  <si>
    <t>llevar a ebullición</t>
  </si>
  <si>
    <t>Tabler (chocolat) : pré-cristalliser sur marbre.</t>
  </si>
  <si>
    <t>Table/temper chocolate on marble.</t>
  </si>
  <si>
    <t>Atemperar chocolate en mármol.</t>
  </si>
  <si>
    <t>cooking/doneness</t>
  </si>
  <si>
    <t>cocción; punto de cocción</t>
  </si>
  <si>
    <t>De « saignant » à « bien cuit » ; suivi T°.</t>
  </si>
  <si>
    <t>Doneness from rare to well-done; monitor temperature.</t>
  </si>
  <si>
    <t>Puntos de cocción de poco hecho a bien cocido; controlar la temperatura.</t>
  </si>
  <si>
    <t>réduire le vin</t>
  </si>
  <si>
    <t>reduce the wine</t>
  </si>
  <si>
    <t>reducir el vino</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</si>
  <si>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</si>
  <si>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</si>
  <si>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</si>
  <si>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</si>
  <si>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</si>
  <si>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</si>
  <si>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</si>
  <si>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</si>
  <si>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</si>
  <si>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</si>
  <si>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</si>
  <si>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</si>
  <si>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</si>
  <si>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</si>
  <si>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</si>
  <si>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Culotter</t>
  </si>
  <si>
    <t>season (a pan); build patina</t>
  </si>
  <si>
    <t>curar una sartén/olla</t>
  </si>
  <si>
    <t>Fonte/acier : créer couche anti-adhésive naturelle.</t>
  </si>
  <si>
    <t>Season cast iron/steel to build a natural nonstick patina.</t>
  </si>
  <si>
    <t>Curar hierro fundido/acero para crear una pátina antiadherente natural.</t>
  </si>
  <si>
    <t>V</t>
  </si>
  <si>
    <t>Assaisonner &amp; finir</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</si>
  <si>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</si>
  <si>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</si>
  <si>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</si>
  <si>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arroser de beurre noisette</t>
  </si>
  <si>
    <t>baste with brown butter</t>
  </si>
  <si>
    <t>rociar con mantequilla dorada (noisette)</t>
  </si>
  <si>
    <t>Z</t>
  </si>
  <si>
    <t>Dauber</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</si>
  <si>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</si>
  <si>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</si>
  <si>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</si>
  <si>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</si>
  <si>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</si>
  <si>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</si>
  <si>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</si>
  <si>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</si>
  <si>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</si>
  <si>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</si>
  <si>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</si>
  <si>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</si>
  <si>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</si>
  <si>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</si>
  <si>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</si>
  <si>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</si>
  <si>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</si>
  <si>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beurrer grassement</t>
  </si>
  <si>
    <t>butter generously</t>
  </si>
  <si>
    <t>untar generosamente con mantequilla</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</si>
  <si>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</si>
  <si>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</si>
  <si>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</si>
  <si>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</si>
  <si>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</si>
  <si>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</si>
  <si>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</si>
  <si>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</si>
  <si>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</si>
  <si>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</si>
  <si>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</si>
  <si>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</si>
  <si>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</si>
  <si>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</si>
  <si>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</si>
  <si>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</si>
  <si>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</si>
  <si>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</si>
  <si>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</si>
  <si>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</si>
  <si>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</si>
  <si>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http://devenir.patissier.free.fr/cours-CAP-vocabulaire-professionnel-eleve.pdf</t>
  </si>
  <si>
    <t>Décanter</t>
  </si>
  <si>
    <t>decant; let stand; clarify</t>
  </si>
  <si>
    <t>decantar; clarificar</t>
  </si>
  <si>
    <t>Fonds/sauces/vins : séparation dépôt/gras.</t>
  </si>
  <si>
    <t>Stocks/sauces/wines: separate sediment/fat (decant).</t>
  </si>
  <si>
    <t>Caldos/salsas/vinos: separar sedimentos/grasa (decantar).</t>
  </si>
  <si>
    <t>monter au beurre</t>
  </si>
  <si>
    <t>mount with butter</t>
  </si>
  <si>
    <t>montar con mantequilla</t>
  </si>
  <si>
    <t>https://devenirpatissier.fr/vocabulaire-professionnel/</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</si>
  <si>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</si>
  <si>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</si>
  <si>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</si>
  <si>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</si>
  <si>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</si>
  <si>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</si>
  <si>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</si>
  <si>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</si>
  <si>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</si>
  <si>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https://www.encoreungateau.com/pourquoi-un-blog-de-patisserie/vocabulaire-du-patissier/</t>
  </si>
  <si>
    <t>Décercler</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</si>
  <si>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</si>
  <si>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</si>
  <si>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</si>
  <si>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</si>
  <si>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</si>
  <si>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</si>
  <si>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</si>
  <si>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</si>
  <si>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</si>
  <si>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</si>
  <si>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</si>
  <si>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</si>
  <si>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</si>
  <si>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</si>
  <si>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</si>
  <si>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</si>
  <si>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</si>
  <si>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</si>
  <si>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</si>
  <si>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</si>
  <si>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</si>
  <si>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</si>
  <si>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</si>
  <si>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</si>
  <si>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</si>
  <si>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</si>
  <si>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</si>
  <si>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</si>
  <si>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</si>
  <si>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</si>
  <si>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</si>
  <si>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</si>
  <si>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saler en cours de cuisson</t>
  </si>
  <si>
    <t>salt during cooking</t>
  </si>
  <si>
    <t>salar durante la cocción</t>
  </si>
  <si>
    <t>Décorer</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</si>
  <si>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</si>
  <si>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</si>
  <si>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</si>
  <si>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</si>
  <si>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</si>
  <si>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saupoudrer légèrement</t>
  </si>
  <si>
    <t>lightly sprinkle</t>
  </si>
  <si>
    <t>espolvorear ligeramente</t>
  </si>
  <si>
    <t>Décortiquer</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</si>
  <si>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</si>
  <si>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</si>
  <si>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</si>
  <si>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</si>
  <si>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</si>
  <si>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</si>
  <si>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</si>
  <si>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</si>
  <si>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</si>
  <si>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</si>
  <si>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</si>
  <si>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</si>
  <si>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</si>
  <si>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</si>
  <si>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</si>
  <si>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</si>
  <si>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</si>
  <si>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</si>
  <si>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</si>
  <si>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</si>
  <si>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dresser à la poche</t>
  </si>
  <si>
    <t>pipe with a pastry bag</t>
  </si>
  <si>
    <t>escudillar con manga pastelera</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</si>
  <si>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</si>
  <si>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</si>
  <si>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</si>
  <si>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</si>
  <si>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</si>
  <si>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</si>
  <si>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dresser sur assiette</t>
  </si>
  <si>
    <t>plate on the dish</t>
  </si>
  <si>
    <t>emplatar en el plato</t>
  </si>
  <si>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</si>
  <si>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</si>
  <si>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</si>
  <si>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</si>
  <si>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</si>
  <si>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</si>
  <si>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mixer et passer au chinois</t>
  </si>
  <si>
    <t>blend and strain through a chinois</t>
  </si>
  <si>
    <t>triturar y pasar por un chino</t>
  </si>
  <si>
    <t>Déglacer</t>
  </si>
  <si>
    <t>Deglaze</t>
  </si>
  <si>
    <t>Desglasar</t>
  </si>
  <si>
    <t>Dissoudre sucs avec vin/fond; réduire avant lier.</t>
  </si>
  <si>
    <t>Deglaze with wine/stock; reduce before thickening.</t>
  </si>
  <si>
    <t>Desglasar con vino/fondo; reducir antes de ligar.</t>
  </si>
  <si>
    <t>napper de sauce</t>
  </si>
  <si>
    <t>coat with sauce</t>
  </si>
  <si>
    <t>napar con salsa</t>
  </si>
  <si>
    <t>Dégorger</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</si>
  <si>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</si>
  <si>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</si>
  <si>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</si>
  <si>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</si>
  <si>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</si>
  <si>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répartir le fond de cuisson</t>
  </si>
  <si>
    <t>distribute the cooking juices</t>
  </si>
  <si>
    <t>repartir el jugo de cocción</t>
  </si>
  <si>
    <t>Dégourdir</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</si>
  <si>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</si>
  <si>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</si>
  <si>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</si>
  <si>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</si>
  <si>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</si>
  <si>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vérifier la consistance</t>
  </si>
  <si>
    <t>check the consistency</t>
  </si>
  <si>
    <t>comprobar la consistencia</t>
  </si>
  <si>
    <t>Dégraisser</t>
  </si>
  <si>
    <t>Degrease/Skim</t>
  </si>
  <si>
    <t>Desgrasar</t>
  </si>
  <si>
    <t>Écumer gras en surface pour sauce plus nette.</t>
  </si>
  <si>
    <t>Skim surface fat for cleaner sauce.</t>
  </si>
  <si>
    <t>Desgrasar la superficie para salsa limpia.</t>
  </si>
  <si>
    <t>Déhousser</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</si>
  <si>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</si>
  <si>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</si>
  <si>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</si>
  <si>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</si>
  <si>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</si>
  <si>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Refroidissement</t>
  </si>
  <si>
    <t xml:space="preserve">Cooling </t>
  </si>
  <si>
    <t xml:space="preserve">Enfriado </t>
  </si>
  <si>
    <t>Délayer</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</si>
  <si>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</si>
  <si>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</si>
  <si>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</si>
  <si>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</si>
  <si>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</si>
  <si>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filmer et stocker en chambre froide</t>
  </si>
  <si>
    <t>wrap and store in the cold room</t>
  </si>
  <si>
    <t>filmar y guardar en cámara frigorífica</t>
  </si>
  <si>
    <t>Démouler</t>
  </si>
  <si>
    <t>unmould</t>
  </si>
  <si>
    <t>desmoldar</t>
  </si>
  <si>
    <t>Sortir d’un moule/terrine.</t>
  </si>
  <si>
    <t>Unmold from a tin/terrine.</t>
  </si>
  <si>
    <t>Desmoldar de un molde/terrina.</t>
  </si>
  <si>
    <t>rafraîchir en eau glacée et égoutter</t>
  </si>
  <si>
    <t>chill in ice water and drain</t>
  </si>
  <si>
    <t>refrescar en agua helada y escurrir</t>
  </si>
  <si>
    <t>Dénerver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</si>
  <si>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</si>
  <si>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</si>
  <si>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</si>
  <si>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</si>
  <si>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</si>
  <si>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</si>
  <si>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</si>
  <si>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</si>
  <si>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Dénoyauter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</si>
  <si>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</si>
  <si>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</si>
  <si>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</si>
  <si>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</si>
  <si>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</si>
  <si>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refroidir en cellule</t>
  </si>
  <si>
    <t>blast-chill</t>
  </si>
  <si>
    <t>abatir en abatidor</t>
  </si>
  <si>
    <t>Denteler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</si>
  <si>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</si>
  <si>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</si>
  <si>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</si>
  <si>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</si>
  <si>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</si>
  <si>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réserver au frais</t>
  </si>
  <si>
    <t>reservar en frío</t>
  </si>
  <si>
    <t>Dépouiller</t>
  </si>
  <si>
    <t>Skin</t>
  </si>
  <si>
    <t>Desollar</t>
  </si>
  <si>
    <t>Retirer peau/peaux (poisson/sauce) pour fini net.</t>
  </si>
  <si>
    <t>Remove skin/scum for clean finish.</t>
  </si>
  <si>
    <t>Desollar/retirar natas para acabado limpio.</t>
  </si>
  <si>
    <t>réserver au froid</t>
  </si>
  <si>
    <t>keep chilled</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</si>
  <si>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</si>
  <si>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</si>
  <si>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</si>
  <si>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</si>
  <si>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</si>
  <si>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</si>
  <si>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stocker en chambre froide</t>
  </si>
  <si>
    <t>store in the cold room</t>
  </si>
  <si>
    <t>almacenar en cámara frigorífica</t>
  </si>
  <si>
    <t>Dérober (tomates/haricots)</t>
  </si>
  <si>
    <t>peel after blanching</t>
  </si>
  <si>
    <t>pelar tras escaldar</t>
  </si>
  <si>
    <t>Inciser, blanchir, rafraîchir, peler.</t>
  </si>
  <si>
    <t>Score, blanch, refresh, peel.</t>
  </si>
  <si>
    <t>Hacer incisiones, escaldar, refrescar, pelar.</t>
  </si>
  <si>
    <t>desemballage</t>
  </si>
  <si>
    <t>unpacking</t>
  </si>
  <si>
    <t>desembalaje</t>
  </si>
  <si>
    <t>Noun.</t>
  </si>
  <si>
    <t>Noun (part of speech).</t>
  </si>
  <si>
    <t>Sustantivo.</t>
  </si>
  <si>
    <t>service</t>
  </si>
  <si>
    <t>servicio</t>
  </si>
  <si>
    <t>Désemballer</t>
  </si>
  <si>
    <t>unpack</t>
  </si>
  <si>
    <t>desembalar</t>
  </si>
  <si>
    <t>Verbe.</t>
  </si>
  <si>
    <t>Verb (part of speech).</t>
  </si>
  <si>
    <t>Verbo.</t>
  </si>
  <si>
    <t>servir tiède</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</si>
  <si>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</si>
  <si>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</si>
  <si>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</si>
  <si>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</si>
  <si>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</si>
  <si>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</si>
  <si>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</si>
  <si>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</si>
  <si>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desinfection</t>
  </si>
  <si>
    <t>disinfection (sanitation)</t>
  </si>
  <si>
    <t>desinfección</t>
  </si>
  <si>
    <t>Nom d’étape/procédure.</t>
  </si>
  <si>
    <t>Name of step/procedure.</t>
  </si>
  <si>
    <t>Nombre de etapa/procedimiento.</t>
  </si>
  <si>
    <t>Préparation &amp; mélange</t>
  </si>
  <si>
    <t>Preparation &amp; mixing</t>
  </si>
  <si>
    <t>Preparación y mezcla</t>
  </si>
  <si>
    <t>Désosser</t>
  </si>
  <si>
    <t>bone; debone</t>
  </si>
  <si>
    <t>deshuesar</t>
  </si>
  <si>
    <t>Boucherie/volaille/poisson (“désarêter” = fish).</t>
  </si>
  <si>
    <t>Butchery/poultry/fish: remove bones; fish: debone/“debone fish.”</t>
  </si>
  <si>
    <t>Carnicería/aves/pescado: deshuesar; pescado: desespinar.</t>
  </si>
  <si>
    <t>Dessécher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</si>
  <si>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</si>
  <si>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</si>
  <si>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</si>
  <si>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</si>
  <si>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</si>
  <si>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</si>
  <si>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dessiner</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</si>
  <si>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</si>
  <si>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</si>
  <si>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</si>
  <si>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</si>
  <si>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</si>
  <si>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</si>
  <si>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</si>
  <si>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</si>
  <si>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</si>
  <si>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</si>
  <si>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</si>
  <si>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</si>
  <si>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</si>
  <si>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</si>
  <si>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</si>
  <si>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</si>
  <si>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</si>
  <si>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</si>
  <si>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</si>
  <si>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</si>
  <si>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</si>
  <si>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</si>
  <si>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</si>
  <si>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</si>
  <si>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</si>
  <si>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</si>
  <si>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</si>
  <si>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</si>
  <si>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</si>
  <si>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</si>
  <si>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</si>
  <si>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</si>
  <si>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</si>
  <si>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</si>
  <si>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Détailler</t>
  </si>
  <si>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</si>
  <si>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</si>
  <si>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</si>
  <si>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</si>
  <si>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</si>
  <si>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</si>
  <si>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Détendre</t>
  </si>
  <si>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</si>
  <si>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</si>
  <si>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</si>
  <si>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</si>
  <si>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</si>
  <si>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Détremper</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</si>
  <si>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</si>
  <si>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</si>
  <si>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</si>
  <si>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</si>
  <si>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</si>
  <si>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</si>
  <si>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</si>
  <si>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</si>
  <si>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Disperser</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</si>
  <si>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</si>
  <si>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</si>
  <si>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</si>
  <si>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</si>
  <si>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</si>
  <si>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</si>
  <si>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</si>
  <si>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</si>
  <si>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</si>
  <si>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</si>
  <si>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</si>
  <si>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</si>
  <si>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Disposer</t>
  </si>
  <si>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</si>
  <si>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</si>
  <si>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</si>
  <si>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</si>
  <si>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</si>
  <si>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</si>
  <si>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Dorer</t>
  </si>
  <si>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</si>
  <si>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</si>
  <si>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</si>
  <si>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</si>
  <si>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</si>
  <si>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</si>
  <si>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Doubler</t>
  </si>
  <si>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</si>
  <si>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</si>
  <si>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</si>
  <si>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</si>
  <si>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</si>
  <si>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</si>
  <si>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Dresser</t>
  </si>
  <si>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</si>
  <si>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</si>
  <si>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</si>
  <si>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</si>
  <si>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</si>
  <si>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</si>
  <si>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</si>
  <si>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</si>
  <si>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</si>
  <si>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</si>
  <si>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</si>
  <si>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</si>
  <si>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</si>
  <si>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</si>
  <si>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</si>
  <si>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</si>
  <si>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</si>
  <si>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</si>
  <si>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</si>
  <si>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</si>
  <si>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</si>
  <si>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</si>
  <si>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</si>
  <si>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</si>
  <si>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</si>
  <si>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</si>
  <si>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</si>
  <si>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</si>
  <si>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</si>
  <si>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</si>
  <si>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</si>
  <si>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</si>
  <si>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</si>
  <si>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</si>
  <si>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</si>
  <si>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</si>
  <si>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</si>
  <si>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</si>
  <si>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</si>
  <si>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</si>
  <si>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</si>
  <si>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</si>
  <si>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</si>
  <si>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</si>
  <si>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</si>
  <si>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</si>
  <si>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</si>
  <si>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</si>
  <si>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</si>
  <si>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</si>
  <si>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</si>
  <si>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</si>
  <si>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</si>
  <si>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</si>
  <si>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</si>
  <si>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</si>
  <si>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</si>
  <si>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</si>
  <si>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</si>
  <si>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</si>
  <si>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</si>
  <si>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</si>
  <si>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</si>
  <si>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</si>
  <si>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</si>
  <si>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</si>
  <si>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</si>
  <si>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</si>
  <si>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</si>
  <si>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</si>
  <si>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Effilandrer</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</si>
  <si>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</si>
  <si>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</si>
  <si>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</si>
  <si>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</si>
  <si>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</si>
  <si>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</si>
  <si>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Effiler</t>
  </si>
  <si>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</si>
  <si>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</si>
  <si>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</si>
  <si>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</si>
  <si>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</si>
  <si>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</si>
  <si>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</si>
  <si>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</si>
  <si>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</si>
  <si>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</si>
  <si>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</si>
  <si>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</si>
  <si>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</si>
  <si>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</si>
  <si>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</si>
  <si>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</si>
  <si>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</si>
  <si>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</si>
  <si>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</si>
  <si>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</si>
  <si>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</si>
  <si>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</si>
  <si>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</si>
  <si>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</si>
  <si>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</si>
  <si>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</si>
  <si>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</si>
  <si>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</si>
  <si>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</si>
  <si>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</si>
  <si>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</si>
  <si>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</si>
  <si>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</si>
  <si>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</si>
  <si>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</si>
  <si>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</si>
  <si>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</si>
  <si>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</si>
  <si>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</si>
  <si>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</si>
  <si>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</si>
  <si>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</si>
  <si>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</si>
  <si>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</si>
  <si>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</si>
  <si>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</si>
  <si>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</si>
  <si>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</si>
  <si>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</si>
  <si>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</si>
  <si>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</si>
  <si>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</si>
  <si>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</si>
  <si>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</si>
  <si>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</si>
  <si>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emplir</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</si>
  <si>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</si>
  <si>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</si>
  <si>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</si>
  <si>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</si>
  <si>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</si>
  <si>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</si>
  <si>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Émulsionner</t>
  </si>
  <si>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</si>
  <si>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</si>
  <si>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</si>
  <si>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</si>
  <si>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</si>
  <si>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</si>
  <si>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Enfourner</t>
  </si>
  <si>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</si>
  <si>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</si>
  <si>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</si>
  <si>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</si>
  <si>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</si>
  <si>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</si>
  <si>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Enrober</t>
  </si>
  <si>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</si>
  <si>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</si>
  <si>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</si>
  <si>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</si>
  <si>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</si>
  <si>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</si>
  <si>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</si>
  <si>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</si>
  <si>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</si>
  <si>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</si>
  <si>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</si>
  <si>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</si>
  <si>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</si>
  <si>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</si>
  <si>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</si>
  <si>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</si>
  <si>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</si>
  <si>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</si>
  <si>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</si>
  <si>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</si>
  <si>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</si>
  <si>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</si>
  <si>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</si>
  <si>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</si>
  <si>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</si>
  <si>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</si>
  <si>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</si>
  <si>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Escaloper</t>
  </si>
  <si>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</si>
  <si>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</si>
  <si>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</si>
  <si>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</si>
  <si>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</si>
  <si>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</si>
  <si>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</si>
  <si>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</si>
  <si>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</si>
  <si>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</si>
  <si>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</si>
  <si>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</si>
  <si>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</si>
  <si>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</si>
  <si>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</si>
  <si>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</si>
  <si>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</si>
  <si>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</si>
  <si>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</si>
  <si>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</si>
  <si>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</si>
  <si>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</si>
  <si>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</si>
  <si>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</si>
  <si>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</si>
  <si>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</si>
  <si>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</si>
  <si>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</si>
  <si>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</si>
  <si>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</si>
  <si>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</si>
  <si>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</si>
  <si>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</si>
  <si>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</si>
  <si>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</si>
  <si>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</si>
  <si>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</si>
  <si>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</si>
  <si>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</si>
  <si>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</si>
  <si>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</si>
  <si>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</si>
  <si>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</si>
  <si>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</si>
  <si>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</si>
  <si>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</si>
  <si>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</si>
  <si>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</si>
  <si>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</si>
  <si>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</si>
  <si>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</si>
  <si>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</si>
  <si>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</si>
  <si>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</si>
  <si>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</si>
  <si>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</si>
  <si>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</si>
  <si>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</si>
  <si>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</si>
  <si>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</si>
  <si>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</si>
  <si>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</si>
  <si>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Exprimer</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</si>
  <si>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</si>
  <si>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</si>
  <si>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</si>
  <si>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</si>
  <si>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</si>
  <si>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</si>
  <si>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extraire</t>
  </si>
  <si>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</si>
  <si>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</si>
  <si>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</si>
  <si>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</si>
  <si>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</si>
  <si>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</si>
  <si>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</si>
  <si>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</si>
  <si>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Façonner</t>
  </si>
  <si>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</si>
  <si>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</si>
  <si>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</si>
  <si>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</si>
  <si>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</si>
  <si>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</si>
  <si>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</si>
  <si>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</si>
  <si>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</si>
  <si>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</si>
  <si>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</si>
  <si>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</si>
  <si>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</si>
  <si>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</si>
  <si>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</si>
  <si>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</si>
  <si>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</si>
  <si>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</si>
  <si>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</si>
  <si>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Faire bouillir</t>
  </si>
  <si>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</si>
  <si>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</si>
  <si>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</si>
  <si>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</si>
  <si>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</si>
  <si>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</si>
  <si>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</si>
  <si>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</si>
  <si>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</si>
  <si>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</si>
  <si>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</si>
  <si>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</si>
  <si>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</si>
  <si>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</si>
  <si>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</si>
  <si>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</si>
  <si>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</si>
  <si>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</si>
  <si>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</si>
  <si>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</si>
  <si>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</si>
  <si>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</si>
  <si>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</si>
  <si>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</si>
  <si>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</si>
  <si>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</si>
  <si>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</si>
  <si>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</si>
  <si>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</si>
  <si>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</si>
  <si>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</si>
  <si>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</si>
  <si>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</si>
  <si>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</si>
  <si>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</si>
  <si>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</si>
  <si>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</si>
  <si>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</si>
  <si>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</si>
  <si>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</si>
  <si>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</si>
  <si>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</si>
  <si>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Farcir</t>
  </si>
  <si>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</si>
  <si>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</si>
  <si>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</si>
  <si>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</si>
  <si>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</si>
  <si>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</si>
  <si>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Farder</t>
  </si>
  <si>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</si>
  <si>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</si>
  <si>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</si>
  <si>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</si>
  <si>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</si>
  <si>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</si>
  <si>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Fariner</t>
  </si>
  <si>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</si>
  <si>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</si>
  <si>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</si>
  <si>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</si>
  <si>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</si>
  <si>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</si>
  <si>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Festonner</t>
  </si>
  <si>
    <t>scallop/crimp the edge</t>
  </si>
  <si>
    <t>Décor sur bord de pâte/tourte.</t>
  </si>
  <si>
    <t>Decorative crimp/scallop on pastry/pie edge.</t>
  </si>
  <si>
    <t>Adorno festoneado en el borde de la masa/empanada.</t>
  </si>
  <si>
    <t>Fileter</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</si>
  <si>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</si>
  <si>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</si>
  <si>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</si>
  <si>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</si>
  <si>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</si>
  <si>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</si>
  <si>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</si>
  <si>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</si>
  <si>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</si>
  <si>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</si>
  <si>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</si>
  <si>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</si>
  <si>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</si>
  <si>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</si>
  <si>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</si>
  <si>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</si>
  <si>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</si>
  <si>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</si>
  <si>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</si>
  <si>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</si>
  <si>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</si>
  <si>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Fixer</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</si>
  <si>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</si>
  <si>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</si>
  <si>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</si>
  <si>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</si>
  <si>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</si>
  <si>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</si>
  <si>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Flamber</t>
  </si>
  <si>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</si>
  <si>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</si>
  <si>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</si>
  <si>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</si>
  <si>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</si>
  <si>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</si>
  <si>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</si>
  <si>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</si>
  <si>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</si>
  <si>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</si>
  <si>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</si>
  <si>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</si>
  <si>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</si>
  <si>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Fleurer</t>
  </si>
  <si>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</si>
  <si>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</si>
  <si>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</si>
  <si>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</si>
  <si>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</si>
  <si>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</si>
  <si>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t>Foisonner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</si>
  <si>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</si>
  <si>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</si>
  <si>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</si>
  <si>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</si>
  <si>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</si>
  <si>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</si>
  <si>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</si>
  <si>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</si>
  <si>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</si>
  <si>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</si>
  <si>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</si>
  <si>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</si>
  <si>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</si>
  <si>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</si>
  <si>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Fondre</t>
  </si>
  <si>
    <t>Beurre, chocolat, fromage.</t>
  </si>
  <si>
    <t>Gently melt butter, chocolate, or cheese.</t>
  </si>
  <si>
    <t>Fundir suavemente mantequilla, chocolate o queso.</t>
  </si>
  <si>
    <t>Fouetter</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</si>
  <si>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</si>
  <si>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</si>
  <si>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</si>
  <si>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</si>
  <si>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</si>
  <si>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</si>
  <si>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Fouler</t>
  </si>
  <si>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</si>
  <si>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</si>
  <si>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</si>
  <si>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</si>
  <si>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</si>
  <si>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</si>
  <si>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Fourrer</t>
  </si>
  <si>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</si>
  <si>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</si>
  <si>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</si>
  <si>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</si>
  <si>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</si>
  <si>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</si>
  <si>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</si>
  <si>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</si>
  <si>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</si>
  <si>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</si>
  <si>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</si>
  <si>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Frapper</t>
  </si>
  <si>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</si>
  <si>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</si>
  <si>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</si>
  <si>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</si>
  <si>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</si>
  <si>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</si>
  <si>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</si>
  <si>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</si>
  <si>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</si>
  <si>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</si>
  <si>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</si>
  <si>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</si>
  <si>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</si>
  <si>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</si>
  <si>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Frémir</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</si>
  <si>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</si>
  <si>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</si>
  <si>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</si>
  <si>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</si>
  <si>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</si>
  <si>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</si>
  <si>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Frire</t>
  </si>
  <si>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</si>
  <si>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</si>
  <si>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</si>
  <si>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</si>
  <si>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</si>
  <si>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</si>
  <si>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Garnir</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</si>
  <si>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</si>
  <si>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</si>
  <si>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</si>
  <si>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</si>
  <si>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</si>
  <si>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</si>
  <si>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</si>
  <si>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</si>
  <si>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</si>
  <si>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</si>
  <si>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</si>
  <si>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</si>
  <si>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</si>
  <si>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Gerber</t>
  </si>
  <si>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</si>
  <si>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</si>
  <si>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</si>
  <si>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</si>
  <si>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</si>
  <si>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Glacer</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</si>
  <si>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</si>
  <si>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</si>
  <si>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</si>
  <si>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</si>
  <si>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</si>
  <si>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</si>
  <si>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Gommer</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</si>
  <si>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</si>
  <si>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</si>
  <si>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</si>
  <si>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</si>
  <si>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</si>
  <si>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</si>
  <si>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</si>
  <si>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</si>
  <si>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</si>
  <si>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</si>
  <si>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</si>
  <si>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</si>
  <si>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Grainer</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</si>
  <si>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</si>
  <si>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</si>
  <si>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</si>
  <si>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</si>
  <si>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</si>
  <si>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Graisser</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</si>
  <si>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</si>
  <si>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</si>
  <si>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</si>
  <si>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</si>
  <si>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</si>
  <si>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</si>
  <si>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</si>
  <si>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</si>
  <si>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</si>
  <si>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</si>
  <si>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Griller</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</si>
  <si>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</si>
  <si>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</si>
  <si>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</si>
  <si>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</si>
  <si>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</si>
  <si>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H</t>
  </si>
  <si>
    <t>Habiller</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</si>
  <si>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</si>
  <si>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</si>
  <si>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</si>
  <si>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</si>
  <si>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</si>
  <si>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Hacher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</si>
  <si>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</si>
  <si>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</si>
  <si>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</si>
  <si>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</si>
  <si>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</si>
  <si>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Historier</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</si>
  <si>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</si>
  <si>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</si>
  <si>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</si>
  <si>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</si>
  <si>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</si>
  <si>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Huiler</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</si>
  <si>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</si>
  <si>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</si>
  <si>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</si>
  <si>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</si>
  <si>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</si>
  <si>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</si>
  <si>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</si>
  <si>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</si>
  <si>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</si>
  <si>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</si>
  <si>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</si>
  <si>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</si>
  <si>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Inciser</t>
  </si>
  <si>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</si>
  <si>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</si>
  <si>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</si>
  <si>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</si>
  <si>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</si>
  <si>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Incorporer</t>
  </si>
  <si>
    <t>Fold/Incorporate</t>
  </si>
  <si>
    <t>Incorporar</t>
  </si>
  <si>
    <t>Ajouter progressivement sans faire retomber.</t>
  </si>
  <si>
    <t>Add gradually without deflating.</t>
  </si>
  <si>
    <t>Incorporar poco a poco sin bajar la mezcla.</t>
  </si>
  <si>
    <t>Indications packaging</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</si>
  <si>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</si>
  <si>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</si>
  <si>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</si>
  <si>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</si>
  <si>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</si>
  <si>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Infuser</t>
  </si>
  <si>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</si>
  <si>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</si>
  <si>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</si>
  <si>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</si>
  <si>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</si>
  <si>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inspecter</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</si>
  <si>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</si>
  <si>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</si>
  <si>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</si>
  <si>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</si>
  <si>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</si>
  <si>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</si>
  <si>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</si>
  <si>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</si>
  <si>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</si>
  <si>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</si>
  <si>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</si>
  <si>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J</t>
  </si>
  <si>
    <t>Jeter</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</si>
  <si>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</si>
  <si>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</si>
  <si>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</si>
  <si>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</si>
  <si>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</si>
  <si>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</si>
  <si>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</si>
  <si>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</si>
  <si>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</si>
  <si>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</si>
  <si>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</si>
  <si>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Larder</t>
  </si>
  <si>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</si>
  <si>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</si>
  <si>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</si>
  <si>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</si>
  <si>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</si>
  <si>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</si>
  <si>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</si>
  <si>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</si>
  <si>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</si>
  <si>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</si>
  <si>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</si>
  <si>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Laver</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</si>
  <si>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</si>
  <si>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</si>
  <si>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</si>
  <si>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</si>
  <si>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</si>
  <si>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t>Lever</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</si>
  <si>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</si>
  <si>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</si>
  <si>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</si>
  <si>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</si>
  <si>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</si>
  <si>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Lier</t>
  </si>
  <si>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</si>
  <si>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</si>
  <si>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</si>
  <si>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</si>
  <si>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</si>
  <si>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Limoner</t>
  </si>
  <si>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</si>
  <si>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</si>
  <si>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</si>
  <si>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</si>
  <si>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</si>
  <si>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Lisser</t>
  </si>
  <si>
    <t>smooth; smooth out</t>
  </si>
  <si>
    <t>alisar</t>
  </si>
  <si>
    <t>Crèmes/ganaches/purées : rendre la surface/texture régulière.</t>
  </si>
  <si>
    <t>Smooth the surface/texture (creams, ganaches, purées).</t>
  </si>
  <si>
    <t>Alisar la superficie/textura (cremas, ganaches, purés).</t>
  </si>
  <si>
    <t>Lustrer</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</si>
  <si>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</si>
  <si>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</si>
  <si>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</si>
  <si>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</si>
  <si>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</si>
  <si>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Luter</t>
  </si>
  <si>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</si>
  <si>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</si>
  <si>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</si>
  <si>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</si>
  <si>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</si>
  <si>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Lyophiliser</t>
  </si>
  <si>
    <t>lyophilize; freeze-dry</t>
  </si>
  <si>
    <t>liofilizar</t>
  </si>
  <si>
    <t>Déshydratation sous vide par le froid (poudres, fruits, herbes).</t>
  </si>
  <si>
    <t>Freeze-drying under vacuum (powders, fruits, herbs).</t>
  </si>
  <si>
    <t>Macérer</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</si>
  <si>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</si>
  <si>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</si>
  <si>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</si>
  <si>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</si>
  <si>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</si>
  <si>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Maintenir en temp. sup à 63°</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</si>
  <si>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</si>
  <si>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</si>
  <si>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</si>
  <si>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</si>
  <si>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</si>
  <si>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Manchonner</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</si>
  <si>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</si>
  <si>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</si>
  <si>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</si>
  <si>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</si>
  <si>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</si>
  <si>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</si>
  <si>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</si>
  <si>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</si>
  <si>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</si>
  <si>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</si>
  <si>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</si>
  <si>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manier</t>
  </si>
  <si>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</si>
  <si>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</si>
  <si>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</si>
  <si>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</si>
  <si>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</si>
  <si>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Manipuler</t>
  </si>
  <si>
    <t>handle</t>
  </si>
  <si>
    <t>manipular</t>
  </si>
  <si>
    <t>Gestes/flux propres → gants, pinces, hygiène.</t>
  </si>
  <si>
    <t>Handle with proper hygiene: gloves, tongs, clean flows.</t>
  </si>
  <si>
    <t>Manipular con higiene: guantes, pinzas, flujo limpio.</t>
  </si>
  <si>
    <t>Marbrer</t>
  </si>
  <si>
    <t>marble (a batter/coating)</t>
  </si>
  <si>
    <t>marmolear</t>
  </si>
  <si>
    <t>Effet marbré dans cake, glaçage, chocolat.</t>
  </si>
  <si>
    <t>Create a marbled effect in batter, glaze, or chocolate.</t>
  </si>
  <si>
    <t>Crear efecto marmolado en masas, glaseados o chocolate.</t>
  </si>
  <si>
    <t>Mariner</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</si>
  <si>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</si>
  <si>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</si>
  <si>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</si>
  <si>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</si>
  <si>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</si>
  <si>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</si>
  <si>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</si>
  <si>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</si>
  <si>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</si>
  <si>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</si>
  <si>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</si>
  <si>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Marquer</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</si>
  <si>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</si>
  <si>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</si>
  <si>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</si>
  <si>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</si>
  <si>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</si>
  <si>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Masquer</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</si>
  <si>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</si>
  <si>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</si>
  <si>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</si>
  <si>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</si>
  <si>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</si>
  <si>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Masser</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</si>
  <si>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</si>
  <si>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</si>
  <si>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</si>
  <si>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</si>
  <si>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</si>
  <si>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</si>
  <si>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</si>
  <si>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</si>
  <si>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</si>
  <si>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</si>
  <si>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</si>
  <si>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Mélanger</t>
  </si>
  <si>
    <t>Mix</t>
  </si>
  <si>
    <t>Mezclar</t>
  </si>
  <si>
    <t>racler les parois si nécessaire.</t>
  </si>
  <si>
    <t xml:space="preserve"> scrape sides as needed.</t>
  </si>
  <si>
    <t>raspar paredes si hace falta.</t>
  </si>
  <si>
    <t>Meringuer</t>
  </si>
  <si>
    <t>top with meringue; whip to meringue</t>
  </si>
  <si>
    <t>merengar</t>
  </si>
  <si>
    <t>Napper d’une meringue / monter blancs+sucres.</t>
  </si>
  <si>
    <t>Top with meringue / whip whites with sugar into meringue.</t>
  </si>
  <si>
    <t>Cubrir con merengue / montar claras con azúcar a merengue.</t>
  </si>
  <si>
    <t>mesurer</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</si>
  <si>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</si>
  <si>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</si>
  <si>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</si>
  <si>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</si>
  <si>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</si>
  <si>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</si>
  <si>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</si>
  <si>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</si>
  <si>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</si>
  <si>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</si>
  <si>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</si>
  <si>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</si>
  <si>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</si>
  <si>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</si>
  <si>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</si>
  <si>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</si>
  <si>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</si>
  <si>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</si>
  <si>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</si>
  <si>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</si>
  <si>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</si>
  <si>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</si>
  <si>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</si>
  <si>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Mettre en cuisson</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</si>
  <si>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</si>
  <si>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</si>
  <si>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</si>
  <si>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</si>
  <si>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</si>
  <si>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Mijoter</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</si>
  <si>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</si>
  <si>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</si>
  <si>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</si>
  <si>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</si>
  <si>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</si>
  <si>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</si>
  <si>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</si>
  <si>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</si>
  <si>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</si>
  <si>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</si>
  <si>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</si>
  <si>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</si>
  <si>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</si>
  <si>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</si>
  <si>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</si>
  <si>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</si>
  <si>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</si>
  <si>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</si>
  <si>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</si>
  <si>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</si>
  <si>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</si>
  <si>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</si>
  <si>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Mixer</t>
  </si>
  <si>
    <t>blend; process</t>
  </si>
  <si>
    <r>
      <t>triturar</t>
    </r>
    <r>
      <rPr>
        <sz val="11"/>
        <color theme="1"/>
        <rFont val="Calibri"/>
        <family val="2"/>
        <scheme val="minor"/>
      </rPr>
      <t>; licuar</t>
    </r>
  </si>
  <si>
    <t>Robot/blender pour lisser une préparation.</t>
  </si>
  <si>
    <t>Blend/process to a smooth texture.</t>
  </si>
  <si>
    <t>Triturar/licuar hasta textura lisa.</t>
  </si>
  <si>
    <t>Modeler</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</si>
  <si>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</si>
  <si>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</si>
  <si>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</si>
  <si>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</si>
  <si>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</si>
  <si>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Moiner</t>
  </si>
  <si>
    <t>torte (split cake into layers)</t>
  </si>
  <si>
    <t>tornear/cortar en capas</t>
  </si>
  <si>
    <t>Couper un biscuit en disques horizontaux réguliers.</t>
  </si>
  <si>
    <t>Torte a sponge into even horizontal layers.</t>
  </si>
  <si>
    <t>Cortar un bizcocho en capas horizontales regulares.</t>
  </si>
  <si>
    <t>Monder</t>
  </si>
  <si>
    <t>blanch &amp; peel; skin</t>
  </si>
  <si>
    <t>Tomates/amandes (syn. « émonder »).</t>
  </si>
  <si>
    <t>Monter</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</si>
  <si>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</si>
  <si>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</si>
  <si>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</si>
  <si>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</si>
  <si>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</si>
  <si>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</si>
  <si>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</si>
  <si>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</si>
  <si>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</si>
  <si>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</si>
  <si>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</si>
  <si>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Mortifier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</si>
  <si>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</si>
  <si>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</si>
  <si>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</si>
  <si>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</si>
  <si>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</si>
  <si>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</si>
  <si>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</si>
  <si>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</si>
  <si>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</si>
  <si>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</si>
  <si>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</si>
  <si>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Mouler</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</si>
  <si>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</si>
  <si>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</si>
  <si>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</si>
  <si>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</si>
  <si>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</si>
  <si>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Mousser</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</si>
  <si>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</si>
  <si>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</si>
  <si>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</si>
  <si>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</si>
  <si>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</si>
  <si>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</si>
  <si>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</si>
  <si>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</si>
  <si>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</si>
  <si>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</si>
  <si>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</si>
  <si>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Napper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</si>
  <si>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</si>
  <si>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</si>
  <si>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</si>
  <si>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</si>
  <si>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</si>
  <si>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nettoyer</t>
  </si>
  <si>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</si>
  <si>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</si>
  <si>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</si>
  <si>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</si>
  <si>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</si>
  <si>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t>
  </si>
  <si>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</si>
  <si>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</si>
  <si>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</si>
  <si>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</si>
  <si>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</si>
  <si>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</si>
  <si>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Panacher</t>
  </si>
  <si>
    <t>mix/assort (varieties/colors)</t>
  </si>
  <si>
    <t>mezclar/combinar surtidos</t>
  </si>
  <si>
    <t>Ex. assortiments de viennoiseries, salades mêlées.</t>
  </si>
  <si>
    <t>Assorted selections (pastries, mixed salads).</t>
  </si>
  <si>
    <t>Surtidos (bollería, ensaladas mixtas).</t>
  </si>
  <si>
    <t>Paner</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</si>
  <si>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</si>
  <si>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</si>
  <si>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</si>
  <si>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</si>
  <si>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</si>
  <si>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t>Papilloter</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</si>
  <si>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</si>
  <si>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</si>
  <si>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</si>
  <si>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</si>
  <si>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</si>
  <si>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parage</t>
  </si>
  <si>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</si>
  <si>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</si>
  <si>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</si>
  <si>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</si>
  <si>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</si>
  <si>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Parer</t>
  </si>
  <si>
    <t>trim/pare</t>
  </si>
  <si>
    <t>parar/recortar</t>
  </si>
  <si>
    <t>Ôter parties grasses/nerveuses/abîmées.</t>
  </si>
  <si>
    <t>Remove fat/sinew/damaged parts.</t>
  </si>
  <si>
    <t>Retirar partes grasas/nervios/zonas dañadas.</t>
  </si>
  <si>
    <t>Parfumer</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</si>
  <si>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</si>
  <si>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</si>
  <si>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</si>
  <si>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</si>
  <si>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</si>
  <si>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Parsemer</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</si>
  <si>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</si>
  <si>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</si>
  <si>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</si>
  <si>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</si>
  <si>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</si>
  <si>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</si>
  <si>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</si>
  <si>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</si>
  <si>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</si>
  <si>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</si>
  <si>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</si>
  <si>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</si>
  <si>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</si>
  <si>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</si>
  <si>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</si>
  <si>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</si>
  <si>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</si>
  <si>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Passer</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</si>
  <si>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</si>
  <si>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</si>
  <si>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</si>
  <si>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</si>
  <si>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</si>
  <si>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</si>
  <si>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</si>
  <si>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</si>
  <si>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</si>
  <si>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</si>
  <si>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</si>
  <si>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Pasteuriser</t>
  </si>
  <si>
    <t>pasteurize</t>
  </si>
  <si>
    <t>pasteurizar</t>
  </si>
  <si>
    <t>Traitement thermique de sécurité.</t>
  </si>
  <si>
    <t>Heat treatment for safety (e.g., pasteurize/sterilize).</t>
  </si>
  <si>
    <t>Tratamiento térmico de seguridad (p. ej., pasteurizar/esterilizar).</t>
  </si>
  <si>
    <t>Peler</t>
  </si>
  <si>
    <t>peel</t>
  </si>
  <si>
    <r>
      <t>pelar</t>
    </r>
    <r>
      <rPr>
        <sz val="11"/>
        <color theme="1"/>
        <rFont val="Calibri"/>
        <family val="2"/>
        <scheme val="minor"/>
      </rPr>
      <t>; mondar</t>
    </r>
  </si>
  <si>
    <t>Couteau/économe ou après échaudage.</t>
  </si>
  <si>
    <t>Peel with knife/peeler or after blanching.</t>
  </si>
  <si>
    <t>Pelar con cuchillo/pelador o tras escaldar.</t>
  </si>
  <si>
    <t>Persiller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</si>
  <si>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</si>
  <si>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</si>
  <si>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</si>
  <si>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</si>
  <si>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</si>
  <si>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</si>
  <si>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</si>
  <si>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</si>
  <si>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</si>
  <si>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</si>
  <si>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</si>
  <si>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Peser</t>
  </si>
  <si>
    <t>Weigh</t>
  </si>
  <si>
    <t>Pesar</t>
  </si>
  <si>
    <t>Balance étalonnée; tare avant pesée.</t>
  </si>
  <si>
    <t>Calibrated scale; tare before weighing.</t>
  </si>
  <si>
    <t>Balanza calibrada; tara antes de pesar.</t>
  </si>
  <si>
    <t>Pétrir</t>
  </si>
  <si>
    <t>knead</t>
  </si>
  <si>
    <t>amasar</t>
  </si>
  <si>
    <t>Pâtes panifiées/pâtissières.</t>
  </si>
  <si>
    <t>Leavened doughs and pastry doughs.</t>
  </si>
  <si>
    <t>Masas panificadas y masas pasteleras.</t>
  </si>
  <si>
    <t>Piler</t>
  </si>
  <si>
    <t>crush; pound</t>
  </si>
  <si>
    <r>
      <t>majar</t>
    </r>
    <r>
      <rPr>
        <sz val="11"/>
        <color theme="1"/>
        <rFont val="Calibri"/>
        <family val="2"/>
        <scheme val="minor"/>
      </rPr>
      <t>; triturar</t>
    </r>
  </si>
  <si>
    <t>Mortier/pilon, glace pilée.</t>
  </si>
  <si>
    <t>Mortar &amp; pestle; crushed ice.</t>
  </si>
  <si>
    <t>Mortero y mano; hielo picado.</t>
  </si>
  <si>
    <t>Pincer</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</si>
  <si>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</si>
  <si>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</si>
  <si>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</si>
  <si>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</si>
  <si>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</si>
  <si>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Piquer</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</si>
  <si>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</si>
  <si>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</si>
  <si>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</si>
  <si>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</si>
  <si>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</si>
  <si>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Plaquer</t>
  </si>
  <si>
    <t>place on a tray/sheet</t>
  </si>
  <si>
    <t>colocar en bandeja</t>
  </si>
  <si>
    <t>Étaler sur plaque pour refroidir, congeler, sécher.</t>
  </si>
  <si>
    <t>Spread on a tray to cool/freeze/dry.</t>
  </si>
  <si>
    <t>Extender en bandeja para enfriar/congelar/secar.</t>
  </si>
  <si>
    <t>Pocher</t>
  </si>
  <si>
    <t>Poach</t>
  </si>
  <si>
    <t>Pochar/escalfar</t>
  </si>
  <si>
    <t>70–85 °C; liquide aromatisé; sans ébullition.</t>
  </si>
  <si>
    <t>70–85 °C; flavored liquid; no boil.</t>
  </si>
  <si>
    <t>70–85 °C; líquido aromatizado; sin hervir.</t>
  </si>
  <si>
    <t>Poêler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</si>
  <si>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</si>
  <si>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</si>
  <si>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</si>
  <si>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</si>
  <si>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</si>
  <si>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Porter à ébullition</t>
  </si>
  <si>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</si>
  <si>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</si>
  <si>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</si>
  <si>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</si>
  <si>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</si>
  <si>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</si>
  <si>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</si>
  <si>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</si>
  <si>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</si>
  <si>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</si>
  <si>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</si>
  <si>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</si>
  <si>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</si>
  <si>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Poudrer</t>
  </si>
  <si>
    <t>dust (sugar/flour/cocoa)</t>
  </si>
  <si>
    <t>espolvorear</t>
  </si>
  <si>
    <t>Sucre glace, cacao, farine.</t>
  </si>
  <si>
    <t>Dust with icing sugar/cocoa/flour.</t>
  </si>
  <si>
    <t>Espolvorear con azúcar glas/cacao/harina.</t>
  </si>
  <si>
    <t>Pousser</t>
  </si>
  <si>
    <t>proof (dough)</t>
  </si>
  <si>
    <t>leudar/fermentar</t>
  </si>
  <si>
    <t>Passage en étuve / levée contrôlée.</t>
  </si>
  <si>
    <t>Proof in a proofer / controlled rise.</t>
  </si>
  <si>
    <t>Paso por cámara de fermentación / levado controlado.</t>
  </si>
  <si>
    <t>Praliner</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</si>
  <si>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</si>
  <si>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</si>
  <si>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</si>
  <si>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</si>
  <si>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</si>
  <si>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Préchauffer</t>
  </si>
  <si>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</si>
  <si>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</si>
  <si>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</si>
  <si>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</si>
  <si>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</si>
  <si>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</si>
  <si>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</si>
  <si>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</si>
  <si>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</si>
  <si>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</si>
  <si>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</si>
  <si>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</si>
  <si>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</si>
  <si>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</si>
  <si>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Prélever</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</si>
  <si>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</si>
  <si>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</si>
  <si>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</si>
  <si>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</si>
  <si>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</si>
  <si>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Préparer</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</si>
  <si>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</si>
  <si>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</si>
  <si>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</si>
  <si>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</si>
  <si>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</si>
  <si>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Protéger</t>
  </si>
  <si>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</si>
  <si>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</si>
  <si>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</si>
  <si>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</si>
  <si>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</si>
  <si>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Puncher</t>
  </si>
  <si>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</si>
  <si>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</si>
  <si>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</si>
  <si>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</si>
  <si>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</si>
  <si>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Q</t>
  </si>
  <si>
    <t>Quadriller</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</si>
  <si>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</si>
  <si>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</si>
  <si>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</si>
  <si>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</si>
  <si>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</si>
  <si>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</si>
  <si>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</si>
  <si>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</si>
  <si>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</si>
  <si>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</si>
  <si>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</si>
  <si>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t>Rabattre</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</si>
  <si>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</si>
  <si>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</si>
  <si>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</si>
  <si>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</si>
  <si>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</si>
  <si>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Raccourcir</t>
  </si>
  <si>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</si>
  <si>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</si>
  <si>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</si>
  <si>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</si>
  <si>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</si>
  <si>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Rafraîchir</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</si>
  <si>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</si>
  <si>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</si>
  <si>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</si>
  <si>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</si>
  <si>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</si>
  <si>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Raidir</t>
  </si>
  <si>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</si>
  <si>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</si>
  <si>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</si>
  <si>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</si>
  <si>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</si>
  <si>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</si>
  <si>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</si>
  <si>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</si>
  <si>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</si>
  <si>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</si>
  <si>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</si>
  <si>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</si>
  <si>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</si>
  <si>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</si>
  <si>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</si>
  <si>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</si>
  <si>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</si>
  <si>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Rassir</t>
  </si>
  <si>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</si>
  <si>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</si>
  <si>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</si>
  <si>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</si>
  <si>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</si>
  <si>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Rayer</t>
  </si>
  <si>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</si>
  <si>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</si>
  <si>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</si>
  <si>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</si>
  <si>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</si>
  <si>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Réaliser</t>
  </si>
  <si>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</si>
  <si>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</si>
  <si>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</si>
  <si>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</si>
  <si>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</si>
  <si>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</si>
  <si>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</si>
  <si>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</si>
  <si>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</si>
  <si>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</si>
  <si>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</si>
  <si>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</si>
  <si>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</si>
  <si>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</si>
  <si>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</si>
  <si>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</si>
  <si>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</si>
  <si>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</si>
  <si>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</si>
  <si>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</si>
  <si>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</si>
  <si>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</si>
  <si>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</si>
  <si>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</si>
  <si>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</si>
  <si>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</si>
  <si>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</si>
  <si>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</si>
  <si>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</si>
  <si>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Recouvrir</t>
  </si>
  <si>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</si>
  <si>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</si>
  <si>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</si>
  <si>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</si>
  <si>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</si>
  <si>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</si>
  <si>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</si>
  <si>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</si>
  <si>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</si>
  <si>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</si>
  <si>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</si>
  <si>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réduire</t>
  </si>
  <si>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</si>
  <si>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</si>
  <si>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</si>
  <si>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</si>
  <si>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</si>
  <si>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Refroidir</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</si>
  <si>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</si>
  <si>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</si>
  <si>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</si>
  <si>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</si>
  <si>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</si>
  <si>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</si>
  <si>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</si>
  <si>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</si>
  <si>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</si>
  <si>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</si>
  <si>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</si>
  <si>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</si>
  <si>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</si>
  <si>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</si>
  <si>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</si>
  <si>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</si>
  <si>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</si>
  <si>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t>Régénérer</t>
  </si>
  <si>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</si>
  <si>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</si>
  <si>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</si>
  <si>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</si>
  <si>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</si>
  <si>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régler</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</si>
  <si>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</si>
  <si>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</si>
  <si>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</si>
  <si>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</si>
  <si>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</si>
  <si>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réguler</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</si>
  <si>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</si>
  <si>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</si>
  <si>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</si>
  <si>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</si>
  <si>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</si>
  <si>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Réhydrater</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</si>
  <si>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</si>
  <si>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</si>
  <si>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</si>
  <si>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</si>
  <si>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</si>
  <si>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</si>
  <si>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</si>
  <si>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</si>
  <si>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</si>
  <si>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</si>
  <si>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</si>
  <si>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</si>
  <si>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</si>
  <si>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</si>
  <si>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</si>
  <si>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</si>
  <si>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Relâcher</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</si>
  <si>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</si>
  <si>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</si>
  <si>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</si>
  <si>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</si>
  <si>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</si>
  <si>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</si>
  <si>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</si>
  <si>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</si>
  <si>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</si>
  <si>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</si>
  <si>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</si>
  <si>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</si>
  <si>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</si>
  <si>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</si>
  <si>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</si>
  <si>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</si>
  <si>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</si>
  <si>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</si>
  <si>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</si>
  <si>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</si>
  <si>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</si>
  <si>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</si>
  <si>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</si>
  <si>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Remonter</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</si>
  <si>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</si>
  <si>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</si>
  <si>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</si>
  <si>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</si>
  <si>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</si>
  <si>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Remonter en température</t>
  </si>
  <si>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</si>
  <si>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</si>
  <si>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</si>
  <si>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</si>
  <si>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</si>
  <si>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Remplacer</t>
  </si>
  <si>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</si>
  <si>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</si>
  <si>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</si>
  <si>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</si>
  <si>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</si>
  <si>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</si>
  <si>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</si>
  <si>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</si>
  <si>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</si>
  <si>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</si>
  <si>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</si>
  <si>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</si>
  <si>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</si>
  <si>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</si>
  <si>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</si>
  <si>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</si>
  <si>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</si>
  <si>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</si>
  <si>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</si>
  <si>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</si>
  <si>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</si>
  <si>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</si>
  <si>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Remuer</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</si>
  <si>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</si>
  <si>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</si>
  <si>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</si>
  <si>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</si>
  <si>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</si>
  <si>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Répartir</t>
  </si>
  <si>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</si>
  <si>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</si>
  <si>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</si>
  <si>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</si>
  <si>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</si>
  <si>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</si>
  <si>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</si>
  <si>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</si>
  <si>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</si>
  <si>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</si>
  <si>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</si>
  <si>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t>Repasser</t>
  </si>
  <si>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</si>
  <si>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</si>
  <si>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</si>
  <si>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</si>
  <si>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</si>
  <si>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Réserver</t>
  </si>
  <si>
    <t>Hold/warm</t>
  </si>
  <si>
    <t>Reservar</t>
  </si>
  <si>
    <t>Mettre en attente (chaud/froid) selon protocole.</t>
  </si>
  <si>
    <t>Hold (hot/cold) per SOP.</t>
  </si>
  <si>
    <t>Reservar (caliente/frío) según POE.</t>
  </si>
  <si>
    <t>Respecter le délai de 2 H</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</si>
  <si>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</si>
  <si>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</si>
  <si>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</si>
  <si>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</si>
  <si>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</si>
  <si>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Retirer</t>
  </si>
  <si>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</si>
  <si>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</si>
  <si>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</si>
  <si>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</si>
  <si>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</si>
  <si>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Retomber</t>
  </si>
  <si>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</si>
  <si>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</si>
  <si>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</si>
  <si>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</si>
  <si>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</si>
  <si>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</si>
  <si>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</si>
  <si>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</si>
  <si>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</si>
  <si>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</si>
  <si>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</si>
  <si>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Retourner</t>
  </si>
  <si>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</si>
  <si>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</si>
  <si>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</si>
  <si>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</si>
  <si>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</si>
  <si>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Revenir</t>
  </si>
  <si>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</si>
  <si>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</si>
  <si>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</si>
  <si>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</si>
  <si>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</si>
  <si>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Rincer</t>
  </si>
  <si>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</si>
  <si>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</si>
  <si>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</si>
  <si>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</si>
  <si>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</si>
  <si>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Rioler</t>
  </si>
  <si>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</si>
  <si>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</si>
  <si>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</si>
  <si>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</si>
  <si>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</si>
  <si>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Rissoler</t>
  </si>
  <si>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</si>
  <si>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</si>
  <si>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</si>
  <si>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</si>
  <si>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</si>
  <si>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Rompre</t>
  </si>
  <si>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</si>
  <si>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</si>
  <si>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</si>
  <si>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</si>
  <si>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</si>
  <si>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Rôtir</t>
  </si>
  <si>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</si>
  <si>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</si>
  <si>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</si>
  <si>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</si>
  <si>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</si>
  <si>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Rouler</t>
  </si>
  <si>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</si>
  <si>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</si>
  <si>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</si>
  <si>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</si>
  <si>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</si>
  <si>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Roussir</t>
  </si>
  <si>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</si>
  <si>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</si>
  <si>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</si>
  <si>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</si>
  <si>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</si>
  <si>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Sabler</t>
  </si>
  <si>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</si>
  <si>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</si>
  <si>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</si>
  <si>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</si>
  <si>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</si>
  <si>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t>Saigner</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</si>
  <si>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</si>
  <si>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</si>
  <si>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</si>
  <si>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</si>
  <si>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</si>
  <si>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Saisir</t>
  </si>
  <si>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</si>
  <si>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</si>
  <si>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</si>
  <si>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</si>
  <si>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</si>
  <si>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</si>
  <si>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</si>
  <si>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</si>
  <si>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</si>
  <si>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</si>
  <si>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</si>
  <si>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Sangler</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</si>
  <si>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</si>
  <si>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</si>
  <si>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</si>
  <si>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</si>
  <si>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</si>
  <si>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Saumurer</t>
  </si>
  <si>
    <t>brine</t>
  </si>
  <si>
    <t>salmuera / poner en salmuera</t>
  </si>
  <si>
    <t>Solution salée pour assaisonner/attendrir.</t>
  </si>
  <si>
    <t>Saline brine to season/tenderize.</t>
  </si>
  <si>
    <t>Salmuera para sazonar/ablandar.</t>
  </si>
  <si>
    <t>Saupoudrer</t>
  </si>
  <si>
    <t>Dust/Sprinkle</t>
  </si>
  <si>
    <t>Espolvorear</t>
  </si>
  <si>
    <t>Couches fines et régulières; tamis si poudre fine.</t>
  </si>
  <si>
    <t>Light, even dusting; sieve for fine powders.</t>
  </si>
  <si>
    <t>Espolvoreo fino y uniforme; tamiz si es polvo fino.</t>
  </si>
  <si>
    <t>Sauter</t>
  </si>
  <si>
    <t>Sauté</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</si>
  <si>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</si>
  <si>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</si>
  <si>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</si>
  <si>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</si>
  <si>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</si>
  <si>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</si>
  <si>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</si>
  <si>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</si>
  <si>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</si>
  <si>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</si>
  <si>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Serrer</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</si>
  <si>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</si>
  <si>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</si>
  <si>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</si>
  <si>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</si>
  <si>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</si>
  <si>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Servir</t>
  </si>
  <si>
    <t>Serve</t>
  </si>
  <si>
    <t>Température et dressage conformes; envoi rapide.</t>
  </si>
  <si>
    <t>Correct temp &amp; plating; send promptly.</t>
  </si>
  <si>
    <t>Temperatura y emplatado correctos; salida rápida.</t>
  </si>
  <si>
    <t>Singer</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</si>
  <si>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</si>
  <si>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</si>
  <si>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</si>
  <si>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</si>
  <si>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</si>
  <si>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Siroter</t>
  </si>
  <si>
    <t>sip slowly</t>
  </si>
  <si>
    <t>sorber / tomar a sorbos</t>
  </si>
  <si>
    <t>Boissons/cocktails.</t>
  </si>
  <si>
    <t>Beverages/cocktails.</t>
  </si>
  <si>
    <t>Bebidas/cócteles.</t>
  </si>
  <si>
    <t>Snacker</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</si>
  <si>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</si>
  <si>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</si>
  <si>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</si>
  <si>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</si>
  <si>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</si>
  <si>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</si>
  <si>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</si>
  <si>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</si>
  <si>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</si>
  <si>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</si>
  <si>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</si>
  <si>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</si>
  <si>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</si>
  <si>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</si>
  <si>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</si>
  <si>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</si>
  <si>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</si>
  <si>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</si>
  <si>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</si>
  <si>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</si>
  <si>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</si>
  <si>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</si>
  <si>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</si>
  <si>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</si>
  <si>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</si>
  <si>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</si>
  <si>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</si>
  <si>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</si>
  <si>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</si>
  <si>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</si>
  <si>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</si>
  <si>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</si>
  <si>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</si>
  <si>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</si>
  <si>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</si>
  <si>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</si>
  <si>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</si>
  <si>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</si>
  <si>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</si>
  <si>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</si>
  <si>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</si>
  <si>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Stériliser</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</si>
  <si>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</si>
  <si>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</si>
  <si>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</si>
  <si>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</si>
  <si>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</si>
  <si>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</si>
  <si>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</si>
  <si>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</si>
  <si>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</si>
  <si>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</si>
  <si>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</si>
  <si>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</si>
  <si>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</si>
  <si>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</si>
  <si>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</si>
  <si>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</si>
  <si>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</si>
  <si>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Suer</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</si>
  <si>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</si>
  <si>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</si>
  <si>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</si>
  <si>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</si>
  <si>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</si>
  <si>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Surgeler</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</si>
  <si>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</si>
  <si>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</si>
  <si>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</si>
  <si>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</si>
  <si>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</si>
  <si>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</si>
  <si>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</si>
  <si>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</si>
  <si>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</si>
  <si>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</si>
  <si>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</si>
  <si>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</si>
  <si>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</si>
  <si>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</si>
  <si>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</si>
  <si>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</si>
  <si>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</si>
  <si>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Tailler</t>
  </si>
  <si>
    <t>cut; trim; cut to size</t>
  </si>
  <si>
    <t>cortar; recortar</t>
  </si>
  <si>
    <t>Préciser le taillage (en dés, en sifflets, etc.).</t>
  </si>
  <si>
    <t>Specify the cut (diced, oblique cuts, etc.).</t>
  </si>
  <si>
    <t>Precisar el corte (en dados, en sifletes, etc.).</t>
  </si>
  <si>
    <t>Tamiser</t>
  </si>
  <si>
    <t>sift</t>
  </si>
  <si>
    <t>tamizar</t>
  </si>
  <si>
    <t>Farine, sucre glace, poudre d’amande/cacao.</t>
  </si>
  <si>
    <t>Dust with flour, icing sugar, almond/cocoa powder.</t>
  </si>
  <si>
    <t>Espolvorear con harina, azúcar glas, polvo de almendra/cacao.</t>
  </si>
  <si>
    <t>Tamponner</t>
  </si>
  <si>
    <t>blot; pat dry</t>
  </si>
  <si>
    <t>secar con papel; tamponar</t>
  </si>
  <si>
    <t>Éponger avec papier absorbant (viandes, fritures).</t>
  </si>
  <si>
    <t>Blot/drain on paper towels (meats, fried items).</t>
  </si>
  <si>
    <t>Escurrir/secar con papel absorbente (carnes, fritos).</t>
  </si>
  <si>
    <t>Tapisser</t>
  </si>
  <si>
    <t>line/cover (a mold/wall)</t>
  </si>
  <si>
    <t>forrar; tapizar</t>
  </si>
  <si>
    <t>Biscuit, film, lard, gelée, feuilles de salade…</t>
  </si>
  <si>
    <t>Line/cover with sponge, film, bacon, jelly, lettuce leaves, etc.</t>
  </si>
  <si>
    <t>Forrar/cubrir con bizcocho, film, tocino, gelatina, hojas de lechuga…</t>
  </si>
  <si>
    <t>Terminer</t>
  </si>
  <si>
    <t>finish; complete</t>
  </si>
  <si>
    <t>terminar; acabar</t>
  </si>
  <si>
    <t>Finition d’un plat, d’un poste.</t>
  </si>
  <si>
    <t>Finishing step for a dish/station.</t>
  </si>
  <si>
    <t>Acabado de un plato/puesto.</t>
  </si>
  <si>
    <t>tester</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</si>
  <si>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</si>
  <si>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</si>
  <si>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</si>
  <si>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</si>
  <si>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</si>
  <si>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</si>
  <si>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</si>
  <si>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</si>
  <si>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</si>
  <si>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</si>
  <si>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</si>
  <si>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Torréfier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</si>
  <si>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</si>
  <si>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</si>
  <si>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</si>
  <si>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</si>
  <si>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</si>
  <si>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</si>
  <si>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</si>
  <si>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</si>
  <si>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</si>
  <si>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</si>
  <si>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</si>
  <si>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</si>
  <si>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</si>
  <si>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</si>
  <si>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</si>
  <si>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</si>
  <si>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</si>
  <si>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</si>
  <si>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</si>
  <si>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</si>
  <si>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</si>
  <si>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</si>
  <si>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tranchage</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</si>
  <si>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</si>
  <si>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</si>
  <si>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</si>
  <si>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</si>
  <si>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</si>
  <si>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</si>
  <si>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</si>
  <si>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</si>
  <si>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</si>
  <si>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</si>
  <si>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</si>
  <si>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</si>
  <si>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</si>
  <si>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</si>
  <si>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</si>
  <si>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</si>
  <si>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</si>
  <si>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</si>
  <si>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</si>
  <si>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</si>
  <si>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</si>
  <si>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</si>
  <si>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</si>
  <si>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</si>
  <si>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</si>
  <si>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</si>
  <si>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</si>
  <si>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</si>
  <si>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</si>
  <si>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Travailler</t>
  </si>
  <si>
    <t>work (a dough/cream); mix</t>
  </si>
  <si>
    <t>trabajar (masa/crema)</t>
  </si>
  <si>
    <t>À la maryse, au crochet, à la feuille, etc.</t>
  </si>
  <si>
    <t>With a spatula, dough hook, paddle, etc.</t>
  </si>
  <si>
    <t>Con lengua/marisa, gancho, pala, etc.</t>
  </si>
  <si>
    <t>Tremper</t>
  </si>
  <si>
    <t>soak; dip</t>
  </si>
  <si>
    <t>remojar; bañar</t>
  </si>
  <si>
    <t>Biscuits (sirop/chocolat), légumes secs, gélatine.</t>
  </si>
  <si>
    <t>Soak cakes (syrup/chocolate), rehydrate pulses, bloom gelatin.</t>
  </si>
  <si>
    <t>Calar bizcochos (almíbar/chocolate), rehidratar legumbres, hidratar gelatina.</t>
  </si>
  <si>
    <t>trier</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</si>
  <si>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</si>
  <si>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</si>
  <si>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</si>
  <si>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</si>
  <si>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</si>
  <si>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Tronçonner</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</si>
  <si>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</si>
  <si>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</si>
  <si>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</si>
  <si>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</si>
  <si>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</si>
  <si>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</si>
  <si>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</si>
  <si>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</si>
  <si>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</si>
  <si>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</si>
  <si>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</si>
  <si>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Turbiner</t>
  </si>
  <si>
    <t>churn (ice cream)</t>
  </si>
  <si>
    <t>mantecar; turbinar</t>
  </si>
  <si>
    <t>Prise en turbine jusqu’à la texture voulue.</t>
  </si>
  <si>
    <t>Churn in the batch freezer until desired texture.</t>
  </si>
  <si>
    <t>Mantecar en la turbina hasta la textura deseada.</t>
  </si>
  <si>
    <t>U</t>
  </si>
  <si>
    <t>Utiliser</t>
  </si>
  <si>
    <t>use; employ; utilize</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</si>
  <si>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</si>
  <si>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</si>
  <si>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</si>
  <si>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</si>
  <si>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t>Upériser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</si>
  <si>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</si>
  <si>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</si>
  <si>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</si>
  <si>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</si>
  <si>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</si>
  <si>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Vanner</t>
  </si>
  <si>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</si>
  <si>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</si>
  <si>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</si>
  <si>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</si>
  <si>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</si>
  <si>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vaporiser</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</si>
  <si>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</si>
  <si>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</si>
  <si>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</si>
  <si>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</si>
  <si>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</si>
  <si>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vérifier</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</si>
  <si>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</si>
  <si>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</si>
  <si>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</si>
  <si>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</si>
  <si>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</si>
  <si>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</si>
  <si>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</si>
  <si>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</si>
  <si>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</si>
  <si>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</si>
  <si>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</si>
  <si>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Vérifier la temp.</t>
  </si>
  <si>
    <t>check / take the temperature</t>
  </si>
  <si>
    <t>verificar/medir la temperatura</t>
  </si>
  <si>
    <t>HACCP : sonde cœur, huile de friture, chambre froide, etc.</t>
  </si>
  <si>
    <t>HACCP: probe core temp, frying oil, cold room, etc.</t>
  </si>
  <si>
    <t>APPCC: sondear T° al centro, aceite de fritura, cámara frigorífica, etc.</t>
  </si>
  <si>
    <t>Verser</t>
  </si>
  <si>
    <t>pour; pour in</t>
  </si>
  <si>
    <t>verter; echar</t>
  </si>
  <si>
    <t>Transvaser proprement dans cuve/moule/mixeur.</t>
  </si>
  <si>
    <t>Decant/transfer cleanly into a vat/mold/blender.</t>
  </si>
  <si>
    <t>Trasvasar/verter limpiamente en cuba/molde/licuadora.</t>
  </si>
  <si>
    <t>Videler</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</si>
  <si>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</si>
  <si>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</si>
  <si>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</si>
  <si>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</si>
  <si>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</si>
  <si>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Voiler</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</si>
  <si>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</si>
  <si>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</si>
  <si>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</si>
  <si>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</si>
  <si>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</si>
  <si>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Zester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</si>
  <si>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</si>
  <si>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</si>
  <si>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</si>
  <si>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</si>
  <si>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</si>
  <si>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 xml:space="preserve"> MATÉRIELS     Tools &amp; equipment    Utillaje y equipos</t>
  </si>
  <si>
    <t>TRAITEMENT</t>
  </si>
  <si>
    <t>Quelques verbes d'actions complémentaires       Some additional action verbs       Algunos verbos de acción adicionales</t>
  </si>
  <si>
    <t>Action</t>
  </si>
  <si>
    <t>Verbe</t>
  </si>
  <si>
    <t>assiette</t>
  </si>
  <si>
    <t>Variantes utiles : assiette creuse = soup plate / bowl</t>
  </si>
  <si>
    <t>plate; dinner plate</t>
  </si>
  <si>
    <t>Useful variants: assiette creuse = soup plate / bowl</t>
  </si>
  <si>
    <r>
      <t>plato</t>
    </r>
    <r>
      <rPr>
        <sz val="11"/>
        <color rgb="FF0033CC"/>
        <rFont val="Calibri"/>
        <family val="2"/>
        <scheme val="minor"/>
      </rPr>
      <t>; plato llano</t>
    </r>
  </si>
  <si>
    <t>Variantes útiles: assiette creuse = plato hondo / cuenco</t>
  </si>
  <si>
    <t xml:space="preserve">Traitement </t>
  </si>
  <si>
    <t>accomplir</t>
  </si>
  <si>
    <t>Exécuter une tâche/procédure jusqu’au bout.</t>
  </si>
  <si>
    <t>accomplish; carry out</t>
  </si>
  <si>
    <t>Carry out a task/procedure to completion.</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</si>
  <si>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</si>
  <si>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Realizar una tarea/procedimiento hasta el final.</t>
  </si>
  <si>
    <t>Abaisser la temp. à coeur</t>
  </si>
  <si>
    <t>acheter</t>
  </si>
  <si>
    <t>Approvisionnement, achats matières/emballages.</t>
  </si>
  <si>
    <t>buy; purchase</t>
  </si>
  <si>
    <t>Procurement: raw materials/packaging purchases.</t>
  </si>
  <si>
    <r>
      <t>comprar</t>
    </r>
    <r>
      <rPr>
        <sz val="11"/>
        <color theme="5" tint="-0.499984740745262"/>
        <rFont val="Calibri"/>
        <family val="2"/>
        <scheme val="minor"/>
      </rPr>
      <t>; adquirir</t>
    </r>
  </si>
  <si>
    <t>Aprovisionamiento: compras de materias/envases.</t>
  </si>
  <si>
    <t>bacs (GN)</t>
  </si>
  <si>
    <t>Inox GN 1/1, 1/2, 1/3… avec couvercle/perforés; stockage, cuisson, cellule.</t>
  </si>
  <si>
    <t>GN pans; bins; containers</t>
  </si>
  <si>
    <t>Stainless GN 1/1, 1/2, 1/3… with lids/perforated; storage, cooking, blast-chill.</t>
  </si>
  <si>
    <r>
      <t>cubetas GN</t>
    </r>
    <r>
      <rPr>
        <sz val="11"/>
        <color rgb="FF0033CC"/>
        <rFont val="Calibri"/>
        <family val="2"/>
        <scheme val="minor"/>
      </rPr>
      <t>; contenedores</t>
    </r>
  </si>
  <si>
    <t>Acero GN 1/1, 1/2, 1/3… con tapas/perforados; almacenamiento, cocción, abatidor.</t>
  </si>
  <si>
    <t>acheminement vers cuisson</t>
  </si>
  <si>
    <t>achever</t>
  </si>
  <si>
    <t>Clore une étape/ordre de fabrication.</t>
  </si>
  <si>
    <t>complete; finish</t>
  </si>
  <si>
    <t>Close a step/work order.</t>
  </si>
  <si>
    <r>
      <t>completar</t>
    </r>
    <r>
      <rPr>
        <sz val="11"/>
        <color theme="5" tint="-0.499984740745262"/>
        <rFont val="Calibri"/>
        <family val="2"/>
        <scheme val="minor"/>
      </rPr>
      <t>; terminar</t>
    </r>
  </si>
  <si>
    <t>Cerrar una etapa/orden de fabricación (OF).</t>
  </si>
  <si>
    <t>bain-marie</t>
  </si>
  <si>
    <t>Maintien/chauffe douce ou refroidi; double-boiler possible; HACCP: chaud ≥63 °C.</t>
  </si>
  <si>
    <t>bain-marie; water bath; hot well</t>
  </si>
  <si>
    <t>Gentle holding/heating or cooling; double-boiler possible; HACCP: hot ≥63 °C.</t>
  </si>
  <si>
    <t>baño María</t>
  </si>
  <si>
    <t>Mantenimiento/calor suave o frío; posible baño maría; APPCC: caliente ≥63 °C.</t>
  </si>
  <si>
    <t>activer</t>
  </si>
  <si>
    <t>Accélérer un process (p. ex. cadence, flux).</t>
  </si>
  <si>
    <t>activate; speed up; boost</t>
  </si>
  <si>
    <t>Speed up a process (rate/flow).</t>
  </si>
  <si>
    <r>
      <t>activar</t>
    </r>
    <r>
      <rPr>
        <sz val="11"/>
        <color theme="5" tint="-0.499984740745262"/>
        <rFont val="Calibri"/>
        <family val="2"/>
        <scheme val="minor"/>
      </rPr>
      <t>; agilizar; acelerar</t>
    </r>
  </si>
  <si>
    <t>Acelerar un proceso (cadencia/flujo).</t>
  </si>
  <si>
    <t>balance</t>
  </si>
  <si>
    <t>Étalo/étalonnage, tare, précision (g/kg); pesée ingrédients/portions.</t>
  </si>
  <si>
    <t>(weighing) scale; bench scale</t>
  </si>
  <si>
    <t>Calibration, tare, accuracy (g/kg); weighing ingredients/portions.</t>
  </si>
  <si>
    <r>
      <t>balanza</t>
    </r>
    <r>
      <rPr>
        <sz val="11"/>
        <color rgb="FF0033CC"/>
        <rFont val="Calibri"/>
        <family val="2"/>
        <scheme val="minor"/>
      </rPr>
      <t xml:space="preserve">; </t>
    </r>
    <r>
      <rPr>
        <b/>
        <sz val="11"/>
        <color rgb="FF0033CC"/>
        <rFont val="Calibri"/>
        <family val="2"/>
        <scheme val="minor"/>
      </rPr>
      <t>báscula</t>
    </r>
  </si>
  <si>
    <t>Calibración, tara, precisión (g/kg); pesado de ingredientes/porciones.</t>
  </si>
  <si>
    <t>afficher</t>
  </si>
  <si>
    <t>Affichage écran/panneau/tableau de bord.</t>
  </si>
  <si>
    <t>display; show</t>
  </si>
  <si>
    <t>Display on screen/board/dashboard.</t>
  </si>
  <si>
    <r>
      <t>mostrar</t>
    </r>
    <r>
      <rPr>
        <sz val="11"/>
        <color theme="5" tint="-0.499984740745262"/>
        <rFont val="Calibri"/>
        <family val="2"/>
        <scheme val="minor"/>
      </rPr>
      <t>; exhibir</t>
    </r>
  </si>
  <si>
    <t>Mostrar en pantalla/panel/cuadro de mando.</t>
  </si>
  <si>
    <t>barquettes</t>
  </si>
  <si>
    <t>Operculables, micro-ondables; mentionner volume, matériau (PP, PET, alu).</t>
  </si>
  <si>
    <t>food trays; containers</t>
  </si>
  <si>
    <t>Sealable, microwave-safe; state volume, material (PP, PET, alu).</t>
  </si>
  <si>
    <r>
      <t>barquetas</t>
    </r>
    <r>
      <rPr>
        <sz val="11"/>
        <color rgb="FF0033CC"/>
        <rFont val="Calibri"/>
        <family val="2"/>
        <scheme val="minor"/>
      </rPr>
      <t>; envases</t>
    </r>
  </si>
  <si>
    <t>Termosellables, aptas microondas; indicar volumen y material (PP, PET, alu).</t>
  </si>
  <si>
    <t>affûter</t>
  </si>
  <si>
    <t>Couteaux/lames/outillage.</t>
  </si>
  <si>
    <t>sharpen</t>
  </si>
  <si>
    <t>Sharpen/maintain knives/blades/tools.</t>
  </si>
  <si>
    <t>afilar</t>
  </si>
  <si>
    <t>Cuchillos/cuchillas/herramental.</t>
  </si>
  <si>
    <t>bascule (industrielle)</t>
  </si>
  <si>
    <t>Palettes/chariots/tonnages; accès rampe, imprimante tickets, traçabilité.</t>
  </si>
  <si>
    <t>weighbridge; platform scale</t>
  </si>
  <si>
    <t>Pallets/carts/tonnage; ramp access, ticket printer, traceability.</t>
  </si>
  <si>
    <r>
      <t>báscula puente</t>
    </r>
    <r>
      <rPr>
        <sz val="11"/>
        <color rgb="FF0033CC"/>
        <rFont val="Calibri"/>
        <family val="2"/>
        <scheme val="minor"/>
      </rPr>
      <t xml:space="preserve">; </t>
    </r>
    <r>
      <rPr>
        <b/>
        <sz val="11"/>
        <color rgb="FF0033CC"/>
        <rFont val="Calibri"/>
        <family val="2"/>
        <scheme val="minor"/>
      </rPr>
      <t>báscula de plataforma</t>
    </r>
  </si>
  <si>
    <t>Palés/carros/tonelaje; rampa, impresora de tickets, trazabilidad.</t>
  </si>
  <si>
    <t>Assembler</t>
  </si>
  <si>
    <t>agrandir</t>
  </si>
  <si>
    <t>Augmenter capacité/surface/format.</t>
  </si>
  <si>
    <t>enlarge; expand</t>
  </si>
  <si>
    <t>Increase capacity/area/format.</t>
  </si>
  <si>
    <r>
      <t>ampliar</t>
    </r>
    <r>
      <rPr>
        <sz val="11"/>
        <color theme="5" tint="-0.499984740745262"/>
        <rFont val="Calibri"/>
        <family val="2"/>
        <scheme val="minor"/>
      </rPr>
      <t>; agrandar</t>
    </r>
  </si>
  <si>
    <t>Aumentar capacidad/superficie/formato.</t>
  </si>
  <si>
    <t>ajuster</t>
  </si>
  <si>
    <t>Petits réglages (assais., poids, température).</t>
  </si>
  <si>
    <t>adjust; fine-tune</t>
  </si>
  <si>
    <t>Fine-tune (seasoning, weight, temperature).</t>
  </si>
  <si>
    <r>
      <t>ajustar</t>
    </r>
    <r>
      <rPr>
        <sz val="11"/>
        <color theme="5" tint="-0.499984740745262"/>
        <rFont val="Calibri"/>
        <family val="2"/>
        <scheme val="minor"/>
      </rPr>
      <t>; afinar</t>
    </r>
  </si>
  <si>
    <t>Ajustes finos (sazonado, peso, temperatura).</t>
  </si>
  <si>
    <t>camion</t>
  </si>
  <si>
    <t>Transport amont/aval; préciser type (frigo, hayon, caisse sèche).</t>
  </si>
  <si>
    <t>truck; lorry (UK)</t>
  </si>
  <si>
    <t>Upstream/downstream transport; specify type (reefer, tail-lift, dry van).</t>
  </si>
  <si>
    <t>camión</t>
  </si>
  <si>
    <t>Transporte de entrada/salida; tipo (frigorífico, con plataforma, caja seca).</t>
  </si>
  <si>
    <t>aligner</t>
  </si>
  <si>
    <t>Harmoniser pratiques/mesures/objectifs.</t>
  </si>
  <si>
    <t>align; bring into line</t>
  </si>
  <si>
    <t>Align/standardize practices/measures/goals.</t>
  </si>
  <si>
    <t>alinear</t>
  </si>
  <si>
    <t>Alinear/estandarizar prácticas/medidas/objetivos.</t>
  </si>
  <si>
    <t>cellule (de refroidissement/surgélation)</t>
  </si>
  <si>
    <t>Cibles HACCP (≤ +9 °C au cœur/temps; ≤ −18 °C au cœur en surgélation).</t>
  </si>
  <si>
    <t>blast chiller / blast freezer</t>
  </si>
  <si>
    <t>HACCP targets (core ≤ +9 °C/time; core ≤ −18 °C for freezing).</t>
  </si>
  <si>
    <t>abatidor de temperatura / de congelación</t>
  </si>
  <si>
    <t>Objetivos APPCC (centro ≤ +9 °C/tiempo; centro ≤ −18 °C en congelación).</t>
  </si>
  <si>
    <t>assemblage ind.</t>
  </si>
  <si>
    <t>allouer</t>
  </si>
  <si>
    <t>Ressources (temps, budget, personnel).</t>
  </si>
  <si>
    <t>allocate; assign</t>
  </si>
  <si>
    <t>Allocate resources (time, budget, staff).</t>
  </si>
  <si>
    <r>
      <t>asignar</t>
    </r>
    <r>
      <rPr>
        <sz val="11"/>
        <color theme="5" tint="-0.499984740745262"/>
        <rFont val="Calibri"/>
        <family val="2"/>
        <scheme val="minor"/>
      </rPr>
      <t xml:space="preserve">; </t>
    </r>
    <r>
      <rPr>
        <b/>
        <sz val="11"/>
        <color theme="5" tint="-0.499984740745262"/>
        <rFont val="Calibri"/>
        <family val="2"/>
        <scheme val="minor"/>
      </rPr>
      <t>destinar</t>
    </r>
  </si>
  <si>
    <t>Asignar recursos (tiempo, presupuesto, personal).</t>
  </si>
  <si>
    <t>chariots</t>
  </si>
  <si>
    <t>Pour plaques GN/600×400, paniers, bacs; freins, butées, numérotation.</t>
  </si>
  <si>
    <t>trolleys; carts; rack trolleys</t>
  </si>
  <si>
    <t>For GN/600×400 trays, baskets, pans; brakes, stops, numbering.</t>
  </si>
  <si>
    <r>
      <t>carros</t>
    </r>
    <r>
      <rPr>
        <sz val="11"/>
        <color rgb="FF0033CC"/>
        <rFont val="Calibri"/>
        <family val="2"/>
        <scheme val="minor"/>
      </rPr>
      <t xml:space="preserve">; </t>
    </r>
    <r>
      <rPr>
        <b/>
        <sz val="11"/>
        <color rgb="FF0033CC"/>
        <rFont val="Calibri"/>
        <family val="2"/>
        <scheme val="minor"/>
      </rPr>
      <t>carros porta-bandejas</t>
    </r>
  </si>
  <si>
    <t>Para bandejas GN/600×400, cestas, cubetas; frenos, topes, numeración.</t>
  </si>
  <si>
    <t xml:space="preserve">assemblage plateaux </t>
  </si>
  <si>
    <t>allumer</t>
  </si>
  <si>
    <t>Mise sous tension d’un appareil/ligne.</t>
  </si>
  <si>
    <t>turn on; switch on</t>
  </si>
  <si>
    <t>Power on/start a device/line.</t>
  </si>
  <si>
    <r>
      <t>encender</t>
    </r>
    <r>
      <rPr>
        <sz val="11"/>
        <color theme="5" tint="-0.499984740745262"/>
        <rFont val="Calibri"/>
        <family val="2"/>
        <scheme val="minor"/>
      </rPr>
      <t>; prender</t>
    </r>
  </si>
  <si>
    <t>Poner en marcha/energizar un equipo/línea.</t>
  </si>
  <si>
    <t>chariots isothermes</t>
  </si>
  <si>
    <t>Logistique chaud/froid (self, catering); indiquer plages T° et autonomie.</t>
  </si>
  <si>
    <t>insulated food trolleys; hot/cold carts</t>
  </si>
  <si>
    <t>Hot/cold logistics (self, catering); indicate temp ranges &amp; autonomy.</t>
  </si>
  <si>
    <t>carros isotermos</t>
  </si>
  <si>
    <t>Logística caliente/fría (self, catering); indicar rangos de T° y autonomía.</t>
  </si>
  <si>
    <t>aménager</t>
  </si>
  <si>
    <t>Mettre en place un poste/une zone (layout, flux).</t>
  </si>
  <si>
    <t>arrange; set up; fit out</t>
  </si>
  <si>
    <t>Set up a station/area (layout/flow).</t>
  </si>
  <si>
    <r>
      <t>acondicionar</t>
    </r>
    <r>
      <rPr>
        <sz val="11"/>
        <color theme="5" tint="-0.499984740745262"/>
        <rFont val="Calibri"/>
        <family val="2"/>
        <scheme val="minor"/>
      </rPr>
      <t>; organizar; habilitar</t>
    </r>
  </si>
  <si>
    <t>Implantar un puesto/zona (layout/flujo).</t>
  </si>
  <si>
    <t>couvercle barquette</t>
  </si>
  <si>
    <t>À distinguer du film d’operculage (lidding film / film termosellado).</t>
  </si>
  <si>
    <t>tray lid (snap-on)</t>
  </si>
  <si>
    <t>Not to be confused with lidding film.</t>
  </si>
  <si>
    <t>tapa para barqueta</t>
  </si>
  <si>
    <t>No confundir con film termosellado.</t>
  </si>
  <si>
    <t>analyser</t>
  </si>
  <si>
    <t>Contrôles (physico-chimiques, sensoriels, coûts).</t>
  </si>
  <si>
    <t>analyze; test</t>
  </si>
  <si>
    <t>Run checks (physico-chemical, sensory, cost).</t>
  </si>
  <si>
    <r>
      <t>analizar</t>
    </r>
    <r>
      <rPr>
        <sz val="11"/>
        <color theme="5" tint="-0.499984740745262"/>
        <rFont val="Calibri"/>
        <family val="2"/>
        <scheme val="minor"/>
      </rPr>
      <t>; evaluar</t>
    </r>
  </si>
  <si>
    <t>Controles (fisicoquímicos, sensoriales, costes).</t>
  </si>
  <si>
    <t>couvercle inox (GN)</t>
  </si>
  <si>
    <t>Plein/perforé/avec poignée; format GN 1/1, 1/2, 1/3, etc.</t>
  </si>
  <si>
    <t>stainless (GN) lid</t>
  </si>
  <si>
    <t>Solid/perforated/with handle; GN 1/1, 1/2, 1/3, etc.</t>
  </si>
  <si>
    <t>tapa GN de acero inoxidable</t>
  </si>
  <si>
    <t>Entera/perforada/con asa; GN 1/1, 1/2, 1/3, etc.</t>
  </si>
  <si>
    <t>annuler</t>
  </si>
  <si>
    <t>Commande, OF, réservation, opération.</t>
  </si>
  <si>
    <t>cancel; void</t>
  </si>
  <si>
    <t>Order, work order, booking, operation.</t>
  </si>
  <si>
    <r>
      <t>cancelar</t>
    </r>
    <r>
      <rPr>
        <sz val="11"/>
        <color theme="5" tint="-0.499984740745262"/>
        <rFont val="Calibri"/>
        <family val="2"/>
        <scheme val="minor"/>
      </rPr>
      <t>; anular</t>
    </r>
  </si>
  <si>
    <t>Pedido, OF, reserva, operación.</t>
  </si>
  <si>
    <t>couvercle polyc. (GN)</t>
  </si>
  <si>
    <t>Transparent, compatible froid/cellule; vérifier T°/lave-vaisselle.</t>
  </si>
  <si>
    <t>polycarbonate (GN) lid</t>
  </si>
  <si>
    <t>Transparent, cold/blast-chill safe; check temp/dishwasher.</t>
  </si>
  <si>
    <t>tapa GN de policarbonato</t>
  </si>
  <si>
    <t>Transparente, apta para frío/abatidor; comprobar T°/lavavajillas.</t>
  </si>
  <si>
    <t>anticiper</t>
  </si>
  <si>
    <t>Prévoir besoin/risque et agir en amont.</t>
  </si>
  <si>
    <t>anticipate; plan ahead</t>
  </si>
  <si>
    <t>Anticipate needs/risks and act upstream.</t>
  </si>
  <si>
    <r>
      <t>anticipar</t>
    </r>
    <r>
      <rPr>
        <sz val="11"/>
        <color theme="5" tint="-0.499984740745262"/>
        <rFont val="Calibri"/>
        <family val="2"/>
        <scheme val="minor"/>
      </rPr>
      <t>; prever</t>
    </r>
  </si>
  <si>
    <t>Prever necesidades/riesgos y actuar con antelación.</t>
  </si>
  <si>
    <t>cuiseur vapeur</t>
  </si>
  <si>
    <t>Peut être combi-steamer (four mixte). Préciser capacité/programmation.</t>
  </si>
  <si>
    <t>steamer; steam cooker</t>
  </si>
  <si>
    <t>May be a combi-steamer. Specify capacity/programs.</t>
  </si>
  <si>
    <r>
      <t>vaporera</t>
    </r>
    <r>
      <rPr>
        <sz val="11"/>
        <color rgb="FF0033CC"/>
        <rFont val="Calibri"/>
        <family val="2"/>
        <scheme val="minor"/>
      </rPr>
      <t xml:space="preserve">; </t>
    </r>
    <r>
      <rPr>
        <b/>
        <sz val="11"/>
        <color rgb="FF0033CC"/>
        <rFont val="Calibri"/>
        <family val="2"/>
        <scheme val="minor"/>
      </rPr>
      <t>cocedor al vapor</t>
    </r>
  </si>
  <si>
    <t>Puede ser horno mixto. Indicar capacidad/programación.</t>
  </si>
  <si>
    <t>Charger</t>
  </si>
  <si>
    <t>appliquer</t>
  </si>
  <si>
    <t>Appliquer un protocole, une consigne, une couche.</t>
  </si>
  <si>
    <t>apply; implement</t>
  </si>
  <si>
    <t>Apply a protocol/instruction/a coating.</t>
  </si>
  <si>
    <r>
      <t>aplicar</t>
    </r>
    <r>
      <rPr>
        <sz val="11"/>
        <color theme="5" tint="-0.499984740745262"/>
        <rFont val="Calibri"/>
        <family val="2"/>
        <scheme val="minor"/>
      </rPr>
      <t>; implementar</t>
    </r>
  </si>
  <si>
    <t>Aplicar un protocolo/consigna/una capa.</t>
  </si>
  <si>
    <t>cul de poule</t>
  </si>
  <si>
    <t>Inox, fond arrondi pour fouetter/émulsionner; existe en polycarbonate.</t>
  </si>
  <si>
    <t>mixing bowl (hemispherical)</t>
  </si>
  <si>
    <t>Stainless, rounded bottom for whisking/emulsions; also polycarbonate.</t>
  </si>
  <si>
    <r>
      <t>bol de mezcla</t>
    </r>
    <r>
      <rPr>
        <sz val="11"/>
        <color rgb="FF0033CC"/>
        <rFont val="Calibri"/>
        <family val="2"/>
        <scheme val="minor"/>
      </rPr>
      <t xml:space="preserve"> (hemisférico)</t>
    </r>
  </si>
  <si>
    <t>Inox, fondo redondeado para batir/emulsionar; también policarbonato.</t>
  </si>
  <si>
    <t>approuver</t>
  </si>
  <si>
    <t>Validation recette/procédure/commande.</t>
  </si>
  <si>
    <t>approve; validate</t>
  </si>
  <si>
    <t>Validate recipe/procedure/order.</t>
  </si>
  <si>
    <r>
      <t>aprobar</t>
    </r>
    <r>
      <rPr>
        <sz val="11"/>
        <color theme="5" tint="-0.499984740745262"/>
        <rFont val="Calibri"/>
        <family val="2"/>
        <scheme val="minor"/>
      </rPr>
      <t>; validar</t>
    </r>
  </si>
  <si>
    <t>Validar receta/procedimiento/pedido.</t>
  </si>
  <si>
    <t>cutter</t>
  </si>
  <si>
    <t>Deux sens : couteau cartons OU « cutter » de charcuterie (cutter-mixer).</t>
  </si>
  <si>
    <t>bowl cutter (meat)</t>
  </si>
  <si>
    <t>Two meanings: box cutter OR meat bowl cutter (cutter-mixer).</t>
  </si>
  <si>
    <t xml:space="preserve"> picadora-cutter)</t>
  </si>
  <si>
    <t>Dos sentidos: cúter de cajas O cutter de charcutería (cutter-mixer).</t>
  </si>
  <si>
    <t>approvisionner</t>
  </si>
  <si>
    <t>Matières, emballages, consommables.</t>
  </si>
  <si>
    <t>supply; procure; stock</t>
  </si>
  <si>
    <t>Supply materials, packaging, consumables.</t>
  </si>
  <si>
    <r>
      <t>aprovisionar</t>
    </r>
    <r>
      <rPr>
        <sz val="11"/>
        <color theme="5" tint="-0.499984740745262"/>
        <rFont val="Calibri"/>
        <family val="2"/>
        <scheme val="minor"/>
      </rPr>
      <t>; abastecer</t>
    </r>
  </si>
  <si>
    <t>Suministrar materias, envases, consumibles.</t>
  </si>
  <si>
    <t>archiver</t>
  </si>
  <si>
    <t>Ranger/numériser docs (traçabilité, HACCP).</t>
  </si>
  <si>
    <t>archive; file</t>
  </si>
  <si>
    <t>File/scan docs (traceability, HACCP).</t>
  </si>
  <si>
    <t>archivar</t>
  </si>
  <si>
    <t>Archivar/digitalizar docs (trazabilidad, APPCC).</t>
  </si>
  <si>
    <t>douchette (évier)</t>
  </si>
  <si>
    <t>Douchette évier : rinçage/nettoyage; eau potable, anti-retour, pression/débit, jet réglable.</t>
  </si>
  <si>
    <t>pre-rinse spray gun; sink spray hose</t>
  </si>
  <si>
    <t>Pre-rinse spray: rinsing/cleaning; potable water, backflow preventer, pressure/flow, adjustable spray.</t>
  </si>
  <si>
    <r>
      <t>ducha de mano</t>
    </r>
    <r>
      <rPr>
        <sz val="11"/>
        <color rgb="FF0033CC"/>
        <rFont val="Calibri"/>
        <family val="2"/>
        <scheme val="minor"/>
      </rPr>
      <t xml:space="preserve">; </t>
    </r>
    <r>
      <rPr>
        <b/>
        <sz val="11"/>
        <color rgb="FF0033CC"/>
        <rFont val="Calibri"/>
        <family val="2"/>
        <scheme val="minor"/>
      </rPr>
      <t>pistola de enjuague</t>
    </r>
  </si>
  <si>
    <t>Ducha de fregadero: enjuague/limpieza; agua potable, antirretorno, presión/caudal, chorro regulable.</t>
  </si>
  <si>
    <t>arrêter (une machine)</t>
  </si>
  <si>
    <t>Arrêt normal/d’urgence d’équipement.</t>
  </si>
  <si>
    <t>stop; shut down</t>
  </si>
  <si>
    <t>Normal/emergency stop of equipment.</t>
  </si>
  <si>
    <r>
      <t>parar</t>
    </r>
    <r>
      <rPr>
        <sz val="11"/>
        <color theme="5" tint="-0.499984740745262"/>
        <rFont val="Calibri"/>
        <family val="2"/>
        <scheme val="minor"/>
      </rPr>
      <t xml:space="preserve">; </t>
    </r>
    <r>
      <rPr>
        <b/>
        <sz val="11"/>
        <color theme="5" tint="-0.499984740745262"/>
        <rFont val="Calibri"/>
        <family val="2"/>
        <scheme val="minor"/>
      </rPr>
      <t>detener</t>
    </r>
  </si>
  <si>
    <t>Parada normal/de emergencia del equipo.</t>
  </si>
  <si>
    <t>arrimer</t>
  </si>
  <si>
    <t>Sécuriser charges/palettes pour transport.</t>
  </si>
  <si>
    <t>secure; lash</t>
  </si>
  <si>
    <t>Secure loads/pallets for transport.</t>
  </si>
  <si>
    <r>
      <t>amarrar</t>
    </r>
    <r>
      <rPr>
        <sz val="11"/>
        <color theme="5" tint="-0.499984740745262"/>
        <rFont val="Calibri"/>
        <family val="2"/>
        <scheme val="minor"/>
      </rPr>
      <t>; asegurar</t>
    </r>
  </si>
  <si>
    <t>Asegurar cargas/palets para el transporte.</t>
  </si>
  <si>
    <t>échelle (de four / pâtisserie)</t>
  </si>
  <si>
    <t>Chariot plaques 600×400/GN; nb niveaux, butées, freins, compat. four/cellule.</t>
  </si>
  <si>
    <t>rack trolley; baker’s rack; oven rack cart</t>
  </si>
  <si>
    <t>Rack trolley 600×400/GN; levels, stops, brakes, oven/blast-chill compat.</t>
  </si>
  <si>
    <r>
      <t>carro estantería</t>
    </r>
    <r>
      <rPr>
        <sz val="11"/>
        <color rgb="FF0033CC"/>
        <rFont val="Calibri"/>
        <family val="2"/>
        <scheme val="minor"/>
      </rPr>
      <t xml:space="preserve">; </t>
    </r>
    <r>
      <rPr>
        <b/>
        <sz val="11"/>
        <color rgb="FF0033CC"/>
        <rFont val="Calibri"/>
        <family val="2"/>
        <scheme val="minor"/>
      </rPr>
      <t>rack panadero</t>
    </r>
  </si>
  <si>
    <t>Carro estantería 600×400/GN; niveles, topes, frenos, compat. horno/abatidor.</t>
  </si>
  <si>
    <t>arrondir</t>
  </si>
  <si>
    <t>Valeurs, prix, grammages (tolérances).</t>
  </si>
  <si>
    <t>round; round off</t>
  </si>
  <si>
    <t>Round values/prices/weights (tolerances).</t>
  </si>
  <si>
    <t>redondear</t>
  </si>
  <si>
    <t>Redondear valores/precios/gramajes (tolerancias).</t>
  </si>
  <si>
    <t>écumoire</t>
  </si>
  <si>
    <t>Écumoire : écumer/récupérer fritures; matière/Ø/longueur.</t>
  </si>
  <si>
    <t>skimmer; slotted spoon</t>
  </si>
  <si>
    <t>Skimmer: skimming/frying pickup; material/diameter/length.</t>
  </si>
  <si>
    <t>espumadera</t>
  </si>
  <si>
    <t>Espumadera: desespumar/recoger fritos; material/Ø/longitud.</t>
  </si>
  <si>
    <t>changement d echelle</t>
  </si>
  <si>
    <t>articuler</t>
  </si>
  <si>
    <t>Clarifier étapes/argumentaire/process.</t>
  </si>
  <si>
    <t>articulate; structure</t>
  </si>
  <si>
    <t>Articulate/structure steps/argument/process.</t>
  </si>
  <si>
    <r>
      <t>articular</t>
    </r>
    <r>
      <rPr>
        <sz val="11"/>
        <color theme="5" tint="-0.499984740745262"/>
        <rFont val="Calibri"/>
        <family val="2"/>
        <scheme val="minor"/>
      </rPr>
      <t>; estructurar</t>
    </r>
  </si>
  <si>
    <t>Estructurar/clarificar etapas/argumento/proceso.</t>
  </si>
  <si>
    <t>emballage carton</t>
  </si>
  <si>
    <t>Emballage carton : grammage, simple/doble onda, marquage (lot, flèches, FRAGILE).</t>
  </si>
  <si>
    <t>cardboard packaging; corrugated box</t>
  </si>
  <si>
    <t>Cardboard: weight, single/double wall, markings (lot, arrows, FRAGILE).</t>
  </si>
  <si>
    <r>
      <t>envase/embalaje de cartón</t>
    </r>
    <r>
      <rPr>
        <sz val="11"/>
        <color rgb="FF0033CC"/>
        <rFont val="Calibri"/>
        <family val="2"/>
        <scheme val="minor"/>
      </rPr>
      <t xml:space="preserve">; </t>
    </r>
    <r>
      <rPr>
        <b/>
        <sz val="11"/>
        <color rgb="FF0033CC"/>
        <rFont val="Calibri"/>
        <family val="2"/>
        <scheme val="minor"/>
      </rPr>
      <t>caja corrugada</t>
    </r>
  </si>
  <si>
    <t>Cartón: gramaje, simple/doble onda, marcado (lote, flechas, FRÁGIL).</t>
  </si>
  <si>
    <t>assainir</t>
  </si>
  <si>
    <t>Assainir locaux/process/données.</t>
  </si>
  <si>
    <t>sanitize; make safe</t>
  </si>
  <si>
    <t>Sanitize premises/process/data.</t>
  </si>
  <si>
    <r>
      <t>sanear</t>
    </r>
    <r>
      <rPr>
        <sz val="11"/>
        <color theme="5" tint="-0.499984740745262"/>
        <rFont val="Calibri"/>
        <family val="2"/>
        <scheme val="minor"/>
      </rPr>
      <t>; desinfectar</t>
    </r>
  </si>
  <si>
    <t>Sanear instalaciones/procesos/datos.</t>
  </si>
  <si>
    <t>emballage originel</t>
  </si>
  <si>
    <t>Emballage originel : garder pour traçabilité/SAV; ne pas rompre scellé.</t>
  </si>
  <si>
    <t>original packaging; manufacturer’s packaging</t>
  </si>
  <si>
    <t>Original packaging: keep for traceability/returns; do not break seal.</t>
  </si>
  <si>
    <t>embalaje original</t>
  </si>
  <si>
    <t>Embalaje original: conservar para trazabilidad/garantía; no romper sello.</t>
  </si>
  <si>
    <t>changement. chariots  isothermes</t>
  </si>
  <si>
    <t>assister</t>
  </si>
  <si>
    <t>Aide opérationnelle/technique.</t>
  </si>
  <si>
    <t>assist; help</t>
  </si>
  <si>
    <t>Operational/technical assistance.</t>
  </si>
  <si>
    <r>
      <t>asistir</t>
    </r>
    <r>
      <rPr>
        <sz val="11"/>
        <color theme="5" tint="-0.499984740745262"/>
        <rFont val="Calibri"/>
        <family val="2"/>
        <scheme val="minor"/>
      </rPr>
      <t>; ayudar</t>
    </r>
  </si>
  <si>
    <t>Asistencia operativa/técnica.</t>
  </si>
  <si>
    <t>étagères</t>
  </si>
  <si>
    <t>Étagères : inox/plastique; charge/niveau, pieds réglables, usage humide/froid.</t>
  </si>
  <si>
    <t>shelves; shelving; racking</t>
  </si>
  <si>
    <t>Shelving: stainless/plastic; load per level, adjustable feet, wet/cold use.</t>
  </si>
  <si>
    <r>
      <t>estanterías</t>
    </r>
    <r>
      <rPr>
        <sz val="11"/>
        <color rgb="FF0033CC"/>
        <rFont val="Calibri"/>
        <family val="2"/>
        <scheme val="minor"/>
      </rPr>
      <t xml:space="preserve">; </t>
    </r>
    <r>
      <rPr>
        <b/>
        <sz val="11"/>
        <color rgb="FF0033CC"/>
        <rFont val="Calibri"/>
        <family val="2"/>
        <scheme val="minor"/>
      </rPr>
      <t>rack</t>
    </r>
  </si>
  <si>
    <t>Estanterías: inox/plástico; carga/nivel, patas regulables, uso húmedo/frío.</t>
  </si>
  <si>
    <t>assurer</t>
  </si>
  <si>
    <t>S’assurer qu’un résultat/exigence est atteint.</t>
  </si>
  <si>
    <t>ensure; secure; guarantee</t>
  </si>
  <si>
    <t>Ensure a result/requirement is met.</t>
  </si>
  <si>
    <r>
      <t>asegurar</t>
    </r>
    <r>
      <rPr>
        <sz val="11"/>
        <color theme="5" tint="-0.499984740745262"/>
        <rFont val="Calibri"/>
        <family val="2"/>
        <scheme val="minor"/>
      </rPr>
      <t>; garantizar</t>
    </r>
  </si>
  <si>
    <t>Asegurar que se cumple un resultado/requisito.</t>
  </si>
  <si>
    <t>étiqueteuse</t>
  </si>
  <si>
    <t>Étiqueteuse : manuel/semi/auto; DLC, lot, code-barres; liaison balance/ERP.</t>
  </si>
  <si>
    <t>labeler; labeling machine</t>
  </si>
  <si>
    <t>Labeler: manual/semi/auto; use-by, lot, barcode; scale/ERP link.</t>
  </si>
  <si>
    <t>etiquetadora</t>
  </si>
  <si>
    <t>Etiquetadora: manual/semi/auto; caducidad, lote, código de barras; enlace báscula/ERP.</t>
  </si>
  <si>
    <t>deboitage</t>
  </si>
  <si>
    <t>Déboiter</t>
  </si>
  <si>
    <t>attacher</t>
  </si>
  <si>
    <t>Fixer physiquement / joindre un fichier.</t>
  </si>
  <si>
    <t>attach; tie; fasten</t>
  </si>
  <si>
    <t>Physically attach / attach a file.</t>
  </si>
  <si>
    <r>
      <t>adjuntar</t>
    </r>
    <r>
      <rPr>
        <sz val="11"/>
        <color theme="5" tint="-0.499984740745262"/>
        <rFont val="Calibri"/>
        <family val="2"/>
        <scheme val="minor"/>
      </rPr>
      <t xml:space="preserve"> (fichier); sujetar/atar</t>
    </r>
  </si>
  <si>
    <t>Fijar físicamente / adjuntar un archivo.</t>
  </si>
  <si>
    <t>decartonage</t>
  </si>
  <si>
    <t>atténuer</t>
  </si>
  <si>
    <t>Réduire un risque/impact (qualité/sécu).</t>
  </si>
  <si>
    <t>mitigate; lessen</t>
  </si>
  <si>
    <t>Mitigate risk/impact (quality/safety).</t>
  </si>
  <si>
    <r>
      <t>mitigar</t>
    </r>
    <r>
      <rPr>
        <sz val="11"/>
        <color theme="5" tint="-0.499984740745262"/>
        <rFont val="Calibri"/>
        <family val="2"/>
        <scheme val="minor"/>
      </rPr>
      <t>; atenuar</t>
    </r>
  </si>
  <si>
    <t>Mitigar riesgo/impacto (calidad/seguridad).</t>
  </si>
  <si>
    <t>film étirable (alimentaire)</t>
  </si>
  <si>
    <t>Film étirable alimentaire : contact alim., largeur, épaisseur, froid/chaud.</t>
  </si>
  <si>
    <t>cling film; plastic wrap</t>
  </si>
  <si>
    <t>Cling film: food-contact, width, thickness, cold/hot compat.</t>
  </si>
  <si>
    <r>
      <t>film transparente (alimentario)</t>
    </r>
    <r>
      <rPr>
        <sz val="11"/>
        <color rgb="FF0033CC"/>
        <rFont val="Calibri"/>
        <family val="2"/>
        <scheme val="minor"/>
      </rPr>
      <t xml:space="preserve">; </t>
    </r>
    <r>
      <rPr>
        <b/>
        <sz val="11"/>
        <color rgb="FF0033CC"/>
        <rFont val="Calibri"/>
        <family val="2"/>
        <scheme val="minor"/>
      </rPr>
      <t>papel film</t>
    </r>
  </si>
  <si>
    <t>Film transparente: contacto alimentario, ancho, grosor, frío/calor.</t>
  </si>
  <si>
    <t>attester</t>
  </si>
  <si>
    <t>Attestation écrite (conformité, test).</t>
  </si>
  <si>
    <t>certify; attest</t>
  </si>
  <si>
    <t>Written certification/attestation (compliance, test).</t>
  </si>
  <si>
    <r>
      <t>certificar</t>
    </r>
    <r>
      <rPr>
        <sz val="11"/>
        <color theme="5" tint="-0.499984740745262"/>
        <rFont val="Calibri"/>
        <family val="2"/>
        <scheme val="minor"/>
      </rPr>
      <t xml:space="preserve">; </t>
    </r>
    <r>
      <rPr>
        <b/>
        <sz val="11"/>
        <color theme="5" tint="-0.499984740745262"/>
        <rFont val="Calibri"/>
        <family val="2"/>
        <scheme val="minor"/>
      </rPr>
      <t>atestiguar</t>
    </r>
  </si>
  <si>
    <t>Certificación/constancia escrita (conformidad, ensayo).</t>
  </si>
  <si>
    <t>fouet</t>
  </si>
  <si>
    <t>Fouet : type (ballon/plat), longueur, inox/silicone, usage.</t>
  </si>
  <si>
    <t>whisk; balloon whisk</t>
  </si>
  <si>
    <t>Whisk: type (balloon/flat), length, stainless/silicone, use.</t>
  </si>
  <si>
    <r>
      <t>batidor de varillas</t>
    </r>
    <r>
      <rPr>
        <sz val="11"/>
        <color rgb="FF0033CC"/>
        <rFont val="Calibri"/>
        <family val="2"/>
        <scheme val="minor"/>
      </rPr>
      <t xml:space="preserve">; </t>
    </r>
    <r>
      <rPr>
        <b/>
        <sz val="11"/>
        <color rgb="FF0033CC"/>
        <rFont val="Calibri"/>
        <family val="2"/>
        <scheme val="minor"/>
      </rPr>
      <t>batidor globo</t>
    </r>
  </si>
  <si>
    <t>Batidor: tipo (globo/plano), longitud, inox/silicona, uso.</t>
  </si>
  <si>
    <t>decoupe</t>
  </si>
  <si>
    <t>attirer</t>
  </si>
  <si>
    <t>Attirer clients/talents/attention.</t>
  </si>
  <si>
    <t>attract; draw</t>
  </si>
  <si>
    <t>Attract customers/talent/attention.</t>
  </si>
  <si>
    <t>atraer</t>
  </si>
  <si>
    <t>Atraer clientes/talento/atención.</t>
  </si>
  <si>
    <t>four mixte</t>
  </si>
  <si>
    <t>Four mixte : convection/vapeur/mixte; sonde, % vapeur, temps; logs HACCP; capacité.</t>
  </si>
  <si>
    <t>combi oven; combi-steamer</t>
  </si>
  <si>
    <t>Combi oven: convection/steam/mixed; probe, steam %, time; HACCP logs; capacity.</t>
  </si>
  <si>
    <r>
      <t>horno mixto (convección-vapor)</t>
    </r>
    <r>
      <rPr>
        <sz val="11"/>
        <color rgb="FF0033CC"/>
        <rFont val="Calibri"/>
        <family val="2"/>
        <scheme val="minor"/>
      </rPr>
      <t xml:space="preserve">; </t>
    </r>
    <r>
      <rPr>
        <b/>
        <sz val="11"/>
        <color rgb="FF0033CC"/>
        <rFont val="Calibri"/>
        <family val="2"/>
        <scheme val="minor"/>
      </rPr>
      <t>horno combinado</t>
    </r>
  </si>
  <si>
    <t>Horno mixto: convección/vapor/mixto; sonda, % vapor, tiempo; registros APPCC; capacidad.</t>
  </si>
  <si>
    <t>attribuer</t>
  </si>
  <si>
    <t>Attribuer ressources, responsabilités, numéros de lot.</t>
  </si>
  <si>
    <t>assign; allocate</t>
  </si>
  <si>
    <t>Assign resources, responsibilities, lot numbers.</t>
  </si>
  <si>
    <r>
      <t>asignar</t>
    </r>
    <r>
      <rPr>
        <sz val="11"/>
        <color theme="5" tint="-0.499984740745262"/>
        <rFont val="Calibri"/>
        <family val="2"/>
        <scheme val="minor"/>
      </rPr>
      <t>; adjudicar/atribuir</t>
    </r>
  </si>
  <si>
    <t>Asignar recursos, responsabilidades, números de lote.</t>
  </si>
  <si>
    <t>deconditionnement</t>
  </si>
  <si>
    <t>auditer</t>
  </si>
  <si>
    <t>Contrôle systématique (qualité, hygiène, process).</t>
  </si>
  <si>
    <t>audit; review</t>
  </si>
  <si>
    <t>Systematic audit (quality, hygiene, process).</t>
  </si>
  <si>
    <r>
      <t>auditar</t>
    </r>
    <r>
      <rPr>
        <sz val="11"/>
        <color theme="5" tint="-0.499984740745262"/>
        <rFont val="Calibri"/>
        <family val="2"/>
        <scheme val="minor"/>
      </rPr>
      <t>; revisar</t>
    </r>
  </si>
  <si>
    <t>Auditoría sistemática (calidad, higiene, proceso).</t>
  </si>
  <si>
    <t>gastro (bacs GN)</t>
  </si>
  <si>
    <t>Bacs GN (gastro) : formats, profondeurs, plein/perforé, inox/PC, couvercle.</t>
  </si>
  <si>
    <t>GN pans; Gastronorm containers</t>
  </si>
  <si>
    <t>GN pans: sizes, depths, solid/perforated, s/s or PC, lids.</t>
  </si>
  <si>
    <r>
      <t>cubetas GN</t>
    </r>
    <r>
      <rPr>
        <sz val="11"/>
        <color rgb="FF0033CC"/>
        <rFont val="Calibri"/>
        <family val="2"/>
        <scheme val="minor"/>
      </rPr>
      <t>; contenedores Gastronorm</t>
    </r>
  </si>
  <si>
    <t>Cubetas GN: tamaños, profundidades, lisas/perforadas, inox/PC, tapas.</t>
  </si>
  <si>
    <t>augmenter</t>
  </si>
  <si>
    <t>Hausse de capacité, volume, température, budget.</t>
  </si>
  <si>
    <t>increase; raise; scale up</t>
  </si>
  <si>
    <t>Increase capacity, volume, temp, budget.</t>
  </si>
  <si>
    <r>
      <t>aumentar</t>
    </r>
    <r>
      <rPr>
        <sz val="11"/>
        <color theme="5" tint="-0.499984740745262"/>
        <rFont val="Calibri"/>
        <family val="2"/>
        <scheme val="minor"/>
      </rPr>
      <t>; incrementar</t>
    </r>
  </si>
  <si>
    <t>Incrementar capacidad, volumen, T°, presupuesto.</t>
  </si>
  <si>
    <t>grille</t>
  </si>
  <si>
    <t>Grille : four/refroidissement/gril; préciser matière/dimensions.</t>
  </si>
  <si>
    <t>(oven) rack; cooling rack; grill grate</t>
  </si>
  <si>
    <t>Rack: oven/cooling/grill; specify material/dimensions.</t>
  </si>
  <si>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</si>
  <si>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t>Rejilla: horno/enfriado/parrilla; indicar material/dimensiones.</t>
  </si>
  <si>
    <t>authentifier</t>
  </si>
  <si>
    <t>Vérif. identité/données (traçabilité, accès).</t>
  </si>
  <si>
    <t>authenticate; verify</t>
  </si>
  <si>
    <t>Verify identity/data (traceability, access).</t>
  </si>
  <si>
    <r>
      <t>autenticar</t>
    </r>
    <r>
      <rPr>
        <sz val="11"/>
        <color theme="5" tint="-0.499984740745262"/>
        <rFont val="Calibri"/>
        <family val="2"/>
        <scheme val="minor"/>
      </rPr>
      <t>; verificar</t>
    </r>
  </si>
  <si>
    <t>Verificar identidad/datos (trazabilidad, accesos).</t>
  </si>
  <si>
    <t>autoriser</t>
  </si>
  <si>
    <t>Accorder un droit (accès, dépense, changement).</t>
  </si>
  <si>
    <t>authorize; permit</t>
  </si>
  <si>
    <t>Authorize a right (access, spend, change).</t>
  </si>
  <si>
    <r>
      <t>autorizar</t>
    </r>
    <r>
      <rPr>
        <sz val="11"/>
        <color theme="5" tint="-0.499984740745262"/>
        <rFont val="Calibri"/>
        <family val="2"/>
        <scheme val="minor"/>
      </rPr>
      <t>; permitir</t>
    </r>
  </si>
  <si>
    <t>Autorizar un derecho (acceso, gasto, cambio).</t>
  </si>
  <si>
    <t>hachoir (robot/multifonction)</t>
  </si>
  <si>
    <t>Hachoir (robot) : capacité bol, lames, pulsado.</t>
  </si>
  <si>
    <t>food chopper; processor</t>
  </si>
  <si>
    <t>Food chopper/processor: bowl capacity, blades, pulse.</t>
  </si>
  <si>
    <t>picadora / procesador de alimentos</t>
  </si>
  <si>
    <t>Picadora/procesador: capacidad vaso, cuchillas, pulso.</t>
  </si>
  <si>
    <t>avancer (un délai/étape)</t>
  </si>
  <si>
    <t>Avancer une échéance/production.</t>
  </si>
  <si>
    <t>move forward; bring forward</t>
  </si>
  <si>
    <t>Bring a deadline/production forward.</t>
  </si>
  <si>
    <t>adelantar</t>
  </si>
  <si>
    <t>Adelantar un plazo/producción.</t>
  </si>
  <si>
    <t>housse de protection (chariot/étagère/équipement)</t>
  </si>
  <si>
    <t>Housse de protection : poussière/froid/extérieur; mesures; zip/velcro.</t>
  </si>
  <si>
    <t>protective cover; dust cover</t>
  </si>
  <si>
    <t>Protective cover: dust/cold/outdoor; dimensions; zip/velcro.</t>
  </si>
  <si>
    <r>
      <t>funda de protección</t>
    </r>
    <r>
      <rPr>
        <sz val="11"/>
        <color rgb="FF0033CC"/>
        <rFont val="Calibri"/>
        <family val="2"/>
        <scheme val="minor"/>
      </rPr>
      <t xml:space="preserve">; </t>
    </r>
    <r>
      <rPr>
        <b/>
        <sz val="11"/>
        <color rgb="FF0033CC"/>
        <rFont val="Calibri"/>
        <family val="2"/>
        <scheme val="minor"/>
      </rPr>
      <t>cubre-polvo</t>
    </r>
  </si>
  <si>
    <t>Funda de protección: polvo/frío/exterior; medidas; cremallera/velcro.</t>
  </si>
  <si>
    <t>egouttage</t>
  </si>
  <si>
    <t>Egoutter</t>
  </si>
  <si>
    <t>avertir</t>
  </si>
  <si>
    <t>Prévenir d’un risque/incident/retard.</t>
  </si>
  <si>
    <t>warn; alert; notify</t>
  </si>
  <si>
    <t>Warn/alert of risk/incident/delay.</t>
  </si>
  <si>
    <r>
      <t>avisar</t>
    </r>
    <r>
      <rPr>
        <sz val="11"/>
        <color theme="5" tint="-0.499984740745262"/>
        <rFont val="Calibri"/>
        <family val="2"/>
        <scheme val="minor"/>
      </rPr>
      <t>; advertir</t>
    </r>
  </si>
  <si>
    <t>Avisar/alertar de riesgo/incidente/retraso.</t>
  </si>
  <si>
    <t>epluchage</t>
  </si>
  <si>
    <t>Eplucher</t>
  </si>
  <si>
    <t>aviser</t>
  </si>
  <si>
    <t>Communication formelle (mail, fiche, ticket).</t>
  </si>
  <si>
    <t>notify; inform</t>
  </si>
  <si>
    <t>Formal communication (email, sheet, ticket).</t>
  </si>
  <si>
    <r>
      <t>notificar</t>
    </r>
    <r>
      <rPr>
        <sz val="11"/>
        <color theme="5" tint="-0.499984740745262"/>
        <rFont val="Calibri"/>
        <family val="2"/>
        <scheme val="minor"/>
      </rPr>
      <t>; informar</t>
    </r>
  </si>
  <si>
    <t>Comunicación formal (correo, ficha, ticket).</t>
  </si>
  <si>
    <t>louche</t>
  </si>
  <si>
    <t>Louche : capacité (cl/ml), manche (long), matière; louche à sauce = bec.</t>
  </si>
  <si>
    <t>ladle; soup ladle; sauce ladle</t>
  </si>
  <si>
    <t>Ladle: capacity, long handle, material; sauce ladle = spout.</t>
  </si>
  <si>
    <r>
      <t>cucharón</t>
    </r>
    <r>
      <rPr>
        <sz val="11"/>
        <color rgb="FF0033CC"/>
        <rFont val="Calibri"/>
        <family val="2"/>
        <scheme val="minor"/>
      </rPr>
      <t>; cucharón sopero; cucharón para salsas</t>
    </r>
  </si>
  <si>
    <t>Cucharón: capacidad, mango largo, material; para salsa = pico.</t>
  </si>
  <si>
    <t>etiquettage collec.</t>
  </si>
  <si>
    <t>Etiqueter</t>
  </si>
  <si>
    <t>s’auto-évaluer</t>
  </si>
  <si>
    <t>Bilan individuel/équipe sur pratiques/performances.</t>
  </si>
  <si>
    <t>self-assess</t>
  </si>
  <si>
    <t>Self/team assessment of practices/performance.</t>
  </si>
  <si>
    <t>auto-evaluarse</t>
  </si>
  <si>
    <t>Autoevaluación/evaluación del equipo (prácticas/rendimiento).</t>
  </si>
  <si>
    <t>etiquettage ind</t>
  </si>
  <si>
    <t>machine à râper</t>
  </si>
  <si>
    <t>Machine à râper : disques (râper/émincer/julienne), débit, sécurité.</t>
  </si>
  <si>
    <t>grater machine; electric grater; shredding machine</t>
  </si>
  <si>
    <t>Grating machine: disks (grate/slice/julienne), throughput, safety.</t>
  </si>
  <si>
    <r>
      <t>ralladora eléctrica</t>
    </r>
    <r>
      <rPr>
        <sz val="11"/>
        <color rgb="FF0033CC"/>
        <rFont val="Calibri"/>
        <family val="2"/>
        <scheme val="minor"/>
      </rPr>
      <t xml:space="preserve">; </t>
    </r>
    <r>
      <rPr>
        <b/>
        <sz val="11"/>
        <color rgb="FF0033CC"/>
        <rFont val="Calibri"/>
        <family val="2"/>
        <scheme val="minor"/>
      </rPr>
      <t>máquina de rallar</t>
    </r>
  </si>
  <si>
    <t>Ralladora: discos (rallar/laminar/juliana), caudal, seguridad.</t>
  </si>
  <si>
    <t>balayer</t>
  </si>
  <si>
    <t>Nettoyage des sols entre/fin de services.</t>
  </si>
  <si>
    <t>sweep</t>
  </si>
  <si>
    <t>Sweep/clean floors between/at end of service.</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</si>
  <si>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</si>
  <si>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Barrer/limpiar suelos entre/al final del servicio.</t>
  </si>
  <si>
    <t>marmite (de cuisson)</t>
  </si>
  <si>
    <t>Marmite : gaz/élec./vapeur; basculante; capacité, vidange, sonde.</t>
  </si>
  <si>
    <t>stock pot; kettle</t>
  </si>
  <si>
    <t>Kettle/stock pot: gas/elec/steam; tilting; capacity, drain, probe.</t>
  </si>
  <si>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</si>
  <si>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t>Marmita/olla: gas/eléctrica/vapor; basculante; capacidad, vaciado, sonda.</t>
  </si>
  <si>
    <t>filmage</t>
  </si>
  <si>
    <t>baliser</t>
  </si>
  <si>
    <t>Marquage zones, flux piétons/chariots, sécurité.</t>
  </si>
  <si>
    <t>mark out; signpost</t>
  </si>
  <si>
    <t>Mark out zones, pedestrian/trolley flows, safety.</t>
  </si>
  <si>
    <r>
      <t>señalizar</t>
    </r>
    <r>
      <rPr>
        <sz val="11"/>
        <color theme="5" tint="-0.499984740745262"/>
        <rFont val="Calibri"/>
        <family val="2"/>
        <scheme val="minor"/>
      </rPr>
      <t>; balizar</t>
    </r>
  </si>
  <si>
    <t>Señalizar zonas, flujos peatonales/carros, seguridad.</t>
  </si>
  <si>
    <t>mixer (plongeant)</t>
  </si>
  <si>
    <t>Mixer plongeant : puissance, longueur de pied, antiproyecciones, accessoires.</t>
  </si>
  <si>
    <t>immersion blender; stick blender</t>
  </si>
  <si>
    <t>Immersion blender: power, shaft length, splash-guard, accessories.</t>
  </si>
  <si>
    <t>batidora de inmersión</t>
  </si>
  <si>
    <t>Batidora de inmersión: potencia, longitud pie, campana anti-salpicaduras, accesorios.</t>
  </si>
  <si>
    <t>barrer (rayer)</t>
  </si>
  <si>
    <t>Rayer une ligne sur un bon/étiquette, éviter les doublons.</t>
  </si>
  <si>
    <t>cross out; strike through</t>
  </si>
  <si>
    <t>Cross out a line on a ticket/label to avoid duplicates.</t>
  </si>
  <si>
    <r>
      <t>tachar</t>
    </r>
    <r>
      <rPr>
        <sz val="11"/>
        <color theme="5" tint="-0.499984740745262"/>
        <rFont val="Calibri"/>
        <family val="2"/>
        <scheme val="minor"/>
      </rPr>
      <t xml:space="preserve">; </t>
    </r>
    <r>
      <rPr>
        <b/>
        <sz val="11"/>
        <color theme="5" tint="-0.499984740745262"/>
        <rFont val="Calibri"/>
        <family val="2"/>
        <scheme val="minor"/>
      </rPr>
      <t>rayar</t>
    </r>
  </si>
  <si>
    <t>Tachar una línea en un albarán/etiqueta para evitar duplicados.</t>
  </si>
  <si>
    <t>basculer</t>
  </si>
  <si>
    <t>Basculer de mode/ligne/serveur/compte.</t>
  </si>
  <si>
    <t>switch over; toggle</t>
  </si>
  <si>
    <t>Switch over mode/line/server/account.</t>
  </si>
  <si>
    <r>
      <t>cambiar</t>
    </r>
    <r>
      <rPr>
        <sz val="11"/>
        <color theme="5" tint="-0.499984740745262"/>
        <rFont val="Calibri"/>
        <family val="2"/>
        <scheme val="minor"/>
      </rPr>
      <t>; conmutar</t>
    </r>
  </si>
  <si>
    <t>Conmutar/cambiar de modo/línea/servidor/cuenta.</t>
  </si>
  <si>
    <t>ouvre-boîte</t>
  </si>
  <si>
    <t>Ouvre-boîte : manuel/électrique/de mesa; hygiène, boîtes 5/10, sans bavures.</t>
  </si>
  <si>
    <t>can opener; tin opener (UK)</t>
  </si>
  <si>
    <t>Can opener: manual/electric/bench; hygiene, size 5/10 cans, no burrs.</t>
  </si>
  <si>
    <t>abre-latas</t>
  </si>
  <si>
    <t>Abre-latas: manual/eléctrico/de mesa; higiene, latas 5/10, sin rebabas.</t>
  </si>
  <si>
    <t>bâtir</t>
  </si>
  <si>
    <t>Construire un plan, un poste, une structure.</t>
  </si>
  <si>
    <t>build; construct</t>
  </si>
  <si>
    <t>Build a plan/station/structure.</t>
  </si>
  <si>
    <r>
      <t>construir</t>
    </r>
    <r>
      <rPr>
        <sz val="11"/>
        <color theme="5" tint="-0.499984740745262"/>
        <rFont val="Calibri"/>
        <family val="2"/>
        <scheme val="minor"/>
      </rPr>
      <t>; edificar</t>
    </r>
  </si>
  <si>
    <t>Construir un plan/puesto/estructura.</t>
  </si>
  <si>
    <t>goutage</t>
  </si>
  <si>
    <t>boulonner</t>
  </si>
  <si>
    <t>Fixer solidement machines/étagères au sol/mur.</t>
  </si>
  <si>
    <t>bolt (down)</t>
  </si>
  <si>
    <t>Bolt machines/shelves securely to floor/wall.</t>
  </si>
  <si>
    <r>
      <t>atornillar con perno</t>
    </r>
    <r>
      <rPr>
        <sz val="11"/>
        <color theme="5" tint="-0.499984740745262"/>
        <rFont val="Calibri"/>
        <family val="2"/>
        <scheme val="minor"/>
      </rPr>
      <t>; pernar/atornillar</t>
    </r>
  </si>
  <si>
    <t>Pernar/atornillar máquinas/estanterías al suelo/pared.</t>
  </si>
  <si>
    <t>palette (logistique)</t>
  </si>
  <si>
    <t>Palette (logistique) : EUR 120×80 / ISO 120×100; bois/plastique; filmage/cerclage.</t>
  </si>
  <si>
    <t>pallet (EUR/EPAL pallet)</t>
  </si>
  <si>
    <t>Pallet: EUR 120×80 / ISO 120×100; wood/plastic; wrap/strap.</t>
  </si>
  <si>
    <r>
      <t>palé / palet</t>
    </r>
    <r>
      <rPr>
        <sz val="11"/>
        <color rgb="FF0033CC"/>
        <rFont val="Calibri"/>
        <family val="2"/>
        <scheme val="minor"/>
      </rPr>
      <t xml:space="preserve">; </t>
    </r>
    <r>
      <rPr>
        <b/>
        <sz val="11"/>
        <color rgb="FF0033CC"/>
        <rFont val="Calibri"/>
        <family val="2"/>
        <scheme val="minor"/>
      </rPr>
      <t>palé europeo (EPAL)</t>
    </r>
  </si>
  <si>
    <t>Palé: EUR 120×80 / ISO 120×100; madera/plástico; flejado/filmado.</t>
  </si>
  <si>
    <t>brancher</t>
  </si>
  <si>
    <t>Raccorder un appareil (secteur), une sonde, un périphérique.</t>
  </si>
  <si>
    <t>plug in; connect</t>
  </si>
  <si>
    <t>Plug in/connect a device, a probe, a peripheral.</t>
  </si>
  <si>
    <r>
      <t>enchufar</t>
    </r>
    <r>
      <rPr>
        <sz val="11"/>
        <color theme="5" tint="-0.499984740745262"/>
        <rFont val="Calibri"/>
        <family val="2"/>
        <scheme val="minor"/>
      </rPr>
      <t>; conectar</t>
    </r>
  </si>
  <si>
    <t>Enchufar/conectar un equipo, una sonda, un periférico.</t>
  </si>
  <si>
    <t>passoire</t>
  </si>
  <si>
    <t>Passoire : égouttage/tamisage; métal/nylon; Ø/profondeur, poignées.</t>
  </si>
  <si>
    <t>colander; strainer</t>
  </si>
  <si>
    <t>Colander/strainer: draining/sieving; metal/nylon; dia/depth, handles.</t>
  </si>
  <si>
    <r>
      <t>colador</t>
    </r>
    <r>
      <rPr>
        <sz val="11"/>
        <color rgb="FF0033CC"/>
        <rFont val="Calibri"/>
        <family val="2"/>
        <scheme val="minor"/>
      </rPr>
      <t xml:space="preserve">; </t>
    </r>
    <r>
      <rPr>
        <b/>
        <sz val="11"/>
        <color rgb="FF0033CC"/>
        <rFont val="Calibri"/>
        <family val="2"/>
        <scheme val="minor"/>
      </rPr>
      <t>escurridor</t>
    </r>
  </si>
  <si>
    <t>Colador/escurridor: escurrir/tamizar; metal/nylon; Ø/profundidad, asas.</t>
  </si>
  <si>
    <t>briefer</t>
  </si>
  <si>
    <t>Consignes d’équipe avant service/production.</t>
  </si>
  <si>
    <t>brief; give a briefing</t>
  </si>
  <si>
    <t>Team briefing before service/production.</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</si>
  <si>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</si>
  <si>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Reunión/briefing del equipo antes del servicio/producción.</t>
  </si>
  <si>
    <t>pelle à pizza</t>
  </si>
  <si>
    <t>Pelle à pizza : manche long; tête alu/inox/bois; perforée; tailles.</t>
  </si>
  <si>
    <t>pizza peel</t>
  </si>
  <si>
    <t>Pizza peel: long handle; alu/s/s/wood head; perforated; sizes.</t>
  </si>
  <si>
    <t>pala para pizza</t>
  </si>
  <si>
    <t>Pala para pizza: mango largo; cabeza alu/inox/madera; perforada; tamaños.</t>
  </si>
  <si>
    <t>briquer</t>
  </si>
  <si>
    <t>Lustrer inox, plaques, vitrines.</t>
  </si>
  <si>
    <t>polish; shine</t>
  </si>
  <si>
    <t>Polish stainless steel, trays, display cases.</t>
  </si>
  <si>
    <r>
      <t>pulir</t>
    </r>
    <r>
      <rPr>
        <sz val="11"/>
        <color theme="5" tint="-0.499984740745262"/>
        <rFont val="Calibri"/>
        <family val="2"/>
        <scheme val="minor"/>
      </rPr>
      <t>; abrillantar</t>
    </r>
  </si>
  <si>
    <t>Abrillantar/pulir inox, bandejas, vitrinas.</t>
  </si>
  <si>
    <t>pinces</t>
  </si>
  <si>
    <t>Pinces : longueur, embouts silicone/inox, verrou; séparer cru/cuit.</t>
  </si>
  <si>
    <t>tongs; kitchen tongs</t>
  </si>
  <si>
    <t>Tongs: length, silicone/s/s tips, lock; separate raw/cooked.</t>
  </si>
  <si>
    <r>
      <t>pinzas</t>
    </r>
    <r>
      <rPr>
        <sz val="11"/>
        <color rgb="FF0033CC"/>
        <rFont val="Calibri"/>
        <family val="2"/>
        <scheme val="minor"/>
      </rPr>
      <t xml:space="preserve"> (de cocina)</t>
    </r>
  </si>
  <si>
    <t>Pinzas: longitud, puntas silicona/inox, cierre; separar crudo/cocido.</t>
  </si>
  <si>
    <t>brosser</t>
  </si>
  <si>
    <t>Brosser grilles, légumes, chaussures de sécu.</t>
  </si>
  <si>
    <t>brush</t>
  </si>
  <si>
    <t>Brush grates/veggies/safety shoes.</t>
  </si>
  <si>
    <t>cepillar</t>
  </si>
  <si>
    <t>Cepillar rejillas, verduras, calzado de seguridad.</t>
  </si>
  <si>
    <r>
      <t>plaque eutectique</t>
    </r>
    <r>
      <rPr>
        <sz val="11"/>
        <color theme="1"/>
        <rFont val="Calibri"/>
        <family val="2"/>
        <scheme val="minor"/>
      </rPr>
      <t xml:space="preserve"> </t>
    </r>
    <r>
      <rPr>
        <i/>
        <sz val="11"/>
        <color theme="1"/>
        <rFont val="Calibri"/>
        <family val="2"/>
        <scheme val="minor"/>
      </rPr>
      <t>(correction de « pl.euthechtique »)</t>
    </r>
  </si>
  <si>
    <t>Plaque eutectique : T° de consigne, temps de charge, contact alimentaire.</t>
  </si>
  <si>
    <t>eutectic cold plate; gel cold pack</t>
  </si>
  <si>
    <t>Eutectic plate: set-point temp, charging time, food contact.</t>
  </si>
  <si>
    <r>
      <t>placa eutéctica</t>
    </r>
    <r>
      <rPr>
        <sz val="11"/>
        <color rgb="FF0033CC"/>
        <rFont val="Calibri"/>
        <family val="2"/>
        <scheme val="minor"/>
      </rPr>
      <t xml:space="preserve">; </t>
    </r>
    <r>
      <rPr>
        <b/>
        <sz val="11"/>
        <color rgb="FF0033CC"/>
        <rFont val="Calibri"/>
        <family val="2"/>
        <scheme val="minor"/>
      </rPr>
      <t>acumulador de frío</t>
    </r>
  </si>
  <si>
    <t>Placa eutéctica: T° objetivo, tiempo de carga, contacto alimentario.</t>
  </si>
  <si>
    <t>budgéter</t>
  </si>
  <si>
    <t>Établir prévisionnel/coût recette/opération.</t>
  </si>
  <si>
    <t>budget; cost out</t>
  </si>
  <si>
    <t>Budget/forecast recipe or operation costs.</t>
  </si>
  <si>
    <r>
      <t>presupuestar</t>
    </r>
    <r>
      <rPr>
        <sz val="11"/>
        <color theme="5" tint="-0.499984740745262"/>
        <rFont val="Calibri"/>
        <family val="2"/>
        <scheme val="minor"/>
      </rPr>
      <t>; costear</t>
    </r>
  </si>
  <si>
    <t>Presupuestar/pronosticar costes de receta/operación.</t>
  </si>
  <si>
    <t>planche à découper</t>
  </si>
  <si>
    <t>Planche à découper : codes couleur, PEHD/bois, antidérapant, lavable.</t>
  </si>
  <si>
    <t>cutting board; chopping board</t>
  </si>
  <si>
    <t>Cutting board: color codes, HDPE/wood, anti-slip, dishwasher-safe.</t>
  </si>
  <si>
    <t>tabla de cortar</t>
  </si>
  <si>
    <t>Tabla de cortar: códigos color, PEAD/madera, antideslizante, lavable.</t>
  </si>
  <si>
    <t>plat gastro (GN plat)</t>
  </si>
  <si>
    <t>Plat GN peu profond : service/cuisson/pré-sentation; couvercle possible.</t>
  </si>
  <si>
    <t>GN tray / GN shallow pan</t>
  </si>
  <si>
    <t>Shallow GN tray: service/cooking/presentation; lid optional.</t>
  </si>
  <si>
    <t>bandeja GN / cubeta GN baja</t>
  </si>
  <si>
    <t>Bandeja GN baja: servicio/cocción/presentación; tapa opcional.</t>
  </si>
  <si>
    <t>cultiver</t>
  </si>
  <si>
    <t>Herbes, levains, savoir-faire/équipe.</t>
  </si>
  <si>
    <t>cultivate; grow</t>
  </si>
  <si>
    <t>Cultivate herbs/starters; develop know-how/team.</t>
  </si>
  <si>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</si>
  <si>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</si>
  <si>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plateaux</t>
  </si>
  <si>
    <t>Plateaux : format (600×400, GN), matière (PP/inox/fibra), antidérapant.</t>
  </si>
  <si>
    <t>trays; service trays</t>
  </si>
  <si>
    <t>Trays: size (600×400, GN), material (PP/s/s/fiber), non-slip.</t>
  </si>
  <si>
    <r>
      <t>bandejas</t>
    </r>
    <r>
      <rPr>
        <sz val="11"/>
        <color rgb="FF0033CC"/>
        <rFont val="Calibri"/>
        <family val="2"/>
        <scheme val="minor"/>
      </rPr>
      <t xml:space="preserve">; </t>
    </r>
    <r>
      <rPr>
        <b/>
        <sz val="11"/>
        <color rgb="FF0033CC"/>
        <rFont val="Calibri"/>
        <family val="2"/>
        <scheme val="minor"/>
      </rPr>
      <t>bandejas de servicio</t>
    </r>
  </si>
  <si>
    <t>Bandejas: tamaño (600×400, GN), material (PP/inox/fibra), antideslizantes.</t>
  </si>
  <si>
    <t>calculer</t>
  </si>
  <si>
    <t>Coûts, rendements, pertes, ratios HACCP.</t>
  </si>
  <si>
    <t>calculate; compute</t>
  </si>
  <si>
    <t>Costs, yields, losses, HACCP ratios.</t>
  </si>
  <si>
    <r>
      <t>calcular</t>
    </r>
    <r>
      <rPr>
        <sz val="11"/>
        <color theme="5" tint="-0.499984740745262"/>
        <rFont val="Calibri"/>
        <family val="2"/>
        <scheme val="minor"/>
      </rPr>
      <t>; computar</t>
    </r>
  </si>
  <si>
    <t>Costes, rendimientos, mermas, ratios APPCC.</t>
  </si>
  <si>
    <t>melange</t>
  </si>
  <si>
    <t>cataloguer</t>
  </si>
  <si>
    <t>Référencer produits/recettes/outils.</t>
  </si>
  <si>
    <t>catalog; classify</t>
  </si>
  <si>
    <t>Catalog/reference products/recipes/tools.</t>
  </si>
  <si>
    <r>
      <t>catalogar</t>
    </r>
    <r>
      <rPr>
        <sz val="11"/>
        <color theme="5" tint="-0.499984740745262"/>
        <rFont val="Calibri"/>
        <family val="2"/>
        <scheme val="minor"/>
      </rPr>
      <t>; clasificar</t>
    </r>
  </si>
  <si>
    <t>Catalogar/referenciar productos/recetas/herramientas.</t>
  </si>
  <si>
    <t>râpeuse</t>
  </si>
  <si>
    <t>Râpeuse : idem machine à râper; tambours, débit, sécurité.</t>
  </si>
  <si>
    <t>grating machine; rotary/drum grater</t>
  </si>
  <si>
    <t>Grater (machine): as above; drums, throughput, safety.</t>
  </si>
  <si>
    <r>
      <t>ralladora</t>
    </r>
    <r>
      <rPr>
        <sz val="11"/>
        <color rgb="FF0033CC"/>
        <rFont val="Calibri"/>
        <family val="2"/>
        <scheme val="minor"/>
      </rPr>
      <t>; máquina de rallar (de tambor)</t>
    </r>
  </si>
  <si>
    <t>Ralladora: igual; tambores, caudal, seguridad.</t>
  </si>
  <si>
    <t>Mettre En Bac</t>
  </si>
  <si>
    <t>centraliser</t>
  </si>
  <si>
    <t>Regrouper données/stocks/décisions.</t>
  </si>
  <si>
    <t>centralize; consolidate</t>
  </si>
  <si>
    <t>Consolidate/centralize data, inventory, decisions.</t>
  </si>
  <si>
    <r>
      <t>centralizar</t>
    </r>
    <r>
      <rPr>
        <sz val="11"/>
        <color theme="5" tint="-0.499984740745262"/>
        <rFont val="Calibri"/>
        <family val="2"/>
        <scheme val="minor"/>
      </rPr>
      <t>; consolidar</t>
    </r>
  </si>
  <si>
    <t>Consolidar/centralizar datos, stocks y decisiones.</t>
  </si>
  <si>
    <t>rayonnages</t>
  </si>
  <si>
    <t>Rayonnages : inox/plast./alu; carga/nivel, anclajes, uso frío/húmedo.</t>
  </si>
  <si>
    <t>shelving; racking</t>
  </si>
  <si>
    <t>Racking: s/s/plastic/alu; load/level, anchors, cold/wet use.</t>
  </si>
  <si>
    <r>
      <t>estanterías</t>
    </r>
    <r>
      <rPr>
        <sz val="11"/>
        <color rgb="FF0033CC"/>
        <rFont val="Calibri"/>
        <family val="2"/>
        <scheme val="minor"/>
      </rPr>
      <t xml:space="preserve">; </t>
    </r>
    <r>
      <rPr>
        <b/>
        <sz val="11"/>
        <color rgb="FF0033CC"/>
        <rFont val="Calibri"/>
        <family val="2"/>
        <scheme val="minor"/>
      </rPr>
      <t>racks</t>
    </r>
  </si>
  <si>
    <t>Estanterías: inox/plástico/aluminio; carga/nivel, anclajes, uso frío/húmedo.</t>
  </si>
  <si>
    <t>chercher</t>
  </si>
  <si>
    <t>Trouver infos, pièces, causes (RCA).</t>
  </si>
  <si>
    <t>search; look for</t>
  </si>
  <si>
    <t>Find info, parts, causes (RCA = Root Cause Analysis).</t>
  </si>
  <si>
    <r>
      <t>buscar</t>
    </r>
    <r>
      <rPr>
        <sz val="11"/>
        <color theme="5" tint="-0.499984740745262"/>
        <rFont val="Calibri"/>
        <family val="2"/>
        <scheme val="minor"/>
      </rPr>
      <t>; investigar</t>
    </r>
  </si>
  <si>
    <t>Buscar información, piezas, causas (ACR = Análisis de Causa Raíz).</t>
  </si>
  <si>
    <t>rolls (logistique)</t>
  </si>
  <si>
    <t>Rolls (log.) : carro jaula; formato 600×800 / 800×1200; capacidad, freno.</t>
  </si>
  <si>
    <t>roll cage; roll container</t>
  </si>
  <si>
    <t>Roll cage (logistics): 600×800 / 800×1200; capacity, brake.</t>
  </si>
  <si>
    <r>
      <t>carro jaula</t>
    </r>
    <r>
      <rPr>
        <sz val="11"/>
        <color rgb="FF0033CC"/>
        <rFont val="Calibri"/>
        <family val="2"/>
        <scheme val="minor"/>
      </rPr>
      <t>; contenedor rodante</t>
    </r>
  </si>
  <si>
    <t>Carro jaula (logística): 600×800 / 800×1200; capacidad, freno.</t>
  </si>
  <si>
    <t>Mettre En Chariot</t>
  </si>
  <si>
    <t>Mince</t>
  </si>
  <si>
    <t>Very fine mince for shallots/herbs; sharp knife.</t>
  </si>
  <si>
    <t>Ciselar</t>
  </si>
  <si>
    <t>Picar finísimo chalotas/hierbas; cuchillo afilado.</t>
  </si>
  <si>
    <t>rondeau</t>
  </si>
  <si>
    <t>Rondeau : cacerola baja ancha; fondo grueso, tapa; compatible horno/inducción.</t>
  </si>
  <si>
    <t>rondeau; braiser pan (wide, shallow pot)</t>
  </si>
  <si>
    <t>Rondeau: wide shallow pan; thick base, lid; oven/induction safe.</t>
  </si>
  <si>
    <r>
      <t>rondeau</t>
    </r>
    <r>
      <rPr>
        <sz val="11"/>
        <color rgb="FF0033CC"/>
        <rFont val="Calibri"/>
        <family val="2"/>
        <scheme val="minor"/>
      </rPr>
      <t>; cacerola baja ancha</t>
    </r>
  </si>
  <si>
    <t>Rondeau: cazo bajo ancho; fondo grueso, tapa; horno/inducción.</t>
  </si>
  <si>
    <t>classifier</t>
  </si>
  <si>
    <t>Ranger par familles, allergènes, risques.</t>
  </si>
  <si>
    <t>classify; sort</t>
  </si>
  <si>
    <t>Classify by families, allergens, risks.</t>
  </si>
  <si>
    <r>
      <t>clasificar</t>
    </r>
    <r>
      <rPr>
        <sz val="11"/>
        <color theme="5" tint="-0.499984740745262"/>
        <rFont val="Calibri"/>
        <family val="2"/>
        <scheme val="minor"/>
      </rPr>
      <t>; categorizar</t>
    </r>
  </si>
  <si>
    <t>Clasificar por familias, alérgenos y riesgos.</t>
  </si>
  <si>
    <t>rouleau (à pâtisserie)</t>
  </si>
  <si>
    <t>Rouleau (pâtisserie) : bois/inox/PC; lisse/grad./bagues; long./Ø.</t>
  </si>
  <si>
    <t>rolling pin</t>
  </si>
  <si>
    <t>Rolling pin: wood/s/s/PC; smooth/marked/rings; length/Ø.</t>
  </si>
  <si>
    <t>rodillo (de pastelería)</t>
  </si>
  <si>
    <t>Rodillo: madera/inox/PC; liso/graduado/anillos; largo/Ø.</t>
  </si>
  <si>
    <t>commander</t>
  </si>
  <si>
    <t>Achats matières, consommables, pièces.</t>
  </si>
  <si>
    <t>order; place an order</t>
  </si>
  <si>
    <t>Purchase raw materials, consumables, parts.</t>
  </si>
  <si>
    <r>
      <t>pedir</t>
    </r>
    <r>
      <rPr>
        <sz val="11"/>
        <color theme="5" tint="-0.499984740745262"/>
        <rFont val="Calibri"/>
        <family val="2"/>
        <scheme val="minor"/>
      </rPr>
      <t>; hacer un pedido</t>
    </r>
  </si>
  <si>
    <t>Compras de materias primas, consumibles y repuestos.</t>
  </si>
  <si>
    <t>ouverture boite</t>
  </si>
  <si>
    <t>compiler</t>
  </si>
  <si>
    <t>Rassembler données/rapports/recettes.</t>
  </si>
  <si>
    <t>compile; aggregate</t>
  </si>
  <si>
    <t>Compile/aggregate data, reports, recipes.</t>
  </si>
  <si>
    <r>
      <t>compilar</t>
    </r>
    <r>
      <rPr>
        <sz val="11"/>
        <color theme="5" tint="-0.499984740745262"/>
        <rFont val="Calibri"/>
        <family val="2"/>
        <scheme val="minor"/>
      </rPr>
      <t>; recopilar</t>
    </r>
  </si>
  <si>
    <t>Compilar/recopilar datos, informes y recetas.</t>
  </si>
  <si>
    <t>sauteuse</t>
  </si>
  <si>
    <t>Sauteuse : parois droites/arrondies; Ø, épaisseur; four/inductions.</t>
  </si>
  <si>
    <r>
      <t xml:space="preserve">sauté pan (straight sides) / </t>
    </r>
    <r>
      <rPr>
        <b/>
        <sz val="11"/>
        <color rgb="FF0033CC"/>
        <rFont val="Calibri"/>
        <family val="2"/>
        <scheme val="minor"/>
      </rPr>
      <t>saucier</t>
    </r>
    <r>
      <rPr>
        <sz val="11"/>
        <color rgb="FF0033CC"/>
        <rFont val="Calibri"/>
        <family val="2"/>
        <scheme val="minor"/>
      </rPr>
      <t xml:space="preserve"> (rounded)</t>
    </r>
  </si>
  <si>
    <t>Sauté pan/saucier: straight/rounded sides; dia/thickness; oven/induction.</t>
  </si>
  <si>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</si>
  <si>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t>Salteadora/cazo salteador: bordes rectos/redondeados; Ø/espesor; horno/inducción.</t>
  </si>
  <si>
    <t>compter</t>
  </si>
  <si>
    <t>Inventaire, portions, unités produites.</t>
  </si>
  <si>
    <t>count; tally</t>
  </si>
  <si>
    <t>Inventory counts, portions, units produced.</t>
  </si>
  <si>
    <r>
      <t>contar</t>
    </r>
    <r>
      <rPr>
        <sz val="11"/>
        <color theme="5" tint="-0.499984740745262"/>
        <rFont val="Calibri"/>
        <family val="2"/>
        <scheme val="minor"/>
      </rPr>
      <t>; contabilizar</t>
    </r>
  </si>
  <si>
    <t>Inventario, raciones y unidades producidas.</t>
  </si>
  <si>
    <t>seau plastique</t>
  </si>
  <si>
    <t>Seau plastique : grado alimentario; tapa/asa; volumen, códigos color.</t>
  </si>
  <si>
    <t>plastic pail/bucket (food-grade)</t>
  </si>
  <si>
    <t>Plastic pail: food-grade; lid/handle; volume, color coding.</t>
  </si>
  <si>
    <t>cubo/balde de plástico (grado alimentario)</t>
  </si>
  <si>
    <t>Cubo plástico: grado alimentario; tapa/asa; volumen, códigos color.</t>
  </si>
  <si>
    <t>concevoir</t>
  </si>
  <si>
    <t>Recette/process/outil/implantation.</t>
  </si>
  <si>
    <t>design; conceive</t>
  </si>
  <si>
    <t>Design a recipe/process/tool/layout.</t>
  </si>
  <si>
    <r>
      <t>diseñar</t>
    </r>
    <r>
      <rPr>
        <sz val="11"/>
        <color theme="5" tint="-0.499984740745262"/>
        <rFont val="Calibri"/>
        <family val="2"/>
        <scheme val="minor"/>
      </rPr>
      <t>; concebir</t>
    </r>
  </si>
  <si>
    <t>Diseñar una receta/proceso/herramienta/implantación.</t>
  </si>
  <si>
    <t>socles rouleurs</t>
  </si>
  <si>
    <t>Socles rouleurs : dolly/base rodante; carga (kg), ruedas, frenos.</t>
  </si>
  <si>
    <t>dolly; rolling base</t>
  </si>
  <si>
    <t>Dollies: rolling bases; load (kg), wheels, brakes.</t>
  </si>
  <si>
    <r>
      <t>base rodante</t>
    </r>
    <r>
      <rPr>
        <sz val="11"/>
        <color rgb="FF0033CC"/>
        <rFont val="Calibri"/>
        <family val="2"/>
        <scheme val="minor"/>
      </rPr>
      <t xml:space="preserve">; </t>
    </r>
    <r>
      <rPr>
        <b/>
        <sz val="11"/>
        <color rgb="FF0033CC"/>
        <rFont val="Calibri"/>
        <family val="2"/>
        <scheme val="minor"/>
      </rPr>
      <t>dolly</t>
    </r>
  </si>
  <si>
    <t>Bases rodantes: carga (kg), ruedas, frenos.</t>
  </si>
  <si>
    <t>Passer En Cellule</t>
  </si>
  <si>
    <t>conduire</t>
  </si>
  <si>
    <t>Véhicule/machine/équipe/projet.</t>
  </si>
  <si>
    <t>drive; operate; lead</t>
  </si>
  <si>
    <t>Drive/operate/lead/manage (vehicle/machine/team/project).</t>
  </si>
  <si>
    <r>
      <t>conducir</t>
    </r>
    <r>
      <rPr>
        <sz val="11"/>
        <color theme="5" tint="-0.499984740745262"/>
        <rFont val="Calibri"/>
        <family val="2"/>
        <scheme val="minor"/>
      </rPr>
      <t>; operar; dirigir</t>
    </r>
  </si>
  <si>
    <t>Conducir/operar/dirigir/gestionar (vehículo/máquina/equipo/proyecto).</t>
  </si>
  <si>
    <t>sonde (température)</t>
  </si>
  <si>
    <t>Sonde : T° −50/+300 °C; núcleo/aceite/aire; IR sin contacto; registros.</t>
  </si>
  <si>
    <t>probe thermometer; core probe; oil probe</t>
  </si>
  <si>
    <t>Probe: −50/+300 °C; core/oil/air; IR non-contact; logging.</t>
  </si>
  <si>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</si>
  <si>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t>Sonda: −50/+300 °C; corazón/aceite/aire; IR sin contacto; registros.</t>
  </si>
  <si>
    <t>consigner</t>
  </si>
  <si>
    <t>Traçabilité, températures, incidents.</t>
  </si>
  <si>
    <t>log; record; write down</t>
  </si>
  <si>
    <t>Record/log traceability, temperatures, incidents.</t>
  </si>
  <si>
    <r>
      <t>consignar</t>
    </r>
    <r>
      <rPr>
        <sz val="11"/>
        <color theme="5" tint="-0.499984740745262"/>
        <rFont val="Calibri"/>
        <family val="2"/>
        <scheme val="minor"/>
      </rPr>
      <t>; registrar</t>
    </r>
  </si>
  <si>
    <t>Registrar/trazar temperaturas e incidencias.</t>
  </si>
  <si>
    <t>constituer</t>
  </si>
  <si>
    <t>Former un dossier/lot/équipe.</t>
  </si>
  <si>
    <t>constitute; form; make up</t>
  </si>
  <si>
    <t>Build a file/batch/team.</t>
  </si>
  <si>
    <r>
      <t>constituir</t>
    </r>
    <r>
      <rPr>
        <sz val="11"/>
        <color theme="5" tint="-0.499984740745262"/>
        <rFont val="Calibri"/>
        <family val="2"/>
        <scheme val="minor"/>
      </rPr>
      <t>; conformar</t>
    </r>
  </si>
  <si>
    <t>Formar un expediente/lote/equipo.</t>
  </si>
  <si>
    <t>table chaude</t>
  </si>
  <si>
    <t>Table chaude : maintien ≥63 °C; bacs GN; eau/résistances; couvercles.</t>
  </si>
  <si>
    <t>hot holding table; hot well; heated service table</t>
  </si>
  <si>
    <t>Hot holding table: ≥63 °C; GN pans; water/elements; lids.</t>
  </si>
  <si>
    <r>
      <t>mesa caliente</t>
    </r>
    <r>
      <rPr>
        <sz val="11"/>
        <color rgb="FF0033CC"/>
        <rFont val="Calibri"/>
        <family val="2"/>
        <scheme val="minor"/>
      </rPr>
      <t xml:space="preserve">; </t>
    </r>
    <r>
      <rPr>
        <b/>
        <sz val="11"/>
        <color rgb="FF0033CC"/>
        <rFont val="Calibri"/>
        <family val="2"/>
        <scheme val="minor"/>
      </rPr>
      <t>baño maría de servicio</t>
    </r>
  </si>
  <si>
    <t>Mesa caliente: ≥63 °C; cubetas GN; agua/resistencias; tapas.</t>
  </si>
  <si>
    <t>construire</t>
  </si>
  <si>
    <t>Lignes, postes, supports, structures.</t>
  </si>
  <si>
    <t>Build lines, stations, fixtures, structures.</t>
  </si>
  <si>
    <r>
      <t>construir</t>
    </r>
    <r>
      <rPr>
        <sz val="11"/>
        <color theme="5" tint="-0.499984740745262"/>
        <rFont val="Calibri"/>
        <family val="2"/>
        <scheme val="minor"/>
      </rPr>
      <t>; montar</t>
    </r>
  </si>
  <si>
    <t>Construir líneas, puestos, soportes y estructuras.</t>
  </si>
  <si>
    <t>table de travail</t>
  </si>
  <si>
    <t>Table de travail : inox; rebord/estante; ruedas opc.; dimensiones/carga.</t>
  </si>
  <si>
    <t>work table; prep table (stainless)</t>
  </si>
  <si>
    <t>Work/prep table: stainless; backsplash/undershelf; casters opt.; size/load.</t>
  </si>
  <si>
    <r>
      <t>mesa de trabajo</t>
    </r>
    <r>
      <rPr>
        <sz val="11"/>
        <color rgb="FF0033CC"/>
        <rFont val="Calibri"/>
        <family val="2"/>
        <scheme val="minor"/>
      </rPr>
      <t xml:space="preserve">; </t>
    </r>
    <r>
      <rPr>
        <b/>
        <sz val="11"/>
        <color rgb="FF0033CC"/>
        <rFont val="Calibri"/>
        <family val="2"/>
        <scheme val="minor"/>
      </rPr>
      <t>mesa de preparación (inox)</t>
    </r>
  </si>
  <si>
    <t>Mesa de trabajo: inox; peto/estante; ruedas opc.; tamaño/carga.</t>
  </si>
  <si>
    <t>contrôler</t>
  </si>
  <si>
    <t>Qualité, conformité, T°, poids, étiquettes.</t>
  </si>
  <si>
    <t>check; inspect; audit</t>
  </si>
  <si>
    <t>Check quality, compliance, temp, weight, labels.</t>
  </si>
  <si>
    <r>
      <t>controlar</t>
    </r>
    <r>
      <rPr>
        <sz val="11"/>
        <color theme="5" tint="-0.499984740745262"/>
        <rFont val="Calibri"/>
        <family val="2"/>
        <scheme val="minor"/>
      </rPr>
      <t>; verificar</t>
    </r>
  </si>
  <si>
    <t>Verificar calidad, conformidad, T°, peso y etiquetas.</t>
  </si>
  <si>
    <t>thermoscelleuse (barquettes)</t>
  </si>
  <si>
    <t>Thermoscelleuse : film PP/PET/alu; moldes; vacío/ATM; T°/tiempo/presión; lot/DLC.</t>
  </si>
  <si>
    <t>tray sealer; heat sealer; lidding machine</t>
  </si>
  <si>
    <t>Tray sealer: PP/PET/alu film; dies; vacuum/MAP; T°/time/pressure; lot/UBD.</t>
  </si>
  <si>
    <t>termoselladora (de barquetas)</t>
  </si>
  <si>
    <t>Termoselladora: film PP/PET/alu; moldes; vacío/ATM; T°/tiempo/presión; lote/caducidad.</t>
  </si>
  <si>
    <t>créer</t>
  </si>
  <si>
    <t>Nouvelle recette, visuel, procédure.</t>
  </si>
  <si>
    <t>create; develop</t>
  </si>
  <si>
    <t>Create a new recipe, visual, procedure.</t>
  </si>
  <si>
    <r>
      <t>crear</t>
    </r>
    <r>
      <rPr>
        <sz val="11"/>
        <color theme="5" tint="-0.499984740745262"/>
        <rFont val="Calibri"/>
        <family val="2"/>
        <scheme val="minor"/>
      </rPr>
      <t>; desarrollar</t>
    </r>
  </si>
  <si>
    <t>Crear una nueva receta, visual, procedimiento.</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</si>
  <si>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</si>
  <si>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</si>
  <si>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</si>
  <si>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trancheur (charcuterie)</t>
  </si>
  <si>
    <t>Trancheur : Ø cuchilla, espesor, afilador, seguridad; fácil limpieza.</t>
  </si>
  <si>
    <t>slicer; deli meat slicer</t>
  </si>
  <si>
    <t>Slicer: blade Ø, thickness, sharpener, safety; easy cleaning.</t>
  </si>
  <si>
    <r>
      <t>cortadora de fiambre</t>
    </r>
    <r>
      <rPr>
        <sz val="11"/>
        <color rgb="FF0033CC"/>
        <rFont val="Calibri"/>
        <family val="2"/>
        <scheme val="minor"/>
      </rPr>
      <t xml:space="preserve">; </t>
    </r>
    <r>
      <rPr>
        <b/>
        <sz val="11"/>
        <color rgb="FF0033CC"/>
        <rFont val="Calibri"/>
        <family val="2"/>
        <scheme val="minor"/>
      </rPr>
      <t>rebanadora</t>
    </r>
  </si>
  <si>
    <t>Cortadora: Ø de hoja, grosor, afilador, seguridad; limpieza fácil.</t>
  </si>
  <si>
    <t>décentraliser</t>
  </si>
  <si>
    <t>Répartir décisions/ressources sur le terrain (sites/équipes), moins de dépendance au siège.</t>
  </si>
  <si>
    <t>decentralize; devolve</t>
  </si>
  <si>
    <t>Decentralize decisions/resources to the field (sites/teams), reducing HQ dependency.</t>
  </si>
  <si>
    <r>
      <t>descentralizar</t>
    </r>
    <r>
      <rPr>
        <sz val="11"/>
        <color theme="5" tint="-0.499984740745262"/>
        <rFont val="Calibri"/>
        <family val="2"/>
        <scheme val="minor"/>
      </rPr>
      <t>; delegar competencias</t>
    </r>
  </si>
  <si>
    <t>Descentralizar decisiones/recursos al terreno (sitios/equipos), reduciendo la dependencia de la central.</t>
  </si>
  <si>
    <t>reception / controles</t>
  </si>
  <si>
    <t>Réceptionner/Contrôler</t>
  </si>
  <si>
    <t>documenter</t>
  </si>
  <si>
    <t>Rédiger une preuve/fiche (procédure, contrôle, incident) pour traçabilité et audits.</t>
  </si>
  <si>
    <t>document; write up; record</t>
  </si>
  <si>
    <t>Document evidence/record (procedure, check, incident) for traceability and audits.</t>
  </si>
  <si>
    <r>
      <t>documentar</t>
    </r>
    <r>
      <rPr>
        <sz val="11"/>
        <color theme="5" tint="-0.499984740745262"/>
        <rFont val="Calibri"/>
        <family val="2"/>
        <scheme val="minor"/>
      </rPr>
      <t>; registrar</t>
    </r>
  </si>
  <si>
    <t>Documentar una prueba/ficha (procedimiento, control, incidente) para trazabilidad y auditorías.</t>
  </si>
  <si>
    <t>Réchauffer en moins d'1 H</t>
  </si>
  <si>
    <t>reconditionnement</t>
  </si>
  <si>
    <t>écouler</t>
  </si>
  <si>
    <t>Écouler un stock (fin de série/DLC courte) ou évacuer un liquide.</t>
  </si>
  <si>
    <t>sell off; dispose of; drain</t>
  </si>
  <si>
    <t>Sell off a stock (end of line/short shelf life) or drain a liquid.</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</si>
  <si>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</si>
  <si>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Liquidar un stock (fin de serie/caducidad corta) o drenar un líquido.</t>
  </si>
  <si>
    <t>refroidissement</t>
  </si>
  <si>
    <t>écrire</t>
  </si>
  <si>
    <t>Rédiger recettes, procédures, comptes rendus, e-mails.</t>
  </si>
  <si>
    <t>write; draft</t>
  </si>
  <si>
    <t>Write recipes, procedures, reports, emails.</t>
  </si>
  <si>
    <r>
      <t>escribir</t>
    </r>
    <r>
      <rPr>
        <sz val="11"/>
        <color theme="5" tint="-0.499984740745262"/>
        <rFont val="Calibri"/>
        <family val="2"/>
        <scheme val="minor"/>
      </rPr>
      <t>; redactar</t>
    </r>
  </si>
  <si>
    <t>Redactar recetas, procedimientos, informes y correos.</t>
  </si>
  <si>
    <t>édifier</t>
  </si>
  <si>
    <t>Au sens concret (bâtir) ou figuré (construire un plan).</t>
  </si>
  <si>
    <t>build; erect</t>
  </si>
  <si>
    <t>Build/erect (literal) or build a plan (figurative).</t>
  </si>
  <si>
    <r>
      <t>edificar</t>
    </r>
    <r>
      <rPr>
        <sz val="11"/>
        <color theme="5" tint="-0.499984740745262"/>
        <rFont val="Calibri"/>
        <family val="2"/>
        <scheme val="minor"/>
      </rPr>
      <t>; construir</t>
    </r>
  </si>
  <si>
    <t>Edificar/construir (literal) o construir un plan (figurado).</t>
  </si>
  <si>
    <t>remise en t°</t>
  </si>
  <si>
    <t>Remettre En T°</t>
  </si>
  <si>
    <t>effectuer</t>
  </si>
  <si>
    <t>Réaliser une tâche/mesure/test selon consigne.</t>
  </si>
  <si>
    <t>carry out; perform</t>
  </si>
  <si>
    <t>Carry out a task/measurement/test as instructed.</t>
  </si>
  <si>
    <r>
      <t>efectuar</t>
    </r>
    <r>
      <rPr>
        <sz val="11"/>
        <color theme="5" tint="-0.499984740745262"/>
        <rFont val="Calibri"/>
        <family val="2"/>
        <scheme val="minor"/>
      </rPr>
      <t>; realizar</t>
    </r>
  </si>
  <si>
    <t>Efectuar una tarea/medición/prueba según la consigna.</t>
  </si>
  <si>
    <t>élaborer</t>
  </si>
  <si>
    <t>Créer/mettre au point une recette, un protocole.</t>
  </si>
  <si>
    <t>develop; formulate</t>
  </si>
  <si>
    <t>Develop/refine a recipe or protocol.</t>
  </si>
  <si>
    <r>
      <t>elaborar</t>
    </r>
    <r>
      <rPr>
        <sz val="11"/>
        <color theme="5" tint="-0.499984740745262"/>
        <rFont val="Calibri"/>
        <family val="2"/>
        <scheme val="minor"/>
      </rPr>
      <t>; formular</t>
    </r>
  </si>
  <si>
    <t>Elaborar/poner a punto una receta o un protocolo.</t>
  </si>
  <si>
    <t>employer</t>
  </si>
  <si>
    <t>Employer un outil/un ingrédient/une méthode.</t>
  </si>
  <si>
    <t>use; employ</t>
  </si>
  <si>
    <t>Use/employ a tool/ingredient/method.</t>
  </si>
  <si>
    <r>
      <t>usar</t>
    </r>
    <r>
      <rPr>
        <sz val="11"/>
        <color theme="5" tint="-0.499984740745262"/>
        <rFont val="Calibri"/>
        <family val="2"/>
        <scheme val="minor"/>
      </rPr>
      <t>; emplear</t>
    </r>
  </si>
  <si>
    <t>Usar/emplear una herramienta/ingrediente/método.</t>
  </si>
  <si>
    <t>enregistrer</t>
  </si>
  <si>
    <t>Traçabilité, températures, lots ; sauvegarder un fichier.</t>
  </si>
  <si>
    <t>record; register; save</t>
  </si>
  <si>
    <t>Record traceability/temps/batches; save a file.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</si>
  <si>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</si>
  <si>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Registrar trazabilidad/temperaturas/lotes; guardar un archivo.</t>
  </si>
  <si>
    <t>entretenir</t>
  </si>
  <si>
    <t>Nettoyage, graissage, petites réparations préventives.</t>
  </si>
  <si>
    <t>maintain; service; upkeep</t>
  </si>
  <si>
    <t>Maintenance: cleaning, lubrication, minor preventive fixes.</t>
  </si>
  <si>
    <r>
      <t>mantener</t>
    </r>
    <r>
      <rPr>
        <sz val="11"/>
        <color theme="5" tint="-0.499984740745262"/>
        <rFont val="Calibri"/>
        <family val="2"/>
        <scheme val="minor"/>
      </rPr>
      <t>; dar mantenimiento</t>
    </r>
  </si>
  <si>
    <t>Mantenimiento: limpieza, engrase, pequeñas reparaciones preventivas.</t>
  </si>
  <si>
    <t>envoyer</t>
  </si>
  <si>
    <t>Envoi d’échantillons, de documents, expéditions.</t>
  </si>
  <si>
    <t>send; dispatch</t>
  </si>
  <si>
    <t>Send samples/documents/shipments.</t>
  </si>
  <si>
    <r>
      <t>enviar</t>
    </r>
    <r>
      <rPr>
        <sz val="11"/>
        <color theme="5" tint="-0.499984740745262"/>
        <rFont val="Calibri"/>
        <family val="2"/>
        <scheme val="minor"/>
      </rPr>
      <t>; despachar</t>
    </r>
  </si>
  <si>
    <t>Enviar muestras/documentos/expediciones.</t>
  </si>
  <si>
    <t>Retourner Vers Conditionnement</t>
  </si>
  <si>
    <t>ériger</t>
  </si>
  <si>
    <t>Monter une structure/étagère/auvent (sens concret).</t>
  </si>
  <si>
    <t>erect; set up</t>
  </si>
  <si>
    <t>Erect a structure/shelf/awning (literal).</t>
  </si>
  <si>
    <r>
      <t>erigir</t>
    </r>
    <r>
      <rPr>
        <sz val="11"/>
        <color theme="5" tint="-0.499984740745262"/>
        <rFont val="Calibri"/>
        <family val="2"/>
        <scheme val="minor"/>
      </rPr>
      <t>; levantar</t>
    </r>
  </si>
  <si>
    <t>Levantar/instalar una estructura/estantería/marquesina.</t>
  </si>
  <si>
    <t>établir</t>
  </si>
  <si>
    <t>Établir une norme/un planning/un rapport.</t>
  </si>
  <si>
    <t>establish; set up; draw up</t>
  </si>
  <si>
    <t>Establish a standard/schedule/report.</t>
  </si>
  <si>
    <r>
      <t>establecer</t>
    </r>
    <r>
      <rPr>
        <sz val="11"/>
        <color theme="5" tint="-0.499984740745262"/>
        <rFont val="Calibri"/>
        <family val="2"/>
        <scheme val="minor"/>
      </rPr>
      <t xml:space="preserve">; </t>
    </r>
    <r>
      <rPr>
        <b/>
        <sz val="11"/>
        <color theme="5" tint="-0.499984740745262"/>
        <rFont val="Calibri"/>
        <family val="2"/>
        <scheme val="minor"/>
      </rPr>
      <t>redactar</t>
    </r>
  </si>
  <si>
    <t>Establecer una norma/un planning/un informe.</t>
  </si>
  <si>
    <t>sondage cuisson</t>
  </si>
  <si>
    <t>étendre</t>
  </si>
  <si>
    <t>Étendre une pâte/étendre un plan d’action/déployer un outil.</t>
  </si>
  <si>
    <t>extend; spread; roll out</t>
  </si>
  <si>
    <t>Roll out dough / roll out an action plan / deploy a tool.</t>
  </si>
  <si>
    <r>
      <t>extender</t>
    </r>
    <r>
      <rPr>
        <sz val="11"/>
        <color theme="5" tint="-0.499984740745262"/>
        <rFont val="Calibri"/>
        <family val="2"/>
        <scheme val="minor"/>
      </rPr>
      <t>; desplegar</t>
    </r>
  </si>
  <si>
    <t>Estirar una masa / desplegar un plan de acción / implantar una herramienta.</t>
  </si>
  <si>
    <t>sondage de temperature</t>
  </si>
  <si>
    <t>examiner</t>
  </si>
  <si>
    <t>Contrôle visuel/qualité, revue de documents.</t>
  </si>
  <si>
    <t>examine; inspect</t>
  </si>
  <si>
    <t>Visual/quality inspection; document review.</t>
  </si>
  <si>
    <r>
      <t>examinar</t>
    </r>
    <r>
      <rPr>
        <sz val="11"/>
        <color theme="5" tint="-0.499984740745262"/>
        <rFont val="Calibri"/>
        <family val="2"/>
        <scheme val="minor"/>
      </rPr>
      <t>; inspeccionar</t>
    </r>
  </si>
  <si>
    <t>Inspección visual/de calidad; revisión de documentos.</t>
  </si>
  <si>
    <t>exécuter</t>
  </si>
  <si>
    <t>Exécuter une commande/processus/plan.</t>
  </si>
  <si>
    <t>execute; run</t>
  </si>
  <si>
    <t>Execute an order/process/plan.</t>
  </si>
  <si>
    <r>
      <t>ejecutar</t>
    </r>
    <r>
      <rPr>
        <sz val="11"/>
        <color theme="5" tint="-0.499984740745262"/>
        <rFont val="Calibri"/>
        <family val="2"/>
        <scheme val="minor"/>
      </rPr>
      <t>; correr (proceso)</t>
    </r>
  </si>
  <si>
    <t>Ejecutar un pedido/proceso/plan.</t>
  </si>
  <si>
    <t>Stocker</t>
  </si>
  <si>
    <t>exploiter</t>
  </si>
  <si>
    <t>Exploiter une ligne/une donnée, tirer parti d’un outil.</t>
  </si>
  <si>
    <t>operate; leverage; exploit</t>
  </si>
  <si>
    <t>Operate a line / leverage data / make use of a tool.</t>
  </si>
  <si>
    <r>
      <t>operar</t>
    </r>
    <r>
      <rPr>
        <sz val="11"/>
        <color theme="5" tint="-0.499984740745262"/>
        <rFont val="Calibri"/>
        <family val="2"/>
        <scheme val="minor"/>
      </rPr>
      <t xml:space="preserve">; </t>
    </r>
    <r>
      <rPr>
        <b/>
        <sz val="11"/>
        <color theme="5" tint="-0.499984740745262"/>
        <rFont val="Calibri"/>
        <family val="2"/>
        <scheme val="minor"/>
      </rPr>
      <t>aprovechar</t>
    </r>
  </si>
  <si>
    <t>Operar una línea / aprovechar datos / sacar partido a una herramienta.</t>
  </si>
  <si>
    <t>stockage . d'attente</t>
  </si>
  <si>
    <t>générer</t>
  </si>
  <si>
    <t>Générer un rapport, un code-barres, un lot, des alertes, des déchets (by-product).</t>
  </si>
  <si>
    <t>generate; produce</t>
  </si>
  <si>
    <t>Generate a report, a barcode, a batch, alerts, and waste/by-products.</t>
  </si>
  <si>
    <r>
      <t>generar</t>
    </r>
    <r>
      <rPr>
        <i/>
        <sz val="11"/>
        <color theme="5" tint="-0.499984740745262"/>
        <rFont val="Calibri"/>
        <family val="2"/>
        <scheme val="minor"/>
      </rPr>
      <t>; producir</t>
    </r>
  </si>
  <si>
    <t>Generar un informe, un código de barras, un lote, alertas y residuos/subproductos.</t>
  </si>
  <si>
    <t>gérer</t>
  </si>
  <si>
    <t>Gérer stocks/équipes/planning/incidents : prioriser, affecter, suivre, corriger.</t>
  </si>
  <si>
    <t>manage; handle; administer</t>
  </si>
  <si>
    <t>Manage inventory/teams/schedule/incidents: prioritize, assign, track, correct.</t>
  </si>
  <si>
    <r>
      <t>gestionar</t>
    </r>
    <r>
      <rPr>
        <sz val="11"/>
        <color theme="5" tint="-0.499984740745262"/>
        <rFont val="Calibri"/>
        <family val="2"/>
        <scheme val="minor"/>
      </rPr>
      <t>; manejar; administrar</t>
    </r>
  </si>
  <si>
    <t>Gestionar stock/equipos/planificación/incidencias: priorizar, asignar, seguir, corregir.</t>
  </si>
  <si>
    <t>identifier</t>
  </si>
  <si>
    <t>Repérer un besoin, une non-conformité, une cause racine, un lot.</t>
  </si>
  <si>
    <t>identify; pinpoint</t>
  </si>
  <si>
    <t>Identify a need, a non-conformity, a root cause, a batch.</t>
  </si>
  <si>
    <r>
      <t>identificar</t>
    </r>
    <r>
      <rPr>
        <sz val="11"/>
        <color theme="5" tint="-0.499984740745262"/>
        <rFont val="Calibri"/>
        <family val="2"/>
        <scheme val="minor"/>
      </rPr>
      <t>; localizar</t>
    </r>
  </si>
  <si>
    <t>Identificar una necesidad, una no conformidad, una causa raíz, un lote.</t>
  </si>
  <si>
    <t>Transporter En Bacs Inox</t>
  </si>
  <si>
    <t>imaginer</t>
  </si>
  <si>
    <t>Idéation recette/process/visuel; brainstorming d’améliorations.</t>
  </si>
  <si>
    <t>imagine; conceive</t>
  </si>
  <si>
    <t>Ideation for recipe/process/visual; brainstorming improvements.</t>
  </si>
  <si>
    <r>
      <t>imaginar</t>
    </r>
    <r>
      <rPr>
        <sz val="11"/>
        <color theme="5" tint="-0.499984740745262"/>
        <rFont val="Calibri"/>
        <family val="2"/>
        <scheme val="minor"/>
      </rPr>
      <t>; concebir</t>
    </r>
  </si>
  <si>
    <t>Ideación de receta/proceso/visual; lluvia de ideas de mejoras.</t>
  </si>
  <si>
    <t>inscrire</t>
  </si>
  <si>
    <t>Inscrire en registre/logiciel : lots, T°, actions, participants.</t>
  </si>
  <si>
    <t>register; enter; write down</t>
  </si>
  <si>
    <t>Enter in the log/software: batches, temps, actions, participants.</t>
  </si>
  <si>
    <r>
      <t>inscribir</t>
    </r>
    <r>
      <rPr>
        <sz val="11"/>
        <color theme="5" tint="-0.499984740745262"/>
        <rFont val="Calibri"/>
        <family val="2"/>
        <scheme val="minor"/>
      </rPr>
      <t>; registrar; apuntar</t>
    </r>
  </si>
  <si>
    <t>Inscribir en registro/software: lotes, T°, acciones, participantes.</t>
  </si>
  <si>
    <t>insérer</t>
  </si>
  <si>
    <t>Insérer un bac, un document, un step dans un planning/ligne.</t>
  </si>
  <si>
    <t>insert; slot in</t>
  </si>
  <si>
    <t>Insert a bin, a document, or a step into a schedule/line.</t>
  </si>
  <si>
    <r>
      <t>insertar</t>
    </r>
    <r>
      <rPr>
        <sz val="11"/>
        <color theme="5" tint="-0.499984740745262"/>
        <rFont val="Calibri"/>
        <family val="2"/>
        <scheme val="minor"/>
      </rPr>
      <t>; introducir</t>
    </r>
  </si>
  <si>
    <t>Insertar una cubeta, un documento o una etapa en un planning/línea.</t>
  </si>
  <si>
    <t>installer</t>
  </si>
  <si>
    <t>Monter un équipement/poste; paramétrer logiciel/sonde.</t>
  </si>
  <si>
    <t>install; set up</t>
  </si>
  <si>
    <t>Install equipment/station; configure software/probe.</t>
  </si>
  <si>
    <r>
      <t>instalar</t>
    </r>
    <r>
      <rPr>
        <sz val="11"/>
        <color theme="5" tint="-0.499984740745262"/>
        <rFont val="Calibri"/>
        <family val="2"/>
        <scheme val="minor"/>
      </rPr>
      <t>; montar</t>
    </r>
  </si>
  <si>
    <t>Instalar equipo/puesto; configurar software/sonda.</t>
  </si>
  <si>
    <t>inventer</t>
  </si>
  <si>
    <t>Créer une nouvelle recette/méthode/outillage.</t>
  </si>
  <si>
    <t>invent; devise</t>
  </si>
  <si>
    <t>Invent a new recipe/method/tooling.</t>
  </si>
  <si>
    <r>
      <t>inventar</t>
    </r>
    <r>
      <rPr>
        <sz val="11"/>
        <color theme="5" tint="-0.499984740745262"/>
        <rFont val="Calibri"/>
        <family val="2"/>
        <scheme val="minor"/>
      </rPr>
      <t>; idear</t>
    </r>
  </si>
  <si>
    <t>Inventar una nueva receta/método/herramental.</t>
  </si>
  <si>
    <t>inventorier</t>
  </si>
  <si>
    <t>Comptage physique, rapprochement stocks/FIFO/FEFO.</t>
  </si>
  <si>
    <t>take inventory; inventory</t>
  </si>
  <si>
    <t>Physical counts; reconcile inventory; FIFO/FEFO.</t>
  </si>
  <si>
    <r>
      <t>inventariar</t>
    </r>
    <r>
      <rPr>
        <sz val="11"/>
        <color theme="5" tint="-0.499984740745262"/>
        <rFont val="Calibri"/>
        <family val="2"/>
        <scheme val="minor"/>
      </rPr>
      <t>; hacer inventario</t>
    </r>
  </si>
  <si>
    <t>Conteo físico; conciliación de inventario; FIFO/FEFO.</t>
  </si>
  <si>
    <t>localiser</t>
  </si>
  <si>
    <t>Repérer précisément un poste, un équipement, un lot/colis (étiquette, emplacement), une panne ou une non-conformité sur la ligne/plan. Utiliser références d’emplacement (rangée/étagère/niveau) ou coordonnées (QR/RFID).</t>
  </si>
  <si>
    <t>locate; pinpoint; geolocate</t>
  </si>
  <si>
    <t>Precisely locate a workstation, equipment, a batch/parcel (label, location), a fault or a non-conformity on the line/layout. Use location references (row/shelf/level) or coordinates (QR/RFID).</t>
  </si>
  <si>
    <r>
      <t>localizar</t>
    </r>
    <r>
      <rPr>
        <sz val="11"/>
        <color theme="5" tint="-0.499984740745262"/>
        <rFont val="Calibri"/>
        <family val="2"/>
        <scheme val="minor"/>
      </rPr>
      <t>; ubicar; geolocalizar</t>
    </r>
  </si>
  <si>
    <t>Localizar con precisión un puesto, un equipo, un lote/paquete (etiqueta, ubicación), una avería o una no conformidad en la línea/plano. Usar referencias de ubicación (fila/estante/nivel) o coordenadas (QR/RFID).</t>
  </si>
  <si>
    <t>manœuvrer</t>
  </si>
  <si>
    <t>Chariot/engin/machine; déplacements en zone étroite, règles de sécurité et signaux.</t>
  </si>
  <si>
    <t>maneuver; operate; steer</t>
  </si>
  <si>
    <t>Trolley/vehicle/machine; moves in tight areas, safety rules and signals.</t>
  </si>
  <si>
    <r>
      <t>maniobrar</t>
    </r>
    <r>
      <rPr>
        <sz val="11"/>
        <color theme="5" tint="-0.499984740745262"/>
        <rFont val="Calibri"/>
        <family val="2"/>
        <scheme val="minor"/>
      </rPr>
      <t>; operar; conducir</t>
    </r>
  </si>
  <si>
    <t>Carro/vehículo/máquina; desplazamientos en zonas estrechas, normas y señales de seguridad.</t>
  </si>
  <si>
    <t>mettre</t>
  </si>
  <si>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</si>
  <si>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put; place; set</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</si>
  <si>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</si>
  <si>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poner</t>
    </r>
    <r>
      <rPr>
        <sz val="11"/>
        <color theme="5" tint="-0.499984740745262"/>
        <rFont val="Calibri"/>
        <family val="2"/>
        <scheme val="minor"/>
      </rPr>
      <t>; colocar</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</si>
  <si>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</si>
  <si>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moderniser</t>
  </si>
  <si>
    <t>Équipements, process, SI; passage à outils digitaux, amélioration ergonomie/sécurité.</t>
  </si>
  <si>
    <t>modernize; upgrade</t>
  </si>
  <si>
    <t>Equipment, processes, IS/IT; move to digital tools, improve ergonomics/safety.</t>
  </si>
  <si>
    <r>
      <t>modernizar</t>
    </r>
    <r>
      <rPr>
        <sz val="11"/>
        <color theme="5" tint="-0.499984740745262"/>
        <rFont val="Calibri"/>
        <family val="2"/>
        <scheme val="minor"/>
      </rPr>
      <t>; actualizar</t>
    </r>
  </si>
  <si>
    <t>Equipos, procesos, SI/IT; pasar a herramientas digitales, mejorar ergonomía/seguridad.</t>
  </si>
  <si>
    <t>naviguer</t>
  </si>
  <si>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</si>
  <si>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t>navigate; browse</t>
  </si>
  <si>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</si>
  <si>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navegar</t>
    </r>
    <r>
      <rPr>
        <sz val="11"/>
        <color theme="5" tint="-0.499984740745262"/>
        <rFont val="Calibri"/>
        <family val="2"/>
        <scheme val="minor"/>
      </rPr>
      <t>; desplazarse</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</si>
  <si>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</si>
  <si>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optimiser</t>
  </si>
  <si>
    <t>Améliorer coûts, temps, flux, réglages (OEE, rendement, pertes). Décrire les leviers : 5S, SMED, standard work.</t>
  </si>
  <si>
    <t>optimize; streamline</t>
  </si>
  <si>
    <t>Improve costs, time, flows, settings (OEE, yield, losses). Specify the levers: 5S, SMED, standard work.</t>
  </si>
  <si>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</si>
  <si>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</si>
  <si>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ordonnancer</t>
  </si>
  <si>
    <t>Planifier l’ordre des OF/ lots sur lignes/étuves/fours ; gestion des priorités et des capacités.</t>
  </si>
  <si>
    <t>schedule; sequence; dispatch</t>
  </si>
  <si>
    <t>Schedule the sequence of WOs/batches on lines/proofers/ovens; manage priorities and capacities.</t>
  </si>
  <si>
    <r>
      <t>programar</t>
    </r>
    <r>
      <rPr>
        <sz val="11"/>
        <color theme="5" tint="-0.499984740745262"/>
        <rFont val="Calibri"/>
        <family val="2"/>
        <scheme val="minor"/>
      </rPr>
      <t>; secuenciar; despachar</t>
    </r>
  </si>
  <si>
    <t>Programar la secuencia de OF/lotes en líneas/cámaras/ hornos; gestionar prioridades y capacidades.</t>
  </si>
  <si>
    <t>organiser</t>
  </si>
  <si>
    <t>Structurer poste, planning, documents, zones (5S), répartir les rôles et ressources.</t>
  </si>
  <si>
    <t>organize; arrange; set up</t>
  </si>
  <si>
    <t>Organize the workstation, schedule, documents, and zones (5S); allocate roles and resources.</t>
  </si>
  <si>
    <r>
      <t>organizar</t>
    </r>
    <r>
      <rPr>
        <sz val="11"/>
        <color theme="5" tint="-0.499984740745262"/>
        <rFont val="Calibri"/>
        <family val="2"/>
        <scheme val="minor"/>
      </rPr>
      <t>; disponer; montar</t>
    </r>
  </si>
  <si>
    <t>Organizar el puesto, el planning, la documentación y las zonas (5S); asignar roles y recursos.</t>
  </si>
  <si>
    <t>planifier</t>
  </si>
  <si>
    <t>Définir tâches, ressources, capacités, jalons (Gantt, planning de four/étuve, équipes).</t>
  </si>
  <si>
    <t>plan; schedule</t>
  </si>
  <si>
    <t>Define tasks, resources, capacities, milestones (Gantt, oven/proofer schedule, teams).</t>
  </si>
  <si>
    <r>
      <t>planificar</t>
    </r>
    <r>
      <rPr>
        <sz val="11"/>
        <color theme="5" tint="-0.499984740745262"/>
        <rFont val="Calibri"/>
        <family val="2"/>
        <scheme val="minor"/>
      </rPr>
      <t>; programar</t>
    </r>
  </si>
  <si>
    <t>Definir tareas, recursos, capacidades, hitos (Gantt, planning de horno/cámara, equipos).</t>
  </si>
  <si>
    <t>préparer</t>
  </si>
  <si>
    <t>Mise en place, pesées, matériels, documents; préciser check-list/temps.</t>
  </si>
  <si>
    <t>prepare; get ready; set up</t>
  </si>
  <si>
    <t>Mise en place, weighing, equipment, documents; specify checklist/timing.</t>
  </si>
  <si>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</si>
  <si>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</si>
  <si>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t>présenter</t>
  </si>
  <si>
    <t>Présentation d’un plat/produit/rapport; soigner dressage, visuels, étiquetage.</t>
  </si>
  <si>
    <t>present; showcase; display</t>
  </si>
  <si>
    <t>Presentation of a dish/product/report; refine plating, visuals, labeling.</t>
  </si>
  <si>
    <r>
      <t>presentar</t>
    </r>
    <r>
      <rPr>
        <sz val="11"/>
        <color theme="5" tint="-0.499984740745262"/>
        <rFont val="Calibri"/>
        <family val="2"/>
        <scheme val="minor"/>
      </rPr>
      <t>; exhibir</t>
    </r>
  </si>
  <si>
    <t>Presentación de un plato/producto/informe; cuidar emplatado, visuales, etiquetado.</t>
  </si>
  <si>
    <t>prévoir</t>
  </si>
  <si>
    <t>Besoins matières, pics d’activité, risques; prévoir plans B (stock tampon, redondance).</t>
  </si>
  <si>
    <t>anticipate; forecast; plan ahead</t>
  </si>
  <si>
    <t>Material needs, activity peaks, risks; plan contingencies (buffer stock, redundancy).</t>
  </si>
  <si>
    <r>
      <t>prever</t>
    </r>
    <r>
      <rPr>
        <sz val="11"/>
        <color theme="5" tint="-0.499984740745262"/>
        <rFont val="Calibri"/>
        <family val="2"/>
        <scheme val="minor"/>
      </rPr>
      <t>; pronosticar; anticipar</t>
    </r>
  </si>
  <si>
    <t>Necesidades de materiales, picos de actividad, riesgos; prever planes B (stock tampón, redundancia).</t>
  </si>
  <si>
    <t>produire</t>
  </si>
  <si>
    <t>Fabrication conforme (qualité, traçabilité, rendement); suivre indicateurs (OEE, rebut).</t>
  </si>
  <si>
    <t>produce; manufacture; make</t>
  </si>
  <si>
    <t>Compliant production (quality, traceability, yield); track KPIs (OEE, scrap).</t>
  </si>
  <si>
    <r>
      <t>producir</t>
    </r>
    <r>
      <rPr>
        <sz val="11"/>
        <color theme="5" tint="-0.499984740745262"/>
        <rFont val="Calibri"/>
        <family val="2"/>
        <scheme val="minor"/>
      </rPr>
      <t>; fabricar; elaborar</t>
    </r>
  </si>
  <si>
    <t>Producción conforme (calidad, trazabilidad, rendimiento); seguir KPIs (OEE, merma).</t>
  </si>
  <si>
    <t>programmer</t>
  </si>
  <si>
    <t>Programmer machine/étuve, scripts, créneaux; préciser paramètres (temp., temps, cycle).</t>
  </si>
  <si>
    <t>program; schedule; set up</t>
  </si>
  <si>
    <t>Program a machine/proofer, scripts, time slots; specify parameters (temp, time, cycle).</t>
  </si>
  <si>
    <r>
      <t>programar</t>
    </r>
    <r>
      <rPr>
        <sz val="11"/>
        <color theme="5" tint="-0.499984740745262"/>
        <rFont val="Calibri"/>
        <family val="2"/>
        <scheme val="minor"/>
      </rPr>
      <t>; configurar; calendarizar</t>
    </r>
  </si>
  <si>
    <t>Programar máquina/cámara, scripts, franjas; especificar parámetros (temp., tiempo, ciclo).</t>
  </si>
  <si>
    <t>rebâtir</t>
  </si>
  <si>
    <t>Refaire une structure/organisation sur des bases nouvelles.</t>
  </si>
  <si>
    <t>rebuild; re-erect</t>
  </si>
  <si>
    <t>Rebuild a structure/organization from the ground up.</t>
  </si>
  <si>
    <r>
      <t>reconstruir</t>
    </r>
    <r>
      <rPr>
        <sz val="11"/>
        <color theme="5" tint="-0.499984740745262"/>
        <rFont val="Calibri"/>
        <family val="2"/>
        <scheme val="minor"/>
      </rPr>
      <t>; reedificar</t>
    </r>
  </si>
  <si>
    <t>Reconstruir una estructura/organización desde cero.</t>
  </si>
  <si>
    <t>reconstruire</t>
  </si>
  <si>
    <t>Après incident/changement majeur : process, équipe, bâtiment.</t>
  </si>
  <si>
    <t>rebuild; reconstruct</t>
  </si>
  <si>
    <t>After an incident/major change: process, team, building.</t>
  </si>
  <si>
    <t>reconstruir</t>
  </si>
  <si>
    <t>Tras un incidente/cambio mayor: proceso, equipo, edificio.</t>
  </si>
  <si>
    <t>remodeler</t>
  </si>
  <si>
    <t>Repenser formes/produit/poste/layout.</t>
  </si>
  <si>
    <t>reshape; redesign</t>
  </si>
  <si>
    <t>Redesign shapes/product/station/layout.</t>
  </si>
  <si>
    <r>
      <t>remodelar</t>
    </r>
    <r>
      <rPr>
        <sz val="11"/>
        <color theme="5" tint="-0.499984740745262"/>
        <rFont val="Calibri"/>
        <family val="2"/>
        <scheme val="minor"/>
      </rPr>
      <t>; rediseñar</t>
    </r>
  </si>
  <si>
    <t>Rediseñar formas/producto/puesto/layout.</t>
  </si>
  <si>
    <t>remplacer</t>
  </si>
  <si>
    <t>Pièce, ingrédient, personne (poste) ou lot non conforme.</t>
  </si>
  <si>
    <t>replace; swap out</t>
  </si>
  <si>
    <t>Replace a part/ingredient/person (position) or non-conforming batch.</t>
  </si>
  <si>
    <r>
      <t>reemplazar</t>
    </r>
    <r>
      <rPr>
        <sz val="11"/>
        <color theme="5" tint="-0.499984740745262"/>
        <rFont val="Calibri"/>
        <family val="2"/>
        <scheme val="minor"/>
      </rPr>
      <t>; sustituir</t>
    </r>
  </si>
  <si>
    <t>Sustituir una pieza/ingrediente/persona (puesto) o un lote no conforme.</t>
  </si>
  <si>
    <t>rénover</t>
  </si>
  <si>
    <t>Locaux/équipements : mise à niveau technique/hygiène.</t>
  </si>
  <si>
    <t>renovate; refurbish; upgrade</t>
  </si>
  <si>
    <t>Premises/equipment: technical/hygiene upgrade.</t>
  </si>
  <si>
    <r>
      <t>renovar</t>
    </r>
    <r>
      <rPr>
        <sz val="11"/>
        <color theme="5" tint="-0.499984740745262"/>
        <rFont val="Calibri"/>
        <family val="2"/>
        <scheme val="minor"/>
      </rPr>
      <t>; rehabilitar; modernizar</t>
    </r>
  </si>
  <si>
    <t>Locales/equipos: puesta al día técnica/higiénica.</t>
  </si>
  <si>
    <t>réorganiser</t>
  </si>
  <si>
    <t>Redéfinir rôles/flux/implantation (5S, VSM).</t>
  </si>
  <si>
    <t>reorganize; restructure</t>
  </si>
  <si>
    <t>Redefine roles/flows/layout (5S, VSM).</t>
  </si>
  <si>
    <r>
      <t>reorganizar</t>
    </r>
    <r>
      <rPr>
        <sz val="11"/>
        <color theme="5" tint="-0.499984740745262"/>
        <rFont val="Calibri"/>
        <family val="2"/>
        <scheme val="minor"/>
      </rPr>
      <t>; reestructurar</t>
    </r>
  </si>
  <si>
    <t>Redefinir roles/flujo/implantación (5S, VSM).</t>
  </si>
  <si>
    <t>réparer</t>
  </si>
  <si>
    <t>Maintenance corrective sur machine/outillage/structure.</t>
  </si>
  <si>
    <t>repair; fix</t>
  </si>
  <si>
    <t>Corrective maintenance on machine/tooling/structure.</t>
  </si>
  <si>
    <r>
      <t>reparar</t>
    </r>
    <r>
      <rPr>
        <sz val="11"/>
        <color theme="5" tint="-0.499984740745262"/>
        <rFont val="Calibri"/>
        <family val="2"/>
        <scheme val="minor"/>
      </rPr>
      <t>; arreglar</t>
    </r>
  </si>
  <si>
    <t>Mantenimiento correctivo en máquina/herramental/estructura.</t>
  </si>
  <si>
    <t>résoudre</t>
  </si>
  <si>
    <t>Problème/incident : méthode 5 Why, Ishikawa, action plan.</t>
  </si>
  <si>
    <t>solve; resolve</t>
  </si>
  <si>
    <t>Problem/incident: 5 Whys, Ishikawa, action plan.</t>
  </si>
  <si>
    <r>
      <t>resolver</t>
    </r>
    <r>
      <rPr>
        <sz val="11"/>
        <color theme="5" tint="-0.499984740745262"/>
        <rFont val="Calibri"/>
        <family val="2"/>
        <scheme val="minor"/>
      </rPr>
      <t>; solucionar</t>
    </r>
  </si>
  <si>
    <t>Problema/incidente: 5 Porqués, Ishikawa, plan de acción.</t>
  </si>
  <si>
    <t>réviser</t>
  </si>
  <si>
    <t>Réviser un document/process ; maintenance périodique.</t>
  </si>
  <si>
    <t>revise; service; review</t>
  </si>
  <si>
    <t>Revise a document/process; periodic servicing.</t>
  </si>
  <si>
    <r>
      <t>revisar</t>
    </r>
    <r>
      <rPr>
        <sz val="11"/>
        <color theme="5" tint="-0.499984740745262"/>
        <rFont val="Calibri"/>
        <family val="2"/>
        <scheme val="minor"/>
      </rPr>
      <t>; hacer una revisión</t>
    </r>
  </si>
  <si>
    <t>Revisar un documento/proceso; mantenimiento periódico.</t>
  </si>
  <si>
    <t>revoir</t>
  </si>
  <si>
    <t>Relecture/ajustement d’une recette, procédure, plan.</t>
  </si>
  <si>
    <t>review; reassess</t>
  </si>
  <si>
    <t>Review/adjust a recipe, procedure, plan.</t>
  </si>
  <si>
    <r>
      <t>revisar</t>
    </r>
    <r>
      <rPr>
        <sz val="11"/>
        <color theme="5" tint="-0.499984740745262"/>
        <rFont val="Calibri"/>
        <family val="2"/>
        <scheme val="minor"/>
      </rPr>
      <t>; reconsiderar</t>
    </r>
  </si>
  <si>
    <t>Revisión/ajuste de una receta, procedimiento, plan.</t>
  </si>
  <si>
    <t>Suivre</t>
  </si>
  <si>
    <t>Follow</t>
  </si>
  <si>
    <t>Strictly follow procedures/times/temps.</t>
  </si>
  <si>
    <t>Seguir</t>
  </si>
  <si>
    <t>Seguir estrictamente procedimientos/tiempos/T°.</t>
  </si>
  <si>
    <t>sensibiliser</t>
  </si>
  <si>
    <t>Informer/former aux risques, allergènes, bonnes pratiques (HACCP, sécurité).</t>
  </si>
  <si>
    <t>raise awareness; brief</t>
  </si>
  <si>
    <t>Raise awareness/train on risks, allergens, and best practices (HACCP, safety).</t>
  </si>
  <si>
    <r>
      <t>sensibilizar</t>
    </r>
    <r>
      <rPr>
        <sz val="11"/>
        <color theme="5" tint="-0.499984740745262"/>
        <rFont val="Calibri"/>
        <family val="2"/>
        <scheme val="minor"/>
      </rPr>
      <t>; concienciar</t>
    </r>
  </si>
  <si>
    <t>Sensibilizar/formar sobre riesgos, alérgenos y buenas prácticas (APPCC, seguridad).</t>
  </si>
  <si>
    <t>simplifier</t>
  </si>
  <si>
    <t>Réduire étapes, clics, formats; supprimer gaspillages (LEAN).</t>
  </si>
  <si>
    <t>simplify; streamline</t>
  </si>
  <si>
    <t>Simplify/streamline steps, clicks, formats; eliminate waste (LEAN).</t>
  </si>
  <si>
    <r>
      <t>simplificar</t>
    </r>
    <r>
      <rPr>
        <sz val="11"/>
        <color theme="5" tint="-0.499984740745262"/>
        <rFont val="Calibri"/>
        <family val="2"/>
        <scheme val="minor"/>
      </rPr>
      <t>; agilizar</t>
    </r>
  </si>
  <si>
    <t>Simplificar/agilizar pasos, clics y formatos; eliminar desperdicios (LEAN).</t>
  </si>
  <si>
    <t>soulever</t>
  </si>
  <si>
    <t>Soulever charges/plaques en posture sûre (EPI, gestes et postures).</t>
  </si>
  <si>
    <t>lift; raise</t>
  </si>
  <si>
    <t>Lift loads/trays with safe posture (PPE, ergonomics).</t>
  </si>
  <si>
    <r>
      <t>levantar</t>
    </r>
    <r>
      <rPr>
        <sz val="11"/>
        <color theme="5" tint="-0.499984740745262"/>
        <rFont val="Calibri"/>
        <family val="2"/>
        <scheme val="minor"/>
      </rPr>
      <t>; alzar</t>
    </r>
  </si>
  <si>
    <t>Levantar cargas/bandejas con postura segura (EPP, ergonomía).</t>
  </si>
  <si>
    <t>standardiser</t>
  </si>
  <si>
    <t>Définir standards (recette, réglage, format d’étiquette), 5S/« standard work ».</t>
  </si>
  <si>
    <t>standardize; harmonize</t>
  </si>
  <si>
    <t>Define standards (recipe, settings, label format), 5S/standard work.</t>
  </si>
  <si>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</si>
  <si>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</si>
  <si>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superviser</t>
  </si>
  <si>
    <t>Encadrer l’exécution, prioriser, débloquer, valider en temps réel.</t>
  </si>
  <si>
    <t>supervise; oversee</t>
  </si>
  <si>
    <t>Supervise execution, prioritize, unblock, and validate in real time.</t>
  </si>
  <si>
    <r>
      <t>supervisar</t>
    </r>
    <r>
      <rPr>
        <sz val="11"/>
        <color theme="5" tint="-0.499984740745262"/>
        <rFont val="Calibri"/>
        <family val="2"/>
        <scheme val="minor"/>
      </rPr>
      <t>; coordinar</t>
    </r>
  </si>
  <si>
    <t>Supervisar la ejecución, priorizar, destrabar y validar en tiempo real.</t>
  </si>
  <si>
    <t>surveiller</t>
  </si>
  <si>
    <t>Suivre T°, temps, niveaux, OEE; alarmes et seuils de contrôle.</t>
  </si>
  <si>
    <t>monitor; keep an eye on</t>
  </si>
  <si>
    <t>Monitor temp, time, levels, OEE; alarms and control limits.</t>
  </si>
  <si>
    <r>
      <t>vigilar</t>
    </r>
    <r>
      <rPr>
        <sz val="11"/>
        <color theme="5" tint="-0.499984740745262"/>
        <rFont val="Calibri"/>
        <family val="2"/>
        <scheme val="minor"/>
      </rPr>
      <t>; monitorizar</t>
    </r>
  </si>
  <si>
    <t>Monitorizar T°, tiempo, niveles, OEE; alarmas y límites de control.</t>
  </si>
  <si>
    <t>transformer</t>
  </si>
  <si>
    <t>Transformer matières en produits (découpe, cuisson, mélange) ou données en infos actionnables (ETL).</t>
  </si>
  <si>
    <t>transform; process; convert</t>
  </si>
  <si>
    <t>Transform raw materials into products (cutting, cooking, mixing) or data into actionable information (ETL).</t>
  </si>
  <si>
    <r>
      <t>transformar</t>
    </r>
    <r>
      <rPr>
        <sz val="11"/>
        <color theme="5" tint="-0.499984740745262"/>
        <rFont val="Calibri"/>
        <family val="2"/>
        <scheme val="minor"/>
      </rPr>
      <t>; procesar; convertir</t>
    </r>
  </si>
  <si>
    <t>Transformar materias primas en productos (corte, cocción, mezcla) o datos en información accionable (ETL).</t>
  </si>
  <si>
    <t>utiliser</t>
  </si>
  <si>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</si>
  <si>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</si>
  <si>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usar</t>
    </r>
    <r>
      <rPr>
        <sz val="11"/>
        <color theme="5" tint="-0.499984740745262"/>
        <rFont val="Calibri"/>
        <family val="2"/>
        <scheme val="minor"/>
      </rPr>
      <t>; emplear; utilizar</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</si>
  <si>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</si>
  <si>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</si>
  <si>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</si>
  <si>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</si>
  <si>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</si>
  <si>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</si>
  <si>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</si>
  <si>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</si>
  <si>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</si>
  <si>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</si>
  <si>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</si>
  <si>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</si>
  <si>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</si>
  <si>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</si>
  <si>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</si>
  <si>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</si>
  <si>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</si>
  <si>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</si>
  <si>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</si>
  <si>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</si>
  <si>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</si>
  <si>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</si>
  <si>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</si>
  <si>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</si>
  <si>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</si>
  <si>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</si>
  <si>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</si>
  <si>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</si>
  <si>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</si>
  <si>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</si>
  <si>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</si>
  <si>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</si>
  <si>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</si>
  <si>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</si>
  <si>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</si>
  <si>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</si>
  <si>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</si>
  <si>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</si>
  <si>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</si>
  <si>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</si>
  <si>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</si>
  <si>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</si>
  <si>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</si>
  <si>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</si>
  <si>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</si>
  <si>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</si>
  <si>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</si>
  <si>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</si>
  <si>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</si>
  <si>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</si>
  <si>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</si>
  <si>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</si>
  <si>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</si>
  <si>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</si>
  <si>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</si>
  <si>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</si>
  <si>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</si>
  <si>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</si>
  <si>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</si>
  <si>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</si>
  <si>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</si>
  <si>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</si>
  <si>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</si>
  <si>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</si>
  <si>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</si>
  <si>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</si>
  <si>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</si>
  <si>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</si>
  <si>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</si>
  <si>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</si>
  <si>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</si>
  <si>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</si>
  <si>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</si>
  <si>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</si>
  <si>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</si>
  <si>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</si>
  <si>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</si>
  <si>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</si>
  <si>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</si>
  <si>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</si>
  <si>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</si>
  <si>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</si>
  <si>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</si>
  <si>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</si>
  <si>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</si>
  <si>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</si>
  <si>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</si>
  <si>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</si>
  <si>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</si>
  <si>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</si>
  <si>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</si>
  <si>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</si>
  <si>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</si>
  <si>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</si>
  <si>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</si>
  <si>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</si>
  <si>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</si>
  <si>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</si>
  <si>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</si>
  <si>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</si>
  <si>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</si>
  <si>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</si>
  <si>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</si>
  <si>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</si>
  <si>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</si>
  <si>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</si>
  <si>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</si>
  <si>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</si>
  <si>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</si>
  <si>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</si>
  <si>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</si>
  <si>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</si>
  <si>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</si>
  <si>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</si>
  <si>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</si>
  <si>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</si>
  <si>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</si>
  <si>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</si>
  <si>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</si>
  <si>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</si>
  <si>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</si>
  <si>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</si>
  <si>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</si>
  <si>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</si>
  <si>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</si>
  <si>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</si>
  <si>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</si>
  <si>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</si>
  <si>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</si>
  <si>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</si>
  <si>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</si>
  <si>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</si>
  <si>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</si>
  <si>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</si>
  <si>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</si>
  <si>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</si>
  <si>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</si>
  <si>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</si>
  <si>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</si>
  <si>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</si>
  <si>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</si>
  <si>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</si>
  <si>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</si>
  <si>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</si>
  <si>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</si>
  <si>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</si>
  <si>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</si>
  <si>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</si>
  <si>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</si>
  <si>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</si>
  <si>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</si>
  <si>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</si>
  <si>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</si>
  <si>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</si>
  <si>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</si>
  <si>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</si>
  <si>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</si>
  <si>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</si>
  <si>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</si>
  <si>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</si>
  <si>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</si>
  <si>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</si>
  <si>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</si>
  <si>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</si>
  <si>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</si>
  <si>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</si>
  <si>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</si>
  <si>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</si>
  <si>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</si>
  <si>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</si>
  <si>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</si>
  <si>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</si>
  <si>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</si>
  <si>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</si>
  <si>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</si>
  <si>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</si>
  <si>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</si>
  <si>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</si>
  <si>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</si>
  <si>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</si>
  <si>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</si>
  <si>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</si>
  <si>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</si>
  <si>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</si>
  <si>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</si>
  <si>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</si>
  <si>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</si>
  <si>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</si>
  <si>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</si>
  <si>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</si>
  <si>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</si>
  <si>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</si>
  <si>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</si>
  <si>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</si>
  <si>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</si>
  <si>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</si>
  <si>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</si>
  <si>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</si>
  <si>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</si>
  <si>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</si>
  <si>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</si>
  <si>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</si>
  <si>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</si>
  <si>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</si>
  <si>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</si>
  <si>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</si>
  <si>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</si>
  <si>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</si>
  <si>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</si>
  <si>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</si>
  <si>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</si>
  <si>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</si>
  <si>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</si>
  <si>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</si>
  <si>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</si>
  <si>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</si>
  <si>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</si>
  <si>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</si>
  <si>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</si>
  <si>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</si>
  <si>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</si>
  <si>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</si>
  <si>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</si>
  <si>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</si>
  <si>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</si>
  <si>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</si>
  <si>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</si>
  <si>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</si>
  <si>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</si>
  <si>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</si>
  <si>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</si>
  <si>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</si>
  <si>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</si>
  <si>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</si>
  <si>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</si>
  <si>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</si>
  <si>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</si>
  <si>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</si>
  <si>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</si>
  <si>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</si>
  <si>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</si>
  <si>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</si>
  <si>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</si>
  <si>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</si>
  <si>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</si>
  <si>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</si>
  <si>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</si>
  <si>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</si>
  <si>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</si>
  <si>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</si>
  <si>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</si>
  <si>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</si>
  <si>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</si>
  <si>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</si>
  <si>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</si>
  <si>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</si>
  <si>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</si>
  <si>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</si>
  <si>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</si>
  <si>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</si>
  <si>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</si>
  <si>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</si>
  <si>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</si>
  <si>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</si>
  <si>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</si>
  <si>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</si>
  <si>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</si>
  <si>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</si>
  <si>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</si>
  <si>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eau</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</si>
  <si>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</si>
  <si>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</si>
  <si>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</si>
  <si>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</si>
  <si>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</si>
  <si>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</si>
  <si>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</si>
  <si>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</si>
  <si>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</si>
  <si>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</si>
  <si>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</si>
  <si>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</si>
  <si>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</si>
  <si>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</si>
  <si>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</si>
  <si>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</si>
  <si>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</si>
  <si>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</si>
  <si>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</si>
  <si>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</si>
  <si>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</si>
  <si>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</si>
  <si>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</si>
  <si>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</si>
  <si>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</si>
  <si>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</si>
  <si>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</si>
  <si>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</si>
  <si>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</si>
  <si>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</si>
  <si>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</si>
  <si>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</si>
  <si>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</si>
  <si>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</si>
  <si>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</si>
  <si>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</si>
  <si>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</si>
  <si>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</si>
  <si>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</si>
  <si>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</si>
  <si>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</si>
  <si>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</si>
  <si>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</si>
  <si>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</si>
  <si>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</si>
  <si>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</si>
  <si>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</si>
  <si>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</si>
  <si>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</si>
  <si>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</si>
  <si>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</si>
  <si>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</si>
  <si>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</si>
  <si>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</si>
  <si>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</si>
  <si>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</si>
  <si>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</si>
  <si>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</si>
  <si>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lait</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</si>
  <si>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</si>
  <si>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</si>
  <si>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</si>
  <si>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</si>
  <si>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</si>
  <si>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</si>
  <si>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</si>
  <si>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</si>
  <si>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</si>
  <si>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</si>
  <si>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</si>
  <si>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</si>
  <si>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</si>
  <si>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</si>
  <si>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</si>
  <si>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</si>
  <si>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½</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</si>
  <si>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</si>
  <si>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</si>
  <si>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</si>
  <si>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</si>
  <si>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</si>
  <si>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</si>
  <si>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</si>
  <si>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</si>
  <si>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</si>
  <si>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</si>
  <si>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</si>
  <si>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</si>
  <si>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</si>
  <si>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</si>
  <si>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</si>
  <si>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</si>
  <si>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</si>
  <si>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</si>
  <si>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sel</t>
  </si>
  <si>
    <t>1/2 c.t.</t>
  </si>
  <si>
    <t>son de blé</t>
  </si>
  <si>
    <t>soupe à la crème de champignon</t>
  </si>
  <si>
    <t>½ boîte de 10,5 oz</t>
  </si>
  <si>
    <t>142 ml</t>
  </si>
  <si>
    <t>sucre</t>
  </si>
  <si>
    <t>sucre blanc</t>
  </si>
  <si>
    <t>3/4 tasse</t>
  </si>
  <si>
    <t>sucre brun</t>
  </si>
  <si>
    <t>thon</t>
  </si>
  <si>
    <t>1-6 oz</t>
  </si>
  <si>
    <t>170 g</t>
  </si>
  <si>
    <t>thon en conserve</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</si>
  <si>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</si>
  <si>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</si>
  <si>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</si>
  <si>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</si>
  <si>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</si>
  <si>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</si>
  <si>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</si>
  <si>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</si>
  <si>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</si>
  <si>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</si>
  <si>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</si>
  <si>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</si>
  <si>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</si>
  <si>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</si>
  <si>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</si>
  <si>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</si>
  <si>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</si>
  <si>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</si>
  <si>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</si>
  <si>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</si>
  <si>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</si>
  <si>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</si>
  <si>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</si>
  <si>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</si>
  <si>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</si>
  <si>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</si>
  <si>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</si>
  <si>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</si>
  <si>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</si>
  <si>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</si>
  <si>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</si>
  <si>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</si>
  <si>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</si>
  <si>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</si>
  <si>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</si>
  <si>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</si>
  <si>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</si>
  <si>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</si>
  <si>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</si>
  <si>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</si>
  <si>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</si>
  <si>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</si>
  <si>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</si>
  <si>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</si>
  <si>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</si>
  <si>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</si>
  <si>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</si>
  <si>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</si>
  <si>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</si>
  <si>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</si>
  <si>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</si>
  <si>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</si>
  <si>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</si>
  <si>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</si>
  <si>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</si>
  <si>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</si>
  <si>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</si>
  <si>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</si>
  <si>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</si>
  <si>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</si>
  <si>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</si>
  <si>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</si>
  <si>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</si>
  <si>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</si>
  <si>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</si>
  <si>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</si>
  <si>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</si>
  <si>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</si>
  <si>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</si>
  <si>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</si>
  <si>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</si>
  <si>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</si>
  <si>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</si>
  <si>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</si>
  <si>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</si>
  <si>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</si>
  <si>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</si>
  <si>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</si>
  <si>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</si>
  <si>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</si>
  <si>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</si>
  <si>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</si>
  <si>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</si>
  <si>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</si>
  <si>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</si>
  <si>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Conseils</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</si>
  <si>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</si>
  <si>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</si>
  <si>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</si>
  <si>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</si>
  <si>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</si>
  <si>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</si>
  <si>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</si>
  <si>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</si>
  <si>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</si>
  <si>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</si>
  <si>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</si>
  <si>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</si>
  <si>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</si>
  <si>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</si>
  <si>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</si>
  <si>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</si>
  <si>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</si>
  <si>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</si>
  <si>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</si>
  <si>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</si>
  <si>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</si>
  <si>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</si>
  <si>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</si>
  <si>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</si>
  <si>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</si>
  <si>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</si>
  <si>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</si>
  <si>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</si>
  <si>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</si>
  <si>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</si>
  <si>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</si>
  <si>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</si>
  <si>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</si>
  <si>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</si>
  <si>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</si>
  <si>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</si>
  <si>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</si>
  <si>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</si>
  <si>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</si>
  <si>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</si>
  <si>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</si>
  <si>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</si>
  <si>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</si>
  <si>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</si>
  <si>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</si>
  <si>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</si>
  <si>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</si>
  <si>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</si>
  <si>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</si>
  <si>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</si>
  <si>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</si>
  <si>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</si>
  <si>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</si>
  <si>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</si>
  <si>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</si>
  <si>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</si>
  <si>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</si>
  <si>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</si>
  <si>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</si>
  <si>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</si>
  <si>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</si>
  <si>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</si>
  <si>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</si>
  <si>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</si>
  <si>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</si>
  <si>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</si>
  <si>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</si>
  <si>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</si>
  <si>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</si>
  <si>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</si>
  <si>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</si>
  <si>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</si>
  <si>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</si>
  <si>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</si>
  <si>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</si>
  <si>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</si>
  <si>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</si>
  <si>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</si>
  <si>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</si>
  <si>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</si>
  <si>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</si>
  <si>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</si>
  <si>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</si>
  <si>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</si>
  <si>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</si>
  <si>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</si>
  <si>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</si>
  <si>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</si>
  <si>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Exemples</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</si>
  <si>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</si>
  <si>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</si>
  <si>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</si>
  <si>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</si>
  <si>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</si>
  <si>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</si>
  <si>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</si>
  <si>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</si>
  <si>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</si>
  <si>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</si>
  <si>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</si>
  <si>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</si>
  <si>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</si>
  <si>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</si>
  <si>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</si>
  <si>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</si>
  <si>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</si>
  <si>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</si>
  <si>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</si>
  <si>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</si>
  <si>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</si>
  <si>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</si>
  <si>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</si>
  <si>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</si>
  <si>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</si>
  <si>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</si>
  <si>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</si>
  <si>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</si>
  <si>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</si>
  <si>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</si>
  <si>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</si>
  <si>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</si>
  <si>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</si>
  <si>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</si>
  <si>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</si>
  <si>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</si>
  <si>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</si>
  <si>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</si>
  <si>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</si>
  <si>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</si>
  <si>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</si>
  <si>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</si>
  <si>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</si>
  <si>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</si>
  <si>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</si>
  <si>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</si>
  <si>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</si>
  <si>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</si>
  <si>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</si>
  <si>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</si>
  <si>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</si>
  <si>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</si>
  <si>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</si>
  <si>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</si>
  <si>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</si>
  <si>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</si>
  <si>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</si>
  <si>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</si>
  <si>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</si>
  <si>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</si>
  <si>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</si>
  <si>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</si>
  <si>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</si>
  <si>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</si>
  <si>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</si>
  <si>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</si>
  <si>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</si>
  <si>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</si>
  <si>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</si>
  <si>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</si>
  <si>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</si>
  <si>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</si>
  <si>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</si>
  <si>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</si>
  <si>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</si>
  <si>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</si>
  <si>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</si>
  <si>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</si>
  <si>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</si>
  <si>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</si>
  <si>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</si>
  <si>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</si>
  <si>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</si>
  <si>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</si>
  <si>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</si>
  <si>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</si>
  <si>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</si>
  <si>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</si>
  <si>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</si>
  <si>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</si>
  <si>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</si>
  <si>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</si>
  <si>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</si>
  <si>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</si>
  <si>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</si>
  <si>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</si>
  <si>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</si>
  <si>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</si>
  <si>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</si>
  <si>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</si>
  <si>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</si>
  <si>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</si>
  <si>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</si>
  <si>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</si>
  <si>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</si>
  <si>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</si>
  <si>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</si>
  <si>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</si>
  <si>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</si>
  <si>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</si>
  <si>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</si>
  <si>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</si>
  <si>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</si>
  <si>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</si>
  <si>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</si>
  <si>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</si>
  <si>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</si>
  <si>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</si>
  <si>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</si>
  <si>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</si>
  <si>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</si>
  <si>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</si>
  <si>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</si>
  <si>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</si>
  <si>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</si>
  <si>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</si>
  <si>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</si>
  <si>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</si>
  <si>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</si>
  <si>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</si>
  <si>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</si>
  <si>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</si>
  <si>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</si>
  <si>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</si>
  <si>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</si>
  <si>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</si>
  <si>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</si>
  <si>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</si>
  <si>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</si>
  <si>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</si>
  <si>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AIDES CUISINE</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</si>
  <si>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</si>
  <si>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</si>
  <si>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</si>
  <si>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</si>
  <si>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</si>
  <si>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</si>
  <si>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</si>
  <si>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</si>
  <si>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</si>
  <si>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</si>
  <si>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</si>
  <si>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</si>
  <si>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</si>
  <si>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</si>
  <si>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</si>
  <si>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</si>
  <si>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</si>
  <si>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</si>
  <si>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</si>
  <si>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</si>
  <si>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</si>
  <si>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</si>
  <si>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</si>
  <si>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</si>
  <si>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</si>
  <si>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</si>
  <si>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</si>
  <si>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</si>
  <si>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</si>
  <si>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</si>
  <si>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</si>
  <si>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</si>
  <si>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</si>
  <si>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</si>
  <si>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</si>
  <si>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</si>
  <si>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</si>
  <si>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</si>
  <si>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</si>
  <si>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</si>
  <si>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</si>
  <si>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</si>
  <si>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</si>
  <si>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</si>
  <si>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</si>
  <si>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</si>
  <si>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</si>
  <si>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</si>
  <si>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</si>
  <si>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</si>
  <si>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</si>
  <si>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</si>
  <si>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</si>
  <si>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</si>
  <si>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</si>
  <si>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</si>
  <si>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</si>
  <si>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</si>
  <si>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</si>
  <si>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</si>
  <si>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</si>
  <si>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</si>
  <si>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</si>
  <si>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</si>
  <si>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</si>
  <si>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</si>
  <si>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</si>
  <si>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</si>
  <si>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</si>
  <si>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</si>
  <si>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</si>
  <si>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</si>
  <si>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</si>
  <si>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</si>
  <si>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</si>
  <si>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</si>
  <si>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</si>
  <si>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</si>
  <si>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</si>
  <si>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</si>
  <si>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</si>
  <si>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</si>
  <si>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</si>
  <si>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</si>
  <si>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</si>
  <si>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</si>
  <si>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</si>
  <si>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</si>
  <si>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</si>
  <si>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</si>
  <si>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</si>
  <si>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</si>
  <si>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</si>
  <si>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</si>
  <si>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</si>
  <si>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</si>
  <si>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</si>
  <si>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</si>
  <si>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</si>
  <si>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</si>
  <si>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</si>
  <si>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</si>
  <si>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</si>
  <si>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</si>
  <si>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</si>
  <si>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</si>
  <si>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</si>
  <si>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</si>
  <si>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</si>
  <si>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</si>
  <si>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</si>
  <si>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</si>
  <si>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</si>
  <si>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</si>
  <si>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</si>
  <si>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escalopes</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</si>
  <si>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</si>
  <si>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</si>
  <si>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</si>
  <si>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</si>
  <si>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</si>
  <si>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</si>
  <si>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</si>
  <si>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</si>
  <si>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</si>
  <si>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</si>
  <si>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</si>
  <si>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</si>
  <si>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</si>
  <si>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</si>
  <si>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</si>
  <si>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</si>
  <si>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de</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</si>
  <si>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</si>
  <si>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</si>
  <si>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</si>
  <si>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</si>
  <si>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</si>
  <si>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</si>
  <si>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</si>
  <si>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</si>
  <si>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</si>
  <si>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</si>
  <si>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</si>
  <si>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</si>
  <si>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</si>
  <si>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</si>
  <si>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</si>
  <si>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</si>
  <si>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</si>
  <si>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</si>
  <si>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</si>
  <si>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</si>
  <si>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</si>
  <si>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</si>
  <si>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</si>
  <si>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</si>
  <si>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 xml:space="preserve">Poids standard d'une Portion </t>
  </si>
  <si>
    <t>Seniors</t>
  </si>
  <si>
    <t>Nb de portions standard dans un GN 1/1 H65</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</si>
  <si>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</si>
  <si>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</si>
  <si>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</si>
  <si>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</si>
  <si>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</si>
  <si>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</si>
  <si>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</si>
  <si>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</si>
  <si>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</si>
  <si>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</si>
  <si>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</si>
  <si>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</si>
  <si>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</si>
  <si>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</si>
  <si>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</si>
  <si>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</si>
  <si>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</si>
  <si>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</si>
  <si>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</si>
  <si>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</si>
  <si>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</si>
  <si>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</si>
  <si>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</si>
  <si>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</si>
  <si>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</si>
  <si>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</si>
  <si>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</si>
  <si>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</si>
  <si>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</si>
  <si>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</si>
  <si>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</si>
  <si>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</si>
  <si>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</si>
  <si>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</si>
  <si>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</si>
  <si>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</si>
  <si>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</si>
  <si>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</si>
  <si>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</si>
  <si>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</si>
  <si>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</si>
  <si>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</si>
  <si>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</si>
  <si>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</si>
  <si>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</si>
  <si>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</si>
  <si>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</si>
  <si>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</si>
  <si>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</si>
  <si>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</si>
  <si>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</si>
  <si>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</si>
  <si>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</si>
  <si>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</si>
  <si>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</si>
  <si>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</si>
  <si>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</si>
  <si>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</si>
  <si>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</si>
  <si>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</si>
  <si>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</si>
  <si>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</si>
  <si>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</si>
  <si>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</si>
  <si>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</si>
  <si>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</si>
  <si>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</si>
  <si>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</si>
  <si>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</si>
  <si>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</si>
  <si>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</si>
  <si>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</si>
  <si>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</si>
  <si>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</si>
  <si>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</si>
  <si>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</si>
  <si>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</si>
  <si>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</si>
  <si>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</si>
  <si>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</si>
  <si>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</si>
  <si>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</si>
  <si>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</si>
  <si>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</si>
  <si>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</si>
  <si>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</si>
  <si>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</si>
  <si>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</si>
  <si>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</si>
  <si>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</si>
  <si>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</si>
  <si>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</si>
  <si>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</si>
  <si>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</si>
  <si>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</si>
  <si>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</si>
  <si>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</si>
  <si>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</si>
  <si>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</si>
  <si>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</si>
  <si>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</si>
  <si>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</si>
  <si>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</si>
  <si>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</si>
  <si>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</si>
  <si>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</si>
  <si>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</si>
  <si>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</si>
  <si>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</si>
  <si>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</si>
  <si>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</si>
  <si>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</si>
  <si>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</si>
  <si>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</si>
  <si>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</si>
  <si>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</si>
  <si>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</si>
  <si>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</si>
  <si>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</si>
  <si>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</si>
  <si>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</si>
  <si>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</si>
  <si>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</si>
  <si>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</si>
  <si>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</si>
  <si>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</si>
  <si>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</si>
  <si>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</si>
  <si>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</si>
  <si>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</si>
  <si>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</si>
  <si>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</si>
  <si>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</si>
  <si>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</si>
  <si>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</si>
  <si>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</si>
  <si>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parts</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</si>
  <si>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</si>
  <si>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</si>
  <si>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</si>
  <si>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</si>
  <si>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</si>
  <si>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</si>
  <si>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</si>
  <si>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</si>
  <si>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</si>
  <si>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</si>
  <si>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</si>
  <si>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</si>
  <si>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</si>
  <si>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</si>
  <si>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</si>
  <si>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</si>
  <si>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</si>
  <si>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</si>
  <si>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</si>
  <si>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</si>
  <si>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</si>
  <si>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</si>
  <si>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</si>
  <si>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</si>
  <si>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</si>
  <si>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</si>
  <si>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</si>
  <si>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</si>
  <si>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</si>
  <si>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</si>
  <si>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</si>
  <si>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</si>
  <si>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</si>
  <si>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</si>
  <si>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</si>
  <si>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</si>
  <si>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</si>
  <si>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</si>
  <si>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</si>
  <si>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</si>
  <si>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</si>
  <si>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</si>
  <si>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</si>
  <si>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</si>
  <si>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</si>
  <si>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</si>
  <si>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</si>
  <si>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</si>
  <si>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</si>
  <si>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</si>
  <si>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</si>
  <si>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</si>
  <si>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</si>
  <si>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</si>
  <si>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</si>
  <si>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</si>
  <si>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</si>
  <si>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</si>
  <si>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</si>
  <si>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</si>
  <si>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</si>
  <si>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</si>
  <si>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</si>
  <si>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</si>
  <si>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</si>
  <si>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</si>
  <si>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</si>
  <si>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</si>
  <si>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</si>
  <si>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</si>
  <si>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</si>
  <si>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</si>
  <si>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</si>
  <si>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</si>
  <si>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</si>
  <si>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</si>
  <si>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</si>
  <si>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</si>
  <si>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</si>
  <si>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</si>
  <si>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</si>
  <si>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</si>
  <si>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</si>
  <si>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</si>
  <si>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</si>
  <si>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❽</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</si>
  <si>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</si>
  <si>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</si>
  <si>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</si>
  <si>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</si>
  <si>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</si>
  <si>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</si>
  <si>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</si>
  <si>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</si>
  <si>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</si>
  <si>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</si>
  <si>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</si>
  <si>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❾</t>
  </si>
  <si>
    <t>Comment convertir en pourcentage</t>
  </si>
  <si>
    <t>https://fr.wikihow.com/convertir-en-pourcentage</t>
  </si>
  <si>
    <t>Comment compter le pourcentage de tête vite et facilement</t>
  </si>
  <si>
    <t>http://calc.name/blog/comment-compter-le-pourcentage-de-tete-vite-et-facilement/</t>
  </si>
  <si>
    <t>❿</t>
  </si>
  <si>
    <t>fabie.info.pagesperso-orange</t>
  </si>
  <si>
    <t>http://www.un-calcul.fr/calcul-comptabilite/comment-calculer-un-pourcentage-338</t>
  </si>
  <si>
    <t>Arrêt du service Pages perso</t>
  </si>
  <si>
    <t>Comment retrouver la valeur de départ ?</t>
  </si>
  <si>
    <t>⓫</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</si>
  <si>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</si>
  <si>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</si>
  <si>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</si>
  <si>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</si>
  <si>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</si>
  <si>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⓬</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</si>
  <si>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</si>
  <si>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</si>
  <si>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</si>
  <si>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</si>
  <si>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</si>
  <si>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</si>
  <si>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</si>
  <si>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⓭</t>
  </si>
  <si>
    <t>mode d'emploi simple pour appliquer un pourcentage d'augmentation avec la Calculatrice de Windows.</t>
  </si>
  <si>
    <t>http://www.astuceshebdo.com/2012/03/comment-calculer-un-pourcentage-cas-n-1.html</t>
  </si>
  <si>
    <t xml:space="preserve">Date de mise à jour : 01 DÉCEMBRE 2025 </t>
  </si>
  <si>
    <t>MODE D'EMPLOI</t>
  </si>
  <si>
    <t>NOM DE VOTRE RECETTE</t>
  </si>
  <si>
    <t>NOM DE LA RECETTE</t>
  </si>
  <si>
    <t>ou triez la liste sur une feuille vierge</t>
  </si>
  <si>
    <t>et collage spécial 1.2.3 dans cette colonne G</t>
  </si>
  <si>
    <t>et collage spécial 1.2.3 dans cette colonne J</t>
  </si>
  <si>
    <t>https://www.hotellerie-restauration.ac-versailles.fr/spip.php?article4551</t>
  </si>
  <si>
    <t>Des fiches techniques Excel pour tous les métiers de bouche</t>
  </si>
  <si>
    <t>Des modèles de fiches techniques adaptés aux usages professionnels</t>
  </si>
  <si>
    <t>Établissements de la filière et formations Formation Ressources</t>
  </si>
  <si>
    <t>mardi 9 décembre 2025, par Laurent Nadiras</t>
  </si>
  <si>
    <t>Le Centre de Ressources National Hôtellerie-Restauration relaie le travail de Joël Leboucher, créateur du site cuisine-centrale17.fr, qui met gratuitement à disposition des modèles de fiches techniques sous Excel pour l’ensemble des métiers de bouche.</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</si>
  <si>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</si>
  <si>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</si>
  <si>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Cuisine</t>
  </si>
  <si>
    <t>Pâtisserie</t>
  </si>
  <si>
    <t>Boulangerie</t>
  </si>
  <si>
    <t>Charcuterie</t>
  </si>
  <si>
    <t>Traiteur</t>
  </si>
  <si>
    <t>Bar et cocktails</t>
  </si>
  <si>
    <t>Elles ont été pensées pour faciliter le travail quotidien des équipes de cuisine et standardiser la documentation technologique. Parmi les fonctionnalités proposées :</t>
  </si>
  <si>
    <r>
      <t>Calculs automatiques</t>
    </r>
    <r>
      <rPr>
        <sz val="11"/>
        <color theme="1"/>
        <rFont val="Calibri"/>
        <family val="2"/>
        <scheme val="minor"/>
      </rPr>
      <t xml:space="preserve"> (quantités, rendements, coûts, etc.)</t>
    </r>
  </si>
  <si>
    <t>Saisies possibles en poids et en volumes</t>
  </si>
  <si>
    <t>Grammages par portion et pour 1 kg</t>
  </si>
  <si>
    <t>Conversions en g et en cL</t>
  </si>
  <si>
    <r>
      <t>Aide à l’organisation</t>
    </r>
    <r>
      <rPr>
        <sz val="11"/>
        <color theme="1"/>
        <rFont val="Calibri"/>
        <family val="2"/>
        <scheme val="minor"/>
      </rPr>
      <t xml:space="preserve"> de la production</t>
    </r>
  </si>
  <si>
    <r>
      <t>Tableau de mise en forme</t>
    </r>
    <r>
      <rPr>
        <sz val="11"/>
        <color theme="1"/>
        <rFont val="Calibri"/>
        <family val="2"/>
        <scheme val="minor"/>
      </rPr>
      <t xml:space="preserve"> pour découper un texte sans couper les mots</t>
    </r>
  </si>
  <si>
    <r>
      <t>Support pédagogique</t>
    </r>
    <r>
      <rPr>
        <sz val="11"/>
        <color theme="1"/>
        <rFont val="Calibri"/>
        <family val="2"/>
        <scheme val="minor"/>
      </rPr>
      <t xml:space="preserve"> utilisable en cours avec des élèves ou apprentis</t>
    </r>
  </si>
  <si>
    <t xml:space="preserve">Ces fichiers permettent ainsi de travailler avec les apprenants sur les notions de grammages, de proportionnalité, </t>
  </si>
  <si>
    <t>de coûts et de planification de la production, tout en restant au plus près de la réalité des cuisines professionnelles.</t>
  </si>
  <si>
    <t>Une ressource gratuite pour les enseignants et les formateurs</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</si>
  <si>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</si>
  <si>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Ils peuvent être utilisés comme :</t>
  </si>
  <si>
    <t>Outils de gestion et d’organisation pour les cuisines pédagogiques ou de production ;</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</si>
  <si>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</si>
  <si>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Documents de référence pour les travaux dirigés, études de cas, évaluations, etc.</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</si>
  <si>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</si>
  <si>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afin d’offrir encore plus de souplesse aux utilisateurs.</t>
  </si>
  <si>
    <t>Pour accéder directement à la page de téléchargement des modèles de fiches techniques :</t>
  </si>
  <si>
    <t>Qui est Joël Leboucher ?</t>
  </si>
  <si>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</si>
  <si>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</si>
  <si>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</si>
  <si>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</si>
  <si>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</si>
  <si>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</si>
  <si>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</si>
  <si>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t>Intérêt pour la formation initiale et continue</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</si>
  <si>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</si>
  <si>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Mettre les élèves de CAP, CS, Bac Pro, BP et BTS en situation professionnelle réaliste ;</t>
  </si>
  <si>
    <t>Initier les apprenants aux outils de gestion et de traçabilité utilisés sur le terrain ;</t>
  </si>
  <si>
    <t>Accompagner la mise en œuvre des référentiels en Hôtellerie-Restauration et Alimentation.</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</si>
  <si>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</si>
  <si>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 Courriel de Joël Leboucher : Pour lui écrire</t>
  </si>
  <si>
    <t> Cuisine-centrale17.fr - Union des Personnels de la Restauration Territoriale</t>
  </si>
  <si>
    <t> Page Facebook de l’UPRT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</si>
</sst>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164" formatCode="0\ &quot;lignes&quot;"/>
    <numFmt numFmtId="165" formatCode="0.000&quot; Kg&quot;"/>
    <numFmt numFmtId="166" formatCode="&quot;total &quot;0\ &quot;lignes&quot;"/>
    <numFmt numFmtId="167" formatCode="ddd\ dd\ mmmm\ yyyy\ \-\ hh:mm"/>
    <numFmt numFmtId="168" formatCode="0&quot; car.&quot;"/>
    <numFmt numFmtId="169" formatCode="0.0"/>
    <numFmt numFmtId="170" formatCode="#,##0.00\ &quot;€&quot;"/>
    <numFmt numFmtId="171" formatCode="0.000"/>
    <numFmt numFmtId="172" formatCode="0.000&quot;Kg&quot;"/>
    <numFmt numFmtId="173" formatCode="0.000&quot; L&quot;"/>
    <numFmt numFmtId="174" formatCode="0&quot; g&quot;"/>
    <numFmt numFmtId="175" formatCode="0.00&quot; Kg&quot;"/>
    <numFmt numFmtId="176" formatCode="0.0&quot; g&quot;"/>
    <numFmt numFmtId="177" formatCode="&quot;Vrai&quot;;&quot;Vrai&quot;;&quot;Faux&quot;"/>
    <numFmt numFmtId="178" formatCode="&quot;Actif&quot;;&quot;Actif&quot;;&quot;Inactif&quot;"/>
    <numFmt numFmtId="179" formatCode="[$-F800]dddd\,\ mmmm\ dd\,\ yyyy"/>
    <numFmt numFmtId="180" formatCode="&quot;=UNICAR(128269)&quot;"/>
    <numFmt numFmtId="181" formatCode="#,##0&quot; gr&quot;"/>
    <numFmt numFmtId="182" formatCode="#,##0.000&quot; kg&quot;"/>
    <numFmt numFmtId="183" formatCode="&quot;de &quot;#,##0.000&quot; kg&quot;"/>
    <numFmt numFmtId="184" formatCode="&quot;de &quot;0.00&quot; Kg&quot;"/>
    <numFmt numFmtId="185" formatCode="0.000\K\g"/>
    <numFmt numFmtId="186" formatCode="&quot;Poids portion&quot;\ 0.000&quot; Kg&quot;"/>
    <numFmt numFmtId="187" formatCode="#,##0&quot; cl&quot;"/>
    <numFmt numFmtId="188" formatCode="0.00\ &quot; cm³&quot;"/>
    <numFmt numFmtId="189" formatCode="0.000\ &quot; dm³&quot;"/>
    <numFmt numFmtId="190" formatCode="0&quot; lignes&quot;"/>
    <numFmt numFmtId="191" formatCode="0&quot; jours&quot;"/>
    <numFmt numFmtId="192" formatCode="0&quot; H&quot;"/>
    <numFmt numFmtId="193" formatCode="0.0&quot; %&quot;"/>
    <numFmt numFmtId="194" formatCode="&quot;N° &quot;0"/>
    <numFmt numFmtId="195" formatCode="&quot;Col.&quot;0"/>
    <numFmt numFmtId="196" formatCode="0.0&quot; mm&quot;"/>
    <numFmt numFmtId="197" formatCode="0.00&quot; cm&quot;"/>
    <numFmt numFmtId="198" formatCode="0.00\ &quot; cm²&quot;"/>
    <numFmt numFmtId="199" formatCode="0&quot;%&quot;"/>
    <numFmt numFmtId="200" formatCode="0.0&quot; Kg&quot;"/>
    <numFmt numFmtId="201" formatCode="&quot;de &quot;0"/>
    <numFmt numFmtId="202" formatCode="0.00&quot;Kg&quot;"/>
    <numFmt numFmtId="203" formatCode="0.0%"/>
    <numFmt numFmtId="204" formatCode="0.0000"/>
    <numFmt numFmtId="205" formatCode="0&quot; %&quot;"/>
    <numFmt numFmtId="206" formatCode="0&quot; Gastro&quot;"/>
    <numFmt numFmtId="207" formatCode="\+\ 0.0;\-\ 0.0"/>
    <numFmt numFmtId="208" formatCode="\+\ 0.000;\-\ 0.000"/>
    <numFmt numFmtId="209" formatCode="\+\ 0.00;\-\ 0.00"/>
    <numFmt numFmtId="210" formatCode="0&quot; Mx&quot;"/>
    <numFmt numFmtId="211" formatCode="0.00&quot; Mx&quot;"/>
    <numFmt numFmtId="212" formatCode="0&quot; gr&quot;"/>
    <numFmt numFmtId="213" formatCode="0.0&quot; gr&quot;"/>
    <numFmt numFmtId="214" formatCode="dddd\ dd\ mmmm\ yyyy"/>
    <numFmt numFmtId="215" formatCode="hh&quot;H&quot;:mm&quot; mn&quot;"/>
    <numFmt numFmtId="216" formatCode="0.0&quot;Kg&quot;"/>
    <numFmt numFmtId="217" formatCode="0&quot;Kg&quot;"/>
    <numFmt numFmtId="218" formatCode="0&quot; Kg&quot;"/>
    <numFmt numFmtId="219" formatCode="0.0&quot;%&quot;"/>
  </numFmts>
  <fonts count="46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1"/>
      <color indexed="9"/>
      <name val="Calibri"/>
      <family val="2"/>
      <scheme val="minor"/>
    </font>
    <font>
      <sz val="11"/>
      <color theme="0" tint="-0.249977111117893"/>
      <name val="Calibri"/>
      <family val="2"/>
      <scheme val="minor"/>
    </font>
    <font>
      <sz val="8"/>
      <color theme="0" tint="-0.249977111117893"/>
      <name val="Calibri"/>
      <family val="2"/>
      <scheme val="minor"/>
    </font>
    <font>
      <sz val="8"/>
      <color theme="7" tint="0.39997558519241921"/>
      <name val="Calibri"/>
      <family val="2"/>
      <scheme val="minor"/>
    </font>
    <font>
      <b/>
      <sz val="8"/>
      <name val="Calibri"/>
      <family val="2"/>
      <scheme val="minor"/>
    </font>
    <font>
      <b/>
      <sz val="11"/>
      <color rgb="FF000000"/>
      <name val="Calibri"/>
      <family val="2"/>
      <scheme val="minor"/>
    </font>
    <font>
      <sz val="8"/>
      <color theme="0"/>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sz val="11"/>
      <name val="Calibri"/>
      <family val="2"/>
      <scheme val="minor"/>
    </font>
    <font>
      <sz val="11"/>
      <color rgb="FF0070C0"/>
      <name val="Calibri"/>
      <family val="2"/>
      <scheme val="minor"/>
    </font>
    <font>
      <b/>
      <sz val="12"/>
      <color rgb="FF0070C0"/>
      <name val="Calibri"/>
      <family val="2"/>
      <scheme val="minor"/>
    </font>
    <font>
      <sz val="8"/>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6"/>
      <color theme="9" tint="-0.249977111117893"/>
      <name val="Calibri"/>
      <family val="2"/>
      <scheme val="minor"/>
    </font>
    <font>
      <b/>
      <sz val="12"/>
      <color theme="0"/>
      <name val="Calibri"/>
      <family val="2"/>
      <scheme val="minor"/>
    </font>
    <font>
      <b/>
      <sz val="14"/>
      <name val="Calibri"/>
      <family val="2"/>
      <scheme val="minor"/>
    </font>
    <font>
      <b/>
      <sz val="14"/>
      <color theme="9" tint="-0.249977111117893"/>
      <name val="Calibri"/>
      <family val="2"/>
      <scheme val="minor"/>
    </font>
    <font>
      <b/>
      <sz val="14"/>
      <color theme="5" tint="-0.499984740745262"/>
      <name val="Calibri"/>
      <family val="2"/>
      <scheme val="minor"/>
    </font>
    <font>
      <b/>
      <sz val="18"/>
      <color rgb="FF0000FF"/>
      <name val="Calibri"/>
      <family val="2"/>
      <scheme val="minor"/>
    </font>
    <font>
      <sz val="11"/>
      <color rgb="FFC00000"/>
      <name val="Calibri"/>
      <family val="2"/>
      <scheme val="minor"/>
    </font>
    <font>
      <sz val="10"/>
      <name val="Calibri"/>
      <family val="2"/>
      <scheme val="minor"/>
    </font>
    <font>
      <sz val="12"/>
      <color theme="1"/>
      <name val="Calibri"/>
      <family val="2"/>
      <scheme val="minor"/>
    </font>
    <font>
      <sz val="8"/>
      <color rgb="FFBFBFBF"/>
      <name val="Calibri"/>
      <family val="2"/>
      <scheme val="minor"/>
    </font>
    <font>
      <b/>
      <sz val="11"/>
      <color theme="9" tint="-0.249977111117893"/>
      <name val="Calibri"/>
      <family val="2"/>
      <scheme val="minor"/>
    </font>
    <font>
      <sz val="11"/>
      <color theme="1"/>
      <name val="Calibri"/>
      <family val="2"/>
    </font>
    <font>
      <b/>
      <sz val="11"/>
      <name val="Calibri"/>
      <family val="2"/>
      <scheme val="minor"/>
    </font>
    <font>
      <i/>
      <sz val="9"/>
      <name val="Calibri"/>
      <family val="2"/>
    </font>
    <font>
      <i/>
      <sz val="11"/>
      <name val="Calibri"/>
      <family val="2"/>
    </font>
    <font>
      <b/>
      <sz val="12"/>
      <color rgb="FFC00000"/>
      <name val="Calibri"/>
      <family val="2"/>
      <scheme val="minor"/>
    </font>
    <font>
      <b/>
      <sz val="15.5"/>
      <color rgb="FF20759D"/>
      <name val="Arial"/>
      <family val="2"/>
    </font>
    <font>
      <b/>
      <sz val="16"/>
      <color rgb="FFC00000"/>
      <name val="Calibri"/>
      <family val="2"/>
      <scheme val="minor"/>
    </font>
    <font>
      <b/>
      <sz val="20"/>
      <color theme="0"/>
      <name val="Calibri"/>
      <family val="2"/>
      <scheme val="minor"/>
    </font>
    <font>
      <b/>
      <sz val="26"/>
      <color rgb="FFFFFFFF"/>
      <name val="Calibri"/>
      <family val="2"/>
      <scheme val="minor"/>
    </font>
    <font>
      <sz val="12"/>
      <name val="Calibri"/>
      <family val="2"/>
      <scheme val="minor"/>
    </font>
    <font>
      <b/>
      <sz val="20"/>
      <name val="Calibri"/>
      <family val="2"/>
      <scheme val="minor"/>
    </font>
    <font>
      <b/>
      <sz val="9"/>
      <name val="Calibri"/>
      <family val="2"/>
      <scheme val="minor"/>
    </font>
    <font>
      <sz val="14"/>
      <name val="Calibri"/>
      <family val="2"/>
      <scheme val="minor"/>
    </font>
    <font>
      <b/>
      <sz val="12"/>
      <color theme="1"/>
      <name val="Calibri"/>
      <family val="2"/>
      <scheme val="minor"/>
    </font>
    <font>
      <sz val="10"/>
      <name val="MS Sans Serif"/>
      <family val="2"/>
    </font>
    <font>
      <b/>
      <sz val="22"/>
      <color theme="9" tint="-0.249977111117893"/>
      <name val="Calibri"/>
      <family val="2"/>
      <scheme val="minor"/>
    </font>
    <font>
      <b/>
      <sz val="14"/>
      <color theme="0" tint="-4.9989318521683403E-2"/>
      <name val="Calibri"/>
      <family val="2"/>
      <scheme val="minor"/>
    </font>
    <font>
      <sz val="9"/>
      <name val="Calibri"/>
      <family val="2"/>
      <scheme val="minor"/>
    </font>
    <font>
      <b/>
      <sz val="12"/>
      <color rgb="FF0033CC"/>
      <name val="Calibri"/>
      <family val="2"/>
      <scheme val="minor"/>
    </font>
    <font>
      <sz val="16"/>
      <name val="Calibri"/>
      <family val="2"/>
      <scheme val="minor"/>
    </font>
    <font>
      <b/>
      <sz val="12"/>
      <color rgb="FF0000FF"/>
      <name val="Calibri"/>
      <family val="2"/>
      <scheme val="minor"/>
    </font>
    <font>
      <sz val="11"/>
      <color indexed="8"/>
      <name val="Calibri"/>
      <family val="2"/>
    </font>
    <font>
      <sz val="11"/>
      <color indexed="8"/>
      <name val="Calibri"/>
      <family val="2"/>
      <scheme val="minor"/>
    </font>
    <font>
      <sz val="14"/>
      <color theme="1"/>
      <name val="Calibri"/>
      <family val="2"/>
      <scheme val="minor"/>
    </font>
    <font>
      <b/>
      <sz val="12"/>
      <color theme="5" tint="-0.249977111117893"/>
      <name val="Calibri"/>
      <family val="2"/>
      <scheme val="minor"/>
    </font>
    <font>
      <b/>
      <sz val="14"/>
      <color theme="5" tint="-0.249977111117893"/>
      <name val="Calibri"/>
      <family val="2"/>
      <scheme val="minor"/>
    </font>
    <font>
      <sz val="10"/>
      <color theme="1"/>
      <name val="Calibri"/>
      <family val="2"/>
      <scheme val="minor"/>
    </font>
    <font>
      <sz val="12"/>
      <color theme="0"/>
      <name val="Calibri"/>
      <family val="2"/>
      <scheme val="minor"/>
    </font>
    <font>
      <b/>
      <sz val="11"/>
      <color theme="0" tint="-0.249977111117893"/>
      <name val="Calibri"/>
      <family val="2"/>
      <scheme val="minor"/>
    </font>
    <font>
      <sz val="12"/>
      <color rgb="FF0000FF"/>
      <name val="Calibri"/>
      <family val="2"/>
      <scheme val="minor"/>
    </font>
    <font>
      <b/>
      <sz val="11"/>
      <color rgb="FFC00000"/>
      <name val="Calibri"/>
      <family val="2"/>
      <scheme val="minor"/>
    </font>
    <font>
      <i/>
      <sz val="14"/>
      <name val="Calibri"/>
      <family val="2"/>
      <scheme val="minor"/>
    </font>
    <font>
      <b/>
      <sz val="14"/>
      <color indexed="12"/>
      <name val="Calibri"/>
      <family val="2"/>
      <scheme val="minor"/>
    </font>
    <font>
      <b/>
      <sz val="14"/>
      <color theme="0"/>
      <name val="Calibri"/>
      <family val="2"/>
      <scheme val="minor"/>
    </font>
    <font>
      <b/>
      <sz val="14"/>
      <color theme="8" tint="-0.249977111117893"/>
      <name val="Calibri"/>
      <family val="2"/>
      <scheme val="minor"/>
    </font>
    <font>
      <b/>
      <sz val="14"/>
      <color rgb="FFC00000"/>
      <name val="Calibri"/>
      <family val="2"/>
      <scheme val="minor"/>
    </font>
    <font>
      <u/>
      <sz val="10"/>
      <color indexed="12"/>
      <name val="Arial"/>
      <family val="2"/>
    </font>
    <font>
      <u/>
      <sz val="11"/>
      <color indexed="12"/>
      <name val="Calibri"/>
      <family val="2"/>
      <scheme val="minor"/>
    </font>
    <font>
      <b/>
      <sz val="12"/>
      <color theme="4" tint="-0.249977111117893"/>
      <name val="Calibri"/>
      <family val="2"/>
      <scheme val="minor"/>
    </font>
    <font>
      <sz val="12"/>
      <color theme="9" tint="-0.249977111117893"/>
      <name val="Calibri"/>
      <family val="2"/>
      <scheme val="minor"/>
    </font>
    <font>
      <sz val="12"/>
      <color rgb="FFC00000"/>
      <name val="Calibri"/>
      <family val="2"/>
      <scheme val="minor"/>
    </font>
    <font>
      <b/>
      <sz val="12"/>
      <color indexed="8"/>
      <name val="Calibri"/>
      <family val="2"/>
      <scheme val="minor"/>
    </font>
    <font>
      <sz val="9"/>
      <color theme="1"/>
      <name val="Calibri"/>
      <family val="2"/>
      <scheme val="minor"/>
    </font>
    <font>
      <i/>
      <sz val="11"/>
      <color theme="9" tint="-0.249977111117893"/>
      <name val="Calibri"/>
      <family val="2"/>
      <scheme val="minor"/>
    </font>
    <font>
      <b/>
      <sz val="10"/>
      <color theme="1"/>
      <name val="Calibri"/>
      <family val="2"/>
    </font>
    <font>
      <b/>
      <sz val="12"/>
      <color theme="7" tint="-0.499984740745262"/>
      <name val="Calibri"/>
      <family val="2"/>
      <scheme val="minor"/>
    </font>
    <font>
      <b/>
      <sz val="12"/>
      <color theme="9" tint="-0.249977111117893"/>
      <name val="Calibri"/>
      <family val="2"/>
      <scheme val="minor"/>
    </font>
    <font>
      <sz val="10"/>
      <color theme="0"/>
      <name val="Calibri"/>
      <family val="2"/>
      <scheme val="minor"/>
    </font>
    <font>
      <sz val="10"/>
      <color indexed="8"/>
      <name val="Calibri"/>
      <family val="2"/>
      <scheme val="minor"/>
    </font>
    <font>
      <sz val="10"/>
      <color theme="1"/>
      <name val="Calibri"/>
      <family val="2"/>
    </font>
    <font>
      <sz val="10"/>
      <name val="Calibri"/>
      <family val="2"/>
    </font>
    <font>
      <b/>
      <sz val="12"/>
      <color rgb="FF002060"/>
      <name val="Calibri"/>
      <family val="2"/>
      <scheme val="minor"/>
    </font>
    <font>
      <sz val="12"/>
      <color rgb="FF0033CC"/>
      <name val="Calibri"/>
      <family val="2"/>
      <scheme val="minor"/>
    </font>
    <font>
      <sz val="12"/>
      <color theme="4" tint="-0.249977111117893"/>
      <name val="Calibri"/>
      <family val="2"/>
      <scheme val="minor"/>
    </font>
    <font>
      <b/>
      <sz val="10"/>
      <color rgb="FFFF0000"/>
      <name val="Calibri"/>
      <family val="2"/>
      <scheme val="minor"/>
    </font>
    <font>
      <sz val="8"/>
      <color theme="0" tint="-0.499984740745262"/>
      <name val="Calibri"/>
      <family val="2"/>
      <scheme val="minor"/>
    </font>
    <font>
      <sz val="11"/>
      <color theme="9" tint="-0.499984740745262"/>
      <name val="Calibri"/>
      <family val="2"/>
      <scheme val="minor"/>
    </font>
    <font>
      <sz val="10"/>
      <color theme="9" tint="-0.499984740745262"/>
      <name val="Calibri"/>
      <family val="2"/>
      <scheme val="minor"/>
    </font>
    <font>
      <sz val="12"/>
      <color theme="9" tint="-0.499984740745262"/>
      <name val="Calibri"/>
      <family val="2"/>
      <scheme val="minor"/>
    </font>
    <font>
      <b/>
      <sz val="12"/>
      <color theme="3" tint="-0.499984740745262"/>
      <name val="Calibri"/>
      <family val="2"/>
      <scheme val="minor"/>
    </font>
    <font>
      <b/>
      <sz val="10"/>
      <color rgb="FF1F4E78"/>
      <name val="Calibri"/>
      <family val="2"/>
      <scheme val="minor"/>
    </font>
    <font>
      <b/>
      <sz val="11"/>
      <color rgb="FF1F4E78"/>
      <name val="Calibri"/>
      <family val="2"/>
      <scheme val="minor"/>
    </font>
    <font>
      <sz val="10"/>
      <color theme="8" tint="-0.499984740745262"/>
      <name val="Calibri"/>
      <family val="2"/>
      <scheme val="minor"/>
    </font>
    <font>
      <b/>
      <sz val="11"/>
      <color rgb="FF0000FF"/>
      <name val="Calibri"/>
      <family val="2"/>
      <scheme val="minor"/>
    </font>
    <font>
      <sz val="11"/>
      <color rgb="FF0000FF"/>
      <name val="Calibri"/>
      <family val="2"/>
      <scheme val="minor"/>
    </font>
    <font>
      <sz val="9"/>
      <color theme="0"/>
      <name val="Calibri"/>
      <family val="2"/>
      <scheme val="minor"/>
    </font>
    <font>
      <sz val="10"/>
      <color theme="4" tint="-0.249977111117893"/>
      <name val="Arial"/>
      <family val="2"/>
    </font>
    <font>
      <b/>
      <sz val="9"/>
      <name val="Arial"/>
      <family val="2"/>
    </font>
    <font>
      <b/>
      <sz val="10"/>
      <name val="Arial"/>
      <family val="2"/>
    </font>
    <font>
      <b/>
      <sz val="11"/>
      <name val="Arial"/>
      <family val="2"/>
    </font>
    <font>
      <sz val="8"/>
      <color theme="0" tint="-0.14999847407452621"/>
      <name val="Calibri"/>
      <family val="2"/>
      <scheme val="minor"/>
    </font>
    <font>
      <sz val="8"/>
      <color theme="0" tint="-0.34998626667073579"/>
      <name val="Calibri"/>
      <family val="2"/>
      <scheme val="minor"/>
    </font>
    <font>
      <b/>
      <sz val="12"/>
      <color rgb="FFFF0000"/>
      <name val="Calibri"/>
      <family val="2"/>
      <scheme val="minor"/>
    </font>
    <font>
      <b/>
      <sz val="10"/>
      <color theme="0" tint="-0.249977111117893"/>
      <name val="Calibri"/>
      <family val="2"/>
      <scheme val="minor"/>
    </font>
    <font>
      <b/>
      <sz val="10"/>
      <color theme="4" tint="-0.249977111117893"/>
      <name val="Calibri"/>
      <family val="2"/>
      <scheme val="minor"/>
    </font>
    <font>
      <b/>
      <sz val="14"/>
      <color theme="1"/>
      <name val="Calibri"/>
      <family val="2"/>
      <scheme val="minor"/>
    </font>
    <font>
      <b/>
      <u/>
      <sz val="16"/>
      <color theme="10"/>
      <name val="Calibri"/>
      <family val="2"/>
      <scheme val="minor"/>
    </font>
    <font>
      <sz val="11"/>
      <color rgb="FFFFFFFF"/>
      <name val="Calibri"/>
      <family val="2"/>
      <scheme val="minor"/>
    </font>
    <font>
      <b/>
      <sz val="11"/>
      <color rgb="FF7030A0"/>
      <name val="Calibri"/>
      <family val="2"/>
      <scheme val="minor"/>
    </font>
    <font>
      <b/>
      <sz val="12"/>
      <name val="Arial"/>
      <family val="2"/>
    </font>
    <font>
      <u/>
      <sz val="14"/>
      <color theme="10"/>
      <name val="Calibri"/>
      <family val="2"/>
      <scheme val="minor"/>
    </font>
    <font>
      <sz val="11"/>
      <color rgb="FF000000"/>
      <name val="Calibri"/>
      <family val="2"/>
      <scheme val="minor"/>
    </font>
    <font>
      <sz val="10"/>
      <color rgb="FF0000FF"/>
      <name val="Calibri"/>
      <family val="2"/>
      <scheme val="minor"/>
    </font>
    <font>
      <sz val="10"/>
      <color rgb="FF7030A0"/>
      <name val="Calibri"/>
      <family val="2"/>
      <scheme val="minor"/>
    </font>
    <font>
      <b/>
      <sz val="12"/>
      <color theme="9" tint="-0.499984740745262"/>
      <name val="Calibri"/>
      <family val="2"/>
      <scheme val="minor"/>
    </font>
    <font>
      <b/>
      <sz val="12"/>
      <color theme="5" tint="-0.499984740745262"/>
      <name val="Calibri"/>
      <family val="2"/>
      <scheme val="minor"/>
    </font>
    <font>
      <b/>
      <sz val="10"/>
      <color theme="5" tint="-0.499984740745262"/>
      <name val="Calibri"/>
      <family val="2"/>
      <scheme val="minor"/>
    </font>
    <font>
      <b/>
      <sz val="11"/>
      <color theme="5" tint="-0.499984740745262"/>
      <name val="Calibri"/>
      <family val="2"/>
      <scheme val="minor"/>
    </font>
    <font>
      <sz val="10"/>
      <color theme="5" tint="-0.499984740745262"/>
      <name val="Calibri"/>
      <family val="2"/>
      <scheme val="minor"/>
    </font>
    <font>
      <sz val="10"/>
      <color theme="5" tint="-0.499984740745262"/>
      <name val="Arial"/>
      <family val="2"/>
    </font>
    <font>
      <b/>
      <sz val="11"/>
      <color theme="5" tint="-0.499984740745262"/>
      <name val="Arial"/>
      <family val="2"/>
    </font>
    <font>
      <b/>
      <sz val="10"/>
      <color theme="5" tint="-0.499984740745262"/>
      <name val="Arial"/>
      <family val="2"/>
    </font>
    <font>
      <b/>
      <sz val="14"/>
      <color theme="3" tint="-0.249977111117893"/>
      <name val="Calibri"/>
      <family val="2"/>
      <scheme val="minor"/>
    </font>
    <font>
      <sz val="11"/>
      <color rgb="FF002060"/>
      <name val="Calibri"/>
      <family val="2"/>
      <scheme val="minor"/>
    </font>
    <font>
      <sz val="11"/>
      <color theme="7" tint="-0.499984740745262"/>
      <name val="Calibri"/>
      <family val="2"/>
      <scheme val="minor"/>
    </font>
    <font>
      <sz val="11"/>
      <color theme="9" tint="-0.249977111117893"/>
      <name val="Calibri"/>
      <family val="2"/>
      <scheme val="minor"/>
    </font>
    <font>
      <sz val="11"/>
      <color theme="5" tint="-0.499984740745262"/>
      <name val="Calibri"/>
      <family val="2"/>
      <scheme val="minor"/>
    </font>
    <font>
      <b/>
      <sz val="12"/>
      <color rgb="FF3366FF"/>
      <name val="Calibri"/>
      <family val="2"/>
      <scheme val="minor"/>
    </font>
    <font>
      <b/>
      <sz val="11"/>
      <color theme="3" tint="-0.499984740745262"/>
      <name val="Calibri"/>
      <family val="2"/>
      <scheme val="minor"/>
    </font>
    <font>
      <b/>
      <sz val="11"/>
      <color theme="7" tint="-0.499984740745262"/>
      <name val="Calibri"/>
      <family val="2"/>
      <scheme val="minor"/>
    </font>
    <font>
      <sz val="11"/>
      <color rgb="FFFF0000"/>
      <name val="Calibri"/>
      <family val="2"/>
      <scheme val="minor"/>
    </font>
    <font>
      <sz val="11"/>
      <color theme="4" tint="-0.499984740745262"/>
      <name val="Calibri"/>
      <family val="2"/>
      <scheme val="minor"/>
    </font>
    <font>
      <sz val="10"/>
      <color theme="4"/>
      <name val="Calibri"/>
      <family val="2"/>
      <scheme val="minor"/>
    </font>
    <font>
      <b/>
      <sz val="14"/>
      <color theme="4" tint="-0.499984740745262"/>
      <name val="Calibri"/>
      <family val="2"/>
      <scheme val="minor"/>
    </font>
    <font>
      <b/>
      <sz val="14"/>
      <color theme="7" tint="-0.499984740745262"/>
      <name val="Calibri"/>
      <family val="2"/>
      <scheme val="minor"/>
    </font>
    <font>
      <sz val="16"/>
      <color theme="4" tint="-0.499984740745262"/>
      <name val="Calibri"/>
      <family val="2"/>
      <scheme val="minor"/>
    </font>
    <font>
      <sz val="16"/>
      <color theme="9" tint="-0.499984740745262"/>
      <name val="Calibri"/>
      <family val="2"/>
      <scheme val="minor"/>
    </font>
    <font>
      <b/>
      <sz val="10"/>
      <color theme="3" tint="-0.499984740745262"/>
      <name val="Calibri"/>
      <family val="2"/>
      <scheme val="minor"/>
    </font>
    <font>
      <b/>
      <sz val="9"/>
      <color theme="3" tint="-0.499984740745262"/>
      <name val="Calibri"/>
      <family val="2"/>
      <scheme val="minor"/>
    </font>
    <font>
      <b/>
      <sz val="9"/>
      <color theme="0" tint="-0.249977111117893"/>
      <name val="Calibri"/>
      <family val="2"/>
      <scheme val="minor"/>
    </font>
    <font>
      <b/>
      <sz val="14"/>
      <color rgb="FF0000FF"/>
      <name val="Calibri"/>
      <family val="2"/>
      <scheme val="minor"/>
    </font>
    <font>
      <sz val="8"/>
      <color theme="4" tint="-0.499984740745262"/>
      <name val="Calibri"/>
      <family val="2"/>
      <scheme val="minor"/>
    </font>
    <font>
      <sz val="10"/>
      <color theme="3" tint="-0.499984740745262"/>
      <name val="Calibri"/>
      <family val="2"/>
      <scheme val="minor"/>
    </font>
    <font>
      <sz val="10"/>
      <color theme="3" tint="-0.499984740745262"/>
      <name val="Arial"/>
      <family val="2"/>
    </font>
    <font>
      <b/>
      <sz val="11"/>
      <color theme="3" tint="-0.499984740745262"/>
      <name val="Arial"/>
      <family val="2"/>
    </font>
    <font>
      <b/>
      <sz val="10"/>
      <color theme="3" tint="-0.499984740745262"/>
      <name val="Arial"/>
      <family val="2"/>
    </font>
    <font>
      <b/>
      <sz val="10"/>
      <color theme="7" tint="-0.499984740745262"/>
      <name val="Calibri"/>
      <family val="2"/>
      <scheme val="minor"/>
    </font>
    <font>
      <sz val="10"/>
      <color theme="7" tint="-0.499984740745262"/>
      <name val="Calibri"/>
      <family val="2"/>
      <scheme val="minor"/>
    </font>
    <font>
      <sz val="10"/>
      <color theme="7" tint="-0.499984740745262"/>
      <name val="Arial"/>
      <family val="2"/>
    </font>
    <font>
      <b/>
      <sz val="11"/>
      <color theme="7" tint="-0.499984740745262"/>
      <name val="Arial"/>
      <family val="2"/>
    </font>
    <font>
      <b/>
      <sz val="10"/>
      <color theme="7" tint="-0.499984740745262"/>
      <name val="Arial"/>
      <family val="2"/>
    </font>
    <font>
      <sz val="10"/>
      <color theme="8" tint="-0.499984740745262"/>
      <name val="Arial"/>
      <family val="2"/>
    </font>
    <font>
      <sz val="8"/>
      <color theme="8" tint="-0.499984740745262"/>
      <name val="Calibri"/>
      <family val="2"/>
      <scheme val="minor"/>
    </font>
    <font>
      <b/>
      <sz val="10"/>
      <color theme="9" tint="-0.499984740745262"/>
      <name val="Calibri"/>
      <family val="2"/>
      <scheme val="minor"/>
    </font>
    <font>
      <b/>
      <sz val="11"/>
      <color theme="9" tint="-0.499984740745262"/>
      <name val="Calibri"/>
      <family val="2"/>
      <scheme val="minor"/>
    </font>
    <font>
      <sz val="10"/>
      <color theme="9" tint="-0.499984740745262"/>
      <name val="Arial"/>
      <family val="2"/>
    </font>
    <font>
      <b/>
      <sz val="11"/>
      <color theme="9" tint="-0.499984740745262"/>
      <name val="Arial"/>
      <family val="2"/>
    </font>
    <font>
      <b/>
      <sz val="10"/>
      <color theme="9" tint="-0.499984740745262"/>
      <name val="Arial"/>
      <family val="2"/>
    </font>
    <font>
      <sz val="18"/>
      <color rgb="FF0000FF"/>
      <name val="Calibri"/>
      <family val="2"/>
      <scheme val="minor"/>
    </font>
    <font>
      <b/>
      <sz val="11"/>
      <color rgb="FF0033CC"/>
      <name val="Calibri"/>
      <family val="2"/>
      <scheme val="minor"/>
    </font>
    <font>
      <sz val="11"/>
      <color rgb="FF0033CC"/>
      <name val="Calibri"/>
      <family val="2"/>
      <scheme val="minor"/>
    </font>
    <font>
      <b/>
      <sz val="14"/>
      <color rgb="FF000000"/>
      <name val="Calibri"/>
      <family val="2"/>
      <scheme val="minor"/>
    </font>
    <font>
      <b/>
      <sz val="14"/>
      <color rgb="FF0033CC"/>
      <name val="Calibri"/>
      <family val="2"/>
      <scheme val="minor"/>
    </font>
    <font>
      <b/>
      <sz val="10"/>
      <color rgb="FF0033CC"/>
      <name val="Calibri"/>
      <family val="2"/>
      <scheme val="minor"/>
    </font>
    <font>
      <sz val="10"/>
      <color rgb="FF0033CC"/>
      <name val="Calibri"/>
      <family val="2"/>
      <scheme val="minor"/>
    </font>
    <font>
      <b/>
      <sz val="11"/>
      <color rgb="FF0033CC"/>
      <name val="Arial"/>
      <family val="2"/>
    </font>
    <font>
      <b/>
      <sz val="10"/>
      <color rgb="FF0033CC"/>
      <name val="Arial"/>
      <family val="2"/>
    </font>
    <font>
      <sz val="10"/>
      <color rgb="FF0033CC"/>
      <name val="Arial"/>
      <family val="2"/>
    </font>
    <font>
      <sz val="10"/>
      <color theme="1"/>
      <name val="Arial Unicode MS"/>
    </font>
    <font>
      <sz val="11"/>
      <color theme="3" tint="-0.499984740745262"/>
      <name val="Calibri"/>
      <family val="2"/>
      <scheme val="minor"/>
    </font>
    <font>
      <sz val="22"/>
      <color rgb="FF0000FF"/>
      <name val="Calibri"/>
      <family val="2"/>
      <scheme val="minor"/>
    </font>
    <font>
      <b/>
      <sz val="10"/>
      <color theme="1"/>
      <name val="Arial Unicode MS"/>
    </font>
    <font>
      <i/>
      <sz val="9"/>
      <name val="Calibri"/>
      <family val="2"/>
      <scheme val="minor"/>
    </font>
    <font>
      <i/>
      <sz val="10"/>
      <name val="Calibri"/>
      <family val="2"/>
      <scheme val="minor"/>
    </font>
    <font>
      <i/>
      <sz val="11"/>
      <color theme="1"/>
      <name val="Calibri"/>
      <family val="2"/>
      <scheme val="minor"/>
    </font>
    <font>
      <u/>
      <sz val="12"/>
      <color theme="10"/>
      <name val="Calibri"/>
      <family val="2"/>
      <scheme val="minor"/>
    </font>
    <font>
      <b/>
      <sz val="16"/>
      <color theme="1"/>
      <name val="Calibri"/>
      <family val="2"/>
      <scheme val="minor"/>
    </font>
    <font>
      <b/>
      <sz val="16"/>
      <name val="Calibri"/>
      <family val="2"/>
      <scheme val="minor"/>
    </font>
    <font>
      <sz val="12"/>
      <color rgb="FFBFBFBF"/>
      <name val="Calibri"/>
      <family val="2"/>
      <scheme val="minor"/>
    </font>
    <font>
      <b/>
      <sz val="12"/>
      <color theme="0"/>
      <name val="Arial"/>
      <family val="2"/>
    </font>
    <font>
      <sz val="16"/>
      <color rgb="FF0000FF"/>
      <name val="Calibri"/>
      <family val="2"/>
      <scheme val="minor"/>
    </font>
    <font>
      <sz val="12"/>
      <color theme="4" tint="-0.499984740745262"/>
      <name val="Calibri"/>
      <family val="2"/>
      <scheme val="minor"/>
    </font>
    <font>
      <sz val="14"/>
      <color theme="4" tint="-0.499984740745262"/>
      <name val="Calibri"/>
      <family val="2"/>
      <scheme val="minor"/>
    </font>
    <font>
      <sz val="22"/>
      <color theme="9" tint="-0.499984740745262"/>
      <name val="Calibri"/>
      <family val="2"/>
      <scheme val="minor"/>
    </font>
    <font>
      <sz val="22"/>
      <color theme="7" tint="-0.499984740745262"/>
      <name val="Calibri"/>
      <family val="2"/>
      <scheme val="minor"/>
    </font>
    <font>
      <sz val="22"/>
      <color theme="3" tint="-0.499984740745262"/>
      <name val="Calibri"/>
      <family val="2"/>
      <scheme val="minor"/>
    </font>
    <font>
      <sz val="22"/>
      <color theme="5" tint="-0.499984740745262"/>
      <name val="Calibri"/>
      <family val="2"/>
      <scheme val="minor"/>
    </font>
    <font>
      <sz val="22"/>
      <color rgb="FF002060"/>
      <name val="Calibri"/>
      <family val="2"/>
      <scheme val="minor"/>
    </font>
    <font>
      <b/>
      <sz val="10"/>
      <color theme="0" tint="-4.9989318521683403E-2"/>
      <name val="Calibri"/>
      <family val="2"/>
      <scheme val="minor"/>
    </font>
    <font>
      <b/>
      <sz val="10"/>
      <color theme="0"/>
      <name val="Calibri"/>
      <family val="2"/>
      <scheme val="minor"/>
    </font>
    <font>
      <sz val="18"/>
      <color theme="9" tint="-0.249977111117893"/>
      <name val="Calibri"/>
      <family val="2"/>
      <scheme val="minor"/>
    </font>
    <font>
      <sz val="18"/>
      <color theme="8"/>
      <name val="Calibri"/>
      <family val="2"/>
      <scheme val="minor"/>
    </font>
    <font>
      <sz val="18"/>
      <color theme="7" tint="-0.249977111117893"/>
      <name val="Calibri"/>
      <family val="2"/>
      <scheme val="minor"/>
    </font>
    <font>
      <sz val="18"/>
      <color theme="2" tint="-0.499984740745262"/>
      <name val="Calibri"/>
      <family val="2"/>
      <scheme val="minor"/>
    </font>
    <font>
      <sz val="18"/>
      <color theme="5" tint="-0.249977111117893"/>
      <name val="Calibri"/>
      <family val="2"/>
      <scheme val="minor"/>
    </font>
    <font>
      <sz val="18"/>
      <color theme="4" tint="-0.249977111117893"/>
      <name val="Calibri"/>
      <family val="2"/>
      <scheme val="minor"/>
    </font>
    <font>
      <b/>
      <sz val="14"/>
      <color rgb="FF0070C0"/>
      <name val="Calibri"/>
      <family val="2"/>
      <scheme val="minor"/>
    </font>
    <font>
      <sz val="12"/>
      <color theme="8" tint="-0.499984740745262"/>
      <name val="Calibri"/>
      <family val="2"/>
      <scheme val="minor"/>
    </font>
    <font>
      <sz val="12"/>
      <color rgb="FF0070C0"/>
      <name val="Calibri"/>
      <family val="2"/>
      <scheme val="minor"/>
    </font>
    <font>
      <i/>
      <sz val="12"/>
      <name val="Calibri"/>
      <family val="2"/>
      <scheme val="minor"/>
    </font>
    <font>
      <i/>
      <sz val="11"/>
      <name val="Calibri"/>
      <family val="2"/>
      <scheme val="minor"/>
    </font>
    <font>
      <u/>
      <sz val="11"/>
      <color theme="0"/>
      <name val="Calibri"/>
      <family val="2"/>
      <scheme val="minor"/>
    </font>
    <font>
      <sz val="10"/>
      <color rgb="FFC00000"/>
      <name val="Calibri"/>
      <family val="2"/>
      <scheme val="minor"/>
    </font>
    <font>
      <sz val="18"/>
      <color rgb="FF002060"/>
      <name val="Calibri"/>
      <family val="2"/>
      <scheme val="minor"/>
    </font>
    <font>
      <sz val="18"/>
      <color theme="5" tint="-0.499984740745262"/>
      <name val="Calibri"/>
      <family val="2"/>
      <scheme val="minor"/>
    </font>
    <font>
      <sz val="18"/>
      <color theme="3" tint="-0.499984740745262"/>
      <name val="Calibri"/>
      <family val="2"/>
      <scheme val="minor"/>
    </font>
    <font>
      <sz val="18"/>
      <color theme="7" tint="-0.499984740745262"/>
      <name val="Calibri"/>
      <family val="2"/>
      <scheme val="minor"/>
    </font>
    <font>
      <sz val="18"/>
      <color theme="9" tint="-0.499984740745262"/>
      <name val="Calibri"/>
      <family val="2"/>
      <scheme val="minor"/>
    </font>
    <font>
      <sz val="12"/>
      <color theme="0" tint="-0.249977111117893"/>
      <name val="Calibri"/>
      <family val="2"/>
      <scheme val="minor"/>
    </font>
    <font>
      <u/>
      <sz val="12"/>
      <color theme="0"/>
      <name val="Calibri"/>
      <family val="2"/>
      <scheme val="minor"/>
    </font>
    <font>
      <b/>
      <sz val="11"/>
      <color theme="8" tint="-0.249977111117893"/>
      <name val="Calibri"/>
      <family val="2"/>
      <scheme val="minor"/>
    </font>
    <font>
      <sz val="12"/>
      <color theme="5" tint="-0.499984740745262"/>
      <name val="Calibri"/>
      <family val="2"/>
      <scheme val="minor"/>
    </font>
    <font>
      <sz val="8"/>
      <color theme="5" tint="-0.499984740745262"/>
      <name val="Calibri"/>
      <family val="2"/>
      <scheme val="minor"/>
    </font>
    <font>
      <sz val="18"/>
      <name val="Calibri"/>
      <family val="2"/>
      <scheme val="minor"/>
    </font>
    <font>
      <sz val="8"/>
      <color theme="9" tint="-0.499984740745262"/>
      <name val="Calibri"/>
      <family val="2"/>
      <scheme val="minor"/>
    </font>
    <font>
      <sz val="16"/>
      <color theme="5" tint="-0.499984740745262"/>
      <name val="Calibri"/>
      <family val="2"/>
      <scheme val="minor"/>
    </font>
    <font>
      <b/>
      <sz val="13.5"/>
      <color theme="1"/>
      <name val="Calibri"/>
      <family val="2"/>
      <scheme val="minor"/>
    </font>
    <font>
      <b/>
      <sz val="14"/>
      <color rgb="FFFF0000"/>
      <name val="Calibri"/>
      <family val="2"/>
      <scheme val="minor"/>
    </font>
    <font>
      <sz val="14"/>
      <color theme="1"/>
      <name val="Arial Unicode MS"/>
    </font>
    <font>
      <sz val="12"/>
      <color theme="1"/>
      <name val="Arial Unicode MS"/>
    </font>
    <font>
      <sz val="14"/>
      <color rgb="FF0000FF"/>
      <name val="Calibri"/>
      <family val="2"/>
      <scheme val="minor"/>
    </font>
    <font>
      <sz val="12"/>
      <color rgb="FF0000FF"/>
      <name val="Arial Unicode MS"/>
    </font>
    <font>
      <b/>
      <sz val="13.5"/>
      <color rgb="FF0000FF"/>
      <name val="Calibri"/>
      <family val="2"/>
      <scheme val="minor"/>
    </font>
    <font>
      <sz val="14"/>
      <color theme="5" tint="-0.499984740745262"/>
      <name val="Calibri"/>
      <family val="2"/>
      <scheme val="minor"/>
    </font>
    <font>
      <b/>
      <sz val="14"/>
      <color rgb="FF002060"/>
      <name val="Calibri"/>
      <family val="2"/>
      <scheme val="minor"/>
    </font>
    <font>
      <b/>
      <sz val="14"/>
      <color rgb="FF806000"/>
      <name val="Calibri"/>
      <family val="2"/>
      <scheme val="minor"/>
    </font>
    <font>
      <sz val="16"/>
      <color theme="4" tint="-0.249977111117893"/>
      <name val="Calibri"/>
      <family val="2"/>
      <scheme val="minor"/>
    </font>
    <font>
      <sz val="16"/>
      <color theme="7" tint="-0.499984740745262"/>
      <name val="Calibri"/>
      <family val="2"/>
      <scheme val="minor"/>
    </font>
    <font>
      <sz val="16"/>
      <color theme="9" tint="-0.249977111117893"/>
      <name val="Calibri"/>
      <family val="2"/>
      <scheme val="minor"/>
    </font>
    <font>
      <sz val="14"/>
      <color theme="4" tint="-0.249977111117893"/>
      <name val="Calibri"/>
      <family val="2"/>
      <scheme val="minor"/>
    </font>
    <font>
      <sz val="12"/>
      <color rgb="FFC00000"/>
      <name val="Wingdings 3"/>
      <family val="1"/>
      <charset val="2"/>
    </font>
    <font>
      <b/>
      <sz val="14"/>
      <color theme="8" tint="-0.499984740745262"/>
      <name val="Calibri"/>
      <family val="2"/>
      <scheme val="minor"/>
    </font>
    <font>
      <sz val="14"/>
      <color rgb="FFC00000"/>
      <name val="Calibri"/>
      <family val="2"/>
      <scheme val="minor"/>
    </font>
    <font>
      <b/>
      <sz val="10"/>
      <color rgb="FFC00000"/>
      <name val="Calibri"/>
      <family val="2"/>
      <scheme val="minor"/>
    </font>
    <font>
      <b/>
      <sz val="10"/>
      <color rgb="FF806000"/>
      <name val="Calibri"/>
      <family val="2"/>
      <scheme val="minor"/>
    </font>
    <font>
      <b/>
      <sz val="11"/>
      <color rgb="FF806000"/>
      <name val="Calibri"/>
      <family val="2"/>
      <scheme val="minor"/>
    </font>
    <font>
      <sz val="10"/>
      <color rgb="FF806000"/>
      <name val="Calibri"/>
      <family val="2"/>
      <scheme val="minor"/>
    </font>
    <font>
      <b/>
      <sz val="10"/>
      <color theme="9" tint="-0.249977111117893"/>
      <name val="Calibri"/>
      <family val="2"/>
      <scheme val="minor"/>
    </font>
    <font>
      <sz val="10"/>
      <color theme="9" tint="-0.249977111117893"/>
      <name val="Calibri"/>
      <family val="2"/>
      <scheme val="minor"/>
    </font>
    <font>
      <sz val="8"/>
      <name val="Arial"/>
      <family val="2"/>
    </font>
    <font>
      <sz val="12"/>
      <color rgb="FFFF0000"/>
      <name val="Calibri"/>
      <family val="2"/>
      <scheme val="minor"/>
    </font>
    <font>
      <b/>
      <sz val="9"/>
      <color rgb="FF7030A0"/>
      <name val="Calibri"/>
      <family val="2"/>
      <scheme val="minor"/>
    </font>
    <font>
      <sz val="9"/>
      <color theme="0" tint="-0.249977111117893"/>
      <name val="Arial"/>
      <family val="2"/>
    </font>
    <font>
      <sz val="12"/>
      <color rgb="FF800000"/>
      <name val="Calibri"/>
      <family val="2"/>
    </font>
    <font>
      <b/>
      <sz val="18"/>
      <color rgb="FFC00000"/>
      <name val="Calibri"/>
      <family val="2"/>
      <scheme val="minor"/>
    </font>
    <font>
      <b/>
      <sz val="8"/>
      <color theme="1" tint="0.499984740745262"/>
      <name val="Calibri"/>
      <family val="2"/>
      <scheme val="minor"/>
    </font>
    <font>
      <b/>
      <sz val="22"/>
      <name val="Calibri"/>
      <family val="2"/>
      <scheme val="minor"/>
    </font>
    <font>
      <b/>
      <sz val="18"/>
      <name val="Calibri"/>
      <family val="2"/>
      <scheme val="minor"/>
    </font>
    <font>
      <b/>
      <i/>
      <sz val="18"/>
      <name val="Calibri"/>
      <family val="2"/>
      <scheme val="minor"/>
    </font>
    <font>
      <b/>
      <sz val="16"/>
      <color theme="0"/>
      <name val="Calibri"/>
      <family val="2"/>
    </font>
    <font>
      <b/>
      <sz val="14"/>
      <color rgb="FF800000"/>
      <name val="Calibri"/>
      <family val="2"/>
    </font>
    <font>
      <b/>
      <sz val="16"/>
      <color theme="0"/>
      <name val="Calibri"/>
      <family val="2"/>
      <scheme val="minor"/>
    </font>
    <font>
      <sz val="11"/>
      <color theme="0" tint="-0.34998626667073579"/>
      <name val="Calibri"/>
      <family val="2"/>
      <scheme val="minor"/>
    </font>
    <font>
      <sz val="10"/>
      <color theme="1" tint="0.34998626667073579"/>
      <name val="Calibri"/>
      <family val="2"/>
      <scheme val="minor"/>
    </font>
    <font>
      <sz val="11"/>
      <color theme="1" tint="0.34998626667073579"/>
      <name val="Calibri"/>
      <family val="2"/>
      <scheme val="minor"/>
    </font>
    <font>
      <b/>
      <i/>
      <sz val="16"/>
      <name val="Calibri"/>
      <family val="2"/>
      <scheme val="minor"/>
    </font>
    <font>
      <b/>
      <sz val="18"/>
      <color theme="1"/>
      <name val="Calibri"/>
      <family val="2"/>
      <scheme val="minor"/>
    </font>
    <font>
      <sz val="8"/>
      <color theme="1"/>
      <name val="Calibri"/>
      <family val="2"/>
      <scheme val="minor"/>
    </font>
    <font>
      <i/>
      <sz val="12"/>
      <color theme="1"/>
      <name val="Calibri"/>
      <family val="2"/>
      <scheme val="minor"/>
    </font>
    <font>
      <b/>
      <sz val="9"/>
      <color theme="0"/>
      <name val="Calibri"/>
      <family val="2"/>
      <scheme val="minor"/>
    </font>
    <font>
      <b/>
      <sz val="11"/>
      <color rgb="FF0070C0"/>
      <name val="Calibri"/>
      <family val="2"/>
      <scheme val="minor"/>
    </font>
    <font>
      <b/>
      <sz val="8"/>
      <color theme="0"/>
      <name val="Calibri"/>
      <family val="2"/>
      <scheme val="minor"/>
    </font>
    <font>
      <sz val="12"/>
      <name val="Calibri"/>
      <family val="2"/>
    </font>
    <font>
      <sz val="11"/>
      <name val="Calibri"/>
      <family val="2"/>
    </font>
    <font>
      <sz val="14"/>
      <name val="Segoe Print"/>
    </font>
    <font>
      <b/>
      <sz val="14"/>
      <color theme="1"/>
      <name val="Segoe Print"/>
    </font>
    <font>
      <sz val="14"/>
      <color theme="1"/>
      <name val="Segoe Print"/>
    </font>
    <font>
      <b/>
      <sz val="14"/>
      <name val="Segoe Print"/>
    </font>
    <font>
      <b/>
      <i/>
      <sz val="14"/>
      <name val="Calibri"/>
      <family val="2"/>
      <scheme val="minor"/>
    </font>
    <font>
      <sz val="20"/>
      <color rgb="FF0000FF"/>
      <name val="Calibri"/>
      <family val="2"/>
      <scheme val="minor"/>
    </font>
    <font>
      <sz val="11"/>
      <color theme="4" tint="0.39997558519241921"/>
      <name val="Calibri"/>
      <family val="2"/>
      <scheme val="minor"/>
    </font>
    <font>
      <b/>
      <sz val="14"/>
      <color rgb="FF7030A0"/>
      <name val="Calibri"/>
      <family val="2"/>
      <scheme val="minor"/>
    </font>
    <font>
      <b/>
      <u/>
      <sz val="14"/>
      <color theme="10"/>
      <name val="Calibri"/>
      <family val="2"/>
      <scheme val="minor"/>
    </font>
    <font>
      <sz val="11"/>
      <color theme="1"/>
      <name val="Segoe Print"/>
    </font>
    <font>
      <sz val="26"/>
      <color theme="7" tint="-0.249977111117893"/>
      <name val="Calibri"/>
      <family val="2"/>
      <scheme val="minor"/>
    </font>
    <font>
      <b/>
      <sz val="10"/>
      <color theme="5" tint="-0.249977111117893"/>
      <name val="Calibri"/>
      <family val="2"/>
      <scheme val="minor"/>
    </font>
    <font>
      <sz val="18"/>
      <color rgb="FF0070C0"/>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sz val="10"/>
      <color rgb="FF800000"/>
      <name val="Calibri"/>
      <family val="2"/>
      <scheme val="minor"/>
    </font>
    <font>
      <b/>
      <sz val="11"/>
      <color rgb="FF800000"/>
      <name val="Calibri"/>
      <family val="2"/>
      <scheme val="minor"/>
    </font>
    <font>
      <sz val="10"/>
      <color theme="1" tint="0.499984740745262"/>
      <name val="Calibri"/>
      <family val="2"/>
      <scheme val="minor"/>
    </font>
    <font>
      <sz val="11"/>
      <color theme="1" tint="0.499984740745262"/>
      <name val="Calibri"/>
      <family val="2"/>
      <scheme val="minor"/>
    </font>
    <font>
      <b/>
      <sz val="10"/>
      <color rgb="FF7030A0"/>
      <name val="Calibri"/>
      <family val="2"/>
      <scheme val="minor"/>
    </font>
    <font>
      <b/>
      <sz val="18"/>
      <color theme="0"/>
      <name val="Calibri"/>
      <family val="2"/>
      <scheme val="minor"/>
    </font>
    <font>
      <sz val="18"/>
      <color theme="0"/>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b/>
      <sz val="12"/>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2"/>
      <color indexed="12"/>
      <name val="Calibri"/>
      <family val="2"/>
      <scheme val="minor"/>
    </font>
    <font>
      <b/>
      <sz val="14"/>
      <color indexed="61"/>
      <name val="Calibri"/>
      <family val="2"/>
      <scheme val="minor"/>
    </font>
    <font>
      <b/>
      <sz val="14"/>
      <color theme="1" tint="0.499984740745262"/>
      <name val="Calibri"/>
      <family val="2"/>
      <scheme val="minor"/>
    </font>
    <font>
      <b/>
      <sz val="14"/>
      <color theme="0"/>
      <name val="Calibri"/>
      <family val="2"/>
    </font>
    <font>
      <b/>
      <sz val="16"/>
      <color rgb="FF0000FF"/>
      <name val="Calibri"/>
      <family val="2"/>
      <scheme val="minor"/>
    </font>
    <font>
      <sz val="12"/>
      <color rgb="FF993366"/>
      <name val="Calibri"/>
      <family val="2"/>
      <scheme val="minor"/>
    </font>
    <font>
      <b/>
      <sz val="12"/>
      <color theme="1" tint="0.499984740745262"/>
      <name val="Calibri"/>
      <family val="2"/>
      <scheme val="minor"/>
    </font>
    <font>
      <b/>
      <sz val="24.2"/>
      <color rgb="FFEC3468"/>
      <name val="Times New Roman"/>
      <family val="1"/>
    </font>
    <font>
      <b/>
      <u/>
      <sz val="12"/>
      <color theme="10"/>
      <name val="Calibri"/>
      <family val="2"/>
      <scheme val="minor"/>
    </font>
    <font>
      <b/>
      <u/>
      <sz val="11"/>
      <color theme="10"/>
      <name val="Calibri"/>
      <family val="2"/>
      <scheme val="minor"/>
    </font>
    <font>
      <b/>
      <sz val="12"/>
      <color theme="0" tint="-0.499984740745262"/>
      <name val="Calibri"/>
      <family val="2"/>
      <scheme val="minor"/>
    </font>
    <font>
      <sz val="14"/>
      <color rgb="FF0033CC"/>
      <name val="Calibri"/>
      <family val="2"/>
      <scheme val="minor"/>
    </font>
    <font>
      <b/>
      <i/>
      <sz val="12"/>
      <color theme="9" tint="-0.499984740745262"/>
      <name val="Calibri"/>
      <family val="2"/>
      <scheme val="minor"/>
    </font>
    <font>
      <i/>
      <sz val="11"/>
      <color theme="9" tint="-0.499984740745262"/>
      <name val="Calibri"/>
      <family val="2"/>
      <scheme val="minor"/>
    </font>
    <font>
      <b/>
      <i/>
      <sz val="12"/>
      <color theme="1"/>
      <name val="Calibri"/>
      <family val="2"/>
      <scheme val="minor"/>
    </font>
    <font>
      <b/>
      <sz val="18"/>
      <color rgb="FF339933"/>
      <name val="Calibri"/>
      <family val="2"/>
      <scheme val="minor"/>
    </font>
    <font>
      <b/>
      <sz val="18"/>
      <color theme="9" tint="-0.249977111117893"/>
      <name val="Calibri"/>
      <family val="2"/>
      <scheme val="minor"/>
    </font>
    <font>
      <b/>
      <u/>
      <sz val="14"/>
      <name val="Calibri"/>
      <family val="2"/>
      <scheme val="minor"/>
    </font>
    <font>
      <b/>
      <sz val="18"/>
      <color rgb="FFFF0000"/>
      <name val="Calibri"/>
      <family val="2"/>
      <scheme val="minor"/>
    </font>
    <font>
      <b/>
      <sz val="18"/>
      <color rgb="FF0033CC"/>
      <name val="Calibri"/>
      <family val="2"/>
      <scheme val="minor"/>
    </font>
    <font>
      <sz val="14"/>
      <color theme="9" tint="-0.249977111117893"/>
      <name val="Calibri"/>
      <family val="2"/>
      <scheme val="minor"/>
    </font>
    <font>
      <i/>
      <sz val="11"/>
      <color theme="5" tint="-0.499984740745262"/>
      <name val="Calibri"/>
      <family val="2"/>
      <scheme val="minor"/>
    </font>
    <font>
      <b/>
      <i/>
      <sz val="11"/>
      <color theme="5" tint="-0.499984740745262"/>
      <name val="Calibri"/>
      <family val="2"/>
      <scheme val="minor"/>
    </font>
    <font>
      <sz val="26"/>
      <name val="Calibri"/>
      <family val="2"/>
      <scheme val="minor"/>
    </font>
    <font>
      <i/>
      <sz val="10"/>
      <color theme="1"/>
      <name val="Arial Unicode MS"/>
    </font>
    <font>
      <sz val="26"/>
      <name val="Arial"/>
      <family val="2"/>
    </font>
    <font>
      <sz val="18"/>
      <color rgb="FF000000"/>
      <name val="Georgia"/>
      <family val="1"/>
    </font>
    <font>
      <sz val="24"/>
      <color theme="0"/>
      <name val="Arial"/>
      <family val="2"/>
    </font>
    <font>
      <b/>
      <sz val="16"/>
      <name val="Arial"/>
      <family val="2"/>
    </font>
    <font>
      <b/>
      <sz val="16"/>
      <color theme="0"/>
      <name val="Arial"/>
      <family val="2"/>
    </font>
    <font>
      <b/>
      <sz val="10"/>
      <color theme="0"/>
      <name val="Arial"/>
      <family val="2"/>
    </font>
    <font>
      <b/>
      <sz val="8"/>
      <name val="Arial"/>
      <family val="2"/>
    </font>
    <font>
      <sz val="11"/>
      <color rgb="FF252525"/>
      <name val="Arial"/>
      <family val="2"/>
    </font>
    <font>
      <sz val="11"/>
      <name val="Arial"/>
      <family val="2"/>
    </font>
    <font>
      <u/>
      <sz val="16"/>
      <color theme="10"/>
      <name val="Calibri"/>
      <family val="2"/>
      <scheme val="minor"/>
    </font>
    <font>
      <b/>
      <u/>
      <sz val="14"/>
      <color indexed="12"/>
      <name val="Calibri"/>
      <family val="2"/>
      <scheme val="minor"/>
    </font>
    <font>
      <sz val="12"/>
      <name val="Arial"/>
      <family val="2"/>
    </font>
    <font>
      <sz val="24"/>
      <name val="Arial"/>
      <family val="2"/>
    </font>
    <font>
      <b/>
      <sz val="16"/>
      <color indexed="12"/>
      <name val="Arial"/>
      <family val="2"/>
    </font>
    <font>
      <b/>
      <sz val="14"/>
      <name val="Arial"/>
      <family val="2"/>
    </font>
    <font>
      <b/>
      <i/>
      <sz val="14"/>
      <name val="Arial"/>
      <family val="2"/>
    </font>
    <font>
      <b/>
      <sz val="12"/>
      <color indexed="57"/>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b/>
      <sz val="14"/>
      <name val="Calibri"/>
      <family val="2"/>
    </font>
    <font>
      <sz val="18"/>
      <color theme="0"/>
      <name val="Arial"/>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0"/>
      <color rgb="FFA20000"/>
      <name val="Calibri"/>
      <family val="2"/>
      <scheme val="minor"/>
    </font>
    <font>
      <b/>
      <sz val="18"/>
      <color theme="1"/>
      <name val="Arial"/>
      <family val="2"/>
    </font>
    <font>
      <sz val="9"/>
      <name val="Arial"/>
      <family val="2"/>
    </font>
    <font>
      <sz val="12"/>
      <color theme="1"/>
      <name val="Arial"/>
      <family val="2"/>
    </font>
    <font>
      <b/>
      <sz val="18"/>
      <color theme="0"/>
      <name val="Arial"/>
      <family val="2"/>
    </font>
    <font>
      <b/>
      <sz val="14"/>
      <color rgb="FFC00000"/>
      <name val="Arial"/>
      <family val="2"/>
    </font>
    <font>
      <b/>
      <sz val="12"/>
      <color rgb="FFC00000"/>
      <name val="Arial"/>
      <family val="2"/>
    </font>
    <font>
      <b/>
      <sz val="12"/>
      <color theme="7" tint="-0.499984740745262"/>
      <name val="Arial"/>
      <family val="2"/>
    </font>
    <font>
      <sz val="10"/>
      <name val="MS Sans Serif"/>
    </font>
    <font>
      <b/>
      <i/>
      <sz val="12"/>
      <name val="Calibri"/>
      <family val="2"/>
      <scheme val="minor"/>
    </font>
    <font>
      <sz val="12"/>
      <color rgb="FFA20000"/>
      <name val="Calibri"/>
      <family val="2"/>
      <scheme val="minor"/>
    </font>
    <font>
      <sz val="12"/>
      <color rgb="FF800000"/>
      <name val="Calibri"/>
      <family val="2"/>
      <scheme val="minor"/>
    </font>
    <font>
      <sz val="20"/>
      <name val="Calibri"/>
      <family val="2"/>
      <scheme val="minor"/>
    </font>
    <font>
      <b/>
      <sz val="25"/>
      <name val="Calibri"/>
      <family val="2"/>
      <scheme val="minor"/>
    </font>
    <font>
      <b/>
      <sz val="2"/>
      <name val="Calibri"/>
      <family val="2"/>
      <scheme val="minor"/>
    </font>
    <font>
      <b/>
      <sz val="16"/>
      <color indexed="12"/>
      <name val="Calibri"/>
      <family val="2"/>
      <scheme val="minor"/>
    </font>
    <font>
      <b/>
      <sz val="14"/>
      <color indexed="10"/>
      <name val="Calibri"/>
      <family val="2"/>
      <scheme val="minor"/>
    </font>
    <font>
      <sz val="24"/>
      <name val="Calibri"/>
      <family val="2"/>
      <scheme val="minor"/>
    </font>
    <font>
      <sz val="14"/>
      <color rgb="FFFF0000"/>
      <name val="Calibri"/>
      <family val="2"/>
      <scheme val="minor"/>
    </font>
    <font>
      <b/>
      <sz val="12"/>
      <color rgb="FFA20000"/>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1"/>
      <color rgb="FFC00000"/>
      <name val="Arial"/>
      <family val="2"/>
    </font>
    <font>
      <b/>
      <sz val="10"/>
      <color indexed="9"/>
      <name val="Arial"/>
      <family val="2"/>
    </font>
    <font>
      <b/>
      <sz val="20"/>
      <name val="Arial"/>
      <family val="2"/>
    </font>
    <font>
      <sz val="14"/>
      <name val="Rockwell"/>
      <family val="1"/>
    </font>
    <font>
      <sz val="11"/>
      <color rgb="FFA20000"/>
      <name val="Calibri"/>
      <family val="2"/>
    </font>
    <font>
      <b/>
      <sz val="11"/>
      <color indexed="8"/>
      <name val="Calibri"/>
      <family val="2"/>
    </font>
    <font>
      <sz val="14"/>
      <color indexed="8"/>
      <name val="Rockwell"/>
      <family val="1"/>
    </font>
    <font>
      <sz val="14"/>
      <color rgb="FFA20000"/>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sz val="11"/>
      <color indexed="10"/>
      <name val="Calibri"/>
      <family val="2"/>
    </font>
    <font>
      <b/>
      <sz val="12"/>
      <color indexed="30"/>
      <name val="Calibri"/>
      <family val="2"/>
    </font>
    <font>
      <b/>
      <sz val="14"/>
      <color indexed="62"/>
      <name val="Calibri"/>
      <family val="2"/>
    </font>
    <font>
      <sz val="12"/>
      <color rgb="FFA20000"/>
      <name val="Calibri"/>
      <family val="2"/>
    </font>
    <font>
      <b/>
      <i/>
      <sz val="12"/>
      <color rgb="FFA20000"/>
      <name val="Calibri"/>
      <family val="2"/>
    </font>
    <font>
      <sz val="11"/>
      <color indexed="17"/>
      <name val="Calibri"/>
      <family val="2"/>
    </font>
    <font>
      <b/>
      <sz val="14"/>
      <color indexed="17"/>
      <name val="Calibri"/>
      <family val="2"/>
    </font>
    <font>
      <i/>
      <sz val="12"/>
      <color indexed="12"/>
      <name val="Arial"/>
      <family val="2"/>
    </font>
    <font>
      <sz val="10"/>
      <color rgb="FF000000"/>
      <name val="Arial"/>
      <family val="2"/>
    </font>
    <font>
      <b/>
      <sz val="11"/>
      <color theme="0"/>
      <name val="Arial"/>
      <family val="2"/>
    </font>
    <font>
      <b/>
      <sz val="11"/>
      <color indexed="10"/>
      <name val="Arial"/>
      <family val="2"/>
    </font>
    <font>
      <i/>
      <sz val="12"/>
      <color rgb="FF000000"/>
      <name val="Arial"/>
      <family val="2"/>
    </font>
    <font>
      <b/>
      <sz val="12"/>
      <color rgb="FF000000"/>
      <name val="Arial"/>
      <family val="2"/>
    </font>
    <font>
      <sz val="12"/>
      <color rgb="FF000000"/>
      <name val="Arial"/>
      <family val="2"/>
    </font>
    <font>
      <b/>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9"/>
      <color theme="1"/>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b/>
      <sz val="11"/>
      <color rgb="FFA20000"/>
      <name val="Calibri"/>
      <family val="2"/>
      <scheme val="minor"/>
    </font>
    <font>
      <b/>
      <sz val="11"/>
      <color rgb="FFFF0000"/>
      <name val="Calibri"/>
      <family val="2"/>
      <scheme val="minor"/>
    </font>
    <font>
      <sz val="8"/>
      <name val="MS Sans Serif"/>
      <family val="2"/>
    </font>
    <font>
      <b/>
      <sz val="20"/>
      <color indexed="12"/>
      <name val="Arial"/>
      <family val="2"/>
    </font>
    <font>
      <sz val="12"/>
      <color rgb="FF0000FF"/>
      <name val="Calibri"/>
      <family val="2"/>
    </font>
    <font>
      <b/>
      <sz val="12"/>
      <color theme="9" tint="-0.249977111117893"/>
      <name val="Arial"/>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rgb="FFA20000"/>
      <name val="Arial"/>
      <family val="2"/>
    </font>
    <font>
      <b/>
      <sz val="12"/>
      <color rgb="FFFF0000"/>
      <name val="Arial"/>
      <family val="2"/>
    </font>
    <font>
      <sz val="8"/>
      <color theme="0" tint="-0.34998626667073579"/>
      <name val="Arial"/>
      <family val="2"/>
    </font>
    <font>
      <sz val="16"/>
      <color theme="0"/>
      <name val="Arial"/>
      <family val="2"/>
    </font>
    <font>
      <b/>
      <sz val="12"/>
      <color rgb="FFA2000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sz val="11"/>
      <color rgb="FFA20000"/>
      <name val="Calibri"/>
      <family val="2"/>
      <scheme val="minor"/>
    </font>
    <font>
      <b/>
      <sz val="16"/>
      <color rgb="FFFF0000"/>
      <name val="Calibri"/>
      <family val="2"/>
      <scheme val="minor"/>
    </font>
    <font>
      <b/>
      <u/>
      <sz val="18"/>
      <color theme="1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sz val="8"/>
      <name val="Courier New"/>
      <family val="3"/>
    </font>
    <font>
      <b/>
      <sz val="24"/>
      <color theme="1"/>
      <name val="Calibri"/>
      <family val="2"/>
      <scheme val="minor"/>
    </font>
  </fonts>
  <fills count="2016">
    <fill>
      <patternFill patternType="none"/>
    </fill>
    <fill>
      <patternFill patternType="gray125"/>
    </fill>
    <fill>
      <patternFill patternType="solid">
        <fgColor rgb="FFCC00FF"/>
        <bgColor indexed="64"/>
      </patternFill>
    </fill>
    <fill>
      <patternFill patternType="solid">
        <fgColor indexed="23"/>
        <bgColor indexed="64"/>
      </patternFill>
    </fill>
    <fill>
      <patternFill patternType="solid">
        <fgColor rgb="FFFFF2CC"/>
        <bgColor indexed="64"/>
      </patternFill>
    </fill>
    <fill>
      <patternFill patternType="solid">
        <fgColor rgb="FFDEC8EE"/>
        <bgColor indexed="64"/>
      </patternFill>
    </fill>
    <fill>
      <patternFill patternType="solid">
        <fgColor rgb="FF92D050"/>
        <bgColor indexed="64"/>
      </patternFill>
    </fill>
    <fill>
      <patternFill patternType="solid">
        <fgColor rgb="FF80808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rgb="FFFF6600"/>
        <bgColor indexed="64"/>
      </patternFill>
    </fill>
    <fill>
      <patternFill patternType="solid">
        <fgColor rgb="FFFFFF00"/>
        <bgColor indexed="64"/>
      </patternFill>
    </fill>
    <fill>
      <patternFill patternType="solid">
        <fgColor indexed="9"/>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0066FF"/>
        <bgColor indexed="64"/>
      </patternFill>
    </fill>
    <fill>
      <patternFill patternType="solid">
        <fgColor rgb="FFD9D9D9"/>
        <bgColor indexed="64"/>
      </patternFill>
    </fill>
    <fill>
      <patternFill patternType="solid">
        <fgColor rgb="FF99CC00"/>
        <bgColor indexed="64"/>
      </patternFill>
    </fill>
    <fill>
      <patternFill patternType="solid">
        <fgColor theme="7" tint="0.39997558519241921"/>
        <bgColor indexed="64"/>
      </patternFill>
    </fill>
    <fill>
      <patternFill patternType="solid">
        <fgColor rgb="FFFFD966"/>
        <bgColor indexed="64"/>
      </patternFill>
    </fill>
    <fill>
      <patternFill patternType="solid">
        <fgColor rgb="FFFFE389"/>
        <bgColor indexed="64"/>
      </patternFill>
    </fill>
    <fill>
      <patternFill patternType="solid">
        <fgColor theme="1" tint="0.34998626667073579"/>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rgb="FF008000"/>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FFFFCC"/>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CFF"/>
        <bgColor indexed="64"/>
      </patternFill>
    </fill>
    <fill>
      <patternFill patternType="solid">
        <fgColor rgb="FFFFFFCC"/>
        <bgColor indexed="9"/>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FF99"/>
        <bgColor indexed="64"/>
      </patternFill>
    </fill>
    <fill>
      <patternFill patternType="solid">
        <fgColor rgb="FF339966"/>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00000"/>
        <bgColor indexed="64"/>
      </patternFill>
    </fill>
    <fill>
      <patternFill patternType="solid">
        <fgColor rgb="FF00FF00"/>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theme="2"/>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FFFF9F"/>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0000FF"/>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FF00FF"/>
        <bgColor indexed="64"/>
      </patternFill>
    </fill>
    <fill>
      <patternFill patternType="solid">
        <fgColor rgb="FFFF99CC"/>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00CCFF"/>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theme="7" tint="0.79998168889431442"/>
        <bgColor indexed="64"/>
      </patternFill>
    </fill>
    <fill>
      <patternFill patternType="solid">
        <fgColor rgb="FFFFCC00"/>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0066CC"/>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ED7D31"/>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FFCC99"/>
        <bgColor indexed="64"/>
      </patternFill>
    </fill>
    <fill>
      <patternFill patternType="solid">
        <fgColor rgb="FF99CCFF"/>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gray0625">
        <bgColor theme="8" tint="0.79998168889431442"/>
      </patternFill>
    </fill>
    <fill>
      <patternFill patternType="gray0625">
        <bgColor theme="9" tint="0.79998168889431442"/>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theme="9" tint="0.39997558519241921"/>
        <bgColor indexed="64"/>
      </patternFill>
    </fill>
    <fill>
      <patternFill patternType="solid">
        <fgColor rgb="FFFFFFD9"/>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993300"/>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CC99FF"/>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CCCC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EFE5F7"/>
        <bgColor indexed="64"/>
      </patternFill>
    </fill>
    <fill>
      <patternFill patternType="solid">
        <fgColor rgb="FFB8D9A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gray0625">
        <bgColor theme="3" tint="0.79998168889431442"/>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theme="6" tint="0.59999389629810485"/>
        <bgColor indexed="64"/>
      </patternFill>
    </fill>
    <fill>
      <patternFill patternType="solid">
        <fgColor theme="6" tint="0.79998168889431442"/>
        <bgColor indexed="64"/>
      </patternFill>
    </fill>
    <fill>
      <patternFill patternType="gray0625">
        <bgColor theme="4" tint="0.79998168889431442"/>
      </patternFill>
    </fill>
    <fill>
      <patternFill patternType="gray0625">
        <bgColor theme="5" tint="0.79998168889431442"/>
      </patternFill>
    </fill>
    <fill>
      <patternFill patternType="gray0625">
        <bgColor theme="6" tint="0.79998168889431442"/>
      </patternFill>
    </fill>
    <fill>
      <patternFill patternType="gray0625">
        <bgColor theme="7" tint="0.79998168889431442"/>
      </patternFill>
    </fill>
    <fill>
      <patternFill patternType="solid">
        <fgColor rgb="FFD9E1F2"/>
        <bgColor indexed="64"/>
      </patternFill>
    </fill>
    <fill>
      <patternFill patternType="lightUp">
        <fgColor theme="0"/>
        <bgColor theme="5" tint="0.39997558519241921"/>
      </patternFill>
    </fill>
    <fill>
      <patternFill patternType="gray0625">
        <bgColor rgb="FFD9E1F2"/>
      </patternFill>
    </fill>
    <fill>
      <patternFill patternType="gray0625">
        <bgColor theme="7" tint="0.59999389629810485"/>
      </patternFill>
    </fill>
    <fill>
      <patternFill patternType="solid">
        <fgColor rgb="FFE2EFDA"/>
        <bgColor indexed="64"/>
      </patternFill>
    </fill>
    <fill>
      <patternFill patternType="gray0625">
        <bgColor rgb="FFE2EFDA"/>
      </patternFill>
    </fill>
    <fill>
      <patternFill patternType="solid">
        <fgColor rgb="FFFFFFAF"/>
        <bgColor indexed="64"/>
      </patternFill>
    </fill>
    <fill>
      <patternFill patternType="solid">
        <fgColor rgb="FFFFFFD5"/>
        <bgColor indexed="64"/>
      </patternFill>
    </fill>
    <fill>
      <patternFill patternType="solid">
        <fgColor theme="0"/>
        <bgColor indexed="9"/>
      </patternFill>
    </fill>
    <fill>
      <patternFill patternType="solid">
        <fgColor rgb="FFA9D08E"/>
        <bgColor indexed="64"/>
      </patternFill>
    </fill>
    <fill>
      <patternFill patternType="solid">
        <fgColor rgb="FFFFFFB7"/>
        <bgColor indexed="64"/>
      </patternFill>
    </fill>
    <fill>
      <patternFill patternType="gray125">
        <bgColor theme="0" tint="-0.14996795556505021"/>
      </patternFill>
    </fill>
    <fill>
      <patternFill patternType="solid">
        <fgColor theme="0"/>
        <bgColor theme="9"/>
      </patternFill>
    </fill>
    <fill>
      <patternFill patternType="solid">
        <fgColor rgb="FFED7D31"/>
        <bgColor indexed="50"/>
      </patternFill>
    </fill>
    <fill>
      <patternFill patternType="solid">
        <fgColor rgb="FFDEC8EE"/>
        <bgColor theme="9"/>
      </patternFill>
    </fill>
    <fill>
      <patternFill patternType="solid">
        <fgColor rgb="FF0000FF"/>
        <bgColor theme="9"/>
      </patternFill>
    </fill>
    <fill>
      <patternFill patternType="solid">
        <fgColor theme="0" tint="-0.14999847407452621"/>
        <bgColor theme="0"/>
      </patternFill>
    </fill>
    <fill>
      <patternFill patternType="solid">
        <fgColor theme="0" tint="-0.14999847407452621"/>
        <bgColor theme="9"/>
      </patternFill>
    </fill>
    <fill>
      <patternFill patternType="solid">
        <fgColor theme="9" tint="0.59999389629810485"/>
        <bgColor theme="9"/>
      </patternFill>
    </fill>
    <fill>
      <patternFill patternType="solid">
        <fgColor theme="5" tint="0.59999389629810485"/>
        <bgColor theme="9"/>
      </patternFill>
    </fill>
    <fill>
      <patternFill patternType="solid">
        <fgColor theme="8" tint="-0.249977111117893"/>
        <bgColor indexed="64"/>
      </patternFill>
    </fill>
    <fill>
      <patternFill patternType="solid">
        <fgColor rgb="FF7030A0"/>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CCFFCC"/>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rgb="FFDEFFBD"/>
        <bgColor indexed="64"/>
      </patternFill>
    </fill>
    <fill>
      <patternFill patternType="solid">
        <fgColor rgb="FFEAF4E4"/>
        <bgColor indexed="64"/>
      </patternFill>
    </fill>
    <fill>
      <patternFill patternType="solid">
        <fgColor theme="5"/>
        <bgColor indexed="64"/>
      </patternFill>
    </fill>
    <fill>
      <patternFill patternType="solid">
        <fgColor indexed="9"/>
        <bgColor indexed="9"/>
      </patternFill>
    </fill>
    <fill>
      <patternFill patternType="solid">
        <fgColor indexed="26"/>
        <bgColor indexed="9"/>
      </patternFill>
    </fill>
    <fill>
      <patternFill patternType="solid">
        <fgColor theme="7" tint="-0.249977111117893"/>
        <bgColor indexed="64"/>
      </patternFill>
    </fill>
    <fill>
      <patternFill patternType="solid">
        <fgColor theme="5" tint="0.39997558519241921"/>
        <bgColor indexed="64"/>
      </patternFill>
    </fill>
    <fill>
      <patternFill patternType="solid">
        <fgColor theme="0" tint="-4.9989318521683403E-2"/>
        <bgColor indexed="9"/>
      </patternFill>
    </fill>
    <fill>
      <patternFill patternType="solid">
        <fgColor theme="9" tint="-0.249977111117893"/>
        <bgColor indexed="64"/>
      </patternFill>
    </fill>
    <fill>
      <patternFill patternType="solid">
        <fgColor indexed="36"/>
        <bgColor indexed="50"/>
      </patternFill>
    </fill>
    <fill>
      <patternFill patternType="lightUp">
        <fgColor indexed="9"/>
        <bgColor rgb="FF92D050"/>
      </patternFill>
    </fill>
    <fill>
      <patternFill patternType="lightUp">
        <fgColor indexed="9"/>
        <bgColor indexed="50"/>
      </patternFill>
    </fill>
    <fill>
      <patternFill patternType="solid">
        <fgColor theme="1" tint="0.499984740745262"/>
        <bgColor indexed="64"/>
      </patternFill>
    </fill>
    <fill>
      <patternFill patternType="solid">
        <fgColor rgb="FFFFFF66"/>
        <bgColor indexed="64"/>
      </patternFill>
    </fill>
    <fill>
      <patternFill patternType="solid">
        <fgColor rgb="FF4472C4"/>
        <bgColor indexed="64"/>
      </patternFill>
    </fill>
  </fills>
  <borders count="298">
    <border>
      <left/>
      <right/>
      <top/>
      <bottom/>
      <diagonal/>
    </border>
    <border>
      <left/>
      <right/>
      <top style="medium">
        <color auto="1"/>
      </top>
      <bottom/>
      <diagonal/>
    </border>
    <border>
      <left/>
      <right/>
      <top style="double">
        <color theme="9" tint="0.39994506668294322"/>
      </top>
      <bottom/>
      <diagonal/>
    </border>
    <border>
      <left/>
      <right/>
      <top/>
      <bottom style="medium">
        <color auto="1"/>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Dashed">
        <color indexed="64"/>
      </left>
      <right/>
      <top style="medium">
        <color indexed="64"/>
      </top>
      <bottom/>
      <diagonal/>
    </border>
    <border>
      <left/>
      <right style="mediumDashed">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Dashed">
        <color auto="1"/>
      </left>
      <right/>
      <top/>
      <bottom/>
      <diagonal/>
    </border>
    <border>
      <left/>
      <right style="mediumDashed">
        <color indexed="64"/>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indexed="64"/>
      </left>
      <right style="thin">
        <color auto="1"/>
      </right>
      <top style="medium">
        <color indexed="64"/>
      </top>
      <bottom/>
      <diagonal/>
    </border>
    <border>
      <left style="medium">
        <color indexed="64"/>
      </left>
      <right style="thin">
        <color indexed="64"/>
      </right>
      <top/>
      <bottom/>
      <diagonal/>
    </border>
    <border>
      <left/>
      <right/>
      <top/>
      <bottom style="hair">
        <color auto="1"/>
      </bottom>
      <diagonal/>
    </border>
    <border>
      <left/>
      <right style="medium">
        <color indexed="64"/>
      </right>
      <top/>
      <bottom style="hair">
        <color auto="1"/>
      </bottom>
      <diagonal/>
    </border>
    <border>
      <left style="thin">
        <color auto="1"/>
      </left>
      <right/>
      <top/>
      <bottom/>
      <diagonal/>
    </border>
    <border>
      <left/>
      <right/>
      <top/>
      <bottom style="thin">
        <color indexed="64"/>
      </bottom>
      <diagonal/>
    </border>
    <border>
      <left/>
      <right/>
      <top style="hair">
        <color auto="1"/>
      </top>
      <bottom/>
      <diagonal/>
    </border>
    <border>
      <left style="thin">
        <color indexed="64"/>
      </left>
      <right/>
      <top style="thin">
        <color indexed="64"/>
      </top>
      <bottom/>
      <diagonal/>
    </border>
    <border>
      <left/>
      <right/>
      <top style="mediumDashed">
        <color indexed="64"/>
      </top>
      <bottom/>
      <diagonal/>
    </border>
    <border>
      <left/>
      <right style="medium">
        <color indexed="64"/>
      </right>
      <top style="mediumDashed">
        <color indexed="64"/>
      </top>
      <bottom/>
      <diagonal/>
    </border>
    <border>
      <left style="thin">
        <color indexed="64"/>
      </left>
      <right/>
      <top/>
      <bottom style="thin">
        <color indexed="64"/>
      </bottom>
      <diagonal/>
    </border>
    <border>
      <left/>
      <right/>
      <top/>
      <bottom style="mediumDashed">
        <color indexed="64"/>
      </bottom>
      <diagonal/>
    </border>
    <border>
      <left/>
      <right style="hair">
        <color indexed="64"/>
      </right>
      <top/>
      <bottom/>
      <diagonal/>
    </border>
    <border>
      <left style="hair">
        <color indexed="64"/>
      </left>
      <right style="hair">
        <color indexed="64"/>
      </right>
      <top/>
      <bottom/>
      <diagonal/>
    </border>
    <border>
      <left style="mediumDashed">
        <color auto="1"/>
      </left>
      <right style="hair">
        <color auto="1"/>
      </right>
      <top style="dashed">
        <color indexed="64"/>
      </top>
      <bottom/>
      <diagonal/>
    </border>
    <border>
      <left style="hair">
        <color indexed="64"/>
      </left>
      <right/>
      <top style="thin">
        <color indexed="64"/>
      </top>
      <bottom/>
      <diagonal/>
    </border>
    <border>
      <left/>
      <right/>
      <top style="dashed">
        <color indexed="64"/>
      </top>
      <bottom/>
      <diagonal/>
    </border>
    <border>
      <left/>
      <right style="mediumDashed">
        <color auto="1"/>
      </right>
      <top style="dashed">
        <color auto="1"/>
      </top>
      <bottom/>
      <diagonal/>
    </border>
    <border>
      <left style="medium">
        <color indexed="64"/>
      </left>
      <right style="hair">
        <color indexed="64"/>
      </right>
      <top/>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style="thin">
        <color indexed="64"/>
      </right>
      <top/>
      <bottom style="medium">
        <color auto="1"/>
      </bottom>
      <diagonal/>
    </border>
    <border>
      <left style="hair">
        <color indexed="64"/>
      </left>
      <right/>
      <top/>
      <bottom/>
      <diagonal/>
    </border>
    <border>
      <left style="mediumDashed">
        <color indexed="64"/>
      </left>
      <right style="hair">
        <color indexed="64"/>
      </right>
      <top/>
      <bottom/>
      <diagonal/>
    </border>
    <border>
      <left/>
      <right style="hair">
        <color auto="1"/>
      </right>
      <top/>
      <bottom style="hair">
        <color auto="1"/>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indexed="64"/>
      </right>
      <top/>
      <bottom/>
      <diagonal/>
    </border>
    <border>
      <left style="thin">
        <color auto="1"/>
      </left>
      <right/>
      <top/>
      <bottom style="hair">
        <color indexed="64"/>
      </bottom>
      <diagonal/>
    </border>
    <border>
      <left/>
      <right style="thin">
        <color auto="1"/>
      </right>
      <top/>
      <bottom style="thin">
        <color auto="1"/>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right style="medium">
        <color auto="1"/>
      </right>
      <top style="hair">
        <color indexed="64"/>
      </top>
      <bottom/>
      <diagonal/>
    </border>
    <border>
      <left style="hair">
        <color auto="1"/>
      </left>
      <right style="hair">
        <color indexed="64"/>
      </right>
      <top/>
      <bottom style="hair">
        <color auto="1"/>
      </bottom>
      <diagonal/>
    </border>
    <border>
      <left/>
      <right style="mediumDashed">
        <color indexed="64"/>
      </right>
      <top/>
      <bottom style="mediumDashed">
        <color indexed="64"/>
      </bottom>
      <diagonal/>
    </border>
    <border>
      <left style="hair">
        <color indexed="64"/>
      </left>
      <right/>
      <top/>
      <bottom style="mediumDashed">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right/>
      <top style="thin">
        <color indexed="64"/>
      </top>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hair">
        <color indexed="64"/>
      </top>
      <bottom/>
      <diagonal/>
    </border>
    <border>
      <left style="hair">
        <color indexed="64"/>
      </left>
      <right/>
      <top style="hair">
        <color indexed="64"/>
      </top>
      <bottom/>
      <diagonal/>
    </border>
    <border>
      <left style="hair">
        <color indexed="64"/>
      </left>
      <right style="mediumDashed">
        <color auto="1"/>
      </right>
      <top/>
      <bottom/>
      <diagonal/>
    </border>
    <border>
      <left/>
      <right style="mediumDashed">
        <color auto="1"/>
      </right>
      <top style="hair">
        <color indexed="64"/>
      </top>
      <bottom/>
      <diagonal/>
    </border>
    <border>
      <left/>
      <right style="mediumDashed">
        <color auto="1"/>
      </right>
      <top/>
      <bottom style="hair">
        <color auto="1"/>
      </bottom>
      <diagonal/>
    </border>
    <border>
      <left style="mediumDashed">
        <color auto="1"/>
      </left>
      <right style="hair">
        <color indexed="64"/>
      </right>
      <top/>
      <bottom style="mediumDashed">
        <color auto="1"/>
      </bottom>
      <diagonal/>
    </border>
    <border>
      <left/>
      <right/>
      <top style="thin">
        <color theme="9" tint="0.39997558519241921"/>
      </top>
      <bottom style="thin">
        <color theme="9" tint="0.3999755851924192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ashed">
        <color indexed="64"/>
      </left>
      <right/>
      <top/>
      <bottom/>
      <diagonal/>
    </border>
    <border>
      <left style="dashed">
        <color indexed="64"/>
      </left>
      <right/>
      <top/>
      <bottom style="dashed">
        <color indexed="64"/>
      </bottom>
      <diagonal/>
    </border>
    <border>
      <left/>
      <right style="medium">
        <color indexed="64"/>
      </right>
      <top/>
      <bottom style="dashed">
        <color indexed="64"/>
      </bottom>
      <diagonal/>
    </border>
    <border>
      <left style="dashed">
        <color indexed="64"/>
      </left>
      <right/>
      <top style="mediumDashed">
        <color indexed="64"/>
      </top>
      <bottom/>
      <diagonal/>
    </border>
    <border>
      <left style="medium">
        <color indexed="64"/>
      </left>
      <right style="medium">
        <color indexed="64"/>
      </right>
      <top/>
      <bottom/>
      <diagonal/>
    </border>
    <border>
      <left/>
      <right/>
      <top style="thin">
        <color theme="9" tint="0.39997558519241921"/>
      </top>
      <bottom/>
      <diagonal/>
    </border>
    <border>
      <left style="thin">
        <color auto="1"/>
      </left>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dashed">
        <color auto="1"/>
      </right>
      <top style="thin">
        <color theme="9" tint="0.39997558519241921"/>
      </top>
      <bottom style="thin">
        <color theme="9" tint="0.39997558519241921"/>
      </bottom>
      <diagonal/>
    </border>
    <border>
      <left/>
      <right style="dashed">
        <color auto="1"/>
      </right>
      <top style="thin">
        <color theme="9" tint="0.39997558519241921"/>
      </top>
      <bottom/>
      <diagonal/>
    </border>
    <border>
      <left style="hair">
        <color indexed="64"/>
      </left>
      <right style="medium">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auto="1"/>
      </bottom>
      <diagonal/>
    </border>
    <border>
      <left style="hair">
        <color indexed="64"/>
      </left>
      <right style="hair">
        <color indexed="64"/>
      </right>
      <top style="hair">
        <color indexed="64"/>
      </top>
      <bottom/>
      <diagonal/>
    </border>
    <border>
      <left style="thin">
        <color auto="1"/>
      </left>
      <right/>
      <top style="hair">
        <color indexed="64"/>
      </top>
      <bottom/>
      <diagonal/>
    </border>
    <border>
      <left/>
      <right/>
      <top style="hair">
        <color indexed="64"/>
      </top>
      <bottom/>
      <diagonal/>
    </border>
    <border>
      <left/>
      <right style="medium">
        <color auto="1"/>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thin">
        <color indexed="64"/>
      </top>
      <bottom/>
      <diagonal/>
    </border>
    <border>
      <left/>
      <right style="mediumDashed">
        <color indexed="64"/>
      </right>
      <top style="thin">
        <color auto="1"/>
      </top>
      <bottom/>
      <diagonal/>
    </border>
    <border>
      <left style="mediumDashed">
        <color auto="1"/>
      </left>
      <right/>
      <top style="mediumDashed">
        <color auto="1"/>
      </top>
      <bottom/>
      <diagonal/>
    </border>
    <border>
      <left/>
      <right style="mediumDashed">
        <color indexed="64"/>
      </right>
      <top/>
      <bottom style="thin">
        <color indexed="64"/>
      </bottom>
      <diagonal/>
    </border>
    <border>
      <left style="mediumDashed">
        <color auto="1"/>
      </left>
      <right/>
      <top/>
      <bottom style="mediumDashed">
        <color auto="1"/>
      </bottom>
      <diagonal/>
    </border>
    <border>
      <left/>
      <right style="medium">
        <color indexed="64"/>
      </right>
      <top/>
      <bottom style="mediumDashed">
        <color indexed="64"/>
      </bottom>
      <diagonal/>
    </border>
    <border>
      <left style="medium">
        <color indexed="64"/>
      </left>
      <right style="hair">
        <color auto="1"/>
      </right>
      <top/>
      <bottom style="hair">
        <color auto="1"/>
      </bottom>
      <diagonal/>
    </border>
    <border>
      <left style="hair">
        <color auto="1"/>
      </left>
      <right/>
      <top/>
      <bottom style="hair">
        <color auto="1"/>
      </bottom>
      <diagonal/>
    </border>
    <border>
      <left style="thin">
        <color indexed="64"/>
      </left>
      <right style="hair">
        <color indexed="64"/>
      </right>
      <top/>
      <bottom style="thin">
        <color theme="9" tint="0.39997558519241921"/>
      </bottom>
      <diagonal/>
    </border>
    <border>
      <left/>
      <right style="hair">
        <color indexed="64"/>
      </right>
      <top style="hair">
        <color theme="9" tint="-0.24994659260841701"/>
      </top>
      <bottom style="hair">
        <color theme="9" tint="-0.24994659260841701"/>
      </bottom>
      <diagonal/>
    </border>
    <border>
      <left style="hair">
        <color auto="1"/>
      </left>
      <right/>
      <top/>
      <bottom style="thin">
        <color theme="9" tint="0.39997558519241921"/>
      </bottom>
      <diagonal/>
    </border>
    <border>
      <left style="hair">
        <color theme="9" tint="-0.24994659260841701"/>
      </left>
      <right style="hair">
        <color indexed="64"/>
      </right>
      <top style="hair">
        <color theme="9" tint="-0.24994659260841701"/>
      </top>
      <bottom style="hair">
        <color theme="9" tint="-0.24994659260841701"/>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Dashed">
        <color indexed="64"/>
      </right>
      <top/>
      <bottom style="mediumDashed">
        <color indexed="64"/>
      </bottom>
      <diagonal/>
    </border>
    <border>
      <left style="hair">
        <color theme="9" tint="-0.24994659260841701"/>
      </left>
      <right style="hair">
        <color indexed="64"/>
      </right>
      <top style="hair">
        <color theme="9" tint="-0.24994659260841701"/>
      </top>
      <bottom/>
      <diagonal/>
    </border>
    <border>
      <left style="hair">
        <color indexed="64"/>
      </left>
      <right style="hair">
        <color indexed="64"/>
      </right>
      <top style="hair">
        <color indexed="64"/>
      </top>
      <bottom/>
      <diagonal/>
    </border>
    <border>
      <left/>
      <right style="thin">
        <color auto="1"/>
      </right>
      <top style="thin">
        <color auto="1"/>
      </top>
      <bottom style="medium">
        <color indexed="64"/>
      </bottom>
      <diagonal/>
    </border>
    <border>
      <left/>
      <right/>
      <top style="hair">
        <color indexed="64"/>
      </top>
      <bottom style="hair">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hair">
        <color indexed="64"/>
      </right>
      <top style="hair">
        <color indexed="64"/>
      </top>
      <bottom/>
      <diagonal/>
    </border>
    <border>
      <left style="medium">
        <color theme="0"/>
      </left>
      <right style="medium">
        <color theme="0"/>
      </right>
      <top style="hair">
        <color auto="1"/>
      </top>
      <bottom/>
      <diagonal/>
    </border>
    <border>
      <left/>
      <right/>
      <top style="thin">
        <color auto="1"/>
      </top>
      <bottom style="thin">
        <color auto="1"/>
      </bottom>
      <diagonal/>
    </border>
    <border>
      <left style="thin">
        <color rgb="FF7030A0"/>
      </left>
      <right style="thin">
        <color rgb="FF7030A0"/>
      </right>
      <top style="thin">
        <color rgb="FF7030A0"/>
      </top>
      <bottom style="thin">
        <color rgb="FF7030A0"/>
      </bottom>
      <diagonal/>
    </border>
    <border>
      <left/>
      <right style="medium">
        <color auto="1"/>
      </right>
      <top style="hair">
        <color auto="1"/>
      </top>
      <bottom/>
      <diagonal/>
    </border>
    <border>
      <left/>
      <right/>
      <top style="hair">
        <color auto="1"/>
      </top>
      <bottom style="hair">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hair">
        <color indexed="64"/>
      </bottom>
      <diagonal/>
    </border>
    <border>
      <left/>
      <right style="medium">
        <color indexed="64"/>
      </right>
      <top style="hair">
        <color auto="1"/>
      </top>
      <bottom style="hair">
        <color auto="1"/>
      </bottom>
      <diagonal/>
    </border>
    <border>
      <left/>
      <right style="medium">
        <color auto="1"/>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right style="hair">
        <color indexed="64"/>
      </right>
      <top style="hair">
        <color indexed="64"/>
      </top>
      <bottom/>
      <diagonal/>
    </border>
    <border>
      <left style="hair">
        <color indexed="60"/>
      </left>
      <right style="hair">
        <color indexed="64"/>
      </right>
      <top/>
      <bottom style="hair">
        <color indexed="64"/>
      </bottom>
      <diagonal/>
    </border>
    <border>
      <left style="hair">
        <color indexed="64"/>
      </left>
      <right style="hair">
        <color indexed="64"/>
      </right>
      <top/>
      <bottom style="hair">
        <color indexed="64"/>
      </bottom>
      <diagonal/>
    </border>
    <border>
      <left style="hair">
        <color auto="1"/>
      </left>
      <right style="medium">
        <color auto="1"/>
      </right>
      <top style="hair">
        <color auto="1"/>
      </top>
      <bottom style="hair">
        <color auto="1"/>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top style="thin">
        <color indexed="64"/>
      </top>
      <bottom/>
      <diagonal/>
    </border>
    <border>
      <left/>
      <right style="hair">
        <color auto="1"/>
      </right>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hair">
        <color auto="1"/>
      </left>
      <right style="thin">
        <color auto="1"/>
      </right>
      <top/>
      <bottom/>
      <diagonal/>
    </border>
    <border>
      <left style="hair">
        <color auto="1"/>
      </left>
      <right style="thin">
        <color auto="1"/>
      </right>
      <top style="thin">
        <color auto="1"/>
      </top>
      <bottom/>
      <diagonal/>
    </border>
    <border>
      <left style="hair">
        <color indexed="64"/>
      </left>
      <right style="hair">
        <color indexed="64"/>
      </right>
      <top/>
      <bottom style="thin">
        <color auto="1"/>
      </bottom>
      <diagonal/>
    </border>
    <border>
      <left style="hair">
        <color auto="1"/>
      </left>
      <right style="thin">
        <color auto="1"/>
      </right>
      <top/>
      <bottom style="thin">
        <color auto="1"/>
      </bottom>
      <diagonal/>
    </border>
    <border>
      <left style="hair">
        <color indexed="64"/>
      </left>
      <right/>
      <top style="hair">
        <color indexed="64"/>
      </top>
      <bottom/>
      <diagonal/>
    </border>
    <border>
      <left style="hair">
        <color indexed="64"/>
      </left>
      <right/>
      <top style="thin">
        <color indexed="64"/>
      </top>
      <bottom/>
      <diagonal/>
    </border>
    <border>
      <left style="thin">
        <color indexed="64"/>
      </left>
      <right style="hair">
        <color auto="1"/>
      </right>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hair">
        <color indexed="64"/>
      </left>
      <right/>
      <top/>
      <bottom style="thin">
        <color indexed="64"/>
      </bottom>
      <diagonal/>
    </border>
    <border>
      <left style="hair">
        <color auto="1"/>
      </left>
      <right style="hair">
        <color auto="1"/>
      </right>
      <top style="hair">
        <color auto="1"/>
      </top>
      <bottom style="hair">
        <color auto="1"/>
      </bottom>
      <diagonal/>
    </border>
    <border>
      <left style="medium">
        <color auto="1"/>
      </left>
      <right/>
      <top style="thin">
        <color indexed="64"/>
      </top>
      <bottom/>
      <diagonal/>
    </border>
    <border>
      <left style="medium">
        <color indexed="64"/>
      </left>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medium">
        <color indexed="64"/>
      </left>
      <right/>
      <top/>
      <bottom style="thin">
        <color indexed="64"/>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right/>
      <top style="thin">
        <color indexed="64"/>
      </top>
      <bottom/>
      <diagonal/>
    </border>
    <border>
      <left/>
      <right style="medium">
        <color indexed="64"/>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auto="1"/>
      </left>
      <right style="hair">
        <color auto="1"/>
      </right>
      <top/>
      <bottom/>
      <diagonal/>
    </border>
    <border>
      <left style="hair">
        <color auto="1"/>
      </left>
      <right style="thin">
        <color auto="1"/>
      </right>
      <top/>
      <bottom/>
      <diagonal/>
    </border>
    <border>
      <left style="hair">
        <color indexed="64"/>
      </left>
      <right style="thin">
        <color indexed="64"/>
      </right>
      <top/>
      <bottom style="hair">
        <color indexed="64"/>
      </bottom>
      <diagonal/>
    </border>
    <border>
      <left style="medium">
        <color indexed="64"/>
      </left>
      <right/>
      <top style="hair">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hair">
        <color indexed="64"/>
      </top>
      <bottom/>
      <diagonal/>
    </border>
    <border>
      <left/>
      <right style="hair">
        <color auto="1"/>
      </right>
      <top/>
      <bottom/>
      <diagonal/>
    </border>
    <border>
      <left style="hair">
        <color auto="1"/>
      </left>
      <right/>
      <top/>
      <bottom/>
      <diagonal/>
    </border>
    <border>
      <left style="medium">
        <color indexed="64"/>
      </left>
      <right style="hair">
        <color indexed="64"/>
      </right>
      <top/>
      <bottom style="thin">
        <color indexed="64"/>
      </bottom>
      <diagonal/>
    </border>
    <border>
      <left/>
      <right style="hair">
        <color indexed="64"/>
      </right>
      <top style="thin">
        <color indexed="64"/>
      </top>
      <bottom/>
      <diagonal/>
    </border>
    <border>
      <left/>
      <right style="hair">
        <color auto="1"/>
      </right>
      <top/>
      <bottom style="medium">
        <color auto="1"/>
      </bottom>
      <diagonal/>
    </border>
    <border>
      <left style="hair">
        <color indexed="64"/>
      </left>
      <right/>
      <top/>
      <bottom style="medium">
        <color indexed="64"/>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indexed="12"/>
      </top>
      <bottom/>
      <diagonal/>
    </border>
    <border>
      <left style="hair">
        <color indexed="12"/>
      </left>
      <right style="hair">
        <color indexed="12"/>
      </right>
      <top/>
      <bottom/>
      <diagonal/>
    </border>
    <border>
      <left style="medium">
        <color indexed="64"/>
      </left>
      <right/>
      <top style="hair">
        <color indexed="64"/>
      </top>
      <bottom/>
      <diagonal/>
    </border>
    <border>
      <left/>
      <right style="medium">
        <color auto="1"/>
      </right>
      <top style="hair">
        <color indexed="64"/>
      </top>
      <bottom/>
      <diagonal/>
    </border>
    <border>
      <left style="medium">
        <color auto="1"/>
      </left>
      <right/>
      <top/>
      <bottom style="dashed">
        <color indexed="64"/>
      </bottom>
      <diagonal/>
    </border>
    <border>
      <left/>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
        <color indexed="64"/>
      </top>
      <bottom style="thin">
        <color indexed="64"/>
      </bottom>
      <diagonal/>
    </border>
    <border>
      <left style="hair">
        <color rgb="FFFF0000"/>
      </left>
      <right style="hair">
        <color rgb="FFFF0000"/>
      </right>
      <top style="hair">
        <color rgb="FFFF0000"/>
      </top>
      <bottom style="hair">
        <color rgb="FFFF0000"/>
      </bottom>
      <diagonal/>
    </border>
    <border>
      <left/>
      <right style="thin">
        <color indexed="64"/>
      </right>
      <top style="thin">
        <color indexed="64"/>
      </top>
      <bottom style="hair">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top style="hair">
        <color indexed="12"/>
      </top>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right style="medium">
        <color indexed="64"/>
      </right>
      <top/>
      <bottom style="dashDot">
        <color indexed="64"/>
      </bottom>
      <diagonal/>
    </border>
    <border>
      <left style="medium">
        <color indexed="64"/>
      </left>
      <right style="hair">
        <color indexed="64"/>
      </right>
      <top style="hair">
        <color indexed="64"/>
      </top>
      <bottom/>
      <diagonal/>
    </border>
    <border>
      <left style="hair">
        <color auto="1"/>
      </left>
      <right style="medium">
        <color auto="1"/>
      </right>
      <top style="hair">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top style="hair">
        <color auto="1"/>
      </top>
      <bottom/>
      <diagonal/>
    </border>
    <border>
      <left style="medium">
        <color indexed="64"/>
      </left>
      <right/>
      <top/>
      <bottom style="mediumDashed">
        <color indexed="64"/>
      </bottom>
      <diagonal/>
    </border>
    <border>
      <left style="medium">
        <color indexed="64"/>
      </left>
      <right/>
      <top style="mediumDashed">
        <color indexed="64"/>
      </top>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medium">
        <color indexed="64"/>
      </bottom>
      <diagonal/>
    </border>
    <border>
      <left style="thin">
        <color auto="1"/>
      </left>
      <right/>
      <top style="thin">
        <color auto="1"/>
      </top>
      <bottom style="medium">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64"/>
      </bottom>
      <diagonal/>
    </border>
    <border>
      <left/>
      <right/>
      <top style="thin">
        <color indexed="64"/>
      </top>
      <bottom/>
      <diagonal/>
    </border>
    <border>
      <left/>
      <right style="thin">
        <color auto="1"/>
      </right>
      <top style="thin">
        <color indexed="64"/>
      </top>
      <bottom/>
      <diagonal/>
    </border>
    <border>
      <left/>
      <right style="thin">
        <color auto="1"/>
      </right>
      <top/>
      <bottom style="thin">
        <color indexed="64"/>
      </bottom>
      <diagonal/>
    </border>
  </borders>
  <cellStyleXfs count="48">
    <xf numFmtId="0" fontId="0" fillId="0" borderId="0"/>
    <xf numFmtId="0" fontId="5"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5" fillId="0" borderId="0"/>
    <xf numFmtId="0" fontId="6" fillId="0" borderId="0"/>
    <xf numFmtId="0" fontId="6" fillId="0" borderId="0"/>
    <xf numFmtId="0" fontId="1" fillId="0" borderId="0"/>
    <xf numFmtId="0" fontId="49" fillId="0" borderId="0"/>
    <xf numFmtId="0" fontId="1" fillId="0" borderId="0"/>
    <xf numFmtId="0" fontId="56" fillId="0" borderId="0"/>
    <xf numFmtId="0" fontId="6" fillId="0" borderId="0"/>
    <xf numFmtId="0" fontId="1" fillId="0" borderId="0"/>
    <xf numFmtId="0" fontId="71" fillId="0" borderId="0" applyNumberFormat="0" applyFill="0" applyBorder="0" applyAlignment="0" applyProtection="0">
      <alignment vertical="top"/>
      <protection locked="0"/>
    </xf>
    <xf numFmtId="0" fontId="49" fillId="0" borderId="0"/>
    <xf numFmtId="0" fontId="35" fillId="0" borderId="0"/>
    <xf numFmtId="0" fontId="1" fillId="0" borderId="0"/>
    <xf numFmtId="0" fontId="1" fillId="0" borderId="0"/>
    <xf numFmtId="0" fontId="1" fillId="0" borderId="0"/>
    <xf numFmtId="0" fontId="1" fillId="0" borderId="0"/>
    <xf numFmtId="0" fontId="35" fillId="0" borderId="0"/>
    <xf numFmtId="0" fontId="6" fillId="0" borderId="0"/>
    <xf numFmtId="0" fontId="32" fillId="0" borderId="0"/>
    <xf numFmtId="0" fontId="1" fillId="0" borderId="0"/>
    <xf numFmtId="0" fontId="1" fillId="0" borderId="0"/>
    <xf numFmtId="0" fontId="1" fillId="0" borderId="0"/>
    <xf numFmtId="0" fontId="1" fillId="0" borderId="0"/>
    <xf numFmtId="0" fontId="244" fillId="0" borderId="0"/>
    <xf numFmtId="0" fontId="32" fillId="0" borderId="0"/>
    <xf numFmtId="0" fontId="5" fillId="0" borderId="0" applyNumberFormat="0" applyFill="0" applyBorder="0" applyAlignment="0" applyProtection="0"/>
    <xf numFmtId="0" fontId="180" fillId="0" borderId="0" applyNumberFormat="0" applyFill="0" applyBorder="0" applyAlignment="0" applyProtection="0"/>
    <xf numFmtId="0" fontId="1" fillId="0" borderId="0"/>
    <xf numFmtId="0" fontId="180" fillId="0" borderId="0" applyNumberFormat="0" applyFill="0" applyBorder="0" applyAlignment="0" applyProtection="0"/>
    <xf numFmtId="0" fontId="5" fillId="0" borderId="0" applyNumberFormat="0" applyFill="0" applyBorder="0" applyAlignment="0" applyProtection="0"/>
    <xf numFmtId="0" fontId="71" fillId="0" borderId="0" applyNumberFormat="0" applyFill="0" applyBorder="0" applyAlignment="0" applyProtection="0">
      <alignment vertical="top"/>
      <protection locked="0"/>
    </xf>
    <xf numFmtId="0" fontId="49" fillId="0" borderId="0"/>
    <xf numFmtId="0" fontId="372" fillId="0" borderId="0"/>
    <xf numFmtId="0" fontId="244" fillId="0" borderId="0"/>
    <xf numFmtId="0" fontId="6" fillId="0" borderId="0"/>
    <xf numFmtId="0" fontId="372" fillId="0" borderId="0"/>
    <xf numFmtId="0" fontId="467" fillId="0" borderId="0"/>
  </cellStyleXfs>
  <cellXfs count="6101">
    <xf numFmtId="0" fontId="0" fillId="0" borderId="0" xfId="0"/>
    <xf numFmtId="0" fontId="2" fillId="2" borderId="0" xfId="2" applyFont="1" applyFill="1" applyAlignment="1">
      <alignment horizontal="center" vertical="center"/>
    </xf>
    <xf numFmtId="0" fontId="7" fillId="3" borderId="1" xfId="3" applyFont="1" applyFill="1" applyBorder="1" applyAlignment="1">
      <alignment horizontal="center" vertical="center"/>
    </xf>
    <xf numFmtId="0" fontId="8" fillId="0" borderId="0" xfId="2" applyFont="1" applyAlignment="1">
      <alignment horizontal="center" vertical="center"/>
    </xf>
    <xf numFmtId="0" fontId="9" fillId="4" borderId="0" xfId="2" applyFont="1" applyFill="1" applyAlignment="1">
      <alignment horizontal="center" vertical="center"/>
    </xf>
    <xf numFmtId="0" fontId="10" fillId="4" borderId="0" xfId="4" applyFont="1" applyFill="1" applyAlignment="1">
      <alignment horizontal="center" vertical="center"/>
    </xf>
    <xf numFmtId="0" fontId="11" fillId="5" borderId="2" xfId="5" applyFont="1" applyFill="1" applyBorder="1" applyAlignment="1">
      <alignment horizontal="center" vertical="center"/>
    </xf>
    <xf numFmtId="0" fontId="12" fillId="3" borderId="1" xfId="5" applyFont="1" applyFill="1" applyBorder="1" applyAlignment="1">
      <alignment horizontal="center" vertical="center"/>
    </xf>
    <xf numFmtId="0" fontId="1" fillId="0" borderId="0" xfId="6"/>
    <xf numFmtId="0" fontId="1" fillId="0" borderId="0" xfId="7"/>
    <xf numFmtId="0" fontId="13" fillId="6" borderId="0" xfId="6" applyFont="1" applyFill="1" applyAlignment="1">
      <alignment horizontal="center" vertical="center"/>
    </xf>
    <xf numFmtId="0" fontId="7" fillId="3" borderId="1" xfId="5" applyFont="1" applyFill="1" applyBorder="1" applyAlignment="1">
      <alignment horizontal="center" vertical="center"/>
    </xf>
    <xf numFmtId="0" fontId="7" fillId="7" borderId="1" xfId="5" applyFont="1" applyFill="1" applyBorder="1" applyAlignment="1">
      <alignment horizontal="center" vertical="center"/>
    </xf>
    <xf numFmtId="0" fontId="14" fillId="8" borderId="0" xfId="2" applyFont="1" applyFill="1" applyAlignment="1">
      <alignment horizontal="center" vertical="center"/>
    </xf>
    <xf numFmtId="0" fontId="14" fillId="8" borderId="3" xfId="2" quotePrefix="1" applyFont="1" applyFill="1" applyBorder="1" applyAlignment="1">
      <alignment horizontal="center" vertical="center"/>
    </xf>
    <xf numFmtId="0" fontId="14" fillId="9" borderId="0" xfId="2" applyFont="1" applyFill="1" applyAlignment="1">
      <alignment horizontal="center" vertical="center"/>
    </xf>
    <xf numFmtId="0" fontId="15" fillId="7" borderId="0" xfId="2" applyFont="1" applyFill="1" applyAlignment="1">
      <alignment horizontal="left" vertical="center"/>
    </xf>
    <xf numFmtId="0" fontId="16" fillId="7" borderId="0" xfId="2" applyFont="1" applyFill="1" applyAlignment="1">
      <alignment horizontal="left" vertical="center"/>
    </xf>
    <xf numFmtId="0" fontId="17" fillId="10" borderId="0" xfId="0" applyFont="1" applyFill="1"/>
    <xf numFmtId="0" fontId="18" fillId="10" borderId="0" xfId="0" applyFont="1" applyFill="1" applyAlignment="1">
      <alignment vertical="center"/>
    </xf>
    <xf numFmtId="0" fontId="19" fillId="10" borderId="0" xfId="0" applyFont="1" applyFill="1" applyAlignment="1">
      <alignment horizontal="right"/>
    </xf>
    <xf numFmtId="0" fontId="18" fillId="10" borderId="0" xfId="0" applyFont="1" applyFill="1" applyAlignment="1">
      <alignment horizontal="right" vertical="center"/>
    </xf>
    <xf numFmtId="0" fontId="20" fillId="10" borderId="0" xfId="0" applyFont="1" applyFill="1" applyAlignment="1">
      <alignment horizontal="left" vertical="center"/>
    </xf>
    <xf numFmtId="0" fontId="21" fillId="11" borderId="0" xfId="2" applyFont="1" applyFill="1" applyAlignment="1" applyProtection="1">
      <alignment horizontal="right" vertical="center"/>
      <protection hidden="1"/>
    </xf>
    <xf numFmtId="0" fontId="17" fillId="10" borderId="1" xfId="8" applyFont="1" applyFill="1" applyBorder="1" applyAlignment="1">
      <alignment vertical="center"/>
    </xf>
    <xf numFmtId="0" fontId="0" fillId="10" borderId="0" xfId="0" applyFill="1"/>
    <xf numFmtId="0" fontId="1" fillId="10" borderId="0" xfId="6" applyFill="1"/>
    <xf numFmtId="0" fontId="22" fillId="7" borderId="0" xfId="2" applyFont="1" applyFill="1" applyAlignment="1">
      <alignment horizontal="right" vertical="center"/>
    </xf>
    <xf numFmtId="0" fontId="23" fillId="7" borderId="0" xfId="2" applyFont="1" applyFill="1" applyAlignment="1">
      <alignment horizontal="left" vertical="center"/>
    </xf>
    <xf numFmtId="0" fontId="4" fillId="12" borderId="0" xfId="0" applyFont="1" applyFill="1" applyAlignment="1">
      <alignment vertical="center"/>
    </xf>
    <xf numFmtId="0" fontId="25" fillId="12" borderId="0" xfId="0" applyFont="1" applyFill="1" applyAlignment="1">
      <alignment horizontal="right" vertical="center"/>
    </xf>
    <xf numFmtId="0" fontId="26" fillId="4" borderId="0" xfId="6" applyFont="1" applyFill="1" applyAlignment="1">
      <alignment horizontal="center" vertical="center"/>
    </xf>
    <xf numFmtId="0" fontId="1" fillId="10" borderId="3" xfId="7" applyFill="1" applyBorder="1" applyAlignment="1">
      <alignment vertical="center"/>
    </xf>
    <xf numFmtId="0" fontId="1" fillId="10" borderId="3" xfId="7" applyFill="1" applyBorder="1"/>
    <xf numFmtId="0" fontId="1" fillId="10" borderId="0" xfId="7" applyFill="1"/>
    <xf numFmtId="1" fontId="21" fillId="10" borderId="0" xfId="9" applyNumberFormat="1" applyFont="1" applyFill="1" applyAlignment="1">
      <alignment horizontal="right" vertical="center"/>
    </xf>
    <xf numFmtId="164" fontId="21" fillId="10" borderId="0" xfId="9" applyNumberFormat="1" applyFont="1" applyFill="1" applyAlignment="1">
      <alignment horizontal="left" vertical="center"/>
    </xf>
    <xf numFmtId="0" fontId="9" fillId="4" borderId="0" xfId="6" applyFont="1" applyFill="1" applyAlignment="1">
      <alignment horizontal="center" vertical="center"/>
    </xf>
    <xf numFmtId="0" fontId="28" fillId="4" borderId="0" xfId="9" applyFont="1" applyFill="1" applyAlignment="1">
      <alignment horizontal="center" vertical="center"/>
    </xf>
    <xf numFmtId="0" fontId="26" fillId="14" borderId="0" xfId="10" applyFont="1" applyFill="1" applyAlignment="1">
      <alignment horizontal="center" vertical="center"/>
    </xf>
    <xf numFmtId="0" fontId="30" fillId="10" borderId="0" xfId="0" applyFont="1" applyFill="1" applyAlignment="1">
      <alignment vertical="center"/>
    </xf>
    <xf numFmtId="0" fontId="31" fillId="10" borderId="0" xfId="2" applyFont="1" applyFill="1" applyAlignment="1">
      <alignment vertical="center"/>
    </xf>
    <xf numFmtId="0" fontId="32" fillId="10" borderId="0" xfId="6" applyFont="1" applyFill="1"/>
    <xf numFmtId="0" fontId="33" fillId="10" borderId="0" xfId="2" applyFont="1" applyFill="1" applyAlignment="1">
      <alignment horizontal="center" vertical="center"/>
    </xf>
    <xf numFmtId="0" fontId="34" fillId="10" borderId="3" xfId="2" applyFont="1" applyFill="1" applyBorder="1" applyAlignment="1" applyProtection="1">
      <alignment vertical="center"/>
      <protection hidden="1"/>
    </xf>
    <xf numFmtId="0" fontId="26" fillId="4" borderId="0" xfId="9" applyFont="1" applyFill="1" applyAlignment="1">
      <alignment horizontal="center" vertical="center"/>
    </xf>
    <xf numFmtId="0" fontId="3" fillId="10" borderId="0" xfId="6" applyFont="1" applyFill="1" applyAlignment="1">
      <alignment horizontal="right"/>
    </xf>
    <xf numFmtId="0" fontId="31" fillId="8" borderId="0" xfId="12" applyFont="1" applyFill="1" applyAlignment="1">
      <alignment horizontal="center" vertical="center"/>
    </xf>
    <xf numFmtId="165" fontId="38" fillId="10" borderId="0" xfId="13" applyNumberFormat="1" applyFont="1" applyFill="1" applyAlignment="1">
      <alignment horizontal="left" vertical="center"/>
    </xf>
    <xf numFmtId="0" fontId="17" fillId="10" borderId="0" xfId="0" applyFont="1" applyFill="1" applyAlignment="1">
      <alignment vertical="center"/>
    </xf>
    <xf numFmtId="0" fontId="31" fillId="10" borderId="0" xfId="0" applyFont="1" applyFill="1"/>
    <xf numFmtId="0" fontId="39" fillId="10" borderId="0" xfId="2" applyFont="1" applyFill="1" applyAlignment="1">
      <alignment horizontal="right" vertical="center"/>
    </xf>
    <xf numFmtId="0" fontId="1" fillId="10" borderId="0" xfId="6" applyFill="1" applyAlignment="1">
      <alignment vertical="center"/>
    </xf>
    <xf numFmtId="0" fontId="2" fillId="15" borderId="0" xfId="6" applyFont="1" applyFill="1" applyAlignment="1">
      <alignment horizontal="right" vertical="center"/>
    </xf>
    <xf numFmtId="0" fontId="5" fillId="10" borderId="0" xfId="1" applyFill="1" applyAlignment="1">
      <alignment horizontal="left" vertical="center"/>
    </xf>
    <xf numFmtId="0" fontId="9" fillId="0" borderId="0" xfId="2" applyFont="1" applyAlignment="1">
      <alignment horizontal="center" vertical="center"/>
    </xf>
    <xf numFmtId="166" fontId="26" fillId="4" borderId="0" xfId="9" applyNumberFormat="1" applyFont="1" applyFill="1" applyAlignment="1">
      <alignment horizontal="center" vertical="center"/>
    </xf>
    <xf numFmtId="0" fontId="17" fillId="5" borderId="12" xfId="0" applyFont="1" applyFill="1" applyBorder="1"/>
    <xf numFmtId="0" fontId="1" fillId="10" borderId="12" xfId="7" applyFill="1" applyBorder="1"/>
    <xf numFmtId="0" fontId="1" fillId="10" borderId="13" xfId="7" applyFill="1" applyBorder="1"/>
    <xf numFmtId="0" fontId="2" fillId="17" borderId="4" xfId="2" applyFont="1" applyFill="1" applyBorder="1" applyAlignment="1">
      <alignment horizontal="center" vertical="center"/>
    </xf>
    <xf numFmtId="0" fontId="4" fillId="18" borderId="1" xfId="14" applyFont="1" applyFill="1" applyBorder="1" applyAlignment="1">
      <alignment horizontal="center" vertical="center"/>
    </xf>
    <xf numFmtId="0" fontId="21" fillId="10" borderId="0" xfId="2" applyFont="1" applyFill="1" applyAlignment="1">
      <alignment vertical="center"/>
    </xf>
    <xf numFmtId="0" fontId="26" fillId="20" borderId="5" xfId="6" applyFont="1" applyFill="1" applyBorder="1" applyAlignment="1">
      <alignment horizontal="center" vertical="center" wrapText="1"/>
    </xf>
    <xf numFmtId="0" fontId="25" fillId="17" borderId="20" xfId="2" applyFont="1" applyFill="1" applyBorder="1" applyAlignment="1" applyProtection="1">
      <alignment horizontal="center" vertical="center" textRotation="90"/>
      <protection locked="0"/>
    </xf>
    <xf numFmtId="0" fontId="25" fillId="21" borderId="1" xfId="2" applyFont="1" applyFill="1" applyBorder="1" applyAlignment="1" applyProtection="1">
      <alignment horizontal="center" vertical="center" textRotation="90"/>
      <protection locked="0"/>
    </xf>
    <xf numFmtId="0" fontId="21" fillId="4" borderId="0" xfId="6" applyFont="1" applyFill="1" applyAlignment="1">
      <alignment horizontal="center" vertical="center"/>
    </xf>
    <xf numFmtId="0" fontId="1" fillId="10" borderId="12" xfId="6" applyFill="1" applyBorder="1" applyAlignment="1">
      <alignment vertical="center"/>
    </xf>
    <xf numFmtId="0" fontId="33" fillId="10" borderId="13" xfId="2" applyFont="1" applyFill="1" applyBorder="1" applyAlignment="1">
      <alignment horizontal="center" vertical="center"/>
    </xf>
    <xf numFmtId="0" fontId="44" fillId="10" borderId="0" xfId="13" applyFont="1" applyFill="1" applyAlignment="1" applyProtection="1">
      <alignment vertical="center"/>
      <protection locked="0"/>
    </xf>
    <xf numFmtId="0" fontId="46" fillId="20" borderId="7" xfId="6" applyFont="1" applyFill="1" applyBorder="1" applyAlignment="1">
      <alignment horizontal="right" vertical="center" wrapText="1"/>
    </xf>
    <xf numFmtId="0" fontId="48" fillId="10" borderId="0" xfId="0" applyFont="1" applyFill="1"/>
    <xf numFmtId="0" fontId="17" fillId="22" borderId="21" xfId="2" applyFont="1" applyFill="1" applyBorder="1" applyAlignment="1">
      <alignment horizontal="center" vertical="center"/>
    </xf>
    <xf numFmtId="0" fontId="39" fillId="4" borderId="0" xfId="6" applyFont="1" applyFill="1" applyAlignment="1">
      <alignment vertical="center"/>
    </xf>
    <xf numFmtId="0" fontId="48" fillId="10" borderId="0" xfId="0" applyFont="1" applyFill="1" applyAlignment="1">
      <alignment horizontal="right" vertical="center"/>
    </xf>
    <xf numFmtId="0" fontId="0" fillId="10" borderId="0" xfId="0" applyFill="1" applyAlignment="1">
      <alignment horizontal="left" vertical="center"/>
    </xf>
    <xf numFmtId="0" fontId="47" fillId="0" borderId="0" xfId="6" applyFont="1" applyAlignment="1">
      <alignment horizontal="center" vertical="center"/>
    </xf>
    <xf numFmtId="0" fontId="51" fillId="24" borderId="0" xfId="6" applyFont="1" applyFill="1" applyAlignment="1">
      <alignment vertical="center"/>
    </xf>
    <xf numFmtId="0" fontId="53" fillId="4" borderId="0" xfId="6" applyFont="1" applyFill="1" applyAlignment="1">
      <alignment horizontal="center" vertical="center"/>
    </xf>
    <xf numFmtId="0" fontId="47" fillId="10" borderId="6" xfId="2" applyFont="1" applyFill="1" applyBorder="1" applyAlignment="1">
      <alignment horizontal="left" vertical="center"/>
    </xf>
    <xf numFmtId="0" fontId="54" fillId="10" borderId="0" xfId="2" applyFont="1" applyFill="1" applyAlignment="1">
      <alignment horizontal="left" vertical="center"/>
    </xf>
    <xf numFmtId="0" fontId="33" fillId="10" borderId="7" xfId="2" applyFont="1" applyFill="1" applyBorder="1" applyAlignment="1">
      <alignment horizontal="center" vertical="center"/>
    </xf>
    <xf numFmtId="0" fontId="4" fillId="25" borderId="0" xfId="17" applyFont="1" applyFill="1" applyAlignment="1">
      <alignment horizontal="center" vertical="center"/>
    </xf>
    <xf numFmtId="0" fontId="57" fillId="14" borderId="0" xfId="17" applyFont="1" applyFill="1" applyAlignment="1">
      <alignment horizontal="center" vertical="center"/>
    </xf>
    <xf numFmtId="0" fontId="1" fillId="26" borderId="0" xfId="17" applyFont="1" applyFill="1" applyAlignment="1">
      <alignment horizontal="center" vertical="center"/>
    </xf>
    <xf numFmtId="0" fontId="57" fillId="27" borderId="0" xfId="17" applyFont="1" applyFill="1" applyAlignment="1">
      <alignment horizontal="center" vertical="center"/>
    </xf>
    <xf numFmtId="0" fontId="4" fillId="28" borderId="0" xfId="17" applyFont="1" applyFill="1" applyAlignment="1">
      <alignment horizontal="center" vertical="center"/>
    </xf>
    <xf numFmtId="0" fontId="57" fillId="29" borderId="0" xfId="17" applyFont="1" applyFill="1" applyAlignment="1">
      <alignment horizontal="center" vertical="center"/>
    </xf>
    <xf numFmtId="0" fontId="57" fillId="30" borderId="0" xfId="17" applyFont="1" applyFill="1" applyAlignment="1">
      <alignment horizontal="center" vertical="center"/>
    </xf>
    <xf numFmtId="0" fontId="57" fillId="31" borderId="0" xfId="17" applyFont="1" applyFill="1" applyAlignment="1">
      <alignment horizontal="center" vertical="center"/>
    </xf>
    <xf numFmtId="0" fontId="58" fillId="10" borderId="0" xfId="6" applyFont="1" applyFill="1"/>
    <xf numFmtId="0" fontId="5" fillId="10" borderId="0" xfId="1" applyFill="1"/>
    <xf numFmtId="0" fontId="36" fillId="10" borderId="0" xfId="15" applyFont="1" applyFill="1" applyAlignment="1">
      <alignment horizontal="right" vertical="center"/>
    </xf>
    <xf numFmtId="0" fontId="59" fillId="10" borderId="0" xfId="15" applyFont="1" applyFill="1" applyAlignment="1">
      <alignment vertical="center"/>
    </xf>
    <xf numFmtId="0" fontId="60" fillId="10" borderId="0" xfId="15" applyFont="1" applyFill="1" applyAlignment="1">
      <alignment vertical="center"/>
    </xf>
    <xf numFmtId="0" fontId="26" fillId="10" borderId="0" xfId="13" applyFont="1" applyFill="1" applyAlignment="1">
      <alignment vertical="center" wrapText="1"/>
    </xf>
    <xf numFmtId="0" fontId="61" fillId="10" borderId="0" xfId="7" applyFont="1" applyFill="1" applyAlignment="1">
      <alignment vertical="top"/>
    </xf>
    <xf numFmtId="0" fontId="0" fillId="10" borderId="0" xfId="0" applyFill="1" applyAlignment="1">
      <alignment vertical="center"/>
    </xf>
    <xf numFmtId="0" fontId="19" fillId="10" borderId="0" xfId="2" applyFont="1" applyFill="1" applyAlignment="1">
      <alignment vertical="center" wrapText="1"/>
    </xf>
    <xf numFmtId="0" fontId="4" fillId="33" borderId="0" xfId="17" applyFont="1" applyFill="1" applyAlignment="1">
      <alignment horizontal="center" vertical="center"/>
    </xf>
    <xf numFmtId="0" fontId="4" fillId="34" borderId="0" xfId="17" applyFont="1" applyFill="1" applyAlignment="1">
      <alignment horizontal="center" vertical="center"/>
    </xf>
    <xf numFmtId="0" fontId="4" fillId="35" borderId="0" xfId="17" applyFont="1" applyFill="1" applyAlignment="1">
      <alignment horizontal="center" vertical="center"/>
    </xf>
    <xf numFmtId="0" fontId="57" fillId="36" borderId="0" xfId="17" applyFont="1" applyFill="1" applyAlignment="1">
      <alignment horizontal="center" vertical="center"/>
    </xf>
    <xf numFmtId="0" fontId="4" fillId="37" borderId="0" xfId="17" applyFont="1" applyFill="1" applyAlignment="1">
      <alignment horizontal="center" vertical="center"/>
    </xf>
    <xf numFmtId="0" fontId="57" fillId="38" borderId="0" xfId="17" applyFont="1" applyFill="1" applyAlignment="1">
      <alignment horizontal="center" vertical="center"/>
    </xf>
    <xf numFmtId="0" fontId="57" fillId="39" borderId="0" xfId="17" applyFont="1" applyFill="1" applyAlignment="1">
      <alignment horizontal="center" vertical="center"/>
    </xf>
    <xf numFmtId="0" fontId="57" fillId="3" borderId="0" xfId="17" applyFont="1" applyFill="1" applyAlignment="1">
      <alignment horizontal="center" vertical="center"/>
    </xf>
    <xf numFmtId="0" fontId="52" fillId="10" borderId="0" xfId="18" applyFont="1" applyFill="1" applyAlignment="1">
      <alignment horizontal="left" vertical="center"/>
    </xf>
    <xf numFmtId="0" fontId="26" fillId="10" borderId="22" xfId="13" applyFont="1" applyFill="1" applyBorder="1" applyAlignment="1">
      <alignment vertical="center" wrapText="1"/>
    </xf>
    <xf numFmtId="0" fontId="61" fillId="10" borderId="22" xfId="7" applyFont="1" applyFill="1" applyBorder="1" applyAlignment="1">
      <alignment vertical="top"/>
    </xf>
    <xf numFmtId="0" fontId="57" fillId="40" borderId="0" xfId="17" applyFont="1" applyFill="1" applyAlignment="1">
      <alignment horizontal="center" vertical="center"/>
    </xf>
    <xf numFmtId="0" fontId="4" fillId="41" borderId="0" xfId="17" applyFont="1" applyFill="1" applyAlignment="1">
      <alignment horizontal="center" vertical="center"/>
    </xf>
    <xf numFmtId="0" fontId="57" fillId="42" borderId="0" xfId="17" applyFont="1" applyFill="1" applyAlignment="1">
      <alignment horizontal="center" vertical="center"/>
    </xf>
    <xf numFmtId="0" fontId="57" fillId="43" borderId="0" xfId="17" applyFont="1" applyFill="1" applyAlignment="1">
      <alignment horizontal="center" vertical="center"/>
    </xf>
    <xf numFmtId="0" fontId="4" fillId="44" borderId="0" xfId="17" applyFont="1" applyFill="1" applyAlignment="1">
      <alignment horizontal="center" vertical="center"/>
    </xf>
    <xf numFmtId="0" fontId="57" fillId="45" borderId="0" xfId="17" applyFont="1" applyFill="1" applyAlignment="1">
      <alignment horizontal="center" vertical="center"/>
    </xf>
    <xf numFmtId="0" fontId="57" fillId="46" borderId="0" xfId="17" applyFont="1" applyFill="1" applyAlignment="1">
      <alignment horizontal="center" vertical="center"/>
    </xf>
    <xf numFmtId="0" fontId="57" fillId="47" borderId="0" xfId="17" applyFont="1" applyFill="1" applyAlignment="1">
      <alignment horizontal="center" vertical="center"/>
    </xf>
    <xf numFmtId="0" fontId="4" fillId="49" borderId="0" xfId="17" applyFont="1" applyFill="1" applyAlignment="1">
      <alignment horizontal="center" vertical="center"/>
    </xf>
    <xf numFmtId="0" fontId="4" fillId="50" borderId="0" xfId="17" applyFont="1" applyFill="1" applyAlignment="1">
      <alignment horizontal="center" vertical="center"/>
    </xf>
    <xf numFmtId="0" fontId="57" fillId="51" borderId="0" xfId="17" applyFont="1" applyFill="1" applyAlignment="1">
      <alignment horizontal="center" vertical="center"/>
    </xf>
    <xf numFmtId="0" fontId="57" fillId="52" borderId="0" xfId="17" applyFont="1" applyFill="1" applyAlignment="1">
      <alignment horizontal="center" vertical="center"/>
    </xf>
    <xf numFmtId="0" fontId="4" fillId="53" borderId="0" xfId="17" applyFont="1" applyFill="1" applyAlignment="1">
      <alignment horizontal="center" vertical="center"/>
    </xf>
    <xf numFmtId="0" fontId="4" fillId="54" borderId="0" xfId="17" applyFont="1" applyFill="1" applyAlignment="1">
      <alignment horizontal="center" vertical="center"/>
    </xf>
    <xf numFmtId="0" fontId="4" fillId="55" borderId="0" xfId="17" applyFont="1" applyFill="1" applyAlignment="1">
      <alignment horizontal="center" vertical="center"/>
    </xf>
    <xf numFmtId="0" fontId="4" fillId="56" borderId="0" xfId="17" applyFont="1" applyFill="1" applyAlignment="1">
      <alignment horizontal="center" vertical="center"/>
    </xf>
    <xf numFmtId="0" fontId="57" fillId="64" borderId="0" xfId="17" applyFont="1" applyFill="1" applyAlignment="1">
      <alignment horizontal="center" vertical="center"/>
    </xf>
    <xf numFmtId="0" fontId="57" fillId="65" borderId="0" xfId="17" applyFont="1" applyFill="1" applyAlignment="1">
      <alignment horizontal="center" vertical="center"/>
    </xf>
    <xf numFmtId="0" fontId="57" fillId="66" borderId="0" xfId="17" applyFont="1" applyFill="1" applyAlignment="1">
      <alignment horizontal="center" vertical="center"/>
    </xf>
    <xf numFmtId="0" fontId="57" fillId="67" borderId="0" xfId="17" applyFont="1" applyFill="1" applyAlignment="1">
      <alignment horizontal="center" vertical="center"/>
    </xf>
    <xf numFmtId="0" fontId="57" fillId="68" borderId="0" xfId="17" applyFont="1" applyFill="1" applyAlignment="1">
      <alignment horizontal="center" vertical="center"/>
    </xf>
    <xf numFmtId="0" fontId="57" fillId="69" borderId="0" xfId="17" applyFont="1" applyFill="1" applyAlignment="1">
      <alignment horizontal="center" vertical="center"/>
    </xf>
    <xf numFmtId="0" fontId="57" fillId="70" borderId="0" xfId="17" applyFont="1" applyFill="1" applyAlignment="1">
      <alignment horizontal="center" vertical="center"/>
    </xf>
    <xf numFmtId="0" fontId="57" fillId="71" borderId="0" xfId="17" applyFont="1" applyFill="1" applyAlignment="1">
      <alignment horizontal="center" vertical="center"/>
    </xf>
    <xf numFmtId="0" fontId="0" fillId="10" borderId="6" xfId="0" applyFill="1" applyBorder="1"/>
    <xf numFmtId="0" fontId="4" fillId="72" borderId="0" xfId="17" applyFont="1" applyFill="1" applyAlignment="1">
      <alignment horizontal="center" vertical="center"/>
    </xf>
    <xf numFmtId="0" fontId="57" fillId="73" borderId="0" xfId="17" applyFont="1" applyFill="1" applyAlignment="1">
      <alignment horizontal="center" vertical="center"/>
    </xf>
    <xf numFmtId="0" fontId="57" fillId="74" borderId="0" xfId="17" applyFont="1" applyFill="1" applyAlignment="1">
      <alignment horizontal="center" vertical="center"/>
    </xf>
    <xf numFmtId="0" fontId="57" fillId="75" borderId="0" xfId="17" applyFont="1" applyFill="1" applyAlignment="1">
      <alignment horizontal="center" vertical="center"/>
    </xf>
    <xf numFmtId="0" fontId="57" fillId="76" borderId="0" xfId="17" applyFont="1" applyFill="1" applyAlignment="1">
      <alignment horizontal="center" vertical="center"/>
    </xf>
    <xf numFmtId="0" fontId="4" fillId="77" borderId="0" xfId="17" applyFont="1" applyFill="1" applyAlignment="1">
      <alignment horizontal="center" vertical="center"/>
    </xf>
    <xf numFmtId="0" fontId="4" fillId="78" borderId="0" xfId="17" applyFont="1" applyFill="1" applyAlignment="1">
      <alignment horizontal="center" vertical="center"/>
    </xf>
    <xf numFmtId="0" fontId="4" fillId="79" borderId="0" xfId="17" applyFont="1" applyFill="1" applyAlignment="1">
      <alignment horizontal="center" vertical="center"/>
    </xf>
    <xf numFmtId="0" fontId="44" fillId="10" borderId="0" xfId="2" applyFont="1" applyFill="1" applyAlignment="1">
      <alignment horizontal="left"/>
    </xf>
    <xf numFmtId="0" fontId="44" fillId="10" borderId="0" xfId="2" applyFont="1" applyFill="1" applyAlignment="1">
      <alignment horizontal="center"/>
    </xf>
    <xf numFmtId="0" fontId="4" fillId="80" borderId="0" xfId="17" applyFont="1" applyFill="1" applyAlignment="1">
      <alignment horizontal="center" vertical="center"/>
    </xf>
    <xf numFmtId="0" fontId="4" fillId="81" borderId="0" xfId="17" applyFont="1" applyFill="1" applyAlignment="1">
      <alignment horizontal="center" vertical="center"/>
    </xf>
    <xf numFmtId="0" fontId="4" fillId="82" borderId="0" xfId="17" applyFont="1" applyFill="1" applyAlignment="1">
      <alignment horizontal="center" vertical="center"/>
    </xf>
    <xf numFmtId="0" fontId="4" fillId="83" borderId="0" xfId="17" applyFont="1" applyFill="1" applyAlignment="1">
      <alignment horizontal="center" vertical="center"/>
    </xf>
    <xf numFmtId="0" fontId="4" fillId="84" borderId="0" xfId="17" applyFont="1" applyFill="1" applyAlignment="1">
      <alignment horizontal="center" vertical="center"/>
    </xf>
    <xf numFmtId="0" fontId="4" fillId="85" borderId="0" xfId="17" applyFont="1" applyFill="1" applyAlignment="1">
      <alignment horizontal="center" vertical="center"/>
    </xf>
    <xf numFmtId="0" fontId="4" fillId="86" borderId="0" xfId="17" applyFont="1" applyFill="1" applyAlignment="1">
      <alignment horizontal="center" vertical="center"/>
    </xf>
    <xf numFmtId="0" fontId="4" fillId="87" borderId="0" xfId="17" applyFont="1" applyFill="1" applyAlignment="1">
      <alignment horizontal="center" vertical="center"/>
    </xf>
    <xf numFmtId="0" fontId="74" fillId="10" borderId="0" xfId="2" applyFont="1" applyFill="1" applyProtection="1">
      <protection hidden="1"/>
    </xf>
    <xf numFmtId="0" fontId="75" fillId="10" borderId="0" xfId="2" applyFont="1" applyFill="1" applyAlignment="1" applyProtection="1">
      <alignment horizontal="center"/>
      <protection hidden="1"/>
    </xf>
    <xf numFmtId="0" fontId="4" fillId="0" borderId="0" xfId="6" applyFont="1"/>
    <xf numFmtId="0" fontId="21" fillId="10" borderId="0" xfId="12" applyFont="1" applyFill="1"/>
    <xf numFmtId="0" fontId="73" fillId="10" borderId="0" xfId="2" applyFont="1" applyFill="1" applyAlignment="1">
      <alignment vertical="center"/>
    </xf>
    <xf numFmtId="0" fontId="2" fillId="94" borderId="35" xfId="11" applyFont="1" applyFill="1" applyBorder="1" applyAlignment="1">
      <alignment horizontal="center" vertical="center"/>
    </xf>
    <xf numFmtId="0" fontId="21" fillId="10" borderId="36" xfId="2" applyFont="1" applyFill="1" applyBorder="1" applyAlignment="1" applyProtection="1">
      <alignment vertical="center"/>
      <protection hidden="1"/>
    </xf>
    <xf numFmtId="0" fontId="78" fillId="10" borderId="36" xfId="21" applyFont="1" applyFill="1" applyBorder="1" applyAlignment="1">
      <alignment horizontal="left" vertical="center"/>
    </xf>
    <xf numFmtId="0" fontId="78" fillId="10" borderId="37" xfId="21" applyFont="1" applyFill="1" applyBorder="1" applyAlignment="1">
      <alignment horizontal="left" vertical="center"/>
    </xf>
    <xf numFmtId="0" fontId="0" fillId="10" borderId="7" xfId="0" applyFill="1" applyBorder="1"/>
    <xf numFmtId="0" fontId="79" fillId="10" borderId="3" xfId="0" applyFont="1" applyFill="1" applyBorder="1" applyAlignment="1">
      <alignment horizontal="center"/>
    </xf>
    <xf numFmtId="0" fontId="79" fillId="10" borderId="11" xfId="0" applyFont="1" applyFill="1" applyBorder="1" applyAlignment="1">
      <alignment horizontal="center"/>
    </xf>
    <xf numFmtId="0" fontId="79" fillId="10" borderId="41" xfId="0" applyFont="1" applyFill="1" applyBorder="1" applyAlignment="1">
      <alignment horizontal="center"/>
    </xf>
    <xf numFmtId="0" fontId="21" fillId="10" borderId="42" xfId="2" applyFont="1" applyFill="1" applyBorder="1" applyAlignment="1" applyProtection="1">
      <alignment vertical="center"/>
      <protection hidden="1"/>
    </xf>
    <xf numFmtId="0" fontId="78" fillId="10" borderId="0" xfId="21" applyFont="1" applyFill="1" applyAlignment="1">
      <alignment horizontal="left" vertical="center"/>
    </xf>
    <xf numFmtId="0" fontId="78" fillId="10" borderId="13" xfId="21" applyFont="1" applyFill="1" applyBorder="1" applyAlignment="1">
      <alignment horizontal="right" vertical="center"/>
    </xf>
    <xf numFmtId="0" fontId="84" fillId="97" borderId="0" xfId="0" applyFont="1" applyFill="1"/>
    <xf numFmtId="0" fontId="84" fillId="0" borderId="48" xfId="0" applyFont="1" applyBorder="1" applyAlignment="1">
      <alignment horizontal="center" vertical="center"/>
    </xf>
    <xf numFmtId="0" fontId="84" fillId="0" borderId="49" xfId="0" applyFont="1" applyBorder="1" applyAlignment="1">
      <alignment horizontal="center" vertical="center"/>
    </xf>
    <xf numFmtId="0" fontId="84" fillId="98" borderId="0" xfId="0" applyFont="1" applyFill="1"/>
    <xf numFmtId="0" fontId="84" fillId="0" borderId="53" xfId="0" applyFont="1" applyBorder="1" applyAlignment="1">
      <alignment horizontal="right" indent="1"/>
    </xf>
    <xf numFmtId="0" fontId="84" fillId="0" borderId="54" xfId="0" applyFont="1" applyBorder="1" applyAlignment="1">
      <alignment horizontal="right" indent="1"/>
    </xf>
    <xf numFmtId="0" fontId="84" fillId="99" borderId="0" xfId="0" applyFont="1" applyFill="1"/>
    <xf numFmtId="168" fontId="36" fillId="100" borderId="12" xfId="0" applyNumberFormat="1" applyFont="1" applyFill="1" applyBorder="1" applyAlignment="1">
      <alignment horizontal="center" vertical="center"/>
    </xf>
    <xf numFmtId="0" fontId="87" fillId="10" borderId="42" xfId="2" applyFont="1" applyFill="1" applyBorder="1" applyAlignment="1" applyProtection="1">
      <alignment horizontal="left" vertical="center"/>
      <protection locked="0"/>
    </xf>
    <xf numFmtId="0" fontId="87" fillId="10" borderId="0" xfId="2" applyFont="1" applyFill="1" applyAlignment="1" applyProtection="1">
      <alignment horizontal="left" vertical="center"/>
      <protection locked="0"/>
    </xf>
    <xf numFmtId="0" fontId="87" fillId="10" borderId="13" xfId="2" applyFont="1" applyFill="1" applyBorder="1" applyAlignment="1" applyProtection="1">
      <alignment horizontal="left" vertical="center"/>
      <protection locked="0"/>
    </xf>
    <xf numFmtId="0" fontId="84" fillId="102" borderId="0" xfId="0" applyFont="1" applyFill="1"/>
    <xf numFmtId="0" fontId="84" fillId="0" borderId="53" xfId="0" applyFont="1" applyBorder="1" applyAlignment="1">
      <alignment horizontal="center" vertical="center"/>
    </xf>
    <xf numFmtId="0" fontId="84" fillId="0" borderId="54" xfId="0" applyFont="1" applyBorder="1" applyAlignment="1">
      <alignment horizontal="center" vertical="center"/>
    </xf>
    <xf numFmtId="0" fontId="84" fillId="103" borderId="0" xfId="0" applyFont="1" applyFill="1"/>
    <xf numFmtId="0" fontId="84" fillId="104" borderId="0" xfId="0" applyFont="1" applyFill="1"/>
    <xf numFmtId="0" fontId="84" fillId="105" borderId="0" xfId="0" applyFont="1" applyFill="1"/>
    <xf numFmtId="0" fontId="84" fillId="106" borderId="0" xfId="0" applyFont="1" applyFill="1"/>
    <xf numFmtId="0" fontId="84" fillId="107" borderId="0" xfId="0" applyFont="1" applyFill="1"/>
    <xf numFmtId="0" fontId="89" fillId="108" borderId="21" xfId="23" applyFont="1" applyFill="1" applyBorder="1" applyAlignment="1">
      <alignment horizontal="center" vertical="center"/>
    </xf>
    <xf numFmtId="0" fontId="90" fillId="90" borderId="0" xfId="2" applyFont="1" applyFill="1" applyAlignment="1">
      <alignment horizontal="center" vertical="center"/>
    </xf>
    <xf numFmtId="0" fontId="90" fillId="16" borderId="0" xfId="2" applyFont="1" applyFill="1" applyAlignment="1">
      <alignment horizontal="center" vertical="center"/>
    </xf>
    <xf numFmtId="0" fontId="93" fillId="16" borderId="58" xfId="2" applyFont="1" applyFill="1" applyBorder="1" applyAlignment="1" applyProtection="1">
      <alignment horizontal="center" vertical="center"/>
      <protection hidden="1"/>
    </xf>
    <xf numFmtId="0" fontId="94" fillId="48" borderId="0" xfId="2" applyFont="1" applyFill="1" applyAlignment="1" applyProtection="1">
      <alignment horizontal="center" vertical="center"/>
      <protection hidden="1"/>
    </xf>
    <xf numFmtId="4" fontId="95" fillId="90" borderId="0" xfId="13" applyNumberFormat="1" applyFont="1" applyFill="1" applyAlignment="1" applyProtection="1">
      <alignment horizontal="center" vertical="center"/>
      <protection locked="0"/>
    </xf>
    <xf numFmtId="165" fontId="96" fillId="90" borderId="0" xfId="2" applyNumberFormat="1" applyFont="1" applyFill="1" applyAlignment="1">
      <alignment horizontal="center" vertical="center"/>
    </xf>
    <xf numFmtId="170" fontId="97" fillId="90" borderId="0" xfId="2" applyNumberFormat="1" applyFont="1" applyFill="1" applyAlignment="1" applyProtection="1">
      <alignment horizontal="center" vertical="center"/>
      <protection hidden="1"/>
    </xf>
    <xf numFmtId="0" fontId="84" fillId="109" borderId="0" xfId="0" applyFont="1" applyFill="1"/>
    <xf numFmtId="0" fontId="84" fillId="110" borderId="0" xfId="0" applyFont="1" applyFill="1"/>
    <xf numFmtId="0" fontId="84" fillId="111" borderId="0" xfId="0" applyFont="1" applyFill="1"/>
    <xf numFmtId="0" fontId="73" fillId="10" borderId="59" xfId="2" applyFont="1" applyFill="1" applyBorder="1" applyAlignment="1">
      <alignment horizontal="center" vertical="center"/>
    </xf>
    <xf numFmtId="0" fontId="84" fillId="113" borderId="0" xfId="0" applyFont="1" applyFill="1"/>
    <xf numFmtId="0" fontId="84" fillId="114" borderId="0" xfId="0" applyFont="1" applyFill="1"/>
    <xf numFmtId="0" fontId="84" fillId="115" borderId="0" xfId="0" applyFont="1" applyFill="1"/>
    <xf numFmtId="0" fontId="84" fillId="118" borderId="0" xfId="0" applyFont="1" applyFill="1"/>
    <xf numFmtId="0" fontId="84" fillId="119" borderId="0" xfId="0" applyFont="1" applyFill="1"/>
    <xf numFmtId="0" fontId="84" fillId="120" borderId="0" xfId="0" applyFont="1" applyFill="1"/>
    <xf numFmtId="0" fontId="84" fillId="121" borderId="0" xfId="0" applyFont="1" applyFill="1"/>
    <xf numFmtId="0" fontId="84" fillId="122" borderId="0" xfId="0" applyFont="1" applyFill="1"/>
    <xf numFmtId="0" fontId="84" fillId="123" borderId="0" xfId="0" applyFont="1" applyFill="1"/>
    <xf numFmtId="0" fontId="84" fillId="125" borderId="0" xfId="0" applyFont="1" applyFill="1"/>
    <xf numFmtId="0" fontId="84" fillId="126" borderId="0" xfId="0" applyFont="1" applyFill="1"/>
    <xf numFmtId="0" fontId="84" fillId="127" borderId="0" xfId="0" applyFont="1" applyFill="1"/>
    <xf numFmtId="0" fontId="84" fillId="129" borderId="0" xfId="0" applyFont="1" applyFill="1"/>
    <xf numFmtId="0" fontId="84" fillId="130" borderId="0" xfId="0" applyFont="1" applyFill="1"/>
    <xf numFmtId="0" fontId="84" fillId="131" borderId="0" xfId="0" applyFont="1" applyFill="1"/>
    <xf numFmtId="0" fontId="36" fillId="10" borderId="24" xfId="12" applyFont="1" applyFill="1" applyBorder="1" applyAlignment="1">
      <alignment vertical="center"/>
    </xf>
    <xf numFmtId="0" fontId="36" fillId="10" borderId="55" xfId="12" applyFont="1" applyFill="1" applyBorder="1" applyAlignment="1">
      <alignment vertical="center"/>
    </xf>
    <xf numFmtId="0" fontId="84" fillId="132" borderId="0" xfId="0" applyFont="1" applyFill="1"/>
    <xf numFmtId="0" fontId="84" fillId="133" borderId="0" xfId="0" applyFont="1" applyFill="1"/>
    <xf numFmtId="0" fontId="84" fillId="134" borderId="0" xfId="0" applyFont="1" applyFill="1"/>
    <xf numFmtId="0" fontId="84" fillId="135" borderId="0" xfId="0" applyFont="1" applyFill="1"/>
    <xf numFmtId="0" fontId="84" fillId="136" borderId="0" xfId="0" applyFont="1" applyFill="1"/>
    <xf numFmtId="0" fontId="84" fillId="137" borderId="0" xfId="0" applyFont="1" applyFill="1"/>
    <xf numFmtId="0" fontId="84" fillId="140" borderId="0" xfId="0" applyFont="1" applyFill="1"/>
    <xf numFmtId="0" fontId="84" fillId="141" borderId="0" xfId="0" applyFont="1" applyFill="1"/>
    <xf numFmtId="0" fontId="84" fillId="142" borderId="0" xfId="0" applyFont="1" applyFill="1"/>
    <xf numFmtId="0" fontId="84" fillId="143" borderId="0" xfId="0" applyFont="1" applyFill="1"/>
    <xf numFmtId="0" fontId="84" fillId="144" borderId="0" xfId="0" applyFont="1" applyFill="1"/>
    <xf numFmtId="0" fontId="84" fillId="145" borderId="0" xfId="0" applyFont="1" applyFill="1"/>
    <xf numFmtId="0" fontId="84" fillId="146" borderId="0" xfId="0" applyFont="1" applyFill="1"/>
    <xf numFmtId="0" fontId="84" fillId="147" borderId="0" xfId="0" applyFont="1" applyFill="1"/>
    <xf numFmtId="0" fontId="84" fillId="148" borderId="0" xfId="0" applyFont="1" applyFill="1"/>
    <xf numFmtId="0" fontId="0" fillId="10" borderId="6" xfId="0" applyFill="1" applyBorder="1" applyAlignment="1">
      <alignment vertical="center"/>
    </xf>
    <xf numFmtId="0" fontId="84" fillId="150" borderId="0" xfId="0" applyFont="1" applyFill="1"/>
    <xf numFmtId="0" fontId="84" fillId="151" borderId="0" xfId="0" applyFont="1" applyFill="1"/>
    <xf numFmtId="0" fontId="84" fillId="152" borderId="0" xfId="0" applyFont="1" applyFill="1"/>
    <xf numFmtId="0" fontId="84" fillId="154" borderId="0" xfId="0" applyFont="1" applyFill="1"/>
    <xf numFmtId="0" fontId="84" fillId="155" borderId="0" xfId="0" applyFont="1" applyFill="1"/>
    <xf numFmtId="0" fontId="84" fillId="156" borderId="0" xfId="0" applyFont="1" applyFill="1"/>
    <xf numFmtId="0" fontId="84" fillId="157" borderId="0" xfId="0" applyFont="1" applyFill="1"/>
    <xf numFmtId="0" fontId="84" fillId="158" borderId="0" xfId="0" applyFont="1" applyFill="1"/>
    <xf numFmtId="0" fontId="84" fillId="159" borderId="0" xfId="0" applyFont="1" applyFill="1"/>
    <xf numFmtId="0" fontId="73" fillId="10" borderId="61" xfId="2" applyFont="1" applyFill="1" applyBorder="1" applyAlignment="1">
      <alignment horizontal="center" vertical="center"/>
    </xf>
    <xf numFmtId="0" fontId="84" fillId="162" borderId="0" xfId="0" applyFont="1" applyFill="1"/>
    <xf numFmtId="0" fontId="84" fillId="163" borderId="0" xfId="0" applyFont="1" applyFill="1"/>
    <xf numFmtId="0" fontId="84" fillId="164" borderId="0" xfId="0" applyFont="1" applyFill="1"/>
    <xf numFmtId="169" fontId="90" fillId="165" borderId="0" xfId="11" applyNumberFormat="1" applyFont="1" applyFill="1" applyAlignment="1">
      <alignment horizontal="center" vertical="center"/>
    </xf>
    <xf numFmtId="169" fontId="90" fillId="166" borderId="0" xfId="11" applyNumberFormat="1" applyFont="1" applyFill="1" applyAlignment="1">
      <alignment horizontal="center" vertical="center"/>
    </xf>
    <xf numFmtId="0" fontId="0" fillId="91" borderId="26" xfId="0" applyFill="1" applyBorder="1"/>
    <xf numFmtId="0" fontId="101" fillId="91" borderId="26" xfId="2" applyFont="1" applyFill="1" applyBorder="1"/>
    <xf numFmtId="0" fontId="6" fillId="48" borderId="26" xfId="2" applyFill="1" applyBorder="1"/>
    <xf numFmtId="0" fontId="84" fillId="167" borderId="0" xfId="0" applyFont="1" applyFill="1"/>
    <xf numFmtId="0" fontId="84" fillId="168" borderId="0" xfId="0" applyFont="1" applyFill="1"/>
    <xf numFmtId="0" fontId="84" fillId="169" borderId="0" xfId="0" applyFont="1" applyFill="1"/>
    <xf numFmtId="165" fontId="90" fillId="16" borderId="22" xfId="2" applyNumberFormat="1" applyFont="1" applyFill="1" applyBorder="1" applyAlignment="1">
      <alignment horizontal="center" vertical="center"/>
    </xf>
    <xf numFmtId="0" fontId="0" fillId="91" borderId="22" xfId="0" applyFill="1" applyBorder="1" applyAlignment="1">
      <alignment horizontal="left" vertical="center"/>
    </xf>
    <xf numFmtId="165" fontId="31" fillId="91" borderId="22" xfId="2" applyNumberFormat="1" applyFont="1" applyFill="1" applyBorder="1" applyAlignment="1">
      <alignment horizontal="center" vertical="center"/>
    </xf>
    <xf numFmtId="169" fontId="90" fillId="91" borderId="22" xfId="11" applyNumberFormat="1" applyFont="1" applyFill="1" applyBorder="1" applyAlignment="1">
      <alignment horizontal="center" vertical="center"/>
    </xf>
    <xf numFmtId="171" fontId="102" fillId="48" borderId="22" xfId="2" applyNumberFormat="1" applyFont="1" applyFill="1" applyBorder="1" applyAlignment="1">
      <alignment horizontal="center" vertical="center"/>
    </xf>
    <xf numFmtId="0" fontId="6" fillId="48" borderId="22" xfId="2" applyFill="1" applyBorder="1" applyAlignment="1" applyProtection="1">
      <alignment vertical="center"/>
      <protection locked="0"/>
    </xf>
    <xf numFmtId="0" fontId="6" fillId="48" borderId="22" xfId="2" applyFill="1" applyBorder="1" applyProtection="1">
      <protection locked="0"/>
    </xf>
    <xf numFmtId="0" fontId="6" fillId="90" borderId="22" xfId="2" applyFill="1" applyBorder="1" applyProtection="1">
      <protection locked="0"/>
    </xf>
    <xf numFmtId="165" fontId="103" fillId="90" borderId="22" xfId="2" applyNumberFormat="1" applyFont="1" applyFill="1" applyBorder="1" applyAlignment="1">
      <alignment horizontal="right" vertical="center"/>
    </xf>
    <xf numFmtId="0" fontId="103" fillId="90" borderId="22" xfId="2" applyFont="1" applyFill="1" applyBorder="1" applyAlignment="1">
      <alignment horizontal="right" vertical="center"/>
    </xf>
    <xf numFmtId="170" fontId="104" fillId="90" borderId="22" xfId="2" applyNumberFormat="1" applyFont="1" applyFill="1" applyBorder="1" applyAlignment="1">
      <alignment horizontal="center" vertical="center"/>
    </xf>
    <xf numFmtId="0" fontId="105" fillId="10" borderId="0" xfId="12" applyFont="1" applyFill="1" applyAlignment="1">
      <alignment horizontal="center" vertical="center"/>
    </xf>
    <xf numFmtId="0" fontId="84" fillId="170" borderId="0" xfId="0" applyFont="1" applyFill="1"/>
    <xf numFmtId="0" fontId="84" fillId="171" borderId="0" xfId="0" applyFont="1" applyFill="1"/>
    <xf numFmtId="0" fontId="84" fillId="172" borderId="0" xfId="0" applyFont="1" applyFill="1"/>
    <xf numFmtId="0" fontId="84" fillId="175" borderId="0" xfId="0" applyFont="1" applyFill="1"/>
    <xf numFmtId="0" fontId="84" fillId="176" borderId="0" xfId="0" applyFont="1" applyFill="1"/>
    <xf numFmtId="0" fontId="84" fillId="177" borderId="0" xfId="0" applyFont="1" applyFill="1"/>
    <xf numFmtId="0" fontId="1" fillId="10" borderId="0" xfId="0" applyFont="1" applyFill="1"/>
    <xf numFmtId="0" fontId="84" fillId="178" borderId="0" xfId="0" applyFont="1" applyFill="1"/>
    <xf numFmtId="0" fontId="84" fillId="179" borderId="0" xfId="0" applyFont="1" applyFill="1"/>
    <xf numFmtId="0" fontId="84" fillId="180" borderId="0" xfId="0" applyFont="1" applyFill="1"/>
    <xf numFmtId="0" fontId="21" fillId="10" borderId="0" xfId="6" applyFont="1" applyFill="1" applyAlignment="1">
      <alignment horizontal="left" vertical="center"/>
    </xf>
    <xf numFmtId="0" fontId="84" fillId="181" borderId="0" xfId="0" applyFont="1" applyFill="1"/>
    <xf numFmtId="0" fontId="84" fillId="182" borderId="0" xfId="0" applyFont="1" applyFill="1"/>
    <xf numFmtId="0" fontId="84" fillId="183" borderId="0" xfId="0" applyFont="1" applyFill="1"/>
    <xf numFmtId="0" fontId="39" fillId="10" borderId="0" xfId="6" applyFont="1" applyFill="1" applyAlignment="1">
      <alignment horizontal="left" vertical="center"/>
    </xf>
    <xf numFmtId="0" fontId="84" fillId="185" borderId="0" xfId="0" applyFont="1" applyFill="1"/>
    <xf numFmtId="0" fontId="84" fillId="186" borderId="0" xfId="0" applyFont="1" applyFill="1"/>
    <xf numFmtId="0" fontId="84" fillId="187" borderId="0" xfId="0" applyFont="1" applyFill="1"/>
    <xf numFmtId="0" fontId="106" fillId="11" borderId="28" xfId="2" applyFont="1" applyFill="1" applyBorder="1" applyAlignment="1">
      <alignment horizontal="center" vertical="center"/>
    </xf>
    <xf numFmtId="0" fontId="73" fillId="10" borderId="28" xfId="2" applyFont="1" applyFill="1" applyBorder="1" applyAlignment="1">
      <alignment vertical="center"/>
    </xf>
    <xf numFmtId="0" fontId="108" fillId="11" borderId="28" xfId="2" applyFont="1" applyFill="1" applyBorder="1" applyAlignment="1" applyProtection="1">
      <alignment horizontal="center" vertical="center"/>
      <protection hidden="1"/>
    </xf>
    <xf numFmtId="0" fontId="53" fillId="10" borderId="0" xfId="6" applyFont="1" applyFill="1" applyAlignment="1">
      <alignment horizontal="left" vertical="center"/>
    </xf>
    <xf numFmtId="0" fontId="84" fillId="189" borderId="0" xfId="0" applyFont="1" applyFill="1"/>
    <xf numFmtId="0" fontId="84" fillId="190" borderId="0" xfId="0" applyFont="1" applyFill="1"/>
    <xf numFmtId="0" fontId="84" fillId="191" borderId="0" xfId="0" applyFont="1" applyFill="1"/>
    <xf numFmtId="0" fontId="109" fillId="8" borderId="0" xfId="2" applyFont="1" applyFill="1" applyAlignment="1">
      <alignment horizontal="center" vertical="center" wrapText="1"/>
    </xf>
    <xf numFmtId="0" fontId="64" fillId="48" borderId="0" xfId="2" applyFont="1" applyFill="1" applyAlignment="1">
      <alignment vertical="center"/>
    </xf>
    <xf numFmtId="0" fontId="64" fillId="10" borderId="0" xfId="2" applyFont="1" applyFill="1" applyAlignment="1">
      <alignment vertical="center"/>
    </xf>
    <xf numFmtId="0" fontId="64" fillId="10" borderId="7" xfId="2" applyFont="1" applyFill="1" applyBorder="1" applyAlignment="1">
      <alignment vertical="center"/>
    </xf>
    <xf numFmtId="0" fontId="84" fillId="192" borderId="0" xfId="0" applyFont="1" applyFill="1"/>
    <xf numFmtId="0" fontId="84" fillId="193" borderId="0" xfId="0" applyFont="1" applyFill="1"/>
    <xf numFmtId="0" fontId="84" fillId="194" borderId="0" xfId="0" applyFont="1" applyFill="1"/>
    <xf numFmtId="0" fontId="84" fillId="195" borderId="0" xfId="0" applyFont="1" applyFill="1"/>
    <xf numFmtId="0" fontId="84" fillId="196" borderId="0" xfId="0" applyFont="1" applyFill="1"/>
    <xf numFmtId="0" fontId="84" fillId="197" borderId="0" xfId="0" applyFont="1" applyFill="1"/>
    <xf numFmtId="0" fontId="21" fillId="4" borderId="0" xfId="4" applyFont="1" applyFill="1" applyAlignment="1">
      <alignment horizontal="center" vertical="center"/>
    </xf>
    <xf numFmtId="0" fontId="84" fillId="198" borderId="0" xfId="0" applyFont="1" applyFill="1"/>
    <xf numFmtId="0" fontId="84" fillId="199" borderId="0" xfId="0" applyFont="1" applyFill="1"/>
    <xf numFmtId="0" fontId="84" fillId="200" borderId="0" xfId="0" applyFont="1" applyFill="1"/>
    <xf numFmtId="0" fontId="5" fillId="4" borderId="0" xfId="1" applyFill="1" applyAlignment="1">
      <alignment horizontal="left" vertical="center"/>
    </xf>
    <xf numFmtId="0" fontId="84" fillId="201" borderId="0" xfId="0" applyFont="1" applyFill="1"/>
    <xf numFmtId="0" fontId="84" fillId="202" borderId="0" xfId="0" applyFont="1" applyFill="1"/>
    <xf numFmtId="0" fontId="84" fillId="203" borderId="0" xfId="0" applyFont="1" applyFill="1"/>
    <xf numFmtId="0" fontId="4" fillId="18" borderId="0" xfId="24" applyFont="1" applyFill="1" applyAlignment="1">
      <alignment horizontal="center" vertical="center"/>
    </xf>
    <xf numFmtId="0" fontId="110" fillId="0" borderId="0" xfId="0" applyFont="1"/>
    <xf numFmtId="0" fontId="84" fillId="204" borderId="0" xfId="0" applyFont="1" applyFill="1"/>
    <xf numFmtId="0" fontId="84" fillId="13" borderId="0" xfId="0" applyFont="1" applyFill="1"/>
    <xf numFmtId="0" fontId="84" fillId="205" borderId="0" xfId="0" applyFont="1" applyFill="1"/>
    <xf numFmtId="0" fontId="0" fillId="0" borderId="7" xfId="0" applyBorder="1"/>
    <xf numFmtId="0" fontId="111" fillId="0" borderId="0" xfId="1" applyFont="1"/>
    <xf numFmtId="0" fontId="84" fillId="206" borderId="0" xfId="0" applyFont="1" applyFill="1"/>
    <xf numFmtId="0" fontId="84" fillId="207" borderId="0" xfId="0" applyFont="1" applyFill="1"/>
    <xf numFmtId="0" fontId="84" fillId="208" borderId="0" xfId="0" applyFont="1" applyFill="1"/>
    <xf numFmtId="0" fontId="32" fillId="10" borderId="6" xfId="6" applyFont="1" applyFill="1" applyBorder="1" applyAlignment="1">
      <alignment vertical="center"/>
    </xf>
    <xf numFmtId="0" fontId="32" fillId="10" borderId="0" xfId="6" applyFont="1" applyFill="1" applyAlignment="1">
      <alignment vertical="center"/>
    </xf>
    <xf numFmtId="0" fontId="84" fillId="209" borderId="0" xfId="0" applyFont="1" applyFill="1"/>
    <xf numFmtId="0" fontId="84" fillId="210" borderId="0" xfId="0" applyFont="1" applyFill="1"/>
    <xf numFmtId="0" fontId="84" fillId="211" borderId="0" xfId="0" applyFont="1" applyFill="1"/>
    <xf numFmtId="0" fontId="112" fillId="96" borderId="0" xfId="0" applyFont="1" applyFill="1" applyAlignment="1">
      <alignment horizontal="center" vertical="center" wrapText="1"/>
    </xf>
    <xf numFmtId="0" fontId="112" fillId="212" borderId="0" xfId="0" applyFont="1" applyFill="1" applyAlignment="1">
      <alignment horizontal="center" vertical="center" wrapText="1"/>
    </xf>
    <xf numFmtId="0" fontId="112" fillId="213" borderId="0" xfId="0" applyFont="1" applyFill="1" applyAlignment="1">
      <alignment horizontal="center" vertical="center" wrapText="1"/>
    </xf>
    <xf numFmtId="0" fontId="112" fillId="214" borderId="0" xfId="0" applyFont="1" applyFill="1" applyAlignment="1">
      <alignment horizontal="center" vertical="center" wrapText="1"/>
    </xf>
    <xf numFmtId="0" fontId="112" fillId="215" borderId="0" xfId="0" applyFont="1" applyFill="1" applyAlignment="1">
      <alignment horizontal="center" vertical="center" wrapText="1"/>
    </xf>
    <xf numFmtId="0" fontId="112" fillId="216" borderId="0" xfId="0" applyFont="1" applyFill="1" applyAlignment="1">
      <alignment horizontal="center" vertical="center" wrapText="1"/>
    </xf>
    <xf numFmtId="0" fontId="112" fillId="217" borderId="0" xfId="0" applyFont="1" applyFill="1" applyAlignment="1">
      <alignment horizontal="center" vertical="center" wrapText="1"/>
    </xf>
    <xf numFmtId="0" fontId="112" fillId="218" borderId="0" xfId="0" applyFont="1" applyFill="1" applyAlignment="1">
      <alignment horizontal="center" vertical="center" wrapText="1"/>
    </xf>
    <xf numFmtId="0" fontId="112" fillId="112" borderId="0" xfId="0" applyFont="1" applyFill="1" applyAlignment="1">
      <alignment horizontal="center" vertical="center" wrapText="1"/>
    </xf>
    <xf numFmtId="0" fontId="84" fillId="219" borderId="0" xfId="0" applyFont="1" applyFill="1"/>
    <xf numFmtId="0" fontId="84" fillId="220" borderId="0" xfId="0" applyFont="1" applyFill="1"/>
    <xf numFmtId="0" fontId="84" fillId="221" borderId="0" xfId="0" applyFont="1" applyFill="1"/>
    <xf numFmtId="0" fontId="0" fillId="0" borderId="6" xfId="0" applyBorder="1"/>
    <xf numFmtId="0" fontId="112" fillId="222" borderId="0" xfId="0" applyFont="1" applyFill="1" applyAlignment="1">
      <alignment horizontal="center" vertical="center" wrapText="1"/>
    </xf>
    <xf numFmtId="0" fontId="112" fillId="223" borderId="0" xfId="0" applyFont="1" applyFill="1" applyAlignment="1">
      <alignment horizontal="center" vertical="center" wrapText="1"/>
    </xf>
    <xf numFmtId="0" fontId="112" fillId="224" borderId="0" xfId="0" applyFont="1" applyFill="1" applyAlignment="1">
      <alignment horizontal="center" vertical="center" wrapText="1"/>
    </xf>
    <xf numFmtId="0" fontId="112" fillId="225" borderId="0" xfId="0" applyFont="1" applyFill="1" applyAlignment="1">
      <alignment horizontal="center" vertical="center" wrapText="1"/>
    </xf>
    <xf numFmtId="0" fontId="112" fillId="226" borderId="0" xfId="0" applyFont="1" applyFill="1" applyAlignment="1">
      <alignment horizontal="center" vertical="center" wrapText="1"/>
    </xf>
    <xf numFmtId="0" fontId="112" fillId="227" borderId="0" xfId="0" applyFont="1" applyFill="1" applyAlignment="1">
      <alignment horizontal="center" vertical="center" wrapText="1"/>
    </xf>
    <xf numFmtId="0" fontId="112" fillId="228" borderId="0" xfId="0" applyFont="1" applyFill="1" applyAlignment="1">
      <alignment horizontal="center" vertical="center" wrapText="1"/>
    </xf>
    <xf numFmtId="0" fontId="112" fillId="229" borderId="0" xfId="0" applyFont="1" applyFill="1" applyAlignment="1">
      <alignment horizontal="center" vertical="center" wrapText="1"/>
    </xf>
    <xf numFmtId="0" fontId="112" fillId="230" borderId="0" xfId="0" applyFont="1" applyFill="1" applyAlignment="1">
      <alignment horizontal="center" vertical="center" wrapText="1"/>
    </xf>
    <xf numFmtId="0" fontId="84" fillId="231" borderId="0" xfId="0" applyFont="1" applyFill="1"/>
    <xf numFmtId="0" fontId="84" fillId="232" borderId="0" xfId="0" applyFont="1" applyFill="1"/>
    <xf numFmtId="0" fontId="84" fillId="233" borderId="0" xfId="0" applyFont="1" applyFill="1"/>
    <xf numFmtId="0" fontId="14" fillId="9" borderId="10" xfId="2" applyFont="1" applyFill="1" applyBorder="1" applyAlignment="1">
      <alignment horizontal="center" vertical="center"/>
    </xf>
    <xf numFmtId="0" fontId="14" fillId="9" borderId="3" xfId="2" applyFont="1" applyFill="1" applyBorder="1" applyAlignment="1">
      <alignment horizontal="center" vertical="center"/>
    </xf>
    <xf numFmtId="0" fontId="14" fillId="9" borderId="11" xfId="2" applyFont="1" applyFill="1" applyBorder="1" applyAlignment="1">
      <alignment horizontal="center" vertical="center"/>
    </xf>
    <xf numFmtId="0" fontId="112" fillId="234" borderId="0" xfId="0" applyFont="1" applyFill="1" applyAlignment="1">
      <alignment horizontal="center" vertical="center" wrapText="1"/>
    </xf>
    <xf numFmtId="0" fontId="112" fillId="235" borderId="0" xfId="0" applyFont="1" applyFill="1" applyAlignment="1">
      <alignment horizontal="center" vertical="center" wrapText="1"/>
    </xf>
    <xf numFmtId="0" fontId="112" fillId="236" borderId="0" xfId="0" applyFont="1" applyFill="1" applyAlignment="1">
      <alignment horizontal="center" vertical="center" wrapText="1"/>
    </xf>
    <xf numFmtId="0" fontId="112" fillId="237" borderId="0" xfId="0" applyFont="1" applyFill="1" applyAlignment="1">
      <alignment horizontal="center" vertical="center" wrapText="1"/>
    </xf>
    <xf numFmtId="0" fontId="112" fillId="238" borderId="0" xfId="0" applyFont="1" applyFill="1" applyAlignment="1">
      <alignment horizontal="center" vertical="center" wrapText="1"/>
    </xf>
    <xf numFmtId="0" fontId="112" fillId="239" borderId="0" xfId="0" applyFont="1" applyFill="1" applyAlignment="1">
      <alignment horizontal="center" vertical="center" wrapText="1"/>
    </xf>
    <xf numFmtId="0" fontId="112" fillId="240" borderId="0" xfId="0" applyFont="1" applyFill="1" applyAlignment="1">
      <alignment horizontal="center" vertical="center" wrapText="1"/>
    </xf>
    <xf numFmtId="0" fontId="112" fillId="241" borderId="0" xfId="0" applyFont="1" applyFill="1" applyAlignment="1">
      <alignment horizontal="center" vertical="center" wrapText="1"/>
    </xf>
    <xf numFmtId="0" fontId="112" fillId="242" borderId="0" xfId="0" applyFont="1" applyFill="1" applyAlignment="1">
      <alignment horizontal="center" vertical="center" wrapText="1"/>
    </xf>
    <xf numFmtId="0" fontId="84" fillId="243" borderId="0" xfId="0" applyFont="1" applyFill="1"/>
    <xf numFmtId="0" fontId="84" fillId="244" borderId="0" xfId="0" applyFont="1" applyFill="1"/>
    <xf numFmtId="0" fontId="84" fillId="245" borderId="0" xfId="0" applyFont="1" applyFill="1"/>
    <xf numFmtId="0" fontId="112" fillId="246" borderId="0" xfId="0" applyFont="1" applyFill="1" applyAlignment="1">
      <alignment horizontal="center" vertical="center" wrapText="1"/>
    </xf>
    <xf numFmtId="0" fontId="112" fillId="247" borderId="0" xfId="0" applyFont="1" applyFill="1" applyAlignment="1">
      <alignment horizontal="center" vertical="center" wrapText="1"/>
    </xf>
    <xf numFmtId="0" fontId="112" fillId="248" borderId="0" xfId="0" applyFont="1" applyFill="1" applyAlignment="1">
      <alignment horizontal="center" vertical="center" wrapText="1"/>
    </xf>
    <xf numFmtId="0" fontId="112" fillId="249" borderId="0" xfId="0" applyFont="1" applyFill="1" applyAlignment="1">
      <alignment horizontal="center" vertical="center" wrapText="1"/>
    </xf>
    <xf numFmtId="0" fontId="112" fillId="250" borderId="0" xfId="0" applyFont="1" applyFill="1" applyAlignment="1">
      <alignment horizontal="center" vertical="center" wrapText="1"/>
    </xf>
    <xf numFmtId="0" fontId="112" fillId="251" borderId="0" xfId="0" applyFont="1" applyFill="1" applyAlignment="1">
      <alignment horizontal="center" vertical="center" wrapText="1"/>
    </xf>
    <xf numFmtId="0" fontId="112" fillId="252" borderId="0" xfId="0" applyFont="1" applyFill="1" applyAlignment="1">
      <alignment horizontal="center" vertical="center" wrapText="1"/>
    </xf>
    <xf numFmtId="0" fontId="112" fillId="253" borderId="0" xfId="0" applyFont="1" applyFill="1" applyAlignment="1">
      <alignment horizontal="center" vertical="center" wrapText="1"/>
    </xf>
    <xf numFmtId="0" fontId="112" fillId="254" borderId="0" xfId="0" applyFont="1" applyFill="1" applyAlignment="1">
      <alignment horizontal="center" vertical="center" wrapText="1"/>
    </xf>
    <xf numFmtId="0" fontId="84" fillId="255" borderId="0" xfId="0" applyFont="1" applyFill="1"/>
    <xf numFmtId="0" fontId="84" fillId="256" borderId="0" xfId="0" applyFont="1" applyFill="1"/>
    <xf numFmtId="0" fontId="84" fillId="257" borderId="0" xfId="0" applyFont="1" applyFill="1"/>
    <xf numFmtId="0" fontId="112" fillId="32" borderId="0" xfId="0" applyFont="1" applyFill="1" applyAlignment="1">
      <alignment horizontal="center" vertical="center" wrapText="1"/>
    </xf>
    <xf numFmtId="0" fontId="112" fillId="258" borderId="0" xfId="0" applyFont="1" applyFill="1" applyAlignment="1">
      <alignment horizontal="center" vertical="center" wrapText="1"/>
    </xf>
    <xf numFmtId="0" fontId="112" fillId="259" borderId="0" xfId="0" applyFont="1" applyFill="1" applyAlignment="1">
      <alignment horizontal="center" vertical="center" wrapText="1"/>
    </xf>
    <xf numFmtId="0" fontId="112" fillId="260" borderId="0" xfId="0" applyFont="1" applyFill="1" applyAlignment="1">
      <alignment horizontal="center" vertical="center" wrapText="1"/>
    </xf>
    <xf numFmtId="0" fontId="112" fillId="261" borderId="0" xfId="0" applyFont="1" applyFill="1" applyAlignment="1">
      <alignment horizontal="center" vertical="center" wrapText="1"/>
    </xf>
    <xf numFmtId="0" fontId="112" fillId="262" borderId="0" xfId="0" applyFont="1" applyFill="1" applyAlignment="1">
      <alignment horizontal="center" vertical="center" wrapText="1"/>
    </xf>
    <xf numFmtId="0" fontId="112" fillId="263" borderId="0" xfId="0" applyFont="1" applyFill="1" applyAlignment="1">
      <alignment horizontal="center" vertical="center" wrapText="1"/>
    </xf>
    <xf numFmtId="0" fontId="112" fillId="264" borderId="0" xfId="0" applyFont="1" applyFill="1" applyAlignment="1">
      <alignment horizontal="center" vertical="center" wrapText="1"/>
    </xf>
    <xf numFmtId="0" fontId="112" fillId="265" borderId="0" xfId="0" applyFont="1" applyFill="1" applyAlignment="1">
      <alignment horizontal="center" vertical="center" wrapText="1"/>
    </xf>
    <xf numFmtId="0" fontId="84" fillId="161" borderId="0" xfId="0" applyFont="1" applyFill="1"/>
    <xf numFmtId="0" fontId="84" fillId="266" borderId="0" xfId="0" applyFont="1" applyFill="1"/>
    <xf numFmtId="0" fontId="84" fillId="267" borderId="0" xfId="0" applyFont="1" applyFill="1"/>
    <xf numFmtId="0" fontId="112" fillId="268" borderId="0" xfId="0" applyFont="1" applyFill="1" applyAlignment="1">
      <alignment horizontal="center" vertical="center" wrapText="1"/>
    </xf>
    <xf numFmtId="0" fontId="112" fillId="269" borderId="0" xfId="0" applyFont="1" applyFill="1" applyAlignment="1">
      <alignment horizontal="center" vertical="center" wrapText="1"/>
    </xf>
    <xf numFmtId="0" fontId="112" fillId="270" borderId="0" xfId="0" applyFont="1" applyFill="1" applyAlignment="1">
      <alignment horizontal="center" vertical="center" wrapText="1"/>
    </xf>
    <xf numFmtId="0" fontId="112" fillId="271" borderId="0" xfId="0" applyFont="1" applyFill="1" applyAlignment="1">
      <alignment horizontal="center" vertical="center" wrapText="1"/>
    </xf>
    <xf numFmtId="0" fontId="112" fillId="272" borderId="0" xfId="0" applyFont="1" applyFill="1" applyAlignment="1">
      <alignment horizontal="center" vertical="center" wrapText="1"/>
    </xf>
    <xf numFmtId="0" fontId="112" fillId="273" borderId="0" xfId="0" applyFont="1" applyFill="1" applyAlignment="1">
      <alignment horizontal="center" vertical="center" wrapText="1"/>
    </xf>
    <xf numFmtId="0" fontId="112" fillId="274" borderId="0" xfId="0" applyFont="1" applyFill="1" applyAlignment="1">
      <alignment horizontal="center" vertical="center" wrapText="1"/>
    </xf>
    <xf numFmtId="0" fontId="112" fillId="275" borderId="0" xfId="0" applyFont="1" applyFill="1" applyAlignment="1">
      <alignment horizontal="center" vertical="center" wrapText="1"/>
    </xf>
    <xf numFmtId="0" fontId="112" fillId="276" borderId="0" xfId="0" applyFont="1" applyFill="1" applyAlignment="1">
      <alignment horizontal="center" vertical="center" wrapText="1"/>
    </xf>
    <xf numFmtId="0" fontId="84" fillId="277" borderId="0" xfId="0" applyFont="1" applyFill="1"/>
    <xf numFmtId="0" fontId="84" fillId="278" borderId="0" xfId="0" applyFont="1" applyFill="1"/>
    <xf numFmtId="0" fontId="84" fillId="279" borderId="0" xfId="0" applyFont="1" applyFill="1"/>
    <xf numFmtId="0" fontId="112" fillId="280" borderId="0" xfId="0" applyFont="1" applyFill="1" applyAlignment="1">
      <alignment horizontal="center" vertical="center" wrapText="1"/>
    </xf>
    <xf numFmtId="0" fontId="112" fillId="281" borderId="0" xfId="0" applyFont="1" applyFill="1" applyAlignment="1">
      <alignment horizontal="center" vertical="center" wrapText="1"/>
    </xf>
    <xf numFmtId="0" fontId="112" fillId="282" borderId="0" xfId="0" applyFont="1" applyFill="1" applyAlignment="1">
      <alignment horizontal="center" vertical="center" wrapText="1"/>
    </xf>
    <xf numFmtId="0" fontId="112" fillId="283" borderId="0" xfId="0" applyFont="1" applyFill="1" applyAlignment="1">
      <alignment horizontal="center" vertical="center" wrapText="1"/>
    </xf>
    <xf numFmtId="0" fontId="112" fillId="284" borderId="0" xfId="0" applyFont="1" applyFill="1" applyAlignment="1">
      <alignment horizontal="center" vertical="center" wrapText="1"/>
    </xf>
    <xf numFmtId="0" fontId="112" fillId="285" borderId="0" xfId="0" applyFont="1" applyFill="1" applyAlignment="1">
      <alignment horizontal="center" vertical="center" wrapText="1"/>
    </xf>
    <xf numFmtId="0" fontId="112" fillId="286" borderId="0" xfId="0" applyFont="1" applyFill="1" applyAlignment="1">
      <alignment horizontal="center" vertical="center" wrapText="1"/>
    </xf>
    <xf numFmtId="0" fontId="112" fillId="287" borderId="0" xfId="0" applyFont="1" applyFill="1" applyAlignment="1">
      <alignment horizontal="center" vertical="center" wrapText="1"/>
    </xf>
    <xf numFmtId="0" fontId="112" fillId="288" borderId="0" xfId="0" applyFont="1" applyFill="1" applyAlignment="1">
      <alignment horizontal="center" vertical="center" wrapText="1"/>
    </xf>
    <xf numFmtId="0" fontId="84" fillId="289" borderId="0" xfId="0" applyFont="1" applyFill="1"/>
    <xf numFmtId="0" fontId="84" fillId="290" borderId="0" xfId="0" applyFont="1" applyFill="1"/>
    <xf numFmtId="0" fontId="84" fillId="291" borderId="0" xfId="0" applyFont="1" applyFill="1"/>
    <xf numFmtId="0" fontId="112" fillId="292" borderId="0" xfId="0" applyFont="1" applyFill="1" applyAlignment="1">
      <alignment horizontal="center" vertical="center" wrapText="1"/>
    </xf>
    <xf numFmtId="0" fontId="112" fillId="293" borderId="0" xfId="0" applyFont="1" applyFill="1" applyAlignment="1">
      <alignment horizontal="center" vertical="center" wrapText="1"/>
    </xf>
    <xf numFmtId="0" fontId="112" fillId="294" borderId="0" xfId="0" applyFont="1" applyFill="1" applyAlignment="1">
      <alignment horizontal="center" vertical="center" wrapText="1"/>
    </xf>
    <xf numFmtId="0" fontId="112" fillId="295" borderId="0" xfId="0" applyFont="1" applyFill="1" applyAlignment="1">
      <alignment horizontal="center" vertical="center" wrapText="1"/>
    </xf>
    <xf numFmtId="0" fontId="112" fillId="296" borderId="0" xfId="0" applyFont="1" applyFill="1" applyAlignment="1">
      <alignment horizontal="center" vertical="center" wrapText="1"/>
    </xf>
    <xf numFmtId="0" fontId="112" fillId="297" borderId="0" xfId="0" applyFont="1" applyFill="1" applyAlignment="1">
      <alignment horizontal="center" vertical="center" wrapText="1"/>
    </xf>
    <xf numFmtId="0" fontId="112" fillId="298" borderId="0" xfId="0" applyFont="1" applyFill="1" applyAlignment="1">
      <alignment horizontal="center" vertical="center" wrapText="1"/>
    </xf>
    <xf numFmtId="0" fontId="112" fillId="299" borderId="0" xfId="0" applyFont="1" applyFill="1" applyAlignment="1">
      <alignment horizontal="center" vertical="center" wrapText="1"/>
    </xf>
    <xf numFmtId="0" fontId="0" fillId="300" borderId="0" xfId="0" applyFill="1" applyAlignment="1">
      <alignment horizontal="center" vertical="center" wrapText="1"/>
    </xf>
    <xf numFmtId="0" fontId="84" fillId="301" borderId="0" xfId="0" applyFont="1" applyFill="1"/>
    <xf numFmtId="0" fontId="84" fillId="302" borderId="0" xfId="0" applyFont="1" applyFill="1"/>
    <xf numFmtId="0" fontId="84" fillId="303" borderId="0" xfId="0" applyFont="1" applyFill="1"/>
    <xf numFmtId="0" fontId="112" fillId="95" borderId="0" xfId="0" applyFont="1" applyFill="1" applyAlignment="1">
      <alignment horizontal="center" vertical="center" wrapText="1"/>
    </xf>
    <xf numFmtId="0" fontId="112" fillId="304" borderId="0" xfId="0" applyFont="1" applyFill="1" applyAlignment="1">
      <alignment horizontal="center" vertical="center" wrapText="1"/>
    </xf>
    <xf numFmtId="0" fontId="112" fillId="305" borderId="0" xfId="0" applyFont="1" applyFill="1" applyAlignment="1">
      <alignment horizontal="center" vertical="center" wrapText="1"/>
    </xf>
    <xf numFmtId="0" fontId="112" fillId="306" borderId="0" xfId="0" applyFont="1" applyFill="1" applyAlignment="1">
      <alignment horizontal="center" vertical="center" wrapText="1"/>
    </xf>
    <xf numFmtId="0" fontId="112" fillId="307" borderId="0" xfId="0" applyFont="1" applyFill="1" applyAlignment="1">
      <alignment horizontal="center" vertical="center" wrapText="1"/>
    </xf>
    <xf numFmtId="0" fontId="112" fillId="308" borderId="0" xfId="0" applyFont="1" applyFill="1" applyAlignment="1">
      <alignment horizontal="center" vertical="center" wrapText="1"/>
    </xf>
    <xf numFmtId="0" fontId="112" fillId="309" borderId="0" xfId="0" applyFont="1" applyFill="1" applyAlignment="1">
      <alignment horizontal="center" vertical="center" wrapText="1"/>
    </xf>
    <xf numFmtId="0" fontId="0" fillId="310" borderId="0" xfId="0" applyFill="1" applyAlignment="1">
      <alignment horizontal="center" vertical="center" wrapText="1"/>
    </xf>
    <xf numFmtId="0" fontId="0" fillId="124" borderId="0" xfId="0" applyFill="1" applyAlignment="1">
      <alignment horizontal="center" vertical="center" wrapText="1"/>
    </xf>
    <xf numFmtId="0" fontId="84" fillId="311" borderId="0" xfId="0" applyFont="1" applyFill="1"/>
    <xf numFmtId="0" fontId="84" fillId="312" borderId="0" xfId="0" applyFont="1" applyFill="1"/>
    <xf numFmtId="0" fontId="84" fillId="313" borderId="0" xfId="0" applyFont="1" applyFill="1"/>
    <xf numFmtId="0" fontId="112" fillId="314" borderId="0" xfId="0" applyFont="1" applyFill="1" applyAlignment="1">
      <alignment horizontal="center" vertical="center" wrapText="1"/>
    </xf>
    <xf numFmtId="0" fontId="112" fillId="315" borderId="0" xfId="0" applyFont="1" applyFill="1" applyAlignment="1">
      <alignment horizontal="center" vertical="center" wrapText="1"/>
    </xf>
    <xf numFmtId="0" fontId="112" fillId="316" borderId="0" xfId="0" applyFont="1" applyFill="1" applyAlignment="1">
      <alignment horizontal="center" vertical="center" wrapText="1"/>
    </xf>
    <xf numFmtId="0" fontId="112" fillId="317" borderId="0" xfId="0" applyFont="1" applyFill="1" applyAlignment="1">
      <alignment horizontal="center" vertical="center" wrapText="1"/>
    </xf>
    <xf numFmtId="0" fontId="112" fillId="318" borderId="0" xfId="0" applyFont="1" applyFill="1" applyAlignment="1">
      <alignment horizontal="center" vertical="center" wrapText="1"/>
    </xf>
    <xf numFmtId="0" fontId="112" fillId="319" borderId="0" xfId="0" applyFont="1" applyFill="1" applyAlignment="1">
      <alignment horizontal="center" vertical="center" wrapText="1"/>
    </xf>
    <xf numFmtId="0" fontId="112" fillId="320" borderId="0" xfId="0" applyFont="1" applyFill="1" applyAlignment="1">
      <alignment horizontal="center" vertical="center" wrapText="1"/>
    </xf>
    <xf numFmtId="0" fontId="112" fillId="321" borderId="0" xfId="0" applyFont="1" applyFill="1" applyAlignment="1">
      <alignment horizontal="center" vertical="center" wrapText="1"/>
    </xf>
    <xf numFmtId="0" fontId="112" fillId="322" borderId="0" xfId="0" applyFont="1" applyFill="1" applyAlignment="1">
      <alignment horizontal="center" vertical="center" wrapText="1"/>
    </xf>
    <xf numFmtId="0" fontId="84" fillId="323" borderId="0" xfId="0" applyFont="1" applyFill="1"/>
    <xf numFmtId="0" fontId="84" fillId="324" borderId="0" xfId="0" applyFont="1" applyFill="1"/>
    <xf numFmtId="0" fontId="112" fillId="325" borderId="0" xfId="0" applyFont="1" applyFill="1" applyAlignment="1">
      <alignment horizontal="center" vertical="center" wrapText="1"/>
    </xf>
    <xf numFmtId="0" fontId="112" fillId="326" borderId="0" xfId="0" applyFont="1" applyFill="1" applyAlignment="1">
      <alignment horizontal="center" vertical="center" wrapText="1"/>
    </xf>
    <xf numFmtId="0" fontId="112" fillId="327" borderId="0" xfId="0" applyFont="1" applyFill="1" applyAlignment="1">
      <alignment horizontal="center" vertical="center" wrapText="1"/>
    </xf>
    <xf numFmtId="0" fontId="112" fillId="328" borderId="0" xfId="0" applyFont="1" applyFill="1" applyAlignment="1">
      <alignment horizontal="center" vertical="center" wrapText="1"/>
    </xf>
    <xf numFmtId="0" fontId="112" fillId="329" borderId="0" xfId="0" applyFont="1" applyFill="1" applyAlignment="1">
      <alignment horizontal="center" vertical="center" wrapText="1"/>
    </xf>
    <xf numFmtId="0" fontId="112" fillId="330" borderId="0" xfId="0" applyFont="1" applyFill="1" applyAlignment="1">
      <alignment horizontal="center" vertical="center" wrapText="1"/>
    </xf>
    <xf numFmtId="0" fontId="112" fillId="331" borderId="0" xfId="0" applyFont="1" applyFill="1" applyAlignment="1">
      <alignment horizontal="center" vertical="center" wrapText="1"/>
    </xf>
    <xf numFmtId="0" fontId="112" fillId="332" borderId="0" xfId="0" applyFont="1" applyFill="1" applyAlignment="1">
      <alignment horizontal="center" vertical="center" wrapText="1"/>
    </xf>
    <xf numFmtId="0" fontId="112" fillId="333" borderId="0" xfId="0" applyFont="1" applyFill="1" applyAlignment="1">
      <alignment horizontal="center" vertical="center" wrapText="1"/>
    </xf>
    <xf numFmtId="0" fontId="84" fillId="334" borderId="0" xfId="0" applyFont="1" applyFill="1"/>
    <xf numFmtId="0" fontId="84" fillId="335" borderId="0" xfId="0" applyFont="1" applyFill="1"/>
    <xf numFmtId="0" fontId="84" fillId="336" borderId="0" xfId="0" applyFont="1" applyFill="1"/>
    <xf numFmtId="0" fontId="112" fillId="337" borderId="0" xfId="0" applyFont="1" applyFill="1" applyAlignment="1">
      <alignment horizontal="center" vertical="center" wrapText="1"/>
    </xf>
    <xf numFmtId="0" fontId="112" fillId="338" borderId="0" xfId="0" applyFont="1" applyFill="1" applyAlignment="1">
      <alignment horizontal="center" vertical="center" wrapText="1"/>
    </xf>
    <xf numFmtId="0" fontId="112" fillId="339" borderId="0" xfId="0" applyFont="1" applyFill="1" applyAlignment="1">
      <alignment horizontal="center" vertical="center" wrapText="1"/>
    </xf>
    <xf numFmtId="0" fontId="112" fillId="340" borderId="0" xfId="0" applyFont="1" applyFill="1" applyAlignment="1">
      <alignment horizontal="center" vertical="center" wrapText="1"/>
    </xf>
    <xf numFmtId="0" fontId="112" fillId="341" borderId="0" xfId="0" applyFont="1" applyFill="1" applyAlignment="1">
      <alignment horizontal="center" vertical="center" wrapText="1"/>
    </xf>
    <xf numFmtId="0" fontId="112" fillId="342" borderId="0" xfId="0" applyFont="1" applyFill="1" applyAlignment="1">
      <alignment horizontal="center" vertical="center" wrapText="1"/>
    </xf>
    <xf numFmtId="0" fontId="112" fillId="343" borderId="0" xfId="0" applyFont="1" applyFill="1" applyAlignment="1">
      <alignment horizontal="center" vertical="center" wrapText="1"/>
    </xf>
    <xf numFmtId="0" fontId="112" fillId="344" borderId="0" xfId="0" applyFont="1" applyFill="1" applyAlignment="1">
      <alignment horizontal="center" vertical="center" wrapText="1"/>
    </xf>
    <xf numFmtId="0" fontId="112" fillId="345" borderId="0" xfId="0" applyFont="1" applyFill="1" applyAlignment="1">
      <alignment horizontal="center" vertical="center" wrapText="1"/>
    </xf>
    <xf numFmtId="0" fontId="84" fillId="346" borderId="0" xfId="0" applyFont="1" applyFill="1"/>
    <xf numFmtId="0" fontId="84" fillId="347" borderId="0" xfId="0" applyFont="1" applyFill="1"/>
    <xf numFmtId="0" fontId="84" fillId="348" borderId="0" xfId="0" applyFont="1" applyFill="1"/>
    <xf numFmtId="0" fontId="112" fillId="349" borderId="0" xfId="0" applyFont="1" applyFill="1" applyAlignment="1">
      <alignment horizontal="center" vertical="center" wrapText="1"/>
    </xf>
    <xf numFmtId="0" fontId="112" fillId="350" borderId="0" xfId="0" applyFont="1" applyFill="1" applyAlignment="1">
      <alignment horizontal="center" vertical="center" wrapText="1"/>
    </xf>
    <xf numFmtId="0" fontId="112" fillId="351" borderId="0" xfId="0" applyFont="1" applyFill="1" applyAlignment="1">
      <alignment horizontal="center" vertical="center" wrapText="1"/>
    </xf>
    <xf numFmtId="0" fontId="112" fillId="352" borderId="0" xfId="0" applyFont="1" applyFill="1" applyAlignment="1">
      <alignment horizontal="center" vertical="center" wrapText="1"/>
    </xf>
    <xf numFmtId="0" fontId="112" fillId="353" borderId="0" xfId="0" applyFont="1" applyFill="1" applyAlignment="1">
      <alignment horizontal="center" vertical="center" wrapText="1"/>
    </xf>
    <xf numFmtId="0" fontId="112" fillId="354" borderId="0" xfId="0" applyFont="1" applyFill="1" applyAlignment="1">
      <alignment horizontal="center" vertical="center" wrapText="1"/>
    </xf>
    <xf numFmtId="0" fontId="112" fillId="355" borderId="0" xfId="0" applyFont="1" applyFill="1" applyAlignment="1">
      <alignment horizontal="center" vertical="center" wrapText="1"/>
    </xf>
    <xf numFmtId="0" fontId="112" fillId="356" borderId="0" xfId="0" applyFont="1" applyFill="1" applyAlignment="1">
      <alignment horizontal="center" vertical="center" wrapText="1"/>
    </xf>
    <xf numFmtId="0" fontId="112" fillId="357" borderId="0" xfId="0" applyFont="1" applyFill="1" applyAlignment="1">
      <alignment horizontal="center" vertical="center" wrapText="1"/>
    </xf>
    <xf numFmtId="0" fontId="84" fillId="358" borderId="0" xfId="0" applyFont="1" applyFill="1"/>
    <xf numFmtId="0" fontId="84" fillId="359" borderId="0" xfId="0" applyFont="1" applyFill="1"/>
    <xf numFmtId="0" fontId="84" fillId="360" borderId="0" xfId="0" applyFont="1" applyFill="1"/>
    <xf numFmtId="0" fontId="17" fillId="22" borderId="0" xfId="2" applyFont="1" applyFill="1" applyAlignment="1">
      <alignment horizontal="center" vertical="center"/>
    </xf>
    <xf numFmtId="0" fontId="113" fillId="21" borderId="0" xfId="2" applyFont="1" applyFill="1" applyAlignment="1">
      <alignment horizontal="left" vertical="center"/>
    </xf>
    <xf numFmtId="0" fontId="114" fillId="21" borderId="0" xfId="2" applyFont="1" applyFill="1" applyAlignment="1">
      <alignment vertical="center"/>
    </xf>
    <xf numFmtId="0" fontId="114" fillId="21" borderId="7" xfId="2" applyFont="1" applyFill="1" applyBorder="1" applyAlignment="1">
      <alignment vertical="center"/>
    </xf>
    <xf numFmtId="0" fontId="112" fillId="361" borderId="0" xfId="0" applyFont="1" applyFill="1" applyAlignment="1">
      <alignment horizontal="center" vertical="center" wrapText="1"/>
    </xf>
    <xf numFmtId="0" fontId="112" fillId="362" borderId="0" xfId="0" applyFont="1" applyFill="1" applyAlignment="1">
      <alignment horizontal="center" vertical="center" wrapText="1"/>
    </xf>
    <xf numFmtId="0" fontId="112" fillId="363" borderId="0" xfId="0" applyFont="1" applyFill="1" applyAlignment="1">
      <alignment horizontal="center" vertical="center" wrapText="1"/>
    </xf>
    <xf numFmtId="0" fontId="112" fillId="364" borderId="0" xfId="0" applyFont="1" applyFill="1" applyAlignment="1">
      <alignment horizontal="center" vertical="center" wrapText="1"/>
    </xf>
    <xf numFmtId="0" fontId="112" fillId="365" borderId="0" xfId="0" applyFont="1" applyFill="1" applyAlignment="1">
      <alignment horizontal="center" vertical="center" wrapText="1"/>
    </xf>
    <xf numFmtId="0" fontId="112" fillId="366" borderId="0" xfId="0" applyFont="1" applyFill="1" applyAlignment="1">
      <alignment horizontal="center" vertical="center" wrapText="1"/>
    </xf>
    <xf numFmtId="0" fontId="112" fillId="367" borderId="0" xfId="0" applyFont="1" applyFill="1" applyAlignment="1">
      <alignment horizontal="center" vertical="center" wrapText="1"/>
    </xf>
    <xf numFmtId="0" fontId="112" fillId="368" borderId="0" xfId="0" applyFont="1" applyFill="1" applyAlignment="1">
      <alignment horizontal="center" vertical="center" wrapText="1"/>
    </xf>
    <xf numFmtId="0" fontId="112" fillId="369" borderId="0" xfId="0" applyFont="1" applyFill="1" applyAlignment="1">
      <alignment horizontal="center" vertical="center" wrapText="1"/>
    </xf>
    <xf numFmtId="0" fontId="84" fillId="370" borderId="0" xfId="0" applyFont="1" applyFill="1"/>
    <xf numFmtId="0" fontId="84" fillId="371" borderId="0" xfId="0" applyFont="1" applyFill="1"/>
    <xf numFmtId="0" fontId="84" fillId="372" borderId="0" xfId="0" applyFont="1" applyFill="1"/>
    <xf numFmtId="0" fontId="89" fillId="108" borderId="0" xfId="23" applyFont="1" applyFill="1" applyAlignment="1">
      <alignment horizontal="center" vertical="center"/>
    </xf>
    <xf numFmtId="0" fontId="115" fillId="11" borderId="0" xfId="1" applyFont="1" applyFill="1" applyBorder="1" applyAlignment="1">
      <alignment horizontal="left" vertical="center"/>
    </xf>
    <xf numFmtId="0" fontId="115" fillId="11" borderId="7" xfId="1" applyFont="1" applyFill="1" applyBorder="1" applyAlignment="1">
      <alignment horizontal="left" vertical="center"/>
    </xf>
    <xf numFmtId="0" fontId="112" fillId="373" borderId="0" xfId="0" applyFont="1" applyFill="1" applyAlignment="1">
      <alignment horizontal="center" vertical="center" wrapText="1"/>
    </xf>
    <xf numFmtId="0" fontId="112" fillId="374" borderId="0" xfId="0" applyFont="1" applyFill="1" applyAlignment="1">
      <alignment horizontal="center" vertical="center" wrapText="1"/>
    </xf>
    <xf numFmtId="0" fontId="112" fillId="375" borderId="0" xfId="0" applyFont="1" applyFill="1" applyAlignment="1">
      <alignment horizontal="center" vertical="center" wrapText="1"/>
    </xf>
    <xf numFmtId="0" fontId="112" fillId="376" borderId="0" xfId="0" applyFont="1" applyFill="1" applyAlignment="1">
      <alignment horizontal="center" vertical="center" wrapText="1"/>
    </xf>
    <xf numFmtId="0" fontId="112" fillId="377" borderId="0" xfId="0" applyFont="1" applyFill="1" applyAlignment="1">
      <alignment horizontal="center" vertical="center" wrapText="1"/>
    </xf>
    <xf numFmtId="0" fontId="112" fillId="378" borderId="0" xfId="0" applyFont="1" applyFill="1" applyAlignment="1">
      <alignment horizontal="center" vertical="center" wrapText="1"/>
    </xf>
    <xf numFmtId="0" fontId="112" fillId="379" borderId="0" xfId="0" applyFont="1" applyFill="1" applyAlignment="1">
      <alignment horizontal="center" vertical="center" wrapText="1"/>
    </xf>
    <xf numFmtId="0" fontId="112" fillId="380" borderId="0" xfId="0" applyFont="1" applyFill="1" applyAlignment="1">
      <alignment horizontal="center" vertical="center" wrapText="1"/>
    </xf>
    <xf numFmtId="0" fontId="112" fillId="381" borderId="0" xfId="0" applyFont="1" applyFill="1" applyAlignment="1">
      <alignment horizontal="center" vertical="center" wrapText="1"/>
    </xf>
    <xf numFmtId="0" fontId="84" fillId="382" borderId="0" xfId="0" applyFont="1" applyFill="1"/>
    <xf numFmtId="0" fontId="84" fillId="383" borderId="0" xfId="0" applyFont="1" applyFill="1"/>
    <xf numFmtId="0" fontId="84" fillId="384" borderId="0" xfId="0" applyFont="1" applyFill="1"/>
    <xf numFmtId="0" fontId="112" fillId="385" borderId="0" xfId="0" applyFont="1" applyFill="1" applyAlignment="1">
      <alignment horizontal="center" vertical="center" wrapText="1"/>
    </xf>
    <xf numFmtId="0" fontId="112" fillId="386" borderId="0" xfId="0" applyFont="1" applyFill="1" applyAlignment="1">
      <alignment horizontal="center" vertical="center" wrapText="1"/>
    </xf>
    <xf numFmtId="0" fontId="112" fillId="387" borderId="0" xfId="0" applyFont="1" applyFill="1" applyAlignment="1">
      <alignment horizontal="center" vertical="center" wrapText="1"/>
    </xf>
    <xf numFmtId="0" fontId="112" fillId="388" borderId="0" xfId="0" applyFont="1" applyFill="1" applyAlignment="1">
      <alignment horizontal="center" vertical="center" wrapText="1"/>
    </xf>
    <xf numFmtId="0" fontId="112" fillId="389" borderId="0" xfId="0" applyFont="1" applyFill="1" applyAlignment="1">
      <alignment horizontal="center" vertical="center" wrapText="1"/>
    </xf>
    <xf numFmtId="0" fontId="112" fillId="390" borderId="0" xfId="0" applyFont="1" applyFill="1" applyAlignment="1">
      <alignment horizontal="center" vertical="center" wrapText="1"/>
    </xf>
    <xf numFmtId="0" fontId="112" fillId="391" borderId="0" xfId="0" applyFont="1" applyFill="1" applyAlignment="1">
      <alignment horizontal="center" vertical="center" wrapText="1"/>
    </xf>
    <xf numFmtId="0" fontId="112" fillId="392" borderId="0" xfId="0" applyFont="1" applyFill="1" applyAlignment="1">
      <alignment horizontal="center" vertical="center" wrapText="1"/>
    </xf>
    <xf numFmtId="0" fontId="0" fillId="393" borderId="0" xfId="0" applyFill="1" applyAlignment="1">
      <alignment horizontal="center" vertical="center" wrapText="1"/>
    </xf>
    <xf numFmtId="0" fontId="84" fillId="394" borderId="0" xfId="0" applyFont="1" applyFill="1"/>
    <xf numFmtId="0" fontId="84" fillId="395" borderId="0" xfId="0" applyFont="1" applyFill="1"/>
    <xf numFmtId="0" fontId="84" fillId="396" borderId="0" xfId="0" applyFont="1" applyFill="1"/>
    <xf numFmtId="0" fontId="112" fillId="397" borderId="0" xfId="0" applyFont="1" applyFill="1" applyAlignment="1">
      <alignment horizontal="center" vertical="center" wrapText="1"/>
    </xf>
    <xf numFmtId="0" fontId="112" fillId="398" borderId="0" xfId="0" applyFont="1" applyFill="1" applyAlignment="1">
      <alignment horizontal="center" vertical="center" wrapText="1"/>
    </xf>
    <xf numFmtId="0" fontId="112" fillId="399" borderId="0" xfId="0" applyFont="1" applyFill="1" applyAlignment="1">
      <alignment horizontal="center" vertical="center" wrapText="1"/>
    </xf>
    <xf numFmtId="0" fontId="112" fillId="400" borderId="0" xfId="0" applyFont="1" applyFill="1" applyAlignment="1">
      <alignment horizontal="center" vertical="center" wrapText="1"/>
    </xf>
    <xf numFmtId="0" fontId="112" fillId="401" borderId="0" xfId="0" applyFont="1" applyFill="1" applyAlignment="1">
      <alignment horizontal="center" vertical="center" wrapText="1"/>
    </xf>
    <xf numFmtId="0" fontId="112" fillId="402" borderId="0" xfId="0" applyFont="1" applyFill="1" applyAlignment="1">
      <alignment horizontal="center" vertical="center" wrapText="1"/>
    </xf>
    <xf numFmtId="0" fontId="112" fillId="403" borderId="0" xfId="0" applyFont="1" applyFill="1" applyAlignment="1">
      <alignment horizontal="center" vertical="center" wrapText="1"/>
    </xf>
    <xf numFmtId="0" fontId="0" fillId="404" borderId="0" xfId="0" applyFill="1" applyAlignment="1">
      <alignment horizontal="center" vertical="center" wrapText="1"/>
    </xf>
    <xf numFmtId="0" fontId="0" fillId="405" borderId="0" xfId="0" applyFill="1" applyAlignment="1">
      <alignment horizontal="center" vertical="center" wrapText="1"/>
    </xf>
    <xf numFmtId="0" fontId="84" fillId="406" borderId="0" xfId="0" applyFont="1" applyFill="1"/>
    <xf numFmtId="0" fontId="84" fillId="407" borderId="0" xfId="0" applyFont="1" applyFill="1"/>
    <xf numFmtId="0" fontId="84" fillId="408" borderId="0" xfId="0" applyFont="1" applyFill="1"/>
    <xf numFmtId="0" fontId="61" fillId="10" borderId="0" xfId="2" applyFont="1" applyFill="1" applyAlignment="1">
      <alignment vertical="center"/>
    </xf>
    <xf numFmtId="0" fontId="61" fillId="10" borderId="7" xfId="2" applyFont="1" applyFill="1" applyBorder="1" applyAlignment="1">
      <alignment vertical="center"/>
    </xf>
    <xf numFmtId="0" fontId="112" fillId="409" borderId="0" xfId="0" applyFont="1" applyFill="1" applyAlignment="1">
      <alignment horizontal="center" vertical="center" wrapText="1"/>
    </xf>
    <xf numFmtId="0" fontId="112" fillId="410" borderId="0" xfId="0" applyFont="1" applyFill="1" applyAlignment="1">
      <alignment horizontal="center" vertical="center" wrapText="1"/>
    </xf>
    <xf numFmtId="0" fontId="112" fillId="411" borderId="0" xfId="0" applyFont="1" applyFill="1" applyAlignment="1">
      <alignment horizontal="center" vertical="center" wrapText="1"/>
    </xf>
    <xf numFmtId="0" fontId="112" fillId="412" borderId="0" xfId="0" applyFont="1" applyFill="1" applyAlignment="1">
      <alignment horizontal="center" vertical="center" wrapText="1"/>
    </xf>
    <xf numFmtId="0" fontId="112" fillId="413" borderId="0" xfId="0" applyFont="1" applyFill="1" applyAlignment="1">
      <alignment horizontal="center" vertical="center" wrapText="1"/>
    </xf>
    <xf numFmtId="0" fontId="112" fillId="414" borderId="0" xfId="0" applyFont="1" applyFill="1" applyAlignment="1">
      <alignment horizontal="center" vertical="center" wrapText="1"/>
    </xf>
    <xf numFmtId="0" fontId="0" fillId="415" borderId="0" xfId="0" applyFill="1" applyAlignment="1">
      <alignment horizontal="center" vertical="center" wrapText="1"/>
    </xf>
    <xf numFmtId="0" fontId="0" fillId="416" borderId="0" xfId="0" applyFill="1" applyAlignment="1">
      <alignment horizontal="center" vertical="center" wrapText="1"/>
    </xf>
    <xf numFmtId="0" fontId="0" fillId="417" borderId="0" xfId="0" applyFill="1" applyAlignment="1">
      <alignment horizontal="center" vertical="center" wrapText="1"/>
    </xf>
    <xf numFmtId="0" fontId="84" fillId="418" borderId="0" xfId="0" applyFont="1" applyFill="1"/>
    <xf numFmtId="0" fontId="84" fillId="419" borderId="0" xfId="0" applyFont="1" applyFill="1"/>
    <xf numFmtId="0" fontId="84" fillId="420" borderId="0" xfId="0" applyFont="1" applyFill="1"/>
    <xf numFmtId="0" fontId="52" fillId="22" borderId="0" xfId="2" applyFont="1" applyFill="1" applyAlignment="1" applyProtection="1">
      <alignment vertical="center"/>
      <protection hidden="1"/>
    </xf>
    <xf numFmtId="0" fontId="21" fillId="22" borderId="0" xfId="2" applyFont="1" applyFill="1" applyAlignment="1" applyProtection="1">
      <alignment vertical="center"/>
      <protection hidden="1"/>
    </xf>
    <xf numFmtId="0" fontId="112" fillId="421" borderId="0" xfId="0" applyFont="1" applyFill="1" applyAlignment="1">
      <alignment horizontal="center" vertical="center" wrapText="1"/>
    </xf>
    <xf numFmtId="0" fontId="112" fillId="422" borderId="0" xfId="0" applyFont="1" applyFill="1" applyAlignment="1">
      <alignment horizontal="center" vertical="center" wrapText="1"/>
    </xf>
    <xf numFmtId="0" fontId="112" fillId="423" borderId="0" xfId="0" applyFont="1" applyFill="1" applyAlignment="1">
      <alignment horizontal="center" vertical="center" wrapText="1"/>
    </xf>
    <xf numFmtId="0" fontId="112" fillId="424" borderId="0" xfId="0" applyFont="1" applyFill="1" applyAlignment="1">
      <alignment horizontal="center" vertical="center" wrapText="1"/>
    </xf>
    <xf numFmtId="0" fontId="112" fillId="425" borderId="0" xfId="0" applyFont="1" applyFill="1" applyAlignment="1">
      <alignment horizontal="center" vertical="center" wrapText="1"/>
    </xf>
    <xf numFmtId="0" fontId="112" fillId="426" borderId="0" xfId="0" applyFont="1" applyFill="1" applyAlignment="1">
      <alignment horizontal="center" vertical="center" wrapText="1"/>
    </xf>
    <xf numFmtId="0" fontId="112" fillId="427" borderId="0" xfId="0" applyFont="1" applyFill="1" applyAlignment="1">
      <alignment horizontal="center" vertical="center" wrapText="1"/>
    </xf>
    <xf numFmtId="0" fontId="112" fillId="428" borderId="0" xfId="0" applyFont="1" applyFill="1" applyAlignment="1">
      <alignment horizontal="center" vertical="center" wrapText="1"/>
    </xf>
    <xf numFmtId="0" fontId="112" fillId="429" borderId="0" xfId="0" applyFont="1" applyFill="1" applyAlignment="1">
      <alignment horizontal="center" vertical="center" wrapText="1"/>
    </xf>
    <xf numFmtId="0" fontId="84" fillId="430" borderId="0" xfId="0" applyFont="1" applyFill="1"/>
    <xf numFmtId="0" fontId="84" fillId="431" borderId="0" xfId="0" applyFont="1" applyFill="1"/>
    <xf numFmtId="0" fontId="84" fillId="432" borderId="0" xfId="0" applyFont="1" applyFill="1"/>
    <xf numFmtId="0" fontId="46" fillId="6" borderId="10" xfId="12" applyFont="1" applyFill="1" applyBorder="1" applyAlignment="1">
      <alignment horizontal="center" vertical="center"/>
    </xf>
    <xf numFmtId="0" fontId="46" fillId="6" borderId="3" xfId="12" applyFont="1" applyFill="1" applyBorder="1" applyAlignment="1">
      <alignment horizontal="center" vertical="center"/>
    </xf>
    <xf numFmtId="0" fontId="52" fillId="153" borderId="64" xfId="12" applyFont="1" applyFill="1" applyBorder="1" applyAlignment="1">
      <alignment horizontal="center" vertical="center"/>
    </xf>
    <xf numFmtId="0" fontId="112" fillId="433" borderId="0" xfId="0" applyFont="1" applyFill="1" applyAlignment="1">
      <alignment horizontal="center" vertical="center" wrapText="1"/>
    </xf>
    <xf numFmtId="0" fontId="112" fillId="434" borderId="0" xfId="0" applyFont="1" applyFill="1" applyAlignment="1">
      <alignment horizontal="center" vertical="center" wrapText="1"/>
    </xf>
    <xf numFmtId="0" fontId="112" fillId="435" borderId="0" xfId="0" applyFont="1" applyFill="1" applyAlignment="1">
      <alignment horizontal="center" vertical="center" wrapText="1"/>
    </xf>
    <xf numFmtId="0" fontId="112" fillId="436" borderId="0" xfId="0" applyFont="1" applyFill="1" applyAlignment="1">
      <alignment horizontal="center" vertical="center" wrapText="1"/>
    </xf>
    <xf numFmtId="0" fontId="112" fillId="437" borderId="0" xfId="0" applyFont="1" applyFill="1" applyAlignment="1">
      <alignment horizontal="center" vertical="center" wrapText="1"/>
    </xf>
    <xf numFmtId="0" fontId="112" fillId="438" borderId="0" xfId="0" applyFont="1" applyFill="1" applyAlignment="1">
      <alignment horizontal="center" vertical="center" wrapText="1"/>
    </xf>
    <xf numFmtId="0" fontId="112" fillId="439" borderId="0" xfId="0" applyFont="1" applyFill="1" applyAlignment="1">
      <alignment horizontal="center" vertical="center" wrapText="1"/>
    </xf>
    <xf numFmtId="0" fontId="112" fillId="440" borderId="0" xfId="0" applyFont="1" applyFill="1" applyAlignment="1">
      <alignment horizontal="center" vertical="center" wrapText="1"/>
    </xf>
    <xf numFmtId="0" fontId="112" fillId="441" borderId="0" xfId="0" applyFont="1" applyFill="1" applyAlignment="1">
      <alignment horizontal="center" vertical="center" wrapText="1"/>
    </xf>
    <xf numFmtId="0" fontId="84" fillId="442" borderId="0" xfId="0" applyFont="1" applyFill="1"/>
    <xf numFmtId="0" fontId="84" fillId="443" borderId="0" xfId="0" applyFont="1" applyFill="1"/>
    <xf numFmtId="0" fontId="84" fillId="444" borderId="0" xfId="0" applyFont="1" applyFill="1"/>
    <xf numFmtId="0" fontId="112" fillId="445" borderId="0" xfId="0" applyFont="1" applyFill="1" applyAlignment="1">
      <alignment horizontal="center" vertical="center" wrapText="1"/>
    </xf>
    <xf numFmtId="0" fontId="112" fillId="446" borderId="0" xfId="0" applyFont="1" applyFill="1" applyAlignment="1">
      <alignment horizontal="center" vertical="center" wrapText="1"/>
    </xf>
    <xf numFmtId="0" fontId="112" fillId="114" borderId="0" xfId="0" applyFont="1" applyFill="1" applyAlignment="1">
      <alignment horizontal="center" vertical="center" wrapText="1"/>
    </xf>
    <xf numFmtId="0" fontId="112" fillId="447" borderId="0" xfId="0" applyFont="1" applyFill="1" applyAlignment="1">
      <alignment horizontal="center" vertical="center" wrapText="1"/>
    </xf>
    <xf numFmtId="0" fontId="112" fillId="448" borderId="0" xfId="0" applyFont="1" applyFill="1" applyAlignment="1">
      <alignment horizontal="center" vertical="center" wrapText="1"/>
    </xf>
    <xf numFmtId="0" fontId="112" fillId="449" borderId="0" xfId="0" applyFont="1" applyFill="1" applyAlignment="1">
      <alignment horizontal="center" vertical="center" wrapText="1"/>
    </xf>
    <xf numFmtId="0" fontId="112" fillId="450" borderId="0" xfId="0" applyFont="1" applyFill="1" applyAlignment="1">
      <alignment horizontal="center" vertical="center" wrapText="1"/>
    </xf>
    <xf numFmtId="0" fontId="112" fillId="451" borderId="0" xfId="0" applyFont="1" applyFill="1" applyAlignment="1">
      <alignment horizontal="center" vertical="center" wrapText="1"/>
    </xf>
    <xf numFmtId="0" fontId="112" fillId="452" borderId="0" xfId="0" applyFont="1" applyFill="1" applyAlignment="1">
      <alignment horizontal="center" vertical="center" wrapText="1"/>
    </xf>
    <xf numFmtId="0" fontId="84" fillId="453" borderId="0" xfId="0" applyFont="1" applyFill="1"/>
    <xf numFmtId="0" fontId="84" fillId="454" borderId="0" xfId="0" applyFont="1" applyFill="1"/>
    <xf numFmtId="0" fontId="84" fillId="455" borderId="0" xfId="0" applyFont="1" applyFill="1"/>
    <xf numFmtId="0" fontId="112" fillId="456" borderId="0" xfId="0" applyFont="1" applyFill="1" applyAlignment="1">
      <alignment horizontal="center" vertical="center" wrapText="1"/>
    </xf>
    <xf numFmtId="0" fontId="112" fillId="457" borderId="0" xfId="0" applyFont="1" applyFill="1" applyAlignment="1">
      <alignment horizontal="center" vertical="center" wrapText="1"/>
    </xf>
    <xf numFmtId="0" fontId="112" fillId="458" borderId="0" xfId="0" applyFont="1" applyFill="1" applyAlignment="1">
      <alignment horizontal="center" vertical="center" wrapText="1"/>
    </xf>
    <xf numFmtId="0" fontId="112" fillId="459" borderId="0" xfId="0" applyFont="1" applyFill="1" applyAlignment="1">
      <alignment horizontal="center" vertical="center" wrapText="1"/>
    </xf>
    <xf numFmtId="0" fontId="112" fillId="460" borderId="0" xfId="0" applyFont="1" applyFill="1" applyAlignment="1">
      <alignment horizontal="center" vertical="center" wrapText="1"/>
    </xf>
    <xf numFmtId="0" fontId="112" fillId="461" borderId="0" xfId="0" applyFont="1" applyFill="1" applyAlignment="1">
      <alignment horizontal="center" vertical="center" wrapText="1"/>
    </xf>
    <xf numFmtId="0" fontId="112" fillId="462" borderId="0" xfId="0" applyFont="1" applyFill="1" applyAlignment="1">
      <alignment horizontal="center" vertical="center" wrapText="1"/>
    </xf>
    <xf numFmtId="0" fontId="112" fillId="463" borderId="0" xfId="0" applyFont="1" applyFill="1" applyAlignment="1">
      <alignment horizontal="center" vertical="center" wrapText="1"/>
    </xf>
    <xf numFmtId="0" fontId="112" fillId="464" borderId="0" xfId="0" applyFont="1" applyFill="1" applyAlignment="1">
      <alignment horizontal="center" vertical="center" wrapText="1"/>
    </xf>
    <xf numFmtId="0" fontId="84" fillId="465" borderId="0" xfId="0" applyFont="1" applyFill="1"/>
    <xf numFmtId="0" fontId="84" fillId="466" borderId="0" xfId="0" applyFont="1" applyFill="1"/>
    <xf numFmtId="0" fontId="84" fillId="467" borderId="0" xfId="0" applyFont="1" applyFill="1"/>
    <xf numFmtId="0" fontId="64" fillId="0" borderId="0" xfId="2" applyFont="1" applyAlignment="1">
      <alignment horizontal="left" vertical="center"/>
    </xf>
    <xf numFmtId="0" fontId="112" fillId="468" borderId="0" xfId="0" applyFont="1" applyFill="1" applyAlignment="1">
      <alignment horizontal="center" vertical="center" wrapText="1"/>
    </xf>
    <xf numFmtId="0" fontId="112" fillId="469" borderId="0" xfId="0" applyFont="1" applyFill="1" applyAlignment="1">
      <alignment horizontal="center" vertical="center" wrapText="1"/>
    </xf>
    <xf numFmtId="0" fontId="112" fillId="470" borderId="0" xfId="0" applyFont="1" applyFill="1" applyAlignment="1">
      <alignment horizontal="center" vertical="center" wrapText="1"/>
    </xf>
    <xf numFmtId="0" fontId="112" fillId="471" borderId="0" xfId="0" applyFont="1" applyFill="1" applyAlignment="1">
      <alignment horizontal="center" vertical="center" wrapText="1"/>
    </xf>
    <xf numFmtId="0" fontId="112" fillId="472" borderId="0" xfId="0" applyFont="1" applyFill="1" applyAlignment="1">
      <alignment horizontal="center" vertical="center" wrapText="1"/>
    </xf>
    <xf numFmtId="0" fontId="112" fillId="473" borderId="0" xfId="0" applyFont="1" applyFill="1" applyAlignment="1">
      <alignment horizontal="center" vertical="center" wrapText="1"/>
    </xf>
    <xf numFmtId="0" fontId="112" fillId="474" borderId="0" xfId="0" applyFont="1" applyFill="1" applyAlignment="1">
      <alignment horizontal="center" vertical="center" wrapText="1"/>
    </xf>
    <xf numFmtId="0" fontId="112" fillId="475" borderId="0" xfId="0" applyFont="1" applyFill="1" applyAlignment="1">
      <alignment horizontal="center" vertical="center" wrapText="1"/>
    </xf>
    <xf numFmtId="0" fontId="112" fillId="476" borderId="0" xfId="0" applyFont="1" applyFill="1" applyAlignment="1">
      <alignment horizontal="center" vertical="center" wrapText="1"/>
    </xf>
    <xf numFmtId="0" fontId="84" fillId="477" borderId="0" xfId="0" applyFont="1" applyFill="1"/>
    <xf numFmtId="0" fontId="84" fillId="478" borderId="0" xfId="0" applyFont="1" applyFill="1"/>
    <xf numFmtId="0" fontId="84" fillId="479" borderId="0" xfId="0" applyFont="1" applyFill="1"/>
    <xf numFmtId="0" fontId="112" fillId="480" borderId="0" xfId="0" applyFont="1" applyFill="1" applyAlignment="1">
      <alignment horizontal="center" vertical="center" wrapText="1"/>
    </xf>
    <xf numFmtId="0" fontId="112" fillId="481" borderId="0" xfId="0" applyFont="1" applyFill="1" applyAlignment="1">
      <alignment horizontal="center" vertical="center" wrapText="1"/>
    </xf>
    <xf numFmtId="0" fontId="112" fillId="482" borderId="0" xfId="0" applyFont="1" applyFill="1" applyAlignment="1">
      <alignment horizontal="center" vertical="center" wrapText="1"/>
    </xf>
    <xf numFmtId="0" fontId="112" fillId="483" borderId="0" xfId="0" applyFont="1" applyFill="1" applyAlignment="1">
      <alignment horizontal="center" vertical="center" wrapText="1"/>
    </xf>
    <xf numFmtId="0" fontId="112" fillId="484" borderId="0" xfId="0" applyFont="1" applyFill="1" applyAlignment="1">
      <alignment horizontal="center" vertical="center" wrapText="1"/>
    </xf>
    <xf numFmtId="0" fontId="112" fillId="485" borderId="0" xfId="0" applyFont="1" applyFill="1" applyAlignment="1">
      <alignment horizontal="center" vertical="center" wrapText="1"/>
    </xf>
    <xf numFmtId="0" fontId="112" fillId="486" borderId="0" xfId="0" applyFont="1" applyFill="1" applyAlignment="1">
      <alignment horizontal="center" vertical="center" wrapText="1"/>
    </xf>
    <xf numFmtId="0" fontId="112" fillId="487" borderId="0" xfId="0" applyFont="1" applyFill="1" applyAlignment="1">
      <alignment horizontal="center" vertical="center" wrapText="1"/>
    </xf>
    <xf numFmtId="0" fontId="0" fillId="488" borderId="0" xfId="0" applyFill="1" applyAlignment="1">
      <alignment horizontal="center" vertical="center" wrapText="1"/>
    </xf>
    <xf numFmtId="0" fontId="84" fillId="489" borderId="0" xfId="0" applyFont="1" applyFill="1"/>
    <xf numFmtId="0" fontId="84" fillId="490" borderId="0" xfId="0" applyFont="1" applyFill="1"/>
    <xf numFmtId="0" fontId="84" fillId="491" borderId="0" xfId="0" applyFont="1" applyFill="1"/>
    <xf numFmtId="0" fontId="112" fillId="492" borderId="0" xfId="0" applyFont="1" applyFill="1" applyAlignment="1">
      <alignment horizontal="center" vertical="center" wrapText="1"/>
    </xf>
    <xf numFmtId="0" fontId="112" fillId="493" borderId="0" xfId="0" applyFont="1" applyFill="1" applyAlignment="1">
      <alignment horizontal="center" vertical="center" wrapText="1"/>
    </xf>
    <xf numFmtId="0" fontId="112" fillId="494" borderId="0" xfId="0" applyFont="1" applyFill="1" applyAlignment="1">
      <alignment horizontal="center" vertical="center" wrapText="1"/>
    </xf>
    <xf numFmtId="0" fontId="112" fillId="495" borderId="0" xfId="0" applyFont="1" applyFill="1" applyAlignment="1">
      <alignment horizontal="center" vertical="center" wrapText="1"/>
    </xf>
    <xf numFmtId="0" fontId="112" fillId="496" borderId="0" xfId="0" applyFont="1" applyFill="1" applyAlignment="1">
      <alignment horizontal="center" vertical="center" wrapText="1"/>
    </xf>
    <xf numFmtId="0" fontId="112" fillId="497" borderId="0" xfId="0" applyFont="1" applyFill="1" applyAlignment="1">
      <alignment horizontal="center" vertical="center" wrapText="1"/>
    </xf>
    <xf numFmtId="0" fontId="112" fillId="498" borderId="0" xfId="0" applyFont="1" applyFill="1" applyAlignment="1">
      <alignment horizontal="center" vertical="center" wrapText="1"/>
    </xf>
    <xf numFmtId="0" fontId="0" fillId="499" borderId="0" xfId="0" applyFill="1" applyAlignment="1">
      <alignment horizontal="center" vertical="center" wrapText="1"/>
    </xf>
    <xf numFmtId="0" fontId="0" fillId="500" borderId="0" xfId="0" applyFill="1" applyAlignment="1">
      <alignment horizontal="center" vertical="center" wrapText="1"/>
    </xf>
    <xf numFmtId="0" fontId="84" fillId="501" borderId="0" xfId="0" applyFont="1" applyFill="1"/>
    <xf numFmtId="0" fontId="84" fillId="502" borderId="0" xfId="0" applyFont="1" applyFill="1"/>
    <xf numFmtId="0" fontId="84" fillId="503" borderId="0" xfId="0" applyFont="1" applyFill="1"/>
    <xf numFmtId="0" fontId="112" fillId="504" borderId="0" xfId="0" applyFont="1" applyFill="1" applyAlignment="1">
      <alignment horizontal="center" vertical="center" wrapText="1"/>
    </xf>
    <xf numFmtId="0" fontId="112" fillId="505" borderId="0" xfId="0" applyFont="1" applyFill="1" applyAlignment="1">
      <alignment horizontal="center" vertical="center" wrapText="1"/>
    </xf>
    <xf numFmtId="0" fontId="112" fillId="506" borderId="0" xfId="0" applyFont="1" applyFill="1" applyAlignment="1">
      <alignment horizontal="center" vertical="center" wrapText="1"/>
    </xf>
    <xf numFmtId="0" fontId="112" fillId="507" borderId="0" xfId="0" applyFont="1" applyFill="1" applyAlignment="1">
      <alignment horizontal="center" vertical="center" wrapText="1"/>
    </xf>
    <xf numFmtId="0" fontId="112" fillId="508" borderId="0" xfId="0" applyFont="1" applyFill="1" applyAlignment="1">
      <alignment horizontal="center" vertical="center" wrapText="1"/>
    </xf>
    <xf numFmtId="0" fontId="112" fillId="509" borderId="0" xfId="0" applyFont="1" applyFill="1" applyAlignment="1">
      <alignment horizontal="center" vertical="center" wrapText="1"/>
    </xf>
    <xf numFmtId="0" fontId="0" fillId="510" borderId="0" xfId="0" applyFill="1" applyAlignment="1">
      <alignment horizontal="center" vertical="center" wrapText="1"/>
    </xf>
    <xf numFmtId="0" fontId="0" fillId="511" borderId="0" xfId="0" applyFill="1" applyAlignment="1">
      <alignment horizontal="center" vertical="center" wrapText="1"/>
    </xf>
    <xf numFmtId="0" fontId="0" fillId="512" borderId="0" xfId="0" applyFill="1" applyAlignment="1">
      <alignment horizontal="center" vertical="center" wrapText="1"/>
    </xf>
    <xf numFmtId="0" fontId="84" fillId="513" borderId="0" xfId="0" applyFont="1" applyFill="1"/>
    <xf numFmtId="0" fontId="84" fillId="514" borderId="0" xfId="0" applyFont="1" applyFill="1"/>
    <xf numFmtId="0" fontId="84" fillId="515" borderId="0" xfId="0" applyFont="1" applyFill="1"/>
    <xf numFmtId="0" fontId="112" fillId="516" borderId="0" xfId="0" applyFont="1" applyFill="1" applyAlignment="1">
      <alignment horizontal="center" vertical="center" wrapText="1"/>
    </xf>
    <xf numFmtId="0" fontId="112" fillId="517" borderId="0" xfId="0" applyFont="1" applyFill="1" applyAlignment="1">
      <alignment horizontal="center" vertical="center" wrapText="1"/>
    </xf>
    <xf numFmtId="0" fontId="112" fillId="518" borderId="0" xfId="0" applyFont="1" applyFill="1" applyAlignment="1">
      <alignment horizontal="center" vertical="center" wrapText="1"/>
    </xf>
    <xf numFmtId="0" fontId="112" fillId="519" borderId="0" xfId="0" applyFont="1" applyFill="1" applyAlignment="1">
      <alignment horizontal="center" vertical="center" wrapText="1"/>
    </xf>
    <xf numFmtId="0" fontId="112" fillId="520" borderId="0" xfId="0" applyFont="1" applyFill="1" applyAlignment="1">
      <alignment horizontal="center" vertical="center" wrapText="1"/>
    </xf>
    <xf numFmtId="0" fontId="0" fillId="521" borderId="0" xfId="0" applyFill="1" applyAlignment="1">
      <alignment horizontal="center" vertical="center" wrapText="1"/>
    </xf>
    <xf numFmtId="0" fontId="0" fillId="522" borderId="0" xfId="0" applyFill="1" applyAlignment="1">
      <alignment horizontal="center" vertical="center" wrapText="1"/>
    </xf>
    <xf numFmtId="0" fontId="0" fillId="523" borderId="0" xfId="0" applyFill="1" applyAlignment="1">
      <alignment horizontal="center" vertical="center" wrapText="1"/>
    </xf>
    <xf numFmtId="0" fontId="0" fillId="524" borderId="0" xfId="0" applyFill="1" applyAlignment="1">
      <alignment horizontal="center" vertical="center" wrapText="1"/>
    </xf>
    <xf numFmtId="0" fontId="84" fillId="525" borderId="0" xfId="0" applyFont="1" applyFill="1"/>
    <xf numFmtId="0" fontId="84" fillId="526" borderId="0" xfId="0" applyFont="1" applyFill="1"/>
    <xf numFmtId="0" fontId="84" fillId="527" borderId="0" xfId="0" applyFont="1" applyFill="1"/>
    <xf numFmtId="0" fontId="112" fillId="528" borderId="0" xfId="0" applyFont="1" applyFill="1" applyAlignment="1">
      <alignment horizontal="center" vertical="center" wrapText="1"/>
    </xf>
    <xf numFmtId="0" fontId="112" fillId="529" borderId="0" xfId="0" applyFont="1" applyFill="1" applyAlignment="1">
      <alignment horizontal="center" vertical="center" wrapText="1"/>
    </xf>
    <xf numFmtId="0" fontId="112" fillId="530" borderId="0" xfId="0" applyFont="1" applyFill="1" applyAlignment="1">
      <alignment horizontal="center" vertical="center" wrapText="1"/>
    </xf>
    <xf numFmtId="0" fontId="112" fillId="531" borderId="0" xfId="0" applyFont="1" applyFill="1" applyAlignment="1">
      <alignment horizontal="center" vertical="center" wrapText="1"/>
    </xf>
    <xf numFmtId="0" fontId="112" fillId="532" borderId="0" xfId="0" applyFont="1" applyFill="1" applyAlignment="1">
      <alignment horizontal="center" vertical="center" wrapText="1"/>
    </xf>
    <xf numFmtId="0" fontId="112" fillId="533" borderId="0" xfId="0" applyFont="1" applyFill="1" applyAlignment="1">
      <alignment horizontal="center" vertical="center" wrapText="1"/>
    </xf>
    <xf numFmtId="0" fontId="112" fillId="534" borderId="0" xfId="0" applyFont="1" applyFill="1" applyAlignment="1">
      <alignment horizontal="center" vertical="center" wrapText="1"/>
    </xf>
    <xf numFmtId="0" fontId="112" fillId="535" borderId="0" xfId="0" applyFont="1" applyFill="1" applyAlignment="1">
      <alignment horizontal="center" vertical="center" wrapText="1"/>
    </xf>
    <xf numFmtId="0" fontId="112" fillId="536" borderId="0" xfId="0" applyFont="1" applyFill="1" applyAlignment="1">
      <alignment horizontal="center" vertical="center" wrapText="1"/>
    </xf>
    <xf numFmtId="0" fontId="84" fillId="537" borderId="0" xfId="0" applyFont="1" applyFill="1"/>
    <xf numFmtId="0" fontId="84" fillId="538" borderId="0" xfId="0" applyFont="1" applyFill="1"/>
    <xf numFmtId="0" fontId="84" fillId="539" borderId="0" xfId="0" applyFont="1" applyFill="1"/>
    <xf numFmtId="0" fontId="112" fillId="540" borderId="0" xfId="0" applyFont="1" applyFill="1" applyAlignment="1">
      <alignment horizontal="center" vertical="center" wrapText="1"/>
    </xf>
    <xf numFmtId="0" fontId="112" fillId="541" borderId="0" xfId="0" applyFont="1" applyFill="1" applyAlignment="1">
      <alignment horizontal="center" vertical="center" wrapText="1"/>
    </xf>
    <xf numFmtId="0" fontId="112" fillId="542" borderId="0" xfId="0" applyFont="1" applyFill="1" applyAlignment="1">
      <alignment horizontal="center" vertical="center" wrapText="1"/>
    </xf>
    <xf numFmtId="0" fontId="112" fillId="543" borderId="0" xfId="0" applyFont="1" applyFill="1" applyAlignment="1">
      <alignment horizontal="center" vertical="center" wrapText="1"/>
    </xf>
    <xf numFmtId="0" fontId="112" fillId="544" borderId="0" xfId="0" applyFont="1" applyFill="1" applyAlignment="1">
      <alignment horizontal="center" vertical="center" wrapText="1"/>
    </xf>
    <xf numFmtId="0" fontId="112" fillId="545" borderId="0" xfId="0" applyFont="1" applyFill="1" applyAlignment="1">
      <alignment horizontal="center" vertical="center" wrapText="1"/>
    </xf>
    <xf numFmtId="0" fontId="112" fillId="546" borderId="0" xfId="0" applyFont="1" applyFill="1" applyAlignment="1">
      <alignment horizontal="center" vertical="center" wrapText="1"/>
    </xf>
    <xf numFmtId="0" fontId="112" fillId="547" borderId="0" xfId="0" applyFont="1" applyFill="1" applyAlignment="1">
      <alignment horizontal="center" vertical="center" wrapText="1"/>
    </xf>
    <xf numFmtId="0" fontId="112" fillId="548" borderId="0" xfId="0" applyFont="1" applyFill="1" applyAlignment="1">
      <alignment horizontal="center" vertical="center" wrapText="1"/>
    </xf>
    <xf numFmtId="0" fontId="84" fillId="549" borderId="0" xfId="0" applyFont="1" applyFill="1"/>
    <xf numFmtId="0" fontId="84" fillId="550" borderId="0" xfId="0" applyFont="1" applyFill="1"/>
    <xf numFmtId="0" fontId="84" fillId="551" borderId="0" xfId="0" applyFont="1" applyFill="1"/>
    <xf numFmtId="0" fontId="112" fillId="552" borderId="0" xfId="0" applyFont="1" applyFill="1" applyAlignment="1">
      <alignment horizontal="center" vertical="center" wrapText="1"/>
    </xf>
    <xf numFmtId="0" fontId="112" fillId="553" borderId="0" xfId="0" applyFont="1" applyFill="1" applyAlignment="1">
      <alignment horizontal="center" vertical="center" wrapText="1"/>
    </xf>
    <xf numFmtId="0" fontId="112" fillId="554" borderId="0" xfId="0" applyFont="1" applyFill="1" applyAlignment="1">
      <alignment horizontal="center" vertical="center" wrapText="1"/>
    </xf>
    <xf numFmtId="0" fontId="112" fillId="555" borderId="0" xfId="0" applyFont="1" applyFill="1" applyAlignment="1">
      <alignment horizontal="center" vertical="center" wrapText="1"/>
    </xf>
    <xf numFmtId="0" fontId="112" fillId="556" borderId="0" xfId="0" applyFont="1" applyFill="1" applyAlignment="1">
      <alignment horizontal="center" vertical="center" wrapText="1"/>
    </xf>
    <xf numFmtId="0" fontId="112" fillId="557" borderId="0" xfId="0" applyFont="1" applyFill="1" applyAlignment="1">
      <alignment horizontal="center" vertical="center" wrapText="1"/>
    </xf>
    <xf numFmtId="0" fontId="112" fillId="558" borderId="0" xfId="0" applyFont="1" applyFill="1" applyAlignment="1">
      <alignment horizontal="center" vertical="center" wrapText="1"/>
    </xf>
    <xf numFmtId="0" fontId="112" fillId="559" borderId="0" xfId="0" applyFont="1" applyFill="1" applyAlignment="1">
      <alignment horizontal="center" vertical="center" wrapText="1"/>
    </xf>
    <xf numFmtId="0" fontId="112" fillId="560" borderId="0" xfId="0" applyFont="1" applyFill="1" applyAlignment="1">
      <alignment horizontal="center" vertical="center" wrapText="1"/>
    </xf>
    <xf numFmtId="0" fontId="84" fillId="561" borderId="0" xfId="0" applyFont="1" applyFill="1"/>
    <xf numFmtId="0" fontId="84" fillId="562" borderId="0" xfId="0" applyFont="1" applyFill="1"/>
    <xf numFmtId="0" fontId="84" fillId="563" borderId="0" xfId="0" applyFont="1" applyFill="1"/>
    <xf numFmtId="0" fontId="112" fillId="564" borderId="0" xfId="0" applyFont="1" applyFill="1" applyAlignment="1">
      <alignment horizontal="center" vertical="center" wrapText="1"/>
    </xf>
    <xf numFmtId="0" fontId="112" fillId="565" borderId="0" xfId="0" applyFont="1" applyFill="1" applyAlignment="1">
      <alignment horizontal="center" vertical="center" wrapText="1"/>
    </xf>
    <xf numFmtId="0" fontId="112" fillId="566" borderId="0" xfId="0" applyFont="1" applyFill="1" applyAlignment="1">
      <alignment horizontal="center" vertical="center" wrapText="1"/>
    </xf>
    <xf numFmtId="0" fontId="112" fillId="567" borderId="0" xfId="0" applyFont="1" applyFill="1" applyAlignment="1">
      <alignment horizontal="center" vertical="center" wrapText="1"/>
    </xf>
    <xf numFmtId="0" fontId="112" fillId="568" borderId="0" xfId="0" applyFont="1" applyFill="1" applyAlignment="1">
      <alignment horizontal="center" vertical="center" wrapText="1"/>
    </xf>
    <xf numFmtId="0" fontId="112" fillId="569" borderId="0" xfId="0" applyFont="1" applyFill="1" applyAlignment="1">
      <alignment horizontal="center" vertical="center" wrapText="1"/>
    </xf>
    <xf numFmtId="0" fontId="112" fillId="570" borderId="0" xfId="0" applyFont="1" applyFill="1" applyAlignment="1">
      <alignment horizontal="center" vertical="center" wrapText="1"/>
    </xf>
    <xf numFmtId="0" fontId="112" fillId="571" borderId="0" xfId="0" applyFont="1" applyFill="1" applyAlignment="1">
      <alignment horizontal="center" vertical="center" wrapText="1"/>
    </xf>
    <xf numFmtId="0" fontId="112" fillId="572" borderId="0" xfId="0" applyFont="1" applyFill="1" applyAlignment="1">
      <alignment horizontal="center" vertical="center" wrapText="1"/>
    </xf>
    <xf numFmtId="0" fontId="84" fillId="573" borderId="0" xfId="0" applyFont="1" applyFill="1"/>
    <xf numFmtId="0" fontId="84" fillId="574" borderId="0" xfId="0" applyFont="1" applyFill="1"/>
    <xf numFmtId="0" fontId="84" fillId="575" borderId="0" xfId="0" applyFont="1" applyFill="1"/>
    <xf numFmtId="0" fontId="112" fillId="576" borderId="0" xfId="0" applyFont="1" applyFill="1" applyAlignment="1">
      <alignment horizontal="center" vertical="center" wrapText="1"/>
    </xf>
    <xf numFmtId="0" fontId="112" fillId="577" borderId="0" xfId="0" applyFont="1" applyFill="1" applyAlignment="1">
      <alignment horizontal="center" vertical="center" wrapText="1"/>
    </xf>
    <xf numFmtId="0" fontId="112" fillId="578" borderId="0" xfId="0" applyFont="1" applyFill="1" applyAlignment="1">
      <alignment horizontal="center" vertical="center" wrapText="1"/>
    </xf>
    <xf numFmtId="0" fontId="112" fillId="579" borderId="0" xfId="0" applyFont="1" applyFill="1" applyAlignment="1">
      <alignment horizontal="center" vertical="center" wrapText="1"/>
    </xf>
    <xf numFmtId="0" fontId="112" fillId="580" borderId="0" xfId="0" applyFont="1" applyFill="1" applyAlignment="1">
      <alignment horizontal="center" vertical="center" wrapText="1"/>
    </xf>
    <xf numFmtId="0" fontId="112" fillId="581" borderId="0" xfId="0" applyFont="1" applyFill="1" applyAlignment="1">
      <alignment horizontal="center" vertical="center" wrapText="1"/>
    </xf>
    <xf numFmtId="0" fontId="112" fillId="582" borderId="0" xfId="0" applyFont="1" applyFill="1" applyAlignment="1">
      <alignment horizontal="center" vertical="center" wrapText="1"/>
    </xf>
    <xf numFmtId="0" fontId="112" fillId="583" borderId="0" xfId="0" applyFont="1" applyFill="1" applyAlignment="1">
      <alignment horizontal="center" vertical="center" wrapText="1"/>
    </xf>
    <xf numFmtId="0" fontId="0" fillId="584" borderId="0" xfId="0" applyFill="1" applyAlignment="1">
      <alignment horizontal="center" vertical="center" wrapText="1"/>
    </xf>
    <xf numFmtId="0" fontId="84" fillId="585" borderId="0" xfId="0" applyFont="1" applyFill="1"/>
    <xf numFmtId="0" fontId="84" fillId="586" borderId="0" xfId="0" applyFont="1" applyFill="1"/>
    <xf numFmtId="0" fontId="84" fillId="587" borderId="0" xfId="0" applyFont="1" applyFill="1"/>
    <xf numFmtId="0" fontId="112" fillId="588" borderId="0" xfId="0" applyFont="1" applyFill="1" applyAlignment="1">
      <alignment horizontal="center" vertical="center" wrapText="1"/>
    </xf>
    <xf numFmtId="0" fontId="112" fillId="589" borderId="0" xfId="0" applyFont="1" applyFill="1" applyAlignment="1">
      <alignment horizontal="center" vertical="center" wrapText="1"/>
    </xf>
    <xf numFmtId="0" fontId="112" fillId="590" borderId="0" xfId="0" applyFont="1" applyFill="1" applyAlignment="1">
      <alignment horizontal="center" vertical="center" wrapText="1"/>
    </xf>
    <xf numFmtId="0" fontId="112" fillId="591" borderId="0" xfId="0" applyFont="1" applyFill="1" applyAlignment="1">
      <alignment horizontal="center" vertical="center" wrapText="1"/>
    </xf>
    <xf numFmtId="0" fontId="112" fillId="592" borderId="0" xfId="0" applyFont="1" applyFill="1" applyAlignment="1">
      <alignment horizontal="center" vertical="center" wrapText="1"/>
    </xf>
    <xf numFmtId="0" fontId="112" fillId="593" borderId="0" xfId="0" applyFont="1" applyFill="1" applyAlignment="1">
      <alignment horizontal="center" vertical="center" wrapText="1"/>
    </xf>
    <xf numFmtId="0" fontId="112" fillId="594" borderId="0" xfId="0" applyFont="1" applyFill="1" applyAlignment="1">
      <alignment horizontal="center" vertical="center" wrapText="1"/>
    </xf>
    <xf numFmtId="0" fontId="0" fillId="595" borderId="0" xfId="0" applyFill="1" applyAlignment="1">
      <alignment horizontal="center" vertical="center" wrapText="1"/>
    </xf>
    <xf numFmtId="0" fontId="0" fillId="596" borderId="0" xfId="0" applyFill="1" applyAlignment="1">
      <alignment horizontal="center" vertical="center" wrapText="1"/>
    </xf>
    <xf numFmtId="0" fontId="84" fillId="597" borderId="0" xfId="0" applyFont="1" applyFill="1"/>
    <xf numFmtId="0" fontId="84" fillId="598" borderId="0" xfId="0" applyFont="1" applyFill="1"/>
    <xf numFmtId="0" fontId="84" fillId="599" borderId="0" xfId="0" applyFont="1" applyFill="1"/>
    <xf numFmtId="0" fontId="112" fillId="600" borderId="0" xfId="0" applyFont="1" applyFill="1" applyAlignment="1">
      <alignment horizontal="center" vertical="center" wrapText="1"/>
    </xf>
    <xf numFmtId="0" fontId="112" fillId="601" borderId="0" xfId="0" applyFont="1" applyFill="1" applyAlignment="1">
      <alignment horizontal="center" vertical="center" wrapText="1"/>
    </xf>
    <xf numFmtId="0" fontId="112" fillId="602" borderId="0" xfId="0" applyFont="1" applyFill="1" applyAlignment="1">
      <alignment horizontal="center" vertical="center" wrapText="1"/>
    </xf>
    <xf numFmtId="0" fontId="112" fillId="603" borderId="0" xfId="0" applyFont="1" applyFill="1" applyAlignment="1">
      <alignment horizontal="center" vertical="center" wrapText="1"/>
    </xf>
    <xf numFmtId="0" fontId="112" fillId="604" borderId="0" xfId="0" applyFont="1" applyFill="1" applyAlignment="1">
      <alignment horizontal="center" vertical="center" wrapText="1"/>
    </xf>
    <xf numFmtId="0" fontId="112" fillId="605" borderId="0" xfId="0" applyFont="1" applyFill="1" applyAlignment="1">
      <alignment horizontal="center" vertical="center" wrapText="1"/>
    </xf>
    <xf numFmtId="0" fontId="0" fillId="606" borderId="0" xfId="0" applyFill="1" applyAlignment="1">
      <alignment horizontal="center" vertical="center" wrapText="1"/>
    </xf>
    <xf numFmtId="0" fontId="0" fillId="607" borderId="0" xfId="0" applyFill="1" applyAlignment="1">
      <alignment horizontal="center" vertical="center" wrapText="1"/>
    </xf>
    <xf numFmtId="0" fontId="0" fillId="608" borderId="0" xfId="0" applyFill="1" applyAlignment="1">
      <alignment horizontal="center" vertical="center" wrapText="1"/>
    </xf>
    <xf numFmtId="0" fontId="84" fillId="609" borderId="0" xfId="0" applyFont="1" applyFill="1"/>
    <xf numFmtId="0" fontId="84" fillId="610" borderId="0" xfId="0" applyFont="1" applyFill="1"/>
    <xf numFmtId="0" fontId="84" fillId="611" borderId="0" xfId="0" applyFont="1" applyFill="1"/>
    <xf numFmtId="0" fontId="112" fillId="612" borderId="0" xfId="0" applyFont="1" applyFill="1" applyAlignment="1">
      <alignment horizontal="center" vertical="center" wrapText="1"/>
    </xf>
    <xf numFmtId="0" fontId="112" fillId="613" borderId="0" xfId="0" applyFont="1" applyFill="1" applyAlignment="1">
      <alignment horizontal="center" vertical="center" wrapText="1"/>
    </xf>
    <xf numFmtId="0" fontId="112" fillId="614" borderId="0" xfId="0" applyFont="1" applyFill="1" applyAlignment="1">
      <alignment horizontal="center" vertical="center" wrapText="1"/>
    </xf>
    <xf numFmtId="0" fontId="112" fillId="615" borderId="0" xfId="0" applyFont="1" applyFill="1" applyAlignment="1">
      <alignment horizontal="center" vertical="center" wrapText="1"/>
    </xf>
    <xf numFmtId="0" fontId="112" fillId="616" borderId="0" xfId="0" applyFont="1" applyFill="1" applyAlignment="1">
      <alignment horizontal="center" vertical="center" wrapText="1"/>
    </xf>
    <xf numFmtId="0" fontId="0" fillId="617" borderId="0" xfId="0" applyFill="1" applyAlignment="1">
      <alignment horizontal="center" vertical="center" wrapText="1"/>
    </xf>
    <xf numFmtId="0" fontId="0" fillId="618" borderId="0" xfId="0" applyFill="1" applyAlignment="1">
      <alignment horizontal="center" vertical="center" wrapText="1"/>
    </xf>
    <xf numFmtId="0" fontId="0" fillId="619" borderId="0" xfId="0" applyFill="1" applyAlignment="1">
      <alignment horizontal="center" vertical="center" wrapText="1"/>
    </xf>
    <xf numFmtId="0" fontId="0" fillId="620" borderId="0" xfId="0" applyFill="1" applyAlignment="1">
      <alignment horizontal="center" vertical="center" wrapText="1"/>
    </xf>
    <xf numFmtId="0" fontId="84" fillId="621" borderId="0" xfId="0" applyFont="1" applyFill="1"/>
    <xf numFmtId="0" fontId="84" fillId="622" borderId="0" xfId="0" applyFont="1" applyFill="1"/>
    <xf numFmtId="0" fontId="84" fillId="623" borderId="0" xfId="0" applyFont="1" applyFill="1"/>
    <xf numFmtId="0" fontId="112" fillId="624" borderId="0" xfId="0" applyFont="1" applyFill="1" applyAlignment="1">
      <alignment horizontal="center" vertical="center" wrapText="1"/>
    </xf>
    <xf numFmtId="0" fontId="112" fillId="625" borderId="0" xfId="0" applyFont="1" applyFill="1" applyAlignment="1">
      <alignment horizontal="center" vertical="center" wrapText="1"/>
    </xf>
    <xf numFmtId="0" fontId="112" fillId="626" borderId="0" xfId="0" applyFont="1" applyFill="1" applyAlignment="1">
      <alignment horizontal="center" vertical="center" wrapText="1"/>
    </xf>
    <xf numFmtId="0" fontId="112" fillId="627" borderId="0" xfId="0" applyFont="1" applyFill="1" applyAlignment="1">
      <alignment horizontal="center" vertical="center" wrapText="1"/>
    </xf>
    <xf numFmtId="0" fontId="0" fillId="628" borderId="0" xfId="0" applyFill="1" applyAlignment="1">
      <alignment horizontal="center" vertical="center" wrapText="1"/>
    </xf>
    <xf numFmtId="0" fontId="0" fillId="629" borderId="0" xfId="0" applyFill="1" applyAlignment="1">
      <alignment horizontal="center" vertical="center" wrapText="1"/>
    </xf>
    <xf numFmtId="0" fontId="0" fillId="630" borderId="0" xfId="0" applyFill="1" applyAlignment="1">
      <alignment horizontal="center" vertical="center" wrapText="1"/>
    </xf>
    <xf numFmtId="0" fontId="0" fillId="631" borderId="0" xfId="0" applyFill="1" applyAlignment="1">
      <alignment horizontal="center" vertical="center" wrapText="1"/>
    </xf>
    <xf numFmtId="0" fontId="0" fillId="632" borderId="0" xfId="0" applyFill="1" applyAlignment="1">
      <alignment horizontal="center" vertical="center" wrapText="1"/>
    </xf>
    <xf numFmtId="0" fontId="84" fillId="633" borderId="0" xfId="0" applyFont="1" applyFill="1"/>
    <xf numFmtId="0" fontId="84" fillId="634" borderId="0" xfId="0" applyFont="1" applyFill="1"/>
    <xf numFmtId="0" fontId="84" fillId="635" borderId="0" xfId="0" applyFont="1" applyFill="1"/>
    <xf numFmtId="0" fontId="112" fillId="61" borderId="0" xfId="0" applyFont="1" applyFill="1" applyAlignment="1">
      <alignment horizontal="center" vertical="center" wrapText="1"/>
    </xf>
    <xf numFmtId="0" fontId="112" fillId="636" borderId="0" xfId="0" applyFont="1" applyFill="1" applyAlignment="1">
      <alignment horizontal="center" vertical="center" wrapText="1"/>
    </xf>
    <xf numFmtId="0" fontId="112" fillId="637" borderId="0" xfId="0" applyFont="1" applyFill="1" applyAlignment="1">
      <alignment horizontal="center" vertical="center" wrapText="1"/>
    </xf>
    <xf numFmtId="0" fontId="112" fillId="638" borderId="0" xfId="0" applyFont="1" applyFill="1" applyAlignment="1">
      <alignment horizontal="center" vertical="center" wrapText="1"/>
    </xf>
    <xf numFmtId="0" fontId="112" fillId="639" borderId="0" xfId="0" applyFont="1" applyFill="1" applyAlignment="1">
      <alignment horizontal="center" vertical="center" wrapText="1"/>
    </xf>
    <xf numFmtId="0" fontId="112" fillId="640" borderId="0" xfId="0" applyFont="1" applyFill="1" applyAlignment="1">
      <alignment horizontal="center" vertical="center" wrapText="1"/>
    </xf>
    <xf numFmtId="0" fontId="112" fillId="641" borderId="0" xfId="0" applyFont="1" applyFill="1" applyAlignment="1">
      <alignment horizontal="center" vertical="center" wrapText="1"/>
    </xf>
    <xf numFmtId="0" fontId="112" fillId="642" borderId="0" xfId="0" applyFont="1" applyFill="1" applyAlignment="1">
      <alignment horizontal="center" vertical="center" wrapText="1"/>
    </xf>
    <xf numFmtId="0" fontId="112" fillId="643" borderId="0" xfId="0" applyFont="1" applyFill="1" applyAlignment="1">
      <alignment horizontal="center" vertical="center" wrapText="1"/>
    </xf>
    <xf numFmtId="0" fontId="84" fillId="644" borderId="0" xfId="0" applyFont="1" applyFill="1"/>
    <xf numFmtId="0" fontId="84" fillId="645" borderId="0" xfId="0" applyFont="1" applyFill="1"/>
    <xf numFmtId="0" fontId="84" fillId="646" borderId="0" xfId="0" applyFont="1" applyFill="1"/>
    <xf numFmtId="0" fontId="112" fillId="647" borderId="0" xfId="0" applyFont="1" applyFill="1" applyAlignment="1">
      <alignment horizontal="center" vertical="center" wrapText="1"/>
    </xf>
    <xf numFmtId="0" fontId="112" fillId="648" borderId="0" xfId="0" applyFont="1" applyFill="1" applyAlignment="1">
      <alignment horizontal="center" vertical="center" wrapText="1"/>
    </xf>
    <xf numFmtId="0" fontId="112" fillId="649" borderId="0" xfId="0" applyFont="1" applyFill="1" applyAlignment="1">
      <alignment horizontal="center" vertical="center" wrapText="1"/>
    </xf>
    <xf numFmtId="0" fontId="112" fillId="650" borderId="0" xfId="0" applyFont="1" applyFill="1" applyAlignment="1">
      <alignment horizontal="center" vertical="center" wrapText="1"/>
    </xf>
    <xf numFmtId="0" fontId="112" fillId="651" borderId="0" xfId="0" applyFont="1" applyFill="1" applyAlignment="1">
      <alignment horizontal="center" vertical="center" wrapText="1"/>
    </xf>
    <xf numFmtId="0" fontId="112" fillId="652" borderId="0" xfId="0" applyFont="1" applyFill="1" applyAlignment="1">
      <alignment horizontal="center" vertical="center" wrapText="1"/>
    </xf>
    <xf numFmtId="0" fontId="112" fillId="653" borderId="0" xfId="0" applyFont="1" applyFill="1" applyAlignment="1">
      <alignment horizontal="center" vertical="center" wrapText="1"/>
    </xf>
    <xf numFmtId="0" fontId="112" fillId="654" borderId="0" xfId="0" applyFont="1" applyFill="1" applyAlignment="1">
      <alignment horizontal="center" vertical="center" wrapText="1"/>
    </xf>
    <xf numFmtId="0" fontId="112" fillId="655" borderId="0" xfId="0" applyFont="1" applyFill="1" applyAlignment="1">
      <alignment horizontal="center" vertical="center" wrapText="1"/>
    </xf>
    <xf numFmtId="0" fontId="84" fillId="656" borderId="0" xfId="0" applyFont="1" applyFill="1"/>
    <xf numFmtId="0" fontId="84" fillId="657" borderId="0" xfId="0" applyFont="1" applyFill="1"/>
    <xf numFmtId="0" fontId="84" fillId="658" borderId="0" xfId="0" applyFont="1" applyFill="1"/>
    <xf numFmtId="0" fontId="112" fillId="659" borderId="0" xfId="0" applyFont="1" applyFill="1" applyAlignment="1">
      <alignment horizontal="center" vertical="center" wrapText="1"/>
    </xf>
    <xf numFmtId="0" fontId="112" fillId="660" borderId="0" xfId="0" applyFont="1" applyFill="1" applyAlignment="1">
      <alignment horizontal="center" vertical="center" wrapText="1"/>
    </xf>
    <xf numFmtId="0" fontId="112" fillId="661" borderId="0" xfId="0" applyFont="1" applyFill="1" applyAlignment="1">
      <alignment horizontal="center" vertical="center" wrapText="1"/>
    </xf>
    <xf numFmtId="0" fontId="112" fillId="662" borderId="0" xfId="0" applyFont="1" applyFill="1" applyAlignment="1">
      <alignment horizontal="center" vertical="center" wrapText="1"/>
    </xf>
    <xf numFmtId="0" fontId="112" fillId="663" borderId="0" xfId="0" applyFont="1" applyFill="1" applyAlignment="1">
      <alignment horizontal="center" vertical="center" wrapText="1"/>
    </xf>
    <xf numFmtId="0" fontId="112" fillId="664" borderId="0" xfId="0" applyFont="1" applyFill="1" applyAlignment="1">
      <alignment horizontal="center" vertical="center" wrapText="1"/>
    </xf>
    <xf numFmtId="0" fontId="112" fillId="665" borderId="0" xfId="0" applyFont="1" applyFill="1" applyAlignment="1">
      <alignment horizontal="center" vertical="center" wrapText="1"/>
    </xf>
    <xf numFmtId="0" fontId="112" fillId="666" borderId="0" xfId="0" applyFont="1" applyFill="1" applyAlignment="1">
      <alignment horizontal="center" vertical="center" wrapText="1"/>
    </xf>
    <xf numFmtId="0" fontId="112" fillId="667" borderId="0" xfId="0" applyFont="1" applyFill="1" applyAlignment="1">
      <alignment horizontal="center" vertical="center" wrapText="1"/>
    </xf>
    <xf numFmtId="0" fontId="84" fillId="668" borderId="0" xfId="0" applyFont="1" applyFill="1"/>
    <xf numFmtId="0" fontId="84" fillId="669" borderId="0" xfId="0" applyFont="1" applyFill="1"/>
    <xf numFmtId="0" fontId="84" fillId="670" borderId="0" xfId="0" applyFont="1" applyFill="1"/>
    <xf numFmtId="0" fontId="112" fillId="671" borderId="0" xfId="0" applyFont="1" applyFill="1" applyAlignment="1">
      <alignment horizontal="center" vertical="center" wrapText="1"/>
    </xf>
    <xf numFmtId="0" fontId="112" fillId="672" borderId="0" xfId="0" applyFont="1" applyFill="1" applyAlignment="1">
      <alignment horizontal="center" vertical="center" wrapText="1"/>
    </xf>
    <xf numFmtId="0" fontId="112" fillId="673" borderId="0" xfId="0" applyFont="1" applyFill="1" applyAlignment="1">
      <alignment horizontal="center" vertical="center" wrapText="1"/>
    </xf>
    <xf numFmtId="0" fontId="112" fillId="674" borderId="0" xfId="0" applyFont="1" applyFill="1" applyAlignment="1">
      <alignment horizontal="center" vertical="center" wrapText="1"/>
    </xf>
    <xf numFmtId="0" fontId="112" fillId="675" borderId="0" xfId="0" applyFont="1" applyFill="1" applyAlignment="1">
      <alignment horizontal="center" vertical="center" wrapText="1"/>
    </xf>
    <xf numFmtId="0" fontId="112" fillId="676" borderId="0" xfId="0" applyFont="1" applyFill="1" applyAlignment="1">
      <alignment horizontal="center" vertical="center" wrapText="1"/>
    </xf>
    <xf numFmtId="0" fontId="112" fillId="677" borderId="0" xfId="0" applyFont="1" applyFill="1" applyAlignment="1">
      <alignment horizontal="center" vertical="center" wrapText="1"/>
    </xf>
    <xf numFmtId="0" fontId="112" fillId="678" borderId="0" xfId="0" applyFont="1" applyFill="1" applyAlignment="1">
      <alignment horizontal="center" vertical="center" wrapText="1"/>
    </xf>
    <xf numFmtId="0" fontId="0" fillId="679" borderId="0" xfId="0" applyFill="1" applyAlignment="1">
      <alignment horizontal="center" vertical="center" wrapText="1"/>
    </xf>
    <xf numFmtId="0" fontId="84" fillId="680" borderId="0" xfId="0" applyFont="1" applyFill="1"/>
    <xf numFmtId="0" fontId="84" fillId="681" borderId="0" xfId="0" applyFont="1" applyFill="1"/>
    <xf numFmtId="0" fontId="84" fillId="682" borderId="0" xfId="0" applyFont="1" applyFill="1"/>
    <xf numFmtId="0" fontId="112" fillId="562" borderId="0" xfId="0" applyFont="1" applyFill="1" applyAlignment="1">
      <alignment horizontal="center" vertical="center" wrapText="1"/>
    </xf>
    <xf numFmtId="0" fontId="112" fillId="683" borderId="0" xfId="0" applyFont="1" applyFill="1" applyAlignment="1">
      <alignment horizontal="center" vertical="center" wrapText="1"/>
    </xf>
    <xf numFmtId="0" fontId="112" fillId="684" borderId="0" xfId="0" applyFont="1" applyFill="1" applyAlignment="1">
      <alignment horizontal="center" vertical="center" wrapText="1"/>
    </xf>
    <xf numFmtId="0" fontId="112" fillId="685" borderId="0" xfId="0" applyFont="1" applyFill="1" applyAlignment="1">
      <alignment horizontal="center" vertical="center" wrapText="1"/>
    </xf>
    <xf numFmtId="0" fontId="116" fillId="7" borderId="0" xfId="0" applyFont="1" applyFill="1" applyAlignment="1">
      <alignment horizontal="center" vertical="center" wrapText="1"/>
    </xf>
    <xf numFmtId="0" fontId="112" fillId="686" borderId="0" xfId="0" applyFont="1" applyFill="1" applyAlignment="1">
      <alignment horizontal="center" vertical="center" wrapText="1"/>
    </xf>
    <xf numFmtId="0" fontId="112" fillId="687" borderId="0" xfId="0" applyFont="1" applyFill="1" applyAlignment="1">
      <alignment horizontal="center" vertical="center" wrapText="1"/>
    </xf>
    <xf numFmtId="0" fontId="0" fillId="688" borderId="0" xfId="0" applyFill="1" applyAlignment="1">
      <alignment horizontal="center" vertical="center" wrapText="1"/>
    </xf>
    <xf numFmtId="0" fontId="0" fillId="689" borderId="0" xfId="0" applyFill="1" applyAlignment="1">
      <alignment horizontal="center" vertical="center" wrapText="1"/>
    </xf>
    <xf numFmtId="0" fontId="84" fillId="101" borderId="0" xfId="0" applyFont="1" applyFill="1"/>
    <xf numFmtId="0" fontId="84" fillId="690" borderId="0" xfId="0" applyFont="1" applyFill="1"/>
    <xf numFmtId="0" fontId="84" fillId="691" borderId="0" xfId="0" applyFont="1" applyFill="1"/>
    <xf numFmtId="0" fontId="112" fillId="692" borderId="0" xfId="0" applyFont="1" applyFill="1" applyAlignment="1">
      <alignment horizontal="center" vertical="center" wrapText="1"/>
    </xf>
    <xf numFmtId="0" fontId="112" fillId="693" borderId="0" xfId="0" applyFont="1" applyFill="1" applyAlignment="1">
      <alignment horizontal="center" vertical="center" wrapText="1"/>
    </xf>
    <xf numFmtId="0" fontId="112" fillId="694" borderId="0" xfId="0" applyFont="1" applyFill="1" applyAlignment="1">
      <alignment horizontal="center" vertical="center" wrapText="1"/>
    </xf>
    <xf numFmtId="0" fontId="112" fillId="695" borderId="0" xfId="0" applyFont="1" applyFill="1" applyAlignment="1">
      <alignment horizontal="center" vertical="center" wrapText="1"/>
    </xf>
    <xf numFmtId="0" fontId="112" fillId="696" borderId="0" xfId="0" applyFont="1" applyFill="1" applyAlignment="1">
      <alignment horizontal="center" vertical="center" wrapText="1"/>
    </xf>
    <xf numFmtId="0" fontId="112" fillId="697" borderId="0" xfId="0" applyFont="1" applyFill="1" applyAlignment="1">
      <alignment horizontal="center" vertical="center" wrapText="1"/>
    </xf>
    <xf numFmtId="0" fontId="0" fillId="698" borderId="0" xfId="0" applyFill="1" applyAlignment="1">
      <alignment horizontal="center" vertical="center" wrapText="1"/>
    </xf>
    <xf numFmtId="0" fontId="0" fillId="699" borderId="0" xfId="0" applyFill="1" applyAlignment="1">
      <alignment horizontal="center" vertical="center" wrapText="1"/>
    </xf>
    <xf numFmtId="0" fontId="0" fillId="700" borderId="0" xfId="0" applyFill="1" applyAlignment="1">
      <alignment horizontal="center" vertical="center" wrapText="1"/>
    </xf>
    <xf numFmtId="0" fontId="84" fillId="112" borderId="0" xfId="0" applyFont="1" applyFill="1"/>
    <xf numFmtId="0" fontId="84" fillId="701" borderId="0" xfId="0" applyFont="1" applyFill="1"/>
    <xf numFmtId="0" fontId="84" fillId="702" borderId="0" xfId="0" applyFont="1" applyFill="1"/>
    <xf numFmtId="0" fontId="112" fillId="703" borderId="0" xfId="0" applyFont="1" applyFill="1" applyAlignment="1">
      <alignment horizontal="center" vertical="center" wrapText="1"/>
    </xf>
    <xf numFmtId="0" fontId="112" fillId="704" borderId="0" xfId="0" applyFont="1" applyFill="1" applyAlignment="1">
      <alignment horizontal="center" vertical="center" wrapText="1"/>
    </xf>
    <xf numFmtId="0" fontId="112" fillId="705" borderId="0" xfId="0" applyFont="1" applyFill="1" applyAlignment="1">
      <alignment horizontal="center" vertical="center" wrapText="1"/>
    </xf>
    <xf numFmtId="0" fontId="112" fillId="706" borderId="0" xfId="0" applyFont="1" applyFill="1" applyAlignment="1">
      <alignment horizontal="center" vertical="center" wrapText="1"/>
    </xf>
    <xf numFmtId="0" fontId="112" fillId="707" borderId="0" xfId="0" applyFont="1" applyFill="1" applyAlignment="1">
      <alignment horizontal="center" vertical="center" wrapText="1"/>
    </xf>
    <xf numFmtId="0" fontId="0" fillId="708" borderId="0" xfId="0" applyFill="1" applyAlignment="1">
      <alignment horizontal="center" vertical="center" wrapText="1"/>
    </xf>
    <xf numFmtId="0" fontId="0" fillId="709" borderId="0" xfId="0" applyFill="1" applyAlignment="1">
      <alignment horizontal="center" vertical="center" wrapText="1"/>
    </xf>
    <xf numFmtId="0" fontId="0" fillId="710" borderId="0" xfId="0" applyFill="1" applyAlignment="1">
      <alignment horizontal="center" vertical="center" wrapText="1"/>
    </xf>
    <xf numFmtId="0" fontId="0" fillId="711" borderId="0" xfId="0" applyFill="1" applyAlignment="1">
      <alignment horizontal="center" vertical="center" wrapText="1"/>
    </xf>
    <xf numFmtId="0" fontId="84" fillId="712" borderId="0" xfId="0" applyFont="1" applyFill="1"/>
    <xf numFmtId="0" fontId="84" fillId="713" borderId="0" xfId="0" applyFont="1" applyFill="1"/>
    <xf numFmtId="0" fontId="84" fillId="714" borderId="0" xfId="0" applyFont="1" applyFill="1"/>
    <xf numFmtId="0" fontId="112" fillId="715" borderId="0" xfId="0" applyFont="1" applyFill="1" applyAlignment="1">
      <alignment horizontal="center" vertical="center" wrapText="1"/>
    </xf>
    <xf numFmtId="0" fontId="112" fillId="716" borderId="0" xfId="0" applyFont="1" applyFill="1" applyAlignment="1">
      <alignment horizontal="center" vertical="center" wrapText="1"/>
    </xf>
    <xf numFmtId="0" fontId="112" fillId="717" borderId="0" xfId="0" applyFont="1" applyFill="1" applyAlignment="1">
      <alignment horizontal="center" vertical="center" wrapText="1"/>
    </xf>
    <xf numFmtId="0" fontId="112" fillId="718" borderId="0" xfId="0" applyFont="1" applyFill="1" applyAlignment="1">
      <alignment horizontal="center" vertical="center" wrapText="1"/>
    </xf>
    <xf numFmtId="0" fontId="0" fillId="719" borderId="0" xfId="0" applyFill="1" applyAlignment="1">
      <alignment horizontal="center" vertical="center" wrapText="1"/>
    </xf>
    <xf numFmtId="0" fontId="0" fillId="720" borderId="0" xfId="0" applyFill="1" applyAlignment="1">
      <alignment horizontal="center" vertical="center" wrapText="1"/>
    </xf>
    <xf numFmtId="0" fontId="0" fillId="721" borderId="0" xfId="0" applyFill="1" applyAlignment="1">
      <alignment horizontal="center" vertical="center" wrapText="1"/>
    </xf>
    <xf numFmtId="0" fontId="0" fillId="722" borderId="0" xfId="0" applyFill="1" applyAlignment="1">
      <alignment horizontal="center" vertical="center" wrapText="1"/>
    </xf>
    <xf numFmtId="0" fontId="0" fillId="723" borderId="0" xfId="0" applyFill="1" applyAlignment="1">
      <alignment horizontal="center" vertical="center" wrapText="1"/>
    </xf>
    <xf numFmtId="0" fontId="84" fillId="724" borderId="0" xfId="0" applyFont="1" applyFill="1"/>
    <xf numFmtId="0" fontId="84" fillId="725" borderId="0" xfId="0" applyFont="1" applyFill="1"/>
    <xf numFmtId="0" fontId="84" fillId="726" borderId="0" xfId="0" applyFont="1" applyFill="1"/>
    <xf numFmtId="0" fontId="112" fillId="727" borderId="0" xfId="0" applyFont="1" applyFill="1" applyAlignment="1">
      <alignment horizontal="center" vertical="center" wrapText="1"/>
    </xf>
    <xf numFmtId="0" fontId="112" fillId="728" borderId="0" xfId="0" applyFont="1" applyFill="1" applyAlignment="1">
      <alignment horizontal="center" vertical="center" wrapText="1"/>
    </xf>
    <xf numFmtId="0" fontId="112" fillId="729" borderId="0" xfId="0" applyFont="1" applyFill="1" applyAlignment="1">
      <alignment horizontal="center" vertical="center" wrapText="1"/>
    </xf>
    <xf numFmtId="0" fontId="0" fillId="730" borderId="0" xfId="0" applyFill="1" applyAlignment="1">
      <alignment horizontal="center" vertical="center" wrapText="1"/>
    </xf>
    <xf numFmtId="0" fontId="0" fillId="731" borderId="0" xfId="0" applyFill="1" applyAlignment="1">
      <alignment horizontal="center" vertical="center" wrapText="1"/>
    </xf>
    <xf numFmtId="0" fontId="0" fillId="732" borderId="0" xfId="0" applyFill="1" applyAlignment="1">
      <alignment horizontal="center" vertical="center" wrapText="1"/>
    </xf>
    <xf numFmtId="0" fontId="0" fillId="733" borderId="0" xfId="0" applyFill="1" applyAlignment="1">
      <alignment horizontal="center" vertical="center" wrapText="1"/>
    </xf>
    <xf numFmtId="0" fontId="0" fillId="734" borderId="0" xfId="0" applyFill="1" applyAlignment="1">
      <alignment horizontal="center" vertical="center" wrapText="1"/>
    </xf>
    <xf numFmtId="0" fontId="0" fillId="735" borderId="0" xfId="0" applyFill="1" applyAlignment="1">
      <alignment horizontal="center" vertical="center" wrapText="1"/>
    </xf>
    <xf numFmtId="0" fontId="84" fillId="736" borderId="0" xfId="0" applyFont="1" applyFill="1"/>
    <xf numFmtId="0" fontId="84" fillId="737" borderId="0" xfId="0" applyFont="1" applyFill="1"/>
    <xf numFmtId="0" fontId="84" fillId="738" borderId="0" xfId="0" applyFont="1" applyFill="1"/>
    <xf numFmtId="0" fontId="112" fillId="739" borderId="0" xfId="0" applyFont="1" applyFill="1" applyAlignment="1">
      <alignment horizontal="center" vertical="center" wrapText="1"/>
    </xf>
    <xf numFmtId="0" fontId="112" fillId="740" borderId="0" xfId="0" applyFont="1" applyFill="1" applyAlignment="1">
      <alignment horizontal="center" vertical="center" wrapText="1"/>
    </xf>
    <xf numFmtId="0" fontId="112" fillId="741" borderId="0" xfId="0" applyFont="1" applyFill="1" applyAlignment="1">
      <alignment horizontal="center" vertical="center" wrapText="1"/>
    </xf>
    <xf numFmtId="0" fontId="112" fillId="742" borderId="0" xfId="0" applyFont="1" applyFill="1" applyAlignment="1">
      <alignment horizontal="center" vertical="center" wrapText="1"/>
    </xf>
    <xf numFmtId="0" fontId="112" fillId="743" borderId="0" xfId="0" applyFont="1" applyFill="1" applyAlignment="1">
      <alignment horizontal="center" vertical="center" wrapText="1"/>
    </xf>
    <xf numFmtId="0" fontId="112" fillId="744" borderId="0" xfId="0" applyFont="1" applyFill="1" applyAlignment="1">
      <alignment horizontal="center" vertical="center" wrapText="1"/>
    </xf>
    <xf numFmtId="0" fontId="112" fillId="745" borderId="0" xfId="0" applyFont="1" applyFill="1" applyAlignment="1">
      <alignment horizontal="center" vertical="center" wrapText="1"/>
    </xf>
    <xf numFmtId="0" fontId="112" fillId="746" borderId="0" xfId="0" applyFont="1" applyFill="1" applyAlignment="1">
      <alignment horizontal="center" vertical="center" wrapText="1"/>
    </xf>
    <xf numFmtId="0" fontId="112" fillId="747" borderId="0" xfId="0" applyFont="1" applyFill="1" applyAlignment="1">
      <alignment horizontal="center" vertical="center" wrapText="1"/>
    </xf>
    <xf numFmtId="0" fontId="84" fillId="748" borderId="0" xfId="0" applyFont="1" applyFill="1"/>
    <xf numFmtId="0" fontId="84" fillId="749" borderId="0" xfId="0" applyFont="1" applyFill="1"/>
    <xf numFmtId="0" fontId="84" fillId="750" borderId="0" xfId="0" applyFont="1" applyFill="1"/>
    <xf numFmtId="0" fontId="112" fillId="751" borderId="0" xfId="0" applyFont="1" applyFill="1" applyAlignment="1">
      <alignment horizontal="center" vertical="center" wrapText="1"/>
    </xf>
    <xf numFmtId="0" fontId="112" fillId="752" borderId="0" xfId="0" applyFont="1" applyFill="1" applyAlignment="1">
      <alignment horizontal="center" vertical="center" wrapText="1"/>
    </xf>
    <xf numFmtId="0" fontId="112" fillId="753" borderId="0" xfId="0" applyFont="1" applyFill="1" applyAlignment="1">
      <alignment horizontal="center" vertical="center" wrapText="1"/>
    </xf>
    <xf numFmtId="0" fontId="112" fillId="754" borderId="0" xfId="0" applyFont="1" applyFill="1" applyAlignment="1">
      <alignment horizontal="center" vertical="center" wrapText="1"/>
    </xf>
    <xf numFmtId="0" fontId="112" fillId="755" borderId="0" xfId="0" applyFont="1" applyFill="1" applyAlignment="1">
      <alignment horizontal="center" vertical="center" wrapText="1"/>
    </xf>
    <xf numFmtId="0" fontId="112" fillId="756" borderId="0" xfId="0" applyFont="1" applyFill="1" applyAlignment="1">
      <alignment horizontal="center" vertical="center" wrapText="1"/>
    </xf>
    <xf numFmtId="0" fontId="112" fillId="757" borderId="0" xfId="0" applyFont="1" applyFill="1" applyAlignment="1">
      <alignment horizontal="center" vertical="center" wrapText="1"/>
    </xf>
    <xf numFmtId="0" fontId="112" fillId="758" borderId="0" xfId="0" applyFont="1" applyFill="1" applyAlignment="1">
      <alignment horizontal="center" vertical="center" wrapText="1"/>
    </xf>
    <xf numFmtId="0" fontId="112" fillId="759" borderId="0" xfId="0" applyFont="1" applyFill="1" applyAlignment="1">
      <alignment horizontal="center" vertical="center" wrapText="1"/>
    </xf>
    <xf numFmtId="0" fontId="84" fillId="760" borderId="0" xfId="0" applyFont="1" applyFill="1"/>
    <xf numFmtId="0" fontId="84" fillId="761" borderId="0" xfId="0" applyFont="1" applyFill="1"/>
    <xf numFmtId="0" fontId="84" fillId="762" borderId="0" xfId="0" applyFont="1" applyFill="1"/>
    <xf numFmtId="0" fontId="112" fillId="763" borderId="0" xfId="0" applyFont="1" applyFill="1" applyAlignment="1">
      <alignment horizontal="center" vertical="center" wrapText="1"/>
    </xf>
    <xf numFmtId="0" fontId="112" fillId="764" borderId="0" xfId="0" applyFont="1" applyFill="1" applyAlignment="1">
      <alignment horizontal="center" vertical="center" wrapText="1"/>
    </xf>
    <xf numFmtId="0" fontId="112" fillId="765" borderId="0" xfId="0" applyFont="1" applyFill="1" applyAlignment="1">
      <alignment horizontal="center" vertical="center" wrapText="1"/>
    </xf>
    <xf numFmtId="0" fontId="112" fillId="766" borderId="0" xfId="0" applyFont="1" applyFill="1" applyAlignment="1">
      <alignment horizontal="center" vertical="center" wrapText="1"/>
    </xf>
    <xf numFmtId="0" fontId="112" fillId="767" borderId="0" xfId="0" applyFont="1" applyFill="1" applyAlignment="1">
      <alignment horizontal="center" vertical="center" wrapText="1"/>
    </xf>
    <xf numFmtId="0" fontId="112" fillId="768" borderId="0" xfId="0" applyFont="1" applyFill="1" applyAlignment="1">
      <alignment horizontal="center" vertical="center" wrapText="1"/>
    </xf>
    <xf numFmtId="0" fontId="112" fillId="769" borderId="0" xfId="0" applyFont="1" applyFill="1" applyAlignment="1">
      <alignment horizontal="center" vertical="center" wrapText="1"/>
    </xf>
    <xf numFmtId="0" fontId="112" fillId="770" borderId="0" xfId="0" applyFont="1" applyFill="1" applyAlignment="1">
      <alignment horizontal="center" vertical="center" wrapText="1"/>
    </xf>
    <xf numFmtId="0" fontId="0" fillId="771" borderId="0" xfId="0" applyFill="1" applyAlignment="1">
      <alignment horizontal="center" vertical="center" wrapText="1"/>
    </xf>
    <xf numFmtId="0" fontId="84" fillId="772" borderId="0" xfId="0" applyFont="1" applyFill="1"/>
    <xf numFmtId="0" fontId="84" fillId="773" borderId="0" xfId="0" applyFont="1" applyFill="1"/>
    <xf numFmtId="0" fontId="84" fillId="774" borderId="0" xfId="0" applyFont="1" applyFill="1"/>
    <xf numFmtId="0" fontId="112" fillId="775" borderId="0" xfId="0" applyFont="1" applyFill="1" applyAlignment="1">
      <alignment horizontal="center" vertical="center" wrapText="1"/>
    </xf>
    <xf numFmtId="0" fontId="112" fillId="776" borderId="0" xfId="0" applyFont="1" applyFill="1" applyAlignment="1">
      <alignment horizontal="center" vertical="center" wrapText="1"/>
    </xf>
    <xf numFmtId="0" fontId="112" fillId="777" borderId="0" xfId="0" applyFont="1" applyFill="1" applyAlignment="1">
      <alignment horizontal="center" vertical="center" wrapText="1"/>
    </xf>
    <xf numFmtId="0" fontId="112" fillId="778" borderId="0" xfId="0" applyFont="1" applyFill="1" applyAlignment="1">
      <alignment horizontal="center" vertical="center" wrapText="1"/>
    </xf>
    <xf numFmtId="0" fontId="112" fillId="779" borderId="0" xfId="0" applyFont="1" applyFill="1" applyAlignment="1">
      <alignment horizontal="center" vertical="center" wrapText="1"/>
    </xf>
    <xf numFmtId="0" fontId="112" fillId="780" borderId="0" xfId="0" applyFont="1" applyFill="1" applyAlignment="1">
      <alignment horizontal="center" vertical="center" wrapText="1"/>
    </xf>
    <xf numFmtId="0" fontId="112" fillId="781" borderId="0" xfId="0" applyFont="1" applyFill="1" applyAlignment="1">
      <alignment horizontal="center" vertical="center" wrapText="1"/>
    </xf>
    <xf numFmtId="0" fontId="0" fillId="782" borderId="0" xfId="0" applyFill="1" applyAlignment="1">
      <alignment horizontal="center" vertical="center" wrapText="1"/>
    </xf>
    <xf numFmtId="0" fontId="0" fillId="783" borderId="0" xfId="0" applyFill="1" applyAlignment="1">
      <alignment horizontal="center" vertical="center" wrapText="1"/>
    </xf>
    <xf numFmtId="0" fontId="84" fillId="784" borderId="0" xfId="0" applyFont="1" applyFill="1"/>
    <xf numFmtId="0" fontId="84" fillId="785" borderId="0" xfId="0" applyFont="1" applyFill="1"/>
    <xf numFmtId="0" fontId="84" fillId="786" borderId="0" xfId="0" applyFont="1" applyFill="1"/>
    <xf numFmtId="0" fontId="112" fillId="787" borderId="0" xfId="0" applyFont="1" applyFill="1" applyAlignment="1">
      <alignment horizontal="center" vertical="center" wrapText="1"/>
    </xf>
    <xf numFmtId="0" fontId="112" fillId="788" borderId="0" xfId="0" applyFont="1" applyFill="1" applyAlignment="1">
      <alignment horizontal="center" vertical="center" wrapText="1"/>
    </xf>
    <xf numFmtId="0" fontId="112" fillId="789" borderId="0" xfId="0" applyFont="1" applyFill="1" applyAlignment="1">
      <alignment horizontal="center" vertical="center" wrapText="1"/>
    </xf>
    <xf numFmtId="0" fontId="112" fillId="790" borderId="0" xfId="0" applyFont="1" applyFill="1" applyAlignment="1">
      <alignment horizontal="center" vertical="center" wrapText="1"/>
    </xf>
    <xf numFmtId="0" fontId="112" fillId="791" borderId="0" xfId="0" applyFont="1" applyFill="1" applyAlignment="1">
      <alignment horizontal="center" vertical="center" wrapText="1"/>
    </xf>
    <xf numFmtId="0" fontId="112" fillId="792" borderId="0" xfId="0" applyFont="1" applyFill="1" applyAlignment="1">
      <alignment horizontal="center" vertical="center" wrapText="1"/>
    </xf>
    <xf numFmtId="0" fontId="0" fillId="793" borderId="0" xfId="0" applyFill="1" applyAlignment="1">
      <alignment horizontal="center" vertical="center" wrapText="1"/>
    </xf>
    <xf numFmtId="0" fontId="0" fillId="794" borderId="0" xfId="0" applyFill="1" applyAlignment="1">
      <alignment horizontal="center" vertical="center" wrapText="1"/>
    </xf>
    <xf numFmtId="0" fontId="0" fillId="795" borderId="0" xfId="0" applyFill="1" applyAlignment="1">
      <alignment horizontal="center" vertical="center" wrapText="1"/>
    </xf>
    <xf numFmtId="0" fontId="84" fillId="796" borderId="0" xfId="0" applyFont="1" applyFill="1"/>
    <xf numFmtId="0" fontId="84" fillId="797" borderId="0" xfId="0" applyFont="1" applyFill="1"/>
    <xf numFmtId="0" fontId="84" fillId="798" borderId="0" xfId="0" applyFont="1" applyFill="1"/>
    <xf numFmtId="0" fontId="33" fillId="0" borderId="0" xfId="2" applyFont="1" applyAlignment="1">
      <alignment horizontal="center" vertical="center"/>
    </xf>
    <xf numFmtId="0" fontId="112" fillId="799" borderId="0" xfId="0" applyFont="1" applyFill="1" applyAlignment="1">
      <alignment horizontal="center" vertical="center" wrapText="1"/>
    </xf>
    <xf numFmtId="0" fontId="112" fillId="800" borderId="0" xfId="0" applyFont="1" applyFill="1" applyAlignment="1">
      <alignment horizontal="center" vertical="center" wrapText="1"/>
    </xf>
    <xf numFmtId="0" fontId="112" fillId="801" borderId="0" xfId="0" applyFont="1" applyFill="1" applyAlignment="1">
      <alignment horizontal="center" vertical="center" wrapText="1"/>
    </xf>
    <xf numFmtId="0" fontId="112" fillId="802" borderId="0" xfId="0" applyFont="1" applyFill="1" applyAlignment="1">
      <alignment horizontal="center" vertical="center" wrapText="1"/>
    </xf>
    <xf numFmtId="0" fontId="112" fillId="803" borderId="0" xfId="0" applyFont="1" applyFill="1" applyAlignment="1">
      <alignment horizontal="center" vertical="center" wrapText="1"/>
    </xf>
    <xf numFmtId="0" fontId="0" fillId="804" borderId="0" xfId="0" applyFill="1" applyAlignment="1">
      <alignment horizontal="center" vertical="center" wrapText="1"/>
    </xf>
    <xf numFmtId="0" fontId="0" fillId="805" borderId="0" xfId="0" applyFill="1" applyAlignment="1">
      <alignment horizontal="center" vertical="center" wrapText="1"/>
    </xf>
    <xf numFmtId="0" fontId="0" fillId="806" borderId="0" xfId="0" applyFill="1" applyAlignment="1">
      <alignment horizontal="center" vertical="center" wrapText="1"/>
    </xf>
    <xf numFmtId="0" fontId="0" fillId="807" borderId="0" xfId="0" applyFill="1" applyAlignment="1">
      <alignment horizontal="center" vertical="center" wrapText="1"/>
    </xf>
    <xf numFmtId="0" fontId="84" fillId="808" borderId="0" xfId="0" applyFont="1" applyFill="1"/>
    <xf numFmtId="0" fontId="84" fillId="809" borderId="0" xfId="0" applyFont="1" applyFill="1"/>
    <xf numFmtId="0" fontId="84" fillId="810" borderId="0" xfId="0" applyFont="1" applyFill="1"/>
    <xf numFmtId="0" fontId="112" fillId="811" borderId="0" xfId="0" applyFont="1" applyFill="1" applyAlignment="1">
      <alignment horizontal="center" vertical="center" wrapText="1"/>
    </xf>
    <xf numFmtId="0" fontId="112" fillId="812" borderId="0" xfId="0" applyFont="1" applyFill="1" applyAlignment="1">
      <alignment horizontal="center" vertical="center" wrapText="1"/>
    </xf>
    <xf numFmtId="0" fontId="112" fillId="813" borderId="0" xfId="0" applyFont="1" applyFill="1" applyAlignment="1">
      <alignment horizontal="center" vertical="center" wrapText="1"/>
    </xf>
    <xf numFmtId="0" fontId="112" fillId="814" borderId="0" xfId="0" applyFont="1" applyFill="1" applyAlignment="1">
      <alignment horizontal="center" vertical="center" wrapText="1"/>
    </xf>
    <xf numFmtId="0" fontId="0" fillId="815" borderId="0" xfId="0" applyFill="1" applyAlignment="1">
      <alignment horizontal="center" vertical="center" wrapText="1"/>
    </xf>
    <xf numFmtId="0" fontId="0" fillId="816" borderId="0" xfId="0" applyFill="1" applyAlignment="1">
      <alignment horizontal="center" vertical="center" wrapText="1"/>
    </xf>
    <xf numFmtId="0" fontId="0" fillId="817" borderId="0" xfId="0" applyFill="1" applyAlignment="1">
      <alignment horizontal="center" vertical="center" wrapText="1"/>
    </xf>
    <xf numFmtId="0" fontId="0" fillId="818" borderId="0" xfId="0" applyFill="1" applyAlignment="1">
      <alignment horizontal="center" vertical="center" wrapText="1"/>
    </xf>
    <xf numFmtId="0" fontId="0" fillId="819" borderId="0" xfId="0" applyFill="1" applyAlignment="1">
      <alignment horizontal="center" vertical="center" wrapText="1"/>
    </xf>
    <xf numFmtId="0" fontId="84" fillId="820" borderId="0" xfId="0" applyFont="1" applyFill="1"/>
    <xf numFmtId="0" fontId="84" fillId="821" borderId="0" xfId="0" applyFont="1" applyFill="1"/>
    <xf numFmtId="0" fontId="84" fillId="822" borderId="0" xfId="0" applyFont="1" applyFill="1"/>
    <xf numFmtId="0" fontId="112" fillId="823" borderId="0" xfId="0" applyFont="1" applyFill="1" applyAlignment="1">
      <alignment horizontal="center" vertical="center" wrapText="1"/>
    </xf>
    <xf numFmtId="0" fontId="112" fillId="824" borderId="0" xfId="0" applyFont="1" applyFill="1" applyAlignment="1">
      <alignment horizontal="center" vertical="center" wrapText="1"/>
    </xf>
    <xf numFmtId="0" fontId="112" fillId="825" borderId="0" xfId="0" applyFont="1" applyFill="1" applyAlignment="1">
      <alignment horizontal="center" vertical="center" wrapText="1"/>
    </xf>
    <xf numFmtId="0" fontId="0" fillId="826" borderId="0" xfId="0" applyFill="1" applyAlignment="1">
      <alignment horizontal="center" vertical="center" wrapText="1"/>
    </xf>
    <xf numFmtId="0" fontId="0" fillId="827" borderId="0" xfId="0" applyFill="1" applyAlignment="1">
      <alignment horizontal="center" vertical="center" wrapText="1"/>
    </xf>
    <xf numFmtId="0" fontId="0" fillId="828" borderId="0" xfId="0" applyFill="1" applyAlignment="1">
      <alignment horizontal="center" vertical="center" wrapText="1"/>
    </xf>
    <xf numFmtId="0" fontId="0" fillId="829" borderId="0" xfId="0" applyFill="1" applyAlignment="1">
      <alignment horizontal="center" vertical="center" wrapText="1"/>
    </xf>
    <xf numFmtId="0" fontId="0" fillId="830" borderId="0" xfId="0" applyFill="1" applyAlignment="1">
      <alignment horizontal="center" vertical="center" wrapText="1"/>
    </xf>
    <xf numFmtId="0" fontId="0" fillId="831" borderId="0" xfId="0" applyFill="1" applyAlignment="1">
      <alignment horizontal="center" vertical="center" wrapText="1"/>
    </xf>
    <xf numFmtId="0" fontId="84" fillId="832" borderId="0" xfId="0" applyFont="1" applyFill="1"/>
    <xf numFmtId="0" fontId="84" fillId="833" borderId="0" xfId="0" applyFont="1" applyFill="1"/>
    <xf numFmtId="0" fontId="84" fillId="834" borderId="0" xfId="0" applyFont="1" applyFill="1"/>
    <xf numFmtId="0" fontId="112" fillId="835" borderId="0" xfId="0" applyFont="1" applyFill="1" applyAlignment="1">
      <alignment horizontal="center" vertical="center" wrapText="1"/>
    </xf>
    <xf numFmtId="0" fontId="112" fillId="836" borderId="0" xfId="0" applyFont="1" applyFill="1" applyAlignment="1">
      <alignment horizontal="center" vertical="center" wrapText="1"/>
    </xf>
    <xf numFmtId="0" fontId="0" fillId="837" borderId="0" xfId="0" applyFill="1" applyAlignment="1">
      <alignment horizontal="center" vertical="center" wrapText="1"/>
    </xf>
    <xf numFmtId="0" fontId="0" fillId="838" borderId="0" xfId="0" applyFill="1" applyAlignment="1">
      <alignment horizontal="center" vertical="center" wrapText="1"/>
    </xf>
    <xf numFmtId="0" fontId="0" fillId="839" borderId="0" xfId="0" applyFill="1" applyAlignment="1">
      <alignment horizontal="center" vertical="center" wrapText="1"/>
    </xf>
    <xf numFmtId="0" fontId="0" fillId="840" borderId="0" xfId="0" applyFill="1" applyAlignment="1">
      <alignment horizontal="center" vertical="center" wrapText="1"/>
    </xf>
    <xf numFmtId="0" fontId="0" fillId="841" borderId="0" xfId="0" applyFill="1" applyAlignment="1">
      <alignment horizontal="center" vertical="center" wrapText="1"/>
    </xf>
    <xf numFmtId="0" fontId="0" fillId="842" borderId="0" xfId="0" applyFill="1" applyAlignment="1">
      <alignment horizontal="center" vertical="center" wrapText="1"/>
    </xf>
    <xf numFmtId="0" fontId="0" fillId="843" borderId="0" xfId="0" applyFill="1" applyAlignment="1">
      <alignment horizontal="center" vertical="center" wrapText="1"/>
    </xf>
    <xf numFmtId="0" fontId="84" fillId="844" borderId="0" xfId="0" applyFont="1" applyFill="1"/>
    <xf numFmtId="0" fontId="84" fillId="845" borderId="0" xfId="0" applyFont="1" applyFill="1"/>
    <xf numFmtId="0" fontId="84" fillId="846" borderId="0" xfId="0" applyFont="1" applyFill="1"/>
    <xf numFmtId="0" fontId="112" fillId="94" borderId="0" xfId="0" applyFont="1" applyFill="1" applyAlignment="1">
      <alignment horizontal="center" vertical="center" wrapText="1"/>
    </xf>
    <xf numFmtId="0" fontId="112" fillId="847" borderId="0" xfId="0" applyFont="1" applyFill="1" applyAlignment="1">
      <alignment horizontal="center" vertical="center" wrapText="1"/>
    </xf>
    <xf numFmtId="0" fontId="112" fillId="848" borderId="0" xfId="0" applyFont="1" applyFill="1" applyAlignment="1">
      <alignment horizontal="center" vertical="center" wrapText="1"/>
    </xf>
    <xf numFmtId="0" fontId="112" fillId="849" borderId="0" xfId="0" applyFont="1" applyFill="1" applyAlignment="1">
      <alignment horizontal="center" vertical="center" wrapText="1"/>
    </xf>
    <xf numFmtId="0" fontId="112" fillId="850" borderId="0" xfId="0" applyFont="1" applyFill="1" applyAlignment="1">
      <alignment horizontal="center" vertical="center" wrapText="1"/>
    </xf>
    <xf numFmtId="0" fontId="112" fillId="851" borderId="0" xfId="0" applyFont="1" applyFill="1" applyAlignment="1">
      <alignment horizontal="center" vertical="center" wrapText="1"/>
    </xf>
    <xf numFmtId="0" fontId="112" fillId="852" borderId="0" xfId="0" applyFont="1" applyFill="1" applyAlignment="1">
      <alignment horizontal="center" vertical="center" wrapText="1"/>
    </xf>
    <xf numFmtId="0" fontId="112" fillId="853" borderId="0" xfId="0" applyFont="1" applyFill="1" applyAlignment="1">
      <alignment horizontal="center" vertical="center" wrapText="1"/>
    </xf>
    <xf numFmtId="0" fontId="112" fillId="854" borderId="0" xfId="0" applyFont="1" applyFill="1" applyAlignment="1">
      <alignment horizontal="center" vertical="center" wrapText="1"/>
    </xf>
    <xf numFmtId="0" fontId="84" fillId="855" borderId="0" xfId="0" applyFont="1" applyFill="1"/>
    <xf numFmtId="0" fontId="84" fillId="856" borderId="0" xfId="0" applyFont="1" applyFill="1"/>
    <xf numFmtId="0" fontId="84" fillId="857" borderId="0" xfId="0" applyFont="1" applyFill="1"/>
    <xf numFmtId="0" fontId="112" fillId="858" borderId="0" xfId="0" applyFont="1" applyFill="1" applyAlignment="1">
      <alignment horizontal="center" vertical="center" wrapText="1"/>
    </xf>
    <xf numFmtId="0" fontId="112" fillId="859" borderId="0" xfId="0" applyFont="1" applyFill="1" applyAlignment="1">
      <alignment horizontal="center" vertical="center" wrapText="1"/>
    </xf>
    <xf numFmtId="0" fontId="112" fillId="860" borderId="0" xfId="0" applyFont="1" applyFill="1" applyAlignment="1">
      <alignment horizontal="center" vertical="center" wrapText="1"/>
    </xf>
    <xf numFmtId="0" fontId="112" fillId="861" borderId="0" xfId="0" applyFont="1" applyFill="1" applyAlignment="1">
      <alignment horizontal="center" vertical="center" wrapText="1"/>
    </xf>
    <xf numFmtId="0" fontId="112" fillId="862" borderId="0" xfId="0" applyFont="1" applyFill="1" applyAlignment="1">
      <alignment horizontal="center" vertical="center" wrapText="1"/>
    </xf>
    <xf numFmtId="0" fontId="112" fillId="863" borderId="0" xfId="0" applyFont="1" applyFill="1" applyAlignment="1">
      <alignment horizontal="center" vertical="center" wrapText="1"/>
    </xf>
    <xf numFmtId="0" fontId="112" fillId="864" borderId="0" xfId="0" applyFont="1" applyFill="1" applyAlignment="1">
      <alignment horizontal="center" vertical="center" wrapText="1"/>
    </xf>
    <xf numFmtId="0" fontId="112" fillId="865" borderId="0" xfId="0" applyFont="1" applyFill="1" applyAlignment="1">
      <alignment horizontal="center" vertical="center" wrapText="1"/>
    </xf>
    <xf numFmtId="0" fontId="0" fillId="866" borderId="0" xfId="0" applyFill="1" applyAlignment="1">
      <alignment horizontal="center" vertical="center" wrapText="1"/>
    </xf>
    <xf numFmtId="0" fontId="84" fillId="867" borderId="0" xfId="0" applyFont="1" applyFill="1"/>
    <xf numFmtId="0" fontId="84" fillId="868" borderId="0" xfId="0" applyFont="1" applyFill="1"/>
    <xf numFmtId="0" fontId="84" fillId="869" borderId="0" xfId="0" applyFont="1" applyFill="1"/>
    <xf numFmtId="0" fontId="112" fillId="870" borderId="0" xfId="0" applyFont="1" applyFill="1" applyAlignment="1">
      <alignment horizontal="center" vertical="center" wrapText="1"/>
    </xf>
    <xf numFmtId="0" fontId="112" fillId="871" borderId="0" xfId="0" applyFont="1" applyFill="1" applyAlignment="1">
      <alignment horizontal="center" vertical="center" wrapText="1"/>
    </xf>
    <xf numFmtId="0" fontId="112" fillId="872" borderId="0" xfId="0" applyFont="1" applyFill="1" applyAlignment="1">
      <alignment horizontal="center" vertical="center" wrapText="1"/>
    </xf>
    <xf numFmtId="0" fontId="112" fillId="873" borderId="0" xfId="0" applyFont="1" applyFill="1" applyAlignment="1">
      <alignment horizontal="center" vertical="center" wrapText="1"/>
    </xf>
    <xf numFmtId="0" fontId="112" fillId="874" borderId="0" xfId="0" applyFont="1" applyFill="1" applyAlignment="1">
      <alignment horizontal="center" vertical="center" wrapText="1"/>
    </xf>
    <xf numFmtId="0" fontId="112" fillId="875" borderId="0" xfId="0" applyFont="1" applyFill="1" applyAlignment="1">
      <alignment horizontal="center" vertical="center" wrapText="1"/>
    </xf>
    <xf numFmtId="0" fontId="112" fillId="876" borderId="0" xfId="0" applyFont="1" applyFill="1" applyAlignment="1">
      <alignment horizontal="center" vertical="center" wrapText="1"/>
    </xf>
    <xf numFmtId="0" fontId="0" fillId="877" borderId="0" xfId="0" applyFill="1" applyAlignment="1">
      <alignment horizontal="center" vertical="center" wrapText="1"/>
    </xf>
    <xf numFmtId="0" fontId="0" fillId="878" borderId="0" xfId="0" applyFill="1" applyAlignment="1">
      <alignment horizontal="center" vertical="center" wrapText="1"/>
    </xf>
    <xf numFmtId="0" fontId="84" fillId="879" borderId="0" xfId="0" applyFont="1" applyFill="1"/>
    <xf numFmtId="0" fontId="84" fillId="880" borderId="0" xfId="0" applyFont="1" applyFill="1"/>
    <xf numFmtId="0" fontId="84" fillId="881" borderId="0" xfId="0" applyFont="1" applyFill="1"/>
    <xf numFmtId="0" fontId="112" fillId="882" borderId="0" xfId="0" applyFont="1" applyFill="1" applyAlignment="1">
      <alignment horizontal="center" vertical="center" wrapText="1"/>
    </xf>
    <xf numFmtId="0" fontId="112" fillId="883" borderId="0" xfId="0" applyFont="1" applyFill="1" applyAlignment="1">
      <alignment horizontal="center" vertical="center" wrapText="1"/>
    </xf>
    <xf numFmtId="0" fontId="112" fillId="884" borderId="0" xfId="0" applyFont="1" applyFill="1" applyAlignment="1">
      <alignment horizontal="center" vertical="center" wrapText="1"/>
    </xf>
    <xf numFmtId="0" fontId="112" fillId="885" borderId="0" xfId="0" applyFont="1" applyFill="1" applyAlignment="1">
      <alignment horizontal="center" vertical="center" wrapText="1"/>
    </xf>
    <xf numFmtId="0" fontId="112" fillId="886" borderId="0" xfId="0" applyFont="1" applyFill="1" applyAlignment="1">
      <alignment horizontal="center" vertical="center" wrapText="1"/>
    </xf>
    <xf numFmtId="0" fontId="112" fillId="887" borderId="0" xfId="0" applyFont="1" applyFill="1" applyAlignment="1">
      <alignment horizontal="center" vertical="center" wrapText="1"/>
    </xf>
    <xf numFmtId="0" fontId="0" fillId="888" borderId="0" xfId="0" applyFill="1" applyAlignment="1">
      <alignment horizontal="center" vertical="center" wrapText="1"/>
    </xf>
    <xf numFmtId="0" fontId="0" fillId="889" borderId="0" xfId="0" applyFill="1" applyAlignment="1">
      <alignment horizontal="center" vertical="center" wrapText="1"/>
    </xf>
    <xf numFmtId="0" fontId="0" fillId="890" borderId="0" xfId="0" applyFill="1" applyAlignment="1">
      <alignment horizontal="center" vertical="center" wrapText="1"/>
    </xf>
    <xf numFmtId="0" fontId="84" fillId="891" borderId="0" xfId="0" applyFont="1" applyFill="1"/>
    <xf numFmtId="0" fontId="84" fillId="892" borderId="0" xfId="0" applyFont="1" applyFill="1"/>
    <xf numFmtId="0" fontId="84" fillId="893" borderId="0" xfId="0" applyFont="1" applyFill="1"/>
    <xf numFmtId="0" fontId="112" fillId="894" borderId="0" xfId="0" applyFont="1" applyFill="1" applyAlignment="1">
      <alignment horizontal="center" vertical="center" wrapText="1"/>
    </xf>
    <xf numFmtId="0" fontId="112" fillId="895" borderId="0" xfId="0" applyFont="1" applyFill="1" applyAlignment="1">
      <alignment horizontal="center" vertical="center" wrapText="1"/>
    </xf>
    <xf numFmtId="0" fontId="112" fillId="896" borderId="0" xfId="0" applyFont="1" applyFill="1" applyAlignment="1">
      <alignment horizontal="center" vertical="center" wrapText="1"/>
    </xf>
    <xf numFmtId="0" fontId="112" fillId="897" borderId="0" xfId="0" applyFont="1" applyFill="1" applyAlignment="1">
      <alignment horizontal="center" vertical="center" wrapText="1"/>
    </xf>
    <xf numFmtId="0" fontId="112" fillId="898" borderId="0" xfId="0" applyFont="1" applyFill="1" applyAlignment="1">
      <alignment horizontal="center" vertical="center" wrapText="1"/>
    </xf>
    <xf numFmtId="0" fontId="0" fillId="899" borderId="0" xfId="0" applyFill="1" applyAlignment="1">
      <alignment horizontal="center" vertical="center" wrapText="1"/>
    </xf>
    <xf numFmtId="0" fontId="0" fillId="900" borderId="0" xfId="0" applyFill="1" applyAlignment="1">
      <alignment horizontal="center" vertical="center" wrapText="1"/>
    </xf>
    <xf numFmtId="0" fontId="0" fillId="901" borderId="0" xfId="0" applyFill="1" applyAlignment="1">
      <alignment horizontal="center" vertical="center" wrapText="1"/>
    </xf>
    <xf numFmtId="0" fontId="0" fillId="902" borderId="0" xfId="0" applyFill="1" applyAlignment="1">
      <alignment horizontal="center" vertical="center" wrapText="1"/>
    </xf>
    <xf numFmtId="0" fontId="84" fillId="903" borderId="0" xfId="0" applyFont="1" applyFill="1"/>
    <xf numFmtId="0" fontId="84" fillId="904" borderId="0" xfId="0" applyFont="1" applyFill="1"/>
    <xf numFmtId="0" fontId="84" fillId="905" borderId="0" xfId="0" applyFont="1" applyFill="1"/>
    <xf numFmtId="0" fontId="112" fillId="906" borderId="0" xfId="0" applyFont="1" applyFill="1" applyAlignment="1">
      <alignment horizontal="center" vertical="center" wrapText="1"/>
    </xf>
    <xf numFmtId="0" fontId="112" fillId="907" borderId="0" xfId="0" applyFont="1" applyFill="1" applyAlignment="1">
      <alignment horizontal="center" vertical="center" wrapText="1"/>
    </xf>
    <xf numFmtId="0" fontId="112" fillId="908" borderId="0" xfId="0" applyFont="1" applyFill="1" applyAlignment="1">
      <alignment horizontal="center" vertical="center" wrapText="1"/>
    </xf>
    <xf numFmtId="0" fontId="112" fillId="909" borderId="0" xfId="0" applyFont="1" applyFill="1" applyAlignment="1">
      <alignment horizontal="center" vertical="center" wrapText="1"/>
    </xf>
    <xf numFmtId="0" fontId="0" fillId="910" borderId="0" xfId="0" applyFill="1" applyAlignment="1">
      <alignment horizontal="center" vertical="center" wrapText="1"/>
    </xf>
    <xf numFmtId="0" fontId="0" fillId="911" borderId="0" xfId="0" applyFill="1" applyAlignment="1">
      <alignment horizontal="center" vertical="center" wrapText="1"/>
    </xf>
    <xf numFmtId="0" fontId="0" fillId="912" borderId="0" xfId="0" applyFill="1" applyAlignment="1">
      <alignment horizontal="center" vertical="center" wrapText="1"/>
    </xf>
    <xf numFmtId="0" fontId="0" fillId="913" borderId="0" xfId="0" applyFill="1" applyAlignment="1">
      <alignment horizontal="center" vertical="center" wrapText="1"/>
    </xf>
    <xf numFmtId="0" fontId="0" fillId="914" borderId="0" xfId="0" applyFill="1" applyAlignment="1">
      <alignment horizontal="center" vertical="center" wrapText="1"/>
    </xf>
    <xf numFmtId="0" fontId="84" fillId="915" borderId="0" xfId="0" applyFont="1" applyFill="1"/>
    <xf numFmtId="0" fontId="84" fillId="916" borderId="0" xfId="0" applyFont="1" applyFill="1"/>
    <xf numFmtId="0" fontId="84" fillId="917" borderId="0" xfId="0" applyFont="1" applyFill="1"/>
    <xf numFmtId="0" fontId="112" fillId="918" borderId="0" xfId="0" applyFont="1" applyFill="1" applyAlignment="1">
      <alignment horizontal="center" vertical="center" wrapText="1"/>
    </xf>
    <xf numFmtId="0" fontId="112" fillId="919" borderId="0" xfId="0" applyFont="1" applyFill="1" applyAlignment="1">
      <alignment horizontal="center" vertical="center" wrapText="1"/>
    </xf>
    <xf numFmtId="0" fontId="112" fillId="920" borderId="0" xfId="0" applyFont="1" applyFill="1" applyAlignment="1">
      <alignment horizontal="center" vertical="center" wrapText="1"/>
    </xf>
    <xf numFmtId="0" fontId="0" fillId="921" borderId="0" xfId="0" applyFill="1" applyAlignment="1">
      <alignment horizontal="center" vertical="center" wrapText="1"/>
    </xf>
    <xf numFmtId="0" fontId="0" fillId="922" borderId="0" xfId="0" applyFill="1" applyAlignment="1">
      <alignment horizontal="center" vertical="center" wrapText="1"/>
    </xf>
    <xf numFmtId="0" fontId="0" fillId="923" borderId="0" xfId="0" applyFill="1" applyAlignment="1">
      <alignment horizontal="center" vertical="center" wrapText="1"/>
    </xf>
    <xf numFmtId="0" fontId="0" fillId="924" borderId="0" xfId="0" applyFill="1" applyAlignment="1">
      <alignment horizontal="center" vertical="center" wrapText="1"/>
    </xf>
    <xf numFmtId="0" fontId="0" fillId="925" borderId="0" xfId="0" applyFill="1" applyAlignment="1">
      <alignment horizontal="center" vertical="center" wrapText="1"/>
    </xf>
    <xf numFmtId="0" fontId="0" fillId="926" borderId="0" xfId="0" applyFill="1" applyAlignment="1">
      <alignment horizontal="center" vertical="center" wrapText="1"/>
    </xf>
    <xf numFmtId="0" fontId="84" fillId="927" borderId="0" xfId="0" applyFont="1" applyFill="1"/>
    <xf numFmtId="0" fontId="84" fillId="928" borderId="0" xfId="0" applyFont="1" applyFill="1"/>
    <xf numFmtId="0" fontId="84" fillId="929" borderId="0" xfId="0" applyFont="1" applyFill="1"/>
    <xf numFmtId="0" fontId="112" fillId="930" borderId="0" xfId="0" applyFont="1" applyFill="1" applyAlignment="1">
      <alignment horizontal="center" vertical="center" wrapText="1"/>
    </xf>
    <xf numFmtId="0" fontId="112" fillId="931" borderId="0" xfId="0" applyFont="1" applyFill="1" applyAlignment="1">
      <alignment horizontal="center" vertical="center" wrapText="1"/>
    </xf>
    <xf numFmtId="0" fontId="0" fillId="932" borderId="0" xfId="0" applyFill="1" applyAlignment="1">
      <alignment horizontal="center" vertical="center" wrapText="1"/>
    </xf>
    <xf numFmtId="0" fontId="0" fillId="933" borderId="0" xfId="0" applyFill="1" applyAlignment="1">
      <alignment horizontal="center" vertical="center" wrapText="1"/>
    </xf>
    <xf numFmtId="0" fontId="0" fillId="934" borderId="0" xfId="0" applyFill="1" applyAlignment="1">
      <alignment horizontal="center" vertical="center" wrapText="1"/>
    </xf>
    <xf numFmtId="0" fontId="0" fillId="935" borderId="0" xfId="0" applyFill="1" applyAlignment="1">
      <alignment horizontal="center" vertical="center" wrapText="1"/>
    </xf>
    <xf numFmtId="0" fontId="0" fillId="936" borderId="0" xfId="0" applyFill="1" applyAlignment="1">
      <alignment horizontal="center" vertical="center" wrapText="1"/>
    </xf>
    <xf numFmtId="0" fontId="0" fillId="937" borderId="0" xfId="0" applyFill="1" applyAlignment="1">
      <alignment horizontal="center" vertical="center" wrapText="1"/>
    </xf>
    <xf numFmtId="0" fontId="0" fillId="938" borderId="0" xfId="0" applyFill="1" applyAlignment="1">
      <alignment horizontal="center" vertical="center" wrapText="1"/>
    </xf>
    <xf numFmtId="0" fontId="84" fillId="215" borderId="0" xfId="0" applyFont="1" applyFill="1"/>
    <xf numFmtId="0" fontId="84" fillId="939" borderId="0" xfId="0" applyFont="1" applyFill="1"/>
    <xf numFmtId="0" fontId="84" fillId="940" borderId="0" xfId="0" applyFont="1" applyFill="1"/>
    <xf numFmtId="0" fontId="112" fillId="941" borderId="0" xfId="0" applyFont="1" applyFill="1" applyAlignment="1">
      <alignment horizontal="center" vertical="center" wrapText="1"/>
    </xf>
    <xf numFmtId="0" fontId="0" fillId="942" borderId="0" xfId="0" applyFill="1" applyAlignment="1">
      <alignment horizontal="center" vertical="center" wrapText="1"/>
    </xf>
    <xf numFmtId="0" fontId="0" fillId="943" borderId="0" xfId="0" applyFill="1" applyAlignment="1">
      <alignment horizontal="center" vertical="center" wrapText="1"/>
    </xf>
    <xf numFmtId="0" fontId="0" fillId="944" borderId="0" xfId="0"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0" fillId="947" borderId="0" xfId="0" applyFill="1" applyAlignment="1">
      <alignment horizontal="center" vertical="center" wrapText="1"/>
    </xf>
    <xf numFmtId="0" fontId="0" fillId="948" borderId="0" xfId="0" applyFill="1" applyAlignment="1">
      <alignment horizontal="center" vertical="center" wrapText="1"/>
    </xf>
    <xf numFmtId="0" fontId="0" fillId="949" borderId="0" xfId="0" applyFill="1" applyAlignment="1">
      <alignment horizontal="center" vertical="center" wrapText="1"/>
    </xf>
    <xf numFmtId="0" fontId="84" fillId="950" borderId="0" xfId="0" applyFont="1" applyFill="1"/>
    <xf numFmtId="0" fontId="84" fillId="951" borderId="0" xfId="0" applyFont="1" applyFill="1"/>
    <xf numFmtId="0" fontId="84" fillId="952" borderId="0" xfId="0" applyFont="1" applyFill="1"/>
    <xf numFmtId="0" fontId="112" fillId="953" borderId="0" xfId="0" applyFont="1" applyFill="1" applyAlignment="1">
      <alignment horizontal="center" vertical="center" wrapText="1"/>
    </xf>
    <xf numFmtId="0" fontId="112" fillId="954" borderId="0" xfId="0" applyFont="1" applyFill="1" applyAlignment="1">
      <alignment horizontal="center" vertical="center" wrapText="1"/>
    </xf>
    <xf numFmtId="0" fontId="112" fillId="955" borderId="0" xfId="0" applyFont="1" applyFill="1" applyAlignment="1">
      <alignment horizontal="center" vertical="center" wrapText="1"/>
    </xf>
    <xf numFmtId="0" fontId="112" fillId="956" borderId="0" xfId="0" applyFont="1" applyFill="1" applyAlignment="1">
      <alignment horizontal="center" vertical="center" wrapText="1"/>
    </xf>
    <xf numFmtId="0" fontId="112" fillId="957" borderId="0" xfId="0" applyFont="1" applyFill="1" applyAlignment="1">
      <alignment horizontal="center" vertical="center" wrapText="1"/>
    </xf>
    <xf numFmtId="0" fontId="112" fillId="958" borderId="0" xfId="0" applyFont="1" applyFill="1" applyAlignment="1">
      <alignment horizontal="center" vertical="center" wrapText="1"/>
    </xf>
    <xf numFmtId="0" fontId="112" fillId="959" borderId="0" xfId="0" applyFont="1" applyFill="1" applyAlignment="1">
      <alignment horizontal="center" vertical="center" wrapText="1"/>
    </xf>
    <xf numFmtId="0" fontId="112" fillId="960" borderId="0" xfId="0" applyFont="1" applyFill="1" applyAlignment="1">
      <alignment horizontal="center" vertical="center" wrapText="1"/>
    </xf>
    <xf numFmtId="0" fontId="0" fillId="961" borderId="0" xfId="0" applyFill="1" applyAlignment="1">
      <alignment horizontal="center" vertical="center" wrapText="1"/>
    </xf>
    <xf numFmtId="0" fontId="84" fillId="962" borderId="0" xfId="0" applyFont="1" applyFill="1"/>
    <xf numFmtId="0" fontId="84" fillId="963" borderId="0" xfId="0" applyFont="1" applyFill="1"/>
    <xf numFmtId="0" fontId="84" fillId="964" borderId="0" xfId="0" applyFont="1" applyFill="1"/>
    <xf numFmtId="0" fontId="112" fillId="965" borderId="0" xfId="0" applyFont="1" applyFill="1" applyAlignment="1">
      <alignment horizontal="center" vertical="center" wrapText="1"/>
    </xf>
    <xf numFmtId="0" fontId="112" fillId="966" borderId="0" xfId="0" applyFont="1" applyFill="1" applyAlignment="1">
      <alignment horizontal="center" vertical="center" wrapText="1"/>
    </xf>
    <xf numFmtId="0" fontId="112" fillId="967" borderId="0" xfId="0" applyFont="1" applyFill="1" applyAlignment="1">
      <alignment horizontal="center" vertical="center" wrapText="1"/>
    </xf>
    <xf numFmtId="0" fontId="112" fillId="968" borderId="0" xfId="0" applyFont="1" applyFill="1" applyAlignment="1">
      <alignment horizontal="center" vertical="center" wrapText="1"/>
    </xf>
    <xf numFmtId="0" fontId="112" fillId="969" borderId="0" xfId="0" applyFont="1" applyFill="1" applyAlignment="1">
      <alignment horizontal="center" vertical="center" wrapText="1"/>
    </xf>
    <xf numFmtId="0" fontId="112" fillId="970" borderId="0" xfId="0" applyFont="1" applyFill="1" applyAlignment="1">
      <alignment horizontal="center" vertical="center" wrapText="1"/>
    </xf>
    <xf numFmtId="0" fontId="112" fillId="971" borderId="0" xfId="0" applyFont="1" applyFill="1" applyAlignment="1">
      <alignment horizontal="center" vertical="center" wrapText="1"/>
    </xf>
    <xf numFmtId="0" fontId="0" fillId="972" borderId="0" xfId="0" applyFill="1" applyAlignment="1">
      <alignment horizontal="center" vertical="center" wrapText="1"/>
    </xf>
    <xf numFmtId="0" fontId="0" fillId="973" borderId="0" xfId="0" applyFill="1" applyAlignment="1">
      <alignment horizontal="center" vertical="center" wrapText="1"/>
    </xf>
    <xf numFmtId="0" fontId="84" fillId="974" borderId="0" xfId="0" applyFont="1" applyFill="1"/>
    <xf numFmtId="0" fontId="84" fillId="975" borderId="0" xfId="0" applyFont="1" applyFill="1"/>
    <xf numFmtId="0" fontId="84" fillId="976" borderId="0" xfId="0" applyFont="1" applyFill="1"/>
    <xf numFmtId="0" fontId="112" fillId="977" borderId="0" xfId="0" applyFont="1" applyFill="1" applyAlignment="1">
      <alignment horizontal="center" vertical="center" wrapText="1"/>
    </xf>
    <xf numFmtId="0" fontId="112" fillId="978" borderId="0" xfId="0" applyFont="1" applyFill="1" applyAlignment="1">
      <alignment horizontal="center" vertical="center" wrapText="1"/>
    </xf>
    <xf numFmtId="0" fontId="112" fillId="979" borderId="0" xfId="0" applyFont="1" applyFill="1" applyAlignment="1">
      <alignment horizontal="center" vertical="center" wrapText="1"/>
    </xf>
    <xf numFmtId="0" fontId="112" fillId="980" borderId="0" xfId="0" applyFont="1" applyFill="1" applyAlignment="1">
      <alignment horizontal="center" vertical="center" wrapText="1"/>
    </xf>
    <xf numFmtId="0" fontId="112" fillId="981" borderId="0" xfId="0" applyFont="1" applyFill="1" applyAlignment="1">
      <alignment horizontal="center" vertical="center" wrapText="1"/>
    </xf>
    <xf numFmtId="0" fontId="112" fillId="982" borderId="0" xfId="0" applyFont="1" applyFill="1" applyAlignment="1">
      <alignment horizontal="center" vertical="center" wrapText="1"/>
    </xf>
    <xf numFmtId="0" fontId="0" fillId="983" borderId="0" xfId="0" applyFill="1" applyAlignment="1">
      <alignment horizontal="center" vertical="center" wrapText="1"/>
    </xf>
    <xf numFmtId="0" fontId="0" fillId="984" borderId="0" xfId="0" applyFill="1" applyAlignment="1">
      <alignment horizontal="center" vertical="center" wrapText="1"/>
    </xf>
    <xf numFmtId="0" fontId="0" fillId="985" borderId="0" xfId="0" applyFill="1" applyAlignment="1">
      <alignment horizontal="center" vertical="center" wrapText="1"/>
    </xf>
    <xf numFmtId="0" fontId="84" fillId="986" borderId="0" xfId="0" applyFont="1" applyFill="1"/>
    <xf numFmtId="0" fontId="84" fillId="987" borderId="0" xfId="0" applyFont="1" applyFill="1"/>
    <xf numFmtId="0" fontId="84" fillId="988" borderId="0" xfId="0" applyFont="1" applyFill="1"/>
    <xf numFmtId="0" fontId="112" fillId="989" borderId="0" xfId="0" applyFont="1" applyFill="1" applyAlignment="1">
      <alignment horizontal="center" vertical="center" wrapText="1"/>
    </xf>
    <xf numFmtId="0" fontId="112" fillId="990" borderId="0" xfId="0" applyFont="1" applyFill="1" applyAlignment="1">
      <alignment horizontal="center" vertical="center" wrapText="1"/>
    </xf>
    <xf numFmtId="0" fontId="112" fillId="991" borderId="0" xfId="0" applyFont="1" applyFill="1" applyAlignment="1">
      <alignment horizontal="center" vertical="center" wrapText="1"/>
    </xf>
    <xf numFmtId="0" fontId="112" fillId="992" borderId="0" xfId="0" applyFont="1" applyFill="1" applyAlignment="1">
      <alignment horizontal="center" vertical="center" wrapText="1"/>
    </xf>
    <xf numFmtId="0" fontId="112" fillId="993" borderId="0" xfId="0" applyFont="1" applyFill="1" applyAlignment="1">
      <alignment horizontal="center" vertical="center" wrapText="1"/>
    </xf>
    <xf numFmtId="0" fontId="0" fillId="994" borderId="0" xfId="0" applyFill="1" applyAlignment="1">
      <alignment horizontal="center" vertical="center" wrapText="1"/>
    </xf>
    <xf numFmtId="0" fontId="0" fillId="995" borderId="0" xfId="0" applyFill="1" applyAlignment="1">
      <alignment horizontal="center" vertical="center" wrapText="1"/>
    </xf>
    <xf numFmtId="0" fontId="0" fillId="996" borderId="0" xfId="0" applyFill="1" applyAlignment="1">
      <alignment horizontal="center" vertical="center" wrapText="1"/>
    </xf>
    <xf numFmtId="0" fontId="0" fillId="997" borderId="0" xfId="0" applyFill="1" applyAlignment="1">
      <alignment horizontal="center" vertical="center" wrapText="1"/>
    </xf>
    <xf numFmtId="0" fontId="84" fillId="998" borderId="0" xfId="0" applyFont="1" applyFill="1"/>
    <xf numFmtId="0" fontId="84" fillId="999" borderId="0" xfId="0" applyFont="1" applyFill="1"/>
    <xf numFmtId="0" fontId="84" fillId="1000" borderId="0" xfId="0" applyFont="1" applyFill="1"/>
    <xf numFmtId="0" fontId="112" fillId="1001" borderId="0" xfId="0" applyFont="1" applyFill="1" applyAlignment="1">
      <alignment horizontal="center" vertical="center" wrapText="1"/>
    </xf>
    <xf numFmtId="0" fontId="112" fillId="1002" borderId="0" xfId="0" applyFont="1" applyFill="1" applyAlignment="1">
      <alignment horizontal="center" vertical="center" wrapText="1"/>
    </xf>
    <xf numFmtId="0" fontId="112" fillId="1003" borderId="0" xfId="0" applyFont="1" applyFill="1" applyAlignment="1">
      <alignment horizontal="center" vertical="center" wrapText="1"/>
    </xf>
    <xf numFmtId="0" fontId="112" fillId="1004" borderId="0" xfId="0" applyFont="1" applyFill="1" applyAlignment="1">
      <alignment horizontal="center" vertical="center" wrapText="1"/>
    </xf>
    <xf numFmtId="0" fontId="0" fillId="1005" borderId="0" xfId="0" applyFill="1" applyAlignment="1">
      <alignment horizontal="center" vertical="center" wrapText="1"/>
    </xf>
    <xf numFmtId="0" fontId="0" fillId="1006" borderId="0" xfId="0" applyFill="1" applyAlignment="1">
      <alignment horizontal="center" vertical="center" wrapText="1"/>
    </xf>
    <xf numFmtId="0" fontId="0" fillId="1007" borderId="0" xfId="0" applyFill="1" applyAlignment="1">
      <alignment horizontal="center" vertical="center" wrapText="1"/>
    </xf>
    <xf numFmtId="0" fontId="0" fillId="1008" borderId="0" xfId="0" applyFill="1" applyAlignment="1">
      <alignment horizontal="center" vertical="center" wrapText="1"/>
    </xf>
    <xf numFmtId="0" fontId="0" fillId="1009" borderId="0" xfId="0" applyFill="1" applyAlignment="1">
      <alignment horizontal="center" vertical="center" wrapText="1"/>
    </xf>
    <xf numFmtId="0" fontId="84" fillId="1010" borderId="0" xfId="0" applyFont="1" applyFill="1"/>
    <xf numFmtId="0" fontId="84" fillId="1011" borderId="0" xfId="0" applyFont="1" applyFill="1"/>
    <xf numFmtId="0" fontId="84" fillId="1012" borderId="0" xfId="0" applyFont="1" applyFill="1"/>
    <xf numFmtId="0" fontId="112" fillId="1013" borderId="0" xfId="0" applyFont="1" applyFill="1" applyAlignment="1">
      <alignment horizontal="center" vertical="center" wrapText="1"/>
    </xf>
    <xf numFmtId="0" fontId="112" fillId="1014" borderId="0" xfId="0" applyFont="1" applyFill="1" applyAlignment="1">
      <alignment horizontal="center" vertical="center" wrapText="1"/>
    </xf>
    <xf numFmtId="0" fontId="112" fillId="1015" borderId="0" xfId="0" applyFont="1"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84" fillId="1022" borderId="0" xfId="0" applyFont="1" applyFill="1"/>
    <xf numFmtId="0" fontId="84" fillId="1023" borderId="0" xfId="0" applyFont="1" applyFill="1"/>
    <xf numFmtId="0" fontId="84" fillId="1024" borderId="0" xfId="0" applyFont="1" applyFill="1"/>
    <xf numFmtId="0" fontId="112" fillId="1025" borderId="0" xfId="0" applyFont="1" applyFill="1" applyAlignment="1">
      <alignment horizontal="center" vertical="center" wrapText="1"/>
    </xf>
    <xf numFmtId="0" fontId="112" fillId="1026" borderId="0" xfId="0" applyFont="1" applyFill="1" applyAlignment="1">
      <alignment horizontal="center" vertical="center" wrapText="1"/>
    </xf>
    <xf numFmtId="0" fontId="0" fillId="1027" borderId="0" xfId="0" applyFill="1" applyAlignment="1">
      <alignment horizontal="center" vertical="center" wrapText="1"/>
    </xf>
    <xf numFmtId="0" fontId="0" fillId="1028" borderId="0" xfId="0" applyFill="1" applyAlignment="1">
      <alignment horizontal="center" vertical="center" wrapText="1"/>
    </xf>
    <xf numFmtId="0" fontId="0" fillId="1029" borderId="0" xfId="0" applyFill="1" applyAlignment="1">
      <alignment horizontal="center" vertical="center" wrapText="1"/>
    </xf>
    <xf numFmtId="0" fontId="0" fillId="1030" borderId="0" xfId="0" applyFill="1" applyAlignment="1">
      <alignment horizontal="center" vertical="center" wrapText="1"/>
    </xf>
    <xf numFmtId="0" fontId="0" fillId="1031" borderId="0" xfId="0" applyFill="1" applyAlignment="1">
      <alignment horizontal="center" vertical="center" wrapText="1"/>
    </xf>
    <xf numFmtId="0" fontId="0" fillId="1032" borderId="0" xfId="0" applyFill="1" applyAlignment="1">
      <alignment horizontal="center" vertical="center" wrapText="1"/>
    </xf>
    <xf numFmtId="0" fontId="0" fillId="1033" borderId="0" xfId="0" applyFill="1" applyAlignment="1">
      <alignment horizontal="center" vertical="center" wrapText="1"/>
    </xf>
    <xf numFmtId="0" fontId="84" fillId="1034" borderId="0" xfId="0" applyFont="1" applyFill="1"/>
    <xf numFmtId="0" fontId="84" fillId="1035" borderId="0" xfId="0" applyFont="1" applyFill="1"/>
    <xf numFmtId="0" fontId="84" fillId="1036" borderId="0" xfId="0" applyFont="1" applyFill="1"/>
    <xf numFmtId="0" fontId="112" fillId="1037" borderId="0" xfId="0" applyFont="1" applyFill="1" applyAlignment="1">
      <alignment horizontal="center" vertical="center" wrapText="1"/>
    </xf>
    <xf numFmtId="0" fontId="0" fillId="1038" borderId="0" xfId="0" applyFill="1" applyAlignment="1">
      <alignment horizontal="center" vertical="center" wrapText="1"/>
    </xf>
    <xf numFmtId="0" fontId="0" fillId="1039" borderId="0" xfId="0"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0" fillId="1042" borderId="0" xfId="0"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0" fillId="1045" borderId="0" xfId="0" applyFill="1" applyAlignment="1">
      <alignment horizontal="center" vertical="center" wrapText="1"/>
    </xf>
    <xf numFmtId="0" fontId="84" fillId="1046" borderId="0" xfId="0" applyFont="1" applyFill="1"/>
    <xf numFmtId="0" fontId="84" fillId="1047" borderId="0" xfId="0" applyFont="1" applyFill="1"/>
    <xf numFmtId="0" fontId="84" fillId="1048" borderId="0" xfId="0" applyFont="1" applyFill="1"/>
    <xf numFmtId="0" fontId="0" fillId="1049" borderId="0" xfId="0"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0" fillId="1054" borderId="0" xfId="0" applyFill="1" applyAlignment="1">
      <alignment horizontal="center" vertical="center" wrapText="1"/>
    </xf>
    <xf numFmtId="0" fontId="0" fillId="1055" borderId="0" xfId="0" applyFill="1" applyAlignment="1">
      <alignment horizontal="center" vertical="center" wrapText="1"/>
    </xf>
    <xf numFmtId="0" fontId="0" fillId="1056" borderId="0" xfId="0" applyFill="1" applyAlignment="1">
      <alignment horizontal="center" vertical="center" wrapText="1"/>
    </xf>
    <xf numFmtId="0" fontId="0" fillId="1057" borderId="0" xfId="0" applyFill="1" applyAlignment="1">
      <alignment horizontal="center" vertical="center" wrapText="1"/>
    </xf>
    <xf numFmtId="0" fontId="84" fillId="1058" borderId="0" xfId="0" applyFont="1" applyFill="1"/>
    <xf numFmtId="0" fontId="84" fillId="1059" borderId="0" xfId="0" applyFont="1" applyFill="1"/>
    <xf numFmtId="0" fontId="84" fillId="1060" borderId="0" xfId="0" applyFont="1" applyFill="1"/>
    <xf numFmtId="0" fontId="112" fillId="17" borderId="0" xfId="0" applyFont="1" applyFill="1" applyAlignment="1">
      <alignment horizontal="center" vertical="center" wrapText="1"/>
    </xf>
    <xf numFmtId="0" fontId="112" fillId="1061" borderId="0" xfId="0" applyFont="1" applyFill="1" applyAlignment="1">
      <alignment horizontal="center" vertical="center" wrapText="1"/>
    </xf>
    <xf numFmtId="0" fontId="112" fillId="1062" borderId="0" xfId="0" applyFont="1" applyFill="1" applyAlignment="1">
      <alignment horizontal="center" vertical="center" wrapText="1"/>
    </xf>
    <xf numFmtId="0" fontId="112" fillId="1063" borderId="0" xfId="0" applyFont="1" applyFill="1" applyAlignment="1">
      <alignment horizontal="center" vertical="center" wrapText="1"/>
    </xf>
    <xf numFmtId="0" fontId="112" fillId="1064" borderId="0" xfId="0" applyFont="1" applyFill="1" applyAlignment="1">
      <alignment horizontal="center" vertical="center" wrapText="1"/>
    </xf>
    <xf numFmtId="0" fontId="112" fillId="1065" borderId="0" xfId="0" applyFont="1" applyFill="1" applyAlignment="1">
      <alignment horizontal="center" vertical="center" wrapText="1"/>
    </xf>
    <xf numFmtId="0" fontId="112" fillId="1066" borderId="0" xfId="0" applyFont="1" applyFill="1" applyAlignment="1">
      <alignment horizontal="center" vertical="center" wrapText="1"/>
    </xf>
    <xf numFmtId="0" fontId="0" fillId="1067" borderId="0" xfId="0" applyFill="1" applyAlignment="1">
      <alignment horizontal="center" vertical="center" wrapText="1"/>
    </xf>
    <xf numFmtId="0" fontId="0" fillId="116" borderId="0" xfId="0" applyFill="1" applyAlignment="1">
      <alignment horizontal="center" vertical="center" wrapText="1"/>
    </xf>
    <xf numFmtId="0" fontId="84" fillId="1068" borderId="0" xfId="0" applyFont="1" applyFill="1"/>
    <xf numFmtId="0" fontId="84" fillId="1069" borderId="0" xfId="0" applyFont="1" applyFill="1"/>
    <xf numFmtId="0" fontId="84" fillId="1070" borderId="0" xfId="0" applyFont="1" applyFill="1"/>
    <xf numFmtId="0" fontId="112" fillId="1071" borderId="0" xfId="0" applyFont="1" applyFill="1" applyAlignment="1">
      <alignment horizontal="center" vertical="center" wrapText="1"/>
    </xf>
    <xf numFmtId="0" fontId="112" fillId="1072" borderId="0" xfId="0" applyFont="1" applyFill="1" applyAlignment="1">
      <alignment horizontal="center" vertical="center" wrapText="1"/>
    </xf>
    <xf numFmtId="0" fontId="112" fillId="1073" borderId="0" xfId="0" applyFont="1" applyFill="1" applyAlignment="1">
      <alignment horizontal="center" vertical="center" wrapText="1"/>
    </xf>
    <xf numFmtId="0" fontId="112" fillId="1074" borderId="0" xfId="0" applyFont="1" applyFill="1" applyAlignment="1">
      <alignment horizontal="center" vertical="center" wrapText="1"/>
    </xf>
    <xf numFmtId="0" fontId="112" fillId="1075" borderId="0" xfId="0" applyFont="1" applyFill="1" applyAlignment="1">
      <alignment horizontal="center" vertical="center" wrapText="1"/>
    </xf>
    <xf numFmtId="0" fontId="112" fillId="1076" borderId="0" xfId="0" applyFont="1" applyFill="1" applyAlignment="1">
      <alignment horizontal="center" vertical="center" wrapText="1"/>
    </xf>
    <xf numFmtId="0" fontId="0" fillId="1077" borderId="0" xfId="0" applyFill="1" applyAlignment="1">
      <alignment horizontal="center" vertical="center" wrapText="1"/>
    </xf>
    <xf numFmtId="0" fontId="0" fillId="1078" borderId="0" xfId="0" applyFill="1" applyAlignment="1">
      <alignment horizontal="center" vertical="center" wrapText="1"/>
    </xf>
    <xf numFmtId="0" fontId="0" fillId="1079" borderId="0" xfId="0" applyFill="1" applyAlignment="1">
      <alignment horizontal="center" vertical="center" wrapText="1"/>
    </xf>
    <xf numFmtId="0" fontId="84" fillId="1080" borderId="0" xfId="0" applyFont="1" applyFill="1"/>
    <xf numFmtId="0" fontId="84" fillId="1081" borderId="0" xfId="0" applyFont="1" applyFill="1"/>
    <xf numFmtId="0" fontId="84" fillId="1082" borderId="0" xfId="0" applyFont="1" applyFill="1"/>
    <xf numFmtId="0" fontId="112" fillId="1083" borderId="0" xfId="0" applyFont="1" applyFill="1" applyAlignment="1">
      <alignment horizontal="center" vertical="center" wrapText="1"/>
    </xf>
    <xf numFmtId="0" fontId="112" fillId="1084" borderId="0" xfId="0" applyFont="1" applyFill="1" applyAlignment="1">
      <alignment horizontal="center" vertical="center" wrapText="1"/>
    </xf>
    <xf numFmtId="0" fontId="112" fillId="1085" borderId="0" xfId="0" applyFont="1" applyFill="1" applyAlignment="1">
      <alignment horizontal="center" vertical="center" wrapText="1"/>
    </xf>
    <xf numFmtId="0" fontId="112" fillId="1086" borderId="0" xfId="0" applyFont="1" applyFill="1" applyAlignment="1">
      <alignment horizontal="center" vertical="center" wrapText="1"/>
    </xf>
    <xf numFmtId="0" fontId="112" fillId="1087" borderId="0" xfId="0" applyFont="1" applyFill="1" applyAlignment="1">
      <alignment horizontal="center" vertical="center" wrapText="1"/>
    </xf>
    <xf numFmtId="0" fontId="0" fillId="1088" borderId="0" xfId="0" applyFill="1" applyAlignment="1">
      <alignment horizontal="center" vertical="center" wrapText="1"/>
    </xf>
    <xf numFmtId="0" fontId="0" fillId="1089" borderId="0" xfId="0" applyFill="1" applyAlignment="1">
      <alignment horizontal="center" vertical="center" wrapText="1"/>
    </xf>
    <xf numFmtId="0" fontId="0" fillId="1090" borderId="0" xfId="0" applyFill="1" applyAlignment="1">
      <alignment horizontal="center" vertical="center" wrapText="1"/>
    </xf>
    <xf numFmtId="0" fontId="0" fillId="1091" borderId="0" xfId="0" applyFill="1" applyAlignment="1">
      <alignment horizontal="center" vertical="center" wrapText="1"/>
    </xf>
    <xf numFmtId="0" fontId="84" fillId="1092" borderId="0" xfId="0" applyFont="1" applyFill="1"/>
    <xf numFmtId="0" fontId="84" fillId="1093" borderId="0" xfId="0" applyFont="1" applyFill="1"/>
    <xf numFmtId="0" fontId="84" fillId="1094" borderId="0" xfId="0" applyFont="1" applyFill="1"/>
    <xf numFmtId="0" fontId="112" fillId="1095" borderId="0" xfId="0" applyFont="1" applyFill="1" applyAlignment="1">
      <alignment horizontal="center" vertical="center" wrapText="1"/>
    </xf>
    <xf numFmtId="0" fontId="112" fillId="1096" borderId="0" xfId="0" applyFont="1" applyFill="1" applyAlignment="1">
      <alignment horizontal="center" vertical="center" wrapText="1"/>
    </xf>
    <xf numFmtId="0" fontId="112" fillId="1097" borderId="0" xfId="0" applyFont="1" applyFill="1" applyAlignment="1">
      <alignment horizontal="center" vertical="center" wrapText="1"/>
    </xf>
    <xf numFmtId="0" fontId="112" fillId="1098" borderId="0" xfId="0" applyFont="1"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0" fillId="1101" borderId="0" xfId="0" applyFill="1" applyAlignment="1">
      <alignment horizontal="center" vertical="center" wrapText="1"/>
    </xf>
    <xf numFmtId="0" fontId="0" fillId="1102" borderId="0" xfId="0" applyFill="1" applyAlignment="1">
      <alignment horizontal="center" vertical="center" wrapText="1"/>
    </xf>
    <xf numFmtId="0" fontId="0" fillId="1103" borderId="0" xfId="0" applyFill="1" applyAlignment="1">
      <alignment horizontal="center" vertical="center" wrapText="1"/>
    </xf>
    <xf numFmtId="0" fontId="84" fillId="1104" borderId="0" xfId="0" applyFont="1" applyFill="1"/>
    <xf numFmtId="0" fontId="84" fillId="1105" borderId="0" xfId="0" applyFont="1" applyFill="1"/>
    <xf numFmtId="0" fontId="84" fillId="1106" borderId="0" xfId="0" applyFont="1" applyFill="1"/>
    <xf numFmtId="0" fontId="112" fillId="1107" borderId="0" xfId="0" applyFont="1" applyFill="1" applyAlignment="1">
      <alignment horizontal="center" vertical="center" wrapText="1"/>
    </xf>
    <xf numFmtId="0" fontId="112" fillId="1108" borderId="0" xfId="0" applyFont="1" applyFill="1" applyAlignment="1">
      <alignment horizontal="center" vertical="center" wrapText="1"/>
    </xf>
    <xf numFmtId="0" fontId="112" fillId="1109" borderId="0" xfId="0" applyFont="1" applyFill="1" applyAlignment="1">
      <alignment horizontal="center" vertical="center" wrapText="1"/>
    </xf>
    <xf numFmtId="0" fontId="0" fillId="1110" borderId="0" xfId="0" applyFill="1" applyAlignment="1">
      <alignment horizontal="center" vertical="center" wrapText="1"/>
    </xf>
    <xf numFmtId="0" fontId="0" fillId="1111" borderId="0" xfId="0" applyFill="1" applyAlignment="1">
      <alignment horizontal="center" vertical="center" wrapText="1"/>
    </xf>
    <xf numFmtId="0" fontId="0" fillId="1112" borderId="0" xfId="0" applyFill="1" applyAlignment="1">
      <alignment horizontal="center" vertical="center" wrapText="1"/>
    </xf>
    <xf numFmtId="0" fontId="0" fillId="1113" borderId="0" xfId="0"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84" fillId="1116" borderId="0" xfId="0" applyFont="1" applyFill="1"/>
    <xf numFmtId="0" fontId="84" fillId="1117" borderId="0" xfId="0" applyFont="1" applyFill="1"/>
    <xf numFmtId="0" fontId="84" fillId="1118" borderId="0" xfId="0" applyFont="1" applyFill="1"/>
    <xf numFmtId="0" fontId="112" fillId="1119" borderId="0" xfId="0" applyFont="1" applyFill="1" applyAlignment="1">
      <alignment horizontal="center" vertical="center" wrapText="1"/>
    </xf>
    <xf numFmtId="0" fontId="112" fillId="1120" borderId="0" xfId="0" applyFont="1"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0" fillId="1124" borderId="0" xfId="0" applyFill="1" applyAlignment="1">
      <alignment horizontal="center" vertical="center" wrapText="1"/>
    </xf>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84" fillId="1128" borderId="0" xfId="0" applyFont="1" applyFill="1"/>
    <xf numFmtId="0" fontId="84" fillId="116" borderId="0" xfId="0" applyFont="1" applyFill="1"/>
    <xf numFmtId="0" fontId="84" fillId="1129" borderId="0" xfId="0" applyFont="1" applyFill="1"/>
    <xf numFmtId="0" fontId="112" fillId="9" borderId="0" xfId="0" applyFont="1"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0" fillId="1136" borderId="0" xfId="0" applyFill="1" applyAlignment="1">
      <alignment horizontal="center" vertical="center" wrapText="1"/>
    </xf>
    <xf numFmtId="0" fontId="0" fillId="1137" borderId="0" xfId="0" applyFill="1" applyAlignment="1">
      <alignment horizontal="center" vertical="center" wrapText="1"/>
    </xf>
    <xf numFmtId="0" fontId="84" fillId="1138" borderId="0" xfId="0" applyFont="1" applyFill="1"/>
    <xf numFmtId="0" fontId="84" fillId="1139" borderId="0" xfId="0" applyFont="1" applyFill="1"/>
    <xf numFmtId="0" fontId="84" fillId="1140" borderId="0" xfId="0" applyFont="1" applyFill="1"/>
    <xf numFmtId="0" fontId="0" fillId="1141" borderId="0" xfId="0" applyFill="1" applyAlignment="1">
      <alignment horizontal="center" vertical="center" wrapText="1"/>
    </xf>
    <xf numFmtId="0" fontId="0" fillId="1142" borderId="0" xfId="0" applyFill="1" applyAlignment="1">
      <alignment horizontal="center" vertical="center" wrapText="1"/>
    </xf>
    <xf numFmtId="0" fontId="0" fillId="1143" borderId="0" xfId="0" applyFill="1" applyAlignment="1">
      <alignment horizontal="center" vertical="center" wrapText="1"/>
    </xf>
    <xf numFmtId="0" fontId="0" fillId="1144" borderId="0" xfId="0" applyFill="1" applyAlignment="1">
      <alignment horizontal="center" vertical="center" wrapText="1"/>
    </xf>
    <xf numFmtId="0" fontId="0" fillId="1145" borderId="0" xfId="0"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84" fillId="1150" borderId="0" xfId="0" applyFont="1" applyFill="1"/>
    <xf numFmtId="0" fontId="84" fillId="1151" borderId="0" xfId="0" applyFont="1" applyFill="1"/>
    <xf numFmtId="0" fontId="84" fillId="1152" borderId="0" xfId="0" applyFont="1" applyFill="1"/>
    <xf numFmtId="0" fontId="0" fillId="13" borderId="0" xfId="0" applyFill="1" applyAlignment="1">
      <alignment horizontal="center" vertical="center" wrapText="1"/>
    </xf>
    <xf numFmtId="0" fontId="0" fillId="1153" borderId="0" xfId="0"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383" borderId="0" xfId="0" applyFill="1" applyAlignment="1">
      <alignment horizontal="center" vertical="center" wrapText="1"/>
    </xf>
    <xf numFmtId="0" fontId="0" fillId="101" borderId="0" xfId="0" applyFill="1" applyAlignment="1">
      <alignment horizontal="center" vertical="center" wrapText="1"/>
    </xf>
    <xf numFmtId="0" fontId="84" fillId="1159" borderId="0" xfId="0" applyFont="1" applyFill="1"/>
    <xf numFmtId="0" fontId="84" fillId="1160" borderId="0" xfId="0" applyFont="1" applyFill="1"/>
    <xf numFmtId="0" fontId="84" fillId="1161" borderId="0" xfId="0" applyFont="1" applyFill="1"/>
    <xf numFmtId="0" fontId="84" fillId="1162" borderId="0" xfId="0" applyFont="1" applyFill="1"/>
    <xf numFmtId="0" fontId="84" fillId="1163" borderId="0" xfId="0" applyFont="1" applyFill="1"/>
    <xf numFmtId="0" fontId="84" fillId="1164" borderId="0" xfId="0" applyFont="1" applyFill="1"/>
    <xf numFmtId="0" fontId="84" fillId="1165" borderId="0" xfId="0" applyFont="1" applyFill="1"/>
    <xf numFmtId="0" fontId="84" fillId="1166" borderId="0" xfId="0" applyFont="1" applyFill="1"/>
    <xf numFmtId="0" fontId="84" fillId="1167" borderId="0" xfId="0" applyFont="1" applyFill="1"/>
    <xf numFmtId="0" fontId="84" fillId="1168" borderId="0" xfId="0" applyFont="1" applyFill="1"/>
    <xf numFmtId="0" fontId="84" fillId="1169" borderId="0" xfId="0" applyFont="1" applyFill="1"/>
    <xf numFmtId="0" fontId="84" fillId="1170" borderId="0" xfId="0" applyFont="1" applyFill="1"/>
    <xf numFmtId="0" fontId="84" fillId="1171" borderId="0" xfId="0" applyFont="1" applyFill="1"/>
    <xf numFmtId="0" fontId="84" fillId="1172" borderId="0" xfId="0" applyFont="1" applyFill="1"/>
    <xf numFmtId="0" fontId="84" fillId="1173" borderId="0" xfId="0" applyFont="1" applyFill="1"/>
    <xf numFmtId="0" fontId="84" fillId="1174" borderId="0" xfId="0" applyFont="1" applyFill="1"/>
    <xf numFmtId="0" fontId="84" fillId="1175" borderId="0" xfId="0" applyFont="1" applyFill="1"/>
    <xf numFmtId="0" fontId="84" fillId="1176" borderId="0" xfId="0" applyFont="1" applyFill="1"/>
    <xf numFmtId="0" fontId="84" fillId="1177" borderId="0" xfId="0" applyFont="1" applyFill="1"/>
    <xf numFmtId="0" fontId="84" fillId="1178" borderId="0" xfId="0" applyFont="1" applyFill="1"/>
    <xf numFmtId="0" fontId="84" fillId="1179" borderId="0" xfId="0" applyFont="1" applyFill="1"/>
    <xf numFmtId="0" fontId="84" fillId="1180" borderId="0" xfId="0" applyFont="1" applyFill="1"/>
    <xf numFmtId="0" fontId="84" fillId="1181" borderId="0" xfId="0" applyFont="1" applyFill="1"/>
    <xf numFmtId="0" fontId="84" fillId="1182" borderId="0" xfId="0" applyFont="1" applyFill="1"/>
    <xf numFmtId="0" fontId="84" fillId="1183" borderId="0" xfId="0" applyFont="1" applyFill="1"/>
    <xf numFmtId="0" fontId="84" fillId="1184" borderId="0" xfId="0" applyFont="1" applyFill="1"/>
    <xf numFmtId="0" fontId="84" fillId="1185" borderId="0" xfId="0" applyFont="1" applyFill="1"/>
    <xf numFmtId="0" fontId="84" fillId="1186" borderId="0" xfId="0" applyFont="1" applyFill="1"/>
    <xf numFmtId="0" fontId="84" fillId="1187" borderId="0" xfId="0" applyFont="1" applyFill="1"/>
    <xf numFmtId="0" fontId="84" fillId="1188" borderId="0" xfId="0" applyFont="1" applyFill="1"/>
    <xf numFmtId="0" fontId="84" fillId="1189" borderId="0" xfId="0" applyFont="1" applyFill="1"/>
    <xf numFmtId="0" fontId="84" fillId="1190" borderId="0" xfId="0" applyFont="1" applyFill="1"/>
    <xf numFmtId="0" fontId="84" fillId="1191" borderId="0" xfId="0" applyFont="1" applyFill="1"/>
    <xf numFmtId="0" fontId="84" fillId="1192" borderId="0" xfId="0" applyFont="1" applyFill="1"/>
    <xf numFmtId="0" fontId="84" fillId="1193" borderId="0" xfId="0" applyFont="1" applyFill="1"/>
    <xf numFmtId="0" fontId="84" fillId="1194" borderId="0" xfId="0" applyFont="1" applyFill="1"/>
    <xf numFmtId="0" fontId="84" fillId="1195" borderId="0" xfId="0" applyFont="1" applyFill="1"/>
    <xf numFmtId="0" fontId="84" fillId="1196" borderId="0" xfId="0" applyFont="1" applyFill="1"/>
    <xf numFmtId="0" fontId="84" fillId="1197" borderId="0" xfId="0" applyFont="1" applyFill="1"/>
    <xf numFmtId="0" fontId="84" fillId="1198" borderId="0" xfId="0" applyFont="1" applyFill="1"/>
    <xf numFmtId="0" fontId="84" fillId="1199" borderId="0" xfId="0" applyFont="1" applyFill="1"/>
    <xf numFmtId="0" fontId="84" fillId="1200" borderId="0" xfId="0" applyFont="1" applyFill="1"/>
    <xf numFmtId="0" fontId="84" fillId="1201" borderId="0" xfId="0" applyFont="1" applyFill="1"/>
    <xf numFmtId="0" fontId="84" fillId="1202" borderId="0" xfId="0" applyFont="1" applyFill="1"/>
    <xf numFmtId="0" fontId="84" fillId="1203" borderId="0" xfId="0" applyFont="1" applyFill="1"/>
    <xf numFmtId="0" fontId="84" fillId="1204" borderId="0" xfId="0" applyFont="1" applyFill="1"/>
    <xf numFmtId="0" fontId="84" fillId="1205" borderId="0" xfId="0" applyFont="1" applyFill="1"/>
    <xf numFmtId="0" fontId="84" fillId="1206" borderId="0" xfId="0" applyFont="1" applyFill="1"/>
    <xf numFmtId="0" fontId="84" fillId="1207" borderId="0" xfId="0" applyFont="1" applyFill="1"/>
    <xf numFmtId="0" fontId="84" fillId="1208" borderId="0" xfId="0" applyFont="1" applyFill="1"/>
    <xf numFmtId="0" fontId="84" fillId="1209" borderId="0" xfId="0" applyFont="1" applyFill="1"/>
    <xf numFmtId="0" fontId="84" fillId="1210" borderId="0" xfId="0" applyFont="1" applyFill="1"/>
    <xf numFmtId="0" fontId="84" fillId="1211" borderId="0" xfId="0" applyFont="1" applyFill="1"/>
    <xf numFmtId="0" fontId="84" fillId="1212" borderId="0" xfId="0" applyFont="1" applyFill="1"/>
    <xf numFmtId="0" fontId="84" fillId="1213" borderId="0" xfId="0" applyFont="1" applyFill="1"/>
    <xf numFmtId="0" fontId="84" fillId="1214" borderId="0" xfId="0" applyFont="1" applyFill="1"/>
    <xf numFmtId="0" fontId="84" fillId="1215" borderId="0" xfId="0" applyFont="1" applyFill="1"/>
    <xf numFmtId="0" fontId="84" fillId="1216" borderId="0" xfId="0" applyFont="1" applyFill="1"/>
    <xf numFmtId="0" fontId="84" fillId="1217" borderId="0" xfId="0" applyFont="1" applyFill="1"/>
    <xf numFmtId="0" fontId="84" fillId="17" borderId="0" xfId="0" applyFont="1" applyFill="1"/>
    <xf numFmtId="0" fontId="84" fillId="1218" borderId="0" xfId="0" applyFont="1" applyFill="1"/>
    <xf numFmtId="0" fontId="84" fillId="1219" borderId="0" xfId="0" applyFont="1" applyFill="1"/>
    <xf numFmtId="0" fontId="84" fillId="1220" borderId="0" xfId="0" applyFont="1" applyFill="1"/>
    <xf numFmtId="0" fontId="84" fillId="1221" borderId="0" xfId="0" applyFont="1" applyFill="1"/>
    <xf numFmtId="0" fontId="84" fillId="1222" borderId="0" xfId="0" applyFont="1" applyFill="1"/>
    <xf numFmtId="0" fontId="84" fillId="1223" borderId="0" xfId="0" applyFont="1" applyFill="1"/>
    <xf numFmtId="0" fontId="84" fillId="1224" borderId="0" xfId="0" applyFont="1" applyFill="1"/>
    <xf numFmtId="0" fontId="84" fillId="1225" borderId="0" xfId="0" applyFont="1" applyFill="1"/>
    <xf numFmtId="0" fontId="84" fillId="1226" borderId="0" xfId="0" applyFont="1" applyFill="1"/>
    <xf numFmtId="0" fontId="84" fillId="1227" borderId="0" xfId="0" applyFont="1" applyFill="1"/>
    <xf numFmtId="0" fontId="84" fillId="639" borderId="0" xfId="0" applyFont="1" applyFill="1"/>
    <xf numFmtId="0" fontId="84" fillId="1228" borderId="0" xfId="0" applyFont="1" applyFill="1"/>
    <xf numFmtId="0" fontId="84" fillId="1229" borderId="0" xfId="0" applyFont="1" applyFill="1"/>
    <xf numFmtId="0" fontId="84" fillId="1230" borderId="0" xfId="0" applyFont="1" applyFill="1"/>
    <xf numFmtId="0" fontId="84" fillId="1231" borderId="0" xfId="0" applyFont="1" applyFill="1"/>
    <xf numFmtId="0" fontId="84" fillId="1232" borderId="0" xfId="0" applyFont="1" applyFill="1"/>
    <xf numFmtId="0" fontId="84" fillId="1233" borderId="0" xfId="0" applyFont="1" applyFill="1"/>
    <xf numFmtId="0" fontId="84" fillId="1085" borderId="0" xfId="0" applyFont="1" applyFill="1"/>
    <xf numFmtId="0" fontId="84" fillId="1234" borderId="0" xfId="0" applyFont="1" applyFill="1"/>
    <xf numFmtId="0" fontId="84" fillId="1235" borderId="0" xfId="0" applyFont="1" applyFill="1"/>
    <xf numFmtId="0" fontId="84" fillId="1236" borderId="0" xfId="0" applyFont="1" applyFill="1"/>
    <xf numFmtId="0" fontId="84" fillId="1237" borderId="0" xfId="0" applyFont="1" applyFill="1"/>
    <xf numFmtId="0" fontId="84" fillId="1238" borderId="0" xfId="0" applyFont="1" applyFill="1"/>
    <xf numFmtId="0" fontId="84" fillId="1239" borderId="0" xfId="0" applyFont="1" applyFill="1"/>
    <xf numFmtId="0" fontId="84" fillId="1240" borderId="0" xfId="0" applyFont="1" applyFill="1"/>
    <xf numFmtId="0" fontId="84" fillId="1241" borderId="0" xfId="0" applyFont="1" applyFill="1"/>
    <xf numFmtId="0" fontId="84" fillId="1242" borderId="0" xfId="0" applyFont="1" applyFill="1"/>
    <xf numFmtId="0" fontId="84" fillId="1243" borderId="0" xfId="0" applyFont="1" applyFill="1"/>
    <xf numFmtId="0" fontId="84" fillId="1244" borderId="0" xfId="0" applyFont="1" applyFill="1"/>
    <xf numFmtId="0" fontId="84" fillId="1245" borderId="0" xfId="0" applyFont="1" applyFill="1"/>
    <xf numFmtId="0" fontId="84" fillId="1246" borderId="0" xfId="0" applyFont="1" applyFill="1"/>
    <xf numFmtId="0" fontId="84" fillId="1247" borderId="0" xfId="0" applyFont="1" applyFill="1"/>
    <xf numFmtId="0" fontId="84" fillId="1248" borderId="0" xfId="0" applyFont="1" applyFill="1"/>
    <xf numFmtId="0" fontId="84" fillId="1249" borderId="0" xfId="0" applyFont="1" applyFill="1"/>
    <xf numFmtId="0" fontId="84" fillId="1250" borderId="0" xfId="0" applyFont="1" applyFill="1"/>
    <xf numFmtId="0" fontId="84" fillId="1251" borderId="0" xfId="0" applyFont="1" applyFill="1"/>
    <xf numFmtId="0" fontId="84" fillId="1252" borderId="0" xfId="0" applyFont="1" applyFill="1"/>
    <xf numFmtId="0" fontId="84" fillId="1253" borderId="0" xfId="0" applyFont="1" applyFill="1"/>
    <xf numFmtId="0" fontId="84" fillId="1254" borderId="0" xfId="0" applyFont="1" applyFill="1"/>
    <xf numFmtId="0" fontId="84" fillId="1255" borderId="0" xfId="0" applyFont="1" applyFill="1"/>
    <xf numFmtId="0" fontId="84" fillId="1256" borderId="0" xfId="0" applyFont="1" applyFill="1"/>
    <xf numFmtId="0" fontId="84" fillId="1257" borderId="0" xfId="0" applyFont="1" applyFill="1"/>
    <xf numFmtId="0" fontId="84" fillId="1258" borderId="0" xfId="0" applyFont="1" applyFill="1"/>
    <xf numFmtId="0" fontId="84" fillId="1259" borderId="0" xfId="0" applyFont="1" applyFill="1"/>
    <xf numFmtId="0" fontId="84" fillId="1260" borderId="0" xfId="0" applyFont="1" applyFill="1"/>
    <xf numFmtId="0" fontId="84" fillId="1261" borderId="0" xfId="0" applyFont="1" applyFill="1"/>
    <xf numFmtId="0" fontId="84" fillId="1262" borderId="0" xfId="0" applyFont="1" applyFill="1"/>
    <xf numFmtId="0" fontId="84" fillId="1263" borderId="0" xfId="0" applyFont="1" applyFill="1"/>
    <xf numFmtId="0" fontId="1" fillId="0" borderId="0" xfId="11" applyFont="1"/>
    <xf numFmtId="0" fontId="1" fillId="0" borderId="0" xfId="4"/>
    <xf numFmtId="0" fontId="84" fillId="1264" borderId="0" xfId="0" applyFont="1" applyFill="1"/>
    <xf numFmtId="0" fontId="84" fillId="1265" borderId="0" xfId="0" applyFont="1" applyFill="1"/>
    <xf numFmtId="0" fontId="84" fillId="1266" borderId="0" xfId="0" applyFont="1" applyFill="1"/>
    <xf numFmtId="0" fontId="84" fillId="1267" borderId="0" xfId="0" applyFont="1" applyFill="1"/>
    <xf numFmtId="0" fontId="84" fillId="1268" borderId="0" xfId="0" applyFont="1" applyFill="1"/>
    <xf numFmtId="0" fontId="84" fillId="1269" borderId="0" xfId="0" applyFont="1" applyFill="1"/>
    <xf numFmtId="0" fontId="84" fillId="1270" borderId="0" xfId="0" applyFont="1" applyFill="1"/>
    <xf numFmtId="0" fontId="84" fillId="1271" borderId="0" xfId="0" applyFont="1" applyFill="1"/>
    <xf numFmtId="0" fontId="84" fillId="1272" borderId="0" xfId="0" applyFont="1" applyFill="1"/>
    <xf numFmtId="0" fontId="84" fillId="1273" borderId="0" xfId="0" applyFont="1" applyFill="1"/>
    <xf numFmtId="0" fontId="84" fillId="1274" borderId="0" xfId="0" applyFont="1" applyFill="1"/>
    <xf numFmtId="0" fontId="84" fillId="1275" borderId="0" xfId="0" applyFont="1" applyFill="1"/>
    <xf numFmtId="0" fontId="84" fillId="1276" borderId="0" xfId="0" applyFont="1" applyFill="1"/>
    <xf numFmtId="0" fontId="84" fillId="1277" borderId="0" xfId="0" applyFont="1" applyFill="1"/>
    <xf numFmtId="0" fontId="84" fillId="1278" borderId="0" xfId="0" applyFont="1" applyFill="1"/>
    <xf numFmtId="0" fontId="84" fillId="1279" borderId="0" xfId="0" applyFont="1" applyFill="1"/>
    <xf numFmtId="0" fontId="84" fillId="1280" borderId="0" xfId="0" applyFont="1" applyFill="1"/>
    <xf numFmtId="0" fontId="84" fillId="1281" borderId="0" xfId="0" applyFont="1" applyFill="1"/>
    <xf numFmtId="0" fontId="84" fillId="1282" borderId="0" xfId="0" applyFont="1" applyFill="1"/>
    <xf numFmtId="0" fontId="84" fillId="1283" borderId="0" xfId="0" applyFont="1" applyFill="1"/>
    <xf numFmtId="0" fontId="84" fillId="1284" borderId="0" xfId="0" applyFont="1" applyFill="1"/>
    <xf numFmtId="0" fontId="84" fillId="1285" borderId="0" xfId="0" applyFont="1" applyFill="1"/>
    <xf numFmtId="0" fontId="84" fillId="1286" borderId="0" xfId="0" applyFont="1" applyFill="1"/>
    <xf numFmtId="0" fontId="84" fillId="1287" borderId="0" xfId="0" applyFont="1" applyFill="1"/>
    <xf numFmtId="0" fontId="84" fillId="1288" borderId="0" xfId="0" applyFont="1" applyFill="1"/>
    <xf numFmtId="0" fontId="84" fillId="1289" borderId="0" xfId="0" applyFont="1" applyFill="1"/>
    <xf numFmtId="0" fontId="84" fillId="1290" borderId="0" xfId="0" applyFont="1" applyFill="1"/>
    <xf numFmtId="0" fontId="87" fillId="10" borderId="65" xfId="2" applyFont="1" applyFill="1" applyBorder="1" applyAlignment="1" applyProtection="1">
      <alignment horizontal="left" vertical="center"/>
      <protection locked="0"/>
    </xf>
    <xf numFmtId="0" fontId="87" fillId="10" borderId="31" xfId="2" applyFont="1" applyFill="1" applyBorder="1" applyAlignment="1" applyProtection="1">
      <alignment horizontal="left" vertical="center"/>
      <protection locked="0"/>
    </xf>
    <xf numFmtId="0" fontId="87" fillId="10" borderId="64" xfId="2" applyFont="1" applyFill="1" applyBorder="1" applyAlignment="1" applyProtection="1">
      <alignment horizontal="left" vertical="center"/>
      <protection locked="0"/>
    </xf>
    <xf numFmtId="0" fontId="84" fillId="1291" borderId="0" xfId="0" applyFont="1" applyFill="1"/>
    <xf numFmtId="0" fontId="84" fillId="1292" borderId="0" xfId="0" applyFont="1" applyFill="1"/>
    <xf numFmtId="0" fontId="84" fillId="1293" borderId="0" xfId="0" applyFont="1" applyFill="1"/>
    <xf numFmtId="0" fontId="84" fillId="1294" borderId="0" xfId="0" applyFont="1" applyFill="1"/>
    <xf numFmtId="0" fontId="84" fillId="1295" borderId="0" xfId="0" applyFont="1" applyFill="1"/>
    <xf numFmtId="0" fontId="84" fillId="1296" borderId="0" xfId="0" applyFont="1" applyFill="1"/>
    <xf numFmtId="0" fontId="84" fillId="1297" borderId="0" xfId="0" applyFont="1" applyFill="1"/>
    <xf numFmtId="0" fontId="84" fillId="1298" borderId="0" xfId="0" applyFont="1" applyFill="1"/>
    <xf numFmtId="0" fontId="84" fillId="1299" borderId="0" xfId="0" applyFont="1" applyFill="1"/>
    <xf numFmtId="0" fontId="84" fillId="1300" borderId="0" xfId="0" applyFont="1" applyFill="1"/>
    <xf numFmtId="0" fontId="84" fillId="1301" borderId="0" xfId="0" applyFont="1" applyFill="1"/>
    <xf numFmtId="0" fontId="84" fillId="1302" borderId="0" xfId="0" applyFont="1" applyFill="1"/>
    <xf numFmtId="0" fontId="84" fillId="1303" borderId="0" xfId="0" applyFont="1" applyFill="1"/>
    <xf numFmtId="0" fontId="84" fillId="1304" borderId="0" xfId="0" applyFont="1" applyFill="1"/>
    <xf numFmtId="0" fontId="84" fillId="1305" borderId="0" xfId="0" applyFont="1" applyFill="1"/>
    <xf numFmtId="0" fontId="84" fillId="1306" borderId="0" xfId="0" applyFont="1" applyFill="1"/>
    <xf numFmtId="0" fontId="84" fillId="1307" borderId="0" xfId="0" applyFont="1" applyFill="1"/>
    <xf numFmtId="0" fontId="84" fillId="1308" borderId="0" xfId="0" applyFont="1" applyFill="1"/>
    <xf numFmtId="0" fontId="84" fillId="1309" borderId="0" xfId="0" applyFont="1" applyFill="1"/>
    <xf numFmtId="0" fontId="84" fillId="1310" borderId="0" xfId="0" applyFont="1" applyFill="1"/>
    <xf numFmtId="0" fontId="84" fillId="1311" borderId="0" xfId="0" applyFont="1" applyFill="1"/>
    <xf numFmtId="0" fontId="84" fillId="124" borderId="0" xfId="0" applyFont="1" applyFill="1"/>
    <xf numFmtId="0" fontId="84" fillId="1312" borderId="0" xfId="0" applyFont="1" applyFill="1"/>
    <xf numFmtId="0" fontId="84" fillId="1313" borderId="0" xfId="0" applyFont="1" applyFill="1"/>
    <xf numFmtId="0" fontId="84" fillId="1314" borderId="0" xfId="0" applyFont="1" applyFill="1"/>
    <xf numFmtId="0" fontId="84" fillId="1315" borderId="0" xfId="0" applyFont="1" applyFill="1"/>
    <xf numFmtId="0" fontId="84" fillId="1316" borderId="0" xfId="0" applyFont="1" applyFill="1"/>
    <xf numFmtId="0" fontId="84" fillId="1317" borderId="0" xfId="0" applyFont="1" applyFill="1"/>
    <xf numFmtId="0" fontId="84" fillId="1318" borderId="0" xfId="0" applyFont="1" applyFill="1"/>
    <xf numFmtId="0" fontId="84" fillId="1319" borderId="0" xfId="0" applyFont="1" applyFill="1"/>
    <xf numFmtId="0" fontId="84" fillId="1320" borderId="0" xfId="0" applyFont="1" applyFill="1"/>
    <xf numFmtId="0" fontId="84" fillId="1321" borderId="0" xfId="0" applyFont="1" applyFill="1"/>
    <xf numFmtId="0" fontId="84" fillId="1322" borderId="0" xfId="0" applyFont="1" applyFill="1"/>
    <xf numFmtId="0" fontId="84" fillId="1323" borderId="0" xfId="0" applyFont="1" applyFill="1"/>
    <xf numFmtId="0" fontId="84" fillId="1324" borderId="0" xfId="0" applyFont="1" applyFill="1"/>
    <xf numFmtId="0" fontId="84" fillId="1325" borderId="0" xfId="0" applyFont="1" applyFill="1"/>
    <xf numFmtId="0" fontId="84" fillId="1326" borderId="0" xfId="0" applyFont="1" applyFill="1"/>
    <xf numFmtId="0" fontId="84" fillId="1327" borderId="0" xfId="0" applyFont="1" applyFill="1"/>
    <xf numFmtId="0" fontId="84" fillId="1328" borderId="0" xfId="0" applyFont="1" applyFill="1"/>
    <xf numFmtId="0" fontId="84" fillId="1329" borderId="0" xfId="0" applyFont="1" applyFill="1"/>
    <xf numFmtId="0" fontId="84" fillId="1330" borderId="0" xfId="0" applyFont="1" applyFill="1"/>
    <xf numFmtId="0" fontId="84" fillId="1331" borderId="0" xfId="0" applyFont="1" applyFill="1"/>
    <xf numFmtId="0" fontId="84" fillId="1332" borderId="0" xfId="0" applyFont="1" applyFill="1"/>
    <xf numFmtId="0" fontId="84" fillId="1333" borderId="0" xfId="0" applyFont="1" applyFill="1"/>
    <xf numFmtId="0" fontId="84" fillId="1334" borderId="0" xfId="0" applyFont="1" applyFill="1"/>
    <xf numFmtId="0" fontId="84" fillId="1335" borderId="0" xfId="0" applyFont="1" applyFill="1"/>
    <xf numFmtId="0" fontId="84" fillId="1336" borderId="0" xfId="0" applyFont="1" applyFill="1"/>
    <xf numFmtId="0" fontId="84" fillId="1337" borderId="0" xfId="0" applyFont="1" applyFill="1"/>
    <xf numFmtId="0" fontId="84" fillId="1338" borderId="0" xfId="0" applyFont="1" applyFill="1"/>
    <xf numFmtId="0" fontId="84" fillId="1339" borderId="0" xfId="0" applyFont="1" applyFill="1"/>
    <xf numFmtId="0" fontId="84" fillId="1340" borderId="0" xfId="0" applyFont="1" applyFill="1"/>
    <xf numFmtId="0" fontId="84" fillId="1341" borderId="0" xfId="0" applyFont="1" applyFill="1"/>
    <xf numFmtId="0" fontId="84" fillId="1342" borderId="0" xfId="0" applyFont="1" applyFill="1"/>
    <xf numFmtId="0" fontId="84" fillId="1343" borderId="0" xfId="0" applyFont="1" applyFill="1"/>
    <xf numFmtId="0" fontId="84" fillId="1344" borderId="0" xfId="0" applyFont="1" applyFill="1"/>
    <xf numFmtId="0" fontId="84" fillId="1345" borderId="0" xfId="0" applyFont="1" applyFill="1"/>
    <xf numFmtId="0" fontId="84" fillId="1346" borderId="0" xfId="0" applyFont="1" applyFill="1"/>
    <xf numFmtId="0" fontId="84" fillId="1057" borderId="0" xfId="0" applyFont="1" applyFill="1"/>
    <xf numFmtId="0" fontId="84" fillId="1347" borderId="0" xfId="0" applyFont="1" applyFill="1"/>
    <xf numFmtId="0" fontId="84" fillId="1348" borderId="0" xfId="0" applyFont="1" applyFill="1"/>
    <xf numFmtId="0" fontId="84" fillId="1349" borderId="0" xfId="0" applyFont="1" applyFill="1"/>
    <xf numFmtId="0" fontId="84" fillId="1350" borderId="0" xfId="0" applyFont="1" applyFill="1"/>
    <xf numFmtId="0" fontId="84" fillId="1351" borderId="0" xfId="0" applyFont="1" applyFill="1"/>
    <xf numFmtId="0" fontId="84" fillId="1352" borderId="0" xfId="0" applyFont="1" applyFill="1"/>
    <xf numFmtId="0" fontId="84" fillId="1353" borderId="0" xfId="0" applyFont="1" applyFill="1"/>
    <xf numFmtId="0" fontId="84" fillId="1354" borderId="0" xfId="0" applyFont="1" applyFill="1"/>
    <xf numFmtId="0" fontId="84" fillId="1355" borderId="0" xfId="0" applyFont="1" applyFill="1"/>
    <xf numFmtId="0" fontId="84" fillId="1356" borderId="0" xfId="0" applyFont="1" applyFill="1"/>
    <xf numFmtId="0" fontId="84" fillId="1357" borderId="0" xfId="0" applyFont="1" applyFill="1"/>
    <xf numFmtId="0" fontId="84" fillId="1358" borderId="0" xfId="0" applyFont="1" applyFill="1"/>
    <xf numFmtId="0" fontId="84" fillId="1359" borderId="0" xfId="0" applyFont="1" applyFill="1"/>
    <xf numFmtId="0" fontId="84" fillId="1360" borderId="0" xfId="0" applyFont="1" applyFill="1"/>
    <xf numFmtId="0" fontId="84" fillId="1361" borderId="0" xfId="0" applyFont="1" applyFill="1"/>
    <xf numFmtId="0" fontId="84" fillId="1362" borderId="0" xfId="0" applyFont="1" applyFill="1"/>
    <xf numFmtId="0" fontId="84" fillId="1363" borderId="0" xfId="0" applyFont="1" applyFill="1"/>
    <xf numFmtId="0" fontId="84" fillId="1364" borderId="0" xfId="0" applyFont="1" applyFill="1"/>
    <xf numFmtId="0" fontId="84" fillId="1365" borderId="0" xfId="0" applyFont="1" applyFill="1"/>
    <xf numFmtId="0" fontId="84" fillId="1366" borderId="0" xfId="0" applyFont="1" applyFill="1"/>
    <xf numFmtId="0" fontId="84" fillId="1367" borderId="0" xfId="0" applyFont="1" applyFill="1"/>
    <xf numFmtId="0" fontId="84" fillId="1368" borderId="0" xfId="0" applyFont="1" applyFill="1"/>
    <xf numFmtId="0" fontId="84" fillId="1369" borderId="0" xfId="0" applyFont="1" applyFill="1"/>
    <xf numFmtId="0" fontId="84" fillId="1370" borderId="0" xfId="0" applyFont="1" applyFill="1"/>
    <xf numFmtId="0" fontId="84" fillId="1371" borderId="0" xfId="0" applyFont="1" applyFill="1"/>
    <xf numFmtId="0" fontId="84" fillId="1372" borderId="0" xfId="0" applyFont="1" applyFill="1"/>
    <xf numFmtId="0" fontId="84" fillId="1373" borderId="0" xfId="0" applyFont="1" applyFill="1"/>
    <xf numFmtId="0" fontId="84" fillId="1374" borderId="0" xfId="0" applyFont="1" applyFill="1"/>
    <xf numFmtId="0" fontId="84" fillId="1375" borderId="0" xfId="0" applyFont="1" applyFill="1"/>
    <xf numFmtId="0" fontId="84" fillId="1376" borderId="0" xfId="0" applyFont="1" applyFill="1"/>
    <xf numFmtId="0" fontId="84" fillId="1377" borderId="0" xfId="0" applyFont="1" applyFill="1"/>
    <xf numFmtId="0" fontId="84" fillId="1378" borderId="0" xfId="0" applyFont="1" applyFill="1"/>
    <xf numFmtId="0" fontId="84" fillId="1379" borderId="0" xfId="0" applyFont="1" applyFill="1"/>
    <xf numFmtId="0" fontId="84" fillId="1380" borderId="0" xfId="0" applyFont="1" applyFill="1"/>
    <xf numFmtId="0" fontId="84" fillId="1381" borderId="0" xfId="0" applyFont="1" applyFill="1"/>
    <xf numFmtId="0" fontId="84" fillId="1382" borderId="0" xfId="0" applyFont="1" applyFill="1"/>
    <xf numFmtId="0" fontId="84" fillId="1383" borderId="0" xfId="0" applyFont="1" applyFill="1"/>
    <xf numFmtId="0" fontId="84" fillId="1384" borderId="0" xfId="0" applyFont="1" applyFill="1"/>
    <xf numFmtId="0" fontId="84" fillId="1385" borderId="0" xfId="0" applyFont="1" applyFill="1"/>
    <xf numFmtId="0" fontId="84" fillId="1386" borderId="0" xfId="0" applyFont="1" applyFill="1"/>
    <xf numFmtId="0" fontId="84" fillId="1387" borderId="0" xfId="0" applyFont="1" applyFill="1"/>
    <xf numFmtId="0" fontId="84" fillId="1388" borderId="0" xfId="0" applyFont="1" applyFill="1"/>
    <xf numFmtId="0" fontId="84" fillId="1389" borderId="0" xfId="0" applyFont="1" applyFill="1"/>
    <xf numFmtId="0" fontId="84" fillId="1390" borderId="0" xfId="0" applyFont="1" applyFill="1"/>
    <xf numFmtId="0" fontId="84" fillId="1391" borderId="0" xfId="0" applyFont="1" applyFill="1"/>
    <xf numFmtId="0" fontId="84" fillId="1392" borderId="0" xfId="0" applyFont="1" applyFill="1"/>
    <xf numFmtId="0" fontId="84" fillId="1393" borderId="0" xfId="0" applyFont="1" applyFill="1"/>
    <xf numFmtId="0" fontId="84" fillId="1394" borderId="0" xfId="0" applyFont="1" applyFill="1"/>
    <xf numFmtId="0" fontId="84" fillId="1395" borderId="0" xfId="0" applyFont="1" applyFill="1"/>
    <xf numFmtId="0" fontId="84" fillId="1396" borderId="0" xfId="0" applyFont="1" applyFill="1"/>
    <xf numFmtId="0" fontId="84" fillId="1397" borderId="0" xfId="0" applyFont="1" applyFill="1"/>
    <xf numFmtId="0" fontId="84" fillId="1398" borderId="0" xfId="0" applyFont="1" applyFill="1"/>
    <xf numFmtId="0" fontId="84" fillId="1399" borderId="0" xfId="0" applyFont="1" applyFill="1"/>
    <xf numFmtId="0" fontId="84" fillId="1400" borderId="0" xfId="0" applyFont="1" applyFill="1"/>
    <xf numFmtId="0" fontId="84" fillId="1401" borderId="0" xfId="0" applyFont="1" applyFill="1"/>
    <xf numFmtId="0" fontId="84" fillId="94" borderId="0" xfId="0" applyFont="1" applyFill="1"/>
    <xf numFmtId="0" fontId="84" fillId="1402" borderId="0" xfId="0" applyFont="1" applyFill="1"/>
    <xf numFmtId="0" fontId="84" fillId="1403" borderId="0" xfId="0" applyFont="1" applyFill="1"/>
    <xf numFmtId="0" fontId="84" fillId="1404" borderId="0" xfId="0" applyFont="1" applyFill="1"/>
    <xf numFmtId="0" fontId="84" fillId="1405" borderId="0" xfId="0" applyFont="1" applyFill="1"/>
    <xf numFmtId="0" fontId="84" fillId="1406" borderId="0" xfId="0" applyFont="1" applyFill="1"/>
    <xf numFmtId="0" fontId="84" fillId="1407" borderId="0" xfId="0" applyFont="1" applyFill="1"/>
    <xf numFmtId="0" fontId="84" fillId="1408" borderId="0" xfId="0" applyFont="1" applyFill="1"/>
    <xf numFmtId="0" fontId="84" fillId="1409" borderId="0" xfId="0" applyFont="1" applyFill="1"/>
    <xf numFmtId="0" fontId="84" fillId="1410" borderId="0" xfId="0" applyFont="1" applyFill="1"/>
    <xf numFmtId="0" fontId="84" fillId="1411" borderId="0" xfId="0" applyFont="1" applyFill="1"/>
    <xf numFmtId="0" fontId="84" fillId="1412" borderId="0" xfId="0" applyFont="1" applyFill="1"/>
    <xf numFmtId="0" fontId="84" fillId="1413" borderId="0" xfId="0" applyFont="1" applyFill="1"/>
    <xf numFmtId="0" fontId="84" fillId="261" borderId="0" xfId="0" applyFont="1" applyFill="1"/>
    <xf numFmtId="0" fontId="84" fillId="1414" borderId="0" xfId="0" applyFont="1" applyFill="1"/>
    <xf numFmtId="0" fontId="84" fillId="1415" borderId="0" xfId="0" applyFont="1" applyFill="1"/>
    <xf numFmtId="0" fontId="84" fillId="1416" borderId="0" xfId="0" applyFont="1" applyFill="1"/>
    <xf numFmtId="0" fontId="84" fillId="1417" borderId="0" xfId="0" applyFont="1" applyFill="1"/>
    <xf numFmtId="0" fontId="84" fillId="1418" borderId="0" xfId="0" applyFont="1" applyFill="1"/>
    <xf numFmtId="0" fontId="84" fillId="1419" borderId="0" xfId="0" applyFont="1" applyFill="1"/>
    <xf numFmtId="0" fontId="84" fillId="1420" borderId="0" xfId="0" applyFont="1" applyFill="1"/>
    <xf numFmtId="0" fontId="84" fillId="1421" borderId="0" xfId="0" applyFont="1" applyFill="1"/>
    <xf numFmtId="0" fontId="84" fillId="1422" borderId="0" xfId="0" applyFont="1" applyFill="1"/>
    <xf numFmtId="0" fontId="84" fillId="1423" borderId="0" xfId="0" applyFont="1" applyFill="1"/>
    <xf numFmtId="0" fontId="84" fillId="1424" borderId="0" xfId="0" applyFont="1" applyFill="1"/>
    <xf numFmtId="0" fontId="84" fillId="1425" borderId="0" xfId="0" applyFont="1" applyFill="1"/>
    <xf numFmtId="0" fontId="84" fillId="1426" borderId="0" xfId="0" applyFont="1" applyFill="1"/>
    <xf numFmtId="0" fontId="84" fillId="1427" borderId="0" xfId="0" applyFont="1" applyFill="1"/>
    <xf numFmtId="0" fontId="84" fillId="1428" borderId="0" xfId="0" applyFont="1" applyFill="1"/>
    <xf numFmtId="0" fontId="84" fillId="1429" borderId="0" xfId="0" applyFont="1" applyFill="1"/>
    <xf numFmtId="0" fontId="84" fillId="1430" borderId="0" xfId="0" applyFont="1" applyFill="1"/>
    <xf numFmtId="0" fontId="84" fillId="1431" borderId="0" xfId="0" applyFont="1" applyFill="1"/>
    <xf numFmtId="0" fontId="84" fillId="1432" borderId="0" xfId="0" applyFont="1" applyFill="1"/>
    <xf numFmtId="0" fontId="84" fillId="1433" borderId="0" xfId="0" applyFont="1" applyFill="1"/>
    <xf numFmtId="0" fontId="84" fillId="1434" borderId="0" xfId="0" applyFont="1" applyFill="1"/>
    <xf numFmtId="0" fontId="84" fillId="1435" borderId="0" xfId="0" applyFont="1" applyFill="1"/>
    <xf numFmtId="0" fontId="84" fillId="1436" borderId="0" xfId="0" applyFont="1" applyFill="1"/>
    <xf numFmtId="0" fontId="84" fillId="1437" borderId="0" xfId="0" applyFont="1" applyFill="1"/>
    <xf numFmtId="0" fontId="84" fillId="1438" borderId="0" xfId="0" applyFont="1" applyFill="1"/>
    <xf numFmtId="0" fontId="84" fillId="1439" borderId="0" xfId="0" applyFont="1" applyFill="1"/>
    <xf numFmtId="0" fontId="84" fillId="1440" borderId="0" xfId="0" applyFont="1" applyFill="1"/>
    <xf numFmtId="0" fontId="84" fillId="1441" borderId="0" xfId="0" applyFont="1" applyFill="1"/>
    <xf numFmtId="0" fontId="84" fillId="1442" borderId="0" xfId="0" applyFont="1" applyFill="1"/>
    <xf numFmtId="0" fontId="84" fillId="1443" borderId="0" xfId="0" applyFont="1" applyFill="1"/>
    <xf numFmtId="0" fontId="84" fillId="1444" borderId="0" xfId="0" applyFont="1" applyFill="1"/>
    <xf numFmtId="0" fontId="84" fillId="1445" borderId="0" xfId="0" applyFont="1" applyFill="1"/>
    <xf numFmtId="0" fontId="84" fillId="1446" borderId="0" xfId="0" applyFont="1" applyFill="1"/>
    <xf numFmtId="0" fontId="84" fillId="1447" borderId="0" xfId="0" applyFont="1" applyFill="1"/>
    <xf numFmtId="0" fontId="84" fillId="1448" borderId="0" xfId="0" applyFont="1" applyFill="1"/>
    <xf numFmtId="0" fontId="84" fillId="1449" borderId="0" xfId="0" applyFont="1" applyFill="1"/>
    <xf numFmtId="0" fontId="84" fillId="1450" borderId="0" xfId="0" applyFont="1" applyFill="1"/>
    <xf numFmtId="0" fontId="84" fillId="1451" borderId="0" xfId="0" applyFont="1" applyFill="1"/>
    <xf numFmtId="0" fontId="84" fillId="1452" borderId="0" xfId="0" applyFont="1" applyFill="1"/>
    <xf numFmtId="0" fontId="84" fillId="1453" borderId="0" xfId="0" applyFont="1" applyFill="1"/>
    <xf numFmtId="0" fontId="84" fillId="1454" borderId="0" xfId="0" applyFont="1" applyFill="1"/>
    <xf numFmtId="0" fontId="84" fillId="1455" borderId="0" xfId="0" applyFont="1" applyFill="1"/>
    <xf numFmtId="0" fontId="84" fillId="1456" borderId="0" xfId="0" applyFont="1" applyFill="1"/>
    <xf numFmtId="0" fontId="84" fillId="1457" borderId="0" xfId="0" applyFont="1" applyFill="1"/>
    <xf numFmtId="0" fontId="84" fillId="1458" borderId="0" xfId="0" applyFont="1" applyFill="1"/>
    <xf numFmtId="0" fontId="84" fillId="1459" borderId="0" xfId="0" applyFont="1" applyFill="1"/>
    <xf numFmtId="0" fontId="84" fillId="1460" borderId="0" xfId="0" applyFont="1" applyFill="1"/>
    <xf numFmtId="0" fontId="84" fillId="1461" borderId="0" xfId="0" applyFont="1" applyFill="1"/>
    <xf numFmtId="0" fontId="84" fillId="1462" borderId="0" xfId="0" applyFont="1" applyFill="1"/>
    <xf numFmtId="0" fontId="84" fillId="1463" borderId="0" xfId="0" applyFont="1" applyFill="1"/>
    <xf numFmtId="0" fontId="84" fillId="1464" borderId="0" xfId="0" applyFont="1" applyFill="1"/>
    <xf numFmtId="0" fontId="84" fillId="1465" borderId="0" xfId="0" applyFont="1" applyFill="1"/>
    <xf numFmtId="0" fontId="84" fillId="1466" borderId="0" xfId="0" applyFont="1" applyFill="1"/>
    <xf numFmtId="0" fontId="84" fillId="1467" borderId="0" xfId="0" applyFont="1" applyFill="1"/>
    <xf numFmtId="0" fontId="84" fillId="1468" borderId="0" xfId="0" applyFont="1" applyFill="1"/>
    <xf numFmtId="0" fontId="84" fillId="1469" borderId="0" xfId="0" applyFont="1" applyFill="1"/>
    <xf numFmtId="0" fontId="84" fillId="1470" borderId="0" xfId="0" applyFont="1" applyFill="1"/>
    <xf numFmtId="0" fontId="84" fillId="1471" borderId="0" xfId="0" applyFont="1" applyFill="1"/>
    <xf numFmtId="0" fontId="84" fillId="1472" borderId="0" xfId="0" applyFont="1" applyFill="1"/>
    <xf numFmtId="0" fontId="84" fillId="1473" borderId="0" xfId="0" applyFont="1" applyFill="1"/>
    <xf numFmtId="0" fontId="84" fillId="1474" borderId="0" xfId="0" applyFont="1" applyFill="1"/>
    <xf numFmtId="0" fontId="84" fillId="1475" borderId="0" xfId="0" applyFont="1" applyFill="1"/>
    <xf numFmtId="0" fontId="84" fillId="1476" borderId="0" xfId="0" applyFont="1" applyFill="1"/>
    <xf numFmtId="0" fontId="84" fillId="1477" borderId="0" xfId="0" applyFont="1" applyFill="1"/>
    <xf numFmtId="0" fontId="84" fillId="1478" borderId="0" xfId="0" applyFont="1" applyFill="1"/>
    <xf numFmtId="0" fontId="84" fillId="1479" borderId="0" xfId="0" applyFont="1" applyFill="1"/>
    <xf numFmtId="0" fontId="84" fillId="1480" borderId="0" xfId="0" applyFont="1" applyFill="1"/>
    <xf numFmtId="0" fontId="84" fillId="61" borderId="0" xfId="0" applyFont="1" applyFill="1"/>
    <xf numFmtId="0" fontId="84" fillId="1481" borderId="0" xfId="0" applyFont="1" applyFill="1"/>
    <xf numFmtId="0" fontId="84" fillId="1482" borderId="0" xfId="0" applyFont="1" applyFill="1"/>
    <xf numFmtId="0" fontId="84" fillId="1483" borderId="0" xfId="0" applyFont="1" applyFill="1"/>
    <xf numFmtId="0" fontId="84" fillId="1484" borderId="0" xfId="0" applyFont="1" applyFill="1"/>
    <xf numFmtId="0" fontId="84" fillId="1485" borderId="0" xfId="0" applyFont="1" applyFill="1"/>
    <xf numFmtId="0" fontId="84" fillId="1486" borderId="0" xfId="0" applyFont="1" applyFill="1"/>
    <xf numFmtId="0" fontId="84" fillId="1487" borderId="0" xfId="0" applyFont="1" applyFill="1"/>
    <xf numFmtId="0" fontId="84" fillId="1488" borderId="0" xfId="0" applyFont="1" applyFill="1"/>
    <xf numFmtId="0" fontId="84" fillId="1489" borderId="0" xfId="0" applyFont="1" applyFill="1"/>
    <xf numFmtId="0" fontId="84" fillId="1490" borderId="0" xfId="0" applyFont="1" applyFill="1"/>
    <xf numFmtId="0" fontId="84" fillId="1491" borderId="0" xfId="0" applyFont="1" applyFill="1"/>
    <xf numFmtId="0" fontId="84" fillId="1492" borderId="0" xfId="0" applyFont="1" applyFill="1"/>
    <xf numFmtId="0" fontId="84" fillId="1493" borderId="0" xfId="0" applyFont="1" applyFill="1"/>
    <xf numFmtId="0" fontId="84" fillId="1494" borderId="0" xfId="0" applyFont="1" applyFill="1"/>
    <xf numFmtId="0" fontId="84" fillId="1495" borderId="0" xfId="0" applyFont="1" applyFill="1"/>
    <xf numFmtId="0" fontId="84" fillId="1496" borderId="0" xfId="0" applyFont="1" applyFill="1"/>
    <xf numFmtId="0" fontId="84" fillId="1497" borderId="0" xfId="0" applyFont="1" applyFill="1"/>
    <xf numFmtId="0" fontId="84" fillId="1498" borderId="0" xfId="0" applyFont="1" applyFill="1"/>
    <xf numFmtId="0" fontId="84" fillId="1499" borderId="0" xfId="0" applyFont="1" applyFill="1"/>
    <xf numFmtId="0" fontId="84" fillId="1500" borderId="0" xfId="0" applyFont="1" applyFill="1"/>
    <xf numFmtId="0" fontId="84" fillId="1501" borderId="0" xfId="0" applyFont="1" applyFill="1"/>
    <xf numFmtId="0" fontId="84" fillId="1502" borderId="0" xfId="0" applyFont="1" applyFill="1"/>
    <xf numFmtId="0" fontId="84" fillId="1503" borderId="0" xfId="0" applyFont="1" applyFill="1"/>
    <xf numFmtId="0" fontId="84" fillId="1504" borderId="0" xfId="0" applyFont="1" applyFill="1"/>
    <xf numFmtId="0" fontId="84" fillId="1505" borderId="0" xfId="0" applyFont="1" applyFill="1"/>
    <xf numFmtId="0" fontId="84" fillId="1506" borderId="0" xfId="0" applyFont="1" applyFill="1"/>
    <xf numFmtId="0" fontId="84" fillId="1507" borderId="0" xfId="0" applyFont="1" applyFill="1"/>
    <xf numFmtId="0" fontId="84" fillId="1508" borderId="0" xfId="0" applyFont="1" applyFill="1"/>
    <xf numFmtId="0" fontId="84" fillId="1509" borderId="0" xfId="0" applyFont="1" applyFill="1"/>
    <xf numFmtId="0" fontId="84" fillId="1510" borderId="0" xfId="0" applyFont="1" applyFill="1"/>
    <xf numFmtId="0" fontId="84" fillId="1511" borderId="0" xfId="0" applyFont="1" applyFill="1"/>
    <xf numFmtId="0" fontId="84" fillId="1512" borderId="0" xfId="0" applyFont="1" applyFill="1"/>
    <xf numFmtId="0" fontId="84" fillId="1513" borderId="0" xfId="0" applyFont="1" applyFill="1"/>
    <xf numFmtId="0" fontId="84" fillId="1514" borderId="0" xfId="0" applyFont="1" applyFill="1"/>
    <xf numFmtId="0" fontId="84" fillId="1515" borderId="0" xfId="0" applyFont="1" applyFill="1"/>
    <xf numFmtId="0" fontId="84" fillId="1516" borderId="0" xfId="0" applyFont="1" applyFill="1"/>
    <xf numFmtId="0" fontId="84" fillId="1517" borderId="0" xfId="0" applyFont="1" applyFill="1"/>
    <xf numFmtId="0" fontId="84" fillId="1518" borderId="0" xfId="0" applyFont="1" applyFill="1"/>
    <xf numFmtId="0" fontId="84" fillId="1519" borderId="0" xfId="0" applyFont="1" applyFill="1"/>
    <xf numFmtId="0" fontId="84" fillId="1520" borderId="0" xfId="0" applyFont="1" applyFill="1"/>
    <xf numFmtId="0" fontId="84" fillId="1521" borderId="0" xfId="0" applyFont="1" applyFill="1"/>
    <xf numFmtId="0" fontId="84" fillId="1522" borderId="0" xfId="0" applyFont="1" applyFill="1"/>
    <xf numFmtId="0" fontId="84" fillId="1523" borderId="0" xfId="0" applyFont="1" applyFill="1"/>
    <xf numFmtId="0" fontId="84" fillId="1524" borderId="0" xfId="0" applyFont="1" applyFill="1"/>
    <xf numFmtId="0" fontId="84" fillId="1525" borderId="0" xfId="0" applyFont="1" applyFill="1"/>
    <xf numFmtId="0" fontId="84" fillId="1526" borderId="0" xfId="0" applyFont="1" applyFill="1"/>
    <xf numFmtId="0" fontId="84" fillId="1527" borderId="0" xfId="0" applyFont="1" applyFill="1"/>
    <xf numFmtId="0" fontId="84" fillId="1528" borderId="0" xfId="0" applyFont="1" applyFill="1"/>
    <xf numFmtId="0" fontId="84" fillId="1529" borderId="0" xfId="0" applyFont="1" applyFill="1"/>
    <xf numFmtId="0" fontId="84" fillId="1530" borderId="0" xfId="0" applyFont="1" applyFill="1"/>
    <xf numFmtId="0" fontId="84" fillId="1531" borderId="0" xfId="0" applyFont="1" applyFill="1"/>
    <xf numFmtId="0" fontId="84" fillId="1532" borderId="0" xfId="0" applyFont="1" applyFill="1"/>
    <xf numFmtId="0" fontId="84" fillId="1533" borderId="0" xfId="0" applyFont="1" applyFill="1"/>
    <xf numFmtId="0" fontId="84" fillId="1534" borderId="0" xfId="0" applyFont="1" applyFill="1"/>
    <xf numFmtId="0" fontId="84" fillId="1535" borderId="0" xfId="0" applyFont="1" applyFill="1"/>
    <xf numFmtId="0" fontId="84" fillId="1536" borderId="0" xfId="0" applyFont="1" applyFill="1"/>
    <xf numFmtId="0" fontId="84" fillId="1537" borderId="0" xfId="0" applyFont="1" applyFill="1"/>
    <xf numFmtId="0" fontId="84" fillId="1538" borderId="0" xfId="0" applyFont="1" applyFill="1"/>
    <xf numFmtId="0" fontId="84" fillId="1539" borderId="0" xfId="0" applyFont="1" applyFill="1"/>
    <xf numFmtId="0" fontId="84" fillId="1540" borderId="0" xfId="0" applyFont="1" applyFill="1"/>
    <xf numFmtId="0" fontId="84" fillId="1541" borderId="0" xfId="0" applyFont="1" applyFill="1"/>
    <xf numFmtId="0" fontId="84" fillId="1542" borderId="0" xfId="0" applyFont="1" applyFill="1"/>
    <xf numFmtId="0" fontId="84" fillId="1543" borderId="0" xfId="0" applyFont="1" applyFill="1"/>
    <xf numFmtId="0" fontId="84" fillId="1544" borderId="0" xfId="0" applyFont="1" applyFill="1"/>
    <xf numFmtId="0" fontId="84" fillId="1545" borderId="0" xfId="0" applyFont="1" applyFill="1"/>
    <xf numFmtId="0" fontId="84" fillId="1546" borderId="0" xfId="0" applyFont="1" applyFill="1"/>
    <xf numFmtId="0" fontId="84" fillId="1547" borderId="0" xfId="0" applyFont="1" applyFill="1"/>
    <xf numFmtId="0" fontId="84" fillId="1548" borderId="0" xfId="0" applyFont="1" applyFill="1"/>
    <xf numFmtId="0" fontId="84" fillId="1549" borderId="0" xfId="0" applyFont="1" applyFill="1"/>
    <xf numFmtId="0" fontId="84" fillId="1550" borderId="0" xfId="0" applyFont="1" applyFill="1"/>
    <xf numFmtId="0" fontId="84" fillId="1551" borderId="0" xfId="0" applyFont="1" applyFill="1"/>
    <xf numFmtId="0" fontId="84" fillId="1552" borderId="0" xfId="0" applyFont="1" applyFill="1"/>
    <xf numFmtId="0" fontId="84" fillId="1553" borderId="0" xfId="0" applyFont="1" applyFill="1"/>
    <xf numFmtId="0" fontId="84" fillId="1554" borderId="0" xfId="0" applyFont="1" applyFill="1"/>
    <xf numFmtId="0" fontId="84" fillId="1555" borderId="0" xfId="0" applyFont="1" applyFill="1"/>
    <xf numFmtId="0" fontId="84" fillId="1556" borderId="0" xfId="0" applyFont="1" applyFill="1"/>
    <xf numFmtId="0" fontId="84" fillId="1557" borderId="0" xfId="0" applyFont="1" applyFill="1"/>
    <xf numFmtId="0" fontId="84" fillId="1558" borderId="0" xfId="0" applyFont="1" applyFill="1"/>
    <xf numFmtId="0" fontId="84" fillId="1559" borderId="0" xfId="0" applyFont="1" applyFill="1"/>
    <xf numFmtId="0" fontId="84" fillId="1560" borderId="0" xfId="0" applyFont="1" applyFill="1"/>
    <xf numFmtId="0" fontId="84" fillId="1561" borderId="0" xfId="0" applyFont="1" applyFill="1"/>
    <xf numFmtId="0" fontId="84" fillId="1562" borderId="0" xfId="0" applyFont="1" applyFill="1"/>
    <xf numFmtId="0" fontId="84" fillId="1563" borderId="0" xfId="0" applyFont="1" applyFill="1"/>
    <xf numFmtId="0" fontId="84" fillId="1564" borderId="0" xfId="0" applyFont="1" applyFill="1"/>
    <xf numFmtId="0" fontId="84" fillId="1565" borderId="0" xfId="0" applyFont="1" applyFill="1"/>
    <xf numFmtId="0" fontId="84" fillId="1566" borderId="0" xfId="0" applyFont="1" applyFill="1"/>
    <xf numFmtId="0" fontId="84" fillId="1567" borderId="0" xfId="0" applyFont="1" applyFill="1"/>
    <xf numFmtId="0" fontId="84" fillId="1568" borderId="0" xfId="0" applyFont="1" applyFill="1"/>
    <xf numFmtId="0" fontId="84" fillId="1569" borderId="0" xfId="0" applyFont="1" applyFill="1"/>
    <xf numFmtId="0" fontId="84" fillId="1570" borderId="0" xfId="0" applyFont="1" applyFill="1"/>
    <xf numFmtId="0" fontId="84" fillId="1571" borderId="0" xfId="0" applyFont="1" applyFill="1"/>
    <xf numFmtId="0" fontId="84" fillId="1572" borderId="0" xfId="0" applyFont="1" applyFill="1"/>
    <xf numFmtId="0" fontId="84" fillId="1573" borderId="0" xfId="0" applyFont="1" applyFill="1"/>
    <xf numFmtId="0" fontId="84" fillId="1574" borderId="0" xfId="0" applyFont="1" applyFill="1"/>
    <xf numFmtId="0" fontId="84" fillId="1575" borderId="0" xfId="0" applyFont="1" applyFill="1"/>
    <xf numFmtId="0" fontId="84" fillId="1576" borderId="0" xfId="0" applyFont="1" applyFill="1"/>
    <xf numFmtId="0" fontId="84" fillId="1577" borderId="0" xfId="0" applyFont="1" applyFill="1"/>
    <xf numFmtId="0" fontId="84" fillId="1578" borderId="0" xfId="0" applyFont="1" applyFill="1"/>
    <xf numFmtId="0" fontId="84" fillId="1579" borderId="0" xfId="0" applyFont="1" applyFill="1"/>
    <xf numFmtId="0" fontId="84" fillId="1580" borderId="0" xfId="0" applyFont="1" applyFill="1"/>
    <xf numFmtId="0" fontId="84" fillId="1581" borderId="0" xfId="0" applyFont="1" applyFill="1"/>
    <xf numFmtId="0" fontId="84" fillId="1582" borderId="0" xfId="0" applyFont="1" applyFill="1"/>
    <xf numFmtId="0" fontId="84" fillId="1583" borderId="0" xfId="0" applyFont="1" applyFill="1"/>
    <xf numFmtId="0" fontId="84" fillId="1584" borderId="0" xfId="0" applyFont="1" applyFill="1"/>
    <xf numFmtId="0" fontId="84" fillId="1585" borderId="0" xfId="0" applyFont="1" applyFill="1"/>
    <xf numFmtId="0" fontId="84" fillId="1586" borderId="0" xfId="0" applyFont="1" applyFill="1"/>
    <xf numFmtId="0" fontId="84" fillId="1587" borderId="0" xfId="0" applyFont="1" applyFill="1"/>
    <xf numFmtId="0" fontId="84" fillId="1588" borderId="0" xfId="0" applyFont="1" applyFill="1"/>
    <xf numFmtId="0" fontId="84" fillId="1589" borderId="0" xfId="0" applyFont="1" applyFill="1"/>
    <xf numFmtId="0" fontId="84" fillId="1590" borderId="0" xfId="0" applyFont="1" applyFill="1"/>
    <xf numFmtId="0" fontId="84" fillId="1591" borderId="0" xfId="0" applyFont="1" applyFill="1"/>
    <xf numFmtId="0" fontId="84" fillId="1592" borderId="0" xfId="0" applyFont="1" applyFill="1"/>
    <xf numFmtId="0" fontId="84" fillId="1593" borderId="0" xfId="0" applyFont="1" applyFill="1"/>
    <xf numFmtId="0" fontId="84" fillId="1594" borderId="0" xfId="0" applyFont="1" applyFill="1"/>
    <xf numFmtId="0" fontId="84" fillId="1595" borderId="0" xfId="0" applyFont="1" applyFill="1"/>
    <xf numFmtId="0" fontId="84" fillId="1596" borderId="0" xfId="0" applyFont="1" applyFill="1"/>
    <xf numFmtId="0" fontId="84" fillId="1597" borderId="0" xfId="0" applyFont="1" applyFill="1"/>
    <xf numFmtId="0" fontId="84" fillId="1598" borderId="0" xfId="0" applyFont="1" applyFill="1"/>
    <xf numFmtId="0" fontId="84" fillId="1599" borderId="0" xfId="0" applyFont="1" applyFill="1"/>
    <xf numFmtId="0" fontId="84" fillId="1600" borderId="0" xfId="0" applyFont="1" applyFill="1"/>
    <xf numFmtId="0" fontId="84" fillId="1601" borderId="0" xfId="0" applyFont="1" applyFill="1"/>
    <xf numFmtId="0" fontId="84" fillId="1602" borderId="0" xfId="0" applyFont="1" applyFill="1"/>
    <xf numFmtId="0" fontId="84" fillId="1603" borderId="0" xfId="0" applyFont="1" applyFill="1"/>
    <xf numFmtId="0" fontId="84" fillId="1604" borderId="0" xfId="0" applyFont="1" applyFill="1"/>
    <xf numFmtId="0" fontId="84" fillId="1605" borderId="0" xfId="0" applyFont="1" applyFill="1"/>
    <xf numFmtId="0" fontId="84" fillId="1606" borderId="0" xfId="0" applyFont="1" applyFill="1"/>
    <xf numFmtId="0" fontId="84" fillId="1607" borderId="0" xfId="0" applyFont="1" applyFill="1"/>
    <xf numFmtId="0" fontId="84" fillId="1608" borderId="0" xfId="0" applyFont="1" applyFill="1"/>
    <xf numFmtId="0" fontId="84" fillId="1609" borderId="0" xfId="0" applyFont="1" applyFill="1"/>
    <xf numFmtId="0" fontId="84" fillId="1610" borderId="0" xfId="0" applyFont="1" applyFill="1"/>
    <xf numFmtId="0" fontId="84" fillId="1611" borderId="0" xfId="0" applyFont="1" applyFill="1"/>
    <xf numFmtId="0" fontId="84" fillId="1612" borderId="0" xfId="0" applyFont="1" applyFill="1"/>
    <xf numFmtId="0" fontId="84" fillId="1613" borderId="0" xfId="0" applyFont="1" applyFill="1"/>
    <xf numFmtId="0" fontId="84" fillId="1614" borderId="0" xfId="0" applyFont="1" applyFill="1"/>
    <xf numFmtId="0" fontId="84" fillId="1615" borderId="0" xfId="0" applyFont="1" applyFill="1"/>
    <xf numFmtId="0" fontId="84" fillId="1616" borderId="0" xfId="0" applyFont="1" applyFill="1"/>
    <xf numFmtId="0" fontId="84" fillId="1617" borderId="0" xfId="0" applyFont="1" applyFill="1"/>
    <xf numFmtId="0" fontId="84" fillId="1618" borderId="0" xfId="0" applyFont="1" applyFill="1"/>
    <xf numFmtId="0" fontId="84" fillId="1619" borderId="0" xfId="0" applyFont="1" applyFill="1"/>
    <xf numFmtId="0" fontId="84" fillId="1620" borderId="0" xfId="0" applyFont="1" applyFill="1"/>
    <xf numFmtId="0" fontId="84" fillId="1621" borderId="0" xfId="0" applyFont="1" applyFill="1"/>
    <xf numFmtId="0" fontId="84" fillId="1622" borderId="0" xfId="0" applyFont="1" applyFill="1"/>
    <xf numFmtId="0" fontId="84" fillId="1623" borderId="0" xfId="0" applyFont="1" applyFill="1"/>
    <xf numFmtId="0" fontId="84" fillId="1624" borderId="0" xfId="0" applyFont="1" applyFill="1"/>
    <xf numFmtId="0" fontId="84" fillId="1625" borderId="0" xfId="0" applyFont="1" applyFill="1"/>
    <xf numFmtId="0" fontId="84" fillId="1626" borderId="0" xfId="0" applyFont="1" applyFill="1"/>
    <xf numFmtId="0" fontId="84" fillId="1627" borderId="0" xfId="0" applyFont="1" applyFill="1"/>
    <xf numFmtId="0" fontId="84" fillId="1628" borderId="0" xfId="0" applyFont="1" applyFill="1"/>
    <xf numFmtId="0" fontId="84" fillId="1629" borderId="0" xfId="0" applyFont="1" applyFill="1"/>
    <xf numFmtId="0" fontId="84" fillId="1630" borderId="0" xfId="0" applyFont="1" applyFill="1"/>
    <xf numFmtId="0" fontId="84" fillId="1631" borderId="0" xfId="0" applyFont="1" applyFill="1"/>
    <xf numFmtId="0" fontId="84" fillId="1632" borderId="0" xfId="0" applyFont="1" applyFill="1"/>
    <xf numFmtId="0" fontId="84" fillId="1633" borderId="0" xfId="0" applyFont="1" applyFill="1"/>
    <xf numFmtId="0" fontId="84" fillId="1634" borderId="0" xfId="0" applyFont="1" applyFill="1"/>
    <xf numFmtId="0" fontId="84" fillId="1635" borderId="0" xfId="0" applyFont="1" applyFill="1"/>
    <xf numFmtId="0" fontId="84" fillId="1636" borderId="0" xfId="0" applyFont="1" applyFill="1"/>
    <xf numFmtId="0" fontId="84" fillId="1637" borderId="0" xfId="0" applyFont="1" applyFill="1"/>
    <xf numFmtId="0" fontId="84" fillId="1638" borderId="0" xfId="0" applyFont="1" applyFill="1"/>
    <xf numFmtId="0" fontId="84" fillId="1639" borderId="0" xfId="0" applyFont="1" applyFill="1"/>
    <xf numFmtId="0" fontId="84" fillId="1640" borderId="0" xfId="0" applyFont="1" applyFill="1"/>
    <xf numFmtId="0" fontId="84" fillId="1641" borderId="0" xfId="0" applyFont="1" applyFill="1"/>
    <xf numFmtId="0" fontId="84" fillId="1642" borderId="0" xfId="0" applyFont="1" applyFill="1"/>
    <xf numFmtId="0" fontId="84" fillId="1643" borderId="0" xfId="0" applyFont="1" applyFill="1"/>
    <xf numFmtId="0" fontId="84" fillId="1644" borderId="0" xfId="0" applyFont="1" applyFill="1"/>
    <xf numFmtId="0" fontId="84" fillId="1645" borderId="0" xfId="0" applyFont="1" applyFill="1"/>
    <xf numFmtId="0" fontId="84" fillId="1646" borderId="0" xfId="0" applyFont="1" applyFill="1"/>
    <xf numFmtId="0" fontId="84" fillId="1647" borderId="0" xfId="0" applyFont="1" applyFill="1"/>
    <xf numFmtId="0" fontId="84" fillId="1648" borderId="0" xfId="0" applyFont="1" applyFill="1"/>
    <xf numFmtId="0" fontId="84" fillId="1649" borderId="0" xfId="0" applyFont="1" applyFill="1"/>
    <xf numFmtId="0" fontId="84" fillId="1650" borderId="0" xfId="0" applyFont="1" applyFill="1"/>
    <xf numFmtId="0" fontId="84" fillId="1651" borderId="0" xfId="0" applyFont="1" applyFill="1"/>
    <xf numFmtId="0" fontId="84" fillId="1652" borderId="0" xfId="0" applyFont="1" applyFill="1"/>
    <xf numFmtId="0" fontId="84" fillId="1653" borderId="0" xfId="0" applyFont="1" applyFill="1"/>
    <xf numFmtId="0" fontId="84" fillId="1654" borderId="0" xfId="0" applyFont="1" applyFill="1"/>
    <xf numFmtId="0" fontId="84" fillId="1655" borderId="0" xfId="0" applyFont="1" applyFill="1"/>
    <xf numFmtId="0" fontId="84" fillId="1656" borderId="0" xfId="0" applyFont="1" applyFill="1"/>
    <xf numFmtId="0" fontId="84" fillId="1657" borderId="0" xfId="0" applyFont="1" applyFill="1"/>
    <xf numFmtId="0" fontId="84" fillId="1658" borderId="0" xfId="0" applyFont="1" applyFill="1"/>
    <xf numFmtId="0" fontId="84" fillId="1659" borderId="0" xfId="0" applyFont="1" applyFill="1"/>
    <xf numFmtId="0" fontId="84" fillId="1660" borderId="0" xfId="0" applyFont="1" applyFill="1"/>
    <xf numFmtId="0" fontId="84" fillId="1661" borderId="0" xfId="0" applyFont="1" applyFill="1"/>
    <xf numFmtId="0" fontId="84" fillId="1662" borderId="0" xfId="0" applyFont="1" applyFill="1"/>
    <xf numFmtId="0" fontId="84" fillId="1663" borderId="0" xfId="0" applyFont="1" applyFill="1"/>
    <xf numFmtId="0" fontId="84" fillId="1664" borderId="0" xfId="0" applyFont="1" applyFill="1"/>
    <xf numFmtId="0" fontId="84" fillId="1665" borderId="0" xfId="0" applyFont="1" applyFill="1"/>
    <xf numFmtId="0" fontId="84" fillId="1666" borderId="0" xfId="0" applyFont="1" applyFill="1"/>
    <xf numFmtId="0" fontId="84" fillId="1667" borderId="0" xfId="0" applyFont="1" applyFill="1"/>
    <xf numFmtId="0" fontId="84" fillId="1668" borderId="0" xfId="0" applyFont="1" applyFill="1"/>
    <xf numFmtId="0" fontId="84" fillId="1669" borderId="0" xfId="0" applyFont="1" applyFill="1"/>
    <xf numFmtId="0" fontId="84" fillId="1670" borderId="0" xfId="0" applyFont="1" applyFill="1"/>
    <xf numFmtId="0" fontId="84" fillId="1671" borderId="0" xfId="0" applyFont="1" applyFill="1"/>
    <xf numFmtId="0" fontId="84" fillId="1672" borderId="0" xfId="0" applyFont="1" applyFill="1"/>
    <xf numFmtId="0" fontId="84" fillId="1673" borderId="0" xfId="0" applyFont="1" applyFill="1"/>
    <xf numFmtId="0" fontId="84" fillId="1674" borderId="0" xfId="0" applyFont="1" applyFill="1"/>
    <xf numFmtId="0" fontId="84" fillId="1675" borderId="0" xfId="0" applyFont="1" applyFill="1"/>
    <xf numFmtId="0" fontId="84" fillId="1676" borderId="0" xfId="0" applyFont="1" applyFill="1"/>
    <xf numFmtId="0" fontId="84" fillId="1677" borderId="0" xfId="0" applyFont="1" applyFill="1"/>
    <xf numFmtId="0" fontId="84" fillId="1678" borderId="0" xfId="0" applyFont="1" applyFill="1"/>
    <xf numFmtId="0" fontId="84" fillId="1679" borderId="0" xfId="0" applyFont="1" applyFill="1"/>
    <xf numFmtId="0" fontId="84" fillId="1680" borderId="0" xfId="0" applyFont="1" applyFill="1"/>
    <xf numFmtId="0" fontId="84" fillId="1681" borderId="0" xfId="0" applyFont="1" applyFill="1"/>
    <xf numFmtId="0" fontId="84" fillId="1682" borderId="0" xfId="0" applyFont="1" applyFill="1"/>
    <xf numFmtId="0" fontId="84" fillId="1683" borderId="0" xfId="0" applyFont="1" applyFill="1"/>
    <xf numFmtId="0" fontId="84" fillId="1684" borderId="0" xfId="0" applyFont="1" applyFill="1"/>
    <xf numFmtId="0" fontId="84" fillId="1685" borderId="0" xfId="0" applyFont="1" applyFill="1"/>
    <xf numFmtId="0" fontId="84" fillId="1686" borderId="0" xfId="0" applyFont="1" applyFill="1"/>
    <xf numFmtId="0" fontId="84" fillId="1687" borderId="0" xfId="0" applyFont="1" applyFill="1"/>
    <xf numFmtId="0" fontId="84" fillId="1688" borderId="0" xfId="0" applyFont="1" applyFill="1"/>
    <xf numFmtId="0" fontId="84" fillId="1689" borderId="0" xfId="0" applyFont="1" applyFill="1"/>
    <xf numFmtId="0" fontId="84" fillId="1690" borderId="0" xfId="0" applyFont="1" applyFill="1"/>
    <xf numFmtId="0" fontId="84" fillId="1691" borderId="0" xfId="0" applyFont="1" applyFill="1"/>
    <xf numFmtId="0" fontId="84" fillId="1692" borderId="0" xfId="0" applyFont="1" applyFill="1"/>
    <xf numFmtId="0" fontId="84" fillId="1693" borderId="0" xfId="0" applyFont="1" applyFill="1"/>
    <xf numFmtId="0" fontId="84" fillId="1694" borderId="0" xfId="0" applyFont="1" applyFill="1"/>
    <xf numFmtId="0" fontId="84" fillId="1695" borderId="0" xfId="0" applyFont="1" applyFill="1"/>
    <xf numFmtId="0" fontId="84" fillId="1696" borderId="0" xfId="0" applyFont="1" applyFill="1"/>
    <xf numFmtId="0" fontId="84" fillId="1697" borderId="0" xfId="0" applyFont="1" applyFill="1"/>
    <xf numFmtId="0" fontId="84" fillId="1698" borderId="0" xfId="0" applyFont="1" applyFill="1"/>
    <xf numFmtId="0" fontId="84" fillId="1699" borderId="0" xfId="0" applyFont="1" applyFill="1"/>
    <xf numFmtId="0" fontId="84" fillId="1700" borderId="0" xfId="0" applyFont="1" applyFill="1"/>
    <xf numFmtId="0" fontId="84" fillId="1701" borderId="0" xfId="0" applyFont="1" applyFill="1"/>
    <xf numFmtId="0" fontId="84" fillId="1702" borderId="0" xfId="0" applyFont="1" applyFill="1"/>
    <xf numFmtId="0" fontId="84" fillId="1703" borderId="0" xfId="0" applyFont="1" applyFill="1"/>
    <xf numFmtId="0" fontId="84" fillId="1704" borderId="0" xfId="0" applyFont="1" applyFill="1"/>
    <xf numFmtId="0" fontId="84" fillId="1705" borderId="0" xfId="0" applyFont="1" applyFill="1"/>
    <xf numFmtId="0" fontId="84" fillId="1706" borderId="0" xfId="0" applyFont="1" applyFill="1"/>
    <xf numFmtId="0" fontId="84" fillId="1707" borderId="0" xfId="0" applyFont="1" applyFill="1"/>
    <xf numFmtId="0" fontId="84" fillId="1708" borderId="0" xfId="0" applyFont="1" applyFill="1"/>
    <xf numFmtId="0" fontId="84" fillId="924" borderId="0" xfId="0" applyFont="1" applyFill="1"/>
    <xf numFmtId="0" fontId="84" fillId="1709" borderId="0" xfId="0" applyFont="1" applyFill="1"/>
    <xf numFmtId="0" fontId="84" fillId="1710" borderId="0" xfId="0" applyFont="1" applyFill="1"/>
    <xf numFmtId="0" fontId="84" fillId="1711" borderId="0" xfId="0" applyFont="1" applyFill="1"/>
    <xf numFmtId="0" fontId="84" fillId="1712" borderId="0" xfId="0" applyFont="1" applyFill="1"/>
    <xf numFmtId="0" fontId="84" fillId="1713" borderId="0" xfId="0" applyFont="1" applyFill="1"/>
    <xf numFmtId="0" fontId="84" fillId="1714" borderId="0" xfId="0" applyFont="1" applyFill="1"/>
    <xf numFmtId="0" fontId="84" fillId="1715" borderId="0" xfId="0" applyFont="1" applyFill="1"/>
    <xf numFmtId="0" fontId="84" fillId="1716" borderId="0" xfId="0" applyFont="1" applyFill="1"/>
    <xf numFmtId="0" fontId="84" fillId="1717" borderId="0" xfId="0" applyFont="1" applyFill="1"/>
    <xf numFmtId="0" fontId="84" fillId="1718" borderId="0" xfId="0" applyFont="1" applyFill="1"/>
    <xf numFmtId="0" fontId="84" fillId="1719" borderId="0" xfId="0" applyFont="1" applyFill="1"/>
    <xf numFmtId="0" fontId="84" fillId="1720" borderId="0" xfId="0" applyFont="1" applyFill="1"/>
    <xf numFmtId="0" fontId="84" fillId="1721" borderId="0" xfId="0" applyFont="1" applyFill="1"/>
    <xf numFmtId="0" fontId="84" fillId="1722" borderId="0" xfId="0" applyFont="1" applyFill="1"/>
    <xf numFmtId="0" fontId="84" fillId="1723" borderId="0" xfId="0" applyFont="1" applyFill="1"/>
    <xf numFmtId="0" fontId="84" fillId="1724" borderId="0" xfId="0" applyFont="1" applyFill="1"/>
    <xf numFmtId="0" fontId="84" fillId="1725" borderId="0" xfId="0" applyFont="1" applyFill="1"/>
    <xf numFmtId="0" fontId="84" fillId="1726" borderId="0" xfId="0" applyFont="1" applyFill="1"/>
    <xf numFmtId="0" fontId="84" fillId="1727" borderId="0" xfId="0" applyFont="1" applyFill="1"/>
    <xf numFmtId="0" fontId="84" fillId="1728" borderId="0" xfId="0" applyFont="1" applyFill="1"/>
    <xf numFmtId="0" fontId="84" fillId="1729" borderId="0" xfId="0" applyFont="1" applyFill="1"/>
    <xf numFmtId="0" fontId="84" fillId="1730" borderId="0" xfId="0" applyFont="1" applyFill="1"/>
    <xf numFmtId="0" fontId="84" fillId="1731" borderId="0" xfId="0" applyFont="1" applyFill="1"/>
    <xf numFmtId="0" fontId="84" fillId="1732" borderId="0" xfId="0" applyFont="1" applyFill="1"/>
    <xf numFmtId="0" fontId="84" fillId="1733" borderId="0" xfId="0" applyFont="1" applyFill="1"/>
    <xf numFmtId="0" fontId="84" fillId="1734" borderId="0" xfId="0" applyFont="1" applyFill="1"/>
    <xf numFmtId="0" fontId="84" fillId="1735" borderId="0" xfId="0" applyFont="1" applyFill="1"/>
    <xf numFmtId="0" fontId="84" fillId="1736" borderId="0" xfId="0" applyFont="1" applyFill="1"/>
    <xf numFmtId="0" fontId="84" fillId="1737" borderId="0" xfId="0" applyFont="1" applyFill="1"/>
    <xf numFmtId="0" fontId="84" fillId="1738" borderId="0" xfId="0" applyFont="1" applyFill="1"/>
    <xf numFmtId="0" fontId="84" fillId="1739" borderId="0" xfId="0" applyFont="1" applyFill="1"/>
    <xf numFmtId="0" fontId="84" fillId="95" borderId="0" xfId="0" applyFont="1" applyFill="1"/>
    <xf numFmtId="0" fontId="84" fillId="1740" borderId="0" xfId="0" applyFont="1" applyFill="1"/>
    <xf numFmtId="0" fontId="84" fillId="1741" borderId="0" xfId="0" applyFont="1" applyFill="1"/>
    <xf numFmtId="0" fontId="84" fillId="1742" borderId="0" xfId="0" applyFont="1" applyFill="1"/>
    <xf numFmtId="0" fontId="84" fillId="1743" borderId="0" xfId="0" applyFont="1" applyFill="1"/>
    <xf numFmtId="0" fontId="84" fillId="1744" borderId="0" xfId="0" applyFont="1" applyFill="1"/>
    <xf numFmtId="0" fontId="84" fillId="1745" borderId="0" xfId="0" applyFont="1" applyFill="1"/>
    <xf numFmtId="0" fontId="84" fillId="19" borderId="0" xfId="0" applyFont="1" applyFill="1"/>
    <xf numFmtId="0" fontId="84" fillId="1746" borderId="0" xfId="0" applyFont="1" applyFill="1"/>
    <xf numFmtId="0" fontId="84" fillId="1747" borderId="0" xfId="0" applyFont="1" applyFill="1"/>
    <xf numFmtId="0" fontId="84" fillId="1748" borderId="0" xfId="0" applyFont="1" applyFill="1"/>
    <xf numFmtId="0" fontId="84" fillId="1749" borderId="0" xfId="0" applyFont="1" applyFill="1"/>
    <xf numFmtId="0" fontId="84" fillId="1750" borderId="0" xfId="0" applyFont="1" applyFill="1"/>
    <xf numFmtId="0" fontId="84" fillId="1751" borderId="0" xfId="0" applyFont="1" applyFill="1"/>
    <xf numFmtId="0" fontId="84" fillId="1752" borderId="0" xfId="0" applyFont="1" applyFill="1"/>
    <xf numFmtId="0" fontId="84" fillId="1753" borderId="0" xfId="0" applyFont="1" applyFill="1"/>
    <xf numFmtId="0" fontId="84" fillId="1754" borderId="0" xfId="0" applyFont="1" applyFill="1"/>
    <xf numFmtId="0" fontId="84" fillId="1755" borderId="0" xfId="0" applyFont="1" applyFill="1"/>
    <xf numFmtId="0" fontId="84" fillId="1756" borderId="0" xfId="0" applyFont="1" applyFill="1"/>
    <xf numFmtId="0" fontId="84" fillId="1757" borderId="0" xfId="0" applyFont="1" applyFill="1"/>
    <xf numFmtId="0" fontId="84" fillId="1758" borderId="0" xfId="0" applyFont="1" applyFill="1"/>
    <xf numFmtId="0" fontId="84" fillId="1759" borderId="0" xfId="0" applyFont="1" applyFill="1"/>
    <xf numFmtId="0" fontId="84" fillId="1044" borderId="0" xfId="0" applyFont="1" applyFill="1"/>
    <xf numFmtId="0" fontId="84" fillId="1760" borderId="0" xfId="0" applyFont="1" applyFill="1"/>
    <xf numFmtId="0" fontId="84" fillId="1761" borderId="0" xfId="0" applyFont="1" applyFill="1"/>
    <xf numFmtId="0" fontId="84" fillId="1762" borderId="0" xfId="0" applyFont="1" applyFill="1"/>
    <xf numFmtId="0" fontId="84" fillId="1763" borderId="0" xfId="0" applyFont="1" applyFill="1"/>
    <xf numFmtId="0" fontId="84" fillId="1764" borderId="0" xfId="0" applyFont="1" applyFill="1"/>
    <xf numFmtId="0" fontId="84" fillId="1765" borderId="0" xfId="0" applyFont="1" applyFill="1"/>
    <xf numFmtId="0" fontId="84" fillId="1766" borderId="0" xfId="0" applyFont="1" applyFill="1"/>
    <xf numFmtId="0" fontId="84" fillId="1767" borderId="0" xfId="0" applyFont="1" applyFill="1"/>
    <xf numFmtId="0" fontId="84" fillId="1768" borderId="0" xfId="0" applyFont="1" applyFill="1"/>
    <xf numFmtId="0" fontId="84" fillId="1769" borderId="0" xfId="0" applyFont="1" applyFill="1"/>
    <xf numFmtId="0" fontId="84" fillId="1770" borderId="0" xfId="0" applyFont="1" applyFill="1"/>
    <xf numFmtId="0" fontId="84" fillId="1771" borderId="0" xfId="0" applyFont="1" applyFill="1"/>
    <xf numFmtId="0" fontId="84" fillId="1772" borderId="0" xfId="0" applyFont="1" applyFill="1"/>
    <xf numFmtId="0" fontId="84" fillId="1773" borderId="0" xfId="0" applyFont="1" applyFill="1"/>
    <xf numFmtId="0" fontId="84" fillId="1774" borderId="0" xfId="0" applyFont="1" applyFill="1"/>
    <xf numFmtId="0" fontId="84" fillId="1775" borderId="0" xfId="0" applyFont="1" applyFill="1"/>
    <xf numFmtId="0" fontId="84" fillId="1776" borderId="0" xfId="0" applyFont="1" applyFill="1"/>
    <xf numFmtId="0" fontId="84" fillId="1777" borderId="0" xfId="0" applyFont="1" applyFill="1"/>
    <xf numFmtId="0" fontId="84" fillId="1778" borderId="0" xfId="0" applyFont="1" applyFill="1"/>
    <xf numFmtId="0" fontId="84" fillId="1779" borderId="0" xfId="0" applyFont="1" applyFill="1"/>
    <xf numFmtId="0" fontId="84" fillId="1780" borderId="0" xfId="0" applyFont="1" applyFill="1"/>
    <xf numFmtId="0" fontId="84" fillId="1781" borderId="0" xfId="0" applyFont="1" applyFill="1"/>
    <xf numFmtId="0" fontId="84" fillId="1782" borderId="0" xfId="0" applyFont="1" applyFill="1"/>
    <xf numFmtId="0" fontId="84" fillId="1783" borderId="0" xfId="0" applyFont="1" applyFill="1"/>
    <xf numFmtId="0" fontId="84" fillId="1784" borderId="0" xfId="0" applyFont="1" applyFill="1"/>
    <xf numFmtId="0" fontId="84" fillId="1785" borderId="0" xfId="0" applyFont="1" applyFill="1"/>
    <xf numFmtId="0" fontId="84" fillId="1786" borderId="0" xfId="0" applyFont="1" applyFill="1"/>
    <xf numFmtId="0" fontId="84" fillId="1787" borderId="0" xfId="0" applyFont="1" applyFill="1"/>
    <xf numFmtId="0" fontId="84" fillId="1788" borderId="0" xfId="0" applyFont="1" applyFill="1"/>
    <xf numFmtId="0" fontId="84" fillId="1789" borderId="0" xfId="0" applyFont="1" applyFill="1"/>
    <xf numFmtId="0" fontId="84" fillId="1790" borderId="0" xfId="0" applyFont="1" applyFill="1"/>
    <xf numFmtId="0" fontId="84" fillId="1791" borderId="0" xfId="0" applyFont="1" applyFill="1"/>
    <xf numFmtId="0" fontId="84" fillId="1792" borderId="0" xfId="0" applyFont="1" applyFill="1"/>
    <xf numFmtId="0" fontId="84" fillId="1793" borderId="0" xfId="0" applyFont="1" applyFill="1"/>
    <xf numFmtId="0" fontId="84" fillId="1794" borderId="0" xfId="0" applyFont="1" applyFill="1"/>
    <xf numFmtId="0" fontId="84" fillId="1795" borderId="0" xfId="0" applyFont="1" applyFill="1"/>
    <xf numFmtId="0" fontId="84" fillId="1796" borderId="0" xfId="0" applyFont="1" applyFill="1"/>
    <xf numFmtId="0" fontId="84" fillId="1797" borderId="0" xfId="0" applyFont="1" applyFill="1"/>
    <xf numFmtId="0" fontId="84" fillId="1798" borderId="0" xfId="0" applyFont="1" applyFill="1"/>
    <xf numFmtId="0" fontId="84" fillId="1799" borderId="0" xfId="0" applyFont="1" applyFill="1"/>
    <xf numFmtId="0" fontId="84" fillId="1800" borderId="0" xfId="0" applyFont="1" applyFill="1"/>
    <xf numFmtId="0" fontId="84" fillId="1801" borderId="0" xfId="0" applyFont="1" applyFill="1"/>
    <xf numFmtId="0" fontId="84" fillId="1802" borderId="0" xfId="0" applyFont="1" applyFill="1"/>
    <xf numFmtId="0" fontId="84" fillId="1803" borderId="0" xfId="0" applyFont="1" applyFill="1"/>
    <xf numFmtId="0" fontId="84" fillId="1804" borderId="0" xfId="0" applyFont="1" applyFill="1"/>
    <xf numFmtId="0" fontId="84" fillId="1805" borderId="0" xfId="0" applyFont="1" applyFill="1"/>
    <xf numFmtId="0" fontId="84" fillId="1806" borderId="0" xfId="0" applyFont="1" applyFill="1"/>
    <xf numFmtId="0" fontId="84" fillId="1807" borderId="0" xfId="0" applyFont="1" applyFill="1"/>
    <xf numFmtId="0" fontId="84" fillId="1808" borderId="0" xfId="0" applyFont="1" applyFill="1"/>
    <xf numFmtId="0" fontId="84" fillId="1809" borderId="0" xfId="0" applyFont="1" applyFill="1"/>
    <xf numFmtId="0" fontId="84" fillId="1810" borderId="0" xfId="0" applyFont="1" applyFill="1"/>
    <xf numFmtId="0" fontId="84" fillId="1811" borderId="0" xfId="0" applyFont="1" applyFill="1"/>
    <xf numFmtId="0" fontId="84" fillId="1812" borderId="0" xfId="0" applyFont="1" applyFill="1"/>
    <xf numFmtId="0" fontId="84" fillId="1813" borderId="0" xfId="0" applyFont="1" applyFill="1"/>
    <xf numFmtId="0" fontId="84" fillId="1814" borderId="0" xfId="0" applyFont="1" applyFill="1"/>
    <xf numFmtId="0" fontId="84" fillId="1815" borderId="0" xfId="0" applyFont="1" applyFill="1"/>
    <xf numFmtId="0" fontId="84" fillId="1816" borderId="0" xfId="0" applyFont="1" applyFill="1"/>
    <xf numFmtId="0" fontId="84" fillId="1817" borderId="0" xfId="0" applyFont="1" applyFill="1"/>
    <xf numFmtId="0" fontId="84" fillId="1818" borderId="0" xfId="0" applyFont="1" applyFill="1"/>
    <xf numFmtId="0" fontId="84" fillId="1819" borderId="0" xfId="0" applyFont="1" applyFill="1"/>
    <xf numFmtId="0" fontId="84" fillId="1820" borderId="0" xfId="0" applyFont="1" applyFill="1"/>
    <xf numFmtId="0" fontId="84" fillId="1821" borderId="0" xfId="0" applyFont="1" applyFill="1"/>
    <xf numFmtId="0" fontId="84" fillId="1822" borderId="0" xfId="0" applyFont="1" applyFill="1"/>
    <xf numFmtId="0" fontId="84" fillId="1823" borderId="0" xfId="0" applyFont="1" applyFill="1"/>
    <xf numFmtId="0" fontId="84" fillId="1824" borderId="0" xfId="0" applyFont="1" applyFill="1"/>
    <xf numFmtId="0" fontId="84" fillId="1825" borderId="0" xfId="0" applyFont="1" applyFill="1"/>
    <xf numFmtId="0" fontId="84" fillId="1826" borderId="0" xfId="0" applyFont="1" applyFill="1"/>
    <xf numFmtId="0" fontId="84" fillId="1827" borderId="0" xfId="0" applyFont="1" applyFill="1"/>
    <xf numFmtId="0" fontId="84" fillId="1828" borderId="0" xfId="0" applyFont="1" applyFill="1"/>
    <xf numFmtId="0" fontId="84" fillId="1829" borderId="0" xfId="0" applyFont="1" applyFill="1"/>
    <xf numFmtId="0" fontId="84" fillId="32" borderId="0" xfId="0" applyFont="1" applyFill="1"/>
    <xf numFmtId="0" fontId="84" fillId="1830" borderId="0" xfId="0" applyFont="1" applyFill="1"/>
    <xf numFmtId="0" fontId="84" fillId="1831" borderId="0" xfId="0" applyFont="1" applyFill="1"/>
    <xf numFmtId="0" fontId="84" fillId="1832" borderId="0" xfId="0" applyFont="1" applyFill="1"/>
    <xf numFmtId="0" fontId="84" fillId="1833" borderId="0" xfId="0" applyFont="1" applyFill="1"/>
    <xf numFmtId="0" fontId="84" fillId="1834" borderId="0" xfId="0" applyFont="1" applyFill="1"/>
    <xf numFmtId="0" fontId="84" fillId="1835" borderId="0" xfId="0" applyFont="1" applyFill="1"/>
    <xf numFmtId="0" fontId="84" fillId="1836" borderId="0" xfId="0" applyFont="1" applyFill="1"/>
    <xf numFmtId="0" fontId="84" fillId="1837" borderId="0" xfId="0" applyFont="1" applyFill="1"/>
    <xf numFmtId="0" fontId="84" fillId="1838" borderId="0" xfId="0" applyFont="1" applyFill="1"/>
    <xf numFmtId="0" fontId="84" fillId="1839" borderId="0" xfId="0" applyFont="1" applyFill="1"/>
    <xf numFmtId="0" fontId="84" fillId="1840" borderId="0" xfId="0" applyFont="1" applyFill="1"/>
    <xf numFmtId="0" fontId="84" fillId="1841" borderId="0" xfId="0" applyFont="1" applyFill="1"/>
    <xf numFmtId="0" fontId="84" fillId="1842" borderId="0" xfId="0" applyFont="1" applyFill="1"/>
    <xf numFmtId="0" fontId="84" fillId="1843" borderId="0" xfId="0" applyFont="1" applyFill="1"/>
    <xf numFmtId="0" fontId="84" fillId="1844" borderId="0" xfId="0" applyFont="1" applyFill="1"/>
    <xf numFmtId="0" fontId="84" fillId="1845" borderId="0" xfId="0" applyFont="1" applyFill="1"/>
    <xf numFmtId="0" fontId="84" fillId="1846" borderId="0" xfId="0" applyFont="1" applyFill="1"/>
    <xf numFmtId="0" fontId="84" fillId="1847" borderId="0" xfId="0" applyFont="1" applyFill="1"/>
    <xf numFmtId="0" fontId="84" fillId="1848" borderId="0" xfId="0" applyFont="1" applyFill="1"/>
    <xf numFmtId="0" fontId="84" fillId="1849" borderId="0" xfId="0" applyFont="1" applyFill="1"/>
    <xf numFmtId="0" fontId="84" fillId="1850" borderId="0" xfId="0" applyFont="1" applyFill="1"/>
    <xf numFmtId="0" fontId="84" fillId="1851" borderId="0" xfId="0" applyFont="1" applyFill="1"/>
    <xf numFmtId="0" fontId="84" fillId="1852" borderId="0" xfId="0" applyFont="1" applyFill="1"/>
    <xf numFmtId="0" fontId="84" fillId="1853" borderId="0" xfId="0" applyFont="1" applyFill="1"/>
    <xf numFmtId="0" fontId="84" fillId="1854" borderId="0" xfId="0" applyFont="1" applyFill="1"/>
    <xf numFmtId="0" fontId="84" fillId="1855" borderId="0" xfId="0" applyFont="1" applyFill="1"/>
    <xf numFmtId="0" fontId="84" fillId="1856" borderId="0" xfId="0" applyFont="1" applyFill="1"/>
    <xf numFmtId="0" fontId="84" fillId="1857" borderId="0" xfId="0" applyFont="1" applyFill="1"/>
    <xf numFmtId="0" fontId="84" fillId="1858" borderId="0" xfId="0" applyFont="1" applyFill="1"/>
    <xf numFmtId="0" fontId="84" fillId="1859" borderId="0" xfId="0" applyFont="1" applyFill="1"/>
    <xf numFmtId="0" fontId="84" fillId="1860" borderId="0" xfId="0" applyFont="1" applyFill="1"/>
    <xf numFmtId="0" fontId="84" fillId="1861" borderId="0" xfId="0" applyFont="1" applyFill="1"/>
    <xf numFmtId="0" fontId="84" fillId="1862" borderId="0" xfId="0" applyFont="1" applyFill="1"/>
    <xf numFmtId="0" fontId="84" fillId="1863" borderId="0" xfId="0" applyFont="1" applyFill="1"/>
    <xf numFmtId="0" fontId="84" fillId="1864" borderId="0" xfId="0" applyFont="1" applyFill="1"/>
    <xf numFmtId="0" fontId="84" fillId="1865" borderId="0" xfId="0" applyFont="1" applyFill="1"/>
    <xf numFmtId="0" fontId="84" fillId="1866" borderId="0" xfId="0" applyFont="1" applyFill="1"/>
    <xf numFmtId="0" fontId="84" fillId="1867" borderId="0" xfId="0" applyFont="1" applyFill="1"/>
    <xf numFmtId="0" fontId="84" fillId="1868" borderId="0" xfId="0" applyFont="1" applyFill="1"/>
    <xf numFmtId="0" fontId="84" fillId="1869" borderId="0" xfId="0" applyFont="1" applyFill="1"/>
    <xf numFmtId="0" fontId="84" fillId="1870" borderId="0" xfId="0" applyFont="1" applyFill="1"/>
    <xf numFmtId="0" fontId="84" fillId="1871" borderId="0" xfId="0" applyFont="1" applyFill="1"/>
    <xf numFmtId="0" fontId="84" fillId="1872" borderId="0" xfId="0" applyFont="1" applyFill="1"/>
    <xf numFmtId="0" fontId="84" fillId="1873" borderId="0" xfId="0" applyFont="1" applyFill="1"/>
    <xf numFmtId="0" fontId="84" fillId="1874" borderId="0" xfId="0" applyFont="1" applyFill="1"/>
    <xf numFmtId="0" fontId="84" fillId="1875" borderId="0" xfId="0" applyFont="1" applyFill="1"/>
    <xf numFmtId="0" fontId="84" fillId="1876" borderId="0" xfId="0" applyFont="1" applyFill="1"/>
    <xf numFmtId="0" fontId="84" fillId="1877" borderId="0" xfId="0" applyFont="1" applyFill="1"/>
    <xf numFmtId="0" fontId="84" fillId="1878" borderId="0" xfId="0" applyFont="1" applyFill="1"/>
    <xf numFmtId="0" fontId="84" fillId="1879" borderId="0" xfId="0" applyFont="1" applyFill="1"/>
    <xf numFmtId="0" fontId="84" fillId="1880" borderId="0" xfId="0" applyFont="1" applyFill="1"/>
    <xf numFmtId="0" fontId="84" fillId="1881" borderId="0" xfId="0" applyFont="1" applyFill="1"/>
    <xf numFmtId="0" fontId="84" fillId="1882" borderId="0" xfId="0" applyFont="1" applyFill="1"/>
    <xf numFmtId="0" fontId="84" fillId="1883" borderId="0" xfId="0" applyFont="1" applyFill="1"/>
    <xf numFmtId="0" fontId="84" fillId="1884" borderId="0" xfId="0" applyFont="1" applyFill="1"/>
    <xf numFmtId="0" fontId="84" fillId="1885" borderId="0" xfId="0" applyFont="1" applyFill="1"/>
    <xf numFmtId="0" fontId="84" fillId="1886" borderId="0" xfId="0" applyFont="1" applyFill="1"/>
    <xf numFmtId="0" fontId="84" fillId="1887" borderId="0" xfId="0" applyFont="1" applyFill="1"/>
    <xf numFmtId="0" fontId="84" fillId="1888" borderId="0" xfId="0" applyFont="1" applyFill="1"/>
    <xf numFmtId="0" fontId="84" fillId="1889" borderId="0" xfId="0" applyFont="1" applyFill="1"/>
    <xf numFmtId="0" fontId="84" fillId="1890" borderId="0" xfId="0" applyFont="1" applyFill="1"/>
    <xf numFmtId="0" fontId="84" fillId="1891" borderId="0" xfId="0" applyFont="1" applyFill="1"/>
    <xf numFmtId="0" fontId="84" fillId="1892" borderId="0" xfId="0" applyFont="1" applyFill="1"/>
    <xf numFmtId="0" fontId="84" fillId="1893" borderId="0" xfId="0" applyFont="1" applyFill="1"/>
    <xf numFmtId="0" fontId="84" fillId="1894" borderId="0" xfId="0" applyFont="1" applyFill="1"/>
    <xf numFmtId="0" fontId="84" fillId="1895" borderId="0" xfId="0" applyFont="1" applyFill="1"/>
    <xf numFmtId="0" fontId="84" fillId="1896" borderId="0" xfId="0" applyFont="1" applyFill="1"/>
    <xf numFmtId="0" fontId="84" fillId="1897" borderId="0" xfId="0" applyFont="1" applyFill="1"/>
    <xf numFmtId="0" fontId="84" fillId="1898" borderId="0" xfId="0" applyFont="1" applyFill="1"/>
    <xf numFmtId="0" fontId="84" fillId="1899" borderId="0" xfId="0" applyFont="1" applyFill="1"/>
    <xf numFmtId="0" fontId="84" fillId="1900" borderId="0" xfId="0" applyFont="1" applyFill="1"/>
    <xf numFmtId="0" fontId="84" fillId="1901" borderId="0" xfId="0" applyFont="1" applyFill="1"/>
    <xf numFmtId="0" fontId="84" fillId="1902" borderId="0" xfId="0" applyFont="1" applyFill="1"/>
    <xf numFmtId="0" fontId="84" fillId="1903" borderId="0" xfId="0" applyFont="1" applyFill="1"/>
    <xf numFmtId="0" fontId="84" fillId="1904" borderId="0" xfId="0" applyFont="1" applyFill="1"/>
    <xf numFmtId="0" fontId="84" fillId="1905" borderId="0" xfId="0" applyFont="1" applyFill="1"/>
    <xf numFmtId="0" fontId="84" fillId="1906" borderId="0" xfId="0" applyFont="1" applyFill="1"/>
    <xf numFmtId="0" fontId="84" fillId="1907" borderId="0" xfId="0" applyFont="1" applyFill="1"/>
    <xf numFmtId="0" fontId="84" fillId="1908" borderId="0" xfId="0" applyFont="1" applyFill="1"/>
    <xf numFmtId="0" fontId="84" fillId="1909" borderId="0" xfId="0" applyFont="1" applyFill="1"/>
    <xf numFmtId="0" fontId="84" fillId="1910" borderId="0" xfId="0" applyFont="1" applyFill="1"/>
    <xf numFmtId="0" fontId="84" fillId="1911" borderId="0" xfId="0" applyFont="1" applyFill="1"/>
    <xf numFmtId="0" fontId="84" fillId="1912" borderId="0" xfId="0" applyFont="1" applyFill="1"/>
    <xf numFmtId="0" fontId="84" fillId="1913" borderId="0" xfId="0" applyFont="1" applyFill="1"/>
    <xf numFmtId="0" fontId="84" fillId="1914" borderId="0" xfId="0" applyFont="1" applyFill="1"/>
    <xf numFmtId="0" fontId="84" fillId="1915" borderId="0" xfId="0" applyFont="1" applyFill="1"/>
    <xf numFmtId="0" fontId="84" fillId="1916" borderId="0" xfId="0" applyFont="1" applyFill="1"/>
    <xf numFmtId="0" fontId="84" fillId="1917" borderId="0" xfId="0" applyFont="1" applyFill="1"/>
    <xf numFmtId="0" fontId="84" fillId="1918" borderId="0" xfId="0" applyFont="1" applyFill="1"/>
    <xf numFmtId="0" fontId="84" fillId="1919" borderId="0" xfId="0" applyFont="1" applyFill="1"/>
    <xf numFmtId="0" fontId="84" fillId="567" borderId="0" xfId="0" applyFont="1" applyFill="1"/>
    <xf numFmtId="0" fontId="84" fillId="96" borderId="0" xfId="0" applyFont="1" applyFill="1"/>
    <xf numFmtId="0" fontId="84" fillId="1920" borderId="0" xfId="0" applyFont="1" applyFill="1"/>
    <xf numFmtId="0" fontId="84" fillId="1921" borderId="0" xfId="0" applyFont="1" applyFill="1"/>
    <xf numFmtId="0" fontId="84" fillId="1922" borderId="0" xfId="0" applyFont="1" applyFill="1"/>
    <xf numFmtId="0" fontId="84" fillId="1923" borderId="0" xfId="0" applyFont="1" applyFill="1"/>
    <xf numFmtId="0" fontId="84" fillId="1924" borderId="0" xfId="0" applyFont="1" applyFill="1"/>
    <xf numFmtId="0" fontId="84" fillId="1925" borderId="0" xfId="0" applyFont="1" applyFill="1"/>
    <xf numFmtId="0" fontId="84" fillId="1926" borderId="0" xfId="0" applyFont="1" applyFill="1"/>
    <xf numFmtId="0" fontId="84" fillId="1927" borderId="0" xfId="0" applyFont="1" applyFill="1"/>
    <xf numFmtId="0" fontId="84" fillId="1928" borderId="0" xfId="0" applyFont="1" applyFill="1"/>
    <xf numFmtId="0" fontId="84" fillId="1929" borderId="0" xfId="0" applyFont="1" applyFill="1"/>
    <xf numFmtId="0" fontId="84" fillId="1930" borderId="0" xfId="0" applyFont="1" applyFill="1"/>
    <xf numFmtId="0" fontId="84" fillId="1931" borderId="0" xfId="0" applyFont="1" applyFill="1"/>
    <xf numFmtId="0" fontId="84" fillId="1932" borderId="0" xfId="0" applyFont="1" applyFill="1"/>
    <xf numFmtId="0" fontId="84" fillId="1933" borderId="0" xfId="0" applyFont="1" applyFill="1"/>
    <xf numFmtId="0" fontId="84" fillId="1934" borderId="0" xfId="0" applyFont="1" applyFill="1"/>
    <xf numFmtId="0" fontId="84" fillId="1935" borderId="0" xfId="0" applyFont="1" applyFill="1"/>
    <xf numFmtId="0" fontId="84" fillId="1936" borderId="0" xfId="0" applyFont="1" applyFill="1"/>
    <xf numFmtId="0" fontId="84" fillId="1937" borderId="0" xfId="0" applyFont="1" applyFill="1"/>
    <xf numFmtId="0" fontId="84" fillId="1938" borderId="0" xfId="0" applyFont="1" applyFill="1"/>
    <xf numFmtId="0" fontId="84" fillId="1939" borderId="0" xfId="0" applyFont="1" applyFill="1"/>
    <xf numFmtId="0" fontId="84" fillId="1940" borderId="0" xfId="0" applyFont="1" applyFill="1"/>
    <xf numFmtId="0" fontId="84" fillId="1941" borderId="0" xfId="0" applyFont="1" applyFill="1"/>
    <xf numFmtId="0" fontId="84" fillId="1942" borderId="0" xfId="0" applyFont="1" applyFill="1"/>
    <xf numFmtId="0" fontId="84" fillId="1943" borderId="0" xfId="0" applyFont="1" applyFill="1"/>
    <xf numFmtId="0" fontId="84" fillId="1944" borderId="0" xfId="0" applyFont="1" applyFill="1"/>
    <xf numFmtId="0" fontId="84" fillId="1945" borderId="0" xfId="0" applyFont="1" applyFill="1"/>
    <xf numFmtId="0" fontId="84" fillId="1946" borderId="0" xfId="0" applyFont="1" applyFill="1"/>
    <xf numFmtId="0" fontId="84" fillId="1947" borderId="0" xfId="0" applyFont="1" applyFill="1"/>
    <xf numFmtId="0" fontId="84" fillId="0" borderId="0" xfId="0" applyFont="1"/>
    <xf numFmtId="0" fontId="84" fillId="0" borderId="0" xfId="0" applyFont="1" applyAlignment="1">
      <alignment horizontal="right" indent="1"/>
    </xf>
    <xf numFmtId="0" fontId="84" fillId="1948" borderId="0" xfId="0" applyFont="1" applyFill="1"/>
    <xf numFmtId="0" fontId="84" fillId="1949" borderId="0" xfId="0" applyFont="1" applyFill="1"/>
    <xf numFmtId="0" fontId="84" fillId="0" borderId="69" xfId="0" applyFont="1" applyBorder="1" applyAlignment="1">
      <alignment horizontal="right" indent="1"/>
    </xf>
    <xf numFmtId="0" fontId="84" fillId="0" borderId="66" xfId="0" applyFont="1" applyBorder="1" applyAlignment="1">
      <alignment horizontal="right" indent="1"/>
    </xf>
    <xf numFmtId="0" fontId="14" fillId="11" borderId="0" xfId="5" applyFont="1" applyFill="1" applyAlignment="1">
      <alignment horizontal="center" vertical="center"/>
    </xf>
    <xf numFmtId="0" fontId="14" fillId="748" borderId="0" xfId="2" applyFont="1" applyFill="1" applyAlignment="1">
      <alignment horizontal="center" vertical="center"/>
    </xf>
    <xf numFmtId="0" fontId="14" fillId="11" borderId="0" xfId="2" applyFont="1" applyFill="1" applyAlignment="1">
      <alignment horizontal="center" vertical="center"/>
    </xf>
    <xf numFmtId="0" fontId="0" fillId="7" borderId="0" xfId="0" applyFill="1" applyAlignment="1">
      <alignment vertical="center"/>
    </xf>
    <xf numFmtId="0" fontId="4" fillId="7" borderId="0" xfId="6" applyFont="1" applyFill="1" applyAlignment="1">
      <alignment horizontal="center" vertical="center"/>
    </xf>
    <xf numFmtId="0" fontId="93" fillId="16" borderId="71" xfId="2" applyFont="1" applyFill="1" applyBorder="1" applyAlignment="1" applyProtection="1">
      <alignment horizontal="center" vertical="center"/>
      <protection hidden="1"/>
    </xf>
    <xf numFmtId="0" fontId="44" fillId="173" borderId="71" xfId="2" applyFont="1" applyFill="1" applyBorder="1" applyAlignment="1" applyProtection="1">
      <alignment horizontal="center" vertical="center"/>
      <protection hidden="1"/>
    </xf>
    <xf numFmtId="0" fontId="93" fillId="58" borderId="71" xfId="2" applyFont="1" applyFill="1" applyBorder="1" applyAlignment="1" applyProtection="1">
      <alignment horizontal="center" vertical="center"/>
      <protection hidden="1"/>
    </xf>
    <xf numFmtId="0" fontId="91" fillId="48" borderId="71" xfId="2" applyFont="1" applyFill="1" applyBorder="1" applyAlignment="1">
      <alignment horizontal="left" vertical="center"/>
    </xf>
    <xf numFmtId="0" fontId="44" fillId="1951" borderId="71" xfId="2" applyFont="1" applyFill="1" applyBorder="1" applyAlignment="1" applyProtection="1">
      <alignment horizontal="center" vertical="center"/>
      <protection hidden="1"/>
    </xf>
    <xf numFmtId="0" fontId="93" fillId="1952" borderId="71" xfId="2" applyFont="1" applyFill="1" applyBorder="1" applyAlignment="1" applyProtection="1">
      <alignment horizontal="center" vertical="center"/>
      <protection hidden="1"/>
    </xf>
    <xf numFmtId="1" fontId="117" fillId="90" borderId="71" xfId="2" applyNumberFormat="1" applyFont="1" applyFill="1" applyBorder="1" applyAlignment="1" applyProtection="1">
      <alignment horizontal="left" vertical="center"/>
      <protection hidden="1"/>
    </xf>
    <xf numFmtId="0" fontId="92" fillId="48" borderId="71" xfId="2" applyFont="1" applyFill="1" applyBorder="1" applyAlignment="1">
      <alignment horizontal="left" vertical="center"/>
    </xf>
    <xf numFmtId="1" fontId="118" fillId="1950" borderId="71" xfId="2" applyNumberFormat="1" applyFont="1" applyFill="1" applyBorder="1" applyAlignment="1" applyProtection="1">
      <alignment horizontal="left" vertical="center"/>
      <protection hidden="1"/>
    </xf>
    <xf numFmtId="0" fontId="36" fillId="6" borderId="0" xfId="2" applyFont="1" applyFill="1" applyAlignment="1">
      <alignment horizontal="center" vertical="center"/>
    </xf>
    <xf numFmtId="170" fontId="125" fillId="1955" borderId="22" xfId="2" applyNumberFormat="1" applyFont="1" applyFill="1" applyBorder="1" applyAlignment="1">
      <alignment horizontal="centerContinuous" vertical="center"/>
    </xf>
    <xf numFmtId="165" fontId="126" fillId="1955" borderId="22" xfId="2" applyNumberFormat="1" applyFont="1" applyFill="1" applyBorder="1" applyAlignment="1">
      <alignment horizontal="right" vertical="center"/>
    </xf>
    <xf numFmtId="0" fontId="124" fillId="1955" borderId="22" xfId="2" applyFont="1" applyFill="1" applyBorder="1" applyProtection="1">
      <protection locked="0"/>
    </xf>
    <xf numFmtId="170" fontId="125" fillId="1955" borderId="22" xfId="2" applyNumberFormat="1" applyFont="1" applyFill="1" applyBorder="1" applyAlignment="1">
      <alignment horizontal="center" vertical="center"/>
    </xf>
    <xf numFmtId="169" fontId="90" fillId="1956" borderId="0" xfId="11" applyNumberFormat="1" applyFont="1" applyFill="1" applyAlignment="1">
      <alignment horizontal="center" vertical="center"/>
    </xf>
    <xf numFmtId="165" fontId="90" fillId="1954" borderId="22" xfId="2" applyNumberFormat="1" applyFont="1" applyFill="1" applyBorder="1" applyAlignment="1">
      <alignment horizontal="center" vertical="center"/>
    </xf>
    <xf numFmtId="0" fontId="0" fillId="1953" borderId="26" xfId="0" applyFill="1" applyBorder="1"/>
    <xf numFmtId="0" fontId="101" fillId="1953" borderId="26" xfId="2" applyFont="1" applyFill="1" applyBorder="1"/>
    <xf numFmtId="0" fontId="0" fillId="1953" borderId="22" xfId="0" applyFill="1" applyBorder="1" applyAlignment="1">
      <alignment horizontal="left" vertical="center"/>
    </xf>
    <xf numFmtId="165" fontId="31" fillId="1953" borderId="22" xfId="2" applyNumberFormat="1" applyFont="1" applyFill="1" applyBorder="1" applyAlignment="1">
      <alignment horizontal="center" vertical="center"/>
    </xf>
    <xf numFmtId="169" fontId="90" fillId="1953" borderId="22" xfId="11" applyNumberFormat="1" applyFont="1" applyFill="1" applyBorder="1" applyAlignment="1">
      <alignment horizontal="center" vertical="center"/>
    </xf>
    <xf numFmtId="2" fontId="36" fillId="48" borderId="0" xfId="13" applyNumberFormat="1" applyFont="1" applyFill="1" applyAlignment="1">
      <alignment vertical="center"/>
    </xf>
    <xf numFmtId="165" fontId="36" fillId="48" borderId="0" xfId="13" applyNumberFormat="1" applyFont="1" applyFill="1" applyAlignment="1">
      <alignment vertical="center"/>
    </xf>
    <xf numFmtId="170" fontId="31" fillId="48" borderId="0" xfId="13" applyNumberFormat="1" applyFont="1" applyFill="1" applyAlignment="1" applyProtection="1">
      <alignment horizontal="center" vertical="center"/>
      <protection locked="0"/>
    </xf>
    <xf numFmtId="0" fontId="17" fillId="48" borderId="7" xfId="2" applyFont="1" applyFill="1" applyBorder="1" applyAlignment="1">
      <alignment horizontal="center" vertical="center"/>
    </xf>
    <xf numFmtId="0" fontId="8" fillId="10" borderId="0" xfId="2" applyFont="1" applyFill="1" applyAlignment="1">
      <alignment horizontal="center" vertical="center"/>
    </xf>
    <xf numFmtId="0" fontId="1" fillId="10" borderId="7" xfId="7" applyFill="1" applyBorder="1" applyAlignment="1">
      <alignment vertical="center"/>
    </xf>
    <xf numFmtId="0" fontId="8" fillId="48" borderId="0" xfId="2" applyFont="1" applyFill="1" applyAlignment="1">
      <alignment horizontal="center" vertical="center"/>
    </xf>
    <xf numFmtId="0" fontId="8" fillId="48" borderId="7" xfId="2" applyFont="1" applyFill="1" applyBorder="1" applyAlignment="1">
      <alignment horizontal="center" vertical="center"/>
    </xf>
    <xf numFmtId="170" fontId="104" fillId="48" borderId="22" xfId="2" applyNumberFormat="1" applyFont="1" applyFill="1" applyBorder="1" applyAlignment="1">
      <alignment horizontal="centerContinuous" vertical="center"/>
    </xf>
    <xf numFmtId="0" fontId="6" fillId="48" borderId="73" xfId="2" applyFill="1" applyBorder="1"/>
    <xf numFmtId="1" fontId="117" fillId="90" borderId="63" xfId="2" applyNumberFormat="1" applyFont="1" applyFill="1" applyBorder="1" applyAlignment="1" applyProtection="1">
      <alignment horizontal="left" vertical="center"/>
      <protection hidden="1"/>
    </xf>
    <xf numFmtId="1" fontId="118" fillId="1950" borderId="63" xfId="2" applyNumberFormat="1" applyFont="1" applyFill="1" applyBorder="1" applyAlignment="1" applyProtection="1">
      <alignment horizontal="left" vertical="center"/>
      <protection hidden="1"/>
    </xf>
    <xf numFmtId="165" fontId="36" fillId="48" borderId="22" xfId="13" applyNumberFormat="1" applyFont="1" applyFill="1" applyBorder="1" applyAlignment="1">
      <alignment vertical="center"/>
    </xf>
    <xf numFmtId="0" fontId="17" fillId="48" borderId="23" xfId="2" applyFont="1" applyFill="1" applyBorder="1" applyAlignment="1">
      <alignment horizontal="center" vertical="center"/>
    </xf>
    <xf numFmtId="0" fontId="1" fillId="10" borderId="0" xfId="7" applyFill="1" applyAlignment="1">
      <alignment vertical="center"/>
    </xf>
    <xf numFmtId="0" fontId="63" fillId="8" borderId="72" xfId="0" applyFont="1" applyFill="1" applyBorder="1" applyAlignment="1">
      <alignment horizontal="left" vertical="center"/>
    </xf>
    <xf numFmtId="0" fontId="9" fillId="8" borderId="72" xfId="0" applyFont="1" applyFill="1" applyBorder="1" applyAlignment="1">
      <alignment horizontal="right" vertical="center"/>
    </xf>
    <xf numFmtId="0" fontId="26" fillId="8" borderId="72" xfId="13" applyFont="1" applyFill="1" applyBorder="1" applyAlignment="1">
      <alignment vertical="center" wrapText="1"/>
    </xf>
    <xf numFmtId="0" fontId="46" fillId="8" borderId="72" xfId="0" applyFont="1" applyFill="1" applyBorder="1" applyAlignment="1">
      <alignment horizontal="right" vertical="center"/>
    </xf>
    <xf numFmtId="0" fontId="9" fillId="8" borderId="72" xfId="6" applyFont="1" applyFill="1" applyBorder="1" applyAlignment="1">
      <alignment horizontal="right" vertical="center"/>
    </xf>
    <xf numFmtId="0" fontId="46" fillId="8" borderId="72" xfId="0" applyFont="1" applyFill="1" applyBorder="1" applyAlignment="1">
      <alignment horizontal="left" vertical="center"/>
    </xf>
    <xf numFmtId="0" fontId="64" fillId="48" borderId="72" xfId="0" applyFont="1" applyFill="1" applyBorder="1" applyAlignment="1">
      <alignment horizontal="left" vertical="center"/>
    </xf>
    <xf numFmtId="0" fontId="26" fillId="10" borderId="72" xfId="13" applyFont="1" applyFill="1" applyBorder="1" applyAlignment="1">
      <alignment vertical="center" wrapText="1"/>
    </xf>
    <xf numFmtId="167" fontId="3" fillId="10" borderId="0" xfId="2" applyNumberFormat="1" applyFont="1" applyFill="1" applyAlignment="1">
      <alignment vertical="center"/>
    </xf>
    <xf numFmtId="171" fontId="102" fillId="48" borderId="22" xfId="2" applyNumberFormat="1" applyFont="1" applyFill="1" applyBorder="1" applyAlignment="1">
      <alignment horizontal="right" vertical="center"/>
    </xf>
    <xf numFmtId="4" fontId="121" fillId="1955" borderId="0" xfId="13" applyNumberFormat="1" applyFont="1" applyFill="1" applyAlignment="1" applyProtection="1">
      <alignment horizontal="center" vertical="center"/>
      <protection locked="0"/>
    </xf>
    <xf numFmtId="165" fontId="122" fillId="1955" borderId="0" xfId="13" applyNumberFormat="1" applyFont="1" applyFill="1" applyAlignment="1">
      <alignment vertical="center"/>
    </xf>
    <xf numFmtId="165" fontId="122" fillId="1955" borderId="0" xfId="2" applyNumberFormat="1" applyFont="1" applyFill="1" applyAlignment="1">
      <alignment horizontal="center" vertical="center"/>
    </xf>
    <xf numFmtId="170" fontId="123" fillId="1955" borderId="0" xfId="2" applyNumberFormat="1" applyFont="1" applyFill="1" applyAlignment="1" applyProtection="1">
      <alignment horizontal="center" vertical="center"/>
      <protection hidden="1"/>
    </xf>
    <xf numFmtId="0" fontId="6" fillId="90" borderId="73" xfId="2" applyFill="1" applyBorder="1"/>
    <xf numFmtId="0" fontId="124" fillId="1955" borderId="73" xfId="2" applyFont="1" applyFill="1" applyBorder="1"/>
    <xf numFmtId="0" fontId="19" fillId="10" borderId="0" xfId="0" applyFont="1" applyFill="1" applyAlignment="1">
      <alignment horizontal="right" vertical="center"/>
    </xf>
    <xf numFmtId="0" fontId="9" fillId="10" borderId="0" xfId="2" applyFont="1" applyFill="1" applyAlignment="1">
      <alignment horizontal="center" vertical="center"/>
    </xf>
    <xf numFmtId="0" fontId="36" fillId="10" borderId="0" xfId="2" applyFont="1" applyFill="1" applyAlignment="1">
      <alignment horizontal="right" vertical="center"/>
    </xf>
    <xf numFmtId="165" fontId="37" fillId="10" borderId="0" xfId="13" applyNumberFormat="1" applyFont="1" applyFill="1" applyAlignment="1">
      <alignment vertical="center"/>
    </xf>
    <xf numFmtId="0" fontId="18" fillId="10" borderId="1" xfId="0" applyFont="1" applyFill="1" applyBorder="1" applyAlignment="1">
      <alignment vertical="center"/>
    </xf>
    <xf numFmtId="0" fontId="19" fillId="10" borderId="1" xfId="0" applyFont="1" applyFill="1" applyBorder="1" applyAlignment="1">
      <alignment horizontal="right"/>
    </xf>
    <xf numFmtId="0" fontId="19" fillId="10" borderId="5" xfId="0" applyFont="1" applyFill="1" applyBorder="1" applyAlignment="1">
      <alignment horizontal="right"/>
    </xf>
    <xf numFmtId="1" fontId="21" fillId="10" borderId="3" xfId="9" applyNumberFormat="1" applyFont="1" applyFill="1" applyBorder="1" applyAlignment="1">
      <alignment horizontal="right" vertical="center"/>
    </xf>
    <xf numFmtId="1" fontId="21" fillId="10" borderId="11" xfId="9" applyNumberFormat="1" applyFont="1" applyFill="1" applyBorder="1" applyAlignment="1">
      <alignment horizontal="right" vertical="center"/>
    </xf>
    <xf numFmtId="0" fontId="86" fillId="90" borderId="0" xfId="2" applyFont="1" applyFill="1" applyAlignment="1" applyProtection="1">
      <alignment horizontal="right" vertical="center"/>
      <protection hidden="1"/>
    </xf>
    <xf numFmtId="0" fontId="120" fillId="1955" borderId="0" xfId="2" applyFont="1" applyFill="1" applyAlignment="1" applyProtection="1">
      <alignment horizontal="right" vertical="center"/>
      <protection hidden="1"/>
    </xf>
    <xf numFmtId="0" fontId="115" fillId="11" borderId="0" xfId="1" applyFont="1" applyFill="1" applyBorder="1" applyAlignment="1">
      <alignment vertical="center"/>
    </xf>
    <xf numFmtId="0" fontId="115" fillId="11" borderId="7" xfId="1" applyFont="1" applyFill="1" applyBorder="1" applyAlignment="1">
      <alignment vertical="center"/>
    </xf>
    <xf numFmtId="0" fontId="128" fillId="90" borderId="0" xfId="2" applyFont="1" applyFill="1" applyAlignment="1" applyProtection="1">
      <alignment horizontal="right" vertical="center"/>
      <protection hidden="1"/>
    </xf>
    <xf numFmtId="0" fontId="131" fillId="1955" borderId="0" xfId="2" applyFont="1" applyFill="1" applyAlignment="1" applyProtection="1">
      <alignment horizontal="right" vertical="center"/>
      <protection hidden="1"/>
    </xf>
    <xf numFmtId="0" fontId="39" fillId="11" borderId="0" xfId="1" applyFont="1" applyFill="1" applyBorder="1" applyAlignment="1">
      <alignment horizontal="left" vertical="center"/>
    </xf>
    <xf numFmtId="0" fontId="21" fillId="22" borderId="7" xfId="2" applyFont="1" applyFill="1" applyBorder="1" applyAlignment="1" applyProtection="1">
      <alignment vertical="center"/>
      <protection hidden="1"/>
    </xf>
    <xf numFmtId="0" fontId="46" fillId="6" borderId="11" xfId="12" applyFont="1" applyFill="1" applyBorder="1" applyAlignment="1">
      <alignment horizontal="center" vertical="center"/>
    </xf>
    <xf numFmtId="168" fontId="36" fillId="100" borderId="78" xfId="0" applyNumberFormat="1" applyFont="1" applyFill="1" applyBorder="1" applyAlignment="1">
      <alignment horizontal="center" vertical="center"/>
    </xf>
    <xf numFmtId="0" fontId="21" fillId="1957" borderId="79" xfId="2" applyFont="1" applyFill="1" applyBorder="1" applyAlignment="1">
      <alignment horizontal="center" vertical="center"/>
    </xf>
    <xf numFmtId="1" fontId="39" fillId="1958" borderId="79" xfId="25" applyNumberFormat="1" applyFont="1" applyFill="1" applyBorder="1" applyAlignment="1">
      <alignment horizontal="center" vertical="center"/>
    </xf>
    <xf numFmtId="1" fontId="39" fillId="10" borderId="79" xfId="25" applyNumberFormat="1" applyFont="1" applyFill="1" applyBorder="1" applyAlignment="1">
      <alignment horizontal="center" vertical="center"/>
    </xf>
    <xf numFmtId="174" fontId="132" fillId="1958" borderId="79" xfId="2" applyNumberFormat="1" applyFont="1" applyFill="1" applyBorder="1" applyAlignment="1">
      <alignment horizontal="center" vertical="center"/>
    </xf>
    <xf numFmtId="174" fontId="132" fillId="10" borderId="79" xfId="2" applyNumberFormat="1" applyFont="1" applyFill="1" applyBorder="1" applyAlignment="1">
      <alignment horizontal="center" vertical="center"/>
    </xf>
    <xf numFmtId="0" fontId="73" fillId="90" borderId="58" xfId="2" applyFont="1" applyFill="1" applyBorder="1" applyAlignment="1">
      <alignment horizontal="center" vertical="center"/>
    </xf>
    <xf numFmtId="169" fontId="136" fillId="58" borderId="80" xfId="2" applyNumberFormat="1" applyFont="1" applyFill="1" applyBorder="1" applyAlignment="1">
      <alignment horizontal="center" vertical="center"/>
    </xf>
    <xf numFmtId="0" fontId="137" fillId="48" borderId="81" xfId="13" applyFont="1" applyFill="1" applyBorder="1" applyAlignment="1">
      <alignment horizontal="center" vertical="center"/>
    </xf>
    <xf numFmtId="0" fontId="92" fillId="48" borderId="81" xfId="13" applyFont="1" applyFill="1" applyBorder="1" applyAlignment="1">
      <alignment horizontal="center" vertical="center"/>
    </xf>
    <xf numFmtId="169" fontId="131" fillId="1955" borderId="72" xfId="2" applyNumberFormat="1" applyFont="1" applyFill="1" applyBorder="1" applyAlignment="1">
      <alignment horizontal="center" vertical="center"/>
    </xf>
    <xf numFmtId="0" fontId="21" fillId="10" borderId="71" xfId="2" applyFont="1" applyFill="1" applyBorder="1" applyAlignment="1">
      <alignment horizontal="center" vertical="center"/>
    </xf>
    <xf numFmtId="0" fontId="73" fillId="10" borderId="71" xfId="2" applyFont="1" applyFill="1" applyBorder="1" applyAlignment="1">
      <alignment horizontal="center" vertical="center"/>
    </xf>
    <xf numFmtId="169" fontId="91" fillId="1960" borderId="72" xfId="2" applyNumberFormat="1" applyFont="1" applyFill="1" applyBorder="1" applyAlignment="1">
      <alignment horizontal="center" vertical="center"/>
    </xf>
    <xf numFmtId="169" fontId="91" fillId="138" borderId="58" xfId="2" applyNumberFormat="1" applyFont="1" applyFill="1" applyBorder="1" applyAlignment="1">
      <alignment horizontal="center" vertical="center"/>
    </xf>
    <xf numFmtId="0" fontId="92" fillId="138" borderId="58" xfId="13" applyFont="1" applyFill="1" applyBorder="1" applyAlignment="1">
      <alignment horizontal="center" vertical="center"/>
    </xf>
    <xf numFmtId="0" fontId="93" fillId="90" borderId="58" xfId="2" applyFont="1" applyFill="1" applyBorder="1" applyAlignment="1" applyProtection="1">
      <alignment horizontal="center" vertical="center"/>
      <protection hidden="1"/>
    </xf>
    <xf numFmtId="0" fontId="73" fillId="16" borderId="58" xfId="2" applyFont="1" applyFill="1" applyBorder="1" applyAlignment="1">
      <alignment horizontal="center" vertical="center"/>
    </xf>
    <xf numFmtId="0" fontId="101" fillId="93" borderId="26" xfId="2" applyFont="1" applyFill="1" applyBorder="1"/>
    <xf numFmtId="0" fontId="0" fillId="93" borderId="26" xfId="0" applyFill="1" applyBorder="1"/>
    <xf numFmtId="169" fontId="90" fillId="93" borderId="22" xfId="11" applyNumberFormat="1" applyFont="1" applyFill="1" applyBorder="1" applyAlignment="1">
      <alignment horizontal="center" vertical="center"/>
    </xf>
    <xf numFmtId="165" fontId="31" fillId="93" borderId="22" xfId="2" applyNumberFormat="1" applyFont="1" applyFill="1" applyBorder="1" applyAlignment="1">
      <alignment horizontal="center" vertical="center"/>
    </xf>
    <xf numFmtId="0" fontId="101" fillId="92" borderId="73" xfId="2" applyFont="1" applyFill="1" applyBorder="1"/>
    <xf numFmtId="169" fontId="90" fillId="92" borderId="22" xfId="11" applyNumberFormat="1" applyFont="1" applyFill="1" applyBorder="1" applyAlignment="1">
      <alignment horizontal="center" vertical="center"/>
    </xf>
    <xf numFmtId="0" fontId="101" fillId="1959" borderId="26" xfId="2" applyFont="1" applyFill="1" applyBorder="1"/>
    <xf numFmtId="0" fontId="0" fillId="1959" borderId="26" xfId="0" applyFill="1" applyBorder="1"/>
    <xf numFmtId="0" fontId="0" fillId="1959" borderId="22" xfId="0" applyFill="1" applyBorder="1" applyAlignment="1">
      <alignment horizontal="left" vertical="center"/>
    </xf>
    <xf numFmtId="165" fontId="31" fillId="1959" borderId="22" xfId="2" applyNumberFormat="1" applyFont="1" applyFill="1" applyBorder="1" applyAlignment="1">
      <alignment horizontal="center" vertical="center"/>
    </xf>
    <xf numFmtId="169" fontId="90" fillId="1959" borderId="22" xfId="11" applyNumberFormat="1" applyFont="1" applyFill="1" applyBorder="1" applyAlignment="1">
      <alignment horizontal="center" vertical="center"/>
    </xf>
    <xf numFmtId="0" fontId="17" fillId="1952" borderId="26" xfId="2" applyFont="1" applyFill="1" applyBorder="1" applyAlignment="1">
      <alignment horizontal="center" vertical="center"/>
    </xf>
    <xf numFmtId="0" fontId="0" fillId="1952" borderId="26" xfId="0" applyFill="1" applyBorder="1"/>
    <xf numFmtId="0" fontId="101" fillId="1952" borderId="26" xfId="2" applyFont="1" applyFill="1" applyBorder="1"/>
    <xf numFmtId="0" fontId="17" fillId="1952" borderId="22" xfId="2" applyFont="1" applyFill="1" applyBorder="1" applyAlignment="1">
      <alignment horizontal="center" vertical="center"/>
    </xf>
    <xf numFmtId="165" fontId="31" fillId="1952" borderId="22" xfId="2" applyNumberFormat="1" applyFont="1" applyFill="1" applyBorder="1" applyAlignment="1">
      <alignment horizontal="center" vertical="center"/>
    </xf>
    <xf numFmtId="0" fontId="0" fillId="1952" borderId="22" xfId="0" applyFill="1" applyBorder="1" applyAlignment="1">
      <alignment horizontal="left" vertical="center"/>
    </xf>
    <xf numFmtId="0" fontId="90" fillId="58" borderId="0" xfId="2" applyFont="1" applyFill="1" applyAlignment="1">
      <alignment horizontal="center" vertical="center"/>
    </xf>
    <xf numFmtId="169" fontId="90" fillId="1961" borderId="0" xfId="11" applyNumberFormat="1" applyFont="1" applyFill="1" applyAlignment="1">
      <alignment horizontal="center" vertical="center"/>
    </xf>
    <xf numFmtId="165" fontId="90" fillId="58" borderId="56" xfId="2" applyNumberFormat="1" applyFont="1" applyFill="1" applyBorder="1" applyAlignment="1">
      <alignment horizontal="center" vertical="center"/>
    </xf>
    <xf numFmtId="0" fontId="90" fillId="1955" borderId="0" xfId="2" applyFont="1" applyFill="1" applyAlignment="1">
      <alignment horizontal="center" vertical="center"/>
    </xf>
    <xf numFmtId="169" fontId="90" fillId="1962" borderId="0" xfId="11" applyNumberFormat="1" applyFont="1" applyFill="1" applyAlignment="1">
      <alignment horizontal="center" vertical="center"/>
    </xf>
    <xf numFmtId="165" fontId="90" fillId="1955" borderId="22" xfId="2" applyNumberFormat="1" applyFont="1" applyFill="1" applyBorder="1" applyAlignment="1">
      <alignment horizontal="center" vertical="center"/>
    </xf>
    <xf numFmtId="0" fontId="90" fillId="1960" borderId="0" xfId="2" applyFont="1" applyFill="1" applyAlignment="1">
      <alignment horizontal="center" vertical="center"/>
    </xf>
    <xf numFmtId="169" fontId="90" fillId="1963" borderId="0" xfId="11" applyNumberFormat="1" applyFont="1" applyFill="1" applyAlignment="1">
      <alignment horizontal="center" vertical="center"/>
    </xf>
    <xf numFmtId="165" fontId="90" fillId="1960" borderId="22" xfId="2" applyNumberFormat="1" applyFont="1" applyFill="1" applyBorder="1" applyAlignment="1">
      <alignment horizontal="center" vertical="center"/>
    </xf>
    <xf numFmtId="0" fontId="90" fillId="138" borderId="0" xfId="2" applyFont="1" applyFill="1" applyAlignment="1">
      <alignment horizontal="center" vertical="center"/>
    </xf>
    <xf numFmtId="169" fontId="90" fillId="1964" borderId="0" xfId="11" applyNumberFormat="1" applyFont="1" applyFill="1" applyAlignment="1">
      <alignment horizontal="center" vertical="center"/>
    </xf>
    <xf numFmtId="165" fontId="90" fillId="138" borderId="22" xfId="2" applyNumberFormat="1" applyFont="1" applyFill="1" applyBorder="1" applyAlignment="1">
      <alignment horizontal="center" vertical="center"/>
    </xf>
    <xf numFmtId="165" fontId="90" fillId="90" borderId="22" xfId="2" applyNumberFormat="1" applyFont="1" applyFill="1" applyBorder="1" applyAlignment="1">
      <alignment horizontal="center" vertical="center"/>
    </xf>
    <xf numFmtId="0" fontId="144" fillId="48" borderId="0" xfId="2" applyFont="1" applyFill="1" applyAlignment="1" applyProtection="1">
      <alignment horizontal="left" vertical="center"/>
      <protection hidden="1"/>
    </xf>
    <xf numFmtId="4" fontId="142" fillId="1960" borderId="0" xfId="13" applyNumberFormat="1" applyFont="1" applyFill="1" applyAlignment="1" applyProtection="1">
      <alignment horizontal="center" vertical="center"/>
      <protection locked="0"/>
    </xf>
    <xf numFmtId="165" fontId="133" fillId="1960" borderId="0" xfId="13" applyNumberFormat="1" applyFont="1" applyFill="1" applyAlignment="1">
      <alignment vertical="center"/>
    </xf>
    <xf numFmtId="165" fontId="133" fillId="1960" borderId="0" xfId="2" applyNumberFormat="1" applyFont="1" applyFill="1" applyAlignment="1">
      <alignment horizontal="center" vertical="center"/>
    </xf>
    <xf numFmtId="170" fontId="147" fillId="1960" borderId="0" xfId="13" applyNumberFormat="1" applyFont="1" applyFill="1" applyAlignment="1" applyProtection="1">
      <alignment horizontal="center" vertical="center"/>
      <protection locked="0"/>
    </xf>
    <xf numFmtId="0" fontId="148" fillId="1960" borderId="73" xfId="2" applyFont="1" applyFill="1" applyBorder="1"/>
    <xf numFmtId="170" fontId="149" fillId="1960" borderId="22" xfId="2" applyNumberFormat="1" applyFont="1" applyFill="1" applyBorder="1" applyAlignment="1">
      <alignment horizontal="centerContinuous" vertical="center"/>
    </xf>
    <xf numFmtId="165" fontId="150" fillId="1960" borderId="22" xfId="2" applyNumberFormat="1" applyFont="1" applyFill="1" applyBorder="1" applyAlignment="1">
      <alignment horizontal="right" vertical="center"/>
    </xf>
    <xf numFmtId="0" fontId="148" fillId="1960" borderId="22" xfId="2" applyFont="1" applyFill="1" applyBorder="1" applyProtection="1">
      <protection locked="0"/>
    </xf>
    <xf numFmtId="170" fontId="149" fillId="1960" borderId="22" xfId="2" applyNumberFormat="1" applyFont="1" applyFill="1" applyBorder="1" applyAlignment="1">
      <alignment horizontal="center" vertical="center"/>
    </xf>
    <xf numFmtId="4" fontId="151" fillId="138" borderId="0" xfId="13" applyNumberFormat="1" applyFont="1" applyFill="1" applyAlignment="1" applyProtection="1">
      <alignment horizontal="center" vertical="center"/>
      <protection locked="0"/>
    </xf>
    <xf numFmtId="165" fontId="134" fillId="138" borderId="0" xfId="13" applyNumberFormat="1" applyFont="1" applyFill="1" applyAlignment="1">
      <alignment vertical="center"/>
    </xf>
    <xf numFmtId="165" fontId="134" fillId="138" borderId="0" xfId="2" applyNumberFormat="1" applyFont="1" applyFill="1" applyAlignment="1">
      <alignment horizontal="center" vertical="center"/>
    </xf>
    <xf numFmtId="170" fontId="152" fillId="138" borderId="0" xfId="2" applyNumberFormat="1" applyFont="1" applyFill="1" applyAlignment="1" applyProtection="1">
      <alignment horizontal="center" vertical="center"/>
      <protection hidden="1"/>
    </xf>
    <xf numFmtId="0" fontId="153" fillId="138" borderId="73" xfId="2" applyFont="1" applyFill="1" applyBorder="1"/>
    <xf numFmtId="170" fontId="154" fillId="138" borderId="22" xfId="2" applyNumberFormat="1" applyFont="1" applyFill="1" applyBorder="1" applyAlignment="1">
      <alignment horizontal="centerContinuous" vertical="center"/>
    </xf>
    <xf numFmtId="165" fontId="155" fillId="138" borderId="22" xfId="2" applyNumberFormat="1" applyFont="1" applyFill="1" applyBorder="1" applyAlignment="1">
      <alignment horizontal="right" vertical="center"/>
    </xf>
    <xf numFmtId="0" fontId="153" fillId="138" borderId="22" xfId="2" applyFont="1" applyFill="1" applyBorder="1" applyProtection="1">
      <protection locked="0"/>
    </xf>
    <xf numFmtId="170" fontId="154" fillId="138" borderId="22" xfId="2" applyNumberFormat="1" applyFont="1" applyFill="1" applyBorder="1" applyAlignment="1">
      <alignment horizontal="center" vertical="center"/>
    </xf>
    <xf numFmtId="0" fontId="156" fillId="90" borderId="73" xfId="2" applyFont="1" applyFill="1" applyBorder="1"/>
    <xf numFmtId="0" fontId="146" fillId="16" borderId="13" xfId="2" applyFont="1" applyFill="1" applyBorder="1" applyAlignment="1">
      <alignment vertical="center"/>
    </xf>
    <xf numFmtId="4" fontId="158" fillId="16" borderId="0" xfId="13" applyNumberFormat="1" applyFont="1" applyFill="1" applyAlignment="1" applyProtection="1">
      <alignment horizontal="center" vertical="center"/>
      <protection locked="0"/>
    </xf>
    <xf numFmtId="165" fontId="159" fillId="16" borderId="0" xfId="13" applyNumberFormat="1" applyFont="1" applyFill="1" applyAlignment="1">
      <alignment vertical="center"/>
    </xf>
    <xf numFmtId="165" fontId="159" fillId="16" borderId="0" xfId="2" applyNumberFormat="1" applyFont="1" applyFill="1" applyAlignment="1">
      <alignment horizontal="center" vertical="center"/>
    </xf>
    <xf numFmtId="170" fontId="92" fillId="16" borderId="13" xfId="13" applyNumberFormat="1" applyFont="1" applyFill="1" applyBorder="1" applyAlignment="1" applyProtection="1">
      <alignment horizontal="center" vertical="center"/>
      <protection locked="0"/>
    </xf>
    <xf numFmtId="0" fontId="160" fillId="16" borderId="73" xfId="2" applyFont="1" applyFill="1" applyBorder="1"/>
    <xf numFmtId="0" fontId="160" fillId="16" borderId="76" xfId="2" applyFont="1" applyFill="1" applyBorder="1"/>
    <xf numFmtId="170" fontId="161" fillId="16" borderId="22" xfId="2" applyNumberFormat="1" applyFont="1" applyFill="1" applyBorder="1" applyAlignment="1">
      <alignment horizontal="centerContinuous" vertical="center"/>
    </xf>
    <xf numFmtId="165" fontId="162" fillId="16" borderId="22" xfId="2" applyNumberFormat="1" applyFont="1" applyFill="1" applyBorder="1" applyAlignment="1">
      <alignment horizontal="right" vertical="center"/>
    </xf>
    <xf numFmtId="0" fontId="160" fillId="16" borderId="22" xfId="2" applyFont="1" applyFill="1" applyBorder="1" applyProtection="1">
      <protection locked="0"/>
    </xf>
    <xf numFmtId="170" fontId="161" fillId="16" borderId="77" xfId="2" applyNumberFormat="1" applyFont="1" applyFill="1" applyBorder="1" applyAlignment="1">
      <alignment horizontal="center" vertical="center"/>
    </xf>
    <xf numFmtId="0" fontId="74" fillId="48" borderId="0" xfId="2" applyFont="1" applyFill="1" applyAlignment="1">
      <alignment horizontal="left" vertical="center"/>
    </xf>
    <xf numFmtId="2" fontId="81" fillId="48" borderId="0" xfId="2" applyNumberFormat="1" applyFont="1" applyFill="1" applyAlignment="1">
      <alignment horizontal="center" vertical="center"/>
    </xf>
    <xf numFmtId="4" fontId="168" fillId="90" borderId="0" xfId="13" applyNumberFormat="1" applyFont="1" applyFill="1" applyAlignment="1" applyProtection="1">
      <alignment horizontal="center" vertical="center"/>
      <protection locked="0"/>
    </xf>
    <xf numFmtId="165" fontId="164" fillId="90" borderId="0" xfId="13" applyNumberFormat="1" applyFont="1" applyFill="1" applyAlignment="1">
      <alignment vertical="center"/>
    </xf>
    <xf numFmtId="165" fontId="164" fillId="90" borderId="0" xfId="2" applyNumberFormat="1" applyFont="1" applyFill="1" applyAlignment="1">
      <alignment horizontal="center" vertical="center"/>
    </xf>
    <xf numFmtId="170" fontId="169" fillId="90" borderId="0" xfId="2" applyNumberFormat="1" applyFont="1" applyFill="1" applyAlignment="1" applyProtection="1">
      <alignment horizontal="center" vertical="center"/>
      <protection hidden="1"/>
    </xf>
    <xf numFmtId="170" fontId="170" fillId="90" borderId="22" xfId="2" applyNumberFormat="1" applyFont="1" applyFill="1" applyBorder="1" applyAlignment="1">
      <alignment horizontal="centerContinuous" vertical="center"/>
    </xf>
    <xf numFmtId="165" fontId="171" fillId="90" borderId="22" xfId="2" applyNumberFormat="1" applyFont="1" applyFill="1" applyBorder="1" applyAlignment="1">
      <alignment horizontal="right" vertical="center"/>
    </xf>
    <xf numFmtId="0" fontId="172" fillId="90" borderId="22" xfId="2" applyFont="1" applyFill="1" applyBorder="1" applyProtection="1">
      <protection locked="0"/>
    </xf>
    <xf numFmtId="170" fontId="170" fillId="90" borderId="22" xfId="2" applyNumberFormat="1"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horizontal="left" vertical="center" indent="2"/>
    </xf>
    <xf numFmtId="0" fontId="17" fillId="0" borderId="0" xfId="2" applyFont="1" applyAlignment="1">
      <alignment horizontal="center" vertical="center"/>
    </xf>
    <xf numFmtId="0" fontId="94" fillId="1960" borderId="0" xfId="2" applyFont="1" applyFill="1" applyAlignment="1" applyProtection="1">
      <alignment horizontal="right" vertical="center"/>
      <protection hidden="1"/>
    </xf>
    <xf numFmtId="0" fontId="80" fillId="138" borderId="0" xfId="2" applyFont="1" applyFill="1" applyAlignment="1" applyProtection="1">
      <alignment horizontal="right" vertical="center"/>
      <protection hidden="1"/>
    </xf>
    <xf numFmtId="0" fontId="53" fillId="90" borderId="0" xfId="2" applyFont="1" applyFill="1" applyAlignment="1" applyProtection="1">
      <alignment horizontal="right" vertical="center"/>
      <protection hidden="1"/>
    </xf>
    <xf numFmtId="0" fontId="119" fillId="16" borderId="0" xfId="2" applyFont="1" applyFill="1" applyAlignment="1" applyProtection="1">
      <alignment horizontal="right" vertical="center"/>
      <protection hidden="1"/>
    </xf>
    <xf numFmtId="0" fontId="174" fillId="1960" borderId="0" xfId="2" applyFont="1" applyFill="1" applyAlignment="1" applyProtection="1">
      <alignment horizontal="right" vertical="center"/>
      <protection hidden="1"/>
    </xf>
    <xf numFmtId="0" fontId="129" fillId="138" borderId="0" xfId="2" applyFont="1" applyFill="1" applyAlignment="1" applyProtection="1">
      <alignment horizontal="right" vertical="center"/>
      <protection hidden="1"/>
    </xf>
    <xf numFmtId="0" fontId="165" fillId="90" borderId="0" xfId="2" applyFont="1" applyFill="1" applyAlignment="1" applyProtection="1">
      <alignment horizontal="right" vertical="center"/>
      <protection hidden="1"/>
    </xf>
    <xf numFmtId="0" fontId="91" fillId="16" borderId="0" xfId="2" applyFont="1" applyFill="1" applyAlignment="1" applyProtection="1">
      <alignment horizontal="right" vertical="center"/>
      <protection hidden="1"/>
    </xf>
    <xf numFmtId="0" fontId="5" fillId="11" borderId="0" xfId="1" applyFill="1" applyAlignment="1">
      <alignment horizontal="left" vertical="center"/>
    </xf>
    <xf numFmtId="0" fontId="165" fillId="11" borderId="0" xfId="2" applyFont="1" applyFill="1" applyAlignment="1">
      <alignment horizontal="left" vertical="center"/>
    </xf>
    <xf numFmtId="0" fontId="61" fillId="10" borderId="0" xfId="0" applyFont="1" applyFill="1" applyAlignment="1">
      <alignment horizontal="center"/>
    </xf>
    <xf numFmtId="0" fontId="140" fillId="48" borderId="55" xfId="2" applyFont="1" applyFill="1" applyBorder="1" applyAlignment="1">
      <alignment vertical="center"/>
    </xf>
    <xf numFmtId="169" fontId="90" fillId="1962" borderId="55" xfId="11" applyNumberFormat="1" applyFont="1" applyFill="1" applyBorder="1" applyAlignment="1">
      <alignment horizontal="center" vertical="center"/>
    </xf>
    <xf numFmtId="2" fontId="145" fillId="88" borderId="24" xfId="2" applyNumberFormat="1" applyFont="1" applyFill="1" applyBorder="1" applyAlignment="1">
      <alignment horizontal="right" vertical="center"/>
    </xf>
    <xf numFmtId="0" fontId="0" fillId="48" borderId="0" xfId="0" applyFill="1" applyAlignment="1">
      <alignment horizontal="center" vertical="center"/>
    </xf>
    <xf numFmtId="0" fontId="98" fillId="48" borderId="0" xfId="2" applyFont="1" applyFill="1" applyAlignment="1">
      <alignment horizontal="left" vertical="center"/>
    </xf>
    <xf numFmtId="0" fontId="146" fillId="1955" borderId="55" xfId="2" applyFont="1" applyFill="1" applyBorder="1" applyAlignment="1">
      <alignment vertical="center"/>
    </xf>
    <xf numFmtId="169" fontId="90" fillId="1963" borderId="55" xfId="11" applyNumberFormat="1" applyFont="1" applyFill="1" applyBorder="1" applyAlignment="1">
      <alignment horizontal="center" vertical="center"/>
    </xf>
    <xf numFmtId="0" fontId="146" fillId="1960" borderId="55" xfId="2" applyFont="1" applyFill="1" applyBorder="1" applyAlignment="1">
      <alignment vertical="center"/>
    </xf>
    <xf numFmtId="169" fontId="90" fillId="166" borderId="13" xfId="11" applyNumberFormat="1" applyFont="1" applyFill="1" applyBorder="1" applyAlignment="1">
      <alignment horizontal="center" vertical="center"/>
    </xf>
    <xf numFmtId="0" fontId="146" fillId="58" borderId="0" xfId="2" applyFont="1" applyFill="1" applyAlignment="1">
      <alignment horizontal="left" vertical="center"/>
    </xf>
    <xf numFmtId="0" fontId="146" fillId="58" borderId="0" xfId="2" applyFont="1" applyFill="1" applyAlignment="1">
      <alignment horizontal="center" vertical="center"/>
    </xf>
    <xf numFmtId="0" fontId="157" fillId="90" borderId="0" xfId="2" applyFont="1" applyFill="1" applyAlignment="1">
      <alignment horizontal="left" vertical="center"/>
    </xf>
    <xf numFmtId="0" fontId="157" fillId="90" borderId="0" xfId="2" applyFont="1" applyFill="1" applyAlignment="1">
      <alignment horizontal="center" vertical="center"/>
    </xf>
    <xf numFmtId="0" fontId="146" fillId="16" borderId="0" xfId="2" applyFont="1" applyFill="1" applyAlignment="1">
      <alignment horizontal="left" vertical="center"/>
    </xf>
    <xf numFmtId="0" fontId="146" fillId="16" borderId="0" xfId="2" applyFont="1" applyFill="1" applyAlignment="1">
      <alignment horizontal="center" vertical="center"/>
    </xf>
    <xf numFmtId="0" fontId="135" fillId="174" borderId="71" xfId="2" applyFont="1" applyFill="1" applyBorder="1" applyAlignment="1" applyProtection="1">
      <alignment horizontal="center" vertical="center"/>
      <protection hidden="1"/>
    </xf>
    <xf numFmtId="1" fontId="118" fillId="1950" borderId="63" xfId="2" applyNumberFormat="1" applyFont="1" applyFill="1" applyBorder="1" applyAlignment="1" applyProtection="1">
      <alignment horizontal="center" vertical="center"/>
      <protection hidden="1"/>
    </xf>
    <xf numFmtId="165" fontId="31" fillId="92" borderId="22" xfId="2" applyNumberFormat="1" applyFont="1" applyFill="1" applyBorder="1" applyAlignment="1">
      <alignment horizontal="center" vertical="center"/>
    </xf>
    <xf numFmtId="0" fontId="3" fillId="108" borderId="0" xfId="0" applyFont="1" applyFill="1" applyAlignment="1">
      <alignment horizontal="left" vertical="center" indent="2"/>
    </xf>
    <xf numFmtId="0" fontId="0" fillId="108" borderId="0" xfId="0" applyFill="1" applyAlignment="1">
      <alignment horizontal="left" vertical="center" indent="2"/>
    </xf>
    <xf numFmtId="0" fontId="3" fillId="108" borderId="0" xfId="0" applyFont="1" applyFill="1" applyAlignment="1">
      <alignment horizontal="left" vertical="center" indent="1"/>
    </xf>
    <xf numFmtId="0" fontId="173" fillId="108" borderId="0" xfId="0" applyFont="1" applyFill="1" applyAlignment="1">
      <alignment horizontal="left" vertical="center" indent="2"/>
    </xf>
    <xf numFmtId="0" fontId="173" fillId="108" borderId="0" xfId="0" applyFont="1" applyFill="1" applyAlignment="1">
      <alignment horizontal="left" vertical="center" indent="1"/>
    </xf>
    <xf numFmtId="0" fontId="0" fillId="22" borderId="0" xfId="0" applyFill="1"/>
    <xf numFmtId="0" fontId="0" fillId="22" borderId="0" xfId="0" applyFill="1" applyAlignment="1">
      <alignment horizontal="left" vertical="center" indent="2"/>
    </xf>
    <xf numFmtId="0" fontId="0" fillId="22" borderId="0" xfId="0" applyFill="1" applyAlignment="1">
      <alignment horizontal="left" vertical="center" indent="1"/>
    </xf>
    <xf numFmtId="0" fontId="110" fillId="108" borderId="0" xfId="0" applyFont="1" applyFill="1"/>
    <xf numFmtId="0" fontId="110" fillId="22" borderId="0" xfId="0" applyFont="1" applyFill="1" applyAlignment="1">
      <alignment horizontal="left" vertical="center"/>
    </xf>
    <xf numFmtId="0" fontId="3" fillId="0" borderId="0" xfId="0" applyFont="1" applyAlignment="1">
      <alignment horizontal="right" vertical="center"/>
    </xf>
    <xf numFmtId="0" fontId="14" fillId="10" borderId="0" xfId="25" applyFont="1" applyFill="1" applyAlignment="1">
      <alignment horizontal="right" vertical="center"/>
    </xf>
    <xf numFmtId="0" fontId="3" fillId="10" borderId="6" xfId="25" applyFont="1" applyFill="1" applyBorder="1"/>
    <xf numFmtId="0" fontId="1" fillId="10" borderId="0" xfId="25" applyFill="1"/>
    <xf numFmtId="0" fontId="14" fillId="11" borderId="0" xfId="10" applyFont="1" applyFill="1" applyAlignment="1">
      <alignment horizontal="left"/>
    </xf>
    <xf numFmtId="0" fontId="14" fillId="11" borderId="0" xfId="2" applyFont="1" applyFill="1" applyAlignment="1">
      <alignment horizontal="left"/>
    </xf>
    <xf numFmtId="0" fontId="177" fillId="11" borderId="0" xfId="2" applyFont="1" applyFill="1" applyAlignment="1">
      <alignment horizontal="left"/>
    </xf>
    <xf numFmtId="0" fontId="177" fillId="11" borderId="0" xfId="10" applyFont="1" applyFill="1" applyAlignment="1">
      <alignment horizontal="left"/>
    </xf>
    <xf numFmtId="0" fontId="178" fillId="11" borderId="0" xfId="2" applyFont="1" applyFill="1" applyAlignment="1">
      <alignment horizontal="left"/>
    </xf>
    <xf numFmtId="0" fontId="179" fillId="11" borderId="6" xfId="25" applyFont="1" applyFill="1" applyBorder="1" applyAlignment="1">
      <alignment horizontal="right" vertical="center"/>
    </xf>
    <xf numFmtId="0" fontId="1" fillId="11" borderId="0" xfId="25" applyFill="1"/>
    <xf numFmtId="0" fontId="48" fillId="10" borderId="6" xfId="6" applyFont="1" applyFill="1" applyBorder="1" applyAlignment="1">
      <alignment vertical="center"/>
    </xf>
    <xf numFmtId="0" fontId="31" fillId="11" borderId="0" xfId="10" applyFont="1" applyFill="1" applyAlignment="1">
      <alignment vertical="center"/>
    </xf>
    <xf numFmtId="0" fontId="21" fillId="10" borderId="6" xfId="2" applyFont="1" applyFill="1" applyBorder="1" applyAlignment="1">
      <alignment horizontal="left" vertical="center"/>
    </xf>
    <xf numFmtId="0" fontId="180" fillId="10" borderId="6" xfId="1" applyFont="1" applyFill="1" applyBorder="1" applyAlignment="1">
      <alignment vertical="center"/>
    </xf>
    <xf numFmtId="0" fontId="44" fillId="10" borderId="0" xfId="2" applyFont="1" applyFill="1" applyAlignment="1">
      <alignment horizontal="left" vertical="center"/>
    </xf>
    <xf numFmtId="0" fontId="44" fillId="10" borderId="7" xfId="2" applyFont="1" applyFill="1" applyBorder="1" applyAlignment="1">
      <alignment horizontal="left" vertical="center"/>
    </xf>
    <xf numFmtId="0" fontId="1" fillId="10" borderId="6" xfId="25" applyFill="1" applyBorder="1"/>
    <xf numFmtId="0" fontId="3" fillId="10" borderId="0" xfId="7" applyFont="1" applyFill="1" applyAlignment="1">
      <alignment vertical="center"/>
    </xf>
    <xf numFmtId="0" fontId="132" fillId="10" borderId="0" xfId="2" applyFont="1" applyFill="1" applyAlignment="1">
      <alignment horizontal="right" vertical="center"/>
    </xf>
    <xf numFmtId="0" fontId="48" fillId="9" borderId="6" xfId="6" applyFont="1" applyFill="1" applyBorder="1"/>
    <xf numFmtId="0" fontId="48" fillId="9" borderId="6" xfId="6" applyFont="1" applyFill="1" applyBorder="1" applyAlignment="1">
      <alignment vertical="center"/>
    </xf>
    <xf numFmtId="0" fontId="55" fillId="10" borderId="0" xfId="2" applyFont="1" applyFill="1" applyAlignment="1" applyProtection="1">
      <alignment horizontal="left" vertical="center"/>
      <protection hidden="1"/>
    </xf>
    <xf numFmtId="0" fontId="81" fillId="10" borderId="6" xfId="0" applyFont="1" applyFill="1" applyBorder="1" applyAlignment="1">
      <alignment vertical="center" wrapText="1"/>
    </xf>
    <xf numFmtId="0" fontId="36" fillId="10" borderId="6" xfId="2" applyFont="1" applyFill="1" applyBorder="1" applyAlignment="1">
      <alignment horizontal="center" vertical="center"/>
    </xf>
    <xf numFmtId="0" fontId="36" fillId="10" borderId="6" xfId="2" applyFont="1" applyFill="1" applyBorder="1" applyAlignment="1">
      <alignment horizontal="right" vertical="center"/>
    </xf>
    <xf numFmtId="0" fontId="33" fillId="10" borderId="6" xfId="2" applyFont="1" applyFill="1" applyBorder="1" applyAlignment="1">
      <alignment horizontal="right" vertical="center"/>
    </xf>
    <xf numFmtId="0" fontId="88" fillId="10" borderId="0" xfId="2" applyFont="1" applyFill="1" applyAlignment="1">
      <alignment horizontal="left" vertical="center"/>
    </xf>
    <xf numFmtId="0" fontId="17" fillId="10" borderId="6" xfId="2" applyFont="1" applyFill="1" applyBorder="1" applyAlignment="1">
      <alignment horizontal="left" vertical="center"/>
    </xf>
    <xf numFmtId="170" fontId="65" fillId="48" borderId="0" xfId="13" applyNumberFormat="1" applyFont="1" applyFill="1" applyAlignment="1" applyProtection="1">
      <alignment horizontal="center" vertical="center"/>
      <protection locked="0"/>
    </xf>
    <xf numFmtId="0" fontId="36" fillId="58" borderId="0" xfId="2" applyFont="1" applyFill="1" applyAlignment="1">
      <alignment horizontal="center" vertical="center"/>
    </xf>
    <xf numFmtId="0" fontId="36" fillId="1955" borderId="0" xfId="2" applyFont="1" applyFill="1" applyAlignment="1">
      <alignment horizontal="center" vertical="center"/>
    </xf>
    <xf numFmtId="0" fontId="36" fillId="1960" borderId="0" xfId="2" applyFont="1" applyFill="1" applyAlignment="1">
      <alignment horizontal="center" vertical="center"/>
    </xf>
    <xf numFmtId="0" fontId="36" fillId="138" borderId="0" xfId="2" applyFont="1" applyFill="1" applyAlignment="1">
      <alignment horizontal="center" vertical="center"/>
    </xf>
    <xf numFmtId="0" fontId="36" fillId="90" borderId="0" xfId="2" applyFont="1" applyFill="1" applyAlignment="1">
      <alignment horizontal="center" vertical="center"/>
    </xf>
    <xf numFmtId="0" fontId="36" fillId="16" borderId="0" xfId="2" applyFont="1" applyFill="1" applyAlignment="1">
      <alignment horizontal="center" vertical="center"/>
    </xf>
    <xf numFmtId="0" fontId="2" fillId="2" borderId="0" xfId="2" applyFont="1" applyFill="1" applyAlignment="1">
      <alignment horizontal="right" vertical="center"/>
    </xf>
    <xf numFmtId="0" fontId="2" fillId="2" borderId="0" xfId="2" applyFont="1" applyFill="1" applyAlignment="1">
      <alignment horizontal="left" vertical="center"/>
    </xf>
    <xf numFmtId="0" fontId="5" fillId="10" borderId="6" xfId="1" applyFill="1" applyBorder="1" applyAlignment="1">
      <alignment vertical="center"/>
    </xf>
    <xf numFmtId="172" fontId="106" fillId="11" borderId="74" xfId="0" applyNumberFormat="1" applyFont="1" applyFill="1" applyBorder="1" applyAlignment="1">
      <alignment horizontal="center" vertical="center"/>
    </xf>
    <xf numFmtId="172" fontId="106" fillId="11" borderId="73" xfId="0" applyNumberFormat="1" applyFont="1" applyFill="1" applyBorder="1" applyAlignment="1">
      <alignment horizontal="center" vertical="center"/>
    </xf>
    <xf numFmtId="173" fontId="106" fillId="11" borderId="73" xfId="0" applyNumberFormat="1" applyFont="1" applyFill="1" applyBorder="1" applyAlignment="1">
      <alignment horizontal="center" vertical="center"/>
    </xf>
    <xf numFmtId="173" fontId="106" fillId="11" borderId="73" xfId="0" applyNumberFormat="1" applyFont="1" applyFill="1" applyBorder="1" applyAlignment="1">
      <alignment horizontal="left" vertical="center"/>
    </xf>
    <xf numFmtId="0" fontId="0" fillId="0" borderId="28" xfId="0" applyBorder="1"/>
    <xf numFmtId="170" fontId="102" fillId="48" borderId="22" xfId="2" applyNumberFormat="1" applyFont="1" applyFill="1" applyBorder="1" applyAlignment="1">
      <alignment horizontal="center" vertical="center"/>
    </xf>
    <xf numFmtId="0" fontId="31" fillId="11" borderId="0" xfId="2" applyFont="1" applyFill="1" applyAlignment="1">
      <alignment horizontal="left"/>
    </xf>
    <xf numFmtId="0" fontId="14" fillId="11" borderId="0" xfId="2" applyFont="1" applyFill="1" applyAlignment="1">
      <alignment wrapText="1"/>
    </xf>
    <xf numFmtId="0" fontId="48" fillId="9" borderId="0" xfId="6" applyFont="1" applyFill="1" applyAlignment="1">
      <alignment vertical="center"/>
    </xf>
    <xf numFmtId="0" fontId="48" fillId="9" borderId="7" xfId="6" applyFont="1" applyFill="1" applyBorder="1" applyAlignment="1">
      <alignment vertical="center"/>
    </xf>
    <xf numFmtId="0" fontId="181" fillId="9" borderId="0" xfId="6" applyFont="1" applyFill="1"/>
    <xf numFmtId="0" fontId="181" fillId="9" borderId="7" xfId="6" applyFont="1" applyFill="1" applyBorder="1"/>
    <xf numFmtId="0" fontId="183" fillId="10" borderId="0" xfId="2" applyFont="1" applyFill="1" applyAlignment="1">
      <alignment horizontal="center" vertical="center"/>
    </xf>
    <xf numFmtId="0" fontId="183" fillId="10" borderId="7" xfId="2" applyFont="1" applyFill="1" applyBorder="1" applyAlignment="1">
      <alignment horizontal="center" vertical="center"/>
    </xf>
    <xf numFmtId="1" fontId="98" fillId="88" borderId="0" xfId="2" applyNumberFormat="1" applyFont="1" applyFill="1" applyAlignment="1">
      <alignment horizontal="center" vertical="center"/>
    </xf>
    <xf numFmtId="0" fontId="1" fillId="48" borderId="0" xfId="0" applyFont="1" applyFill="1" applyAlignment="1">
      <alignment horizontal="left" vertical="center"/>
    </xf>
    <xf numFmtId="0" fontId="17" fillId="10" borderId="7" xfId="2" applyFont="1" applyFill="1" applyBorder="1" applyAlignment="1">
      <alignment horizontal="left" vertical="center"/>
    </xf>
    <xf numFmtId="0" fontId="99" fillId="0" borderId="0" xfId="0" applyFont="1" applyAlignment="1">
      <alignment horizontal="left" vertical="top"/>
    </xf>
    <xf numFmtId="0" fontId="17" fillId="10" borderId="0" xfId="2" applyFont="1" applyFill="1" applyAlignment="1">
      <alignment horizontal="left" vertical="center"/>
    </xf>
    <xf numFmtId="2" fontId="98" fillId="88" borderId="0" xfId="2" applyNumberFormat="1" applyFont="1" applyFill="1" applyAlignment="1">
      <alignment horizontal="center" vertical="center"/>
    </xf>
    <xf numFmtId="0" fontId="55" fillId="10" borderId="0" xfId="27" applyFont="1" applyFill="1" applyAlignment="1">
      <alignment vertical="center"/>
    </xf>
    <xf numFmtId="0" fontId="44" fillId="10" borderId="0" xfId="2" applyFont="1" applyFill="1" applyProtection="1">
      <protection locked="0"/>
    </xf>
    <xf numFmtId="1" fontId="39" fillId="88" borderId="0" xfId="2" applyNumberFormat="1" applyFont="1" applyFill="1" applyAlignment="1" applyProtection="1">
      <alignment horizontal="center" vertical="center"/>
      <protection hidden="1"/>
    </xf>
    <xf numFmtId="1" fontId="44" fillId="10" borderId="0" xfId="2" applyNumberFormat="1" applyFont="1" applyFill="1" applyAlignment="1" applyProtection="1">
      <alignment vertical="center" wrapText="1"/>
      <protection hidden="1"/>
    </xf>
    <xf numFmtId="0" fontId="70" fillId="10" borderId="0" xfId="27" applyFont="1" applyFill="1" applyAlignment="1">
      <alignment vertical="center"/>
    </xf>
    <xf numFmtId="0" fontId="1" fillId="10" borderId="6" xfId="6" applyFill="1" applyBorder="1" applyAlignment="1">
      <alignment vertical="center"/>
    </xf>
    <xf numFmtId="0" fontId="32" fillId="10" borderId="0" xfId="0" applyFont="1" applyFill="1" applyAlignment="1">
      <alignment vertical="center"/>
    </xf>
    <xf numFmtId="0" fontId="32" fillId="10" borderId="0" xfId="0" applyFont="1" applyFill="1"/>
    <xf numFmtId="0" fontId="183" fillId="10" borderId="0" xfId="2" applyFont="1" applyFill="1" applyAlignment="1">
      <alignment horizontal="left" vertical="center"/>
    </xf>
    <xf numFmtId="0" fontId="32" fillId="10" borderId="7" xfId="0" applyFont="1" applyFill="1" applyBorder="1"/>
    <xf numFmtId="0" fontId="31" fillId="10" borderId="0" xfId="2" applyFont="1" applyFill="1" applyAlignment="1" applyProtection="1">
      <alignment vertical="center"/>
      <protection locked="0"/>
    </xf>
    <xf numFmtId="0" fontId="32" fillId="10" borderId="0" xfId="0" applyFont="1" applyFill="1" applyAlignment="1">
      <alignment horizontal="left" vertical="top"/>
    </xf>
    <xf numFmtId="0" fontId="36" fillId="10" borderId="0" xfId="2" applyFont="1" applyFill="1" applyAlignment="1">
      <alignment horizontal="left" vertical="center"/>
    </xf>
    <xf numFmtId="0" fontId="48" fillId="10" borderId="7" xfId="6" applyFont="1" applyFill="1" applyBorder="1" applyAlignment="1">
      <alignment vertical="center"/>
    </xf>
    <xf numFmtId="0" fontId="48" fillId="10" borderId="0" xfId="6" applyFont="1" applyFill="1" applyAlignment="1">
      <alignment vertical="center"/>
    </xf>
    <xf numFmtId="0" fontId="47" fillId="10" borderId="0" xfId="2" applyFont="1" applyFill="1" applyAlignment="1">
      <alignment horizontal="left" vertical="center"/>
    </xf>
    <xf numFmtId="0" fontId="8" fillId="10" borderId="7" xfId="2" applyFont="1" applyFill="1" applyBorder="1" applyAlignment="1">
      <alignment horizontal="center" vertical="center"/>
    </xf>
    <xf numFmtId="0" fontId="182" fillId="4" borderId="6" xfId="2" applyFont="1" applyFill="1" applyBorder="1" applyAlignment="1">
      <alignment vertical="center"/>
    </xf>
    <xf numFmtId="0" fontId="182" fillId="4" borderId="0" xfId="2" applyFont="1" applyFill="1" applyAlignment="1">
      <alignment vertical="center"/>
    </xf>
    <xf numFmtId="0" fontId="33" fillId="4" borderId="0" xfId="2" applyFont="1" applyFill="1" applyAlignment="1">
      <alignment horizontal="center" vertical="center"/>
    </xf>
    <xf numFmtId="0" fontId="33" fillId="4" borderId="7" xfId="2" applyFont="1" applyFill="1" applyBorder="1" applyAlignment="1">
      <alignment horizontal="center" vertical="center"/>
    </xf>
    <xf numFmtId="0" fontId="39" fillId="10" borderId="0" xfId="2" applyFont="1" applyFill="1" applyAlignment="1" applyProtection="1">
      <alignment horizontal="left" vertical="center"/>
      <protection locked="0"/>
    </xf>
    <xf numFmtId="0" fontId="39" fillId="10" borderId="0" xfId="27" applyFont="1" applyFill="1" applyAlignment="1">
      <alignment vertical="center"/>
    </xf>
    <xf numFmtId="0" fontId="2" fillId="17" borderId="0" xfId="2" applyFont="1" applyFill="1" applyAlignment="1">
      <alignment horizontal="center" vertical="center"/>
    </xf>
    <xf numFmtId="0" fontId="107" fillId="108" borderId="0" xfId="23" applyFont="1" applyFill="1" applyAlignment="1">
      <alignment horizontal="center" vertical="center"/>
    </xf>
    <xf numFmtId="0" fontId="100" fillId="153" borderId="31" xfId="12" applyFont="1" applyFill="1" applyBorder="1" applyAlignment="1">
      <alignment horizontal="center" vertical="center"/>
    </xf>
    <xf numFmtId="0" fontId="66" fillId="4" borderId="0" xfId="4" applyFont="1" applyFill="1" applyAlignment="1">
      <alignment vertical="center"/>
    </xf>
    <xf numFmtId="0" fontId="17" fillId="48" borderId="7" xfId="2" applyFont="1" applyFill="1" applyBorder="1" applyAlignment="1">
      <alignment horizontal="left" vertical="center"/>
    </xf>
    <xf numFmtId="0" fontId="36" fillId="48" borderId="73" xfId="2" applyFont="1" applyFill="1" applyBorder="1" applyAlignment="1">
      <alignment horizontal="right" vertical="center"/>
    </xf>
    <xf numFmtId="0" fontId="75" fillId="10" borderId="7" xfId="2" applyFont="1" applyFill="1" applyBorder="1" applyAlignment="1">
      <alignment horizontal="right" vertical="center"/>
    </xf>
    <xf numFmtId="0" fontId="64" fillId="10" borderId="0" xfId="2" applyFont="1" applyFill="1" applyAlignment="1">
      <alignment horizontal="left" vertical="center"/>
    </xf>
    <xf numFmtId="0" fontId="184" fillId="24" borderId="0" xfId="28" applyFont="1" applyFill="1" applyAlignment="1">
      <alignment horizontal="center" vertical="center"/>
    </xf>
    <xf numFmtId="0" fontId="62" fillId="24" borderId="6" xfId="2" applyFont="1" applyFill="1" applyBorder="1" applyAlignment="1" applyProtection="1">
      <alignment horizontal="left" vertical="center"/>
      <protection hidden="1"/>
    </xf>
    <xf numFmtId="0" fontId="62" fillId="24" borderId="0" xfId="2" applyFont="1" applyFill="1" applyAlignment="1" applyProtection="1">
      <alignment horizontal="left" vertical="center"/>
      <protection hidden="1"/>
    </xf>
    <xf numFmtId="0" fontId="62" fillId="24" borderId="6" xfId="29" applyFont="1" applyFill="1" applyBorder="1" applyAlignment="1">
      <alignment horizontal="left" vertical="center"/>
    </xf>
    <xf numFmtId="0" fontId="62" fillId="24" borderId="0" xfId="29" applyFont="1" applyFill="1" applyAlignment="1">
      <alignment horizontal="left" vertical="center"/>
    </xf>
    <xf numFmtId="0" fontId="65" fillId="10" borderId="0" xfId="2" applyFont="1" applyFill="1" applyAlignment="1">
      <alignment horizontal="right" vertical="center"/>
    </xf>
    <xf numFmtId="0" fontId="70" fillId="10" borderId="0" xfId="2" applyFont="1" applyFill="1" applyAlignment="1" applyProtection="1">
      <alignment vertical="center"/>
      <protection locked="0"/>
    </xf>
    <xf numFmtId="0" fontId="17" fillId="10" borderId="0" xfId="2" applyFont="1" applyFill="1" applyAlignment="1">
      <alignment horizontal="right" vertical="center"/>
    </xf>
    <xf numFmtId="0" fontId="55" fillId="10" borderId="0" xfId="2" applyFont="1" applyFill="1" applyAlignment="1">
      <alignment horizontal="right" vertical="center"/>
    </xf>
    <xf numFmtId="0" fontId="140" fillId="48" borderId="0" xfId="2" applyFont="1" applyFill="1" applyAlignment="1">
      <alignment vertical="center"/>
    </xf>
    <xf numFmtId="165" fontId="90" fillId="16" borderId="24" xfId="2" applyNumberFormat="1" applyFont="1" applyFill="1" applyBorder="1" applyAlignment="1">
      <alignment horizontal="center" vertical="center"/>
    </xf>
    <xf numFmtId="0" fontId="146" fillId="58" borderId="0" xfId="2" applyFont="1" applyFill="1" applyAlignment="1">
      <alignment vertical="center"/>
    </xf>
    <xf numFmtId="165" fontId="90" fillId="90" borderId="24" xfId="2" applyNumberFormat="1" applyFont="1" applyFill="1" applyBorder="1" applyAlignment="1">
      <alignment horizontal="center" vertical="center"/>
    </xf>
    <xf numFmtId="175" fontId="21" fillId="1957" borderId="90" xfId="2" applyNumberFormat="1" applyFont="1" applyFill="1" applyBorder="1" applyAlignment="1">
      <alignment horizontal="center" vertical="center"/>
    </xf>
    <xf numFmtId="165" fontId="31" fillId="58" borderId="0" xfId="2" applyNumberFormat="1" applyFont="1" applyFill="1" applyAlignment="1">
      <alignment horizontal="right" vertical="center"/>
    </xf>
    <xf numFmtId="0" fontId="21" fillId="11" borderId="0" xfId="2" applyFont="1" applyFill="1" applyAlignment="1" applyProtection="1">
      <alignment horizontal="center" vertical="center"/>
      <protection hidden="1"/>
    </xf>
    <xf numFmtId="0" fontId="36" fillId="11" borderId="0" xfId="15" applyFont="1" applyFill="1" applyAlignment="1">
      <alignment horizontal="center" vertical="center"/>
    </xf>
    <xf numFmtId="0" fontId="36" fillId="11" borderId="0" xfId="15" applyFont="1" applyFill="1" applyAlignment="1">
      <alignment horizontal="right" vertical="center"/>
    </xf>
    <xf numFmtId="0" fontId="36" fillId="11" borderId="0" xfId="7" applyFont="1" applyFill="1" applyAlignment="1">
      <alignment horizontal="center" vertical="center"/>
    </xf>
    <xf numFmtId="0" fontId="0" fillId="10" borderId="72" xfId="0" applyFill="1" applyBorder="1"/>
    <xf numFmtId="0" fontId="26" fillId="10" borderId="7" xfId="2" applyFont="1" applyFill="1" applyBorder="1" applyAlignment="1" applyProtection="1">
      <alignment vertical="center"/>
      <protection locked="0"/>
    </xf>
    <xf numFmtId="0" fontId="26" fillId="10" borderId="0" xfId="2" applyFont="1" applyFill="1" applyAlignment="1" applyProtection="1">
      <alignment vertical="center"/>
      <protection locked="0"/>
    </xf>
    <xf numFmtId="0" fontId="146" fillId="16" borderId="55" xfId="2" applyFont="1" applyFill="1" applyBorder="1" applyAlignment="1">
      <alignment vertical="center"/>
    </xf>
    <xf numFmtId="0" fontId="26" fillId="10" borderId="0" xfId="2" applyFont="1" applyFill="1" applyAlignment="1" applyProtection="1">
      <alignment horizontal="right" vertical="center"/>
      <protection locked="0"/>
    </xf>
    <xf numFmtId="170" fontId="92" fillId="16" borderId="0" xfId="13" applyNumberFormat="1" applyFont="1" applyFill="1" applyAlignment="1" applyProtection="1">
      <alignment horizontal="center" vertical="center"/>
      <protection locked="0"/>
    </xf>
    <xf numFmtId="170" fontId="161" fillId="16" borderId="22" xfId="2" applyNumberFormat="1" applyFont="1" applyFill="1" applyBorder="1" applyAlignment="1">
      <alignment horizontal="center" vertical="center"/>
    </xf>
    <xf numFmtId="0" fontId="74" fillId="48" borderId="24" xfId="2" applyFont="1" applyFill="1" applyBorder="1" applyProtection="1">
      <protection hidden="1"/>
    </xf>
    <xf numFmtId="0" fontId="88" fillId="48" borderId="24" xfId="2" applyFont="1" applyFill="1" applyBorder="1" applyAlignment="1">
      <alignment horizontal="right" vertical="center"/>
    </xf>
    <xf numFmtId="0" fontId="174" fillId="48" borderId="24" xfId="2" applyFont="1" applyFill="1" applyBorder="1" applyAlignment="1" applyProtection="1">
      <alignment horizontal="right" vertical="center"/>
      <protection hidden="1"/>
    </xf>
    <xf numFmtId="0" fontId="6" fillId="48" borderId="91" xfId="2" applyFill="1" applyBorder="1"/>
    <xf numFmtId="171" fontId="102" fillId="48" borderId="56" xfId="2" applyNumberFormat="1" applyFont="1" applyFill="1" applyBorder="1" applyAlignment="1">
      <alignment horizontal="right" vertical="center"/>
    </xf>
    <xf numFmtId="0" fontId="17" fillId="11" borderId="0" xfId="2" applyFont="1" applyFill="1" applyAlignment="1">
      <alignment horizontal="center" vertical="center"/>
    </xf>
    <xf numFmtId="0" fontId="17" fillId="11" borderId="0" xfId="0" applyFont="1" applyFill="1"/>
    <xf numFmtId="0" fontId="36" fillId="11" borderId="0" xfId="2" applyFont="1" applyFill="1" applyAlignment="1">
      <alignment vertical="center"/>
    </xf>
    <xf numFmtId="0" fontId="36" fillId="11" borderId="0" xfId="2" applyFont="1" applyFill="1" applyAlignment="1">
      <alignment horizontal="center" vertical="center"/>
    </xf>
    <xf numFmtId="0" fontId="17" fillId="11" borderId="0" xfId="2" applyFont="1" applyFill="1" applyAlignment="1">
      <alignment horizontal="left" vertical="center"/>
    </xf>
    <xf numFmtId="0" fontId="36" fillId="11" borderId="0" xfId="2" applyFont="1" applyFill="1" applyAlignment="1">
      <alignment horizontal="right" vertical="center"/>
    </xf>
    <xf numFmtId="0" fontId="89" fillId="11" borderId="0" xfId="23" applyFont="1" applyFill="1" applyAlignment="1">
      <alignment horizontal="center" vertical="center"/>
    </xf>
    <xf numFmtId="0" fontId="17" fillId="11" borderId="0" xfId="2" applyFont="1" applyFill="1" applyAlignment="1">
      <alignment vertical="center"/>
    </xf>
    <xf numFmtId="0" fontId="36" fillId="11" borderId="0" xfId="2" applyFont="1" applyFill="1" applyAlignment="1">
      <alignment horizontal="center" vertical="center" wrapText="1"/>
    </xf>
    <xf numFmtId="0" fontId="0" fillId="11" borderId="0" xfId="0" applyFill="1"/>
    <xf numFmtId="0" fontId="17" fillId="11" borderId="0" xfId="2" applyFont="1" applyFill="1" applyAlignment="1">
      <alignment vertical="center" wrapText="1"/>
    </xf>
    <xf numFmtId="0" fontId="185" fillId="58" borderId="0" xfId="0" applyFont="1" applyFill="1" applyAlignment="1">
      <alignment horizontal="center" vertical="center"/>
    </xf>
    <xf numFmtId="0" fontId="185" fillId="16" borderId="0" xfId="0" applyFont="1" applyFill="1" applyAlignment="1">
      <alignment horizontal="center" vertical="center"/>
    </xf>
    <xf numFmtId="0" fontId="106" fillId="11" borderId="0" xfId="2" applyFont="1" applyFill="1" applyAlignment="1">
      <alignment horizontal="center" vertical="center"/>
    </xf>
    <xf numFmtId="0" fontId="108" fillId="11" borderId="0" xfId="2" applyFont="1" applyFill="1" applyAlignment="1" applyProtection="1">
      <alignment horizontal="center" vertical="center"/>
      <protection hidden="1"/>
    </xf>
    <xf numFmtId="172" fontId="106" fillId="11" borderId="92" xfId="0" applyNumberFormat="1" applyFont="1" applyFill="1" applyBorder="1" applyAlignment="1">
      <alignment horizontal="center" vertical="center"/>
    </xf>
    <xf numFmtId="172" fontId="106" fillId="11" borderId="93" xfId="0" applyNumberFormat="1" applyFont="1" applyFill="1" applyBorder="1" applyAlignment="1">
      <alignment horizontal="center" vertical="center"/>
    </xf>
    <xf numFmtId="173" fontId="106" fillId="11" borderId="93" xfId="0" applyNumberFormat="1" applyFont="1" applyFill="1" applyBorder="1" applyAlignment="1">
      <alignment horizontal="center" vertical="center"/>
    </xf>
    <xf numFmtId="0" fontId="94" fillId="11" borderId="0" xfId="2" applyFont="1" applyFill="1" applyAlignment="1" applyProtection="1">
      <alignment horizontal="center" vertical="center"/>
      <protection hidden="1"/>
    </xf>
    <xf numFmtId="0" fontId="14" fillId="11" borderId="1" xfId="2" applyFont="1" applyFill="1" applyBorder="1" applyAlignment="1" applyProtection="1">
      <alignment horizontal="center" vertical="center" textRotation="90"/>
      <protection locked="0"/>
    </xf>
    <xf numFmtId="0" fontId="14" fillId="11" borderId="0" xfId="2" applyFont="1" applyFill="1" applyAlignment="1" applyProtection="1">
      <alignment horizontal="center" vertical="center" textRotation="90"/>
      <protection locked="0"/>
    </xf>
    <xf numFmtId="0" fontId="14" fillId="11" borderId="3" xfId="2" applyFont="1" applyFill="1" applyBorder="1" applyAlignment="1" applyProtection="1">
      <alignment horizontal="center" vertical="center" textRotation="90"/>
      <protection locked="0"/>
    </xf>
    <xf numFmtId="0" fontId="55" fillId="58" borderId="0" xfId="2" applyFont="1" applyFill="1" applyAlignment="1">
      <alignment horizontal="center" vertical="center"/>
    </xf>
    <xf numFmtId="0" fontId="119" fillId="16" borderId="0" xfId="2" applyFont="1" applyFill="1" applyAlignment="1">
      <alignment horizontal="center" vertical="center"/>
    </xf>
    <xf numFmtId="0" fontId="17" fillId="10" borderId="0" xfId="2" applyFont="1" applyFill="1" applyAlignment="1" applyProtection="1">
      <alignment horizontal="left" vertical="center"/>
      <protection hidden="1"/>
    </xf>
    <xf numFmtId="0" fontId="145" fillId="48" borderId="0" xfId="2" applyFont="1" applyFill="1" applyAlignment="1" applyProtection="1">
      <alignment vertical="center"/>
      <protection hidden="1"/>
    </xf>
    <xf numFmtId="0" fontId="98" fillId="48" borderId="0" xfId="2" applyFont="1" applyFill="1" applyAlignment="1" applyProtection="1">
      <alignment vertical="center"/>
      <protection hidden="1"/>
    </xf>
    <xf numFmtId="0" fontId="55" fillId="48" borderId="0" xfId="2" applyFont="1" applyFill="1" applyAlignment="1" applyProtection="1">
      <alignment vertical="center"/>
      <protection hidden="1"/>
    </xf>
    <xf numFmtId="0" fontId="25" fillId="1786" borderId="0" xfId="2" applyFont="1" applyFill="1" applyAlignment="1" applyProtection="1">
      <alignment horizontal="center" vertical="center" textRotation="90"/>
      <protection locked="0"/>
    </xf>
    <xf numFmtId="0" fontId="31" fillId="1786" borderId="0" xfId="2" applyFont="1" applyFill="1" applyAlignment="1">
      <alignment horizontal="center" vertical="center" wrapText="1"/>
    </xf>
    <xf numFmtId="0" fontId="4" fillId="1786" borderId="0" xfId="2" applyFont="1" applyFill="1" applyAlignment="1">
      <alignment horizontal="center" vertical="center"/>
    </xf>
    <xf numFmtId="0" fontId="52" fillId="1786" borderId="0" xfId="2" applyFont="1" applyFill="1" applyAlignment="1">
      <alignment horizontal="center" vertical="center" wrapText="1"/>
    </xf>
    <xf numFmtId="0" fontId="21" fillId="1786" borderId="0" xfId="15" applyFont="1" applyFill="1" applyAlignment="1">
      <alignment horizontal="center" vertical="center"/>
    </xf>
    <xf numFmtId="0" fontId="11" fillId="1786" borderId="0" xfId="7" applyFont="1" applyFill="1" applyAlignment="1">
      <alignment horizontal="center" vertical="center" wrapText="1"/>
    </xf>
    <xf numFmtId="0" fontId="61" fillId="10" borderId="0" xfId="0" applyFont="1" applyFill="1" applyAlignment="1">
      <alignment horizontal="left"/>
    </xf>
    <xf numFmtId="0" fontId="4" fillId="2" borderId="0" xfId="2" applyFont="1" applyFill="1" applyAlignment="1">
      <alignment horizontal="right" vertical="center"/>
    </xf>
    <xf numFmtId="0" fontId="70" fillId="10" borderId="0" xfId="2" applyFont="1" applyFill="1" applyAlignment="1" applyProtection="1">
      <alignment vertical="center"/>
      <protection hidden="1"/>
    </xf>
    <xf numFmtId="165" fontId="90" fillId="1955" borderId="24" xfId="2" applyNumberFormat="1" applyFont="1" applyFill="1" applyBorder="1" applyAlignment="1">
      <alignment horizontal="center" vertical="center"/>
    </xf>
    <xf numFmtId="0" fontId="146" fillId="1955" borderId="0" xfId="2" applyFont="1" applyFill="1" applyAlignment="1">
      <alignment horizontal="left" vertical="center"/>
    </xf>
    <xf numFmtId="0" fontId="146" fillId="1955" borderId="0" xfId="2" applyFont="1" applyFill="1" applyAlignment="1">
      <alignment horizontal="center" vertical="center"/>
    </xf>
    <xf numFmtId="165" fontId="90" fillId="1960" borderId="0" xfId="2" applyNumberFormat="1" applyFont="1" applyFill="1" applyAlignment="1">
      <alignment horizontal="center" vertical="center"/>
    </xf>
    <xf numFmtId="0" fontId="146" fillId="1960" borderId="0" xfId="2" applyFont="1" applyFill="1" applyAlignment="1">
      <alignment horizontal="left" vertical="center"/>
    </xf>
    <xf numFmtId="0" fontId="146" fillId="1960" borderId="0" xfId="2" applyFont="1" applyFill="1" applyAlignment="1">
      <alignment horizontal="center" vertical="center"/>
    </xf>
    <xf numFmtId="165" fontId="20" fillId="10" borderId="0" xfId="2" applyNumberFormat="1" applyFont="1" applyFill="1" applyAlignment="1">
      <alignment horizontal="center" vertical="center"/>
    </xf>
    <xf numFmtId="0" fontId="20" fillId="10" borderId="0" xfId="2" applyFont="1" applyFill="1" applyAlignment="1">
      <alignment horizontal="left" vertical="center"/>
    </xf>
    <xf numFmtId="0" fontId="20" fillId="10" borderId="0" xfId="2" applyFont="1" applyFill="1" applyAlignment="1">
      <alignment horizontal="center" vertical="center"/>
    </xf>
    <xf numFmtId="0" fontId="36" fillId="11" borderId="0" xfId="3" applyFont="1" applyFill="1" applyAlignment="1">
      <alignment horizontal="center" vertical="center"/>
    </xf>
    <xf numFmtId="0" fontId="25" fillId="2" borderId="0" xfId="2" applyFont="1" applyFill="1" applyAlignment="1">
      <alignment horizontal="right" vertical="center"/>
    </xf>
    <xf numFmtId="0" fontId="39" fillId="10" borderId="0" xfId="2" applyFont="1" applyFill="1" applyAlignment="1" applyProtection="1">
      <alignment horizontal="right" vertical="top"/>
      <protection locked="0"/>
    </xf>
    <xf numFmtId="0" fontId="32" fillId="11" borderId="0" xfId="0" applyFont="1" applyFill="1" applyAlignment="1">
      <alignment horizontal="left" vertical="center"/>
    </xf>
    <xf numFmtId="165" fontId="31" fillId="90" borderId="42" xfId="2" applyNumberFormat="1" applyFont="1" applyFill="1" applyBorder="1" applyAlignment="1">
      <alignment horizontal="right" vertical="center"/>
    </xf>
    <xf numFmtId="0" fontId="146" fillId="90" borderId="0" xfId="2" applyFont="1" applyFill="1" applyAlignment="1">
      <alignment horizontal="left" vertical="center"/>
    </xf>
    <xf numFmtId="0" fontId="146" fillId="90" borderId="0" xfId="2" applyFont="1" applyFill="1" applyAlignment="1">
      <alignment horizontal="center" vertical="center"/>
    </xf>
    <xf numFmtId="0" fontId="146" fillId="90" borderId="55" xfId="2" applyFont="1" applyFill="1" applyBorder="1" applyAlignment="1">
      <alignment vertical="center"/>
    </xf>
    <xf numFmtId="0" fontId="20" fillId="10" borderId="0" xfId="2" applyFont="1" applyFill="1" applyAlignment="1">
      <alignment vertical="center"/>
    </xf>
    <xf numFmtId="165" fontId="90" fillId="16" borderId="0" xfId="2" applyNumberFormat="1" applyFont="1" applyFill="1" applyAlignment="1">
      <alignment horizontal="center" vertical="center"/>
    </xf>
    <xf numFmtId="169" fontId="90" fillId="165" borderId="55" xfId="11" applyNumberFormat="1" applyFont="1" applyFill="1" applyBorder="1" applyAlignment="1">
      <alignment horizontal="center" vertical="center"/>
    </xf>
    <xf numFmtId="0" fontId="157" fillId="90" borderId="55" xfId="2" applyFont="1" applyFill="1" applyBorder="1" applyAlignment="1">
      <alignment vertical="center"/>
    </xf>
    <xf numFmtId="0" fontId="3" fillId="10" borderId="0" xfId="0" applyFont="1" applyFill="1" applyAlignment="1">
      <alignment vertical="center"/>
    </xf>
    <xf numFmtId="0" fontId="21" fillId="10" borderId="13" xfId="2" applyFont="1" applyFill="1" applyBorder="1" applyAlignment="1">
      <alignment vertical="center"/>
    </xf>
    <xf numFmtId="0" fontId="21" fillId="1957" borderId="94" xfId="2" applyFont="1" applyFill="1" applyBorder="1" applyAlignment="1">
      <alignment horizontal="center" vertical="center"/>
    </xf>
    <xf numFmtId="0" fontId="21" fillId="1957" borderId="7" xfId="2" applyFont="1" applyFill="1" applyBorder="1" applyAlignment="1">
      <alignment horizontal="center" vertical="center"/>
    </xf>
    <xf numFmtId="1" fontId="39" fillId="10" borderId="94" xfId="25" applyNumberFormat="1" applyFont="1" applyFill="1" applyBorder="1" applyAlignment="1">
      <alignment horizontal="center" vertical="center"/>
    </xf>
    <xf numFmtId="1" fontId="21" fillId="1958" borderId="7" xfId="25" applyNumberFormat="1" applyFont="1" applyFill="1" applyBorder="1" applyAlignment="1">
      <alignment horizontal="center" vertical="center"/>
    </xf>
    <xf numFmtId="174" fontId="132" fillId="10" borderId="94" xfId="2" applyNumberFormat="1" applyFont="1" applyFill="1" applyBorder="1" applyAlignment="1">
      <alignment horizontal="center" vertical="center"/>
    </xf>
    <xf numFmtId="174" fontId="21" fillId="1958" borderId="7" xfId="2" applyNumberFormat="1" applyFont="1" applyFill="1" applyBorder="1" applyAlignment="1">
      <alignment horizontal="center" vertical="center"/>
    </xf>
    <xf numFmtId="175" fontId="21" fillId="1957" borderId="95" xfId="2" applyNumberFormat="1" applyFont="1" applyFill="1" applyBorder="1" applyAlignment="1">
      <alignment horizontal="center" vertical="center"/>
    </xf>
    <xf numFmtId="175" fontId="21" fillId="1957" borderId="7" xfId="2" applyNumberFormat="1" applyFont="1" applyFill="1" applyBorder="1" applyAlignment="1">
      <alignment horizontal="center" vertical="center"/>
    </xf>
    <xf numFmtId="2" fontId="55" fillId="10" borderId="79" xfId="25" applyNumberFormat="1" applyFont="1" applyFill="1" applyBorder="1" applyAlignment="1">
      <alignment horizontal="center" vertical="center"/>
    </xf>
    <xf numFmtId="2" fontId="55" fillId="10" borderId="94" xfId="25" applyNumberFormat="1" applyFont="1" applyFill="1" applyBorder="1" applyAlignment="1">
      <alignment horizontal="center" vertical="center"/>
    </xf>
    <xf numFmtId="1" fontId="21" fillId="1957" borderId="90" xfId="2" applyNumberFormat="1" applyFont="1" applyFill="1" applyBorder="1" applyAlignment="1">
      <alignment horizontal="center" vertical="center"/>
    </xf>
    <xf numFmtId="1" fontId="21" fillId="1957" borderId="95" xfId="2" applyNumberFormat="1" applyFont="1" applyFill="1" applyBorder="1" applyAlignment="1">
      <alignment horizontal="center" vertical="center"/>
    </xf>
    <xf numFmtId="169" fontId="21" fillId="1957" borderId="7" xfId="2" applyNumberFormat="1" applyFont="1" applyFill="1" applyBorder="1" applyAlignment="1">
      <alignment horizontal="center" vertical="center"/>
    </xf>
    <xf numFmtId="2" fontId="21" fillId="10" borderId="7" xfId="2" applyNumberFormat="1" applyFont="1" applyFill="1" applyBorder="1" applyAlignment="1" applyProtection="1">
      <alignment horizontal="center" vertical="center"/>
      <protection locked="0"/>
    </xf>
    <xf numFmtId="0" fontId="26" fillId="10" borderId="12" xfId="2" applyFont="1" applyFill="1" applyBorder="1" applyAlignment="1" applyProtection="1">
      <alignment horizontal="right" vertical="center"/>
      <protection locked="0"/>
    </xf>
    <xf numFmtId="0" fontId="193" fillId="2" borderId="0" xfId="2" applyFont="1" applyFill="1" applyAlignment="1">
      <alignment horizontal="right" vertical="center"/>
    </xf>
    <xf numFmtId="0" fontId="2" fillId="2" borderId="0" xfId="2" applyFont="1" applyFill="1" applyAlignment="1">
      <alignment vertical="center"/>
    </xf>
    <xf numFmtId="0" fontId="131" fillId="10" borderId="0" xfId="11" applyFont="1" applyFill="1" applyAlignment="1">
      <alignment vertical="center"/>
    </xf>
    <xf numFmtId="0" fontId="116" fillId="10" borderId="0" xfId="11" applyFont="1" applyFill="1" applyAlignment="1">
      <alignment vertical="center"/>
    </xf>
    <xf numFmtId="0" fontId="129" fillId="10" borderId="0" xfId="11" applyFont="1" applyFill="1" applyAlignment="1">
      <alignment vertical="center"/>
    </xf>
    <xf numFmtId="0" fontId="165" fillId="10" borderId="0" xfId="11" applyFont="1" applyFill="1" applyAlignment="1">
      <alignment vertical="center"/>
    </xf>
    <xf numFmtId="0" fontId="130" fillId="10" borderId="0" xfId="11" applyFont="1" applyFill="1" applyAlignment="1">
      <alignment vertical="center"/>
    </xf>
    <xf numFmtId="0" fontId="194" fillId="2" borderId="0" xfId="2" applyFont="1" applyFill="1" applyAlignment="1">
      <alignment vertical="center"/>
    </xf>
    <xf numFmtId="0" fontId="195" fillId="10" borderId="0" xfId="0" applyFont="1" applyFill="1" applyAlignment="1">
      <alignment horizontal="center" vertical="center"/>
    </xf>
    <xf numFmtId="0" fontId="196" fillId="10" borderId="0" xfId="0" applyFont="1" applyFill="1" applyAlignment="1">
      <alignment horizontal="center" vertical="center"/>
    </xf>
    <xf numFmtId="0" fontId="197" fillId="10" borderId="0" xfId="0" applyFont="1" applyFill="1" applyAlignment="1">
      <alignment horizontal="center" vertical="center"/>
    </xf>
    <xf numFmtId="0" fontId="198" fillId="10" borderId="0" xfId="0" applyFont="1" applyFill="1" applyAlignment="1">
      <alignment horizontal="center" vertical="center"/>
    </xf>
    <xf numFmtId="0" fontId="199" fillId="10" borderId="0" xfId="0" applyFont="1" applyFill="1" applyAlignment="1">
      <alignment horizontal="center" vertical="center"/>
    </xf>
    <xf numFmtId="0" fontId="200" fillId="10" borderId="0" xfId="0" applyFont="1" applyFill="1" applyAlignment="1">
      <alignment horizontal="center" vertical="center"/>
    </xf>
    <xf numFmtId="0" fontId="200" fillId="1786" borderId="0" xfId="0" applyFont="1" applyFill="1" applyAlignment="1">
      <alignment horizontal="center" vertical="center"/>
    </xf>
    <xf numFmtId="0" fontId="199" fillId="1786" borderId="0" xfId="0" applyFont="1" applyFill="1" applyAlignment="1">
      <alignment horizontal="center" vertical="center"/>
    </xf>
    <xf numFmtId="0" fontId="198" fillId="1786" borderId="0" xfId="0" applyFont="1" applyFill="1" applyAlignment="1">
      <alignment horizontal="center" vertical="center"/>
    </xf>
    <xf numFmtId="0" fontId="197" fillId="1786" borderId="0" xfId="0" applyFont="1" applyFill="1" applyAlignment="1">
      <alignment horizontal="center" vertical="center"/>
    </xf>
    <xf numFmtId="0" fontId="196" fillId="1786" borderId="0" xfId="0" applyFont="1" applyFill="1" applyAlignment="1">
      <alignment horizontal="center" vertical="center"/>
    </xf>
    <xf numFmtId="0" fontId="195" fillId="1786" borderId="0" xfId="0" applyFont="1" applyFill="1" applyAlignment="1">
      <alignment horizontal="center" vertical="center"/>
    </xf>
    <xf numFmtId="0" fontId="48" fillId="10" borderId="6" xfId="0" applyFont="1" applyFill="1" applyBorder="1" applyAlignment="1">
      <alignment vertical="center"/>
    </xf>
    <xf numFmtId="0" fontId="0" fillId="10" borderId="7" xfId="0" applyFill="1" applyBorder="1" applyAlignment="1">
      <alignment vertical="center"/>
    </xf>
    <xf numFmtId="0" fontId="0" fillId="11" borderId="0" xfId="0" applyFill="1" applyAlignment="1">
      <alignment vertical="center"/>
    </xf>
    <xf numFmtId="0" fontId="0" fillId="10" borderId="33" xfId="0" applyFill="1" applyBorder="1" applyAlignment="1">
      <alignment horizontal="center" vertical="center"/>
    </xf>
    <xf numFmtId="0" fontId="18" fillId="11" borderId="6" xfId="0" applyFont="1" applyFill="1" applyBorder="1" applyAlignment="1">
      <alignment vertical="center"/>
    </xf>
    <xf numFmtId="0" fontId="99" fillId="10" borderId="0" xfId="0" applyFont="1" applyFill="1" applyAlignment="1">
      <alignment horizontal="left" vertical="center"/>
    </xf>
    <xf numFmtId="0" fontId="99" fillId="10" borderId="0" xfId="0" applyFont="1" applyFill="1" applyAlignment="1">
      <alignment vertical="center"/>
    </xf>
    <xf numFmtId="0" fontId="99" fillId="10" borderId="7" xfId="0" applyFont="1" applyFill="1" applyBorder="1" applyAlignment="1">
      <alignment horizontal="center" vertical="center"/>
    </xf>
    <xf numFmtId="0" fontId="201" fillId="11" borderId="6" xfId="2" applyFont="1" applyFill="1" applyBorder="1" applyAlignment="1" applyProtection="1">
      <alignment vertical="center"/>
      <protection hidden="1"/>
    </xf>
    <xf numFmtId="174" fontId="202" fillId="1965" borderId="0" xfId="13" applyNumberFormat="1" applyFont="1" applyFill="1" applyAlignment="1">
      <alignment horizontal="center" vertical="center"/>
    </xf>
    <xf numFmtId="0" fontId="0" fillId="11" borderId="0" xfId="0" applyFill="1" applyAlignment="1">
      <alignment horizontal="center" vertical="center"/>
    </xf>
    <xf numFmtId="0" fontId="0" fillId="0" borderId="7" xfId="0" applyBorder="1" applyAlignment="1">
      <alignment vertical="center"/>
    </xf>
    <xf numFmtId="0" fontId="203" fillId="11" borderId="6" xfId="2" applyFont="1" applyFill="1" applyBorder="1" applyAlignment="1" applyProtection="1">
      <alignment vertical="center"/>
      <protection hidden="1"/>
    </xf>
    <xf numFmtId="0" fontId="204" fillId="1966" borderId="6" xfId="2" applyFont="1" applyFill="1" applyBorder="1" applyAlignment="1">
      <alignment vertical="center"/>
    </xf>
    <xf numFmtId="165" fontId="205" fillId="1966" borderId="0" xfId="2" applyNumberFormat="1" applyFont="1" applyFill="1" applyAlignment="1">
      <alignment horizontal="center" vertical="center"/>
    </xf>
    <xf numFmtId="0" fontId="19" fillId="11" borderId="6" xfId="2" applyFont="1" applyFill="1" applyBorder="1" applyAlignment="1" applyProtection="1">
      <alignment vertical="center"/>
      <protection hidden="1"/>
    </xf>
    <xf numFmtId="0" fontId="36" fillId="1966" borderId="6" xfId="2" applyFont="1" applyFill="1" applyBorder="1" applyAlignment="1">
      <alignment vertical="center"/>
    </xf>
    <xf numFmtId="0" fontId="36" fillId="1966" borderId="0" xfId="2" applyFont="1" applyFill="1" applyAlignment="1">
      <alignment vertical="center"/>
    </xf>
    <xf numFmtId="0" fontId="203" fillId="10" borderId="6" xfId="2" applyFont="1" applyFill="1" applyBorder="1" applyAlignment="1" applyProtection="1">
      <alignment vertical="center"/>
      <protection hidden="1"/>
    </xf>
    <xf numFmtId="165" fontId="202" fillId="1965" borderId="0" xfId="13" applyNumberFormat="1" applyFont="1" applyFill="1" applyAlignment="1">
      <alignment horizontal="center" vertical="center"/>
    </xf>
    <xf numFmtId="176" fontId="202" fillId="1965" borderId="0" xfId="13" applyNumberFormat="1" applyFont="1" applyFill="1" applyAlignment="1">
      <alignment horizontal="center" vertical="center"/>
    </xf>
    <xf numFmtId="0" fontId="0" fillId="11" borderId="6" xfId="0" applyFill="1" applyBorder="1"/>
    <xf numFmtId="0" fontId="3" fillId="10" borderId="0" xfId="0" applyFont="1" applyFill="1" applyAlignment="1">
      <alignment horizontal="right" vertical="center"/>
    </xf>
    <xf numFmtId="0" fontId="7" fillId="3" borderId="6" xfId="3" applyFont="1" applyFill="1" applyBorder="1" applyAlignment="1">
      <alignment horizontal="center" vertical="center"/>
    </xf>
    <xf numFmtId="0" fontId="62" fillId="24" borderId="6" xfId="2" applyFont="1" applyFill="1" applyBorder="1" applyAlignment="1" applyProtection="1">
      <alignment vertical="center"/>
      <protection hidden="1"/>
    </xf>
    <xf numFmtId="0" fontId="62" fillId="24" borderId="0" xfId="2" applyFont="1" applyFill="1" applyAlignment="1" applyProtection="1">
      <alignment vertical="center"/>
      <protection hidden="1"/>
    </xf>
    <xf numFmtId="0" fontId="62" fillId="24" borderId="6" xfId="18" applyFont="1" applyFill="1" applyBorder="1" applyAlignment="1">
      <alignment horizontal="left" vertical="center"/>
    </xf>
    <xf numFmtId="0" fontId="62" fillId="24" borderId="0" xfId="18" applyFont="1" applyFill="1" applyAlignment="1">
      <alignment horizontal="left" vertical="center"/>
    </xf>
    <xf numFmtId="0" fontId="184" fillId="24" borderId="6" xfId="28" applyFont="1" applyFill="1" applyBorder="1" applyAlignment="1">
      <alignment horizontal="center" vertical="center"/>
    </xf>
    <xf numFmtId="0" fontId="0" fillId="11" borderId="7" xfId="0" applyFill="1" applyBorder="1" applyAlignment="1">
      <alignment vertical="center"/>
    </xf>
    <xf numFmtId="0" fontId="0" fillId="10" borderId="96" xfId="0" applyFill="1" applyBorder="1" applyAlignment="1">
      <alignment horizontal="center" vertical="center"/>
    </xf>
    <xf numFmtId="0" fontId="17" fillId="10" borderId="0" xfId="2" applyFont="1" applyFill="1" applyAlignment="1">
      <alignment vertical="center" wrapText="1"/>
    </xf>
    <xf numFmtId="0" fontId="17" fillId="10" borderId="7" xfId="2" applyFont="1" applyFill="1" applyBorder="1" applyAlignment="1">
      <alignment vertical="center" wrapText="1"/>
    </xf>
    <xf numFmtId="0" fontId="17" fillId="48" borderId="62" xfId="2" applyFont="1" applyFill="1" applyBorder="1" applyAlignment="1">
      <alignment horizontal="center" vertical="center"/>
    </xf>
    <xf numFmtId="0" fontId="65" fillId="48" borderId="23" xfId="2" applyFont="1" applyFill="1" applyBorder="1" applyAlignment="1">
      <alignment horizontal="center" vertical="center"/>
    </xf>
    <xf numFmtId="0" fontId="21" fillId="10" borderId="88" xfId="2" applyFont="1" applyFill="1" applyBorder="1" applyAlignment="1">
      <alignment vertical="center"/>
    </xf>
    <xf numFmtId="0" fontId="36" fillId="10" borderId="29" xfId="2" applyFont="1" applyFill="1" applyBorder="1" applyAlignment="1">
      <alignment horizontal="right" vertical="center"/>
    </xf>
    <xf numFmtId="0" fontId="141" fillId="11" borderId="0" xfId="0" applyFont="1" applyFill="1" applyAlignment="1">
      <alignment horizontal="center" vertical="center"/>
    </xf>
    <xf numFmtId="0" fontId="26" fillId="11" borderId="0" xfId="2" applyFont="1" applyFill="1" applyAlignment="1">
      <alignment horizontal="left" vertical="center"/>
    </xf>
    <xf numFmtId="0" fontId="110" fillId="11" borderId="0" xfId="0" applyFont="1" applyFill="1"/>
    <xf numFmtId="0" fontId="3" fillId="11" borderId="0" xfId="0" applyFont="1" applyFill="1" applyAlignment="1">
      <alignment horizontal="left" vertical="center" indent="1"/>
    </xf>
    <xf numFmtId="0" fontId="0" fillId="11" borderId="0" xfId="0" applyFill="1" applyAlignment="1">
      <alignment horizontal="left" vertical="center" indent="1"/>
    </xf>
    <xf numFmtId="0" fontId="21" fillId="11" borderId="0" xfId="2" applyFont="1" applyFill="1" applyAlignment="1">
      <alignment vertical="center"/>
    </xf>
    <xf numFmtId="0" fontId="173" fillId="11" borderId="0" xfId="0" applyFont="1" applyFill="1" applyAlignment="1">
      <alignment horizontal="left" vertical="center" indent="1"/>
    </xf>
    <xf numFmtId="0" fontId="3" fillId="11" borderId="0" xfId="0" applyFont="1" applyFill="1" applyAlignment="1">
      <alignment horizontal="left" vertical="center" indent="2"/>
    </xf>
    <xf numFmtId="0" fontId="0" fillId="11" borderId="0" xfId="0" applyFill="1" applyAlignment="1">
      <alignment horizontal="left" vertical="center" indent="2"/>
    </xf>
    <xf numFmtId="0" fontId="36" fillId="11" borderId="0" xfId="2" applyFont="1" applyFill="1" applyAlignment="1">
      <alignment horizontal="left" vertical="center"/>
    </xf>
    <xf numFmtId="0" fontId="65" fillId="0" borderId="6" xfId="0" applyFont="1" applyBorder="1" applyAlignment="1">
      <alignment vertical="center"/>
    </xf>
    <xf numFmtId="0" fontId="98" fillId="0" borderId="0" xfId="0" applyFont="1" applyAlignment="1">
      <alignment vertical="center"/>
    </xf>
    <xf numFmtId="0" fontId="3" fillId="0" borderId="0" xfId="0" applyFont="1" applyAlignment="1">
      <alignment vertical="center"/>
    </xf>
    <xf numFmtId="0" fontId="206" fillId="2" borderId="6" xfId="1" applyFont="1" applyFill="1" applyBorder="1" applyAlignment="1">
      <alignment horizontal="left" vertical="center"/>
    </xf>
    <xf numFmtId="0" fontId="206" fillId="2" borderId="6" xfId="1" applyFont="1" applyFill="1" applyBorder="1" applyAlignment="1">
      <alignment vertical="center"/>
    </xf>
    <xf numFmtId="0" fontId="206" fillId="2" borderId="6" xfId="1" applyFont="1" applyFill="1" applyBorder="1"/>
    <xf numFmtId="0" fontId="14" fillId="10" borderId="1" xfId="2" applyFont="1" applyFill="1" applyBorder="1" applyAlignment="1" applyProtection="1">
      <alignment horizontal="center" vertical="center" textRotation="90"/>
      <protection locked="0"/>
    </xf>
    <xf numFmtId="0" fontId="14" fillId="10" borderId="0" xfId="2" applyFont="1" applyFill="1" applyAlignment="1" applyProtection="1">
      <alignment horizontal="center" vertical="center" textRotation="90"/>
      <protection locked="0"/>
    </xf>
    <xf numFmtId="0" fontId="14" fillId="10" borderId="3" xfId="2" applyFont="1" applyFill="1" applyBorder="1" applyAlignment="1" applyProtection="1">
      <alignment horizontal="center" vertical="center" textRotation="90"/>
      <protection locked="0"/>
    </xf>
    <xf numFmtId="0" fontId="31" fillId="10" borderId="0" xfId="12" applyFont="1" applyFill="1" applyAlignment="1">
      <alignment horizontal="center" vertical="center"/>
    </xf>
    <xf numFmtId="1" fontId="81" fillId="48" borderId="24" xfId="2" applyNumberFormat="1" applyFont="1" applyFill="1" applyBorder="1" applyAlignment="1">
      <alignment horizontal="center" vertical="center"/>
    </xf>
    <xf numFmtId="169" fontId="70" fillId="88" borderId="42" xfId="13" applyNumberFormat="1" applyFont="1" applyFill="1" applyBorder="1" applyAlignment="1">
      <alignment horizontal="right" vertical="center"/>
    </xf>
    <xf numFmtId="171" fontId="145" fillId="88" borderId="42" xfId="2" applyNumberFormat="1" applyFont="1" applyFill="1" applyBorder="1" applyAlignment="1">
      <alignment horizontal="right" vertical="center"/>
    </xf>
    <xf numFmtId="0" fontId="186" fillId="11" borderId="0" xfId="13" applyFont="1" applyFill="1" applyAlignment="1">
      <alignment vertical="center"/>
    </xf>
    <xf numFmtId="0" fontId="187" fillId="11" borderId="55" xfId="13" applyFont="1" applyFill="1" applyBorder="1" applyAlignment="1">
      <alignment vertical="center"/>
    </xf>
    <xf numFmtId="0" fontId="99" fillId="48" borderId="0" xfId="0" applyFont="1" applyFill="1" applyAlignment="1">
      <alignment horizontal="center" vertical="center"/>
    </xf>
    <xf numFmtId="1" fontId="145" fillId="88" borderId="42" xfId="2" applyNumberFormat="1" applyFont="1" applyFill="1" applyBorder="1" applyAlignment="1">
      <alignment horizontal="right" vertical="center"/>
    </xf>
    <xf numFmtId="1" fontId="70" fillId="88" borderId="42" xfId="13" applyNumberFormat="1" applyFont="1" applyFill="1" applyBorder="1" applyAlignment="1">
      <alignment horizontal="right" vertical="center"/>
    </xf>
    <xf numFmtId="169" fontId="70" fillId="88" borderId="42" xfId="13" applyNumberFormat="1" applyFont="1" applyFill="1" applyBorder="1" applyAlignment="1">
      <alignment horizontal="center" vertical="center"/>
    </xf>
    <xf numFmtId="1" fontId="70" fillId="88" borderId="42" xfId="13" applyNumberFormat="1" applyFont="1" applyFill="1" applyBorder="1" applyAlignment="1">
      <alignment horizontal="center" vertical="center"/>
    </xf>
    <xf numFmtId="0" fontId="207" fillId="10" borderId="0" xfId="0" applyFont="1" applyFill="1" applyAlignment="1">
      <alignment horizontal="left"/>
    </xf>
    <xf numFmtId="0" fontId="191" fillId="1955" borderId="24" xfId="0" applyFont="1" applyFill="1" applyBorder="1" applyAlignment="1">
      <alignment horizontal="centerContinuous" vertical="center"/>
    </xf>
    <xf numFmtId="0" fontId="191" fillId="1955" borderId="0" xfId="0" applyFont="1" applyFill="1" applyAlignment="1">
      <alignment horizontal="centerContinuous" vertical="center"/>
    </xf>
    <xf numFmtId="0" fontId="190" fillId="1960" borderId="0" xfId="0" applyFont="1" applyFill="1" applyAlignment="1">
      <alignment horizontal="centerContinuous" vertical="center"/>
    </xf>
    <xf numFmtId="0" fontId="189" fillId="138" borderId="0" xfId="0" applyFont="1" applyFill="1" applyAlignment="1">
      <alignment horizontal="centerContinuous" vertical="center"/>
    </xf>
    <xf numFmtId="0" fontId="175" fillId="90" borderId="24" xfId="0" applyFont="1" applyFill="1" applyBorder="1" applyAlignment="1">
      <alignment horizontal="centerContinuous" vertical="center"/>
    </xf>
    <xf numFmtId="0" fontId="175" fillId="90" borderId="0" xfId="0" applyFont="1" applyFill="1" applyAlignment="1">
      <alignment horizontal="centerContinuous" vertical="center"/>
    </xf>
    <xf numFmtId="0" fontId="188" fillId="16" borderId="0" xfId="0" applyFont="1" applyFill="1" applyAlignment="1">
      <alignment horizontal="centerContinuous" vertical="center"/>
    </xf>
    <xf numFmtId="0" fontId="192" fillId="90" borderId="0" xfId="0" applyFont="1" applyFill="1" applyAlignment="1">
      <alignment horizontal="centerContinuous" vertical="center"/>
    </xf>
    <xf numFmtId="0" fontId="0" fillId="90" borderId="0" xfId="0" applyFill="1" applyAlignment="1">
      <alignment vertical="center"/>
    </xf>
    <xf numFmtId="0" fontId="0" fillId="90" borderId="0" xfId="0" applyFill="1"/>
    <xf numFmtId="0" fontId="0" fillId="1955" borderId="0" xfId="0" applyFill="1" applyAlignment="1">
      <alignment vertical="center"/>
    </xf>
    <xf numFmtId="0" fontId="0" fillId="1955" borderId="0" xfId="0" applyFill="1"/>
    <xf numFmtId="0" fontId="0" fillId="1960" borderId="0" xfId="0" applyFill="1" applyAlignment="1">
      <alignment vertical="center"/>
    </xf>
    <xf numFmtId="0" fontId="0" fillId="1960" borderId="0" xfId="0" applyFill="1"/>
    <xf numFmtId="0" fontId="0" fillId="138" borderId="0" xfId="0" applyFill="1" applyAlignment="1">
      <alignment vertical="center"/>
    </xf>
    <xf numFmtId="0" fontId="0" fillId="138" borderId="0" xfId="0" applyFill="1"/>
    <xf numFmtId="0" fontId="0" fillId="16" borderId="0" xfId="0" applyFill="1" applyAlignment="1">
      <alignment vertical="center"/>
    </xf>
    <xf numFmtId="0" fontId="0" fillId="16" borderId="0" xfId="0" applyFill="1"/>
    <xf numFmtId="0" fontId="208" fillId="90" borderId="7" xfId="0" applyFont="1" applyFill="1" applyBorder="1" applyAlignment="1">
      <alignment horizontal="center" vertical="center"/>
    </xf>
    <xf numFmtId="0" fontId="209" fillId="1955" borderId="7" xfId="0" applyFont="1" applyFill="1" applyBorder="1" applyAlignment="1">
      <alignment horizontal="center" vertical="center"/>
    </xf>
    <xf numFmtId="0" fontId="210" fillId="1960" borderId="7" xfId="0" applyFont="1" applyFill="1" applyBorder="1" applyAlignment="1">
      <alignment horizontal="center" vertical="center"/>
    </xf>
    <xf numFmtId="0" fontId="211" fillId="138" borderId="7" xfId="0" applyFont="1" applyFill="1" applyBorder="1" applyAlignment="1">
      <alignment horizontal="center" vertical="center"/>
    </xf>
    <xf numFmtId="0" fontId="163" fillId="90" borderId="7" xfId="0" applyFont="1" applyFill="1" applyBorder="1" applyAlignment="1">
      <alignment horizontal="center" vertical="center"/>
    </xf>
    <xf numFmtId="0" fontId="212" fillId="16" borderId="7" xfId="0" applyFont="1" applyFill="1" applyBorder="1" applyAlignment="1">
      <alignment horizontal="center" vertical="center"/>
    </xf>
    <xf numFmtId="0" fontId="187" fillId="11" borderId="0" xfId="13" applyFont="1" applyFill="1" applyAlignment="1">
      <alignment vertical="center"/>
    </xf>
    <xf numFmtId="0" fontId="146" fillId="16" borderId="0" xfId="2" applyFont="1" applyFill="1" applyAlignment="1">
      <alignment vertical="center"/>
    </xf>
    <xf numFmtId="0" fontId="61" fillId="90" borderId="12" xfId="0" applyFont="1" applyFill="1" applyBorder="1" applyAlignment="1">
      <alignment horizontal="right" vertical="center"/>
    </xf>
    <xf numFmtId="0" fontId="61" fillId="1955" borderId="12" xfId="0" applyFont="1" applyFill="1" applyBorder="1" applyAlignment="1">
      <alignment horizontal="right" vertical="center"/>
    </xf>
    <xf numFmtId="0" fontId="61" fillId="1960" borderId="12" xfId="0" applyFont="1" applyFill="1" applyBorder="1" applyAlignment="1">
      <alignment horizontal="right" vertical="center"/>
    </xf>
    <xf numFmtId="0" fontId="61" fillId="138" borderId="12" xfId="0" applyFont="1" applyFill="1" applyBorder="1" applyAlignment="1">
      <alignment horizontal="right" vertical="center"/>
    </xf>
    <xf numFmtId="0" fontId="14" fillId="16" borderId="12" xfId="3" applyFont="1" applyFill="1" applyBorder="1" applyAlignment="1">
      <alignment horizontal="right" vertical="center"/>
    </xf>
    <xf numFmtId="169" fontId="21" fillId="90" borderId="0" xfId="2" applyNumberFormat="1" applyFont="1" applyFill="1" applyAlignment="1" applyProtection="1">
      <alignment vertical="center"/>
      <protection locked="0"/>
    </xf>
    <xf numFmtId="169" fontId="21" fillId="1955" borderId="0" xfId="2" applyNumberFormat="1" applyFont="1" applyFill="1" applyAlignment="1" applyProtection="1">
      <alignment vertical="center"/>
      <protection locked="0"/>
    </xf>
    <xf numFmtId="1" fontId="21" fillId="1960" borderId="0" xfId="2" applyNumberFormat="1" applyFont="1" applyFill="1" applyAlignment="1" applyProtection="1">
      <alignment vertical="center"/>
      <protection locked="0"/>
    </xf>
    <xf numFmtId="1" fontId="21" fillId="138" borderId="0" xfId="2" applyNumberFormat="1" applyFont="1" applyFill="1" applyAlignment="1" applyProtection="1">
      <alignment vertical="center"/>
      <protection locked="0"/>
    </xf>
    <xf numFmtId="1" fontId="21" fillId="90" borderId="0" xfId="2" applyNumberFormat="1" applyFont="1" applyFill="1" applyAlignment="1" applyProtection="1">
      <alignment vertical="center"/>
      <protection locked="0"/>
    </xf>
    <xf numFmtId="1" fontId="21" fillId="16" borderId="0" xfId="2" applyNumberFormat="1" applyFont="1" applyFill="1" applyAlignment="1" applyProtection="1">
      <alignment vertical="center"/>
      <protection locked="0"/>
    </xf>
    <xf numFmtId="0" fontId="182" fillId="4" borderId="6" xfId="2" applyFont="1" applyFill="1" applyBorder="1" applyAlignment="1">
      <alignment horizontal="center" vertical="center"/>
    </xf>
    <xf numFmtId="0" fontId="5" fillId="10" borderId="6" xfId="1" applyFill="1" applyBorder="1" applyAlignment="1">
      <alignment horizontal="right" vertical="center"/>
    </xf>
    <xf numFmtId="0" fontId="213" fillId="0" borderId="0" xfId="2" applyFont="1" applyAlignment="1">
      <alignment horizontal="center" vertical="center"/>
    </xf>
    <xf numFmtId="0" fontId="214" fillId="2" borderId="6" xfId="1" applyFont="1" applyFill="1" applyBorder="1" applyAlignment="1">
      <alignment horizontal="right" vertical="center"/>
    </xf>
    <xf numFmtId="0" fontId="55" fillId="48" borderId="72" xfId="0" applyFont="1" applyFill="1" applyBorder="1" applyAlignment="1">
      <alignment horizontal="left" vertical="center"/>
    </xf>
    <xf numFmtId="0" fontId="1" fillId="0" borderId="0" xfId="0" applyFont="1"/>
    <xf numFmtId="0" fontId="32" fillId="10" borderId="6" xfId="0" applyFont="1" applyFill="1" applyBorder="1" applyAlignment="1">
      <alignment horizontal="right" vertical="center"/>
    </xf>
    <xf numFmtId="0" fontId="25" fillId="2" borderId="0" xfId="2" applyFont="1" applyFill="1" applyAlignment="1">
      <alignment horizontal="right"/>
    </xf>
    <xf numFmtId="171" fontId="70" fillId="48" borderId="0" xfId="13" applyNumberFormat="1" applyFont="1" applyFill="1" applyAlignment="1">
      <alignment horizontal="right" vertical="center"/>
    </xf>
    <xf numFmtId="0" fontId="136" fillId="11" borderId="0" xfId="13" applyFont="1" applyFill="1" applyAlignment="1">
      <alignment horizontal="left" vertical="center"/>
    </xf>
    <xf numFmtId="171" fontId="70" fillId="48" borderId="24" xfId="13" applyNumberFormat="1" applyFont="1" applyFill="1" applyBorder="1" applyAlignment="1">
      <alignment horizontal="right" vertical="center"/>
    </xf>
    <xf numFmtId="0" fontId="55" fillId="10" borderId="6" xfId="2" applyFont="1" applyFill="1" applyBorder="1" applyAlignment="1">
      <alignment horizontal="right" vertical="center"/>
    </xf>
    <xf numFmtId="0" fontId="175" fillId="1965" borderId="0" xfId="0" applyFont="1" applyFill="1" applyAlignment="1">
      <alignment horizontal="centerContinuous" vertical="center"/>
    </xf>
    <xf numFmtId="169" fontId="90" fillId="1967" borderId="0" xfId="11" applyNumberFormat="1" applyFont="1" applyFill="1" applyAlignment="1">
      <alignment horizontal="center" vertical="center"/>
    </xf>
    <xf numFmtId="0" fontId="191" fillId="91" borderId="24" xfId="0" applyFont="1" applyFill="1" applyBorder="1" applyAlignment="1">
      <alignment horizontal="centerContinuous" vertical="center"/>
    </xf>
    <xf numFmtId="0" fontId="191" fillId="91" borderId="0" xfId="0" applyFont="1" applyFill="1" applyAlignment="1">
      <alignment horizontal="centerContinuous" vertical="center"/>
    </xf>
    <xf numFmtId="169" fontId="217" fillId="1968" borderId="55" xfId="11" applyNumberFormat="1" applyFont="1" applyFill="1" applyBorder="1" applyAlignment="1">
      <alignment horizontal="center" vertical="center"/>
    </xf>
    <xf numFmtId="0" fontId="188" fillId="1969" borderId="24" xfId="0" applyFont="1" applyFill="1" applyBorder="1" applyAlignment="1">
      <alignment horizontal="centerContinuous" vertical="center"/>
    </xf>
    <xf numFmtId="0" fontId="188" fillId="1969" borderId="0" xfId="0" applyFont="1" applyFill="1" applyAlignment="1">
      <alignment horizontal="centerContinuous" vertical="center"/>
    </xf>
    <xf numFmtId="0" fontId="175" fillId="1969" borderId="0" xfId="0" applyFont="1" applyFill="1" applyAlignment="1">
      <alignment horizontal="centerContinuous" vertical="center"/>
    </xf>
    <xf numFmtId="169" fontId="90" fillId="1970" borderId="55" xfId="11" applyNumberFormat="1" applyFont="1" applyFill="1" applyBorder="1" applyAlignment="1">
      <alignment horizontal="center" vertical="center"/>
    </xf>
    <xf numFmtId="165" fontId="61" fillId="1965" borderId="0" xfId="0" applyNumberFormat="1" applyFont="1" applyFill="1" applyAlignment="1">
      <alignment horizontal="right" vertical="center"/>
    </xf>
    <xf numFmtId="169" fontId="21" fillId="1965" borderId="0" xfId="2" applyNumberFormat="1" applyFont="1" applyFill="1" applyAlignment="1" applyProtection="1">
      <alignment vertical="center"/>
      <protection locked="0"/>
    </xf>
    <xf numFmtId="0" fontId="0" fillId="1965" borderId="0" xfId="0" applyFill="1" applyAlignment="1">
      <alignment vertical="center"/>
    </xf>
    <xf numFmtId="0" fontId="0" fillId="1965" borderId="0" xfId="0" applyFill="1"/>
    <xf numFmtId="0" fontId="163" fillId="1965" borderId="7" xfId="0" applyFont="1" applyFill="1" applyBorder="1" applyAlignment="1">
      <alignment horizontal="centerContinuous" vertical="center"/>
    </xf>
    <xf numFmtId="0" fontId="2" fillId="2" borderId="0" xfId="2" applyFont="1" applyFill="1" applyAlignment="1" applyProtection="1">
      <alignment horizontal="center" vertical="center" wrapText="1"/>
      <protection locked="0"/>
    </xf>
    <xf numFmtId="2" fontId="145" fillId="48" borderId="0" xfId="2" applyNumberFormat="1" applyFont="1" applyFill="1" applyAlignment="1">
      <alignment horizontal="right" vertical="center"/>
    </xf>
    <xf numFmtId="165" fontId="61" fillId="91" borderId="0" xfId="0" applyNumberFormat="1" applyFont="1" applyFill="1" applyAlignment="1">
      <alignment horizontal="right" vertical="center"/>
    </xf>
    <xf numFmtId="169" fontId="21" fillId="91" borderId="0" xfId="2" applyNumberFormat="1" applyFont="1" applyFill="1" applyAlignment="1" applyProtection="1">
      <alignment vertical="center"/>
      <protection locked="0"/>
    </xf>
    <xf numFmtId="0" fontId="0" fillId="91" borderId="0" xfId="0" applyFill="1" applyAlignment="1">
      <alignment vertical="center"/>
    </xf>
    <xf numFmtId="0" fontId="0" fillId="91" borderId="0" xfId="0" applyFill="1"/>
    <xf numFmtId="0" fontId="209" fillId="91" borderId="7" xfId="0" applyFont="1" applyFill="1" applyBorder="1" applyAlignment="1">
      <alignment horizontal="centerContinuous" vertical="center"/>
    </xf>
    <xf numFmtId="0" fontId="32" fillId="10" borderId="6" xfId="6" applyFont="1" applyFill="1" applyBorder="1" applyAlignment="1">
      <alignment horizontal="right" vertical="center"/>
    </xf>
    <xf numFmtId="0" fontId="4" fillId="2" borderId="0" xfId="2" applyFont="1" applyFill="1" applyProtection="1">
      <protection hidden="1"/>
    </xf>
    <xf numFmtId="0" fontId="4" fillId="2" borderId="0" xfId="0" applyFont="1" applyFill="1"/>
    <xf numFmtId="165" fontId="217" fillId="91" borderId="24" xfId="2" applyNumberFormat="1" applyFont="1" applyFill="1" applyBorder="1" applyAlignment="1">
      <alignment horizontal="center" vertical="center"/>
    </xf>
    <xf numFmtId="0" fontId="217" fillId="91" borderId="0" xfId="2" applyFont="1" applyFill="1" applyAlignment="1">
      <alignment horizontal="left" vertical="center"/>
    </xf>
    <xf numFmtId="0" fontId="217" fillId="91" borderId="0" xfId="2" applyFont="1" applyFill="1" applyAlignment="1">
      <alignment horizontal="center" vertical="center"/>
    </xf>
    <xf numFmtId="0" fontId="217" fillId="91" borderId="55" xfId="2" applyFont="1" applyFill="1" applyBorder="1" applyAlignment="1">
      <alignment vertical="center"/>
    </xf>
    <xf numFmtId="0" fontId="146" fillId="1969" borderId="0" xfId="2" applyFont="1" applyFill="1" applyAlignment="1">
      <alignment horizontal="left" vertical="center"/>
    </xf>
    <xf numFmtId="165" fontId="61" fillId="1969" borderId="0" xfId="0" applyNumberFormat="1" applyFont="1" applyFill="1" applyAlignment="1">
      <alignment horizontal="right" vertical="center"/>
    </xf>
    <xf numFmtId="1" fontId="21" fillId="1969" borderId="0" xfId="2" applyNumberFormat="1" applyFont="1" applyFill="1" applyAlignment="1" applyProtection="1">
      <alignment vertical="center"/>
      <protection locked="0"/>
    </xf>
    <xf numFmtId="0" fontId="0" fillId="1969" borderId="0" xfId="0" applyFill="1" applyAlignment="1">
      <alignment vertical="center"/>
    </xf>
    <xf numFmtId="0" fontId="0" fillId="1969" borderId="0" xfId="0" applyFill="1"/>
    <xf numFmtId="0" fontId="212" fillId="1969" borderId="7" xfId="0" applyFont="1" applyFill="1" applyBorder="1" applyAlignment="1">
      <alignment horizontal="centerContinuous" vertical="center"/>
    </xf>
    <xf numFmtId="0" fontId="180" fillId="10" borderId="6" xfId="1" applyFont="1" applyFill="1" applyBorder="1" applyAlignment="1">
      <alignment horizontal="right" vertical="center"/>
    </xf>
    <xf numFmtId="0" fontId="120" fillId="91" borderId="0" xfId="2" applyFont="1" applyFill="1" applyAlignment="1">
      <alignment horizontal="center" vertical="center"/>
    </xf>
    <xf numFmtId="0" fontId="213" fillId="0" borderId="0" xfId="2" applyFont="1" applyAlignment="1">
      <alignment horizontal="right" vertical="center"/>
    </xf>
    <xf numFmtId="0" fontId="81" fillId="10" borderId="6" xfId="0" applyFont="1" applyFill="1" applyBorder="1" applyAlignment="1">
      <alignment horizontal="right" vertical="center" wrapText="1"/>
    </xf>
    <xf numFmtId="0" fontId="218" fillId="8" borderId="0" xfId="0" applyFont="1" applyFill="1" applyAlignment="1">
      <alignment horizontal="center" vertical="center"/>
    </xf>
    <xf numFmtId="0" fontId="209" fillId="8" borderId="0" xfId="0" applyFont="1" applyFill="1" applyAlignment="1">
      <alignment horizontal="center" vertical="center"/>
    </xf>
    <xf numFmtId="0" fontId="195" fillId="8" borderId="0" xfId="0" applyFont="1" applyFill="1" applyAlignment="1">
      <alignment horizontal="center" vertical="center"/>
    </xf>
    <xf numFmtId="0" fontId="25" fillId="2" borderId="0" xfId="2" applyFont="1" applyFill="1" applyAlignment="1">
      <alignment horizontal="center" vertical="center"/>
    </xf>
    <xf numFmtId="0" fontId="3" fillId="0" borderId="0" xfId="0" applyFont="1" applyAlignment="1">
      <alignment horizontal="center" vertical="center"/>
    </xf>
    <xf numFmtId="169" fontId="99" fillId="58" borderId="80" xfId="2" applyNumberFormat="1" applyFont="1" applyFill="1" applyBorder="1" applyAlignment="1">
      <alignment horizontal="center" vertical="center"/>
    </xf>
    <xf numFmtId="0" fontId="117" fillId="48" borderId="81" xfId="13" applyFont="1" applyFill="1" applyBorder="1" applyAlignment="1">
      <alignment horizontal="center" vertical="center"/>
    </xf>
    <xf numFmtId="0" fontId="120" fillId="91" borderId="58" xfId="2" applyFont="1" applyFill="1" applyBorder="1" applyAlignment="1">
      <alignment horizontal="center" vertical="center"/>
    </xf>
    <xf numFmtId="0" fontId="123" fillId="48" borderId="81" xfId="13" applyFont="1" applyFill="1" applyBorder="1" applyAlignment="1">
      <alignment horizontal="center" vertical="center"/>
    </xf>
    <xf numFmtId="0" fontId="119" fillId="16" borderId="58" xfId="2" applyFont="1" applyFill="1" applyBorder="1" applyAlignment="1">
      <alignment horizontal="center" vertical="center"/>
    </xf>
    <xf numFmtId="4" fontId="121" fillId="91" borderId="0" xfId="13" applyNumberFormat="1" applyFont="1" applyFill="1" applyAlignment="1" applyProtection="1">
      <alignment horizontal="center" vertical="center"/>
      <protection locked="0"/>
    </xf>
    <xf numFmtId="165" fontId="122" fillId="91" borderId="0" xfId="13" applyNumberFormat="1" applyFont="1" applyFill="1" applyAlignment="1">
      <alignment vertical="center"/>
    </xf>
    <xf numFmtId="165" fontId="122" fillId="91" borderId="0" xfId="2" applyNumberFormat="1" applyFont="1" applyFill="1" applyAlignment="1">
      <alignment horizontal="center" vertical="center"/>
    </xf>
    <xf numFmtId="170" fontId="123" fillId="91" borderId="0" xfId="2" applyNumberFormat="1" applyFont="1" applyFill="1" applyAlignment="1" applyProtection="1">
      <alignment horizontal="center" vertical="center"/>
      <protection hidden="1"/>
    </xf>
    <xf numFmtId="0" fontId="44" fillId="10" borderId="6" xfId="2" applyFont="1" applyFill="1" applyBorder="1" applyAlignment="1">
      <alignment horizontal="left" vertical="center"/>
    </xf>
    <xf numFmtId="0" fontId="32" fillId="10" borderId="6" xfId="0" applyFont="1" applyFill="1" applyBorder="1" applyAlignment="1">
      <alignment vertical="center"/>
    </xf>
    <xf numFmtId="0" fontId="216" fillId="91" borderId="58" xfId="2" applyFont="1" applyFill="1" applyBorder="1" applyAlignment="1" applyProtection="1">
      <alignment horizontal="center" vertical="center"/>
      <protection hidden="1"/>
    </xf>
    <xf numFmtId="169" fontId="217" fillId="1968" borderId="0" xfId="11" applyNumberFormat="1" applyFont="1" applyFill="1" applyAlignment="1">
      <alignment horizontal="center" vertical="center"/>
    </xf>
    <xf numFmtId="0" fontId="99" fillId="1952" borderId="26" xfId="2" applyFont="1" applyFill="1" applyBorder="1" applyAlignment="1">
      <alignment horizontal="center" vertical="center"/>
    </xf>
    <xf numFmtId="0" fontId="99" fillId="1952" borderId="26" xfId="0" applyFont="1" applyFill="1" applyBorder="1"/>
    <xf numFmtId="0" fontId="124" fillId="91" borderId="26" xfId="2" applyFont="1" applyFill="1" applyBorder="1"/>
    <xf numFmtId="0" fontId="160" fillId="93" borderId="26" xfId="2" applyFont="1" applyFill="1" applyBorder="1"/>
    <xf numFmtId="0" fontId="91" fillId="93" borderId="26" xfId="0" applyFont="1" applyFill="1" applyBorder="1"/>
    <xf numFmtId="0" fontId="6" fillId="90" borderId="26" xfId="2" applyFill="1" applyBorder="1"/>
    <xf numFmtId="0" fontId="160" fillId="16" borderId="26" xfId="2" applyFont="1" applyFill="1" applyBorder="1"/>
    <xf numFmtId="0" fontId="36" fillId="48" borderId="62" xfId="2" applyFont="1" applyFill="1" applyBorder="1" applyAlignment="1">
      <alignment horizontal="left" vertical="center" wrapText="1"/>
    </xf>
    <xf numFmtId="165" fontId="217" fillId="91" borderId="22" xfId="2" applyNumberFormat="1" applyFont="1" applyFill="1" applyBorder="1" applyAlignment="1">
      <alignment horizontal="center" vertical="center"/>
    </xf>
    <xf numFmtId="0" fontId="99" fillId="1952" borderId="22" xfId="2" applyFont="1" applyFill="1" applyBorder="1" applyAlignment="1">
      <alignment horizontal="center" vertical="center"/>
    </xf>
    <xf numFmtId="165" fontId="117" fillId="1952" borderId="22" xfId="2" applyNumberFormat="1" applyFont="1" applyFill="1" applyBorder="1" applyAlignment="1">
      <alignment horizontal="center" vertical="center"/>
    </xf>
    <xf numFmtId="169" fontId="217" fillId="91" borderId="22" xfId="11" applyNumberFormat="1" applyFont="1" applyFill="1" applyBorder="1" applyAlignment="1">
      <alignment horizontal="center" vertical="center"/>
    </xf>
    <xf numFmtId="165" fontId="123" fillId="91" borderId="22" xfId="2" applyNumberFormat="1" applyFont="1" applyFill="1" applyBorder="1" applyAlignment="1">
      <alignment horizontal="center" vertical="center"/>
    </xf>
    <xf numFmtId="169" fontId="219" fillId="93" borderId="22" xfId="11" applyNumberFormat="1" applyFont="1" applyFill="1" applyBorder="1" applyAlignment="1">
      <alignment horizontal="center" vertical="center"/>
    </xf>
    <xf numFmtId="165" fontId="92" fillId="93" borderId="22" xfId="2" applyNumberFormat="1" applyFont="1" applyFill="1" applyBorder="1" applyAlignment="1">
      <alignment horizontal="center" vertical="center"/>
    </xf>
    <xf numFmtId="170" fontId="125" fillId="91" borderId="22" xfId="2" applyNumberFormat="1" applyFont="1" applyFill="1" applyBorder="1" applyAlignment="1">
      <alignment horizontal="centerContinuous" vertical="center"/>
    </xf>
    <xf numFmtId="165" fontId="126" fillId="91" borderId="22" xfId="2" applyNumberFormat="1" applyFont="1" applyFill="1" applyBorder="1" applyAlignment="1">
      <alignment horizontal="right" vertical="center"/>
    </xf>
    <xf numFmtId="0" fontId="124" fillId="91" borderId="22" xfId="2" applyFont="1" applyFill="1" applyBorder="1" applyProtection="1">
      <protection locked="0"/>
    </xf>
    <xf numFmtId="170" fontId="125" fillId="91" borderId="22" xfId="2" applyNumberFormat="1" applyFont="1" applyFill="1" applyBorder="1" applyAlignment="1">
      <alignment horizontal="center" vertical="center"/>
    </xf>
    <xf numFmtId="0" fontId="220" fillId="91" borderId="0" xfId="0" applyFont="1" applyFill="1" applyAlignment="1">
      <alignment horizontal="center" vertical="center"/>
    </xf>
    <xf numFmtId="0" fontId="106" fillId="8" borderId="0" xfId="2" applyFont="1" applyFill="1" applyAlignment="1">
      <alignment horizontal="center" vertical="center"/>
    </xf>
    <xf numFmtId="0" fontId="73" fillId="8" borderId="0" xfId="2" applyFont="1" applyFill="1" applyAlignment="1">
      <alignment vertical="center"/>
    </xf>
    <xf numFmtId="0" fontId="0" fillId="8" borderId="0" xfId="0" applyFill="1"/>
    <xf numFmtId="0" fontId="108" fillId="8" borderId="0" xfId="2" applyFont="1" applyFill="1" applyAlignment="1" applyProtection="1">
      <alignment horizontal="center" vertical="center"/>
      <protection hidden="1"/>
    </xf>
    <xf numFmtId="0" fontId="73" fillId="8" borderId="99" xfId="2" applyFont="1" applyFill="1" applyBorder="1" applyAlignment="1">
      <alignment vertical="center"/>
    </xf>
    <xf numFmtId="0" fontId="17" fillId="10" borderId="12" xfId="7" applyFont="1" applyFill="1" applyBorder="1"/>
    <xf numFmtId="0" fontId="17" fillId="10" borderId="0" xfId="7" applyFont="1" applyFill="1"/>
    <xf numFmtId="0" fontId="17" fillId="10" borderId="13" xfId="7" applyFont="1" applyFill="1" applyBorder="1"/>
    <xf numFmtId="0" fontId="17" fillId="10" borderId="12" xfId="6" applyFont="1" applyFill="1" applyBorder="1" applyAlignment="1">
      <alignment vertical="center"/>
    </xf>
    <xf numFmtId="0" fontId="20" fillId="10" borderId="13" xfId="2" applyFont="1" applyFill="1" applyBorder="1" applyAlignment="1">
      <alignment horizontal="center" vertical="center"/>
    </xf>
    <xf numFmtId="0" fontId="163" fillId="1969" borderId="7" xfId="0" applyFont="1" applyFill="1" applyBorder="1" applyAlignment="1">
      <alignment horizontal="centerContinuous" vertical="center"/>
    </xf>
    <xf numFmtId="0" fontId="100" fillId="12" borderId="100" xfId="12" applyFont="1" applyFill="1" applyBorder="1" applyAlignment="1">
      <alignment horizontal="center" vertical="center"/>
    </xf>
    <xf numFmtId="0" fontId="73" fillId="10" borderId="101" xfId="2" applyFont="1" applyFill="1" applyBorder="1" applyAlignment="1">
      <alignment horizontal="center" vertical="center"/>
    </xf>
    <xf numFmtId="0" fontId="6" fillId="48" borderId="102" xfId="2" applyFill="1" applyBorder="1"/>
    <xf numFmtId="0" fontId="6" fillId="48" borderId="103" xfId="2" applyFill="1" applyBorder="1"/>
    <xf numFmtId="0" fontId="36" fillId="48" borderId="103" xfId="2" applyFont="1" applyFill="1" applyBorder="1" applyAlignment="1">
      <alignment horizontal="right" vertical="center"/>
    </xf>
    <xf numFmtId="172" fontId="106" fillId="11" borderId="105" xfId="0" applyNumberFormat="1" applyFont="1" applyFill="1" applyBorder="1" applyAlignment="1">
      <alignment horizontal="center" vertical="center"/>
    </xf>
    <xf numFmtId="172" fontId="106" fillId="11" borderId="106" xfId="0" applyNumberFormat="1" applyFont="1" applyFill="1" applyBorder="1" applyAlignment="1">
      <alignment horizontal="center" vertical="center"/>
    </xf>
    <xf numFmtId="173" fontId="106" fillId="11" borderId="106" xfId="0" applyNumberFormat="1" applyFont="1" applyFill="1" applyBorder="1" applyAlignment="1">
      <alignment horizontal="center" vertical="center"/>
    </xf>
    <xf numFmtId="0" fontId="73" fillId="10" borderId="107" xfId="2" applyFont="1" applyFill="1" applyBorder="1" applyAlignment="1">
      <alignment vertical="center"/>
    </xf>
    <xf numFmtId="0" fontId="221" fillId="0" borderId="0" xfId="0" applyFont="1" applyAlignment="1">
      <alignment vertical="center"/>
    </xf>
    <xf numFmtId="0" fontId="173" fillId="0" borderId="0" xfId="0" applyFont="1" applyAlignment="1">
      <alignment horizontal="left" vertical="center" indent="1"/>
    </xf>
    <xf numFmtId="0" fontId="3" fillId="0" borderId="0" xfId="0" applyFont="1" applyAlignment="1">
      <alignment horizontal="left" vertical="center" indent="1"/>
    </xf>
    <xf numFmtId="0" fontId="48" fillId="6" borderId="0" xfId="0" applyFont="1" applyFill="1"/>
    <xf numFmtId="0" fontId="173" fillId="0" borderId="0" xfId="0" applyFont="1" applyAlignment="1">
      <alignment horizontal="left" vertical="center" indent="2"/>
    </xf>
    <xf numFmtId="0" fontId="55" fillId="0" borderId="0" xfId="0" applyFont="1"/>
    <xf numFmtId="0" fontId="48" fillId="0" borderId="0" xfId="0" applyFont="1"/>
    <xf numFmtId="0" fontId="110" fillId="10" borderId="0" xfId="0" applyFont="1" applyFill="1"/>
    <xf numFmtId="0" fontId="110" fillId="6" borderId="0" xfId="0" applyFont="1" applyFill="1"/>
    <xf numFmtId="0" fontId="119" fillId="1969" borderId="0" xfId="2" applyFont="1" applyFill="1" applyAlignment="1">
      <alignment horizontal="right" vertical="center"/>
    </xf>
    <xf numFmtId="0" fontId="222" fillId="10" borderId="0" xfId="0" applyFont="1" applyFill="1" applyAlignment="1">
      <alignment vertical="center"/>
    </xf>
    <xf numFmtId="0" fontId="222" fillId="10" borderId="0" xfId="0" applyFont="1" applyFill="1" applyAlignment="1">
      <alignment horizontal="center" vertical="center"/>
    </xf>
    <xf numFmtId="0" fontId="39" fillId="1971" borderId="0" xfId="0" applyFont="1" applyFill="1" applyAlignment="1">
      <alignment horizontal="center" vertical="center"/>
    </xf>
    <xf numFmtId="0" fontId="48" fillId="10" borderId="0" xfId="0" applyFont="1" applyFill="1" applyAlignment="1">
      <alignment horizontal="center" vertical="center"/>
    </xf>
    <xf numFmtId="0" fontId="48" fillId="0" borderId="0" xfId="0" applyFont="1" applyAlignment="1">
      <alignment horizontal="center" vertical="center"/>
    </xf>
    <xf numFmtId="0" fontId="3" fillId="10" borderId="0" xfId="0" applyFont="1" applyFill="1" applyAlignment="1">
      <alignment horizontal="left" vertical="center" indent="1"/>
    </xf>
    <xf numFmtId="0" fontId="145" fillId="10" borderId="0" xfId="0" applyFont="1" applyFill="1"/>
    <xf numFmtId="0" fontId="221" fillId="10" borderId="0" xfId="0" applyFont="1" applyFill="1" applyAlignment="1">
      <alignment vertical="center"/>
    </xf>
    <xf numFmtId="0" fontId="173" fillId="10" borderId="0" xfId="0" applyFont="1" applyFill="1" applyAlignment="1">
      <alignment horizontal="left" vertical="center" indent="1"/>
    </xf>
    <xf numFmtId="0" fontId="225" fillId="10" borderId="0" xfId="0" applyFont="1" applyFill="1"/>
    <xf numFmtId="0" fontId="64" fillId="10" borderId="0" xfId="0" applyFont="1" applyFill="1"/>
    <xf numFmtId="0" fontId="227" fillId="10" borderId="0" xfId="0" applyFont="1" applyFill="1" applyAlignment="1">
      <alignment vertical="center"/>
    </xf>
    <xf numFmtId="0" fontId="0" fillId="10" borderId="0" xfId="0" applyFill="1" applyAlignment="1">
      <alignment horizontal="left" vertical="center" indent="1"/>
    </xf>
    <xf numFmtId="0" fontId="173" fillId="10" borderId="0" xfId="0" applyFont="1" applyFill="1" applyAlignment="1">
      <alignment horizontal="left" vertical="center" indent="2"/>
    </xf>
    <xf numFmtId="0" fontId="0" fillId="10" borderId="0" xfId="0" applyFill="1" applyAlignment="1">
      <alignment horizontal="left" vertical="center" indent="2"/>
    </xf>
    <xf numFmtId="0" fontId="55" fillId="10" borderId="0" xfId="0" applyFont="1" applyFill="1"/>
    <xf numFmtId="0" fontId="34" fillId="10" borderId="11" xfId="2" applyFont="1" applyFill="1" applyBorder="1" applyAlignment="1" applyProtection="1">
      <alignment vertical="center"/>
      <protection hidden="1"/>
    </xf>
    <xf numFmtId="0" fontId="1" fillId="10" borderId="0" xfId="11" applyFont="1" applyFill="1"/>
    <xf numFmtId="0" fontId="36" fillId="0" borderId="0" xfId="2" applyFont="1" applyAlignment="1">
      <alignment horizontal="right" vertical="center"/>
    </xf>
    <xf numFmtId="0" fontId="44" fillId="22" borderId="20" xfId="2" applyFont="1" applyFill="1" applyBorder="1" applyAlignment="1" applyProtection="1">
      <alignment horizontal="center" vertical="center" textRotation="90"/>
      <protection locked="0"/>
    </xf>
    <xf numFmtId="0" fontId="63" fillId="8" borderId="108" xfId="0" applyFont="1" applyFill="1" applyBorder="1" applyAlignment="1">
      <alignment horizontal="left" vertical="center"/>
    </xf>
    <xf numFmtId="0" fontId="9" fillId="8" borderId="108" xfId="0" applyFont="1" applyFill="1" applyBorder="1" applyAlignment="1">
      <alignment horizontal="right" vertical="center"/>
    </xf>
    <xf numFmtId="0" fontId="26" fillId="8" borderId="108" xfId="13" applyFont="1" applyFill="1" applyBorder="1" applyAlignment="1">
      <alignment vertical="center" wrapText="1"/>
    </xf>
    <xf numFmtId="0" fontId="46" fillId="8" borderId="108" xfId="0" applyFont="1" applyFill="1" applyBorder="1" applyAlignment="1">
      <alignment horizontal="right" vertical="center"/>
    </xf>
    <xf numFmtId="0" fontId="9" fillId="8" borderId="108" xfId="6" applyFont="1" applyFill="1" applyBorder="1" applyAlignment="1">
      <alignment horizontal="right" vertical="center"/>
    </xf>
    <xf numFmtId="0" fontId="46" fillId="8" borderId="108" xfId="0" applyFont="1" applyFill="1" applyBorder="1" applyAlignment="1">
      <alignment horizontal="left" vertical="center"/>
    </xf>
    <xf numFmtId="0" fontId="64" fillId="48" borderId="108" xfId="0" applyFont="1" applyFill="1" applyBorder="1" applyAlignment="1">
      <alignment horizontal="left" vertical="center"/>
    </xf>
    <xf numFmtId="0" fontId="26" fillId="10" borderId="108" xfId="13" applyFont="1" applyFill="1" applyBorder="1" applyAlignment="1">
      <alignment vertical="center" wrapText="1"/>
    </xf>
    <xf numFmtId="0" fontId="26" fillId="10" borderId="109" xfId="13" applyFont="1" applyFill="1" applyBorder="1" applyAlignment="1">
      <alignment vertical="center" wrapText="1"/>
    </xf>
    <xf numFmtId="0" fontId="228" fillId="10" borderId="6" xfId="2" applyFont="1" applyFill="1" applyBorder="1" applyAlignment="1">
      <alignment horizontal="left" vertical="center"/>
    </xf>
    <xf numFmtId="0" fontId="58" fillId="10" borderId="6" xfId="0" applyFont="1" applyFill="1" applyBorder="1" applyAlignment="1">
      <alignment vertical="center"/>
    </xf>
    <xf numFmtId="0" fontId="231" fillId="10" borderId="31" xfId="2" applyFont="1" applyFill="1" applyBorder="1" applyAlignment="1">
      <alignment horizontal="center" vertical="center"/>
    </xf>
    <xf numFmtId="0" fontId="232" fillId="10" borderId="31" xfId="2" applyFont="1" applyFill="1" applyBorder="1" applyAlignment="1">
      <alignment vertical="center"/>
    </xf>
    <xf numFmtId="0" fontId="232" fillId="10" borderId="31" xfId="2" applyFont="1" applyFill="1" applyBorder="1" applyAlignment="1">
      <alignment horizontal="center" vertical="center"/>
    </xf>
    <xf numFmtId="0" fontId="233" fillId="10" borderId="31" xfId="2" applyFont="1" applyFill="1" applyBorder="1" applyAlignment="1">
      <alignment vertical="center"/>
    </xf>
    <xf numFmtId="0" fontId="233" fillId="10" borderId="115" xfId="2" applyFont="1" applyFill="1" applyBorder="1" applyAlignment="1">
      <alignment vertical="center"/>
    </xf>
    <xf numFmtId="0" fontId="234" fillId="10" borderId="6" xfId="2" applyFont="1" applyFill="1" applyBorder="1" applyAlignment="1">
      <alignment horizontal="left" vertical="center"/>
    </xf>
    <xf numFmtId="0" fontId="0" fillId="10" borderId="6" xfId="0" applyFill="1" applyBorder="1" applyAlignment="1">
      <alignment vertical="top"/>
    </xf>
    <xf numFmtId="0" fontId="0" fillId="10" borderId="26" xfId="0" applyFill="1" applyBorder="1" applyAlignment="1">
      <alignment horizontal="left" vertical="top"/>
    </xf>
    <xf numFmtId="0" fontId="17" fillId="92" borderId="0" xfId="2" applyFont="1" applyFill="1" applyAlignment="1">
      <alignment horizontal="center" vertical="center"/>
    </xf>
    <xf numFmtId="0" fontId="17" fillId="21" borderId="0" xfId="2" applyFont="1" applyFill="1" applyAlignment="1">
      <alignment horizontal="center" vertical="center"/>
    </xf>
    <xf numFmtId="0" fontId="17" fillId="93" borderId="0" xfId="2" applyFont="1" applyFill="1" applyAlignment="1">
      <alignment horizontal="center" vertical="center"/>
    </xf>
    <xf numFmtId="0" fontId="88" fillId="10" borderId="0" xfId="2" applyFont="1" applyFill="1" applyAlignment="1">
      <alignment horizontal="right" vertical="center"/>
    </xf>
    <xf numFmtId="0" fontId="237" fillId="10" borderId="6" xfId="2" applyFont="1" applyFill="1" applyBorder="1" applyAlignment="1">
      <alignment horizontal="left" vertical="center"/>
    </xf>
    <xf numFmtId="0" fontId="90" fillId="91" borderId="0" xfId="2" applyFont="1" applyFill="1" applyAlignment="1">
      <alignment horizontal="center" vertical="center"/>
    </xf>
    <xf numFmtId="169" fontId="91" fillId="1972" borderId="118" xfId="2" applyNumberFormat="1" applyFont="1" applyFill="1" applyBorder="1" applyAlignment="1">
      <alignment horizontal="center" vertical="center"/>
    </xf>
    <xf numFmtId="0" fontId="92" fillId="48" borderId="119" xfId="13" applyFont="1" applyFill="1" applyBorder="1" applyAlignment="1">
      <alignment horizontal="center" vertical="center"/>
    </xf>
    <xf numFmtId="169" fontId="91" fillId="1972" borderId="120" xfId="2" applyNumberFormat="1" applyFont="1" applyFill="1" applyBorder="1" applyAlignment="1">
      <alignment horizontal="center" vertical="center"/>
    </xf>
    <xf numFmtId="0" fontId="92" fillId="48" borderId="121" xfId="13" applyFont="1" applyFill="1" applyBorder="1" applyAlignment="1">
      <alignment horizontal="center" vertical="center"/>
    </xf>
    <xf numFmtId="170" fontId="238" fillId="48" borderId="0" xfId="13" applyNumberFormat="1" applyFont="1" applyFill="1" applyAlignment="1" applyProtection="1">
      <alignment horizontal="center" vertical="center"/>
      <protection locked="0"/>
    </xf>
    <xf numFmtId="4" fontId="239" fillId="91" borderId="0" xfId="13" applyNumberFormat="1" applyFont="1" applyFill="1" applyAlignment="1" applyProtection="1">
      <alignment horizontal="center" vertical="center"/>
      <protection locked="0"/>
    </xf>
    <xf numFmtId="165" fontId="240" fillId="91" borderId="0" xfId="13" applyNumberFormat="1" applyFont="1" applyFill="1" applyAlignment="1">
      <alignment vertical="center"/>
    </xf>
    <xf numFmtId="165" fontId="240" fillId="91" borderId="0" xfId="2" applyNumberFormat="1" applyFont="1" applyFill="1" applyAlignment="1">
      <alignment horizontal="center" vertical="center"/>
    </xf>
    <xf numFmtId="170" fontId="241" fillId="91" borderId="0" xfId="2" applyNumberFormat="1" applyFont="1" applyFill="1" applyAlignment="1" applyProtection="1">
      <alignment horizontal="center" vertical="center"/>
      <protection hidden="1"/>
    </xf>
    <xf numFmtId="4" fontId="242" fillId="16" borderId="0" xfId="13" applyNumberFormat="1" applyFont="1" applyFill="1" applyAlignment="1" applyProtection="1">
      <alignment horizontal="center" vertical="center"/>
      <protection locked="0"/>
    </xf>
    <xf numFmtId="165" fontId="34" fillId="16" borderId="0" xfId="13" applyNumberFormat="1" applyFont="1" applyFill="1" applyAlignment="1">
      <alignment vertical="center"/>
    </xf>
    <xf numFmtId="165" fontId="34" fillId="16" borderId="0" xfId="2" applyNumberFormat="1" applyFont="1" applyFill="1" applyAlignment="1">
      <alignment horizontal="center" vertical="center"/>
    </xf>
    <xf numFmtId="170" fontId="243" fillId="16" borderId="7" xfId="13" applyNumberFormat="1" applyFont="1" applyFill="1" applyBorder="1" applyAlignment="1" applyProtection="1">
      <alignment horizontal="center" vertical="center"/>
      <protection locked="0"/>
    </xf>
    <xf numFmtId="0" fontId="39" fillId="10" borderId="6" xfId="2" applyFont="1" applyFill="1" applyBorder="1" applyAlignment="1">
      <alignment horizontal="left" vertical="center"/>
    </xf>
    <xf numFmtId="0" fontId="93" fillId="16" borderId="122" xfId="2" applyFont="1" applyFill="1" applyBorder="1" applyAlignment="1" applyProtection="1">
      <alignment horizontal="center" vertical="center"/>
      <protection hidden="1"/>
    </xf>
    <xf numFmtId="0" fontId="73" fillId="10" borderId="123" xfId="2" applyFont="1" applyFill="1" applyBorder="1" applyAlignment="1">
      <alignment horizontal="center" vertical="center"/>
    </xf>
    <xf numFmtId="0" fontId="93" fillId="16" borderId="123" xfId="2" applyFont="1" applyFill="1" applyBorder="1" applyAlignment="1" applyProtection="1">
      <alignment horizontal="center" vertical="center"/>
      <protection hidden="1"/>
    </xf>
    <xf numFmtId="0" fontId="73" fillId="10" borderId="122" xfId="2" applyFont="1" applyFill="1" applyBorder="1" applyAlignment="1">
      <alignment horizontal="center" vertical="center"/>
    </xf>
    <xf numFmtId="0" fontId="44" fillId="10" borderId="6" xfId="18" applyFont="1" applyFill="1" applyBorder="1" applyAlignment="1">
      <alignment horizontal="right" vertical="center"/>
    </xf>
    <xf numFmtId="0" fontId="44" fillId="1973" borderId="6" xfId="34" applyFont="1" applyFill="1" applyBorder="1" applyAlignment="1" applyProtection="1">
      <alignment horizontal="left" vertical="center"/>
      <protection locked="0"/>
    </xf>
    <xf numFmtId="0" fontId="100" fillId="153" borderId="124" xfId="12" applyFont="1" applyFill="1" applyBorder="1" applyAlignment="1">
      <alignment horizontal="center" vertical="center"/>
    </xf>
    <xf numFmtId="0" fontId="14" fillId="8" borderId="6" xfId="2" applyFont="1" applyFill="1" applyBorder="1" applyAlignment="1">
      <alignment horizontal="center" vertical="center"/>
    </xf>
    <xf numFmtId="0" fontId="92" fillId="48" borderId="125" xfId="13" applyFont="1" applyFill="1" applyBorder="1" applyAlignment="1">
      <alignment horizontal="center" vertical="center"/>
    </xf>
    <xf numFmtId="0" fontId="73" fillId="10" borderId="126" xfId="2" applyFont="1" applyFill="1" applyBorder="1" applyAlignment="1">
      <alignment horizontal="center" vertical="center"/>
    </xf>
    <xf numFmtId="169" fontId="91" fillId="1972" borderId="42" xfId="2" applyNumberFormat="1" applyFont="1" applyFill="1" applyBorder="1" applyAlignment="1">
      <alignment horizontal="center" vertical="center"/>
    </xf>
    <xf numFmtId="0" fontId="94" fillId="48" borderId="42" xfId="2" applyFont="1" applyFill="1" applyBorder="1" applyAlignment="1" applyProtection="1">
      <alignment horizontal="center" vertical="center"/>
      <protection hidden="1"/>
    </xf>
    <xf numFmtId="169" fontId="90" fillId="1968" borderId="0" xfId="11" applyNumberFormat="1" applyFont="1" applyFill="1" applyAlignment="1">
      <alignment horizontal="center" vertical="center"/>
    </xf>
    <xf numFmtId="0" fontId="17" fillId="90" borderId="0" xfId="2" applyFont="1" applyFill="1" applyAlignment="1">
      <alignment horizontal="center" vertical="center"/>
    </xf>
    <xf numFmtId="0" fontId="101" fillId="90" borderId="0" xfId="2" applyFont="1" applyFill="1"/>
    <xf numFmtId="0" fontId="101" fillId="91" borderId="0" xfId="2" applyFont="1" applyFill="1"/>
    <xf numFmtId="0" fontId="101" fillId="16" borderId="26" xfId="2" applyFont="1" applyFill="1" applyBorder="1"/>
    <xf numFmtId="0" fontId="0" fillId="16" borderId="26" xfId="0" applyFill="1" applyBorder="1"/>
    <xf numFmtId="0" fontId="6" fillId="91" borderId="26" xfId="2" applyFill="1" applyBorder="1"/>
    <xf numFmtId="0" fontId="6" fillId="16" borderId="26" xfId="2" applyFill="1" applyBorder="1"/>
    <xf numFmtId="0" fontId="6" fillId="16" borderId="104" xfId="2" applyFill="1" applyBorder="1"/>
    <xf numFmtId="165" fontId="90" fillId="90" borderId="56" xfId="2" applyNumberFormat="1" applyFont="1" applyFill="1" applyBorder="1" applyAlignment="1">
      <alignment horizontal="center" vertical="center"/>
    </xf>
    <xf numFmtId="165" fontId="90" fillId="91" borderId="22" xfId="2" applyNumberFormat="1" applyFont="1" applyFill="1" applyBorder="1" applyAlignment="1">
      <alignment horizontal="center" vertical="center"/>
    </xf>
    <xf numFmtId="0" fontId="17" fillId="90" borderId="22" xfId="2" applyFont="1" applyFill="1" applyBorder="1" applyAlignment="1">
      <alignment horizontal="center" vertical="center"/>
    </xf>
    <xf numFmtId="165" fontId="31" fillId="90" borderId="22" xfId="2" applyNumberFormat="1" applyFont="1" applyFill="1" applyBorder="1" applyAlignment="1">
      <alignment horizontal="center" vertical="center"/>
    </xf>
    <xf numFmtId="0" fontId="0" fillId="90" borderId="22" xfId="0" applyFill="1" applyBorder="1" applyAlignment="1">
      <alignment horizontal="left" vertical="center"/>
    </xf>
    <xf numFmtId="169" fontId="90" fillId="16" borderId="22" xfId="11" applyNumberFormat="1" applyFont="1" applyFill="1" applyBorder="1" applyAlignment="1">
      <alignment horizontal="center" vertical="center"/>
    </xf>
    <xf numFmtId="165" fontId="31" fillId="16" borderId="22" xfId="2" applyNumberFormat="1" applyFont="1" applyFill="1" applyBorder="1" applyAlignment="1">
      <alignment horizontal="center" vertical="center"/>
    </xf>
    <xf numFmtId="170" fontId="104" fillId="91" borderId="22" xfId="2" applyNumberFormat="1" applyFont="1" applyFill="1" applyBorder="1" applyAlignment="1">
      <alignment horizontal="centerContinuous" vertical="center"/>
    </xf>
    <xf numFmtId="165" fontId="103" fillId="91" borderId="22" xfId="2" applyNumberFormat="1" applyFont="1" applyFill="1" applyBorder="1" applyAlignment="1">
      <alignment horizontal="right" vertical="center"/>
    </xf>
    <xf numFmtId="0" fontId="6" fillId="91" borderId="22" xfId="2" applyFill="1" applyBorder="1" applyProtection="1">
      <protection locked="0"/>
    </xf>
    <xf numFmtId="170" fontId="104" fillId="91" borderId="22" xfId="2" applyNumberFormat="1" applyFont="1" applyFill="1" applyBorder="1" applyAlignment="1">
      <alignment horizontal="center" vertical="center"/>
    </xf>
    <xf numFmtId="170" fontId="104" fillId="16" borderId="22" xfId="2" applyNumberFormat="1" applyFont="1" applyFill="1" applyBorder="1" applyAlignment="1">
      <alignment horizontal="centerContinuous" vertical="center"/>
    </xf>
    <xf numFmtId="165" fontId="103" fillId="16" borderId="22" xfId="2" applyNumberFormat="1" applyFont="1" applyFill="1" applyBorder="1" applyAlignment="1">
      <alignment horizontal="right" vertical="center"/>
    </xf>
    <xf numFmtId="0" fontId="6" fillId="16" borderId="22" xfId="2" applyFill="1" applyBorder="1" applyProtection="1">
      <protection locked="0"/>
    </xf>
    <xf numFmtId="170" fontId="104" fillId="16" borderId="23" xfId="2" applyNumberFormat="1" applyFont="1" applyFill="1" applyBorder="1" applyAlignment="1">
      <alignment horizontal="center" vertical="center"/>
    </xf>
    <xf numFmtId="0" fontId="105" fillId="10" borderId="7" xfId="12" applyFont="1" applyFill="1" applyBorder="1" applyAlignment="1">
      <alignment horizontal="center" vertical="center"/>
    </xf>
    <xf numFmtId="0" fontId="100" fillId="12" borderId="127" xfId="12" applyFont="1" applyFill="1" applyBorder="1" applyAlignment="1">
      <alignment horizontal="center" vertical="center"/>
    </xf>
    <xf numFmtId="0" fontId="93" fillId="173" borderId="63" xfId="2" applyFont="1" applyFill="1" applyBorder="1" applyAlignment="1" applyProtection="1">
      <alignment horizontal="center" vertical="center"/>
      <protection hidden="1"/>
    </xf>
    <xf numFmtId="0" fontId="93" fillId="16" borderId="63" xfId="2" applyFont="1" applyFill="1" applyBorder="1" applyAlignment="1" applyProtection="1">
      <alignment horizontal="center" vertical="center"/>
      <protection hidden="1"/>
    </xf>
    <xf numFmtId="0" fontId="44" fillId="1974" borderId="63" xfId="2" applyFont="1" applyFill="1" applyBorder="1" applyAlignment="1" applyProtection="1">
      <alignment horizontal="center" vertical="center"/>
      <protection hidden="1"/>
    </xf>
    <xf numFmtId="0" fontId="44" fillId="173" borderId="63" xfId="2" applyFont="1" applyFill="1" applyBorder="1" applyAlignment="1" applyProtection="1">
      <alignment horizontal="center" vertical="center"/>
      <protection hidden="1"/>
    </xf>
    <xf numFmtId="0" fontId="93" fillId="58" borderId="63" xfId="2" applyFont="1" applyFill="1" applyBorder="1" applyAlignment="1" applyProtection="1">
      <alignment horizontal="center" vertical="center"/>
      <protection hidden="1"/>
    </xf>
    <xf numFmtId="1" fontId="99" fillId="90" borderId="63" xfId="2" applyNumberFormat="1" applyFont="1" applyFill="1" applyBorder="1" applyAlignment="1" applyProtection="1">
      <alignment horizontal="center" vertical="center"/>
      <protection hidden="1"/>
    </xf>
    <xf numFmtId="1" fontId="99" fillId="90" borderId="63" xfId="2" applyNumberFormat="1" applyFont="1" applyFill="1" applyBorder="1" applyAlignment="1" applyProtection="1">
      <alignment horizontal="left" vertical="center"/>
      <protection hidden="1"/>
    </xf>
    <xf numFmtId="0" fontId="245" fillId="174" borderId="63" xfId="2" applyFont="1" applyFill="1" applyBorder="1" applyAlignment="1" applyProtection="1">
      <alignment horizontal="center" vertical="center"/>
      <protection hidden="1"/>
    </xf>
    <xf numFmtId="0" fontId="245" fillId="174" borderId="117" xfId="2" applyFont="1" applyFill="1" applyBorder="1" applyAlignment="1" applyProtection="1">
      <alignment horizontal="center" vertical="center"/>
      <protection hidden="1"/>
    </xf>
    <xf numFmtId="0" fontId="105" fillId="0" borderId="6" xfId="12" applyFont="1" applyBorder="1" applyAlignment="1">
      <alignment horizontal="center" vertical="center"/>
    </xf>
    <xf numFmtId="172" fontId="106" fillId="11" borderId="58" xfId="0" applyNumberFormat="1" applyFont="1" applyFill="1" applyBorder="1" applyAlignment="1">
      <alignment horizontal="center" vertical="center"/>
    </xf>
    <xf numFmtId="172" fontId="106" fillId="11" borderId="108" xfId="0" applyNumberFormat="1" applyFont="1" applyFill="1" applyBorder="1" applyAlignment="1">
      <alignment horizontal="center" vertical="center"/>
    </xf>
    <xf numFmtId="173" fontId="106" fillId="11" borderId="108" xfId="0" applyNumberFormat="1" applyFont="1" applyFill="1" applyBorder="1" applyAlignment="1">
      <alignment horizontal="center" vertical="center"/>
    </xf>
    <xf numFmtId="0" fontId="107" fillId="108" borderId="6" xfId="23" applyFont="1" applyFill="1" applyBorder="1" applyAlignment="1">
      <alignment horizontal="center" vertical="center"/>
    </xf>
    <xf numFmtId="1" fontId="99" fillId="90" borderId="71" xfId="2" applyNumberFormat="1" applyFont="1" applyFill="1" applyBorder="1" applyAlignment="1" applyProtection="1">
      <alignment horizontal="left" vertical="center"/>
      <protection hidden="1"/>
    </xf>
    <xf numFmtId="0" fontId="245" fillId="174" borderId="71" xfId="2" applyFont="1" applyFill="1" applyBorder="1" applyAlignment="1" applyProtection="1">
      <alignment horizontal="center" vertical="center"/>
      <protection hidden="1"/>
    </xf>
    <xf numFmtId="0" fontId="21" fillId="10" borderId="6" xfId="6" applyFont="1" applyFill="1" applyBorder="1" applyAlignment="1">
      <alignment horizontal="left" vertical="center"/>
    </xf>
    <xf numFmtId="172" fontId="106" fillId="11" borderId="122" xfId="0" applyNumberFormat="1" applyFont="1" applyFill="1" applyBorder="1" applyAlignment="1">
      <alignment horizontal="center" vertical="center"/>
    </xf>
    <xf numFmtId="172" fontId="106" fillId="11" borderId="128" xfId="0" applyNumberFormat="1" applyFont="1" applyFill="1" applyBorder="1" applyAlignment="1">
      <alignment horizontal="center" vertical="center"/>
    </xf>
    <xf numFmtId="172" fontId="106" fillId="11" borderId="26" xfId="0" applyNumberFormat="1" applyFont="1" applyFill="1" applyBorder="1" applyAlignment="1">
      <alignment horizontal="center" vertical="center"/>
    </xf>
    <xf numFmtId="173" fontId="106" fillId="11" borderId="26" xfId="0" applyNumberFormat="1" applyFont="1" applyFill="1" applyBorder="1" applyAlignment="1">
      <alignment horizontal="center" vertical="center"/>
    </xf>
    <xf numFmtId="0" fontId="39" fillId="10" borderId="6" xfId="6" applyFont="1" applyFill="1" applyBorder="1" applyAlignment="1">
      <alignment horizontal="left" vertical="center"/>
    </xf>
    <xf numFmtId="0" fontId="73" fillId="10" borderId="29" xfId="2" applyFont="1" applyFill="1" applyBorder="1" applyAlignment="1">
      <alignment vertical="center"/>
    </xf>
    <xf numFmtId="0" fontId="53" fillId="10" borderId="6" xfId="6" applyFont="1" applyFill="1" applyBorder="1" applyAlignment="1">
      <alignment horizontal="left" vertical="center"/>
    </xf>
    <xf numFmtId="0" fontId="2" fillId="17" borderId="6" xfId="2" applyFont="1" applyFill="1" applyBorder="1" applyAlignment="1">
      <alignment horizontal="center" vertical="center"/>
    </xf>
    <xf numFmtId="0" fontId="32" fillId="10" borderId="7" xfId="6" applyFont="1" applyFill="1" applyBorder="1" applyAlignment="1">
      <alignment vertical="center"/>
    </xf>
    <xf numFmtId="0" fontId="246" fillId="108" borderId="0" xfId="0" applyFont="1" applyFill="1" applyAlignment="1">
      <alignment horizontal="right" vertical="center"/>
    </xf>
    <xf numFmtId="0" fontId="44" fillId="16" borderId="0" xfId="18" applyFont="1" applyFill="1" applyAlignment="1">
      <alignment horizontal="right" vertical="center"/>
    </xf>
    <xf numFmtId="0" fontId="5" fillId="11" borderId="0" xfId="1" applyFill="1" applyBorder="1" applyAlignment="1">
      <alignment horizontal="left" vertical="center"/>
    </xf>
    <xf numFmtId="0" fontId="44" fillId="16" borderId="26" xfId="18" applyFont="1" applyFill="1" applyBorder="1" applyAlignment="1">
      <alignment horizontal="right" vertical="center"/>
    </xf>
    <xf numFmtId="0" fontId="247" fillId="108" borderId="0" xfId="16" applyFont="1" applyFill="1" applyAlignment="1">
      <alignment horizontal="center" vertical="center"/>
    </xf>
    <xf numFmtId="168" fontId="36" fillId="100" borderId="114" xfId="0" applyNumberFormat="1" applyFont="1" applyFill="1" applyBorder="1" applyAlignment="1">
      <alignment horizontal="center" vertical="center"/>
    </xf>
    <xf numFmtId="0" fontId="4" fillId="94" borderId="132" xfId="0" applyFont="1" applyFill="1" applyBorder="1" applyAlignment="1">
      <alignment horizontal="right" vertical="center"/>
    </xf>
    <xf numFmtId="0" fontId="62" fillId="94" borderId="24" xfId="19" applyFont="1" applyFill="1" applyBorder="1" applyAlignment="1">
      <alignment horizontal="left" vertical="center"/>
    </xf>
    <xf numFmtId="0" fontId="0" fillId="94" borderId="133" xfId="0" applyFill="1" applyBorder="1"/>
    <xf numFmtId="0" fontId="62" fillId="94" borderId="25" xfId="19" applyFont="1" applyFill="1" applyBorder="1" applyAlignment="1">
      <alignment horizontal="right" vertical="center"/>
    </xf>
    <xf numFmtId="0" fontId="248" fillId="10" borderId="0" xfId="2" applyFont="1" applyFill="1" applyAlignment="1" applyProtection="1">
      <alignment horizontal="left" vertical="center"/>
      <protection locked="0"/>
    </xf>
    <xf numFmtId="0" fontId="44" fillId="10" borderId="0" xfId="0" applyFont="1" applyFill="1" applyAlignment="1">
      <alignment vertical="center"/>
    </xf>
    <xf numFmtId="0" fontId="20" fillId="93" borderId="0" xfId="0" applyFont="1" applyFill="1" applyAlignment="1">
      <alignment horizontal="left" vertical="center"/>
    </xf>
    <xf numFmtId="0" fontId="20" fillId="93" borderId="0" xfId="0" applyFont="1" applyFill="1" applyAlignment="1">
      <alignment horizontal="right" vertical="center"/>
    </xf>
    <xf numFmtId="168" fontId="21" fillId="1975" borderId="0" xfId="35" applyNumberFormat="1" applyFont="1" applyFill="1" applyAlignment="1">
      <alignment horizontal="center" vertical="center"/>
    </xf>
    <xf numFmtId="0" fontId="14" fillId="8" borderId="3" xfId="2" applyFont="1" applyFill="1" applyBorder="1" applyAlignment="1">
      <alignment horizontal="center" vertical="center"/>
    </xf>
    <xf numFmtId="0" fontId="2" fillId="1978" borderId="6" xfId="21" applyFont="1" applyFill="1" applyBorder="1" applyAlignment="1">
      <alignment horizontal="center" vertical="center"/>
    </xf>
    <xf numFmtId="0" fontId="0" fillId="5" borderId="1" xfId="0" applyFill="1" applyBorder="1"/>
    <xf numFmtId="0" fontId="252" fillId="5" borderId="1" xfId="13" applyFont="1" applyFill="1" applyBorder="1" applyAlignment="1" applyProtection="1">
      <alignment vertical="center"/>
      <protection locked="0"/>
    </xf>
    <xf numFmtId="0" fontId="252" fillId="5" borderId="5" xfId="13" applyFont="1" applyFill="1" applyBorder="1" applyAlignment="1" applyProtection="1">
      <alignment vertical="center"/>
      <protection locked="0"/>
    </xf>
    <xf numFmtId="0" fontId="0" fillId="5" borderId="0" xfId="0" applyFill="1"/>
    <xf numFmtId="0" fontId="253" fillId="5" borderId="0" xfId="13" applyFont="1" applyFill="1" applyAlignment="1" applyProtection="1">
      <alignment vertical="center"/>
      <protection locked="0"/>
    </xf>
    <xf numFmtId="0" fontId="253" fillId="5" borderId="7" xfId="13" applyFont="1" applyFill="1" applyBorder="1" applyAlignment="1" applyProtection="1">
      <alignment vertical="center"/>
      <protection locked="0"/>
    </xf>
    <xf numFmtId="0" fontId="248" fillId="5" borderId="0" xfId="2" applyFont="1" applyFill="1" applyAlignment="1" applyProtection="1">
      <alignment horizontal="left" vertical="center"/>
      <protection locked="0"/>
    </xf>
    <xf numFmtId="0" fontId="17" fillId="5" borderId="0" xfId="35" applyFont="1" applyFill="1" applyAlignment="1">
      <alignment horizontal="center" vertical="center"/>
    </xf>
    <xf numFmtId="0" fontId="17" fillId="1979" borderId="7" xfId="6" applyFont="1" applyFill="1" applyBorder="1" applyAlignment="1">
      <alignment vertical="center"/>
    </xf>
    <xf numFmtId="0" fontId="253" fillId="5" borderId="0" xfId="13" applyFont="1" applyFill="1" applyAlignment="1" applyProtection="1">
      <alignment vertical="center" wrapText="1"/>
      <protection locked="0"/>
    </xf>
    <xf numFmtId="0" fontId="253" fillId="10" borderId="0" xfId="13" applyFont="1" applyFill="1" applyAlignment="1" applyProtection="1">
      <alignment vertical="center" wrapText="1"/>
      <protection locked="0"/>
    </xf>
    <xf numFmtId="0" fontId="107" fillId="10" borderId="0" xfId="2" applyFont="1" applyFill="1" applyAlignment="1">
      <alignment horizontal="center" vertical="center"/>
    </xf>
    <xf numFmtId="0" fontId="17" fillId="10" borderId="0" xfId="35" applyFont="1" applyFill="1" applyAlignment="1">
      <alignment horizontal="center" vertical="center"/>
    </xf>
    <xf numFmtId="0" fontId="17" fillId="1977" borderId="7" xfId="6" applyFont="1" applyFill="1" applyBorder="1" applyAlignment="1">
      <alignment vertical="center"/>
    </xf>
    <xf numFmtId="0" fontId="255" fillId="10" borderId="0" xfId="2" applyFont="1" applyFill="1" applyAlignment="1" applyProtection="1">
      <alignment horizontal="left" vertical="center"/>
      <protection locked="0"/>
    </xf>
    <xf numFmtId="0" fontId="182" fillId="10" borderId="0" xfId="13" applyFont="1" applyFill="1" applyAlignment="1" applyProtection="1">
      <alignment horizontal="center" vertical="center"/>
      <protection locked="0"/>
    </xf>
    <xf numFmtId="0" fontId="68" fillId="112" borderId="0" xfId="2" applyFont="1" applyFill="1" applyAlignment="1" applyProtection="1">
      <alignment horizontal="center" vertical="center"/>
      <protection hidden="1"/>
    </xf>
    <xf numFmtId="0" fontId="250" fillId="10" borderId="0" xfId="13" applyFont="1" applyFill="1" applyAlignment="1" applyProtection="1">
      <alignment horizontal="center" vertical="center"/>
      <protection locked="0"/>
    </xf>
    <xf numFmtId="0" fontId="26" fillId="10" borderId="0" xfId="2" applyFont="1" applyFill="1" applyAlignment="1" applyProtection="1">
      <alignment horizontal="center" vertical="center"/>
      <protection hidden="1"/>
    </xf>
    <xf numFmtId="0" fontId="17" fillId="1977" borderId="0" xfId="6" applyFont="1" applyFill="1" applyAlignment="1">
      <alignment vertical="center"/>
    </xf>
    <xf numFmtId="0" fontId="26" fillId="8" borderId="0" xfId="0" applyFont="1" applyFill="1" applyAlignment="1">
      <alignment horizontal="center" vertical="center"/>
    </xf>
    <xf numFmtId="0" fontId="17" fillId="1977" borderId="0" xfId="6" applyFont="1" applyFill="1" applyAlignment="1">
      <alignment horizontal="center" vertical="center"/>
    </xf>
    <xf numFmtId="0" fontId="17" fillId="10" borderId="0" xfId="2" applyFont="1" applyFill="1" applyAlignment="1" applyProtection="1">
      <alignment vertical="center"/>
      <protection hidden="1"/>
    </xf>
    <xf numFmtId="0" fontId="41" fillId="10" borderId="0" xfId="2" applyFont="1" applyFill="1" applyAlignment="1">
      <alignment horizontal="center" vertical="center" wrapText="1"/>
    </xf>
    <xf numFmtId="0" fontId="70" fillId="1977" borderId="0" xfId="6" applyFont="1" applyFill="1" applyAlignment="1">
      <alignment horizontal="center" vertical="center" wrapText="1"/>
    </xf>
    <xf numFmtId="0" fontId="257" fillId="10" borderId="0" xfId="0" applyFont="1" applyFill="1" applyAlignment="1">
      <alignment vertical="center"/>
    </xf>
    <xf numFmtId="0" fontId="17" fillId="8" borderId="0" xfId="6" applyFont="1" applyFill="1" applyAlignment="1">
      <alignment horizontal="center"/>
    </xf>
    <xf numFmtId="0" fontId="26" fillId="5" borderId="7" xfId="2" applyFont="1" applyFill="1" applyBorder="1" applyAlignment="1" applyProtection="1">
      <alignment horizontal="center" vertical="center"/>
      <protection hidden="1"/>
    </xf>
    <xf numFmtId="0" fontId="17" fillId="8" borderId="0" xfId="6" applyFont="1" applyFill="1"/>
    <xf numFmtId="0" fontId="21" fillId="5" borderId="7" xfId="2" applyFont="1" applyFill="1" applyBorder="1" applyAlignment="1" applyProtection="1">
      <alignment horizontal="center" vertical="center"/>
      <protection hidden="1"/>
    </xf>
    <xf numFmtId="0" fontId="257" fillId="8" borderId="0" xfId="0" applyFont="1" applyFill="1" applyAlignment="1">
      <alignment vertical="center"/>
    </xf>
    <xf numFmtId="0" fontId="21" fillId="1976" borderId="0" xfId="35" applyFont="1" applyFill="1" applyAlignment="1">
      <alignment horizontal="center" vertical="center"/>
    </xf>
    <xf numFmtId="0" fontId="257" fillId="10" borderId="6" xfId="0" applyFont="1" applyFill="1" applyBorder="1" applyAlignment="1">
      <alignment vertical="center"/>
    </xf>
    <xf numFmtId="0" fontId="258" fillId="1981" borderId="0" xfId="2" applyFont="1" applyFill="1" applyAlignment="1" applyProtection="1">
      <alignment horizontal="right" vertical="center"/>
      <protection locked="0"/>
    </xf>
    <xf numFmtId="0" fontId="31" fillId="8" borderId="0" xfId="6" applyFont="1" applyFill="1" applyAlignment="1">
      <alignment horizontal="right" vertical="center"/>
    </xf>
    <xf numFmtId="0" fontId="31" fillId="8" borderId="0" xfId="0" applyFont="1" applyFill="1" applyAlignment="1">
      <alignment horizontal="center" vertical="center"/>
    </xf>
    <xf numFmtId="0" fontId="164" fillId="10" borderId="7" xfId="2" applyFont="1" applyFill="1" applyBorder="1" applyAlignment="1" applyProtection="1">
      <alignment horizontal="left" vertical="center"/>
      <protection locked="0"/>
    </xf>
    <xf numFmtId="0" fontId="258" fillId="93" borderId="0" xfId="0" applyFont="1" applyFill="1" applyAlignment="1">
      <alignment horizontal="left" vertical="center"/>
    </xf>
    <xf numFmtId="0" fontId="31" fillId="8" borderId="0" xfId="0" applyFont="1" applyFill="1" applyAlignment="1">
      <alignment horizontal="right" vertical="center"/>
    </xf>
    <xf numFmtId="0" fontId="90" fillId="8" borderId="0" xfId="0" applyFont="1" applyFill="1" applyAlignment="1">
      <alignment vertical="center"/>
    </xf>
    <xf numFmtId="0" fontId="2" fillId="2" borderId="0" xfId="0" applyFont="1" applyFill="1" applyAlignment="1">
      <alignment horizontal="left" vertical="center"/>
    </xf>
    <xf numFmtId="1" fontId="31" fillId="1981" borderId="7" xfId="2" applyNumberFormat="1" applyFont="1" applyFill="1" applyBorder="1" applyAlignment="1" applyProtection="1">
      <alignment horizontal="center" vertical="center"/>
      <protection locked="0"/>
    </xf>
    <xf numFmtId="0" fontId="119" fillId="108" borderId="6" xfId="30" applyFont="1" applyFill="1" applyBorder="1" applyAlignment="1">
      <alignment horizontal="center" vertical="center"/>
    </xf>
    <xf numFmtId="0" fontId="258" fillId="1953" borderId="0" xfId="0" applyFont="1" applyFill="1" applyAlignment="1">
      <alignment horizontal="left" vertical="center"/>
    </xf>
    <xf numFmtId="0" fontId="259" fillId="93" borderId="0" xfId="0" applyFont="1" applyFill="1" applyAlignment="1">
      <alignment horizontal="right" vertical="center"/>
    </xf>
    <xf numFmtId="0" fontId="87" fillId="10" borderId="7" xfId="2" applyFont="1" applyFill="1" applyBorder="1" applyAlignment="1" applyProtection="1">
      <alignment horizontal="left" vertical="center"/>
      <protection locked="0"/>
    </xf>
    <xf numFmtId="0" fontId="11" fillId="1983" borderId="0" xfId="6" applyFont="1" applyFill="1" applyAlignment="1">
      <alignment horizontal="left"/>
    </xf>
    <xf numFmtId="0" fontId="20" fillId="93" borderId="0" xfId="0" applyFont="1" applyFill="1" applyAlignment="1">
      <alignment vertical="center"/>
    </xf>
    <xf numFmtId="0" fontId="20" fillId="1953" borderId="0" xfId="0" applyFont="1" applyFill="1" applyAlignment="1">
      <alignment horizontal="left" vertical="center"/>
    </xf>
    <xf numFmtId="0" fontId="20" fillId="1953" borderId="0" xfId="0" applyFont="1" applyFill="1" applyAlignment="1">
      <alignment horizontal="right" vertical="center"/>
    </xf>
    <xf numFmtId="0" fontId="259" fillId="1953" borderId="0" xfId="0" applyFont="1" applyFill="1" applyAlignment="1">
      <alignment horizontal="right" vertical="center"/>
    </xf>
    <xf numFmtId="0" fontId="11" fillId="1984" borderId="0" xfId="6" applyFont="1" applyFill="1" applyAlignment="1">
      <alignment horizontal="left"/>
    </xf>
    <xf numFmtId="0" fontId="20" fillId="1953" borderId="0" xfId="0" applyFont="1" applyFill="1" applyAlignment="1">
      <alignment vertical="center"/>
    </xf>
    <xf numFmtId="0" fontId="100" fillId="153" borderId="6" xfId="12" applyFont="1" applyFill="1" applyBorder="1" applyAlignment="1">
      <alignment horizontal="center" vertical="center"/>
    </xf>
    <xf numFmtId="0" fontId="100" fillId="153" borderId="0" xfId="12" applyFont="1" applyFill="1" applyAlignment="1">
      <alignment horizontal="center" vertical="center"/>
    </xf>
    <xf numFmtId="0" fontId="100" fillId="153" borderId="7" xfId="12" applyFont="1" applyFill="1" applyBorder="1" applyAlignment="1">
      <alignment horizontal="center" vertical="center"/>
    </xf>
    <xf numFmtId="0" fontId="258" fillId="0" borderId="0" xfId="2" applyFont="1" applyAlignment="1" applyProtection="1">
      <alignment horizontal="right" vertical="center"/>
      <protection locked="0"/>
    </xf>
    <xf numFmtId="0" fontId="17" fillId="0" borderId="0" xfId="2" applyFont="1" applyAlignment="1" applyProtection="1">
      <alignment horizontal="left" vertical="center"/>
      <protection locked="0"/>
    </xf>
    <xf numFmtId="0" fontId="14" fillId="8" borderId="10" xfId="2" applyFont="1" applyFill="1" applyBorder="1" applyAlignment="1">
      <alignment horizontal="center" vertical="center"/>
    </xf>
    <xf numFmtId="0" fontId="14" fillId="8" borderId="11" xfId="2" applyFont="1" applyFill="1" applyBorder="1" applyAlignment="1">
      <alignment horizontal="center" vertical="center"/>
    </xf>
    <xf numFmtId="0" fontId="0" fillId="0" borderId="0" xfId="0" applyAlignment="1">
      <alignment vertical="center"/>
    </xf>
    <xf numFmtId="0" fontId="0" fillId="0" borderId="6" xfId="0" applyBorder="1" applyAlignment="1">
      <alignment vertical="center"/>
    </xf>
    <xf numFmtId="0" fontId="259" fillId="93" borderId="0" xfId="0" applyFont="1" applyFill="1" applyAlignment="1">
      <alignment horizontal="left" vertical="center"/>
    </xf>
    <xf numFmtId="0" fontId="259" fillId="1953" borderId="0" xfId="0" applyFont="1" applyFill="1" applyAlignment="1">
      <alignment horizontal="left" vertical="center"/>
    </xf>
    <xf numFmtId="0" fontId="260" fillId="5" borderId="0" xfId="13" applyFont="1" applyFill="1" applyAlignment="1" applyProtection="1">
      <alignment vertical="center"/>
      <protection locked="0"/>
    </xf>
    <xf numFmtId="0" fontId="107" fillId="1786" borderId="24" xfId="0" applyFont="1" applyFill="1" applyBorder="1" applyAlignment="1">
      <alignment vertical="center"/>
    </xf>
    <xf numFmtId="0" fontId="107" fillId="1786" borderId="0" xfId="0" applyFont="1" applyFill="1" applyAlignment="1">
      <alignment vertical="center"/>
    </xf>
    <xf numFmtId="0" fontId="55" fillId="1786" borderId="0" xfId="0" applyFont="1" applyFill="1" applyAlignment="1">
      <alignment vertical="center"/>
    </xf>
    <xf numFmtId="1" fontId="25" fillId="32" borderId="0" xfId="2" applyNumberFormat="1" applyFont="1" applyFill="1" applyAlignment="1" applyProtection="1">
      <alignment horizontal="center" vertical="center" wrapText="1"/>
      <protection hidden="1"/>
    </xf>
    <xf numFmtId="0" fontId="27" fillId="10" borderId="0" xfId="2" applyFont="1" applyFill="1" applyAlignment="1" applyProtection="1">
      <alignment horizontal="center" vertical="center"/>
      <protection hidden="1"/>
    </xf>
    <xf numFmtId="0" fontId="0" fillId="10" borderId="0" xfId="0" applyFill="1" applyAlignment="1">
      <alignment horizontal="left" vertical="center" wrapText="1"/>
    </xf>
    <xf numFmtId="0" fontId="3" fillId="0" borderId="0" xfId="0" applyFont="1"/>
    <xf numFmtId="0" fontId="17" fillId="8" borderId="0" xfId="2" applyFont="1" applyFill="1" applyAlignment="1">
      <alignment horizontal="left" vertical="center"/>
    </xf>
    <xf numFmtId="0" fontId="17" fillId="8" borderId="0" xfId="0" applyFont="1" applyFill="1" applyAlignment="1">
      <alignment horizontal="left"/>
    </xf>
    <xf numFmtId="0" fontId="55" fillId="8" borderId="0" xfId="2" applyFont="1" applyFill="1" applyAlignment="1">
      <alignment horizontal="right" vertical="center"/>
    </xf>
    <xf numFmtId="0" fontId="55" fillId="8" borderId="0" xfId="2" applyFont="1" applyFill="1" applyAlignment="1" applyProtection="1">
      <alignment horizontal="right" vertical="center"/>
      <protection hidden="1"/>
    </xf>
    <xf numFmtId="0" fontId="4" fillId="8" borderId="0" xfId="2" applyFont="1" applyFill="1" applyAlignment="1">
      <alignment horizontal="left" vertical="center"/>
    </xf>
    <xf numFmtId="0" fontId="215" fillId="8" borderId="24" xfId="2" applyFont="1" applyFill="1" applyBorder="1" applyAlignment="1" applyProtection="1">
      <alignment vertical="center"/>
      <protection locked="0"/>
    </xf>
    <xf numFmtId="0" fontId="215" fillId="8" borderId="0" xfId="2" applyFont="1" applyFill="1" applyAlignment="1" applyProtection="1">
      <alignment vertical="center" wrapText="1"/>
      <protection locked="0"/>
    </xf>
    <xf numFmtId="0" fontId="1" fillId="8" borderId="0" xfId="0" applyFont="1" applyFill="1"/>
    <xf numFmtId="0" fontId="65" fillId="8" borderId="0" xfId="2" applyFont="1" applyFill="1" applyAlignment="1">
      <alignment horizontal="center" vertical="center"/>
    </xf>
    <xf numFmtId="0" fontId="65" fillId="8" borderId="24" xfId="2" applyFont="1" applyFill="1" applyBorder="1" applyAlignment="1" applyProtection="1">
      <alignment vertical="center"/>
      <protection locked="0"/>
    </xf>
    <xf numFmtId="0" fontId="65" fillId="8" borderId="0" xfId="2" applyFont="1" applyFill="1" applyAlignment="1" applyProtection="1">
      <alignment vertical="center"/>
      <protection locked="0"/>
    </xf>
    <xf numFmtId="0" fontId="74" fillId="8" borderId="0" xfId="2" applyFont="1" applyFill="1" applyProtection="1">
      <protection hidden="1"/>
    </xf>
    <xf numFmtId="0" fontId="36" fillId="8" borderId="0" xfId="3" applyFont="1" applyFill="1" applyAlignment="1">
      <alignment horizontal="center" vertical="center"/>
    </xf>
    <xf numFmtId="167" fontId="3" fillId="8" borderId="0" xfId="2" applyNumberFormat="1" applyFont="1" applyFill="1" applyAlignment="1">
      <alignment vertical="center"/>
    </xf>
    <xf numFmtId="0" fontId="1" fillId="8" borderId="0" xfId="2" applyFont="1" applyFill="1" applyAlignment="1">
      <alignment vertical="center"/>
    </xf>
    <xf numFmtId="0" fontId="1" fillId="8" borderId="0" xfId="7" applyFill="1" applyAlignment="1">
      <alignment vertical="center"/>
    </xf>
    <xf numFmtId="0" fontId="3" fillId="8" borderId="0" xfId="7" applyFont="1" applyFill="1" applyAlignment="1">
      <alignment vertical="center"/>
    </xf>
    <xf numFmtId="0" fontId="1" fillId="8" borderId="7" xfId="7" applyFill="1" applyBorder="1" applyAlignment="1">
      <alignment vertical="center"/>
    </xf>
    <xf numFmtId="0" fontId="3" fillId="8" borderId="0" xfId="0" applyFont="1" applyFill="1" applyAlignment="1">
      <alignment horizontal="right" vertical="center"/>
    </xf>
    <xf numFmtId="0" fontId="14" fillId="8" borderId="0" xfId="25" applyFont="1" applyFill="1" applyAlignment="1">
      <alignment horizontal="right" vertical="center"/>
    </xf>
    <xf numFmtId="0" fontId="26" fillId="8" borderId="0" xfId="2" applyFont="1" applyFill="1" applyAlignment="1" applyProtection="1">
      <alignment vertical="center"/>
      <protection locked="0"/>
    </xf>
    <xf numFmtId="2" fontId="21" fillId="8" borderId="7" xfId="2" applyNumberFormat="1" applyFont="1" applyFill="1" applyBorder="1" applyAlignment="1" applyProtection="1">
      <alignment horizontal="center" vertical="center"/>
      <protection locked="0"/>
    </xf>
    <xf numFmtId="0" fontId="26" fillId="8" borderId="7" xfId="2" applyFont="1" applyFill="1" applyBorder="1" applyAlignment="1" applyProtection="1">
      <alignment vertical="center"/>
      <protection locked="0"/>
    </xf>
    <xf numFmtId="0" fontId="26" fillId="8" borderId="0" xfId="2" applyFont="1" applyFill="1" applyAlignment="1" applyProtection="1">
      <alignment horizontal="right" vertical="center"/>
      <protection locked="0"/>
    </xf>
    <xf numFmtId="165" fontId="26" fillId="8" borderId="0" xfId="13" applyNumberFormat="1" applyFont="1" applyFill="1" applyAlignment="1">
      <alignment vertical="center"/>
    </xf>
    <xf numFmtId="165" fontId="26" fillId="8" borderId="7" xfId="13" applyNumberFormat="1" applyFont="1" applyFill="1" applyBorder="1" applyAlignment="1">
      <alignment vertical="center"/>
    </xf>
    <xf numFmtId="0" fontId="12" fillId="7" borderId="1" xfId="5" applyFont="1" applyFill="1" applyBorder="1" applyAlignment="1">
      <alignment horizontal="center" vertical="center"/>
    </xf>
    <xf numFmtId="0" fontId="52" fillId="10" borderId="0" xfId="12" applyFont="1" applyFill="1" applyAlignment="1">
      <alignment horizontal="center" vertical="center"/>
    </xf>
    <xf numFmtId="0" fontId="14" fillId="8" borderId="0" xfId="2" quotePrefix="1" applyFont="1" applyFill="1" applyAlignment="1">
      <alignment horizontal="center" vertical="center"/>
    </xf>
    <xf numFmtId="0" fontId="14" fillId="20" borderId="0" xfId="2" quotePrefix="1" applyFont="1" applyFill="1" applyAlignment="1">
      <alignment horizontal="center" vertical="center"/>
    </xf>
    <xf numFmtId="0" fontId="262" fillId="10" borderId="0" xfId="0" applyFont="1" applyFill="1" applyAlignment="1">
      <alignment horizontal="left" vertical="center" wrapText="1"/>
    </xf>
    <xf numFmtId="0" fontId="262" fillId="0" borderId="0" xfId="0" applyFont="1" applyAlignment="1">
      <alignment horizontal="left" vertical="center" wrapText="1"/>
    </xf>
    <xf numFmtId="0" fontId="22" fillId="7" borderId="0" xfId="2" applyFont="1" applyFill="1" applyAlignment="1">
      <alignment horizontal="left" vertical="center"/>
    </xf>
    <xf numFmtId="0" fontId="26" fillId="10" borderId="0" xfId="2" applyFont="1" applyFill="1" applyAlignment="1">
      <alignment horizontal="right" vertical="center"/>
    </xf>
    <xf numFmtId="0" fontId="68" fillId="116" borderId="0" xfId="2" applyFont="1" applyFill="1" applyAlignment="1">
      <alignment horizontal="center" vertical="center"/>
    </xf>
    <xf numFmtId="0" fontId="32" fillId="10" borderId="0" xfId="0" applyFont="1" applyFill="1" applyAlignment="1">
      <alignment horizontal="left" vertical="center"/>
    </xf>
    <xf numFmtId="0" fontId="29" fillId="10" borderId="0" xfId="6" applyFont="1" applyFill="1" applyAlignment="1">
      <alignment horizontal="left" vertical="center" wrapText="1"/>
    </xf>
    <xf numFmtId="0" fontId="55" fillId="10" borderId="0" xfId="2" applyFont="1" applyFill="1" applyAlignment="1">
      <alignment vertical="center"/>
    </xf>
    <xf numFmtId="0" fontId="1" fillId="0" borderId="0" xfId="6" applyAlignment="1">
      <alignment vertical="center"/>
    </xf>
    <xf numFmtId="0" fontId="32" fillId="10" borderId="0" xfId="0" applyFont="1" applyFill="1" applyAlignment="1">
      <alignment horizontal="center" vertical="center"/>
    </xf>
    <xf numFmtId="0" fontId="68" fillId="32" borderId="0" xfId="6" applyFont="1" applyFill="1" applyAlignment="1">
      <alignment horizontal="center" vertical="center" wrapText="1"/>
    </xf>
    <xf numFmtId="0" fontId="68" fillId="17" borderId="0" xfId="6" applyFont="1" applyFill="1" applyAlignment="1">
      <alignment horizontal="center" vertical="center" wrapText="1"/>
    </xf>
    <xf numFmtId="0" fontId="26" fillId="20" borderId="0" xfId="6" applyFont="1" applyFill="1" applyAlignment="1">
      <alignment horizontal="center" vertical="center" wrapText="1"/>
    </xf>
    <xf numFmtId="0" fontId="224" fillId="10" borderId="0" xfId="0" applyFont="1" applyFill="1" applyAlignment="1">
      <alignment horizontal="left" vertical="center"/>
    </xf>
    <xf numFmtId="0" fontId="264" fillId="32" borderId="0" xfId="6" applyFont="1" applyFill="1" applyAlignment="1">
      <alignment horizontal="right" vertical="center" wrapText="1"/>
    </xf>
    <xf numFmtId="0" fontId="264" fillId="17" borderId="0" xfId="6" applyFont="1" applyFill="1" applyAlignment="1">
      <alignment horizontal="right" vertical="center" wrapText="1"/>
    </xf>
    <xf numFmtId="0" fontId="46" fillId="20" borderId="0" xfId="6" applyFont="1" applyFill="1" applyAlignment="1">
      <alignment horizontal="right" vertical="center" wrapText="1"/>
    </xf>
    <xf numFmtId="0" fontId="167" fillId="10" borderId="0" xfId="6" applyFont="1" applyFill="1" applyAlignment="1">
      <alignment horizontal="right"/>
    </xf>
    <xf numFmtId="0" fontId="32" fillId="10" borderId="0" xfId="0" applyFont="1" applyFill="1" applyAlignment="1">
      <alignment horizontal="left" vertical="center" indent="1"/>
    </xf>
    <xf numFmtId="0" fontId="224" fillId="10" borderId="0" xfId="0" applyFont="1" applyFill="1"/>
    <xf numFmtId="0" fontId="145" fillId="0" borderId="0" xfId="11" applyFont="1" applyAlignment="1">
      <alignment vertical="center"/>
    </xf>
    <xf numFmtId="0" fontId="145" fillId="10" borderId="0" xfId="11" applyFont="1" applyFill="1" applyAlignment="1">
      <alignment vertical="center"/>
    </xf>
    <xf numFmtId="0" fontId="265" fillId="0" borderId="0" xfId="6" applyFont="1" applyAlignment="1">
      <alignment vertical="center"/>
    </xf>
    <xf numFmtId="1" fontId="25" fillId="89" borderId="0" xfId="2" applyNumberFormat="1" applyFont="1" applyFill="1" applyAlignment="1" applyProtection="1">
      <alignment vertical="center"/>
      <protection hidden="1"/>
    </xf>
    <xf numFmtId="1" fontId="21" fillId="20" borderId="0" xfId="2" applyNumberFormat="1" applyFont="1" applyFill="1" applyAlignment="1" applyProtection="1">
      <alignment vertical="center"/>
      <protection hidden="1"/>
    </xf>
    <xf numFmtId="1" fontId="25" fillId="61" borderId="0" xfId="2" applyNumberFormat="1" applyFont="1" applyFill="1" applyAlignment="1" applyProtection="1">
      <alignment vertical="center"/>
      <protection hidden="1"/>
    </xf>
    <xf numFmtId="1" fontId="25" fillId="116" borderId="0" xfId="2" applyNumberFormat="1" applyFont="1" applyFill="1" applyAlignment="1" applyProtection="1">
      <alignment vertical="center"/>
      <protection hidden="1"/>
    </xf>
    <xf numFmtId="1" fontId="21" fillId="12" borderId="0" xfId="2" applyNumberFormat="1" applyFont="1" applyFill="1" applyAlignment="1" applyProtection="1">
      <alignment vertical="center"/>
      <protection hidden="1"/>
    </xf>
    <xf numFmtId="1" fontId="48" fillId="17" borderId="0" xfId="2" applyNumberFormat="1" applyFont="1" applyFill="1" applyAlignment="1" applyProtection="1">
      <alignment vertical="center"/>
      <protection hidden="1"/>
    </xf>
    <xf numFmtId="1" fontId="25" fillId="112" borderId="0" xfId="2" applyNumberFormat="1" applyFont="1" applyFill="1" applyAlignment="1" applyProtection="1">
      <alignment vertical="center"/>
      <protection hidden="1"/>
    </xf>
    <xf numFmtId="1" fontId="21" fillId="160" borderId="0" xfId="2" applyNumberFormat="1" applyFont="1" applyFill="1" applyAlignment="1" applyProtection="1">
      <alignment vertical="center"/>
      <protection hidden="1"/>
    </xf>
    <xf numFmtId="0" fontId="55" fillId="10" borderId="134" xfId="6" applyFont="1" applyFill="1" applyBorder="1"/>
    <xf numFmtId="1" fontId="21" fillId="188" borderId="0" xfId="2" applyNumberFormat="1" applyFont="1" applyFill="1" applyAlignment="1" applyProtection="1">
      <alignment vertical="center"/>
      <protection hidden="1"/>
    </xf>
    <xf numFmtId="0" fontId="14" fillId="8" borderId="0" xfId="6" applyFont="1" applyFill="1" applyAlignment="1">
      <alignment horizontal="center" vertical="center"/>
    </xf>
    <xf numFmtId="0" fontId="266" fillId="153" borderId="0" xfId="5" applyFont="1" applyFill="1" applyAlignment="1">
      <alignment horizontal="center" vertical="center"/>
    </xf>
    <xf numFmtId="0" fontId="36" fillId="92" borderId="133" xfId="19" applyFont="1" applyFill="1" applyBorder="1" applyAlignment="1">
      <alignment horizontal="center" vertical="center"/>
    </xf>
    <xf numFmtId="0" fontId="17" fillId="92" borderId="132" xfId="0" applyFont="1" applyFill="1" applyBorder="1" applyAlignment="1">
      <alignment horizontal="left" vertical="center"/>
    </xf>
    <xf numFmtId="0" fontId="2" fillId="1985" borderId="133" xfId="19" applyFont="1" applyFill="1" applyBorder="1" applyAlignment="1">
      <alignment horizontal="center" vertical="center"/>
    </xf>
    <xf numFmtId="0" fontId="4" fillId="1985" borderId="132" xfId="0" applyFont="1" applyFill="1" applyBorder="1" applyAlignment="1">
      <alignment horizontal="left" vertical="center"/>
    </xf>
    <xf numFmtId="0" fontId="2" fillId="94" borderId="133" xfId="19" applyFont="1" applyFill="1" applyBorder="1" applyAlignment="1">
      <alignment horizontal="center" vertical="center"/>
    </xf>
    <xf numFmtId="0" fontId="4" fillId="94" borderId="132" xfId="0" applyFont="1" applyFill="1" applyBorder="1" applyAlignment="1">
      <alignment horizontal="left" vertical="center"/>
    </xf>
    <xf numFmtId="0" fontId="48" fillId="92" borderId="0" xfId="0" applyFont="1" applyFill="1" applyAlignment="1">
      <alignment horizontal="center" vertical="center"/>
    </xf>
    <xf numFmtId="0" fontId="25" fillId="1985" borderId="0" xfId="0" applyFont="1" applyFill="1" applyAlignment="1">
      <alignment horizontal="center" vertical="center"/>
    </xf>
    <xf numFmtId="0" fontId="25" fillId="94" borderId="0" xfId="0" applyFont="1" applyFill="1" applyAlignment="1">
      <alignment horizontal="center" vertical="center"/>
    </xf>
    <xf numFmtId="0" fontId="31" fillId="11" borderId="6" xfId="0" applyFont="1" applyFill="1" applyBorder="1" applyAlignment="1">
      <alignment horizontal="center" vertical="center"/>
    </xf>
    <xf numFmtId="0" fontId="258" fillId="11" borderId="0" xfId="0" applyFont="1" applyFill="1" applyAlignment="1">
      <alignment horizontal="right" vertical="center"/>
    </xf>
    <xf numFmtId="0" fontId="267" fillId="10" borderId="0" xfId="0" applyFont="1" applyFill="1" applyAlignment="1">
      <alignment vertical="center" wrapText="1"/>
    </xf>
    <xf numFmtId="0" fontId="268" fillId="10" borderId="0" xfId="0" applyFont="1" applyFill="1" applyAlignment="1">
      <alignment vertical="center"/>
    </xf>
    <xf numFmtId="0" fontId="3" fillId="10" borderId="0" xfId="0" applyFont="1" applyFill="1" applyAlignment="1">
      <alignment horizontal="left" vertical="center"/>
    </xf>
    <xf numFmtId="0" fontId="3" fillId="0" borderId="0" xfId="0" applyFont="1" applyAlignment="1">
      <alignment horizontal="left" vertical="center"/>
    </xf>
    <xf numFmtId="0" fontId="3" fillId="10" borderId="0" xfId="0" applyFont="1" applyFill="1"/>
    <xf numFmtId="0" fontId="5" fillId="10" borderId="0" xfId="1" applyFill="1" applyAlignment="1">
      <alignment vertical="center" wrapText="1"/>
    </xf>
    <xf numFmtId="0" fontId="5" fillId="10" borderId="0" xfId="1" applyFill="1" applyAlignment="1">
      <alignment vertical="center"/>
    </xf>
    <xf numFmtId="0" fontId="110" fillId="9" borderId="0" xfId="0" applyFont="1" applyFill="1" applyAlignment="1">
      <alignment vertical="center"/>
    </xf>
    <xf numFmtId="0" fontId="58" fillId="10" borderId="0" xfId="0" applyFont="1" applyFill="1"/>
    <xf numFmtId="0" fontId="105" fillId="10" borderId="0" xfId="6" applyFont="1" applyFill="1" applyAlignment="1">
      <alignment horizontal="center" vertical="center"/>
    </xf>
    <xf numFmtId="0" fontId="9" fillId="0" borderId="0" xfId="6" applyFont="1" applyAlignment="1">
      <alignment horizontal="center" vertical="center"/>
    </xf>
    <xf numFmtId="0" fontId="17" fillId="0" borderId="0" xfId="6" applyFont="1" applyAlignment="1">
      <alignment horizontal="right" vertical="center"/>
    </xf>
    <xf numFmtId="0" fontId="269" fillId="10" borderId="0" xfId="6" applyFont="1" applyFill="1" applyAlignment="1">
      <alignment horizontal="left" vertical="center"/>
    </xf>
    <xf numFmtId="0" fontId="9" fillId="10" borderId="0" xfId="6" applyFont="1" applyFill="1" applyAlignment="1">
      <alignment horizontal="center" vertical="center"/>
    </xf>
    <xf numFmtId="0" fontId="44" fillId="10" borderId="0" xfId="6" applyFont="1" applyFill="1" applyAlignment="1">
      <alignment horizontal="left" vertical="center"/>
    </xf>
    <xf numFmtId="0" fontId="47" fillId="10" borderId="0" xfId="6" applyFont="1" applyFill="1" applyAlignment="1">
      <alignment horizontal="left" vertical="center"/>
    </xf>
    <xf numFmtId="0" fontId="205" fillId="748" borderId="0" xfId="13" applyFont="1" applyFill="1" applyAlignment="1">
      <alignment horizontal="right" vertical="center"/>
    </xf>
    <xf numFmtId="165" fontId="205" fillId="10" borderId="0" xfId="13" applyNumberFormat="1" applyFont="1" applyFill="1" applyAlignment="1">
      <alignment vertical="center"/>
    </xf>
    <xf numFmtId="0" fontId="272" fillId="10" borderId="0" xfId="6" applyFont="1" applyFill="1" applyAlignment="1">
      <alignment horizontal="left" vertical="center"/>
    </xf>
    <xf numFmtId="165" fontId="273" fillId="10" borderId="0" xfId="13" applyNumberFormat="1" applyFont="1" applyFill="1" applyAlignment="1">
      <alignment horizontal="left" vertical="center"/>
    </xf>
    <xf numFmtId="165" fontId="273" fillId="10" borderId="0" xfId="13" applyNumberFormat="1" applyFont="1" applyFill="1" applyAlignment="1">
      <alignment horizontal="right" vertical="center"/>
    </xf>
    <xf numFmtId="0" fontId="115" fillId="10" borderId="0" xfId="1" applyFont="1" applyFill="1" applyAlignment="1">
      <alignment horizontal="left" vertical="center"/>
    </xf>
    <xf numFmtId="0" fontId="26" fillId="10" borderId="0" xfId="6" applyFont="1" applyFill="1" applyAlignment="1">
      <alignment horizontal="right" vertical="center"/>
    </xf>
    <xf numFmtId="0" fontId="222" fillId="10" borderId="0" xfId="6" applyFont="1" applyFill="1" applyAlignment="1">
      <alignment horizontal="right" vertical="center"/>
    </xf>
    <xf numFmtId="0" fontId="274" fillId="0" borderId="0" xfId="0" applyFont="1"/>
    <xf numFmtId="0" fontId="32" fillId="10" borderId="0" xfId="29" applyFill="1"/>
    <xf numFmtId="0" fontId="32" fillId="0" borderId="0" xfId="29"/>
    <xf numFmtId="0" fontId="194" fillId="1986" borderId="129" xfId="2" applyFont="1" applyFill="1" applyBorder="1" applyAlignment="1">
      <alignment horizontal="center" vertical="center"/>
    </xf>
    <xf numFmtId="0" fontId="194" fillId="1986" borderId="4" xfId="2" applyFont="1" applyFill="1" applyBorder="1" applyAlignment="1">
      <alignment horizontal="center" vertical="center"/>
    </xf>
    <xf numFmtId="0" fontId="32" fillId="10" borderId="7" xfId="29" applyFill="1" applyBorder="1"/>
    <xf numFmtId="0" fontId="17" fillId="10" borderId="0" xfId="6" applyFont="1" applyFill="1" applyAlignment="1">
      <alignment horizontal="left" vertical="center"/>
    </xf>
    <xf numFmtId="0" fontId="275" fillId="10" borderId="0" xfId="29" applyFont="1" applyFill="1" applyAlignment="1">
      <alignment horizontal="center" vertical="center"/>
    </xf>
    <xf numFmtId="0" fontId="17" fillId="10" borderId="0" xfId="6" applyFont="1" applyFill="1" applyAlignment="1">
      <alignment horizontal="center" vertical="center"/>
    </xf>
    <xf numFmtId="0" fontId="1" fillId="10" borderId="0" xfId="29" applyFont="1" applyFill="1"/>
    <xf numFmtId="0" fontId="55" fillId="10" borderId="0" xfId="29" applyFont="1" applyFill="1" applyAlignment="1">
      <alignment vertical="center"/>
    </xf>
    <xf numFmtId="0" fontId="32" fillId="10" borderId="0" xfId="29" applyFill="1" applyAlignment="1">
      <alignment vertical="center"/>
    </xf>
    <xf numFmtId="0" fontId="81" fillId="10" borderId="0" xfId="29" applyFont="1" applyFill="1" applyAlignment="1">
      <alignment vertical="center"/>
    </xf>
    <xf numFmtId="0" fontId="32" fillId="0" borderId="0" xfId="29" applyAlignment="1">
      <alignment horizontal="center"/>
    </xf>
    <xf numFmtId="0" fontId="48" fillId="10" borderId="0" xfId="29" applyFont="1" applyFill="1" applyAlignment="1">
      <alignment vertical="center"/>
    </xf>
    <xf numFmtId="0" fontId="5" fillId="90" borderId="0" xfId="1" applyNumberFormat="1" applyFill="1" applyBorder="1" applyAlignment="1">
      <alignment horizontal="center" vertical="center"/>
    </xf>
    <xf numFmtId="0" fontId="1" fillId="10" borderId="0" xfId="29" applyFont="1" applyFill="1" applyAlignment="1">
      <alignment vertical="top"/>
    </xf>
    <xf numFmtId="0" fontId="1" fillId="10" borderId="7" xfId="29" applyFont="1" applyFill="1" applyBorder="1" applyAlignment="1">
      <alignment vertical="top"/>
    </xf>
    <xf numFmtId="0" fontId="32" fillId="8" borderId="0" xfId="29" applyFill="1" applyAlignment="1">
      <alignment vertical="center"/>
    </xf>
    <xf numFmtId="0" fontId="1" fillId="10" borderId="0" xfId="29" applyFont="1" applyFill="1" applyAlignment="1">
      <alignment horizontal="left" vertical="center"/>
    </xf>
    <xf numFmtId="0" fontId="32" fillId="10" borderId="0" xfId="29" applyFill="1" applyAlignment="1">
      <alignment horizontal="center"/>
    </xf>
    <xf numFmtId="0" fontId="5" fillId="90" borderId="0" xfId="36" applyNumberFormat="1" applyFill="1" applyBorder="1" applyAlignment="1">
      <alignment horizontal="center" vertical="center"/>
    </xf>
    <xf numFmtId="0" fontId="32" fillId="0" borderId="0" xfId="29" applyAlignment="1">
      <alignment vertical="center"/>
    </xf>
    <xf numFmtId="0" fontId="32" fillId="8" borderId="0" xfId="29" applyFill="1" applyAlignment="1">
      <alignment horizontal="center" vertical="center"/>
    </xf>
    <xf numFmtId="0" fontId="32" fillId="10" borderId="0" xfId="29" applyFill="1" applyAlignment="1">
      <alignment horizontal="center" vertical="center" wrapText="1"/>
    </xf>
    <xf numFmtId="0" fontId="32" fillId="10" borderId="7" xfId="29" applyFill="1" applyBorder="1" applyAlignment="1">
      <alignment horizontal="center" vertical="center" wrapText="1"/>
    </xf>
    <xf numFmtId="0" fontId="107" fillId="10" borderId="0" xfId="29" applyFont="1" applyFill="1" applyAlignment="1">
      <alignment vertical="center"/>
    </xf>
    <xf numFmtId="0" fontId="32" fillId="11" borderId="0" xfId="29" applyFill="1" applyAlignment="1">
      <alignment horizontal="center" vertical="center"/>
    </xf>
    <xf numFmtId="0" fontId="1" fillId="10" borderId="7" xfId="29" applyFont="1" applyFill="1" applyBorder="1" applyAlignment="1">
      <alignment horizontal="left" vertical="center"/>
    </xf>
    <xf numFmtId="0" fontId="5" fillId="93" borderId="0" xfId="36" applyNumberFormat="1" applyFill="1" applyBorder="1" applyAlignment="1">
      <alignment horizontal="center"/>
    </xf>
    <xf numFmtId="0" fontId="48" fillId="0" borderId="0" xfId="29" applyFont="1" applyAlignment="1">
      <alignment vertical="center"/>
    </xf>
    <xf numFmtId="0" fontId="55" fillId="0" borderId="0" xfId="29" applyFont="1" applyAlignment="1">
      <alignment horizontal="right" vertical="center"/>
    </xf>
    <xf numFmtId="0" fontId="180" fillId="0" borderId="0" xfId="37" applyAlignment="1">
      <alignment vertical="center"/>
    </xf>
    <xf numFmtId="0" fontId="74" fillId="10" borderId="4" xfId="38" applyFont="1" applyFill="1" applyBorder="1" applyAlignment="1">
      <alignment vertical="center"/>
    </xf>
    <xf numFmtId="0" fontId="74" fillId="10" borderId="1" xfId="29" applyFont="1" applyFill="1" applyBorder="1"/>
    <xf numFmtId="0" fontId="130" fillId="10" borderId="5" xfId="29" applyFont="1" applyFill="1" applyBorder="1"/>
    <xf numFmtId="0" fontId="74" fillId="10" borderId="6" xfId="38" applyFont="1" applyFill="1" applyBorder="1" applyAlignment="1">
      <alignment vertical="center"/>
    </xf>
    <xf numFmtId="0" fontId="74" fillId="10" borderId="0" xfId="29" applyFont="1" applyFill="1"/>
    <xf numFmtId="0" fontId="130" fillId="10" borderId="7" xfId="29" applyFont="1" applyFill="1" applyBorder="1"/>
    <xf numFmtId="0" fontId="1" fillId="10" borderId="0" xfId="29" applyFont="1" applyFill="1" applyAlignment="1">
      <alignment horizontal="center" vertical="top" wrapText="1"/>
    </xf>
    <xf numFmtId="0" fontId="1" fillId="10" borderId="7" xfId="29" applyFont="1" applyFill="1" applyBorder="1" applyAlignment="1">
      <alignment horizontal="center" vertical="top" wrapText="1"/>
    </xf>
    <xf numFmtId="0" fontId="21" fillId="10" borderId="6" xfId="2" applyFont="1" applyFill="1" applyBorder="1" applyAlignment="1" applyProtection="1">
      <alignment vertical="center"/>
      <protection hidden="1"/>
    </xf>
    <xf numFmtId="0" fontId="31" fillId="10" borderId="0" xfId="2" applyFont="1" applyFill="1"/>
    <xf numFmtId="0" fontId="31" fillId="10" borderId="7" xfId="2" applyFont="1" applyFill="1" applyBorder="1"/>
    <xf numFmtId="0" fontId="11" fillId="6" borderId="6" xfId="2" applyFont="1" applyFill="1" applyBorder="1" applyAlignment="1">
      <alignment horizontal="center" vertical="center"/>
    </xf>
    <xf numFmtId="0" fontId="11" fillId="6" borderId="0" xfId="2" applyFont="1" applyFill="1" applyAlignment="1">
      <alignment horizontal="center" vertical="center"/>
    </xf>
    <xf numFmtId="0" fontId="11" fillId="6" borderId="7" xfId="2" applyFont="1" applyFill="1" applyBorder="1" applyAlignment="1">
      <alignment horizontal="center" vertical="center"/>
    </xf>
    <xf numFmtId="0" fontId="262" fillId="0" borderId="0" xfId="38" applyFont="1" applyAlignment="1">
      <alignment vertical="center"/>
    </xf>
    <xf numFmtId="0" fontId="32" fillId="10" borderId="0" xfId="29" applyFill="1" applyAlignment="1">
      <alignment horizontal="left" vertical="center"/>
    </xf>
    <xf numFmtId="0" fontId="32" fillId="10" borderId="0" xfId="29" applyFill="1" applyAlignment="1">
      <alignment horizontal="right" vertical="center"/>
    </xf>
    <xf numFmtId="0" fontId="1" fillId="10" borderId="0" xfId="29" applyFont="1" applyFill="1" applyAlignment="1">
      <alignment horizontal="left" vertical="top"/>
    </xf>
    <xf numFmtId="0" fontId="11" fillId="8" borderId="10" xfId="2" applyFont="1" applyFill="1" applyBorder="1" applyAlignment="1">
      <alignment horizontal="center" vertical="center"/>
    </xf>
    <xf numFmtId="0" fontId="11" fillId="8" borderId="3" xfId="2" applyFont="1" applyFill="1" applyBorder="1" applyAlignment="1">
      <alignment horizontal="center" vertical="center"/>
    </xf>
    <xf numFmtId="0" fontId="11" fillId="8" borderId="11" xfId="2" applyFont="1" applyFill="1" applyBorder="1" applyAlignment="1">
      <alignment horizontal="center" vertical="center"/>
    </xf>
    <xf numFmtId="0" fontId="1" fillId="0" borderId="0" xfId="29" applyFont="1"/>
    <xf numFmtId="0" fontId="1" fillId="10" borderId="0" xfId="29" applyFont="1" applyFill="1" applyAlignment="1">
      <alignment horizontal="center" vertical="center" wrapText="1"/>
    </xf>
    <xf numFmtId="0" fontId="1" fillId="10" borderId="7" xfId="29" applyFont="1" applyFill="1" applyBorder="1" applyAlignment="1">
      <alignment horizontal="center" vertical="center" wrapText="1"/>
    </xf>
    <xf numFmtId="180" fontId="1" fillId="0" borderId="0" xfId="29" applyNumberFormat="1" applyFont="1"/>
    <xf numFmtId="0" fontId="3" fillId="0" borderId="0" xfId="29" applyFont="1" applyAlignment="1">
      <alignment vertical="center"/>
    </xf>
    <xf numFmtId="0" fontId="3" fillId="0" borderId="0" xfId="29" applyFont="1" applyAlignment="1">
      <alignment horizontal="right" vertical="center"/>
    </xf>
    <xf numFmtId="0" fontId="48" fillId="10" borderId="0" xfId="29" applyFont="1" applyFill="1" applyAlignment="1">
      <alignment horizontal="left"/>
    </xf>
    <xf numFmtId="181" fontId="1" fillId="0" borderId="0" xfId="29" applyNumberFormat="1" applyFont="1"/>
    <xf numFmtId="0" fontId="32" fillId="10" borderId="0" xfId="29" applyFill="1" applyAlignment="1">
      <alignment horizontal="left"/>
    </xf>
    <xf numFmtId="182" fontId="1" fillId="0" borderId="0" xfId="29" applyNumberFormat="1" applyFont="1"/>
    <xf numFmtId="0" fontId="4" fillId="1986" borderId="4" xfId="0" applyFont="1" applyFill="1" applyBorder="1" applyAlignment="1">
      <alignment horizontal="center" vertical="center"/>
    </xf>
    <xf numFmtId="183" fontId="6" fillId="0" borderId="0" xfId="2" applyNumberFormat="1"/>
    <xf numFmtId="0" fontId="0" fillId="0" borderId="0" xfId="0" applyAlignment="1">
      <alignment horizontal="right"/>
    </xf>
    <xf numFmtId="0" fontId="165" fillId="88" borderId="0" xfId="0" applyFont="1" applyFill="1" applyAlignment="1">
      <alignment horizontal="left"/>
    </xf>
    <xf numFmtId="0" fontId="165" fillId="10" borderId="0" xfId="0" applyFont="1" applyFill="1"/>
    <xf numFmtId="0" fontId="165" fillId="10" borderId="7" xfId="0" applyFont="1" applyFill="1" applyBorder="1"/>
    <xf numFmtId="184" fontId="1" fillId="0" borderId="0" xfId="29" applyNumberFormat="1" applyFont="1"/>
    <xf numFmtId="165" fontId="1" fillId="0" borderId="0" xfId="29" applyNumberFormat="1" applyFont="1"/>
    <xf numFmtId="0" fontId="61" fillId="10" borderId="0" xfId="0" applyFont="1" applyFill="1" applyAlignment="1">
      <alignment horizontal="right" vertical="center"/>
    </xf>
    <xf numFmtId="0" fontId="113" fillId="88" borderId="135" xfId="0" applyFont="1" applyFill="1" applyBorder="1" applyAlignment="1">
      <alignment horizontal="center" vertical="center"/>
    </xf>
    <xf numFmtId="0" fontId="5" fillId="92" borderId="0" xfId="36" applyFill="1" applyBorder="1" applyAlignment="1">
      <alignment horizontal="center" vertical="center"/>
    </xf>
    <xf numFmtId="0" fontId="1" fillId="10" borderId="0" xfId="29" applyFont="1" applyFill="1" applyAlignment="1">
      <alignment vertical="center"/>
    </xf>
    <xf numFmtId="185" fontId="1" fillId="0" borderId="0" xfId="29" applyNumberFormat="1" applyFont="1"/>
    <xf numFmtId="0" fontId="5" fillId="10" borderId="0" xfId="36" applyFill="1" applyBorder="1" applyAlignment="1">
      <alignment horizontal="center" vertical="center"/>
    </xf>
    <xf numFmtId="186" fontId="6" fillId="0" borderId="0" xfId="2" applyNumberFormat="1"/>
    <xf numFmtId="0" fontId="0" fillId="10" borderId="0" xfId="0" applyFill="1" applyAlignment="1">
      <alignment horizontal="center" vertical="center"/>
    </xf>
    <xf numFmtId="187" fontId="1" fillId="0" borderId="0" xfId="29" applyNumberFormat="1" applyFont="1"/>
    <xf numFmtId="188" fontId="1" fillId="0" borderId="0" xfId="29" applyNumberFormat="1" applyFont="1"/>
    <xf numFmtId="0" fontId="180" fillId="92" borderId="0" xfId="37" applyFill="1" applyBorder="1" applyAlignment="1">
      <alignment horizontal="center" vertical="center"/>
    </xf>
    <xf numFmtId="189" fontId="6" fillId="0" borderId="0" xfId="2" applyNumberFormat="1"/>
    <xf numFmtId="173" fontId="1" fillId="0" borderId="0" xfId="29" applyNumberFormat="1" applyFont="1"/>
    <xf numFmtId="0" fontId="262" fillId="6" borderId="0" xfId="0" applyFont="1" applyFill="1" applyAlignment="1">
      <alignment horizontal="center" vertical="center"/>
    </xf>
    <xf numFmtId="0" fontId="262" fillId="6" borderId="7" xfId="0" applyFont="1" applyFill="1" applyBorder="1" applyAlignment="1">
      <alignment horizontal="center" vertical="center"/>
    </xf>
    <xf numFmtId="190" fontId="1" fillId="0" borderId="0" xfId="29" applyNumberFormat="1" applyFont="1"/>
    <xf numFmtId="0" fontId="110" fillId="10" borderId="0" xfId="29" applyFont="1" applyFill="1"/>
    <xf numFmtId="191" fontId="6" fillId="0" borderId="0" xfId="2" applyNumberFormat="1"/>
    <xf numFmtId="0" fontId="61" fillId="10" borderId="0" xfId="29" applyFont="1" applyFill="1"/>
    <xf numFmtId="192" fontId="6" fillId="0" borderId="0" xfId="2" applyNumberFormat="1"/>
    <xf numFmtId="0" fontId="17" fillId="10" borderId="0" xfId="12" applyFont="1" applyFill="1"/>
    <xf numFmtId="0" fontId="6" fillId="0" borderId="0" xfId="2"/>
    <xf numFmtId="0" fontId="276" fillId="10" borderId="0" xfId="2" applyFont="1" applyFill="1" applyAlignment="1" applyProtection="1">
      <alignment horizontal="right" vertical="center"/>
      <protection hidden="1"/>
    </xf>
    <xf numFmtId="193" fontId="1" fillId="0" borderId="0" xfId="29" applyNumberFormat="1" applyFont="1"/>
    <xf numFmtId="194" fontId="6" fillId="0" borderId="0" xfId="2" applyNumberFormat="1"/>
    <xf numFmtId="195" fontId="6" fillId="0" borderId="0" xfId="2" applyNumberFormat="1"/>
    <xf numFmtId="196" fontId="6" fillId="0" borderId="0" xfId="2" applyNumberFormat="1"/>
    <xf numFmtId="0" fontId="180" fillId="10" borderId="0" xfId="37" applyFill="1"/>
    <xf numFmtId="197" fontId="6" fillId="0" borderId="0" xfId="2" applyNumberFormat="1"/>
    <xf numFmtId="198" fontId="6" fillId="0" borderId="0" xfId="2" applyNumberFormat="1"/>
    <xf numFmtId="178" fontId="1" fillId="0" borderId="0" xfId="29" applyNumberFormat="1" applyFont="1"/>
    <xf numFmtId="177" fontId="1" fillId="0" borderId="0" xfId="29" applyNumberFormat="1" applyFont="1"/>
    <xf numFmtId="0" fontId="32" fillId="10" borderId="3" xfId="29" applyFill="1" applyBorder="1"/>
    <xf numFmtId="0" fontId="32" fillId="10" borderId="11" xfId="29" applyFill="1" applyBorder="1"/>
    <xf numFmtId="0" fontId="44" fillId="0" borderId="0" xfId="6" applyFont="1" applyAlignment="1">
      <alignment horizontal="left" vertical="center"/>
    </xf>
    <xf numFmtId="0" fontId="18" fillId="10" borderId="0" xfId="6" applyFont="1" applyFill="1" applyAlignment="1">
      <alignment horizontal="left" vertical="center"/>
    </xf>
    <xf numFmtId="0" fontId="278" fillId="0" borderId="0" xfId="29" applyFont="1"/>
    <xf numFmtId="0" fontId="26" fillId="10" borderId="0" xfId="6" applyFont="1" applyFill="1" applyAlignment="1">
      <alignment horizontal="left" vertical="center"/>
    </xf>
    <xf numFmtId="0" fontId="158" fillId="1973" borderId="0" xfId="34" applyFont="1" applyFill="1" applyAlignment="1" applyProtection="1">
      <alignment horizontal="left" vertical="center"/>
      <protection locked="0"/>
    </xf>
    <xf numFmtId="165" fontId="92" fillId="1973" borderId="0" xfId="34" applyNumberFormat="1" applyFont="1" applyFill="1" applyAlignment="1" applyProtection="1">
      <alignment horizontal="center" vertical="center"/>
      <protection locked="0"/>
    </xf>
    <xf numFmtId="0" fontId="280" fillId="1973" borderId="0" xfId="34" applyFont="1" applyFill="1" applyAlignment="1" applyProtection="1">
      <alignment horizontal="left" vertical="center"/>
      <protection locked="0"/>
    </xf>
    <xf numFmtId="0" fontId="1" fillId="10" borderId="0" xfId="29" applyFont="1" applyFill="1" applyAlignment="1">
      <alignment horizontal="center"/>
    </xf>
    <xf numFmtId="0" fontId="261" fillId="1987" borderId="1" xfId="5" applyFont="1" applyFill="1" applyBorder="1" applyAlignment="1">
      <alignment vertical="center"/>
    </xf>
    <xf numFmtId="0" fontId="282" fillId="1987" borderId="5" xfId="5" applyFont="1" applyFill="1" applyBorder="1" applyAlignment="1">
      <alignment horizontal="right" vertical="center"/>
    </xf>
    <xf numFmtId="0" fontId="18" fillId="10" borderId="0" xfId="29" applyFont="1" applyFill="1" applyAlignment="1">
      <alignment horizontal="left" vertical="center"/>
    </xf>
    <xf numFmtId="0" fontId="3" fillId="10" borderId="0" xfId="29" applyFont="1" applyFill="1"/>
    <xf numFmtId="0" fontId="1" fillId="1987" borderId="0" xfId="29" applyFont="1" applyFill="1"/>
    <xf numFmtId="0" fontId="1" fillId="1987" borderId="0" xfId="29" applyFont="1" applyFill="1" applyAlignment="1">
      <alignment horizontal="right" vertical="center"/>
    </xf>
    <xf numFmtId="0" fontId="48" fillId="1987" borderId="0" xfId="29" applyFont="1" applyFill="1" applyAlignment="1">
      <alignment horizontal="right" vertical="center"/>
    </xf>
    <xf numFmtId="0" fontId="48" fillId="1987" borderId="0" xfId="29" applyFont="1" applyFill="1" applyAlignment="1">
      <alignment horizontal="left" vertical="center"/>
    </xf>
    <xf numFmtId="0" fontId="48" fillId="1987" borderId="7" xfId="29" applyFont="1" applyFill="1" applyBorder="1"/>
    <xf numFmtId="0" fontId="283" fillId="10" borderId="0" xfId="36" applyFont="1" applyFill="1" applyAlignment="1">
      <alignment horizontal="left" vertical="center"/>
    </xf>
    <xf numFmtId="0" fontId="3" fillId="1987" borderId="0" xfId="29" applyFont="1" applyFill="1" applyAlignment="1">
      <alignment horizontal="center" vertical="center"/>
    </xf>
    <xf numFmtId="1" fontId="44" fillId="1988" borderId="0" xfId="21" applyNumberFormat="1" applyFont="1" applyFill="1" applyAlignment="1">
      <alignment horizontal="center" vertical="center"/>
    </xf>
    <xf numFmtId="0" fontId="44" fillId="1988" borderId="22" xfId="13" applyFont="1" applyFill="1" applyBorder="1" applyAlignment="1">
      <alignment horizontal="left" vertical="center"/>
    </xf>
    <xf numFmtId="0" fontId="44" fillId="1988" borderId="22" xfId="13" applyFont="1" applyFill="1" applyBorder="1" applyAlignment="1">
      <alignment horizontal="right" vertical="center"/>
    </xf>
    <xf numFmtId="1" fontId="44" fillId="1988" borderId="22" xfId="21" applyNumberFormat="1" applyFont="1" applyFill="1" applyBorder="1" applyAlignment="1">
      <alignment horizontal="right" vertical="center"/>
    </xf>
    <xf numFmtId="184" fontId="32" fillId="1988" borderId="22" xfId="29" applyNumberFormat="1" applyFill="1" applyBorder="1" applyAlignment="1">
      <alignment horizontal="center" vertical="center"/>
    </xf>
    <xf numFmtId="0" fontId="32" fillId="1988" borderId="22" xfId="29" applyFill="1" applyBorder="1" applyAlignment="1">
      <alignment horizontal="right" vertical="center"/>
    </xf>
    <xf numFmtId="165" fontId="32" fillId="1988" borderId="23" xfId="29" applyNumberFormat="1" applyFill="1" applyBorder="1" applyAlignment="1">
      <alignment horizontal="left" vertical="center"/>
    </xf>
    <xf numFmtId="184" fontId="32" fillId="1988" borderId="0" xfId="29" applyNumberFormat="1" applyFill="1" applyAlignment="1">
      <alignment horizontal="center" vertical="center"/>
    </xf>
    <xf numFmtId="2" fontId="2" fillId="17" borderId="0" xfId="2" applyNumberFormat="1" applyFont="1" applyFill="1" applyAlignment="1" applyProtection="1">
      <alignment horizontal="center" vertical="center"/>
      <protection locked="0"/>
    </xf>
    <xf numFmtId="0" fontId="55" fillId="1973" borderId="0" xfId="34" applyFont="1" applyFill="1" applyAlignment="1" applyProtection="1">
      <alignment vertical="center"/>
      <protection locked="0"/>
    </xf>
    <xf numFmtId="0" fontId="145" fillId="1973" borderId="0" xfId="34" applyFont="1" applyFill="1" applyAlignment="1" applyProtection="1">
      <alignment vertical="center"/>
      <protection locked="0"/>
    </xf>
    <xf numFmtId="0" fontId="1" fillId="10" borderId="7" xfId="29" applyFont="1" applyFill="1" applyBorder="1"/>
    <xf numFmtId="0" fontId="32" fillId="1988" borderId="0" xfId="29" applyFill="1" applyAlignment="1">
      <alignment horizontal="center" vertical="center"/>
    </xf>
    <xf numFmtId="0" fontId="285" fillId="1973" borderId="0" xfId="34" applyFont="1" applyFill="1" applyAlignment="1" applyProtection="1">
      <alignment horizontal="right" vertical="center"/>
      <protection locked="0"/>
    </xf>
    <xf numFmtId="165" fontId="32" fillId="1988" borderId="0" xfId="29" applyNumberFormat="1" applyFill="1" applyAlignment="1">
      <alignment horizontal="center" vertical="center"/>
    </xf>
    <xf numFmtId="0" fontId="31" fillId="10" borderId="0" xfId="29" applyFont="1" applyFill="1"/>
    <xf numFmtId="0" fontId="14" fillId="10" borderId="0" xfId="13" applyFont="1" applyFill="1" applyAlignment="1">
      <alignment horizontal="left" vertical="center"/>
    </xf>
    <xf numFmtId="0" fontId="90" fillId="10" borderId="0" xfId="29" applyFont="1" applyFill="1" applyAlignment="1">
      <alignment vertical="center"/>
    </xf>
    <xf numFmtId="0" fontId="18" fillId="10" borderId="0" xfId="36" applyFont="1" applyFill="1" applyBorder="1" applyAlignment="1">
      <alignment horizontal="center" vertical="center"/>
    </xf>
    <xf numFmtId="175" fontId="9" fillId="10" borderId="0" xfId="5" applyNumberFormat="1" applyFont="1" applyFill="1" applyAlignment="1" applyProtection="1">
      <alignment horizontal="center" vertical="center"/>
      <protection locked="0"/>
    </xf>
    <xf numFmtId="0" fontId="207" fillId="10" borderId="0" xfId="13" applyFont="1" applyFill="1" applyAlignment="1">
      <alignment horizontal="right" vertical="center"/>
    </xf>
    <xf numFmtId="165" fontId="65" fillId="1989" borderId="0" xfId="34" applyNumberFormat="1" applyFont="1" applyFill="1" applyAlignment="1" applyProtection="1">
      <alignment horizontal="center" vertical="center"/>
      <protection locked="0"/>
    </xf>
    <xf numFmtId="0" fontId="158" fillId="60" borderId="0" xfId="34" applyFont="1" applyFill="1" applyAlignment="1" applyProtection="1">
      <alignment horizontal="left" vertical="center"/>
      <protection locked="0"/>
    </xf>
    <xf numFmtId="165" fontId="92" fillId="1973" borderId="0" xfId="34" applyNumberFormat="1" applyFont="1" applyFill="1" applyAlignment="1" applyProtection="1">
      <alignment horizontal="right" vertical="center"/>
      <protection locked="0"/>
    </xf>
    <xf numFmtId="0" fontId="287" fillId="10" borderId="7" xfId="29" applyFont="1" applyFill="1" applyBorder="1" applyAlignment="1">
      <alignment horizontal="left" vertical="center"/>
    </xf>
    <xf numFmtId="0" fontId="158" fillId="1973" borderId="0" xfId="34" applyFont="1" applyFill="1" applyAlignment="1" applyProtection="1">
      <alignment horizontal="right" vertical="center"/>
      <protection locked="0"/>
    </xf>
    <xf numFmtId="199" fontId="159" fillId="1971" borderId="0" xfId="5" applyNumberFormat="1" applyFont="1" applyFill="1" applyAlignment="1" applyProtection="1">
      <alignment horizontal="center" vertical="center"/>
      <protection locked="0"/>
    </xf>
    <xf numFmtId="0" fontId="158" fillId="1973" borderId="0" xfId="34" applyFont="1" applyFill="1" applyAlignment="1" applyProtection="1">
      <alignment horizontal="center" vertical="center"/>
      <protection locked="0"/>
    </xf>
    <xf numFmtId="0" fontId="243" fillId="10" borderId="0" xfId="34" applyFont="1" applyFill="1" applyAlignment="1" applyProtection="1">
      <alignment horizontal="right" vertical="center"/>
      <protection locked="0"/>
    </xf>
    <xf numFmtId="165" fontId="159" fillId="60" borderId="0" xfId="34" applyNumberFormat="1" applyFont="1" applyFill="1" applyAlignment="1" applyProtection="1">
      <alignment horizontal="center" vertical="center"/>
      <protection locked="0"/>
    </xf>
    <xf numFmtId="0" fontId="258" fillId="0" borderId="0" xfId="29" applyFont="1" applyAlignment="1">
      <alignment vertical="center"/>
    </xf>
    <xf numFmtId="0" fontId="287" fillId="10" borderId="7" xfId="2" applyFont="1" applyFill="1" applyBorder="1" applyAlignment="1">
      <alignment horizontal="left" vertical="center"/>
    </xf>
    <xf numFmtId="0" fontId="207" fillId="10" borderId="0" xfId="34" applyFont="1" applyFill="1" applyAlignment="1" applyProtection="1">
      <alignment horizontal="right" vertical="center"/>
      <protection locked="0"/>
    </xf>
    <xf numFmtId="1" fontId="65" fillId="1990" borderId="0" xfId="2" applyNumberFormat="1" applyFont="1" applyFill="1" applyAlignment="1">
      <alignment horizontal="center" vertical="center"/>
    </xf>
    <xf numFmtId="182" fontId="21" fillId="1991" borderId="0" xfId="2" applyNumberFormat="1" applyFont="1" applyFill="1" applyAlignment="1">
      <alignment vertical="center"/>
    </xf>
    <xf numFmtId="0" fontId="1" fillId="0" borderId="7" xfId="29" applyFont="1" applyBorder="1"/>
    <xf numFmtId="0" fontId="17" fillId="10" borderId="0" xfId="13" applyFont="1" applyFill="1" applyAlignment="1">
      <alignment horizontal="right" vertical="center"/>
    </xf>
    <xf numFmtId="200" fontId="17" fillId="1973" borderId="0" xfId="34" applyNumberFormat="1" applyFont="1" applyFill="1" applyAlignment="1" applyProtection="1">
      <alignment horizontal="center" vertical="center"/>
      <protection locked="0"/>
    </xf>
    <xf numFmtId="0" fontId="259" fillId="10" borderId="0" xfId="29" applyFont="1" applyFill="1" applyAlignment="1">
      <alignment vertical="center"/>
    </xf>
    <xf numFmtId="200" fontId="91" fillId="1973" borderId="0" xfId="34" applyNumberFormat="1" applyFont="1" applyFill="1" applyAlignment="1" applyProtection="1">
      <alignment horizontal="right" vertical="center"/>
      <protection locked="0"/>
    </xf>
    <xf numFmtId="0" fontId="288" fillId="10" borderId="7" xfId="2" applyFont="1" applyFill="1" applyBorder="1" applyAlignment="1">
      <alignment horizontal="left" vertical="center"/>
    </xf>
    <xf numFmtId="0" fontId="31" fillId="10" borderId="0" xfId="13" applyFont="1" applyFill="1" applyAlignment="1">
      <alignment horizontal="right" vertical="center"/>
    </xf>
    <xf numFmtId="0" fontId="36" fillId="10" borderId="0" xfId="21" applyFont="1" applyFill="1" applyAlignment="1">
      <alignment horizontal="center" vertical="center"/>
    </xf>
    <xf numFmtId="0" fontId="31" fillId="11" borderId="0" xfId="2" applyFont="1" applyFill="1" applyAlignment="1">
      <alignment horizontal="right" vertical="center"/>
    </xf>
    <xf numFmtId="169" fontId="31" fillId="1973" borderId="0" xfId="34" applyNumberFormat="1" applyFont="1" applyFill="1" applyAlignment="1" applyProtection="1">
      <alignment horizontal="center" vertical="center"/>
      <protection locked="0"/>
    </xf>
    <xf numFmtId="0" fontId="31" fillId="10" borderId="0" xfId="2" applyFont="1" applyFill="1" applyAlignment="1">
      <alignment horizontal="right" vertical="center"/>
    </xf>
    <xf numFmtId="0" fontId="17" fillId="1971" borderId="0" xfId="2" applyFont="1" applyFill="1" applyAlignment="1">
      <alignment vertical="center"/>
    </xf>
    <xf numFmtId="0" fontId="65" fillId="1971" borderId="0" xfId="2" applyFont="1" applyFill="1" applyAlignment="1">
      <alignment vertical="center"/>
    </xf>
    <xf numFmtId="0" fontId="65" fillId="1971" borderId="7" xfId="2" applyFont="1" applyFill="1" applyBorder="1" applyAlignment="1">
      <alignment vertical="center"/>
    </xf>
    <xf numFmtId="0" fontId="117" fillId="10" borderId="0" xfId="38" applyFont="1" applyFill="1" applyAlignment="1">
      <alignment horizontal="left" vertical="center"/>
    </xf>
    <xf numFmtId="0" fontId="285" fillId="1973" borderId="0" xfId="34" applyFont="1" applyFill="1" applyAlignment="1" applyProtection="1">
      <alignment horizontal="left" vertical="center"/>
      <protection locked="0"/>
    </xf>
    <xf numFmtId="0" fontId="289" fillId="1973" borderId="0" xfId="34" applyFont="1" applyFill="1" applyAlignment="1" applyProtection="1">
      <alignment horizontal="left" vertical="center"/>
      <protection locked="0"/>
    </xf>
    <xf numFmtId="0" fontId="238" fillId="10" borderId="0" xfId="13" applyFont="1" applyFill="1" applyAlignment="1">
      <alignment horizontal="left" vertical="center"/>
    </xf>
    <xf numFmtId="0" fontId="238" fillId="1973" borderId="0" xfId="34" applyFont="1" applyFill="1" applyAlignment="1" applyProtection="1">
      <alignment horizontal="left" vertical="center"/>
      <protection locked="0"/>
    </xf>
    <xf numFmtId="0" fontId="242" fillId="10" borderId="0" xfId="34" applyFont="1" applyFill="1" applyAlignment="1" applyProtection="1">
      <alignment horizontal="left" vertical="center"/>
      <protection locked="0"/>
    </xf>
    <xf numFmtId="0" fontId="280" fillId="60" borderId="0" xfId="34" applyFont="1" applyFill="1" applyAlignment="1" applyProtection="1">
      <alignment horizontal="left" vertical="center"/>
      <protection locked="0"/>
    </xf>
    <xf numFmtId="0" fontId="207" fillId="10" borderId="0" xfId="34" applyFont="1" applyFill="1" applyAlignment="1" applyProtection="1">
      <alignment horizontal="left" vertical="center"/>
      <protection locked="0"/>
    </xf>
    <xf numFmtId="0" fontId="14" fillId="1973" borderId="0" xfId="34" applyFont="1" applyFill="1" applyAlignment="1" applyProtection="1">
      <alignment horizontal="right" vertical="center"/>
      <protection locked="0"/>
    </xf>
    <xf numFmtId="0" fontId="61" fillId="10" borderId="0" xfId="29" applyFont="1" applyFill="1" applyAlignment="1">
      <alignment horizontal="left" vertical="center"/>
    </xf>
    <xf numFmtId="0" fontId="159" fillId="10" borderId="7" xfId="2" applyFont="1" applyFill="1" applyBorder="1" applyAlignment="1">
      <alignment horizontal="center" vertical="center"/>
    </xf>
    <xf numFmtId="0" fontId="36" fillId="10" borderId="0" xfId="2" applyFont="1" applyFill="1" applyAlignment="1">
      <alignment horizontal="center" vertical="center"/>
    </xf>
    <xf numFmtId="0" fontId="130" fillId="10" borderId="0" xfId="6" applyFont="1" applyFill="1" applyAlignment="1">
      <alignment horizontal="left" vertical="center"/>
    </xf>
    <xf numFmtId="0" fontId="74" fillId="10" borderId="0" xfId="29" applyFont="1" applyFill="1" applyAlignment="1">
      <alignment horizontal="left" vertical="center"/>
    </xf>
    <xf numFmtId="0" fontId="290" fillId="1992" borderId="1" xfId="5" applyFont="1" applyFill="1" applyBorder="1" applyAlignment="1">
      <alignment vertical="center"/>
    </xf>
    <xf numFmtId="0" fontId="2" fillId="1992" borderId="5" xfId="5" applyFont="1" applyFill="1" applyBorder="1" applyAlignment="1">
      <alignment horizontal="right" vertical="center"/>
    </xf>
    <xf numFmtId="0" fontId="74" fillId="10" borderId="0" xfId="29" applyFont="1" applyFill="1" applyAlignment="1">
      <alignment horizontal="center"/>
    </xf>
    <xf numFmtId="0" fontId="4" fillId="1992" borderId="0" xfId="29" applyFont="1" applyFill="1"/>
    <xf numFmtId="0" fontId="4" fillId="1992" borderId="0" xfId="29" applyFont="1" applyFill="1" applyAlignment="1">
      <alignment horizontal="right" vertical="center"/>
    </xf>
    <xf numFmtId="0" fontId="25" fillId="1992" borderId="0" xfId="29" applyFont="1" applyFill="1" applyAlignment="1">
      <alignment horizontal="right" vertical="center"/>
    </xf>
    <xf numFmtId="0" fontId="25" fillId="1992" borderId="0" xfId="29" applyFont="1" applyFill="1" applyAlignment="1">
      <alignment horizontal="left" vertical="center"/>
    </xf>
    <xf numFmtId="0" fontId="4" fillId="1992" borderId="7" xfId="29" applyFont="1" applyFill="1" applyBorder="1"/>
    <xf numFmtId="0" fontId="93" fillId="10" borderId="0" xfId="2" applyFont="1" applyFill="1" applyAlignment="1">
      <alignment horizontal="center" vertical="center"/>
    </xf>
    <xf numFmtId="0" fontId="2" fillId="1992" borderId="0" xfId="29" applyFont="1" applyFill="1" applyAlignment="1">
      <alignment horizontal="center" vertical="center"/>
    </xf>
    <xf numFmtId="1" fontId="2" fillId="61" borderId="0" xfId="21" applyNumberFormat="1" applyFont="1" applyFill="1" applyAlignment="1">
      <alignment horizontal="center" vertical="center"/>
    </xf>
    <xf numFmtId="0" fontId="62" fillId="61" borderId="22" xfId="13" applyFont="1" applyFill="1" applyBorder="1" applyAlignment="1">
      <alignment horizontal="left" vertical="center"/>
    </xf>
    <xf numFmtId="0" fontId="25" fillId="61" borderId="22" xfId="13" applyFont="1" applyFill="1" applyBorder="1" applyAlignment="1">
      <alignment horizontal="right" vertical="center"/>
    </xf>
    <xf numFmtId="1" fontId="25" fillId="61" borderId="22" xfId="21" applyNumberFormat="1" applyFont="1" applyFill="1" applyBorder="1" applyAlignment="1">
      <alignment horizontal="right" vertical="center"/>
    </xf>
    <xf numFmtId="184" fontId="25" fillId="61" borderId="22" xfId="29" applyNumberFormat="1" applyFont="1" applyFill="1" applyBorder="1" applyAlignment="1">
      <alignment horizontal="center" vertical="center"/>
    </xf>
    <xf numFmtId="0" fontId="62" fillId="61" borderId="22" xfId="29" applyFont="1" applyFill="1" applyBorder="1" applyAlignment="1">
      <alignment horizontal="right" vertical="center"/>
    </xf>
    <xf numFmtId="165" fontId="62" fillId="61" borderId="23" xfId="29" applyNumberFormat="1" applyFont="1" applyFill="1" applyBorder="1" applyAlignment="1">
      <alignment horizontal="left" vertical="center"/>
    </xf>
    <xf numFmtId="184" fontId="2" fillId="61" borderId="0" xfId="29" applyNumberFormat="1" applyFont="1" applyFill="1" applyAlignment="1">
      <alignment horizontal="center" vertical="center"/>
    </xf>
    <xf numFmtId="0" fontId="25" fillId="61" borderId="137" xfId="2" applyFont="1" applyFill="1" applyBorder="1" applyAlignment="1">
      <alignment horizontal="center" vertical="center" wrapText="1"/>
    </xf>
    <xf numFmtId="0" fontId="120" fillId="1973" borderId="0" xfId="34" applyFont="1" applyFill="1" applyAlignment="1" applyProtection="1">
      <alignment vertical="center"/>
      <protection locked="0"/>
    </xf>
    <xf numFmtId="0" fontId="4" fillId="61" borderId="0" xfId="29" applyFont="1" applyFill="1" applyAlignment="1">
      <alignment horizontal="center" vertical="center"/>
    </xf>
    <xf numFmtId="165" fontId="4" fillId="61" borderId="0" xfId="29" applyNumberFormat="1" applyFont="1" applyFill="1" applyAlignment="1">
      <alignment horizontal="center" vertical="center"/>
    </xf>
    <xf numFmtId="0" fontId="1" fillId="0" borderId="0" xfId="29" applyFont="1" applyAlignment="1">
      <alignment horizontal="center"/>
    </xf>
    <xf numFmtId="165" fontId="65" fillId="60" borderId="0" xfId="34" applyNumberFormat="1" applyFont="1" applyFill="1" applyAlignment="1" applyProtection="1">
      <alignment horizontal="center" vertical="center"/>
      <protection locked="0"/>
    </xf>
    <xf numFmtId="0" fontId="5" fillId="10" borderId="0" xfId="1" applyFill="1" applyAlignment="1">
      <alignment horizontal="center" vertical="center"/>
    </xf>
    <xf numFmtId="0" fontId="238" fillId="1973" borderId="0" xfId="34" applyFont="1" applyFill="1" applyAlignment="1" applyProtection="1">
      <alignment horizontal="right" vertical="center"/>
      <protection locked="0"/>
    </xf>
    <xf numFmtId="0" fontId="39" fillId="60" borderId="0" xfId="34" applyFont="1" applyFill="1" applyAlignment="1" applyProtection="1">
      <alignment horizontal="center" vertical="center"/>
      <protection locked="0"/>
    </xf>
    <xf numFmtId="0" fontId="288" fillId="10" borderId="0" xfId="29" applyFont="1" applyFill="1" applyAlignment="1">
      <alignment horizontal="right" vertical="top"/>
    </xf>
    <xf numFmtId="0" fontId="288" fillId="10" borderId="7" xfId="29" applyFont="1" applyFill="1" applyBorder="1" applyAlignment="1">
      <alignment horizontal="left" vertical="top"/>
    </xf>
    <xf numFmtId="0" fontId="288" fillId="10" borderId="0" xfId="29" applyFont="1" applyFill="1" applyAlignment="1">
      <alignment horizontal="center" vertical="top"/>
    </xf>
    <xf numFmtId="165" fontId="34" fillId="60" borderId="0" xfId="34" applyNumberFormat="1" applyFont="1" applyFill="1" applyAlignment="1" applyProtection="1">
      <alignment horizontal="center" vertical="center"/>
      <protection locked="0"/>
    </xf>
    <xf numFmtId="0" fontId="1" fillId="10" borderId="0" xfId="29" quotePrefix="1" applyFont="1" applyFill="1" applyAlignment="1">
      <alignment vertical="center"/>
    </xf>
    <xf numFmtId="1" fontId="65" fillId="1993" borderId="0" xfId="2" applyNumberFormat="1" applyFont="1" applyFill="1" applyAlignment="1">
      <alignment horizontal="center" vertical="center"/>
    </xf>
    <xf numFmtId="182" fontId="288" fillId="1991" borderId="0" xfId="2" applyNumberFormat="1" applyFont="1" applyFill="1" applyAlignment="1">
      <alignment vertical="center"/>
    </xf>
    <xf numFmtId="0" fontId="287" fillId="10" borderId="0" xfId="2" applyFont="1" applyFill="1" applyAlignment="1">
      <alignment horizontal="center" vertical="center"/>
    </xf>
    <xf numFmtId="0" fontId="159" fillId="10" borderId="0" xfId="2" applyFont="1" applyFill="1" applyAlignment="1">
      <alignment horizontal="right" vertical="center"/>
    </xf>
    <xf numFmtId="0" fontId="261" fillId="1995" borderId="1" xfId="5" applyFont="1" applyFill="1" applyBorder="1" applyAlignment="1">
      <alignment vertical="center"/>
    </xf>
    <xf numFmtId="0" fontId="110" fillId="1995" borderId="5" xfId="5" applyFont="1" applyFill="1" applyBorder="1" applyAlignment="1">
      <alignment horizontal="right" vertical="center"/>
    </xf>
    <xf numFmtId="0" fontId="1" fillId="1995" borderId="0" xfId="29" applyFont="1" applyFill="1"/>
    <xf numFmtId="0" fontId="1" fillId="1995" borderId="0" xfId="29" applyFont="1" applyFill="1" applyAlignment="1">
      <alignment horizontal="right" vertical="center"/>
    </xf>
    <xf numFmtId="0" fontId="48" fillId="1995" borderId="0" xfId="29" applyFont="1" applyFill="1" applyAlignment="1">
      <alignment horizontal="right" vertical="center"/>
    </xf>
    <xf numFmtId="0" fontId="48" fillId="1995" borderId="0" xfId="29" applyFont="1" applyFill="1" applyAlignment="1">
      <alignment horizontal="left" vertical="center"/>
    </xf>
    <xf numFmtId="0" fontId="48" fillId="1995" borderId="7" xfId="29" applyFont="1" applyFill="1" applyBorder="1"/>
    <xf numFmtId="0" fontId="44" fillId="1988" borderId="0" xfId="13" applyFont="1" applyFill="1" applyAlignment="1">
      <alignment horizontal="left" vertical="center"/>
    </xf>
    <xf numFmtId="0" fontId="44" fillId="1988" borderId="0" xfId="13" applyFont="1" applyFill="1" applyAlignment="1">
      <alignment horizontal="right" vertical="center"/>
    </xf>
    <xf numFmtId="0" fontId="36" fillId="1988" borderId="0" xfId="21" applyFont="1" applyFill="1" applyAlignment="1">
      <alignment horizontal="center" vertical="center"/>
    </xf>
    <xf numFmtId="0" fontId="36" fillId="1988" borderId="0" xfId="34" applyFont="1" applyFill="1" applyAlignment="1" applyProtection="1">
      <alignment horizontal="left" vertical="center"/>
      <protection locked="0"/>
    </xf>
    <xf numFmtId="0" fontId="0" fillId="1988" borderId="0" xfId="0" applyFill="1"/>
    <xf numFmtId="0" fontId="0" fillId="1988" borderId="7" xfId="0" applyFill="1" applyBorder="1"/>
    <xf numFmtId="0" fontId="36" fillId="1988" borderId="0" xfId="2" applyFont="1" applyFill="1" applyAlignment="1">
      <alignment horizontal="right" vertical="center"/>
    </xf>
    <xf numFmtId="201" fontId="36" fillId="1988" borderId="0" xfId="21" applyNumberFormat="1" applyFont="1" applyFill="1" applyAlignment="1">
      <alignment horizontal="center" vertical="center"/>
    </xf>
    <xf numFmtId="0" fontId="3" fillId="1988" borderId="0" xfId="0" applyFont="1" applyFill="1" applyAlignment="1">
      <alignment vertical="center"/>
    </xf>
    <xf numFmtId="0" fontId="3" fillId="1988" borderId="7" xfId="0" applyFont="1" applyFill="1" applyBorder="1" applyAlignment="1">
      <alignment vertical="center"/>
    </xf>
    <xf numFmtId="0" fontId="0" fillId="1988" borderId="22" xfId="0" applyFill="1" applyBorder="1" applyAlignment="1">
      <alignment horizontal="right" vertical="center"/>
    </xf>
    <xf numFmtId="0" fontId="0" fillId="1988" borderId="22" xfId="0" applyFill="1" applyBorder="1" applyAlignment="1">
      <alignment horizontal="center" vertical="center"/>
    </xf>
    <xf numFmtId="0" fontId="292" fillId="1988" borderId="22" xfId="0" applyFont="1" applyFill="1" applyBorder="1" applyAlignment="1">
      <alignment horizontal="right" vertical="center"/>
    </xf>
    <xf numFmtId="175" fontId="31" fillId="1996" borderId="22" xfId="34" applyNumberFormat="1" applyFont="1" applyFill="1" applyBorder="1" applyAlignment="1" applyProtection="1">
      <alignment horizontal="center" vertical="center"/>
      <protection locked="0"/>
    </xf>
    <xf numFmtId="175" fontId="31" fillId="1996" borderId="23" xfId="34" applyNumberFormat="1" applyFont="1" applyFill="1" applyBorder="1" applyAlignment="1" applyProtection="1">
      <alignment horizontal="center" vertical="center"/>
      <protection locked="0"/>
    </xf>
    <xf numFmtId="0" fontId="286" fillId="48" borderId="0" xfId="34" applyFont="1" applyFill="1" applyAlignment="1" applyProtection="1">
      <alignment vertical="center"/>
      <protection locked="0"/>
    </xf>
    <xf numFmtId="0" fontId="286" fillId="10" borderId="7" xfId="34" applyFont="1" applyFill="1" applyBorder="1" applyAlignment="1" applyProtection="1">
      <alignment vertical="center"/>
      <protection locked="0"/>
    </xf>
    <xf numFmtId="0" fontId="293" fillId="10" borderId="0" xfId="0" applyFont="1" applyFill="1" applyAlignment="1">
      <alignment horizontal="right" vertical="center"/>
    </xf>
    <xf numFmtId="0" fontId="294" fillId="60" borderId="0" xfId="34" applyFont="1" applyFill="1" applyAlignment="1" applyProtection="1">
      <alignment horizontal="center" vertical="center" wrapText="1"/>
      <protection locked="0"/>
    </xf>
    <xf numFmtId="0" fontId="295" fillId="10" borderId="0" xfId="34" applyFont="1" applyFill="1" applyAlignment="1" applyProtection="1">
      <alignment horizontal="left" vertical="center"/>
      <protection locked="0"/>
    </xf>
    <xf numFmtId="0" fontId="286" fillId="10" borderId="7" xfId="34" applyFont="1" applyFill="1" applyBorder="1" applyAlignment="1" applyProtection="1">
      <alignment horizontal="center" vertical="center"/>
      <protection locked="0"/>
    </xf>
    <xf numFmtId="1" fontId="65" fillId="60" borderId="0" xfId="34" applyNumberFormat="1" applyFont="1" applyFill="1" applyAlignment="1" applyProtection="1">
      <alignment horizontal="center" vertical="center"/>
      <protection locked="0"/>
    </xf>
    <xf numFmtId="0" fontId="77" fillId="10" borderId="0" xfId="0" applyFont="1" applyFill="1" applyAlignment="1">
      <alignment horizontal="right" vertical="center"/>
    </xf>
    <xf numFmtId="0" fontId="287" fillId="10" borderId="0" xfId="2" applyFont="1" applyFill="1" applyAlignment="1">
      <alignment horizontal="left" vertical="center"/>
    </xf>
    <xf numFmtId="0" fontId="296" fillId="1973" borderId="0" xfId="34" applyFont="1" applyFill="1" applyAlignment="1" applyProtection="1">
      <alignment horizontal="right" vertical="center"/>
      <protection locked="0"/>
    </xf>
    <xf numFmtId="0" fontId="118" fillId="10" borderId="0" xfId="34" applyFont="1" applyFill="1" applyAlignment="1" applyProtection="1">
      <alignment horizontal="right" vertical="center"/>
      <protection locked="0"/>
    </xf>
    <xf numFmtId="0" fontId="113" fillId="1997" borderId="0" xfId="21" applyFont="1" applyFill="1" applyAlignment="1">
      <alignment horizontal="center" vertical="center"/>
    </xf>
    <xf numFmtId="182" fontId="297" fillId="1991" borderId="0" xfId="2" applyNumberFormat="1" applyFont="1" applyFill="1" applyAlignment="1">
      <alignment vertical="center"/>
    </xf>
    <xf numFmtId="169" fontId="65" fillId="60" borderId="0" xfId="34" applyNumberFormat="1" applyFont="1" applyFill="1" applyAlignment="1" applyProtection="1">
      <alignment horizontal="center" vertical="center"/>
      <protection locked="0"/>
    </xf>
    <xf numFmtId="165" fontId="31" fillId="1973" borderId="0" xfId="34" applyNumberFormat="1" applyFont="1" applyFill="1" applyAlignment="1" applyProtection="1">
      <alignment horizontal="center" vertical="center"/>
      <protection locked="0"/>
    </xf>
    <xf numFmtId="169" fontId="65" fillId="1973" borderId="0" xfId="34" applyNumberFormat="1" applyFont="1" applyFill="1" applyAlignment="1" applyProtection="1">
      <alignment horizontal="center" vertical="center"/>
      <protection locked="0"/>
    </xf>
    <xf numFmtId="0" fontId="61" fillId="10" borderId="0" xfId="0" applyFont="1" applyFill="1" applyAlignment="1">
      <alignment horizontal="left" vertical="center"/>
    </xf>
    <xf numFmtId="175" fontId="31" fillId="1973" borderId="0" xfId="34" applyNumberFormat="1" applyFont="1" applyFill="1" applyAlignment="1" applyProtection="1">
      <alignment horizontal="center" vertical="center"/>
      <protection locked="0"/>
    </xf>
    <xf numFmtId="0" fontId="292" fillId="10" borderId="0" xfId="2" applyFont="1" applyFill="1" applyAlignment="1">
      <alignment horizontal="left" vertical="center"/>
    </xf>
    <xf numFmtId="0" fontId="118" fillId="10" borderId="0" xfId="34" applyFont="1" applyFill="1" applyAlignment="1" applyProtection="1">
      <alignment horizontal="left" vertical="center"/>
      <protection locked="0"/>
    </xf>
    <xf numFmtId="0" fontId="61" fillId="10" borderId="0" xfId="29" applyFont="1" applyFill="1" applyAlignment="1">
      <alignment horizontal="right" vertical="center"/>
    </xf>
    <xf numFmtId="0" fontId="159" fillId="10" borderId="0" xfId="2" applyFont="1" applyFill="1" applyAlignment="1">
      <alignment horizontal="left" vertical="center"/>
    </xf>
    <xf numFmtId="0" fontId="21" fillId="66" borderId="138" xfId="21" applyFont="1" applyFill="1" applyBorder="1" applyAlignment="1" applyProtection="1">
      <alignment horizontal="centerContinuous" vertical="center"/>
      <protection locked="0"/>
    </xf>
    <xf numFmtId="0" fontId="21" fillId="66" borderId="139" xfId="21" applyFont="1" applyFill="1" applyBorder="1" applyAlignment="1" applyProtection="1">
      <alignment horizontal="centerContinuous" vertical="center"/>
      <protection locked="0"/>
    </xf>
    <xf numFmtId="0" fontId="21" fillId="1998" borderId="139" xfId="21" applyFont="1" applyFill="1" applyBorder="1" applyAlignment="1" applyProtection="1">
      <alignment horizontal="centerContinuous" vertical="center"/>
      <protection locked="0"/>
    </xf>
    <xf numFmtId="0" fontId="21" fillId="66" borderId="140" xfId="21" applyFont="1" applyFill="1" applyBorder="1" applyAlignment="1" applyProtection="1">
      <alignment horizontal="right" vertical="center"/>
      <protection locked="0"/>
    </xf>
    <xf numFmtId="0" fontId="31" fillId="10" borderId="0" xfId="6" applyFont="1" applyFill="1" applyAlignment="1">
      <alignment vertical="center"/>
    </xf>
    <xf numFmtId="0" fontId="1" fillId="8" borderId="141" xfId="30" applyFill="1" applyBorder="1" applyAlignment="1">
      <alignment horizontal="center" vertical="center"/>
    </xf>
    <xf numFmtId="0" fontId="52" fillId="10" borderId="22" xfId="2" applyFont="1" applyFill="1" applyBorder="1" applyAlignment="1">
      <alignment horizontal="left" vertical="center"/>
    </xf>
    <xf numFmtId="0" fontId="5" fillId="10" borderId="137" xfId="1" applyFill="1" applyBorder="1" applyAlignment="1">
      <alignment vertical="center"/>
    </xf>
    <xf numFmtId="0" fontId="5" fillId="10" borderId="142" xfId="1" applyFill="1" applyBorder="1" applyAlignment="1">
      <alignment vertical="center"/>
    </xf>
    <xf numFmtId="0" fontId="298" fillId="10" borderId="0" xfId="30" applyFont="1" applyFill="1" applyAlignment="1" applyProtection="1">
      <alignment horizontal="left" vertical="center"/>
      <protection locked="0"/>
    </xf>
    <xf numFmtId="0" fontId="298" fillId="10" borderId="26" xfId="30" applyFont="1" applyFill="1" applyBorder="1" applyAlignment="1" applyProtection="1">
      <alignment horizontal="right" vertical="center"/>
      <protection locked="0"/>
    </xf>
    <xf numFmtId="170" fontId="299" fillId="42" borderId="55" xfId="30" applyNumberFormat="1" applyFont="1" applyFill="1" applyBorder="1" applyAlignment="1" applyProtection="1">
      <alignment horizontal="center" vertical="center"/>
      <protection locked="0"/>
    </xf>
    <xf numFmtId="0" fontId="31" fillId="10" borderId="0" xfId="2" applyFont="1" applyFill="1" applyProtection="1">
      <protection hidden="1"/>
    </xf>
    <xf numFmtId="0" fontId="298" fillId="10" borderId="0" xfId="30" applyFont="1" applyFill="1" applyAlignment="1" applyProtection="1">
      <alignment horizontal="right" vertical="center"/>
      <protection locked="0"/>
    </xf>
    <xf numFmtId="0" fontId="300" fillId="10" borderId="0" xfId="30" applyFont="1" applyFill="1" applyAlignment="1" applyProtection="1">
      <alignment horizontal="right" vertical="center"/>
      <protection locked="0"/>
    </xf>
    <xf numFmtId="170" fontId="301" fillId="42" borderId="7" xfId="30" applyNumberFormat="1" applyFont="1" applyFill="1" applyBorder="1" applyAlignment="1" applyProtection="1">
      <alignment horizontal="center" vertical="center"/>
      <protection locked="0"/>
    </xf>
    <xf numFmtId="0" fontId="302" fillId="10" borderId="0" xfId="30" applyFont="1" applyFill="1" applyAlignment="1" applyProtection="1">
      <alignment horizontal="left" vertical="center"/>
      <protection locked="0"/>
    </xf>
    <xf numFmtId="0" fontId="302" fillId="10" borderId="0" xfId="30" applyFont="1" applyFill="1" applyAlignment="1" applyProtection="1">
      <alignment horizontal="right" vertical="center"/>
      <protection locked="0"/>
    </xf>
    <xf numFmtId="193" fontId="301" fillId="42" borderId="55" xfId="30" applyNumberFormat="1" applyFont="1" applyFill="1" applyBorder="1" applyAlignment="1" applyProtection="1">
      <alignment horizontal="center" vertical="center"/>
      <protection locked="0"/>
    </xf>
    <xf numFmtId="170" fontId="301" fillId="42" borderId="55" xfId="30" applyNumberFormat="1" applyFont="1" applyFill="1" applyBorder="1" applyAlignment="1" applyProtection="1">
      <alignment horizontal="center" vertical="center"/>
      <protection locked="0"/>
    </xf>
    <xf numFmtId="170" fontId="299" fillId="48" borderId="7" xfId="30" applyNumberFormat="1" applyFont="1" applyFill="1" applyBorder="1" applyAlignment="1" applyProtection="1">
      <alignment horizontal="center" vertical="center"/>
      <protection locked="0"/>
    </xf>
    <xf numFmtId="0" fontId="44" fillId="10" borderId="0" xfId="30" applyFont="1" applyFill="1" applyAlignment="1" applyProtection="1">
      <alignment horizontal="left" vertical="center"/>
      <protection locked="0"/>
    </xf>
    <xf numFmtId="0" fontId="44" fillId="10" borderId="0" xfId="30" applyFont="1" applyFill="1" applyAlignment="1" applyProtection="1">
      <alignment horizontal="right" vertical="center"/>
      <protection locked="0"/>
    </xf>
    <xf numFmtId="170" fontId="17" fillId="10" borderId="55" xfId="30" applyNumberFormat="1" applyFont="1" applyFill="1" applyBorder="1" applyAlignment="1" applyProtection="1">
      <alignment horizontal="center" vertical="center"/>
      <protection locked="0"/>
    </xf>
    <xf numFmtId="0" fontId="31" fillId="10" borderId="0" xfId="30" applyFont="1" applyFill="1" applyAlignment="1" applyProtection="1">
      <alignment horizontal="right" vertical="center"/>
      <protection locked="0"/>
    </xf>
    <xf numFmtId="170" fontId="17" fillId="10" borderId="7" xfId="30" applyNumberFormat="1" applyFont="1" applyFill="1" applyBorder="1" applyAlignment="1" applyProtection="1">
      <alignment horizontal="center" vertical="center"/>
      <protection locked="0"/>
    </xf>
    <xf numFmtId="0" fontId="1" fillId="10" borderId="0" xfId="0" applyFont="1" applyFill="1" applyAlignment="1">
      <alignment vertical="center"/>
    </xf>
    <xf numFmtId="0" fontId="31" fillId="10" borderId="22" xfId="30" applyFont="1" applyFill="1" applyBorder="1" applyAlignment="1" applyProtection="1">
      <alignment horizontal="left" vertical="center"/>
      <protection locked="0"/>
    </xf>
    <xf numFmtId="0" fontId="17" fillId="10" borderId="0" xfId="30" applyFont="1" applyFill="1" applyAlignment="1" applyProtection="1">
      <alignment horizontal="right" vertical="center"/>
      <protection locked="0"/>
    </xf>
    <xf numFmtId="193" fontId="17" fillId="10" borderId="55" xfId="30" applyNumberFormat="1" applyFont="1" applyFill="1" applyBorder="1" applyAlignment="1" applyProtection="1">
      <alignment horizontal="center" vertical="center"/>
      <protection locked="0"/>
    </xf>
    <xf numFmtId="193" fontId="17" fillId="10" borderId="7" xfId="30" applyNumberFormat="1" applyFont="1" applyFill="1" applyBorder="1" applyAlignment="1" applyProtection="1">
      <alignment horizontal="center" vertical="center"/>
      <protection locked="0"/>
    </xf>
    <xf numFmtId="0" fontId="31" fillId="8" borderId="137" xfId="30" applyFont="1" applyFill="1" applyBorder="1" applyAlignment="1" applyProtection="1">
      <alignment horizontal="left" vertical="center"/>
      <protection locked="0"/>
    </xf>
    <xf numFmtId="0" fontId="31" fillId="8" borderId="137" xfId="30" applyFont="1" applyFill="1" applyBorder="1" applyAlignment="1" applyProtection="1">
      <alignment horizontal="right" vertical="center"/>
      <protection locked="0"/>
    </xf>
    <xf numFmtId="170" fontId="17" fillId="8" borderId="137" xfId="30" applyNumberFormat="1" applyFont="1" applyFill="1" applyBorder="1" applyAlignment="1" applyProtection="1">
      <alignment horizontal="center" vertical="center"/>
      <protection locked="0"/>
    </xf>
    <xf numFmtId="0" fontId="31" fillId="8" borderId="137" xfId="2" applyFont="1" applyFill="1" applyBorder="1" applyProtection="1">
      <protection hidden="1"/>
    </xf>
    <xf numFmtId="0" fontId="17" fillId="8" borderId="137" xfId="30" applyFont="1" applyFill="1" applyBorder="1" applyAlignment="1" applyProtection="1">
      <alignment horizontal="right" vertical="center"/>
      <protection locked="0"/>
    </xf>
    <xf numFmtId="193" fontId="17" fillId="8" borderId="137" xfId="30" applyNumberFormat="1" applyFont="1" applyFill="1" applyBorder="1" applyAlignment="1" applyProtection="1">
      <alignment horizontal="center" vertical="center"/>
      <protection locked="0"/>
    </xf>
    <xf numFmtId="193" fontId="17" fillId="8" borderId="142" xfId="30" applyNumberFormat="1" applyFont="1" applyFill="1" applyBorder="1" applyAlignment="1" applyProtection="1">
      <alignment horizontal="center" vertical="center"/>
      <protection locked="0"/>
    </xf>
    <xf numFmtId="0" fontId="300" fillId="10" borderId="0" xfId="30" applyFont="1" applyFill="1" applyAlignment="1" applyProtection="1">
      <alignment horizontal="left" vertical="center"/>
      <protection locked="0"/>
    </xf>
    <xf numFmtId="199" fontId="303" fillId="42" borderId="55" xfId="30" applyNumberFormat="1" applyFont="1" applyFill="1" applyBorder="1" applyAlignment="1" applyProtection="1">
      <alignment horizontal="center" vertical="center"/>
      <protection locked="0"/>
    </xf>
    <xf numFmtId="0" fontId="17" fillId="10" borderId="25" xfId="30" applyFont="1" applyFill="1" applyBorder="1" applyAlignment="1" applyProtection="1">
      <alignment horizontal="left" vertical="center"/>
      <protection locked="0"/>
    </xf>
    <xf numFmtId="0" fontId="17" fillId="10" borderId="25" xfId="30" applyFont="1" applyFill="1" applyBorder="1" applyAlignment="1" applyProtection="1">
      <alignment horizontal="right" vertical="center"/>
      <protection locked="0"/>
    </xf>
    <xf numFmtId="193" fontId="17" fillId="10" borderId="57" xfId="30" applyNumberFormat="1" applyFont="1" applyFill="1" applyBorder="1" applyAlignment="1" applyProtection="1">
      <alignment horizontal="center" vertical="center"/>
      <protection locked="0"/>
    </xf>
    <xf numFmtId="0" fontId="31" fillId="10" borderId="25" xfId="30" applyFont="1" applyFill="1" applyBorder="1" applyAlignment="1" applyProtection="1">
      <alignment horizontal="right" vertical="center"/>
      <protection locked="0"/>
    </xf>
    <xf numFmtId="170" fontId="17" fillId="10" borderId="57" xfId="30" applyNumberFormat="1" applyFont="1" applyFill="1" applyBorder="1" applyAlignment="1" applyProtection="1">
      <alignment horizontal="center" vertical="center"/>
      <protection locked="0"/>
    </xf>
    <xf numFmtId="193" fontId="17" fillId="10" borderId="143" xfId="30" applyNumberFormat="1" applyFont="1" applyFill="1" applyBorder="1" applyAlignment="1" applyProtection="1">
      <alignment horizontal="center" vertical="center"/>
      <protection locked="0"/>
    </xf>
    <xf numFmtId="0" fontId="21" fillId="6" borderId="145" xfId="21" applyFont="1" applyFill="1" applyBorder="1" applyAlignment="1" applyProtection="1">
      <alignment horizontal="left" vertical="center"/>
      <protection locked="0"/>
    </xf>
    <xf numFmtId="0" fontId="21" fillId="6" borderId="146" xfId="21" applyFont="1" applyFill="1" applyBorder="1" applyAlignment="1" applyProtection="1">
      <alignment horizontal="centerContinuous" vertical="center"/>
      <protection locked="0"/>
    </xf>
    <xf numFmtId="0" fontId="21" fillId="6" borderId="147" xfId="21" applyFont="1" applyFill="1" applyBorder="1" applyAlignment="1" applyProtection="1">
      <alignment horizontal="right" vertical="center"/>
      <protection locked="0"/>
    </xf>
    <xf numFmtId="0" fontId="1" fillId="8" borderId="130" xfId="30" applyFill="1" applyBorder="1" applyAlignment="1">
      <alignment horizontal="center" vertical="center"/>
    </xf>
    <xf numFmtId="0" fontId="1" fillId="0" borderId="130" xfId="0" applyFont="1" applyBorder="1"/>
    <xf numFmtId="0" fontId="1" fillId="10" borderId="130" xfId="0" applyFont="1" applyFill="1" applyBorder="1"/>
    <xf numFmtId="0" fontId="11" fillId="10" borderId="130" xfId="2" applyFont="1" applyFill="1" applyBorder="1" applyAlignment="1">
      <alignment horizontal="center" vertical="center"/>
    </xf>
    <xf numFmtId="0" fontId="11" fillId="10" borderId="107" xfId="2" applyFont="1" applyFill="1" applyBorder="1" applyAlignment="1">
      <alignment horizontal="center" vertical="center"/>
    </xf>
    <xf numFmtId="0" fontId="1" fillId="8" borderId="22" xfId="30" applyFill="1" applyBorder="1" applyAlignment="1">
      <alignment horizontal="center" vertical="center"/>
    </xf>
    <xf numFmtId="0" fontId="305" fillId="14" borderId="130" xfId="30" applyFont="1" applyFill="1" applyBorder="1" applyAlignment="1" applyProtection="1">
      <alignment horizontal="right" vertical="center"/>
      <protection locked="0"/>
    </xf>
    <xf numFmtId="202" fontId="305" fillId="42" borderId="131" xfId="30" applyNumberFormat="1" applyFont="1" applyFill="1" applyBorder="1" applyAlignment="1" applyProtection="1">
      <alignment horizontal="center" vertical="center"/>
      <protection locked="0"/>
    </xf>
    <xf numFmtId="0" fontId="1" fillId="10" borderId="129" xfId="0" applyFont="1" applyFill="1" applyBorder="1"/>
    <xf numFmtId="0" fontId="305" fillId="10" borderId="130" xfId="30" applyFont="1" applyFill="1" applyBorder="1" applyAlignment="1" applyProtection="1">
      <alignment horizontal="right" vertical="center"/>
      <protection locked="0"/>
    </xf>
    <xf numFmtId="0" fontId="11" fillId="10" borderId="129" xfId="2" applyFont="1" applyFill="1" applyBorder="1" applyAlignment="1">
      <alignment horizontal="center" vertical="center"/>
    </xf>
    <xf numFmtId="202" fontId="305" fillId="42" borderId="107" xfId="30" applyNumberFormat="1" applyFont="1" applyFill="1" applyBorder="1" applyAlignment="1" applyProtection="1">
      <alignment horizontal="center" vertical="center"/>
      <protection locked="0"/>
    </xf>
    <xf numFmtId="0" fontId="307" fillId="14" borderId="0" xfId="30" applyFont="1" applyFill="1" applyAlignment="1" applyProtection="1">
      <alignment horizontal="right" vertical="center"/>
      <protection locked="0"/>
    </xf>
    <xf numFmtId="202" fontId="307" fillId="42" borderId="55" xfId="30" applyNumberFormat="1" applyFont="1" applyFill="1" applyBorder="1" applyAlignment="1" applyProtection="1">
      <alignment horizontal="center" vertical="center"/>
      <protection locked="0"/>
    </xf>
    <xf numFmtId="0" fontId="1" fillId="10" borderId="24" xfId="0" applyFont="1" applyFill="1" applyBorder="1"/>
    <xf numFmtId="0" fontId="307" fillId="10" borderId="0" xfId="30" applyFont="1" applyFill="1" applyAlignment="1" applyProtection="1">
      <alignment horizontal="right" vertical="center"/>
      <protection locked="0"/>
    </xf>
    <xf numFmtId="0" fontId="11" fillId="10" borderId="24" xfId="2" applyFont="1" applyFill="1" applyBorder="1" applyAlignment="1">
      <alignment horizontal="center" vertical="center"/>
    </xf>
    <xf numFmtId="199" fontId="307" fillId="42" borderId="7" xfId="30" applyNumberFormat="1" applyFont="1" applyFill="1" applyBorder="1" applyAlignment="1" applyProtection="1">
      <alignment horizontal="center" vertical="center"/>
      <protection locked="0"/>
    </xf>
    <xf numFmtId="0" fontId="44" fillId="14" borderId="0" xfId="30" applyFont="1" applyFill="1" applyAlignment="1" applyProtection="1">
      <alignment horizontal="right" vertical="center"/>
      <protection locked="0"/>
    </xf>
    <xf numFmtId="202" fontId="44" fillId="14" borderId="55" xfId="30" applyNumberFormat="1" applyFont="1" applyFill="1" applyBorder="1" applyAlignment="1" applyProtection="1">
      <alignment horizontal="center" vertical="center"/>
      <protection locked="0"/>
    </xf>
    <xf numFmtId="202" fontId="44" fillId="14" borderId="7" xfId="30" applyNumberFormat="1" applyFont="1" applyFill="1" applyBorder="1" applyAlignment="1" applyProtection="1">
      <alignment horizontal="center" vertical="center"/>
      <protection locked="0"/>
    </xf>
    <xf numFmtId="0" fontId="1" fillId="10" borderId="25" xfId="0" applyFont="1" applyFill="1" applyBorder="1"/>
    <xf numFmtId="0" fontId="44" fillId="14" borderId="25" xfId="30" applyFont="1" applyFill="1" applyBorder="1" applyAlignment="1" applyProtection="1">
      <alignment horizontal="right" vertical="center"/>
      <protection locked="0"/>
    </xf>
    <xf numFmtId="203" fontId="44" fillId="14" borderId="57" xfId="30" applyNumberFormat="1" applyFont="1" applyFill="1" applyBorder="1" applyAlignment="1" applyProtection="1">
      <alignment horizontal="center" vertical="center"/>
      <protection locked="0"/>
    </xf>
    <xf numFmtId="0" fontId="1" fillId="10" borderId="30" xfId="0" applyFont="1" applyFill="1" applyBorder="1"/>
    <xf numFmtId="0" fontId="11" fillId="10" borderId="30" xfId="2" applyFont="1" applyFill="1" applyBorder="1" applyAlignment="1">
      <alignment horizontal="center" vertical="center"/>
    </xf>
    <xf numFmtId="172" fontId="44" fillId="14" borderId="143" xfId="30" applyNumberFormat="1" applyFont="1" applyFill="1" applyBorder="1" applyAlignment="1" applyProtection="1">
      <alignment horizontal="center" vertical="center"/>
      <protection locked="0"/>
    </xf>
    <xf numFmtId="0" fontId="55" fillId="14" borderId="130" xfId="30" applyFont="1" applyFill="1" applyBorder="1" applyAlignment="1" applyProtection="1">
      <alignment horizontal="right" vertical="center"/>
      <protection locked="0"/>
    </xf>
    <xf numFmtId="202" fontId="55" fillId="42" borderId="131" xfId="30" applyNumberFormat="1" applyFont="1" applyFill="1" applyBorder="1" applyAlignment="1" applyProtection="1">
      <alignment horizontal="center" vertical="center"/>
      <protection locked="0"/>
    </xf>
    <xf numFmtId="202" fontId="55" fillId="42" borderId="107" xfId="30" applyNumberFormat="1" applyFont="1" applyFill="1" applyBorder="1" applyAlignment="1" applyProtection="1">
      <alignment horizontal="center" vertical="center"/>
      <protection locked="0"/>
    </xf>
    <xf numFmtId="2" fontId="17" fillId="1981" borderId="148" xfId="30" applyNumberFormat="1" applyFont="1" applyFill="1" applyBorder="1" applyAlignment="1" applyProtection="1">
      <alignment horizontal="center" vertical="center" wrapText="1"/>
      <protection locked="0"/>
    </xf>
    <xf numFmtId="0" fontId="1" fillId="8" borderId="0" xfId="30" applyFill="1"/>
    <xf numFmtId="171" fontId="14" fillId="8" borderId="149" xfId="30" applyNumberFormat="1" applyFont="1" applyFill="1" applyBorder="1" applyAlignment="1">
      <alignment horizontal="center" vertical="center"/>
    </xf>
    <xf numFmtId="0" fontId="31" fillId="8" borderId="150" xfId="30" applyFont="1" applyFill="1" applyBorder="1" applyAlignment="1">
      <alignment horizontal="center" vertical="center"/>
    </xf>
    <xf numFmtId="2" fontId="14" fillId="8" borderId="151" xfId="30" applyNumberFormat="1" applyFont="1" applyFill="1" applyBorder="1" applyAlignment="1">
      <alignment horizontal="center" vertical="center"/>
    </xf>
    <xf numFmtId="0" fontId="107" fillId="14" borderId="0" xfId="30" applyFont="1" applyFill="1" applyAlignment="1" applyProtection="1">
      <alignment horizontal="right" vertical="center"/>
      <protection locked="0"/>
    </xf>
    <xf numFmtId="202" fontId="107" fillId="42" borderId="55" xfId="30" applyNumberFormat="1" applyFont="1" applyFill="1" applyBorder="1" applyAlignment="1" applyProtection="1">
      <alignment horizontal="center" vertical="center"/>
      <protection locked="0"/>
    </xf>
    <xf numFmtId="199" fontId="107" fillId="42" borderId="7" xfId="30" applyNumberFormat="1" applyFont="1" applyFill="1" applyBorder="1" applyAlignment="1" applyProtection="1">
      <alignment horizontal="center" vertical="center"/>
      <protection locked="0"/>
    </xf>
    <xf numFmtId="9" fontId="14" fillId="1999" borderId="32" xfId="30" applyNumberFormat="1" applyFont="1" applyFill="1" applyBorder="1" applyAlignment="1">
      <alignment horizontal="center" vertical="center"/>
    </xf>
    <xf numFmtId="0" fontId="21" fillId="8" borderId="0" xfId="21" applyFont="1" applyFill="1" applyAlignment="1">
      <alignment horizontal="centerContinuous" vertical="center"/>
    </xf>
    <xf numFmtId="0" fontId="1" fillId="1999" borderId="0" xfId="30" applyFill="1" applyAlignment="1">
      <alignment horizontal="centerContinuous" vertical="center" wrapText="1"/>
    </xf>
    <xf numFmtId="0" fontId="14" fillId="1999" borderId="0" xfId="21" applyFont="1" applyFill="1" applyAlignment="1">
      <alignment horizontal="right" vertical="center"/>
    </xf>
    <xf numFmtId="165" fontId="298" fillId="48" borderId="152" xfId="21" applyNumberFormat="1" applyFont="1" applyFill="1" applyBorder="1" applyAlignment="1">
      <alignment horizontal="center" vertical="center"/>
    </xf>
    <xf numFmtId="9" fontId="20" fillId="1999" borderId="32" xfId="30" applyNumberFormat="1" applyFont="1" applyFill="1" applyBorder="1" applyAlignment="1">
      <alignment horizontal="center" vertical="center"/>
    </xf>
    <xf numFmtId="185" fontId="31" fillId="2000" borderId="7" xfId="30" applyNumberFormat="1" applyFont="1" applyFill="1" applyBorder="1" applyAlignment="1">
      <alignment horizontal="centerContinuous" vertical="center" wrapText="1"/>
    </xf>
    <xf numFmtId="203" fontId="300" fillId="42" borderId="32" xfId="30" applyNumberFormat="1" applyFont="1" applyFill="1" applyBorder="1" applyAlignment="1">
      <alignment horizontal="center" vertical="center"/>
    </xf>
    <xf numFmtId="0" fontId="307" fillId="42" borderId="0" xfId="21" applyFont="1" applyFill="1" applyAlignment="1">
      <alignment horizontal="left" vertical="center"/>
    </xf>
    <xf numFmtId="175" fontId="21" fillId="8" borderId="153" xfId="30" applyNumberFormat="1" applyFont="1" applyFill="1" applyBorder="1" applyAlignment="1" applyProtection="1">
      <alignment horizontal="center" vertical="center"/>
      <protection locked="0"/>
    </xf>
    <xf numFmtId="199" fontId="296" fillId="48" borderId="0" xfId="30" applyNumberFormat="1" applyFont="1" applyFill="1" applyAlignment="1" applyProtection="1">
      <alignment horizontal="center" vertical="center"/>
      <protection locked="0"/>
    </xf>
    <xf numFmtId="175" fontId="21" fillId="8" borderId="7" xfId="30" applyNumberFormat="1" applyFont="1" applyFill="1" applyBorder="1" applyAlignment="1" applyProtection="1">
      <alignment horizontal="center" vertical="center"/>
      <protection locked="0"/>
    </xf>
    <xf numFmtId="202" fontId="44" fillId="14" borderId="143" xfId="30" applyNumberFormat="1" applyFont="1" applyFill="1" applyBorder="1" applyAlignment="1" applyProtection="1">
      <alignment horizontal="center" vertical="center"/>
      <protection locked="0"/>
    </xf>
    <xf numFmtId="175" fontId="21" fillId="8" borderId="0" xfId="30" applyNumberFormat="1" applyFont="1" applyFill="1" applyAlignment="1" applyProtection="1">
      <alignment horizontal="center" vertical="center"/>
      <protection locked="0"/>
    </xf>
    <xf numFmtId="199" fontId="296" fillId="42" borderId="0" xfId="30" applyNumberFormat="1" applyFont="1" applyFill="1" applyAlignment="1" applyProtection="1">
      <alignment horizontal="center" vertical="center"/>
      <protection locked="0"/>
    </xf>
    <xf numFmtId="0" fontId="5" fillId="10" borderId="22" xfId="1" applyFill="1" applyBorder="1" applyAlignment="1">
      <alignment vertical="center"/>
    </xf>
    <xf numFmtId="0" fontId="68" fillId="10" borderId="22" xfId="13" applyFont="1" applyFill="1" applyBorder="1" applyAlignment="1">
      <alignment horizontal="center" vertical="center"/>
    </xf>
    <xf numFmtId="0" fontId="1" fillId="0" borderId="22" xfId="0" applyFont="1" applyBorder="1"/>
    <xf numFmtId="0" fontId="1" fillId="0" borderId="23" xfId="0" applyFont="1" applyBorder="1"/>
    <xf numFmtId="0" fontId="17" fillId="10" borderId="22" xfId="2" applyFont="1" applyFill="1" applyBorder="1" applyAlignment="1" applyProtection="1">
      <alignment horizontal="center" vertical="center"/>
      <protection hidden="1"/>
    </xf>
    <xf numFmtId="0" fontId="3" fillId="10" borderId="22" xfId="30" applyFont="1" applyFill="1" applyBorder="1" applyAlignment="1">
      <alignment horizontal="center"/>
    </xf>
    <xf numFmtId="0" fontId="3" fillId="10" borderId="0" xfId="30" applyFont="1" applyFill="1" applyAlignment="1">
      <alignment horizontal="left"/>
    </xf>
    <xf numFmtId="204" fontId="52" fillId="10" borderId="0" xfId="2" applyNumberFormat="1" applyFont="1" applyFill="1" applyAlignment="1" applyProtection="1">
      <alignment horizontal="center" vertical="center"/>
      <protection hidden="1"/>
    </xf>
    <xf numFmtId="181" fontId="36" fillId="10" borderId="0" xfId="2" applyNumberFormat="1" applyFont="1" applyFill="1" applyAlignment="1" applyProtection="1">
      <alignment horizontal="center" vertical="center"/>
      <protection hidden="1"/>
    </xf>
    <xf numFmtId="165" fontId="17" fillId="11" borderId="7" xfId="13" applyNumberFormat="1" applyFont="1" applyFill="1" applyBorder="1" applyAlignment="1">
      <alignment horizontal="center" vertical="center"/>
    </xf>
    <xf numFmtId="203" fontId="300" fillId="42" borderId="155" xfId="30" applyNumberFormat="1" applyFont="1" applyFill="1" applyBorder="1" applyAlignment="1">
      <alignment horizontal="center" vertical="center"/>
    </xf>
    <xf numFmtId="0" fontId="307" fillId="42" borderId="25" xfId="21" applyFont="1" applyFill="1" applyBorder="1" applyAlignment="1">
      <alignment horizontal="left" vertical="center"/>
    </xf>
    <xf numFmtId="175" fontId="21" fillId="8" borderId="25" xfId="30" applyNumberFormat="1" applyFont="1" applyFill="1" applyBorder="1" applyAlignment="1" applyProtection="1">
      <alignment horizontal="center" vertical="center"/>
      <protection locked="0"/>
    </xf>
    <xf numFmtId="199" fontId="296" fillId="42" borderId="25" xfId="30" applyNumberFormat="1" applyFont="1" applyFill="1" applyBorder="1" applyAlignment="1" applyProtection="1">
      <alignment horizontal="center" vertical="center"/>
      <protection locked="0"/>
    </xf>
    <xf numFmtId="175" fontId="21" fillId="8" borderId="143" xfId="30" applyNumberFormat="1" applyFont="1" applyFill="1" applyBorder="1" applyAlignment="1" applyProtection="1">
      <alignment horizontal="center" vertical="center"/>
      <protection locked="0"/>
    </xf>
    <xf numFmtId="0" fontId="1" fillId="10" borderId="0" xfId="30" applyFill="1"/>
    <xf numFmtId="0" fontId="135" fillId="10" borderId="0" xfId="30" applyFont="1" applyFill="1"/>
    <xf numFmtId="0" fontId="19" fillId="10" borderId="0" xfId="2" applyFont="1" applyFill="1" applyAlignment="1">
      <alignment horizontal="center" vertical="center" wrapText="1"/>
    </xf>
    <xf numFmtId="0" fontId="19" fillId="10" borderId="7" xfId="2" applyFont="1" applyFill="1" applyBorder="1" applyAlignment="1">
      <alignment horizontal="center" vertical="center" wrapText="1"/>
    </xf>
    <xf numFmtId="0" fontId="11" fillId="6" borderId="55" xfId="2" applyFont="1" applyFill="1" applyBorder="1" applyAlignment="1">
      <alignment horizontal="center" vertical="center"/>
    </xf>
    <xf numFmtId="0" fontId="11" fillId="8" borderId="41" xfId="2" applyFont="1" applyFill="1" applyBorder="1" applyAlignment="1">
      <alignment horizontal="center" vertical="center"/>
    </xf>
    <xf numFmtId="0" fontId="21" fillId="57" borderId="55" xfId="2" applyFont="1" applyFill="1" applyBorder="1" applyAlignment="1" applyProtection="1">
      <alignment horizontal="center" vertical="center"/>
      <protection locked="0"/>
    </xf>
    <xf numFmtId="0" fontId="2" fillId="2" borderId="57" xfId="2" applyFont="1" applyFill="1" applyBorder="1" applyAlignment="1">
      <alignment horizontal="center" vertical="center"/>
    </xf>
    <xf numFmtId="0" fontId="266" fillId="153" borderId="2" xfId="5" applyFont="1" applyFill="1" applyBorder="1" applyAlignment="1">
      <alignment horizontal="center" vertical="center"/>
    </xf>
    <xf numFmtId="0" fontId="14" fillId="20" borderId="3" xfId="2" quotePrefix="1" applyFont="1" applyFill="1" applyBorder="1" applyAlignment="1">
      <alignment horizontal="center" vertical="center"/>
    </xf>
    <xf numFmtId="0" fontId="308" fillId="13" borderId="0" xfId="2" applyFont="1" applyFill="1" applyAlignment="1">
      <alignment vertical="center"/>
    </xf>
    <xf numFmtId="0" fontId="159" fillId="10" borderId="0" xfId="2" applyFont="1" applyFill="1" applyAlignment="1" applyProtection="1">
      <alignment horizontal="left" vertical="center"/>
      <protection hidden="1"/>
    </xf>
    <xf numFmtId="0" fontId="309" fillId="10" borderId="0" xfId="2" applyFont="1" applyFill="1" applyAlignment="1" applyProtection="1">
      <alignment horizontal="left" vertical="center"/>
      <protection hidden="1"/>
    </xf>
    <xf numFmtId="0" fontId="309" fillId="10" borderId="0" xfId="2" applyFont="1" applyFill="1" applyAlignment="1" applyProtection="1">
      <alignment horizontal="center" vertical="center"/>
      <protection hidden="1"/>
    </xf>
    <xf numFmtId="0" fontId="1" fillId="10" borderId="0" xfId="5" applyFill="1" applyAlignment="1">
      <alignment wrapText="1"/>
    </xf>
    <xf numFmtId="0" fontId="1" fillId="10" borderId="0" xfId="5" applyFill="1"/>
    <xf numFmtId="0" fontId="54" fillId="0" borderId="0" xfId="6" applyFont="1" applyAlignment="1">
      <alignment horizontal="right" vertical="center"/>
    </xf>
    <xf numFmtId="0" fontId="68" fillId="2" borderId="0" xfId="2" applyFont="1" applyFill="1" applyAlignment="1">
      <alignment horizontal="center" vertical="center"/>
    </xf>
    <xf numFmtId="0" fontId="310" fillId="153" borderId="0" xfId="5" applyFont="1" applyFill="1" applyAlignment="1">
      <alignment horizontal="right" vertical="center"/>
    </xf>
    <xf numFmtId="0" fontId="110" fillId="10" borderId="0" xfId="5" applyFont="1" applyFill="1" applyAlignment="1">
      <alignment vertical="center"/>
    </xf>
    <xf numFmtId="0" fontId="181" fillId="10" borderId="0" xfId="0" applyFont="1" applyFill="1" applyAlignment="1">
      <alignment vertical="center"/>
    </xf>
    <xf numFmtId="0" fontId="309" fillId="8" borderId="0" xfId="2" applyFont="1" applyFill="1" applyAlignment="1" applyProtection="1">
      <alignment horizontal="center" vertical="center"/>
      <protection hidden="1"/>
    </xf>
    <xf numFmtId="0" fontId="309" fillId="8" borderId="0" xfId="2" applyFont="1" applyFill="1" applyAlignment="1" applyProtection="1">
      <alignment horizontal="left" vertical="center"/>
      <protection hidden="1"/>
    </xf>
    <xf numFmtId="0" fontId="249" fillId="0" borderId="157" xfId="21" applyFont="1" applyBorder="1" applyAlignment="1">
      <alignment horizontal="center" vertical="center"/>
    </xf>
    <xf numFmtId="0" fontId="252" fillId="0" borderId="157" xfId="21" applyFont="1" applyBorder="1" applyAlignment="1">
      <alignment horizontal="center" vertical="center"/>
    </xf>
    <xf numFmtId="0" fontId="1" fillId="0" borderId="0" xfId="5"/>
    <xf numFmtId="0" fontId="87" fillId="0" borderId="24" xfId="2" applyFont="1" applyBorder="1" applyAlignment="1" applyProtection="1">
      <alignment horizontal="center" vertical="center"/>
      <protection hidden="1"/>
    </xf>
    <xf numFmtId="0" fontId="29" fillId="0" borderId="158" xfId="21" applyFont="1" applyBorder="1" applyAlignment="1">
      <alignment horizontal="center" vertical="center"/>
    </xf>
    <xf numFmtId="0" fontId="145" fillId="8" borderId="0" xfId="2" applyFont="1" applyFill="1" applyAlignment="1" applyProtection="1">
      <alignment horizontal="left" vertical="center"/>
      <protection hidden="1"/>
    </xf>
    <xf numFmtId="0" fontId="145" fillId="8" borderId="0" xfId="2" applyFont="1" applyFill="1" applyAlignment="1" applyProtection="1">
      <alignment horizontal="center" vertical="center"/>
      <protection hidden="1"/>
    </xf>
    <xf numFmtId="0" fontId="145" fillId="8" borderId="161" xfId="2" applyFont="1" applyFill="1" applyBorder="1" applyAlignment="1" applyProtection="1">
      <alignment horizontal="center" vertical="center"/>
      <protection hidden="1"/>
    </xf>
    <xf numFmtId="0" fontId="145" fillId="10" borderId="0" xfId="2" applyFont="1" applyFill="1" applyAlignment="1" applyProtection="1">
      <alignment horizontal="center" vertical="center" wrapText="1"/>
      <protection hidden="1"/>
    </xf>
    <xf numFmtId="0" fontId="312" fillId="10" borderId="24" xfId="2" applyFont="1" applyFill="1" applyBorder="1" applyAlignment="1" applyProtection="1">
      <alignment horizontal="center" vertical="center"/>
      <protection hidden="1"/>
    </xf>
    <xf numFmtId="0" fontId="312" fillId="10" borderId="0" xfId="2" applyFont="1" applyFill="1" applyAlignment="1" applyProtection="1">
      <alignment horizontal="left" vertical="center"/>
      <protection locked="0"/>
    </xf>
    <xf numFmtId="0" fontId="3" fillId="0" borderId="162" xfId="0" applyFont="1" applyBorder="1" applyAlignment="1">
      <alignment horizontal="center" vertical="center" wrapText="1"/>
    </xf>
    <xf numFmtId="0" fontId="3" fillId="0" borderId="0" xfId="0" applyFont="1" applyAlignment="1">
      <alignment horizontal="left" vertical="center" wrapText="1"/>
    </xf>
    <xf numFmtId="0" fontId="3" fillId="0" borderId="156" xfId="0" applyFont="1" applyBorder="1" applyAlignment="1">
      <alignment horizontal="left" vertical="center" wrapText="1"/>
    </xf>
    <xf numFmtId="0" fontId="29" fillId="10" borderId="0" xfId="21" applyFont="1" applyFill="1" applyAlignment="1">
      <alignment horizontal="center" vertical="center"/>
    </xf>
    <xf numFmtId="0" fontId="29" fillId="0" borderId="25" xfId="21" applyFont="1" applyBorder="1" applyAlignment="1">
      <alignment horizontal="center" vertical="center"/>
    </xf>
    <xf numFmtId="0" fontId="313" fillId="10" borderId="24" xfId="2" applyFont="1" applyFill="1" applyBorder="1" applyAlignment="1" applyProtection="1">
      <alignment horizontal="center" vertical="center"/>
      <protection hidden="1"/>
    </xf>
    <xf numFmtId="0" fontId="21" fillId="10" borderId="0" xfId="2" applyFont="1" applyFill="1" applyAlignment="1" applyProtection="1">
      <alignment horizontal="left" vertical="center"/>
      <protection hidden="1"/>
    </xf>
    <xf numFmtId="0" fontId="0" fillId="10" borderId="33" xfId="0" applyFill="1" applyBorder="1" applyAlignment="1">
      <alignment vertical="center" wrapText="1"/>
    </xf>
    <xf numFmtId="0" fontId="0" fillId="10" borderId="161" xfId="0" applyFill="1" applyBorder="1" applyAlignment="1">
      <alignment vertical="center" wrapText="1"/>
    </xf>
    <xf numFmtId="0" fontId="145" fillId="10" borderId="0" xfId="2" applyFont="1" applyFill="1" applyAlignment="1" applyProtection="1">
      <alignment vertical="center" wrapText="1"/>
      <protection hidden="1"/>
    </xf>
    <xf numFmtId="0" fontId="314" fillId="10" borderId="161" xfId="5" applyFont="1" applyFill="1" applyBorder="1" applyAlignment="1">
      <alignment horizontal="center" vertical="center"/>
    </xf>
    <xf numFmtId="0" fontId="314" fillId="11" borderId="0" xfId="5" applyFont="1" applyFill="1" applyAlignment="1">
      <alignment horizontal="center" vertical="center"/>
    </xf>
    <xf numFmtId="0" fontId="314" fillId="8" borderId="55" xfId="5" applyFont="1" applyFill="1" applyBorder="1" applyAlignment="1">
      <alignment horizontal="center" vertical="center"/>
    </xf>
    <xf numFmtId="0" fontId="87" fillId="11" borderId="24" xfId="2" applyFont="1" applyFill="1" applyBorder="1" applyAlignment="1" applyProtection="1">
      <alignment horizontal="center" vertical="center"/>
      <protection hidden="1"/>
    </xf>
    <xf numFmtId="0" fontId="29" fillId="0" borderId="157" xfId="21" applyFont="1" applyBorder="1" applyAlignment="1">
      <alignment horizontal="center" vertical="center"/>
    </xf>
    <xf numFmtId="0" fontId="249" fillId="10" borderId="0" xfId="21" applyFont="1" applyFill="1" applyAlignment="1">
      <alignment horizontal="center" vertical="center"/>
    </xf>
    <xf numFmtId="0" fontId="145" fillId="8" borderId="33" xfId="2" applyFont="1" applyFill="1" applyBorder="1" applyAlignment="1" applyProtection="1">
      <alignment horizontal="left" vertical="center"/>
      <protection hidden="1"/>
    </xf>
    <xf numFmtId="0" fontId="245" fillId="10" borderId="24" xfId="2" applyFont="1" applyFill="1" applyBorder="1" applyAlignment="1" applyProtection="1">
      <alignment horizontal="center" vertical="center"/>
      <protection hidden="1"/>
    </xf>
    <xf numFmtId="0" fontId="3" fillId="10" borderId="161" xfId="0" applyFont="1" applyFill="1" applyBorder="1" applyAlignment="1">
      <alignment vertical="center" wrapText="1"/>
    </xf>
    <xf numFmtId="0" fontId="0" fillId="10" borderId="0" xfId="0" applyFill="1" applyAlignment="1">
      <alignment vertical="center" wrapText="1"/>
    </xf>
    <xf numFmtId="0" fontId="0" fillId="10" borderId="55" xfId="0" applyFill="1" applyBorder="1" applyAlignment="1">
      <alignment vertical="center" wrapText="1"/>
    </xf>
    <xf numFmtId="0" fontId="87" fillId="0" borderId="0" xfId="2" applyFont="1" applyAlignment="1" applyProtection="1">
      <alignment horizontal="left" vertical="center"/>
      <protection locked="0"/>
    </xf>
    <xf numFmtId="0" fontId="0" fillId="0" borderId="0" xfId="0" applyAlignment="1">
      <alignment vertical="center" wrapText="1"/>
    </xf>
    <xf numFmtId="0" fontId="313" fillId="10" borderId="0" xfId="2" applyFont="1" applyFill="1" applyAlignment="1" applyProtection="1">
      <alignment horizontal="center" vertical="center"/>
      <protection hidden="1"/>
    </xf>
    <xf numFmtId="0" fontId="1" fillId="10" borderId="33" xfId="0" applyFont="1" applyFill="1" applyBorder="1" applyAlignment="1">
      <alignment vertical="center" wrapText="1"/>
    </xf>
    <xf numFmtId="0" fontId="1" fillId="10" borderId="0" xfId="0" applyFont="1" applyFill="1" applyAlignment="1">
      <alignment vertical="center" wrapText="1"/>
    </xf>
    <xf numFmtId="0" fontId="3" fillId="0" borderId="0" xfId="0" applyFont="1" applyAlignment="1">
      <alignment vertical="center" wrapText="1"/>
    </xf>
    <xf numFmtId="0" fontId="21" fillId="10" borderId="0" xfId="2" applyFont="1" applyFill="1" applyAlignment="1" applyProtection="1">
      <alignment horizontal="left" vertical="center" wrapText="1"/>
      <protection hidden="1"/>
    </xf>
    <xf numFmtId="0" fontId="48" fillId="10" borderId="0" xfId="0" applyFont="1" applyFill="1" applyAlignment="1">
      <alignment vertical="center" wrapText="1"/>
    </xf>
    <xf numFmtId="0" fontId="1" fillId="10" borderId="33" xfId="0" applyFont="1" applyFill="1" applyBorder="1"/>
    <xf numFmtId="0" fontId="21" fillId="10" borderId="0" xfId="0" applyFont="1" applyFill="1" applyAlignment="1">
      <alignment vertical="center" wrapText="1"/>
    </xf>
    <xf numFmtId="0" fontId="313" fillId="10" borderId="30" xfId="2" applyFont="1" applyFill="1" applyBorder="1" applyAlignment="1" applyProtection="1">
      <alignment horizontal="center" vertical="center"/>
      <protection hidden="1"/>
    </xf>
    <xf numFmtId="0" fontId="21" fillId="10" borderId="25" xfId="2" applyFont="1" applyFill="1" applyBorder="1" applyAlignment="1" applyProtection="1">
      <alignment horizontal="left" vertical="center"/>
      <protection hidden="1"/>
    </xf>
    <xf numFmtId="0" fontId="0" fillId="10" borderId="163" xfId="0" applyFill="1" applyBorder="1" applyAlignment="1">
      <alignment vertical="center" wrapText="1"/>
    </xf>
    <xf numFmtId="0" fontId="0" fillId="10" borderId="164" xfId="0" applyFill="1" applyBorder="1" applyAlignment="1">
      <alignment vertical="center" wrapText="1"/>
    </xf>
    <xf numFmtId="0" fontId="55" fillId="10" borderId="0" xfId="2" applyFont="1" applyFill="1" applyAlignment="1" applyProtection="1">
      <alignment horizontal="right" vertical="center"/>
      <protection hidden="1"/>
    </xf>
    <xf numFmtId="0" fontId="39" fillId="10" borderId="0" xfId="2" applyFont="1" applyFill="1" applyAlignment="1" applyProtection="1">
      <alignment horizontal="left" vertical="center"/>
      <protection hidden="1"/>
    </xf>
    <xf numFmtId="0" fontId="36" fillId="10" borderId="0" xfId="2" applyFont="1" applyFill="1" applyAlignment="1" applyProtection="1">
      <alignment horizontal="left" vertical="center"/>
      <protection hidden="1"/>
    </xf>
    <xf numFmtId="0" fontId="315" fillId="10" borderId="0" xfId="36" applyFont="1" applyFill="1" applyBorder="1" applyAlignment="1">
      <alignment horizontal="center" vertical="center" wrapText="1"/>
    </xf>
    <xf numFmtId="0" fontId="36" fillId="10" borderId="0" xfId="36" applyFont="1" applyFill="1" applyBorder="1" applyAlignment="1">
      <alignment horizontal="left" vertical="center"/>
    </xf>
    <xf numFmtId="0" fontId="316" fillId="10" borderId="0" xfId="36" applyFont="1" applyFill="1" applyBorder="1" applyAlignment="1">
      <alignment horizontal="center" vertical="center" wrapText="1"/>
    </xf>
    <xf numFmtId="0" fontId="1" fillId="0" borderId="0" xfId="5" applyAlignment="1">
      <alignment wrapText="1"/>
    </xf>
    <xf numFmtId="0" fontId="36" fillId="10" borderId="0" xfId="2" applyFont="1" applyFill="1" applyAlignment="1" applyProtection="1">
      <alignment horizontal="center" vertical="center" wrapText="1"/>
      <protection hidden="1"/>
    </xf>
    <xf numFmtId="0" fontId="145" fillId="10" borderId="0" xfId="2" applyFont="1" applyFill="1" applyAlignment="1" applyProtection="1">
      <alignment horizontal="left" vertical="center"/>
      <protection hidden="1"/>
    </xf>
    <xf numFmtId="0" fontId="26" fillId="10" borderId="0" xfId="2" applyFont="1" applyFill="1" applyAlignment="1" applyProtection="1">
      <alignment horizontal="left" vertical="center"/>
      <protection hidden="1"/>
    </xf>
    <xf numFmtId="0" fontId="58" fillId="10" borderId="33" xfId="0" applyFont="1" applyFill="1" applyBorder="1" applyAlignment="1">
      <alignment vertical="center" wrapText="1"/>
    </xf>
    <xf numFmtId="0" fontId="58" fillId="10" borderId="161" xfId="0" applyFont="1" applyFill="1" applyBorder="1" applyAlignment="1">
      <alignment vertical="center" wrapText="1"/>
    </xf>
    <xf numFmtId="0" fontId="81" fillId="10" borderId="0" xfId="2" applyFont="1" applyFill="1" applyAlignment="1" applyProtection="1">
      <alignment horizontal="center" vertical="center" wrapText="1"/>
      <protection hidden="1"/>
    </xf>
    <xf numFmtId="0" fontId="317" fillId="8" borderId="165" xfId="5" applyFont="1" applyFill="1" applyBorder="1" applyAlignment="1">
      <alignment horizontal="center" vertical="center" wrapText="1"/>
    </xf>
    <xf numFmtId="0" fontId="145" fillId="8" borderId="26" xfId="2" applyFont="1" applyFill="1" applyBorder="1" applyAlignment="1" applyProtection="1">
      <alignment horizontal="left" vertical="center"/>
      <protection hidden="1"/>
    </xf>
    <xf numFmtId="0" fontId="225" fillId="8" borderId="26" xfId="2" applyFont="1" applyFill="1" applyBorder="1" applyAlignment="1" applyProtection="1">
      <alignment horizontal="left" vertical="center"/>
      <protection hidden="1"/>
    </xf>
    <xf numFmtId="0" fontId="225" fillId="8" borderId="148" xfId="2" applyFont="1" applyFill="1" applyBorder="1" applyAlignment="1" applyProtection="1">
      <alignment horizontal="left" vertical="center"/>
      <protection hidden="1"/>
    </xf>
    <xf numFmtId="0" fontId="21" fillId="10" borderId="0" xfId="2" applyFont="1" applyFill="1" applyAlignment="1" applyProtection="1">
      <alignment horizontal="center" vertical="center" wrapText="1"/>
      <protection hidden="1"/>
    </xf>
    <xf numFmtId="0" fontId="312" fillId="10" borderId="0" xfId="2" applyFont="1" applyFill="1" applyAlignment="1" applyProtection="1">
      <alignment horizontal="left" vertical="center" wrapText="1"/>
      <protection locked="0"/>
    </xf>
    <xf numFmtId="0" fontId="17" fillId="10" borderId="0" xfId="2" applyFont="1" applyFill="1" applyAlignment="1" applyProtection="1">
      <alignment horizontal="left" vertical="center" wrapText="1"/>
      <protection locked="0"/>
    </xf>
    <xf numFmtId="0" fontId="1" fillId="0" borderId="33" xfId="5" applyBorder="1" applyAlignment="1">
      <alignment wrapText="1"/>
    </xf>
    <xf numFmtId="0" fontId="1" fillId="0" borderId="161" xfId="5" applyBorder="1" applyAlignment="1">
      <alignment wrapText="1"/>
    </xf>
    <xf numFmtId="0" fontId="17" fillId="10" borderId="33" xfId="2" applyFont="1" applyFill="1" applyBorder="1" applyAlignment="1" applyProtection="1">
      <alignment horizontal="left" vertical="center" wrapText="1"/>
      <protection hidden="1"/>
    </xf>
    <xf numFmtId="0" fontId="17" fillId="10" borderId="0" xfId="2" applyFont="1" applyFill="1" applyAlignment="1" applyProtection="1">
      <alignment horizontal="left" vertical="center" wrapText="1"/>
      <protection hidden="1"/>
    </xf>
    <xf numFmtId="0" fontId="1" fillId="8" borderId="165" xfId="5" applyFill="1" applyBorder="1" applyAlignment="1">
      <alignment wrapText="1"/>
    </xf>
    <xf numFmtId="0" fontId="1" fillId="10" borderId="33" xfId="6" applyFill="1" applyBorder="1" applyAlignment="1">
      <alignment vertical="center"/>
    </xf>
    <xf numFmtId="0" fontId="27" fillId="8" borderId="0" xfId="2" applyFont="1" applyFill="1" applyAlignment="1" applyProtection="1">
      <alignment horizontal="center" vertical="center"/>
      <protection hidden="1"/>
    </xf>
    <xf numFmtId="0" fontId="27" fillId="8" borderId="0" xfId="2" applyFont="1" applyFill="1" applyAlignment="1" applyProtection="1">
      <alignment horizontal="left" vertical="center"/>
      <protection hidden="1"/>
    </xf>
    <xf numFmtId="0" fontId="27" fillId="8" borderId="33" xfId="2" applyFont="1" applyFill="1" applyBorder="1" applyAlignment="1" applyProtection="1">
      <alignment horizontal="left" vertical="center"/>
      <protection hidden="1"/>
    </xf>
    <xf numFmtId="0" fontId="119" fillId="10" borderId="0" xfId="2" applyFont="1" applyFill="1" applyAlignment="1" applyProtection="1">
      <alignment horizontal="center" vertical="center"/>
      <protection hidden="1"/>
    </xf>
    <xf numFmtId="0" fontId="119" fillId="10" borderId="0" xfId="2" applyFont="1" applyFill="1" applyAlignment="1" applyProtection="1">
      <alignment horizontal="left" vertical="center"/>
      <protection hidden="1"/>
    </xf>
    <xf numFmtId="0" fontId="91" fillId="10" borderId="33" xfId="0" applyFont="1" applyFill="1" applyBorder="1" applyAlignment="1">
      <alignment vertical="center" wrapText="1"/>
    </xf>
    <xf numFmtId="0" fontId="91" fillId="10" borderId="0" xfId="0" applyFont="1" applyFill="1" applyAlignment="1">
      <alignment vertical="center" wrapText="1"/>
    </xf>
    <xf numFmtId="0" fontId="91" fillId="10" borderId="0" xfId="0" applyFont="1" applyFill="1"/>
    <xf numFmtId="0" fontId="0" fillId="2001" borderId="0" xfId="0" applyFill="1"/>
    <xf numFmtId="0" fontId="26" fillId="2001" borderId="0" xfId="18" applyFont="1" applyFill="1" applyAlignment="1">
      <alignment horizontal="right" vertical="center"/>
    </xf>
    <xf numFmtId="0" fontId="111" fillId="13" borderId="0" xfId="1" applyFont="1" applyFill="1" applyAlignment="1" applyProtection="1">
      <alignment horizontal="left" vertical="center"/>
      <protection hidden="1"/>
    </xf>
    <xf numFmtId="0" fontId="29" fillId="10" borderId="0" xfId="21" applyFont="1" applyFill="1" applyAlignment="1">
      <alignment vertical="center"/>
    </xf>
    <xf numFmtId="0" fontId="115" fillId="10" borderId="0" xfId="36" applyFont="1" applyFill="1" applyAlignment="1">
      <alignment horizontal="left" vertical="center"/>
    </xf>
    <xf numFmtId="0" fontId="3" fillId="10" borderId="0" xfId="0" applyFont="1" applyFill="1" applyAlignment="1">
      <alignment vertical="center" wrapText="1"/>
    </xf>
    <xf numFmtId="0" fontId="32" fillId="10" borderId="0" xfId="5" applyFont="1" applyFill="1" applyAlignment="1">
      <alignment wrapText="1"/>
    </xf>
    <xf numFmtId="0" fontId="1" fillId="0" borderId="42" xfId="5" applyBorder="1" applyAlignment="1">
      <alignment wrapText="1"/>
    </xf>
    <xf numFmtId="0" fontId="0" fillId="10" borderId="32" xfId="0" applyFill="1" applyBorder="1" applyAlignment="1">
      <alignment horizontal="left" vertical="center" wrapText="1"/>
    </xf>
    <xf numFmtId="0" fontId="313" fillId="10" borderId="42" xfId="2" applyFont="1" applyFill="1" applyBorder="1" applyAlignment="1" applyProtection="1">
      <alignment horizontal="center" vertical="center"/>
      <protection hidden="1"/>
    </xf>
    <xf numFmtId="0" fontId="313" fillId="10" borderId="117" xfId="2" applyFont="1" applyFill="1" applyBorder="1" applyAlignment="1" applyProtection="1">
      <alignment horizontal="center" vertical="center"/>
      <protection hidden="1"/>
    </xf>
    <xf numFmtId="0" fontId="32" fillId="10" borderId="22" xfId="0" applyFont="1" applyFill="1" applyBorder="1" applyAlignment="1">
      <alignment horizontal="left" vertical="center"/>
    </xf>
    <xf numFmtId="0" fontId="0" fillId="10" borderId="22" xfId="0" applyFill="1" applyBorder="1" applyAlignment="1">
      <alignment horizontal="left" vertical="center" wrapText="1"/>
    </xf>
    <xf numFmtId="0" fontId="0" fillId="10" borderId="44" xfId="0" applyFill="1" applyBorder="1" applyAlignment="1">
      <alignment horizontal="left" vertical="center" wrapText="1"/>
    </xf>
    <xf numFmtId="0" fontId="313" fillId="8" borderId="42" xfId="2" applyFont="1" applyFill="1" applyBorder="1" applyAlignment="1" applyProtection="1">
      <alignment horizontal="center" vertical="center"/>
      <protection hidden="1"/>
    </xf>
    <xf numFmtId="0" fontId="225" fillId="8" borderId="0" xfId="2" applyFont="1" applyFill="1" applyAlignment="1" applyProtection="1">
      <alignment horizontal="left" vertical="center"/>
      <protection hidden="1"/>
    </xf>
    <xf numFmtId="0" fontId="225" fillId="8" borderId="32" xfId="2" applyFont="1" applyFill="1" applyBorder="1" applyAlignment="1" applyProtection="1">
      <alignment horizontal="left" vertical="center"/>
      <protection hidden="1"/>
    </xf>
    <xf numFmtId="0" fontId="1" fillId="10" borderId="32" xfId="5" applyFill="1" applyBorder="1" applyAlignment="1">
      <alignment horizontal="left" vertical="center" wrapText="1"/>
    </xf>
    <xf numFmtId="0" fontId="313" fillId="8" borderId="165" xfId="2" applyFont="1" applyFill="1" applyBorder="1" applyAlignment="1" applyProtection="1">
      <alignment horizontal="center" vertical="center"/>
      <protection hidden="1"/>
    </xf>
    <xf numFmtId="0" fontId="0" fillId="8" borderId="26" xfId="0" applyFill="1" applyBorder="1"/>
    <xf numFmtId="0" fontId="313" fillId="8" borderId="26" xfId="2" applyFont="1" applyFill="1" applyBorder="1" applyAlignment="1" applyProtection="1">
      <alignment horizontal="center" vertical="center"/>
      <protection hidden="1"/>
    </xf>
    <xf numFmtId="0" fontId="21" fillId="8" borderId="148" xfId="2" applyFont="1" applyFill="1" applyBorder="1" applyAlignment="1" applyProtection="1">
      <alignment horizontal="left" vertical="center"/>
      <protection hidden="1"/>
    </xf>
    <xf numFmtId="0" fontId="1" fillId="10" borderId="0" xfId="5" applyFill="1" applyAlignment="1">
      <alignment horizontal="left" vertical="center" wrapText="1"/>
    </xf>
    <xf numFmtId="0" fontId="21" fillId="10" borderId="32" xfId="2" applyFont="1" applyFill="1" applyBorder="1" applyAlignment="1" applyProtection="1">
      <alignment horizontal="left" vertical="center"/>
      <protection hidden="1"/>
    </xf>
    <xf numFmtId="0" fontId="1" fillId="10" borderId="22" xfId="5" applyFill="1" applyBorder="1" applyAlignment="1">
      <alignment horizontal="left" vertical="center" wrapText="1"/>
    </xf>
    <xf numFmtId="0" fontId="0" fillId="10" borderId="22" xfId="0" applyFill="1" applyBorder="1"/>
    <xf numFmtId="0" fontId="313" fillId="10" borderId="22" xfId="2" applyFont="1" applyFill="1" applyBorder="1" applyAlignment="1" applyProtection="1">
      <alignment horizontal="center" vertical="center"/>
      <protection hidden="1"/>
    </xf>
    <xf numFmtId="0" fontId="21" fillId="10" borderId="44" xfId="2" applyFont="1" applyFill="1" applyBorder="1" applyAlignment="1" applyProtection="1">
      <alignment horizontal="left" vertical="center"/>
      <protection hidden="1"/>
    </xf>
    <xf numFmtId="0" fontId="179" fillId="0" borderId="0" xfId="0" applyFont="1" applyAlignment="1">
      <alignment vertical="center" wrapText="1"/>
    </xf>
    <xf numFmtId="0" fontId="32" fillId="10" borderId="32" xfId="0" applyFont="1" applyFill="1" applyBorder="1" applyAlignment="1">
      <alignment horizontal="left" vertical="center"/>
    </xf>
    <xf numFmtId="0" fontId="1" fillId="10" borderId="32" xfId="5" applyFill="1" applyBorder="1" applyAlignment="1">
      <alignment wrapText="1"/>
    </xf>
    <xf numFmtId="0" fontId="0" fillId="10" borderId="22" xfId="0" applyFill="1" applyBorder="1" applyAlignment="1">
      <alignment horizontal="left" vertical="center"/>
    </xf>
    <xf numFmtId="0" fontId="1" fillId="10" borderId="44" xfId="5" applyFill="1" applyBorder="1" applyAlignment="1">
      <alignment wrapText="1"/>
    </xf>
    <xf numFmtId="0" fontId="87" fillId="10" borderId="24" xfId="2" applyFont="1" applyFill="1" applyBorder="1" applyAlignment="1" applyProtection="1">
      <alignment horizontal="center" vertical="center"/>
      <protection hidden="1"/>
    </xf>
    <xf numFmtId="0" fontId="322" fillId="10" borderId="0" xfId="21" applyFont="1" applyFill="1" applyAlignment="1">
      <alignment horizontal="center" vertical="center"/>
    </xf>
    <xf numFmtId="0" fontId="29" fillId="0" borderId="0" xfId="21" applyFont="1" applyAlignment="1">
      <alignment horizontal="center" vertical="center"/>
    </xf>
    <xf numFmtId="0" fontId="29" fillId="10" borderId="157" xfId="21" applyFont="1" applyFill="1" applyBorder="1" applyAlignment="1">
      <alignment horizontal="center" vertical="center"/>
    </xf>
    <xf numFmtId="0" fontId="64" fillId="0" borderId="0" xfId="2" applyFont="1" applyAlignment="1" applyProtection="1">
      <alignment horizontal="left" vertical="center"/>
      <protection locked="0"/>
    </xf>
    <xf numFmtId="0" fontId="99" fillId="0" borderId="0" xfId="0" applyFont="1"/>
    <xf numFmtId="0" fontId="99" fillId="0" borderId="0" xfId="0" applyFont="1" applyAlignment="1">
      <alignment vertical="center" wrapText="1"/>
    </xf>
    <xf numFmtId="0" fontId="0" fillId="10" borderId="24" xfId="0" applyFill="1" applyBorder="1"/>
    <xf numFmtId="0" fontId="0" fillId="13" borderId="0" xfId="0" applyFill="1" applyAlignment="1">
      <alignment horizontal="center" vertical="center"/>
    </xf>
    <xf numFmtId="0" fontId="0" fillId="0" borderId="0" xfId="0" applyAlignment="1">
      <alignment horizontal="center" vertical="center"/>
    </xf>
    <xf numFmtId="0" fontId="323" fillId="10" borderId="0" xfId="21" applyFont="1" applyFill="1" applyAlignment="1">
      <alignment horizontal="right" vertical="center"/>
    </xf>
    <xf numFmtId="0" fontId="323" fillId="0" borderId="0" xfId="21" applyFont="1" applyAlignment="1">
      <alignment horizontal="center" vertical="center"/>
    </xf>
    <xf numFmtId="0" fontId="0" fillId="0" borderId="129" xfId="0" applyBorder="1" applyAlignment="1">
      <alignment horizontal="center" vertical="center"/>
    </xf>
    <xf numFmtId="0" fontId="324" fillId="0" borderId="166" xfId="18" applyFont="1" applyBorder="1" applyAlignment="1">
      <alignment horizontal="center" vertical="center"/>
    </xf>
    <xf numFmtId="0" fontId="324" fillId="0" borderId="156" xfId="18" applyFont="1" applyBorder="1" applyAlignment="1">
      <alignment horizontal="center" vertical="center"/>
    </xf>
    <xf numFmtId="0" fontId="249" fillId="0" borderId="0" xfId="21" applyFont="1" applyAlignment="1">
      <alignment vertical="center"/>
    </xf>
    <xf numFmtId="0" fontId="249" fillId="0" borderId="0" xfId="21" applyFont="1" applyAlignment="1">
      <alignment horizontal="center" vertical="center"/>
    </xf>
    <xf numFmtId="0" fontId="313" fillId="10" borderId="167" xfId="2" applyFont="1" applyFill="1" applyBorder="1" applyAlignment="1" applyProtection="1">
      <alignment horizontal="center" vertical="center"/>
      <protection hidden="1"/>
    </xf>
    <xf numFmtId="0" fontId="87" fillId="10" borderId="0" xfId="2" applyFont="1" applyFill="1" applyAlignment="1" applyProtection="1">
      <alignment horizontal="right" vertical="center"/>
      <protection locked="0"/>
    </xf>
    <xf numFmtId="0" fontId="165" fillId="10" borderId="24" xfId="0" applyFont="1" applyFill="1" applyBorder="1" applyAlignment="1">
      <alignment horizontal="right" vertical="center" wrapText="1"/>
    </xf>
    <xf numFmtId="0" fontId="164" fillId="10" borderId="24" xfId="0" applyFont="1" applyFill="1" applyBorder="1" applyAlignment="1">
      <alignment horizontal="right" vertical="center" wrapText="1"/>
    </xf>
    <xf numFmtId="0" fontId="325" fillId="0" borderId="24" xfId="21" applyFont="1" applyBorder="1" applyAlignment="1">
      <alignment horizontal="center" vertical="center"/>
    </xf>
    <xf numFmtId="0" fontId="216" fillId="10" borderId="24" xfId="2" applyFont="1" applyFill="1" applyBorder="1" applyAlignment="1" applyProtection="1">
      <alignment horizontal="center" vertical="center"/>
      <protection hidden="1"/>
    </xf>
    <xf numFmtId="0" fontId="39" fillId="10" borderId="0" xfId="21" applyFont="1" applyFill="1" applyAlignment="1">
      <alignment vertical="center"/>
    </xf>
    <xf numFmtId="0" fontId="131" fillId="0" borderId="0" xfId="0" applyFont="1" applyAlignment="1">
      <alignment vertical="center" wrapText="1"/>
    </xf>
    <xf numFmtId="0" fontId="131" fillId="0" borderId="24" xfId="0" applyFont="1" applyBorder="1" applyAlignment="1">
      <alignment horizontal="right" vertical="center" wrapText="1"/>
    </xf>
    <xf numFmtId="0" fontId="131" fillId="0" borderId="55" xfId="0" applyFont="1" applyBorder="1" applyAlignment="1">
      <alignment vertical="center" wrapText="1"/>
    </xf>
    <xf numFmtId="0" fontId="122" fillId="0" borderId="0" xfId="0" applyFont="1" applyAlignment="1">
      <alignment horizontal="right" vertical="center" wrapText="1"/>
    </xf>
    <xf numFmtId="0" fontId="323" fillId="10" borderId="24" xfId="21" applyFont="1" applyFill="1" applyBorder="1" applyAlignment="1">
      <alignment horizontal="right" vertical="center"/>
    </xf>
    <xf numFmtId="0" fontId="323" fillId="0" borderId="55" xfId="21" applyFont="1" applyBorder="1" applyAlignment="1">
      <alignment horizontal="center" vertical="center"/>
    </xf>
    <xf numFmtId="0" fontId="318" fillId="10" borderId="42" xfId="2" applyFont="1" applyFill="1" applyBorder="1" applyAlignment="1" applyProtection="1">
      <alignment horizontal="right" vertical="center"/>
      <protection locked="0"/>
    </xf>
    <xf numFmtId="0" fontId="58" fillId="0" borderId="55" xfId="0" applyFont="1" applyBorder="1"/>
    <xf numFmtId="0" fontId="0" fillId="10" borderId="22" xfId="0" applyFill="1" applyBorder="1" applyAlignment="1">
      <alignment vertical="center" wrapText="1"/>
    </xf>
    <xf numFmtId="0" fontId="165" fillId="10" borderId="56" xfId="0" applyFont="1" applyFill="1" applyBorder="1" applyAlignment="1">
      <alignment horizontal="right" vertical="center" wrapText="1"/>
    </xf>
    <xf numFmtId="0" fontId="164" fillId="10" borderId="56" xfId="0" applyFont="1" applyFill="1" applyBorder="1" applyAlignment="1">
      <alignment horizontal="right" vertical="center" wrapText="1"/>
    </xf>
    <xf numFmtId="0" fontId="0" fillId="10" borderId="82" xfId="0" applyFill="1" applyBorder="1" applyAlignment="1">
      <alignment vertical="center" wrapText="1"/>
    </xf>
    <xf numFmtId="0" fontId="0" fillId="0" borderId="24" xfId="0" applyBorder="1" applyAlignment="1">
      <alignment horizontal="center" vertical="center"/>
    </xf>
    <xf numFmtId="0" fontId="318" fillId="10" borderId="55" xfId="2" applyFont="1" applyFill="1" applyBorder="1" applyAlignment="1" applyProtection="1">
      <alignment horizontal="left" vertical="center"/>
      <protection locked="0"/>
    </xf>
    <xf numFmtId="0" fontId="145" fillId="10" borderId="0" xfId="2" applyFont="1" applyFill="1" applyAlignment="1" applyProtection="1">
      <alignment horizontal="center" vertical="center"/>
      <protection hidden="1"/>
    </xf>
    <xf numFmtId="0" fontId="0" fillId="10" borderId="137" xfId="0" applyFill="1" applyBorder="1" applyAlignment="1">
      <alignment vertical="center" wrapText="1"/>
    </xf>
    <xf numFmtId="0" fontId="165" fillId="10" borderId="168" xfId="0" applyFont="1" applyFill="1" applyBorder="1" applyAlignment="1">
      <alignment horizontal="right" vertical="center" wrapText="1"/>
    </xf>
    <xf numFmtId="0" fontId="164" fillId="10" borderId="168" xfId="0" applyFont="1" applyFill="1" applyBorder="1" applyAlignment="1">
      <alignment horizontal="right" vertical="center" wrapText="1"/>
    </xf>
    <xf numFmtId="0" fontId="0" fillId="10" borderId="169" xfId="0" applyFill="1" applyBorder="1" applyAlignment="1">
      <alignment vertical="center" wrapText="1"/>
    </xf>
    <xf numFmtId="0" fontId="0" fillId="10" borderId="26" xfId="0" applyFill="1" applyBorder="1" applyAlignment="1">
      <alignment vertical="center" wrapText="1"/>
    </xf>
    <xf numFmtId="0" fontId="165" fillId="10" borderId="170" xfId="0" applyFont="1" applyFill="1" applyBorder="1" applyAlignment="1">
      <alignment horizontal="right" vertical="center" wrapText="1"/>
    </xf>
    <xf numFmtId="0" fontId="164" fillId="10" borderId="170" xfId="0" applyFont="1" applyFill="1" applyBorder="1" applyAlignment="1">
      <alignment horizontal="right" vertical="center" wrapText="1"/>
    </xf>
    <xf numFmtId="0" fontId="0" fillId="10" borderId="171" xfId="0" applyFill="1" applyBorder="1" applyAlignment="1">
      <alignment vertical="center" wrapText="1"/>
    </xf>
    <xf numFmtId="0" fontId="325" fillId="11" borderId="24" xfId="21" applyFont="1" applyFill="1" applyBorder="1" applyAlignment="1">
      <alignment horizontal="center" vertical="center"/>
    </xf>
    <xf numFmtId="0" fontId="58" fillId="10" borderId="0" xfId="0" applyFont="1" applyFill="1" applyAlignment="1">
      <alignment vertical="center" wrapText="1"/>
    </xf>
    <xf numFmtId="0" fontId="326" fillId="10" borderId="24" xfId="21" applyFont="1" applyFill="1" applyBorder="1" applyAlignment="1">
      <alignment horizontal="right" vertical="center"/>
    </xf>
    <xf numFmtId="0" fontId="87" fillId="0" borderId="24" xfId="2" applyFont="1" applyBorder="1" applyAlignment="1" applyProtection="1">
      <alignment horizontal="right" vertical="center"/>
      <protection locked="0"/>
    </xf>
    <xf numFmtId="0" fontId="87" fillId="0" borderId="0" xfId="2" applyFont="1" applyAlignment="1" applyProtection="1">
      <alignment horizontal="right" vertical="center"/>
      <protection locked="0"/>
    </xf>
    <xf numFmtId="0" fontId="165" fillId="0" borderId="24" xfId="0" applyFont="1" applyBorder="1" applyAlignment="1">
      <alignment horizontal="right" vertical="center" wrapText="1"/>
    </xf>
    <xf numFmtId="0" fontId="164" fillId="0" borderId="24" xfId="0" applyFont="1" applyBorder="1" applyAlignment="1">
      <alignment horizontal="right" vertical="center" wrapText="1"/>
    </xf>
    <xf numFmtId="0" fontId="0" fillId="0" borderId="55" xfId="0" applyBorder="1" applyAlignment="1">
      <alignment vertical="center" wrapText="1"/>
    </xf>
    <xf numFmtId="0" fontId="249" fillId="10" borderId="24" xfId="21" applyFont="1" applyFill="1" applyBorder="1" applyAlignment="1">
      <alignment horizontal="right" vertical="center"/>
    </xf>
    <xf numFmtId="0" fontId="249" fillId="10" borderId="55" xfId="21" applyFont="1" applyFill="1" applyBorder="1" applyAlignment="1">
      <alignment horizontal="center" vertical="center"/>
    </xf>
    <xf numFmtId="0" fontId="249" fillId="10" borderId="0" xfId="21" applyFont="1" applyFill="1" applyAlignment="1">
      <alignment horizontal="right" vertical="center"/>
    </xf>
    <xf numFmtId="0" fontId="249" fillId="0" borderId="55" xfId="21" applyFont="1" applyBorder="1" applyAlignment="1">
      <alignment horizontal="center" vertical="center"/>
    </xf>
    <xf numFmtId="0" fontId="324" fillId="10" borderId="55" xfId="18" applyFont="1" applyFill="1" applyBorder="1" applyAlignment="1">
      <alignment vertical="center"/>
    </xf>
    <xf numFmtId="0" fontId="58" fillId="10" borderId="55" xfId="0" applyFont="1" applyFill="1" applyBorder="1"/>
    <xf numFmtId="0" fontId="58" fillId="0" borderId="42" xfId="0" applyFont="1" applyBorder="1"/>
    <xf numFmtId="0" fontId="27" fillId="10" borderId="0" xfId="2" applyFont="1" applyFill="1" applyAlignment="1" applyProtection="1">
      <alignment horizontal="left" vertical="center"/>
      <protection hidden="1"/>
    </xf>
    <xf numFmtId="0" fontId="81" fillId="10" borderId="0" xfId="2" applyFont="1" applyFill="1" applyAlignment="1" applyProtection="1">
      <alignment horizontal="center" vertical="center"/>
      <protection hidden="1"/>
    </xf>
    <xf numFmtId="0" fontId="58" fillId="10" borderId="42" xfId="0" applyFont="1" applyFill="1" applyBorder="1" applyAlignment="1">
      <alignment horizontal="right"/>
    </xf>
    <xf numFmtId="0" fontId="0" fillId="10" borderId="26" xfId="0" applyFill="1" applyBorder="1" applyAlignment="1">
      <alignment horizontal="right" vertical="center" wrapText="1"/>
    </xf>
    <xf numFmtId="0" fontId="3" fillId="10" borderId="26" xfId="0" applyFont="1" applyFill="1" applyBorder="1" applyAlignment="1">
      <alignment horizontal="right" vertical="center" wrapText="1"/>
    </xf>
    <xf numFmtId="0" fontId="131" fillId="10" borderId="0" xfId="0" applyFont="1" applyFill="1" applyAlignment="1">
      <alignment vertical="center" wrapText="1"/>
    </xf>
    <xf numFmtId="0" fontId="328" fillId="10" borderId="24" xfId="0" applyFont="1" applyFill="1" applyBorder="1" applyAlignment="1">
      <alignment horizontal="right" vertical="center" wrapText="1"/>
    </xf>
    <xf numFmtId="0" fontId="131" fillId="10" borderId="55" xfId="0" applyFont="1" applyFill="1" applyBorder="1" applyAlignment="1">
      <alignment vertical="center" wrapText="1"/>
    </xf>
    <xf numFmtId="0" fontId="329" fillId="10" borderId="0" xfId="0" applyFont="1" applyFill="1" applyAlignment="1">
      <alignment horizontal="right" vertical="center" wrapText="1"/>
    </xf>
    <xf numFmtId="0" fontId="131" fillId="10" borderId="24" xfId="0" applyFont="1" applyFill="1" applyBorder="1" applyAlignment="1">
      <alignment horizontal="right" vertical="center" wrapText="1"/>
    </xf>
    <xf numFmtId="0" fontId="122" fillId="10" borderId="0" xfId="0" applyFont="1" applyFill="1" applyAlignment="1">
      <alignment horizontal="right" vertical="center" wrapText="1"/>
    </xf>
    <xf numFmtId="0" fontId="0" fillId="0" borderId="30" xfId="0" applyBorder="1" applyAlignment="1">
      <alignment horizontal="center" vertical="center"/>
    </xf>
    <xf numFmtId="0" fontId="58" fillId="10" borderId="172" xfId="0" applyFont="1" applyFill="1" applyBorder="1" applyAlignment="1">
      <alignment horizontal="right"/>
    </xf>
    <xf numFmtId="0" fontId="58" fillId="10" borderId="57" xfId="0" applyFont="1" applyFill="1" applyBorder="1"/>
    <xf numFmtId="0" fontId="328" fillId="0" borderId="55" xfId="0" applyFont="1" applyBorder="1" applyAlignment="1">
      <alignment vertical="center" wrapText="1"/>
    </xf>
    <xf numFmtId="0" fontId="131" fillId="10" borderId="0" xfId="0" applyFont="1" applyFill="1" applyAlignment="1">
      <alignment horizontal="right" vertical="center" wrapText="1"/>
    </xf>
    <xf numFmtId="0" fontId="225" fillId="10" borderId="0" xfId="2" applyFont="1" applyFill="1" applyAlignment="1" applyProtection="1">
      <alignment horizontal="left" vertical="center"/>
      <protection hidden="1"/>
    </xf>
    <xf numFmtId="0" fontId="328" fillId="10" borderId="0" xfId="2" applyFont="1" applyFill="1" applyAlignment="1" applyProtection="1">
      <alignment horizontal="left" vertical="center"/>
      <protection hidden="1"/>
    </xf>
    <xf numFmtId="0" fontId="122" fillId="0" borderId="0" xfId="0" applyFont="1" applyAlignment="1">
      <alignment vertical="center" wrapText="1"/>
    </xf>
    <xf numFmtId="0" fontId="0" fillId="0" borderId="0" xfId="0" applyAlignment="1">
      <alignment horizontal="center"/>
    </xf>
    <xf numFmtId="0" fontId="4" fillId="94" borderId="0" xfId="19" applyFont="1" applyFill="1" applyAlignment="1">
      <alignment vertical="center"/>
    </xf>
    <xf numFmtId="0" fontId="330" fillId="57" borderId="0" xfId="2" applyFont="1" applyFill="1" applyProtection="1">
      <protection hidden="1"/>
    </xf>
    <xf numFmtId="0" fontId="1" fillId="0" borderId="0" xfId="19"/>
    <xf numFmtId="0" fontId="64" fillId="11" borderId="173" xfId="2" applyFont="1" applyFill="1" applyBorder="1" applyAlignment="1" applyProtection="1">
      <alignment horizontal="left" vertical="center"/>
      <protection hidden="1"/>
    </xf>
    <xf numFmtId="0" fontId="64" fillId="11" borderId="173" xfId="2" applyFont="1" applyFill="1" applyBorder="1" applyAlignment="1" applyProtection="1">
      <alignment horizontal="center" vertical="center"/>
      <protection hidden="1"/>
    </xf>
    <xf numFmtId="0" fontId="55" fillId="10" borderId="173" xfId="2" applyFont="1" applyFill="1" applyBorder="1" applyAlignment="1" applyProtection="1">
      <alignment horizontal="center" vertical="center"/>
      <protection hidden="1"/>
    </xf>
    <xf numFmtId="0" fontId="145" fillId="10" borderId="0" xfId="2" applyFont="1" applyFill="1" applyAlignment="1" applyProtection="1">
      <alignment vertical="center"/>
      <protection hidden="1"/>
    </xf>
    <xf numFmtId="0" fontId="27" fillId="2002" borderId="173" xfId="2" applyFont="1" applyFill="1" applyBorder="1" applyAlignment="1" applyProtection="1">
      <alignment horizontal="center" vertical="center"/>
      <protection hidden="1"/>
    </xf>
    <xf numFmtId="0" fontId="55" fillId="2002" borderId="173" xfId="2" applyFont="1" applyFill="1" applyBorder="1" applyAlignment="1" applyProtection="1">
      <alignment horizontal="left" vertical="center"/>
      <protection hidden="1"/>
    </xf>
    <xf numFmtId="0" fontId="0" fillId="2002" borderId="0" xfId="0" applyFill="1"/>
    <xf numFmtId="0" fontId="55" fillId="10" borderId="173" xfId="2" applyFont="1" applyFill="1" applyBorder="1" applyAlignment="1" applyProtection="1">
      <alignment horizontal="left" vertical="center"/>
      <protection hidden="1"/>
    </xf>
    <xf numFmtId="0" fontId="64" fillId="10" borderId="173" xfId="2" applyFont="1" applyFill="1" applyBorder="1" applyAlignment="1" applyProtection="1">
      <alignment horizontal="left" vertical="center"/>
      <protection hidden="1"/>
    </xf>
    <xf numFmtId="0" fontId="81" fillId="10" borderId="173" xfId="2" applyFont="1" applyFill="1" applyBorder="1" applyAlignment="1" applyProtection="1">
      <alignment horizontal="center" vertical="center"/>
      <protection hidden="1"/>
    </xf>
    <xf numFmtId="0" fontId="130" fillId="10" borderId="173" xfId="2" applyFont="1" applyFill="1" applyBorder="1" applyAlignment="1" applyProtection="1">
      <alignment horizontal="center" vertical="center"/>
      <protection hidden="1"/>
    </xf>
    <xf numFmtId="0" fontId="99" fillId="10" borderId="173" xfId="2" applyFont="1" applyFill="1" applyBorder="1" applyAlignment="1" applyProtection="1">
      <alignment horizontal="left" vertical="center"/>
      <protection hidden="1"/>
    </xf>
    <xf numFmtId="0" fontId="75" fillId="11" borderId="0" xfId="2" applyFont="1" applyFill="1" applyAlignment="1" applyProtection="1">
      <alignment horizontal="left" vertical="center"/>
      <protection hidden="1"/>
    </xf>
    <xf numFmtId="0" fontId="30" fillId="0" borderId="0" xfId="0" applyFont="1"/>
    <xf numFmtId="0" fontId="0" fillId="0" borderId="0" xfId="0" applyAlignment="1">
      <alignment horizontal="right" vertical="center"/>
    </xf>
    <xf numFmtId="0" fontId="5" fillId="0" borderId="0" xfId="1" applyAlignment="1">
      <alignment vertical="center"/>
    </xf>
    <xf numFmtId="0" fontId="5" fillId="0" borderId="0" xfId="1"/>
    <xf numFmtId="0" fontId="221" fillId="0" borderId="0" xfId="0" applyFont="1" applyAlignment="1">
      <alignment horizontal="center" vertical="center"/>
    </xf>
    <xf numFmtId="0" fontId="110" fillId="10" borderId="0" xfId="0" applyFont="1" applyFill="1" applyAlignment="1">
      <alignment vertical="center"/>
    </xf>
    <xf numFmtId="0" fontId="55" fillId="10" borderId="0" xfId="6" applyFont="1" applyFill="1" applyAlignment="1">
      <alignment vertical="center"/>
    </xf>
    <xf numFmtId="0" fontId="39" fillId="10" borderId="0" xfId="0" applyFont="1" applyFill="1" applyAlignment="1">
      <alignment vertical="center"/>
    </xf>
    <xf numFmtId="0" fontId="173" fillId="10" borderId="0" xfId="0" applyFont="1" applyFill="1" applyAlignment="1">
      <alignment horizontal="left" vertical="center"/>
    </xf>
    <xf numFmtId="0" fontId="70" fillId="10" borderId="0" xfId="13" applyFont="1" applyFill="1" applyAlignment="1" applyProtection="1">
      <alignment vertical="center"/>
      <protection locked="0"/>
    </xf>
    <xf numFmtId="0" fontId="17" fillId="10" borderId="0" xfId="13" applyFont="1" applyFill="1" applyAlignment="1" applyProtection="1">
      <alignment vertical="center"/>
      <protection locked="0"/>
    </xf>
    <xf numFmtId="0" fontId="39" fillId="10" borderId="0" xfId="13" applyFont="1" applyFill="1" applyAlignment="1" applyProtection="1">
      <alignment vertical="center"/>
      <protection locked="0"/>
    </xf>
    <xf numFmtId="0" fontId="145" fillId="10" borderId="0" xfId="6" applyFont="1" applyFill="1" applyAlignment="1">
      <alignment vertical="center"/>
    </xf>
    <xf numFmtId="0" fontId="21" fillId="10" borderId="0" xfId="13" applyFont="1" applyFill="1" applyAlignment="1" applyProtection="1">
      <alignment vertical="center"/>
      <protection locked="0"/>
    </xf>
    <xf numFmtId="0" fontId="39" fillId="10" borderId="0" xfId="0" applyFont="1" applyFill="1" applyAlignment="1">
      <alignment horizontal="right" vertical="center"/>
    </xf>
    <xf numFmtId="0" fontId="98" fillId="10" borderId="0" xfId="0" applyFont="1" applyFill="1" applyAlignment="1">
      <alignment vertical="center"/>
    </xf>
    <xf numFmtId="0" fontId="39" fillId="10" borderId="0" xfId="0" applyFont="1" applyFill="1" applyAlignment="1">
      <alignment horizontal="left" vertical="center"/>
    </xf>
    <xf numFmtId="0" fontId="179" fillId="10" borderId="0" xfId="0" applyFont="1" applyFill="1" applyAlignment="1">
      <alignment horizontal="left" vertical="center"/>
    </xf>
    <xf numFmtId="0" fontId="70" fillId="10" borderId="0" xfId="0" applyFont="1" applyFill="1"/>
    <xf numFmtId="0" fontId="261" fillId="10" borderId="0" xfId="0" applyFont="1" applyFill="1" applyAlignment="1">
      <alignment vertical="center"/>
    </xf>
    <xf numFmtId="0" fontId="3" fillId="10" borderId="0" xfId="0" applyFont="1" applyFill="1" applyAlignment="1">
      <alignment horizontal="center" vertical="center" wrapText="1"/>
    </xf>
    <xf numFmtId="0" fontId="182" fillId="10" borderId="0" xfId="29" applyFont="1" applyFill="1" applyAlignment="1">
      <alignment vertical="center"/>
    </xf>
    <xf numFmtId="0" fontId="182" fillId="10" borderId="0" xfId="29" applyFont="1" applyFill="1" applyAlignment="1">
      <alignment horizontal="left" vertical="center"/>
    </xf>
    <xf numFmtId="0" fontId="333" fillId="10" borderId="0" xfId="2" applyFont="1" applyFill="1" applyAlignment="1">
      <alignment vertical="center"/>
    </xf>
    <xf numFmtId="0" fontId="36" fillId="14" borderId="0" xfId="10" applyFont="1" applyFill="1" applyAlignment="1">
      <alignment horizontal="center" vertical="center"/>
    </xf>
    <xf numFmtId="0" fontId="47" fillId="0" borderId="0" xfId="2" applyFont="1" applyAlignment="1">
      <alignment horizontal="right" vertical="center"/>
    </xf>
    <xf numFmtId="0" fontId="182" fillId="8" borderId="0" xfId="19" applyFont="1" applyFill="1" applyAlignment="1">
      <alignment horizontal="center" vertical="center"/>
    </xf>
    <xf numFmtId="0" fontId="104" fillId="10" borderId="0" xfId="2" applyFont="1" applyFill="1" applyAlignment="1" applyProtection="1">
      <alignment vertical="center"/>
      <protection hidden="1"/>
    </xf>
    <xf numFmtId="0" fontId="1" fillId="10" borderId="0" xfId="19" applyFill="1"/>
    <xf numFmtId="0" fontId="103" fillId="10" borderId="0" xfId="2" applyFont="1" applyFill="1" applyAlignment="1">
      <alignment vertical="center"/>
    </xf>
    <xf numFmtId="0" fontId="48" fillId="10" borderId="0" xfId="29" applyFont="1" applyFill="1"/>
    <xf numFmtId="0" fontId="334" fillId="10" borderId="0" xfId="34" applyFont="1" applyFill="1" applyAlignment="1">
      <alignment vertical="center"/>
    </xf>
    <xf numFmtId="0" fontId="6" fillId="10" borderId="0" xfId="34" applyFont="1" applyFill="1"/>
    <xf numFmtId="0" fontId="110" fillId="10" borderId="0" xfId="19" applyFont="1" applyFill="1" applyAlignment="1">
      <alignment vertical="center"/>
    </xf>
    <xf numFmtId="0" fontId="335" fillId="10" borderId="0" xfId="2" applyFont="1" applyFill="1"/>
    <xf numFmtId="0" fontId="6" fillId="10" borderId="0" xfId="2" applyFill="1" applyProtection="1">
      <protection hidden="1"/>
    </xf>
    <xf numFmtId="0" fontId="336" fillId="1986" borderId="174" xfId="2" applyFont="1" applyFill="1" applyBorder="1" applyAlignment="1">
      <alignment horizontal="center" vertical="center"/>
    </xf>
    <xf numFmtId="0" fontId="4" fillId="10" borderId="0" xfId="19" applyFont="1" applyFill="1" applyAlignment="1">
      <alignment vertical="center"/>
    </xf>
    <xf numFmtId="0" fontId="103" fillId="6" borderId="129" xfId="2" applyFont="1" applyFill="1" applyBorder="1" applyAlignment="1">
      <alignment horizontal="center" vertical="center"/>
    </xf>
    <xf numFmtId="0" fontId="337" fillId="1986" borderId="129" xfId="2" applyFont="1" applyFill="1" applyBorder="1" applyAlignment="1">
      <alignment horizontal="center" vertical="center"/>
    </xf>
    <xf numFmtId="0" fontId="25" fillId="10" borderId="6" xfId="2" applyFont="1" applyFill="1" applyBorder="1" applyAlignment="1" applyProtection="1">
      <alignment horizontal="center" vertical="center"/>
      <protection hidden="1"/>
    </xf>
    <xf numFmtId="0" fontId="1" fillId="8" borderId="56" xfId="19" applyFill="1" applyBorder="1" applyAlignment="1">
      <alignment horizontal="center" vertical="center"/>
    </xf>
    <xf numFmtId="0" fontId="180" fillId="10" borderId="22" xfId="39" applyFill="1" applyBorder="1" applyAlignment="1">
      <alignment vertical="center"/>
    </xf>
    <xf numFmtId="0" fontId="103" fillId="10" borderId="22" xfId="2" applyFont="1" applyFill="1" applyBorder="1" applyAlignment="1">
      <alignment horizontal="center" vertical="center"/>
    </xf>
    <xf numFmtId="0" fontId="103" fillId="10" borderId="82" xfId="2" applyFont="1" applyFill="1" applyBorder="1" applyAlignment="1">
      <alignment horizontal="center" vertical="center"/>
    </xf>
    <xf numFmtId="0" fontId="1" fillId="10" borderId="175" xfId="19" applyFill="1" applyBorder="1" applyAlignment="1">
      <alignment horizontal="center" vertical="center"/>
    </xf>
    <xf numFmtId="0" fontId="180" fillId="10" borderId="23" xfId="39" applyFill="1" applyBorder="1" applyAlignment="1">
      <alignment vertical="center"/>
    </xf>
    <xf numFmtId="0" fontId="6" fillId="10" borderId="24" xfId="2" applyFill="1" applyBorder="1" applyAlignment="1">
      <alignment horizontal="center" vertical="center" wrapText="1"/>
    </xf>
    <xf numFmtId="0" fontId="6" fillId="10" borderId="0" xfId="2" applyFill="1" applyAlignment="1">
      <alignment horizontal="center" vertical="center" wrapText="1"/>
    </xf>
    <xf numFmtId="0" fontId="5" fillId="10" borderId="6" xfId="40" applyFill="1" applyBorder="1" applyAlignment="1">
      <alignment vertical="center" wrapText="1"/>
    </xf>
    <xf numFmtId="0" fontId="5" fillId="10" borderId="0" xfId="40" applyFill="1" applyBorder="1" applyAlignment="1">
      <alignment vertical="center" wrapText="1"/>
    </xf>
    <xf numFmtId="0" fontId="1" fillId="10" borderId="7" xfId="19" applyFill="1" applyBorder="1"/>
    <xf numFmtId="0" fontId="1" fillId="10" borderId="6" xfId="19" applyFill="1" applyBorder="1"/>
    <xf numFmtId="0" fontId="1" fillId="8" borderId="175" xfId="19" applyFill="1" applyBorder="1" applyAlignment="1">
      <alignment horizontal="center" vertical="center"/>
    </xf>
    <xf numFmtId="0" fontId="68" fillId="10" borderId="23" xfId="13" applyFont="1" applyFill="1" applyBorder="1" applyAlignment="1">
      <alignment horizontal="center" vertical="center"/>
    </xf>
    <xf numFmtId="0" fontId="103" fillId="10" borderId="0" xfId="2" applyFont="1" applyFill="1" applyAlignment="1">
      <alignment horizontal="centerContinuous" vertical="center"/>
    </xf>
    <xf numFmtId="0" fontId="6" fillId="1" borderId="0" xfId="2" applyFill="1" applyAlignment="1">
      <alignment vertical="center"/>
    </xf>
    <xf numFmtId="0" fontId="6" fillId="1" borderId="7" xfId="2" applyFill="1" applyBorder="1" applyAlignment="1">
      <alignment vertical="center"/>
    </xf>
    <xf numFmtId="0" fontId="6" fillId="10" borderId="0" xfId="2" applyFill="1" applyAlignment="1">
      <alignment horizontal="center" vertical="center"/>
    </xf>
    <xf numFmtId="0" fontId="6" fillId="10" borderId="0" xfId="2" applyFill="1" applyAlignment="1">
      <alignment horizontal="centerContinuous" vertical="center"/>
    </xf>
    <xf numFmtId="0" fontId="6" fillId="10" borderId="7" xfId="2" applyFill="1" applyBorder="1" applyAlignment="1">
      <alignment horizontal="center" vertical="center"/>
    </xf>
    <xf numFmtId="0" fontId="1" fillId="10" borderId="11" xfId="19" applyFill="1" applyBorder="1"/>
    <xf numFmtId="0" fontId="6" fillId="10" borderId="3" xfId="2" applyFill="1" applyBorder="1" applyAlignment="1">
      <alignment horizontal="center" vertical="center"/>
    </xf>
    <xf numFmtId="0" fontId="6" fillId="10" borderId="3" xfId="2" applyFill="1" applyBorder="1" applyAlignment="1">
      <alignment horizontal="centerContinuous" vertical="center"/>
    </xf>
    <xf numFmtId="0" fontId="6" fillId="10" borderId="11" xfId="2" applyFill="1" applyBorder="1" applyAlignment="1">
      <alignment horizontal="center" vertical="center"/>
    </xf>
    <xf numFmtId="0" fontId="54" fillId="10" borderId="0" xfId="2" applyFont="1" applyFill="1" applyAlignment="1" applyProtection="1">
      <alignment vertical="center"/>
      <protection hidden="1"/>
    </xf>
    <xf numFmtId="0" fontId="182" fillId="10" borderId="0" xfId="2" applyFont="1" applyFill="1" applyAlignment="1" applyProtection="1">
      <alignment vertical="center"/>
      <protection hidden="1"/>
    </xf>
    <xf numFmtId="0" fontId="25" fillId="2003" borderId="0" xfId="2" applyFont="1" applyFill="1" applyAlignment="1" applyProtection="1">
      <alignment horizontal="center" vertical="center"/>
      <protection hidden="1"/>
    </xf>
    <xf numFmtId="0" fontId="111" fillId="10" borderId="0" xfId="40" applyFont="1" applyFill="1" applyAlignment="1" applyProtection="1">
      <alignment vertical="center"/>
      <protection hidden="1"/>
    </xf>
    <xf numFmtId="0" fontId="340" fillId="10" borderId="0" xfId="2" applyFont="1" applyFill="1" applyAlignment="1" applyProtection="1">
      <alignment vertical="center"/>
      <protection hidden="1"/>
    </xf>
    <xf numFmtId="0" fontId="341" fillId="10" borderId="0" xfId="40" applyFont="1" applyFill="1" applyAlignment="1" applyProtection="1">
      <alignment vertical="center"/>
      <protection hidden="1"/>
    </xf>
    <xf numFmtId="0" fontId="277" fillId="10" borderId="0" xfId="1" applyFont="1" applyFill="1" applyAlignment="1" applyProtection="1">
      <alignment horizontal="left" vertical="center"/>
      <protection hidden="1"/>
    </xf>
    <xf numFmtId="0" fontId="316" fillId="10" borderId="0" xfId="40" applyFont="1" applyFill="1" applyAlignment="1" applyProtection="1">
      <alignment vertical="center"/>
      <protection hidden="1"/>
    </xf>
    <xf numFmtId="0" fontId="277" fillId="0" borderId="0" xfId="1" applyFont="1" applyAlignment="1">
      <alignment horizontal="left" vertical="center"/>
    </xf>
    <xf numFmtId="0" fontId="1" fillId="8" borderId="179" xfId="19" applyFill="1" applyBorder="1" applyAlignment="1">
      <alignment horizontal="center" vertical="center"/>
    </xf>
    <xf numFmtId="0" fontId="52" fillId="10" borderId="25" xfId="2" applyFont="1" applyFill="1" applyBorder="1" applyAlignment="1">
      <alignment horizontal="left" vertical="center"/>
    </xf>
    <xf numFmtId="0" fontId="343" fillId="10" borderId="0" xfId="34" applyFont="1" applyFill="1"/>
    <xf numFmtId="0" fontId="344" fillId="10" borderId="0" xfId="34" applyFont="1" applyFill="1" applyAlignment="1">
      <alignment horizontal="right" vertical="center"/>
    </xf>
    <xf numFmtId="2" fontId="350" fillId="14" borderId="190" xfId="21" applyNumberFormat="1" applyFont="1" applyFill="1" applyBorder="1" applyAlignment="1">
      <alignment horizontal="center" vertical="center"/>
    </xf>
    <xf numFmtId="172" fontId="350" fillId="14" borderId="190" xfId="21" applyNumberFormat="1" applyFont="1" applyFill="1" applyBorder="1" applyAlignment="1">
      <alignment horizontal="center" vertical="center"/>
    </xf>
    <xf numFmtId="205" fontId="350" fillId="14" borderId="190" xfId="42" applyNumberFormat="1" applyFont="1" applyFill="1" applyBorder="1" applyAlignment="1" applyProtection="1">
      <alignment horizontal="center" vertical="center"/>
      <protection locked="0"/>
    </xf>
    <xf numFmtId="0" fontId="351" fillId="42" borderId="190" xfId="21" applyFont="1" applyFill="1" applyBorder="1" applyAlignment="1">
      <alignment horizontal="center" vertical="center"/>
    </xf>
    <xf numFmtId="0" fontId="353" fillId="70" borderId="4" xfId="34" applyFont="1" applyFill="1" applyBorder="1" applyAlignment="1">
      <alignment vertical="center"/>
    </xf>
    <xf numFmtId="0" fontId="353" fillId="70" borderId="1" xfId="34" applyFont="1" applyFill="1" applyBorder="1" applyAlignment="1">
      <alignment vertical="center"/>
    </xf>
    <xf numFmtId="0" fontId="353" fillId="70" borderId="5" xfId="34" applyFont="1" applyFill="1" applyBorder="1" applyAlignment="1">
      <alignment horizontal="right" vertical="center"/>
    </xf>
    <xf numFmtId="0" fontId="355" fillId="2004" borderId="128" xfId="34" applyFont="1" applyFill="1" applyBorder="1" applyAlignment="1" applyProtection="1">
      <alignment horizontal="center" vertical="center"/>
      <protection locked="0"/>
    </xf>
    <xf numFmtId="0" fontId="355" fillId="2004" borderId="128" xfId="34" applyFont="1" applyFill="1" applyBorder="1" applyAlignment="1" applyProtection="1">
      <alignment horizontal="left" vertical="center"/>
      <protection locked="0"/>
    </xf>
    <xf numFmtId="0" fontId="356" fillId="2005" borderId="123" xfId="34" applyFont="1" applyFill="1" applyBorder="1" applyAlignment="1" applyProtection="1">
      <alignment horizontal="center" vertical="center"/>
      <protection locked="0"/>
    </xf>
    <xf numFmtId="1" fontId="357" fillId="2004" borderId="122" xfId="34" applyNumberFormat="1" applyFont="1" applyFill="1" applyBorder="1" applyAlignment="1" applyProtection="1">
      <alignment horizontal="center" vertical="center"/>
      <protection locked="0"/>
    </xf>
    <xf numFmtId="206" fontId="114" fillId="14" borderId="128" xfId="34" applyNumberFormat="1" applyFont="1" applyFill="1" applyBorder="1" applyAlignment="1" applyProtection="1">
      <alignment horizontal="right" vertical="center"/>
      <protection locked="0"/>
    </xf>
    <xf numFmtId="207" fontId="114" fillId="14" borderId="128" xfId="29" applyNumberFormat="1" applyFont="1" applyFill="1" applyBorder="1" applyAlignment="1">
      <alignment horizontal="center" vertical="center"/>
    </xf>
    <xf numFmtId="1" fontId="6" fillId="14" borderId="81" xfId="34" applyNumberFormat="1" applyFont="1" applyFill="1" applyBorder="1" applyAlignment="1" applyProtection="1">
      <alignment horizontal="left" vertical="center"/>
      <protection locked="0"/>
    </xf>
    <xf numFmtId="206" fontId="114" fillId="14" borderId="122" xfId="34" applyNumberFormat="1" applyFont="1" applyFill="1" applyBorder="1" applyAlignment="1" applyProtection="1">
      <alignment horizontal="right" vertical="center"/>
      <protection locked="0"/>
    </xf>
    <xf numFmtId="1" fontId="6" fillId="14" borderId="201" xfId="34" applyNumberFormat="1" applyFont="1" applyFill="1" applyBorder="1" applyAlignment="1" applyProtection="1">
      <alignment horizontal="left" vertical="center"/>
      <protection locked="0"/>
    </xf>
    <xf numFmtId="0" fontId="356" fillId="60" borderId="123" xfId="34" applyFont="1" applyFill="1" applyBorder="1" applyAlignment="1" applyProtection="1">
      <alignment horizontal="center" vertical="center"/>
      <protection locked="0"/>
    </xf>
    <xf numFmtId="1" fontId="357" fillId="2004" borderId="202" xfId="34" applyNumberFormat="1" applyFont="1" applyFill="1" applyBorder="1" applyAlignment="1" applyProtection="1">
      <alignment horizontal="center" vertical="center"/>
      <protection locked="0"/>
    </xf>
    <xf numFmtId="206" fontId="114" fillId="14" borderId="203" xfId="34" applyNumberFormat="1" applyFont="1" applyFill="1" applyBorder="1" applyAlignment="1" applyProtection="1">
      <alignment horizontal="right" vertical="center"/>
      <protection locked="0"/>
    </xf>
    <xf numFmtId="207" fontId="114" fillId="14" borderId="203" xfId="29" applyNumberFormat="1" applyFont="1" applyFill="1" applyBorder="1" applyAlignment="1">
      <alignment horizontal="center" vertical="center"/>
    </xf>
    <xf numFmtId="1" fontId="6" fillId="14" borderId="204" xfId="34" applyNumberFormat="1" applyFont="1" applyFill="1" applyBorder="1" applyAlignment="1" applyProtection="1">
      <alignment horizontal="left" vertical="center"/>
      <protection locked="0"/>
    </xf>
    <xf numFmtId="206" fontId="114" fillId="14" borderId="202" xfId="34" applyNumberFormat="1" applyFont="1" applyFill="1" applyBorder="1" applyAlignment="1" applyProtection="1">
      <alignment horizontal="right" vertical="center"/>
      <protection locked="0"/>
    </xf>
    <xf numFmtId="1" fontId="6" fillId="14" borderId="205" xfId="34" applyNumberFormat="1" applyFont="1" applyFill="1" applyBorder="1" applyAlignment="1" applyProtection="1">
      <alignment horizontal="left" vertical="center"/>
      <protection locked="0"/>
    </xf>
    <xf numFmtId="0" fontId="358" fillId="2003" borderId="4" xfId="34" applyFont="1" applyFill="1" applyBorder="1" applyAlignment="1">
      <alignment vertical="center"/>
    </xf>
    <xf numFmtId="0" fontId="358" fillId="2003" borderId="1" xfId="34" applyFont="1" applyFill="1" applyBorder="1" applyAlignment="1">
      <alignment vertical="center"/>
    </xf>
    <xf numFmtId="0" fontId="358" fillId="2003" borderId="5" xfId="34" applyFont="1" applyFill="1" applyBorder="1" applyAlignment="1">
      <alignment horizontal="right" vertical="center"/>
    </xf>
    <xf numFmtId="171" fontId="356" fillId="2005" borderId="123" xfId="34" applyNumberFormat="1" applyFont="1" applyFill="1" applyBorder="1" applyAlignment="1" applyProtection="1">
      <alignment horizontal="center" vertical="center"/>
      <protection locked="0"/>
    </xf>
    <xf numFmtId="171" fontId="357" fillId="2004" borderId="122" xfId="34" applyNumberFormat="1" applyFont="1" applyFill="1" applyBorder="1" applyAlignment="1" applyProtection="1">
      <alignment horizontal="center" vertical="center"/>
      <protection locked="0"/>
    </xf>
    <xf numFmtId="208" fontId="114" fillId="14" borderId="128" xfId="29" applyNumberFormat="1" applyFont="1" applyFill="1" applyBorder="1" applyAlignment="1">
      <alignment horizontal="center" vertical="center"/>
    </xf>
    <xf numFmtId="1" fontId="6" fillId="14" borderId="109" xfId="34" applyNumberFormat="1" applyFont="1" applyFill="1" applyBorder="1" applyAlignment="1" applyProtection="1">
      <alignment horizontal="left" vertical="center"/>
      <protection locked="0"/>
    </xf>
    <xf numFmtId="0" fontId="355" fillId="2004" borderId="81" xfId="34" applyFont="1" applyFill="1" applyBorder="1" applyAlignment="1" applyProtection="1">
      <alignment horizontal="left" vertical="center"/>
      <protection locked="0"/>
    </xf>
    <xf numFmtId="0" fontId="355" fillId="2004" borderId="26" xfId="34" applyFont="1" applyFill="1" applyBorder="1" applyAlignment="1" applyProtection="1">
      <alignment horizontal="center" vertical="center"/>
      <protection locked="0"/>
    </xf>
    <xf numFmtId="0" fontId="355" fillId="2004" borderId="26" xfId="34" applyFont="1" applyFill="1" applyBorder="1" applyAlignment="1" applyProtection="1">
      <alignment horizontal="left" vertical="center"/>
      <protection locked="0"/>
    </xf>
    <xf numFmtId="171" fontId="356" fillId="2005" borderId="208" xfId="34" applyNumberFormat="1" applyFont="1" applyFill="1" applyBorder="1" applyAlignment="1" applyProtection="1">
      <alignment horizontal="center" vertical="center"/>
      <protection locked="0"/>
    </xf>
    <xf numFmtId="171" fontId="357" fillId="2004" borderId="165" xfId="34" applyNumberFormat="1" applyFont="1" applyFill="1" applyBorder="1" applyAlignment="1" applyProtection="1">
      <alignment horizontal="center" vertical="center"/>
      <protection locked="0"/>
    </xf>
    <xf numFmtId="206" fontId="114" fillId="14" borderId="26" xfId="34" applyNumberFormat="1" applyFont="1" applyFill="1" applyBorder="1" applyAlignment="1" applyProtection="1">
      <alignment horizontal="right" vertical="center"/>
      <protection locked="0"/>
    </xf>
    <xf numFmtId="208" fontId="114" fillId="14" borderId="26" xfId="29" applyNumberFormat="1" applyFont="1" applyFill="1" applyBorder="1" applyAlignment="1">
      <alignment horizontal="center" vertical="center"/>
    </xf>
    <xf numFmtId="1" fontId="6" fillId="14" borderId="148" xfId="34" applyNumberFormat="1" applyFont="1" applyFill="1" applyBorder="1" applyAlignment="1" applyProtection="1">
      <alignment horizontal="left" vertical="center"/>
      <protection locked="0"/>
    </xf>
    <xf numFmtId="206" fontId="114" fillId="14" borderId="165" xfId="34" applyNumberFormat="1" applyFont="1" applyFill="1" applyBorder="1" applyAlignment="1" applyProtection="1">
      <alignment horizontal="right" vertical="center"/>
      <protection locked="0"/>
    </xf>
    <xf numFmtId="207" fontId="114" fillId="14" borderId="26" xfId="29" applyNumberFormat="1" applyFont="1" applyFill="1" applyBorder="1" applyAlignment="1">
      <alignment horizontal="center" vertical="center"/>
    </xf>
    <xf numFmtId="1" fontId="6" fillId="14" borderId="136" xfId="34" applyNumberFormat="1" applyFont="1" applyFill="1" applyBorder="1" applyAlignment="1" applyProtection="1">
      <alignment horizontal="left" vertical="center"/>
      <protection locked="0"/>
    </xf>
    <xf numFmtId="0" fontId="32" fillId="10" borderId="174" xfId="29" applyFill="1" applyBorder="1"/>
    <xf numFmtId="0" fontId="354" fillId="1973" borderId="209" xfId="34" applyFont="1" applyFill="1" applyBorder="1" applyAlignment="1" applyProtection="1">
      <alignment horizontal="right" vertical="center" wrapText="1"/>
      <protection locked="0"/>
    </xf>
    <xf numFmtId="0" fontId="355" fillId="1973" borderId="209" xfId="34" applyFont="1" applyFill="1" applyBorder="1" applyAlignment="1" applyProtection="1">
      <alignment horizontal="center" vertical="center"/>
      <protection locked="0"/>
    </xf>
    <xf numFmtId="0" fontId="355" fillId="1973" borderId="209" xfId="34" applyFont="1" applyFill="1" applyBorder="1" applyAlignment="1" applyProtection="1">
      <alignment horizontal="left" vertical="center"/>
      <protection locked="0"/>
    </xf>
    <xf numFmtId="171" fontId="356" fillId="1973" borderId="209" xfId="34" applyNumberFormat="1" applyFont="1" applyFill="1" applyBorder="1" applyAlignment="1" applyProtection="1">
      <alignment horizontal="center" vertical="center"/>
      <protection locked="0"/>
    </xf>
    <xf numFmtId="171" fontId="357" fillId="1973" borderId="209" xfId="34" applyNumberFormat="1" applyFont="1" applyFill="1" applyBorder="1" applyAlignment="1" applyProtection="1">
      <alignment horizontal="center" vertical="center"/>
      <protection locked="0"/>
    </xf>
    <xf numFmtId="0" fontId="357" fillId="10" borderId="209" xfId="34" applyFont="1" applyFill="1" applyBorder="1" applyAlignment="1" applyProtection="1">
      <alignment horizontal="left" vertical="center"/>
      <protection locked="0"/>
    </xf>
    <xf numFmtId="206" fontId="114" fillId="10" borderId="209" xfId="34" applyNumberFormat="1" applyFont="1" applyFill="1" applyBorder="1" applyAlignment="1" applyProtection="1">
      <alignment horizontal="right" vertical="center"/>
      <protection locked="0"/>
    </xf>
    <xf numFmtId="208" fontId="114" fillId="10" borderId="209" xfId="29" applyNumberFormat="1" applyFont="1" applyFill="1" applyBorder="1" applyAlignment="1">
      <alignment horizontal="center" vertical="center"/>
    </xf>
    <xf numFmtId="1" fontId="6" fillId="10" borderId="209" xfId="34" applyNumberFormat="1" applyFont="1" applyFill="1" applyBorder="1" applyAlignment="1" applyProtection="1">
      <alignment horizontal="left" vertical="center"/>
      <protection locked="0"/>
    </xf>
    <xf numFmtId="207" fontId="114" fillId="10" borderId="209" xfId="29" applyNumberFormat="1" applyFont="1" applyFill="1" applyBorder="1" applyAlignment="1">
      <alignment horizontal="center" vertical="center"/>
    </xf>
    <xf numFmtId="1" fontId="6" fillId="10" borderId="210" xfId="34" applyNumberFormat="1" applyFont="1" applyFill="1" applyBorder="1" applyAlignment="1" applyProtection="1">
      <alignment horizontal="left" vertical="center"/>
      <protection locked="0"/>
    </xf>
    <xf numFmtId="0" fontId="32" fillId="10" borderId="175" xfId="29" applyFill="1" applyBorder="1" applyAlignment="1">
      <alignment vertical="center"/>
    </xf>
    <xf numFmtId="0" fontId="354" fillId="1973" borderId="22" xfId="34" applyFont="1" applyFill="1" applyBorder="1" applyAlignment="1" applyProtection="1">
      <alignment horizontal="right" vertical="center" wrapText="1"/>
      <protection locked="0"/>
    </xf>
    <xf numFmtId="0" fontId="355" fillId="1973" borderId="22" xfId="34" applyFont="1" applyFill="1" applyBorder="1" applyAlignment="1" applyProtection="1">
      <alignment horizontal="center" vertical="center"/>
      <protection locked="0"/>
    </xf>
    <xf numFmtId="0" fontId="355" fillId="1973" borderId="22" xfId="34" applyFont="1" applyFill="1" applyBorder="1" applyAlignment="1" applyProtection="1">
      <alignment horizontal="left" vertical="center"/>
      <protection locked="0"/>
    </xf>
    <xf numFmtId="171" fontId="356" fillId="1973" borderId="22" xfId="34" applyNumberFormat="1" applyFont="1" applyFill="1" applyBorder="1" applyAlignment="1" applyProtection="1">
      <alignment horizontal="center" vertical="center"/>
      <protection locked="0"/>
    </xf>
    <xf numFmtId="171" fontId="357" fillId="1973" borderId="22" xfId="34" applyNumberFormat="1" applyFont="1" applyFill="1" applyBorder="1" applyAlignment="1" applyProtection="1">
      <alignment horizontal="center" vertical="center"/>
      <protection locked="0"/>
    </xf>
    <xf numFmtId="0" fontId="357" fillId="10" borderId="22" xfId="34" applyFont="1" applyFill="1" applyBorder="1" applyAlignment="1" applyProtection="1">
      <alignment horizontal="left" vertical="center"/>
      <protection locked="0"/>
    </xf>
    <xf numFmtId="206" fontId="114" fillId="10" borderId="22" xfId="34" applyNumberFormat="1" applyFont="1" applyFill="1" applyBorder="1" applyAlignment="1" applyProtection="1">
      <alignment horizontal="right" vertical="center"/>
      <protection locked="0"/>
    </xf>
    <xf numFmtId="208" fontId="114" fillId="10" borderId="22" xfId="29" applyNumberFormat="1" applyFont="1" applyFill="1" applyBorder="1" applyAlignment="1">
      <alignment horizontal="center" vertical="center"/>
    </xf>
    <xf numFmtId="1" fontId="6" fillId="10" borderId="22" xfId="34" applyNumberFormat="1" applyFont="1" applyFill="1" applyBorder="1" applyAlignment="1" applyProtection="1">
      <alignment horizontal="left" vertical="center"/>
      <protection locked="0"/>
    </xf>
    <xf numFmtId="207" fontId="114" fillId="10" borderId="22" xfId="29" applyNumberFormat="1" applyFont="1" applyFill="1" applyBorder="1" applyAlignment="1">
      <alignment horizontal="center" vertical="center"/>
    </xf>
    <xf numFmtId="1" fontId="6" fillId="10" borderId="23" xfId="34" applyNumberFormat="1" applyFont="1" applyFill="1" applyBorder="1" applyAlignment="1" applyProtection="1">
      <alignment horizontal="left" vertical="center"/>
      <protection locked="0"/>
    </xf>
    <xf numFmtId="206" fontId="114" fillId="39" borderId="0" xfId="34" applyNumberFormat="1" applyFont="1" applyFill="1" applyAlignment="1" applyProtection="1">
      <alignment horizontal="right" vertical="center"/>
      <protection locked="0"/>
    </xf>
    <xf numFmtId="207" fontId="114" fillId="39" borderId="0" xfId="29" applyNumberFormat="1" applyFont="1" applyFill="1" applyAlignment="1">
      <alignment horizontal="center" vertical="center"/>
    </xf>
    <xf numFmtId="1" fontId="6" fillId="39" borderId="0" xfId="34" applyNumberFormat="1" applyFont="1" applyFill="1" applyAlignment="1" applyProtection="1">
      <alignment horizontal="left" vertical="center"/>
      <protection locked="0"/>
    </xf>
    <xf numFmtId="0" fontId="103" fillId="6" borderId="211" xfId="2" applyFont="1" applyFill="1" applyBorder="1" applyAlignment="1">
      <alignment horizontal="center" vertical="center"/>
    </xf>
    <xf numFmtId="0" fontId="110" fillId="10" borderId="22" xfId="19" applyFont="1" applyFill="1" applyBorder="1" applyAlignment="1">
      <alignment horizontal="center" vertical="center"/>
    </xf>
    <xf numFmtId="0" fontId="110" fillId="10" borderId="23" xfId="19" applyFont="1" applyFill="1" applyBorder="1" applyAlignment="1">
      <alignment horizontal="center" vertical="center"/>
    </xf>
    <xf numFmtId="0" fontId="355" fillId="1973" borderId="0" xfId="34" applyFont="1" applyFill="1" applyAlignment="1" applyProtection="1">
      <alignment horizontal="center" vertical="center"/>
      <protection locked="0"/>
    </xf>
    <xf numFmtId="0" fontId="355" fillId="1973" borderId="7" xfId="34" applyFont="1" applyFill="1" applyBorder="1" applyAlignment="1" applyProtection="1">
      <alignment horizontal="left" vertical="center"/>
      <protection locked="0"/>
    </xf>
    <xf numFmtId="0" fontId="343" fillId="70" borderId="6" xfId="34" applyFont="1" applyFill="1" applyBorder="1" applyAlignment="1">
      <alignment vertical="center"/>
    </xf>
    <xf numFmtId="0" fontId="343" fillId="70" borderId="0" xfId="34" applyFont="1" applyFill="1" applyAlignment="1">
      <alignment vertical="center"/>
    </xf>
    <xf numFmtId="0" fontId="343" fillId="70" borderId="7" xfId="34" applyFont="1" applyFill="1" applyBorder="1" applyAlignment="1">
      <alignment vertical="center"/>
    </xf>
    <xf numFmtId="0" fontId="355" fillId="1973" borderId="3" xfId="34" applyFont="1" applyFill="1" applyBorder="1" applyAlignment="1" applyProtection="1">
      <alignment horizontal="center" vertical="center"/>
      <protection locked="0"/>
    </xf>
    <xf numFmtId="0" fontId="355" fillId="1973" borderId="11" xfId="34" applyFont="1" applyFill="1" applyBorder="1" applyAlignment="1" applyProtection="1">
      <alignment horizontal="left" vertical="center"/>
      <protection locked="0"/>
    </xf>
    <xf numFmtId="0" fontId="103" fillId="1998" borderId="211" xfId="2" applyFont="1" applyFill="1" applyBorder="1" applyAlignment="1">
      <alignment horizontal="center" vertical="center"/>
    </xf>
    <xf numFmtId="0" fontId="180" fillId="10" borderId="25" xfId="39" applyFill="1" applyBorder="1" applyAlignment="1">
      <alignment vertical="center"/>
    </xf>
    <xf numFmtId="0" fontId="180" fillId="10" borderId="143" xfId="39" applyFill="1" applyBorder="1" applyAlignment="1">
      <alignment vertical="center"/>
    </xf>
    <xf numFmtId="195" fontId="68" fillId="2006" borderId="6" xfId="13" applyNumberFormat="1" applyFont="1" applyFill="1" applyBorder="1" applyAlignment="1">
      <alignment horizontal="center" vertical="center"/>
    </xf>
    <xf numFmtId="0" fontId="277" fillId="10" borderId="0" xfId="36" applyFont="1" applyFill="1" applyAlignment="1">
      <alignment horizontal="center" vertical="center"/>
    </xf>
    <xf numFmtId="0" fontId="111" fillId="10" borderId="0" xfId="36" applyFont="1" applyFill="1" applyAlignment="1">
      <alignment horizontal="left" vertical="center"/>
    </xf>
    <xf numFmtId="0" fontId="359" fillId="10" borderId="0" xfId="13" applyFont="1" applyFill="1" applyAlignment="1">
      <alignment horizontal="right" vertical="center"/>
    </xf>
    <xf numFmtId="0" fontId="111" fillId="10" borderId="0" xfId="36" applyFont="1" applyFill="1" applyAlignment="1">
      <alignment horizontal="center" vertical="center"/>
    </xf>
    <xf numFmtId="0" fontId="277" fillId="10" borderId="0" xfId="36" applyFont="1" applyFill="1" applyAlignment="1">
      <alignment vertical="center"/>
    </xf>
    <xf numFmtId="0" fontId="277" fillId="10" borderId="0" xfId="36" applyFont="1" applyFill="1" applyAlignment="1">
      <alignment horizontal="center"/>
    </xf>
    <xf numFmtId="0" fontId="359" fillId="10" borderId="7" xfId="2" applyFont="1" applyFill="1" applyBorder="1"/>
    <xf numFmtId="0" fontId="360" fillId="10" borderId="6" xfId="2" applyFont="1" applyFill="1" applyBorder="1"/>
    <xf numFmtId="0" fontId="6" fillId="10" borderId="6" xfId="2" applyFill="1" applyBorder="1"/>
    <xf numFmtId="0" fontId="44" fillId="10" borderId="0" xfId="13" applyFont="1" applyFill="1" applyAlignment="1">
      <alignment vertical="center" wrapText="1"/>
    </xf>
    <xf numFmtId="0" fontId="47" fillId="10" borderId="0" xfId="13" applyFont="1" applyFill="1" applyAlignment="1">
      <alignment horizontal="right" vertical="center"/>
    </xf>
    <xf numFmtId="0" fontId="361" fillId="10" borderId="0" xfId="2" applyFont="1" applyFill="1" applyAlignment="1">
      <alignment vertical="center"/>
    </xf>
    <xf numFmtId="0" fontId="359" fillId="10" borderId="0" xfId="2" applyFont="1" applyFill="1"/>
    <xf numFmtId="0" fontId="145" fillId="10" borderId="0" xfId="29" applyFont="1" applyFill="1" applyAlignment="1">
      <alignment horizontal="center"/>
    </xf>
    <xf numFmtId="182" fontId="362" fillId="1991" borderId="0" xfId="2" applyNumberFormat="1" applyFont="1" applyFill="1" applyAlignment="1">
      <alignment horizontal="center" vertical="center"/>
    </xf>
    <xf numFmtId="182" fontId="70" fillId="1993" borderId="0" xfId="2" applyNumberFormat="1" applyFont="1" applyFill="1" applyAlignment="1">
      <alignment horizontal="center" vertical="center"/>
    </xf>
    <xf numFmtId="182" fontId="27" fillId="1993" borderId="0" xfId="2" applyNumberFormat="1" applyFont="1" applyFill="1" applyAlignment="1">
      <alignment horizontal="center" vertical="center"/>
    </xf>
    <xf numFmtId="0" fontId="26" fillId="10" borderId="0" xfId="29" applyFont="1" applyFill="1" applyAlignment="1">
      <alignment horizontal="center"/>
    </xf>
    <xf numFmtId="182" fontId="26" fillId="1991" borderId="0" xfId="2" applyNumberFormat="1" applyFont="1" applyFill="1" applyAlignment="1">
      <alignment horizontal="center" vertical="center"/>
    </xf>
    <xf numFmtId="0" fontId="55" fillId="10" borderId="0" xfId="29" applyFont="1" applyFill="1" applyAlignment="1">
      <alignment horizontal="right" vertical="center"/>
    </xf>
    <xf numFmtId="0" fontId="64" fillId="10" borderId="0" xfId="29" applyFont="1" applyFill="1" applyAlignment="1">
      <alignment horizontal="right" vertical="center"/>
    </xf>
    <xf numFmtId="182" fontId="363" fillId="1991" borderId="0" xfId="2" applyNumberFormat="1" applyFont="1" applyFill="1" applyAlignment="1">
      <alignment horizontal="right" vertical="center"/>
    </xf>
    <xf numFmtId="182" fontId="363" fillId="1991" borderId="0" xfId="2" applyNumberFormat="1" applyFont="1" applyFill="1" applyAlignment="1">
      <alignment horizontal="left" vertical="center"/>
    </xf>
    <xf numFmtId="0" fontId="48" fillId="10" borderId="0" xfId="29" applyFont="1" applyFill="1" applyAlignment="1">
      <alignment horizontal="center" vertical="center"/>
    </xf>
    <xf numFmtId="0" fontId="21" fillId="10" borderId="0" xfId="2" applyFont="1" applyFill="1" applyAlignment="1">
      <alignment horizontal="left" vertical="center"/>
    </xf>
    <xf numFmtId="0" fontId="1" fillId="10" borderId="211" xfId="19" applyFill="1" applyBorder="1"/>
    <xf numFmtId="0" fontId="21" fillId="10" borderId="209" xfId="34" applyFont="1" applyFill="1" applyBorder="1" applyAlignment="1" applyProtection="1">
      <alignment horizontal="right" vertical="center"/>
      <protection locked="0"/>
    </xf>
    <xf numFmtId="182" fontId="39" fillId="1993" borderId="209" xfId="2" applyNumberFormat="1" applyFont="1" applyFill="1" applyBorder="1" applyAlignment="1">
      <alignment horizontal="center" vertical="center"/>
    </xf>
    <xf numFmtId="0" fontId="21" fillId="10" borderId="211" xfId="29" applyFont="1" applyFill="1" applyBorder="1" applyAlignment="1">
      <alignment horizontal="right" vertical="center"/>
    </xf>
    <xf numFmtId="0" fontId="21" fillId="10" borderId="209" xfId="29" applyFont="1" applyFill="1" applyBorder="1" applyAlignment="1">
      <alignment horizontal="left" vertical="center"/>
    </xf>
    <xf numFmtId="0" fontId="21" fillId="10" borderId="209" xfId="29" applyFont="1" applyFill="1" applyBorder="1" applyAlignment="1">
      <alignment vertical="center"/>
    </xf>
    <xf numFmtId="0" fontId="21" fillId="10" borderId="212" xfId="29" applyFont="1" applyFill="1" applyBorder="1" applyAlignment="1">
      <alignment vertical="center"/>
    </xf>
    <xf numFmtId="0" fontId="1" fillId="10" borderId="213" xfId="19" applyFill="1" applyBorder="1"/>
    <xf numFmtId="0" fontId="21" fillId="10" borderId="0" xfId="13" applyFont="1" applyFill="1" applyAlignment="1">
      <alignment horizontal="right" vertical="center"/>
    </xf>
    <xf numFmtId="182" fontId="80" fillId="1993" borderId="0" xfId="2" applyNumberFormat="1" applyFont="1" applyFill="1" applyAlignment="1">
      <alignment horizontal="center" vertical="center"/>
    </xf>
    <xf numFmtId="0" fontId="21" fillId="10" borderId="213" xfId="29" applyFont="1" applyFill="1" applyBorder="1" applyAlignment="1">
      <alignment horizontal="right" vertical="center"/>
    </xf>
    <xf numFmtId="183" fontId="21" fillId="1991" borderId="0" xfId="2" applyNumberFormat="1" applyFont="1" applyFill="1" applyAlignment="1">
      <alignment horizontal="center" vertical="center"/>
    </xf>
    <xf numFmtId="0" fontId="21" fillId="10" borderId="0" xfId="29" applyFont="1" applyFill="1" applyAlignment="1">
      <alignment horizontal="center" vertical="center"/>
    </xf>
    <xf numFmtId="182" fontId="21" fillId="1991" borderId="214" xfId="2" applyNumberFormat="1" applyFont="1" applyFill="1" applyBorder="1" applyAlignment="1">
      <alignment horizontal="left" vertical="center"/>
    </xf>
    <xf numFmtId="0" fontId="31" fillId="10" borderId="30" xfId="2" applyFont="1" applyFill="1" applyBorder="1"/>
    <xf numFmtId="182" fontId="21" fillId="1991" borderId="25" xfId="2" applyNumberFormat="1" applyFont="1" applyFill="1" applyBorder="1" applyAlignment="1">
      <alignment horizontal="center" vertical="center"/>
    </xf>
    <xf numFmtId="182" fontId="21" fillId="1991" borderId="25" xfId="2" applyNumberFormat="1" applyFont="1" applyFill="1" applyBorder="1" applyAlignment="1">
      <alignment horizontal="left" vertical="center"/>
    </xf>
    <xf numFmtId="0" fontId="32" fillId="10" borderId="57" xfId="29" applyFill="1" applyBorder="1"/>
    <xf numFmtId="0" fontId="44" fillId="10" borderId="0" xfId="2" applyFont="1" applyFill="1" applyAlignment="1">
      <alignment horizontal="right" vertical="center"/>
    </xf>
    <xf numFmtId="0" fontId="65" fillId="10" borderId="0" xfId="29" applyFont="1" applyFill="1" applyAlignment="1">
      <alignment horizontal="center"/>
    </xf>
    <xf numFmtId="0" fontId="3" fillId="10" borderId="0" xfId="29" applyFont="1" applyFill="1" applyAlignment="1">
      <alignment horizontal="center"/>
    </xf>
    <xf numFmtId="0" fontId="44" fillId="10" borderId="0" xfId="29" applyFont="1" applyFill="1" applyAlignment="1">
      <alignment horizontal="left" vertical="center"/>
    </xf>
    <xf numFmtId="182" fontId="21" fillId="1991" borderId="0" xfId="2" applyNumberFormat="1" applyFont="1" applyFill="1" applyAlignment="1">
      <alignment horizontal="center" vertical="center"/>
    </xf>
    <xf numFmtId="182" fontId="21" fillId="1991" borderId="0" xfId="2" applyNumberFormat="1" applyFont="1" applyFill="1" applyAlignment="1">
      <alignment horizontal="left" vertical="center"/>
    </xf>
    <xf numFmtId="0" fontId="47" fillId="10" borderId="209" xfId="13" applyFont="1" applyFill="1" applyBorder="1" applyAlignment="1">
      <alignment horizontal="right" vertical="center"/>
    </xf>
    <xf numFmtId="182" fontId="21" fillId="1991" borderId="209" xfId="2" applyNumberFormat="1" applyFont="1" applyFill="1" applyBorder="1" applyAlignment="1">
      <alignment horizontal="center" vertical="center"/>
    </xf>
    <xf numFmtId="182" fontId="21" fillId="1991" borderId="209" xfId="2" applyNumberFormat="1" applyFont="1" applyFill="1" applyBorder="1" applyAlignment="1">
      <alignment horizontal="left" vertical="center"/>
    </xf>
    <xf numFmtId="0" fontId="32" fillId="10" borderId="209" xfId="29" applyFill="1" applyBorder="1"/>
    <xf numFmtId="0" fontId="359" fillId="10" borderId="210" xfId="2" applyFont="1" applyFill="1" applyBorder="1"/>
    <xf numFmtId="0" fontId="32" fillId="10" borderId="10" xfId="29" applyFill="1" applyBorder="1" applyAlignment="1">
      <alignment vertical="center"/>
    </xf>
    <xf numFmtId="0" fontId="47" fillId="10" borderId="3" xfId="13" applyFont="1" applyFill="1" applyBorder="1" applyAlignment="1">
      <alignment horizontal="right" vertical="center"/>
    </xf>
    <xf numFmtId="182" fontId="21" fillId="1991" borderId="3" xfId="2" applyNumberFormat="1" applyFont="1" applyFill="1" applyBorder="1" applyAlignment="1">
      <alignment horizontal="center" vertical="center"/>
    </xf>
    <xf numFmtId="182" fontId="21" fillId="1991" borderId="3" xfId="2" applyNumberFormat="1" applyFont="1" applyFill="1" applyBorder="1" applyAlignment="1">
      <alignment horizontal="left" vertical="center"/>
    </xf>
    <xf numFmtId="0" fontId="359" fillId="10" borderId="11" xfId="2" applyFont="1" applyFill="1" applyBorder="1"/>
    <xf numFmtId="0" fontId="103" fillId="6" borderId="215" xfId="2" applyFont="1" applyFill="1" applyBorder="1" applyAlignment="1">
      <alignment horizontal="center" vertical="center"/>
    </xf>
    <xf numFmtId="0" fontId="367" fillId="8" borderId="175" xfId="19" applyFont="1" applyFill="1" applyBorder="1" applyAlignment="1">
      <alignment horizontal="center" vertical="center"/>
    </xf>
    <xf numFmtId="0" fontId="340" fillId="10" borderId="22" xfId="2" applyFont="1" applyFill="1" applyBorder="1" applyAlignment="1">
      <alignment horizontal="left" vertical="center"/>
    </xf>
    <xf numFmtId="0" fontId="6" fillId="10" borderId="22" xfId="29" applyFont="1" applyFill="1" applyBorder="1"/>
    <xf numFmtId="0" fontId="244" fillId="0" borderId="22" xfId="34" applyBorder="1"/>
    <xf numFmtId="0" fontId="340" fillId="10" borderId="22" xfId="29" applyFont="1" applyFill="1" applyBorder="1" applyAlignment="1">
      <alignment horizontal="right" vertical="center"/>
    </xf>
    <xf numFmtId="0" fontId="368" fillId="1986" borderId="23" xfId="29" applyFont="1" applyFill="1" applyBorder="1" applyAlignment="1">
      <alignment horizontal="center" vertical="center"/>
    </xf>
    <xf numFmtId="0" fontId="6" fillId="10" borderId="6" xfId="29" applyFont="1" applyFill="1" applyBorder="1"/>
    <xf numFmtId="0" fontId="6" fillId="10" borderId="0" xfId="29" applyFont="1" applyFill="1"/>
    <xf numFmtId="0" fontId="244" fillId="10" borderId="7" xfId="34" applyFill="1" applyBorder="1"/>
    <xf numFmtId="0" fontId="244" fillId="10" borderId="6" xfId="34" applyFill="1" applyBorder="1"/>
    <xf numFmtId="0" fontId="346" fillId="10" borderId="0" xfId="34" applyFont="1" applyFill="1" applyAlignment="1" applyProtection="1">
      <alignment vertical="center"/>
      <protection locked="0"/>
    </xf>
    <xf numFmtId="0" fontId="346" fillId="10" borderId="0" xfId="34" applyFont="1" applyFill="1" applyAlignment="1" applyProtection="1">
      <alignment horizontal="right" vertical="center"/>
      <protection locked="0"/>
    </xf>
    <xf numFmtId="0" fontId="369" fillId="1993" borderId="0" xfId="2" applyFont="1" applyFill="1" applyAlignment="1">
      <alignment horizontal="center" vertical="center"/>
    </xf>
    <xf numFmtId="182" fontId="39" fillId="1993" borderId="0" xfId="2" applyNumberFormat="1" applyFont="1" applyFill="1" applyAlignment="1">
      <alignment vertical="center"/>
    </xf>
    <xf numFmtId="0" fontId="346" fillId="10" borderId="0" xfId="29" applyFont="1" applyFill="1" applyAlignment="1">
      <alignment vertical="center"/>
    </xf>
    <xf numFmtId="0" fontId="359" fillId="10" borderId="0" xfId="29" applyFont="1" applyFill="1"/>
    <xf numFmtId="0" fontId="359" fillId="10" borderId="0" xfId="29" applyFont="1" applyFill="1" applyAlignment="1">
      <alignment horizontal="right"/>
    </xf>
    <xf numFmtId="0" fontId="346" fillId="10" borderId="0" xfId="13" applyFont="1" applyFill="1" applyAlignment="1">
      <alignment vertical="center"/>
    </xf>
    <xf numFmtId="0" fontId="346" fillId="10" borderId="0" xfId="13" applyFont="1" applyFill="1" applyAlignment="1">
      <alignment horizontal="right" vertical="center"/>
    </xf>
    <xf numFmtId="0" fontId="346" fillId="10" borderId="0" xfId="29" applyFont="1" applyFill="1" applyAlignment="1">
      <alignment horizontal="center" vertical="center"/>
    </xf>
    <xf numFmtId="0" fontId="346" fillId="1991" borderId="0" xfId="2" applyFont="1" applyFill="1" applyAlignment="1">
      <alignment horizontal="center" vertical="center"/>
    </xf>
    <xf numFmtId="0" fontId="244" fillId="10" borderId="7" xfId="34" applyFill="1" applyBorder="1" applyAlignment="1">
      <alignment horizontal="center"/>
    </xf>
    <xf numFmtId="0" fontId="359" fillId="10" borderId="6" xfId="29" applyFont="1" applyFill="1" applyBorder="1"/>
    <xf numFmtId="0" fontId="346" fillId="10" borderId="0" xfId="29" applyFont="1" applyFill="1" applyAlignment="1">
      <alignment horizontal="right" vertical="center"/>
    </xf>
    <xf numFmtId="0" fontId="346" fillId="1991" borderId="0" xfId="2" applyFont="1" applyFill="1" applyAlignment="1">
      <alignment horizontal="left" vertical="center"/>
    </xf>
    <xf numFmtId="182" fontId="346" fillId="1991" borderId="0" xfId="2" applyNumberFormat="1" applyFont="1" applyFill="1" applyAlignment="1">
      <alignment vertical="center"/>
    </xf>
    <xf numFmtId="182" fontId="346" fillId="10" borderId="0" xfId="29" applyNumberFormat="1" applyFont="1" applyFill="1" applyAlignment="1">
      <alignment horizontal="center" vertical="center"/>
    </xf>
    <xf numFmtId="165" fontId="205" fillId="6" borderId="6" xfId="13" applyNumberFormat="1" applyFont="1" applyFill="1" applyBorder="1" applyAlignment="1">
      <alignment vertical="center"/>
    </xf>
    <xf numFmtId="165" fontId="205" fillId="39" borderId="0" xfId="13" applyNumberFormat="1" applyFont="1" applyFill="1" applyAlignment="1">
      <alignment vertical="center"/>
    </xf>
    <xf numFmtId="165" fontId="205" fillId="39" borderId="7" xfId="13" applyNumberFormat="1" applyFont="1" applyFill="1" applyBorder="1" applyAlignment="1">
      <alignment vertical="center"/>
    </xf>
    <xf numFmtId="0" fontId="44" fillId="14" borderId="10" xfId="21" applyFont="1" applyFill="1" applyBorder="1" applyAlignment="1">
      <alignment vertical="center"/>
    </xf>
    <xf numFmtId="0" fontId="44" fillId="14" borderId="3" xfId="21" applyFont="1" applyFill="1" applyBorder="1" applyAlignment="1">
      <alignment vertical="center"/>
    </xf>
    <xf numFmtId="0" fontId="244" fillId="10" borderId="11" xfId="34" applyFill="1" applyBorder="1"/>
    <xf numFmtId="182" fontId="370" fillId="1993" borderId="0" xfId="2" applyNumberFormat="1" applyFont="1" applyFill="1" applyAlignment="1">
      <alignment vertical="center"/>
    </xf>
    <xf numFmtId="182" fontId="371" fillId="1993" borderId="0" xfId="2" applyNumberFormat="1" applyFont="1" applyFill="1" applyAlignment="1">
      <alignment vertical="center"/>
    </xf>
    <xf numFmtId="182" fontId="114" fillId="1991" borderId="0" xfId="2" applyNumberFormat="1" applyFont="1" applyFill="1" applyAlignment="1">
      <alignment horizontal="center" vertical="center"/>
    </xf>
    <xf numFmtId="0" fontId="359" fillId="0" borderId="0" xfId="29" applyFont="1"/>
    <xf numFmtId="182" fontId="346" fillId="1991" borderId="0" xfId="2" applyNumberFormat="1" applyFont="1" applyFill="1" applyAlignment="1">
      <alignment horizontal="left" vertical="center"/>
    </xf>
    <xf numFmtId="0" fontId="32" fillId="10" borderId="6" xfId="29" applyFill="1" applyBorder="1"/>
    <xf numFmtId="0" fontId="370" fillId="10" borderId="0" xfId="29" applyFont="1" applyFill="1" applyAlignment="1">
      <alignment horizontal="center" vertical="center"/>
    </xf>
    <xf numFmtId="0" fontId="370" fillId="10" borderId="22" xfId="29" applyFont="1" applyFill="1" applyBorder="1" applyAlignment="1">
      <alignment horizontal="center" vertical="center"/>
    </xf>
    <xf numFmtId="0" fontId="244" fillId="10" borderId="23" xfId="34" applyFill="1" applyBorder="1"/>
    <xf numFmtId="0" fontId="337" fillId="1986" borderId="211" xfId="2" applyFont="1" applyFill="1" applyBorder="1" applyAlignment="1">
      <alignment horizontal="center" vertical="center"/>
    </xf>
    <xf numFmtId="0" fontId="48" fillId="10" borderId="143" xfId="29" applyFont="1" applyFill="1" applyBorder="1" applyAlignment="1">
      <alignment horizontal="center"/>
    </xf>
    <xf numFmtId="0" fontId="1" fillId="8" borderId="6" xfId="19" applyFill="1" applyBorder="1" applyAlignment="1">
      <alignment horizontal="center" vertical="center"/>
    </xf>
    <xf numFmtId="0" fontId="52" fillId="10" borderId="0" xfId="2" applyFont="1" applyFill="1" applyAlignment="1">
      <alignment horizontal="left" vertical="center"/>
    </xf>
    <xf numFmtId="0" fontId="180" fillId="10" borderId="0" xfId="39" applyFill="1" applyBorder="1" applyAlignment="1">
      <alignment vertical="center"/>
    </xf>
    <xf numFmtId="0" fontId="48" fillId="10" borderId="0" xfId="29" applyFont="1" applyFill="1" applyAlignment="1">
      <alignment horizontal="center"/>
    </xf>
    <xf numFmtId="0" fontId="204" fillId="10" borderId="213" xfId="43" quotePrefix="1" applyFont="1" applyFill="1" applyBorder="1" applyAlignment="1">
      <alignment vertical="center"/>
    </xf>
    <xf numFmtId="0" fontId="373" fillId="10" borderId="0" xfId="43" quotePrefix="1" applyFont="1" applyFill="1" applyAlignment="1">
      <alignment horizontal="right" vertical="center"/>
    </xf>
    <xf numFmtId="1" fontId="373" fillId="10" borderId="0" xfId="43" applyNumberFormat="1" applyFont="1" applyFill="1" applyAlignment="1">
      <alignment horizontal="center" vertical="center"/>
    </xf>
    <xf numFmtId="0" fontId="263" fillId="0" borderId="7" xfId="29" applyFont="1" applyBorder="1"/>
    <xf numFmtId="0" fontId="44" fillId="10" borderId="209" xfId="43" applyFont="1" applyFill="1" applyBorder="1" applyAlignment="1">
      <alignment horizontal="center"/>
    </xf>
    <xf numFmtId="0" fontId="44" fillId="10" borderId="212" xfId="43" applyFont="1" applyFill="1" applyBorder="1" applyAlignment="1">
      <alignment horizontal="center"/>
    </xf>
    <xf numFmtId="0" fontId="44" fillId="10" borderId="210" xfId="43" applyFont="1" applyFill="1" applyBorder="1" applyAlignment="1">
      <alignment horizontal="center"/>
    </xf>
    <xf numFmtId="165" fontId="44" fillId="10" borderId="0" xfId="29" applyNumberFormat="1" applyFont="1" applyFill="1" applyAlignment="1">
      <alignment horizontal="center" vertical="center"/>
    </xf>
    <xf numFmtId="0" fontId="21" fillId="10" borderId="7" xfId="44" applyFont="1" applyFill="1" applyBorder="1" applyAlignment="1">
      <alignment horizontal="center" vertical="center" wrapText="1"/>
    </xf>
    <xf numFmtId="0" fontId="39" fillId="48" borderId="116" xfId="43" applyFont="1" applyFill="1" applyBorder="1" applyAlignment="1" applyProtection="1">
      <alignment horizontal="center" vertical="center"/>
      <protection locked="0"/>
    </xf>
    <xf numFmtId="0" fontId="294" fillId="48" borderId="63" xfId="44" applyFont="1" applyFill="1" applyBorder="1" applyAlignment="1">
      <alignment horizontal="center" vertical="center" wrapText="1"/>
    </xf>
    <xf numFmtId="171" fontId="55" fillId="48" borderId="63" xfId="43" applyNumberFormat="1" applyFont="1" applyFill="1" applyBorder="1" applyAlignment="1" applyProtection="1">
      <alignment horizontal="center" vertical="center"/>
      <protection locked="0"/>
    </xf>
    <xf numFmtId="165" fontId="21" fillId="11" borderId="23" xfId="29" applyNumberFormat="1" applyFont="1" applyFill="1" applyBorder="1" applyAlignment="1">
      <alignment horizontal="center" vertical="center"/>
    </xf>
    <xf numFmtId="165" fontId="21" fillId="11" borderId="222" xfId="29" applyNumberFormat="1" applyFont="1" applyFill="1" applyBorder="1" applyAlignment="1">
      <alignment horizontal="center" vertical="center"/>
    </xf>
    <xf numFmtId="1" fontId="44" fillId="10" borderId="22" xfId="43" applyNumberFormat="1" applyFont="1" applyFill="1" applyBorder="1" applyAlignment="1">
      <alignment horizontal="center" vertical="center"/>
    </xf>
    <xf numFmtId="165" fontId="44" fillId="10" borderId="22" xfId="29" applyNumberFormat="1" applyFont="1" applyFill="1" applyBorder="1" applyAlignment="1">
      <alignment horizontal="center" vertical="center"/>
    </xf>
    <xf numFmtId="1" fontId="21" fillId="10" borderId="26" xfId="43" applyNumberFormat="1" applyFont="1" applyFill="1" applyBorder="1" applyAlignment="1">
      <alignment horizontal="center" vertical="center"/>
    </xf>
    <xf numFmtId="0" fontId="44" fillId="10" borderId="26" xfId="43" applyFont="1" applyFill="1" applyBorder="1" applyAlignment="1">
      <alignment horizontal="center"/>
    </xf>
    <xf numFmtId="0" fontId="44" fillId="10" borderId="136" xfId="43" applyFont="1" applyFill="1" applyBorder="1" applyAlignment="1">
      <alignment horizontal="center"/>
    </xf>
    <xf numFmtId="0" fontId="32" fillId="10" borderId="40" xfId="29" applyFill="1" applyBorder="1"/>
    <xf numFmtId="0" fontId="21" fillId="10" borderId="23" xfId="29" applyFont="1" applyFill="1" applyBorder="1" applyAlignment="1">
      <alignment horizontal="center" vertical="center"/>
    </xf>
    <xf numFmtId="0" fontId="21" fillId="10" borderId="6" xfId="43" applyFont="1" applyFill="1" applyBorder="1" applyAlignment="1">
      <alignment horizontal="right" vertical="center" wrapText="1"/>
    </xf>
    <xf numFmtId="0" fontId="204" fillId="10" borderId="227" xfId="43" quotePrefix="1" applyFont="1" applyFill="1" applyBorder="1" applyAlignment="1">
      <alignment vertical="center"/>
    </xf>
    <xf numFmtId="0" fontId="373" fillId="10" borderId="228" xfId="43" quotePrefix="1" applyFont="1" applyFill="1" applyBorder="1" applyAlignment="1">
      <alignment horizontal="right" vertical="center"/>
    </xf>
    <xf numFmtId="1" fontId="373" fillId="10" borderId="228" xfId="43" applyNumberFormat="1" applyFont="1" applyFill="1" applyBorder="1" applyAlignment="1">
      <alignment horizontal="center" vertical="center"/>
    </xf>
    <xf numFmtId="0" fontId="263" fillId="0" borderId="229" xfId="29" applyFont="1" applyBorder="1"/>
    <xf numFmtId="0" fontId="48" fillId="10" borderId="23" xfId="29" applyFont="1" applyFill="1" applyBorder="1" applyAlignment="1">
      <alignment horizontal="center"/>
    </xf>
    <xf numFmtId="0" fontId="48" fillId="10" borderId="82" xfId="29" applyFont="1" applyFill="1" applyBorder="1" applyAlignment="1">
      <alignment horizontal="center"/>
    </xf>
    <xf numFmtId="0" fontId="48" fillId="10" borderId="168" xfId="29" applyFont="1" applyFill="1" applyBorder="1" applyAlignment="1">
      <alignment horizontal="center" vertical="center"/>
    </xf>
    <xf numFmtId="0" fontId="204" fillId="10" borderId="137" xfId="43" quotePrefix="1" applyFont="1" applyFill="1" applyBorder="1" applyAlignment="1">
      <alignment vertical="center"/>
    </xf>
    <xf numFmtId="0" fontId="373" fillId="10" borderId="137" xfId="43" quotePrefix="1" applyFont="1" applyFill="1" applyBorder="1" applyAlignment="1">
      <alignment horizontal="right" vertical="center"/>
    </xf>
    <xf numFmtId="1" fontId="373" fillId="10" borderId="137" xfId="43" applyNumberFormat="1" applyFont="1" applyFill="1" applyBorder="1" applyAlignment="1">
      <alignment horizontal="center" vertical="center"/>
    </xf>
    <xf numFmtId="0" fontId="263" fillId="0" borderId="142" xfId="29" applyFont="1" applyBorder="1"/>
    <xf numFmtId="0" fontId="48" fillId="10" borderId="175" xfId="29" applyFont="1" applyFill="1" applyBorder="1" applyAlignment="1">
      <alignment horizontal="center"/>
    </xf>
    <xf numFmtId="0" fontId="44" fillId="10" borderId="0" xfId="43" applyFont="1" applyFill="1" applyAlignment="1">
      <alignment horizontal="center"/>
    </xf>
    <xf numFmtId="0" fontId="44" fillId="10" borderId="214" xfId="43" applyFont="1" applyFill="1" applyBorder="1" applyAlignment="1">
      <alignment horizontal="center"/>
    </xf>
    <xf numFmtId="0" fontId="44" fillId="10" borderId="7" xfId="43" applyFont="1" applyFill="1" applyBorder="1" applyAlignment="1">
      <alignment horizontal="center"/>
    </xf>
    <xf numFmtId="0" fontId="44" fillId="10" borderId="0" xfId="29" applyFont="1" applyFill="1" applyAlignment="1">
      <alignment horizontal="center" vertical="center"/>
    </xf>
    <xf numFmtId="0" fontId="21" fillId="10" borderId="7" xfId="44" applyFont="1" applyFill="1" applyBorder="1" applyAlignment="1">
      <alignment horizontal="center" vertical="center"/>
    </xf>
    <xf numFmtId="0" fontId="294" fillId="48" borderId="163" xfId="44" applyFont="1" applyFill="1" applyBorder="1" applyAlignment="1">
      <alignment horizontal="center" vertical="center" wrapText="1"/>
    </xf>
    <xf numFmtId="169" fontId="55" fillId="48" borderId="163" xfId="43" applyNumberFormat="1" applyFont="1" applyFill="1" applyBorder="1" applyAlignment="1" applyProtection="1">
      <alignment horizontal="center" vertical="center"/>
      <protection locked="0"/>
    </xf>
    <xf numFmtId="0" fontId="21" fillId="11" borderId="22" xfId="29" applyFont="1" applyFill="1" applyBorder="1" applyAlignment="1">
      <alignment horizontal="center" vertical="center"/>
    </xf>
    <xf numFmtId="1" fontId="44" fillId="10" borderId="25" xfId="43" applyNumberFormat="1" applyFont="1" applyFill="1" applyBorder="1" applyAlignment="1">
      <alignment horizontal="center" vertical="center"/>
    </xf>
    <xf numFmtId="0" fontId="44" fillId="10" borderId="25" xfId="29" applyFont="1" applyFill="1" applyBorder="1" applyAlignment="1">
      <alignment horizontal="center" vertical="center"/>
    </xf>
    <xf numFmtId="0" fontId="21" fillId="10" borderId="25" xfId="43" applyFont="1" applyFill="1" applyBorder="1" applyAlignment="1">
      <alignment horizontal="right" vertical="center" wrapText="1"/>
    </xf>
    <xf numFmtId="0" fontId="21" fillId="10" borderId="143" xfId="44" applyFont="1" applyFill="1" applyBorder="1" applyAlignment="1">
      <alignment horizontal="center" vertical="center"/>
    </xf>
    <xf numFmtId="169" fontId="55" fillId="48" borderId="63" xfId="43" applyNumberFormat="1" applyFont="1" applyFill="1" applyBorder="1" applyAlignment="1" applyProtection="1">
      <alignment horizontal="center" vertical="center"/>
      <protection locked="0"/>
    </xf>
    <xf numFmtId="0" fontId="21" fillId="11" borderId="23" xfId="29" applyFont="1" applyFill="1" applyBorder="1" applyAlignment="1">
      <alignment horizontal="center" vertical="center"/>
    </xf>
    <xf numFmtId="0" fontId="55" fillId="10" borderId="213" xfId="29" applyFont="1" applyFill="1" applyBorder="1" applyAlignment="1">
      <alignment horizontal="center"/>
    </xf>
    <xf numFmtId="0" fontId="64" fillId="10" borderId="0" xfId="29" applyFont="1" applyFill="1"/>
    <xf numFmtId="0" fontId="32" fillId="10" borderId="214" xfId="29" applyFill="1" applyBorder="1"/>
    <xf numFmtId="0" fontId="44" fillId="10" borderId="0" xfId="43" applyFont="1" applyFill="1" applyAlignment="1">
      <alignment vertical="center"/>
    </xf>
    <xf numFmtId="0" fontId="44" fillId="10" borderId="0" xfId="29" applyFont="1" applyFill="1"/>
    <xf numFmtId="0" fontId="44" fillId="10" borderId="7" xfId="29" applyFont="1" applyFill="1" applyBorder="1"/>
    <xf numFmtId="0" fontId="64" fillId="10" borderId="10" xfId="44" applyFont="1" applyFill="1" applyBorder="1" applyAlignment="1">
      <alignment vertical="center"/>
    </xf>
    <xf numFmtId="0" fontId="375" fillId="0" borderId="40" xfId="29" applyFont="1" applyBorder="1"/>
    <xf numFmtId="0" fontId="32" fillId="0" borderId="3" xfId="29" applyBorder="1"/>
    <xf numFmtId="0" fontId="32" fillId="0" borderId="41" xfId="29" applyBorder="1"/>
    <xf numFmtId="0" fontId="44" fillId="10" borderId="3" xfId="29" applyFont="1" applyFill="1" applyBorder="1"/>
    <xf numFmtId="0" fontId="44" fillId="10" borderId="11" xfId="29" applyFont="1" applyFill="1" applyBorder="1"/>
    <xf numFmtId="0" fontId="44" fillId="10" borderId="22" xfId="29" applyFont="1" applyFill="1" applyBorder="1" applyAlignment="1">
      <alignment horizontal="center" vertical="center"/>
    </xf>
    <xf numFmtId="0" fontId="204" fillId="10" borderId="174" xfId="43" quotePrefix="1" applyFont="1" applyFill="1" applyBorder="1" applyAlignment="1">
      <alignment vertical="center"/>
    </xf>
    <xf numFmtId="0" fontId="373" fillId="10" borderId="209" xfId="43" quotePrefix="1" applyFont="1" applyFill="1" applyBorder="1" applyAlignment="1">
      <alignment horizontal="right" vertical="center"/>
    </xf>
    <xf numFmtId="1" fontId="373" fillId="10" borderId="209" xfId="43" applyNumberFormat="1" applyFont="1" applyFill="1" applyBorder="1" applyAlignment="1">
      <alignment horizontal="center" vertical="center"/>
    </xf>
    <xf numFmtId="0" fontId="263" fillId="0" borderId="210" xfId="29" applyFont="1" applyBorder="1"/>
    <xf numFmtId="0" fontId="48" fillId="10" borderId="6" xfId="29" applyFont="1" applyFill="1" applyBorder="1" applyAlignment="1">
      <alignment horizontal="center"/>
    </xf>
    <xf numFmtId="0" fontId="375" fillId="10" borderId="6" xfId="43" applyFont="1" applyFill="1" applyBorder="1" applyAlignment="1">
      <alignment vertical="center"/>
    </xf>
    <xf numFmtId="0" fontId="45" fillId="9" borderId="0" xfId="34" applyFont="1" applyFill="1" applyAlignment="1">
      <alignment horizontal="left" vertical="center"/>
    </xf>
    <xf numFmtId="0" fontId="45" fillId="9" borderId="0" xfId="34" applyFont="1" applyFill="1" applyAlignment="1">
      <alignment horizontal="centerContinuous" vertical="center"/>
    </xf>
    <xf numFmtId="0" fontId="376" fillId="9" borderId="7" xfId="34" applyFont="1" applyFill="1" applyBorder="1" applyAlignment="1">
      <alignment horizontal="right" vertical="center"/>
    </xf>
    <xf numFmtId="0" fontId="377" fillId="2007" borderId="0" xfId="34" applyFont="1" applyFill="1" applyAlignment="1">
      <alignment horizontal="left" vertical="center"/>
    </xf>
    <xf numFmtId="0" fontId="378" fillId="2007" borderId="0" xfId="34" applyFont="1" applyFill="1" applyAlignment="1">
      <alignment horizontal="centerContinuous" vertical="center"/>
    </xf>
    <xf numFmtId="0" fontId="376" fillId="2007" borderId="7" xfId="34" applyFont="1" applyFill="1" applyBorder="1" applyAlignment="1">
      <alignment horizontal="right" vertical="center"/>
    </xf>
    <xf numFmtId="0" fontId="45" fillId="9" borderId="25" xfId="34" applyFont="1" applyFill="1" applyBorder="1" applyAlignment="1">
      <alignment horizontal="left" vertical="center"/>
    </xf>
    <xf numFmtId="0" fontId="45" fillId="9" borderId="25" xfId="34" applyFont="1" applyFill="1" applyBorder="1" applyAlignment="1">
      <alignment horizontal="centerContinuous" vertical="center"/>
    </xf>
    <xf numFmtId="0" fontId="45" fillId="9" borderId="143" xfId="34" applyFont="1" applyFill="1" applyBorder="1" applyAlignment="1">
      <alignment horizontal="right" vertical="center"/>
    </xf>
    <xf numFmtId="0" fontId="45" fillId="2007" borderId="7" xfId="34" applyFont="1" applyFill="1" applyBorder="1" applyAlignment="1">
      <alignment horizontal="right" vertical="center"/>
    </xf>
    <xf numFmtId="0" fontId="31" fillId="0" borderId="0" xfId="34" applyFont="1" applyAlignment="1" applyProtection="1">
      <alignment horizontal="center" vertical="center" wrapText="1"/>
      <protection locked="0"/>
    </xf>
    <xf numFmtId="0" fontId="14" fillId="0" borderId="0" xfId="34" applyFont="1" applyAlignment="1" applyProtection="1">
      <alignment horizontal="center" vertical="center" wrapText="1"/>
      <protection locked="0"/>
    </xf>
    <xf numFmtId="0" fontId="158" fillId="0" borderId="0" xfId="34" applyFont="1" applyAlignment="1" applyProtection="1">
      <alignment horizontal="center" vertical="center" wrapText="1"/>
      <protection locked="0"/>
    </xf>
    <xf numFmtId="0" fontId="67" fillId="2005" borderId="22" xfId="34" applyFont="1" applyFill="1" applyBorder="1" applyAlignment="1" applyProtection="1">
      <alignment horizontal="center" vertical="center"/>
      <protection locked="0"/>
    </xf>
    <xf numFmtId="0" fontId="70" fillId="2005" borderId="22" xfId="34" applyFont="1" applyFill="1" applyBorder="1" applyAlignment="1" applyProtection="1">
      <alignment horizontal="center" vertical="center"/>
      <protection locked="0"/>
    </xf>
    <xf numFmtId="1" fontId="380" fillId="2005" borderId="22" xfId="34" applyNumberFormat="1" applyFont="1" applyFill="1" applyBorder="1" applyAlignment="1" applyProtection="1">
      <alignment horizontal="center" vertical="center"/>
      <protection locked="0"/>
    </xf>
    <xf numFmtId="0" fontId="1" fillId="48" borderId="23" xfId="29" applyFont="1" applyFill="1" applyBorder="1"/>
    <xf numFmtId="0" fontId="21" fillId="10" borderId="38" xfId="34" applyFont="1" applyFill="1" applyBorder="1" applyAlignment="1" applyProtection="1">
      <alignment horizontal="center" vertical="center" wrapText="1"/>
      <protection locked="0"/>
    </xf>
    <xf numFmtId="169" fontId="26" fillId="10" borderId="233" xfId="34" applyNumberFormat="1" applyFont="1" applyFill="1" applyBorder="1" applyAlignment="1" applyProtection="1">
      <alignment horizontal="center" vertical="center"/>
      <protection locked="0"/>
    </xf>
    <xf numFmtId="0" fontId="26" fillId="10" borderId="172" xfId="34" applyFont="1" applyFill="1" applyBorder="1" applyAlignment="1" applyProtection="1">
      <alignment horizontal="right" vertical="center"/>
      <protection locked="0"/>
    </xf>
    <xf numFmtId="206" fontId="26" fillId="10" borderId="163" xfId="34" applyNumberFormat="1" applyFont="1" applyFill="1" applyBorder="1" applyAlignment="1" applyProtection="1">
      <alignment horizontal="center" vertical="center"/>
      <protection locked="0"/>
    </xf>
    <xf numFmtId="207" fontId="26" fillId="10" borderId="25" xfId="19" applyNumberFormat="1" applyFont="1" applyFill="1" applyBorder="1" applyAlignment="1">
      <alignment horizontal="center" vertical="center"/>
    </xf>
    <xf numFmtId="1" fontId="26" fillId="10" borderId="25" xfId="34" applyNumberFormat="1" applyFont="1" applyFill="1" applyBorder="1" applyAlignment="1" applyProtection="1">
      <alignment horizontal="left" vertical="center"/>
      <protection locked="0"/>
    </xf>
    <xf numFmtId="206" fontId="26" fillId="10" borderId="30" xfId="34" applyNumberFormat="1" applyFont="1" applyFill="1" applyBorder="1" applyAlignment="1" applyProtection="1">
      <alignment horizontal="right" vertical="center"/>
      <protection locked="0"/>
    </xf>
    <xf numFmtId="1" fontId="26" fillId="10" borderId="143" xfId="34" applyNumberFormat="1" applyFont="1" applyFill="1" applyBorder="1" applyAlignment="1" applyProtection="1">
      <alignment horizontal="left" vertical="center"/>
      <protection locked="0"/>
    </xf>
    <xf numFmtId="0" fontId="110" fillId="10" borderId="0" xfId="19" applyFont="1" applyFill="1" applyAlignment="1">
      <alignment horizontal="center" vertical="center"/>
    </xf>
    <xf numFmtId="0" fontId="110" fillId="10" borderId="7" xfId="19" applyFont="1" applyFill="1" applyBorder="1" applyAlignment="1">
      <alignment horizontal="center" vertical="center"/>
    </xf>
    <xf numFmtId="0" fontId="381" fillId="9" borderId="26" xfId="34" applyFont="1" applyFill="1" applyBorder="1" applyAlignment="1">
      <alignment vertical="center"/>
    </xf>
    <xf numFmtId="0" fontId="45" fillId="9" borderId="26" xfId="34" applyFont="1" applyFill="1" applyBorder="1" applyAlignment="1">
      <alignment vertical="center"/>
    </xf>
    <xf numFmtId="0" fontId="45" fillId="9" borderId="136" xfId="34" applyFont="1" applyFill="1" applyBorder="1" applyAlignment="1">
      <alignment vertical="center"/>
    </xf>
    <xf numFmtId="2" fontId="17" fillId="10" borderId="0" xfId="34" applyNumberFormat="1" applyFont="1" applyFill="1" applyAlignment="1" applyProtection="1">
      <alignment horizontal="right" vertical="center"/>
      <protection locked="0"/>
    </xf>
    <xf numFmtId="0" fontId="17" fillId="10" borderId="0" xfId="34" applyFont="1" applyFill="1" applyAlignment="1" applyProtection="1">
      <alignment horizontal="left" vertical="center"/>
      <protection locked="0"/>
    </xf>
    <xf numFmtId="206" fontId="17" fillId="10" borderId="0" xfId="34" applyNumberFormat="1" applyFont="1" applyFill="1" applyAlignment="1" applyProtection="1">
      <alignment horizontal="center" vertical="center"/>
      <protection locked="0"/>
    </xf>
    <xf numFmtId="207" fontId="17" fillId="10" borderId="0" xfId="19" applyNumberFormat="1" applyFont="1" applyFill="1" applyAlignment="1">
      <alignment horizontal="center" vertical="center"/>
    </xf>
    <xf numFmtId="1" fontId="17" fillId="10" borderId="0" xfId="34" applyNumberFormat="1" applyFont="1" applyFill="1" applyAlignment="1" applyProtection="1">
      <alignment horizontal="left" vertical="center"/>
      <protection locked="0"/>
    </xf>
    <xf numFmtId="206" fontId="17" fillId="10" borderId="0" xfId="34" applyNumberFormat="1" applyFont="1" applyFill="1" applyAlignment="1" applyProtection="1">
      <alignment horizontal="right" vertical="center"/>
      <protection locked="0"/>
    </xf>
    <xf numFmtId="1" fontId="17" fillId="10" borderId="7" xfId="34" applyNumberFormat="1" applyFont="1" applyFill="1" applyBorder="1" applyAlignment="1" applyProtection="1">
      <alignment horizontal="left" vertical="center"/>
      <protection locked="0"/>
    </xf>
    <xf numFmtId="0" fontId="45" fillId="11" borderId="6" xfId="34" applyFont="1" applyFill="1" applyBorder="1" applyAlignment="1">
      <alignment horizontal="left" vertical="center"/>
    </xf>
    <xf numFmtId="169" fontId="145" fillId="11" borderId="0" xfId="34" applyNumberFormat="1" applyFont="1" applyFill="1" applyAlignment="1" applyProtection="1">
      <alignment horizontal="right" vertical="center"/>
      <protection locked="0"/>
    </xf>
    <xf numFmtId="0" fontId="20" fillId="11" borderId="0" xfId="34" applyFont="1" applyFill="1"/>
    <xf numFmtId="0" fontId="378" fillId="11" borderId="0" xfId="34" applyFont="1" applyFill="1" applyAlignment="1">
      <alignment horizontal="center" vertical="center"/>
    </xf>
    <xf numFmtId="0" fontId="377" fillId="11" borderId="0" xfId="34" applyFont="1" applyFill="1" applyAlignment="1">
      <alignment horizontal="center" vertical="center"/>
    </xf>
    <xf numFmtId="0" fontId="377" fillId="11" borderId="7" xfId="34" applyFont="1" applyFill="1" applyBorder="1" applyAlignment="1">
      <alignment horizontal="center" vertical="center"/>
    </xf>
    <xf numFmtId="0" fontId="362" fillId="10" borderId="6" xfId="2" applyFont="1" applyFill="1" applyBorder="1" applyAlignment="1" applyProtection="1">
      <alignment horizontal="center"/>
      <protection hidden="1"/>
    </xf>
    <xf numFmtId="207" fontId="17" fillId="10" borderId="0" xfId="19" applyNumberFormat="1" applyFont="1" applyFill="1" applyAlignment="1">
      <alignment horizontal="right" vertical="center"/>
    </xf>
    <xf numFmtId="205" fontId="39" fillId="11" borderId="0" xfId="42" applyNumberFormat="1" applyFont="1" applyFill="1" applyAlignment="1" applyProtection="1">
      <alignment horizontal="center" vertical="center"/>
      <protection locked="0"/>
    </xf>
    <xf numFmtId="0" fontId="26" fillId="11" borderId="6" xfId="34" applyFont="1" applyFill="1" applyBorder="1" applyAlignment="1">
      <alignment horizontal="left" vertical="center"/>
    </xf>
    <xf numFmtId="171" fontId="67" fillId="2005" borderId="0" xfId="34" applyNumberFormat="1" applyFont="1" applyFill="1" applyAlignment="1" applyProtection="1">
      <alignment vertical="center"/>
      <protection locked="0"/>
    </xf>
    <xf numFmtId="0" fontId="67" fillId="2005" borderId="0" xfId="34" applyFont="1" applyFill="1" applyAlignment="1" applyProtection="1">
      <alignment vertical="center"/>
      <protection locked="0"/>
    </xf>
    <xf numFmtId="0" fontId="222" fillId="42" borderId="0" xfId="21" applyFont="1" applyFill="1" applyAlignment="1">
      <alignment horizontal="center" vertical="center"/>
    </xf>
    <xf numFmtId="205" fontId="39" fillId="11" borderId="0" xfId="42" applyNumberFormat="1" applyFont="1" applyFill="1" applyAlignment="1" applyProtection="1">
      <alignment horizontal="center"/>
      <protection locked="0"/>
    </xf>
    <xf numFmtId="0" fontId="382" fillId="2008" borderId="6" xfId="34" applyFont="1" applyFill="1" applyBorder="1" applyAlignment="1" applyProtection="1">
      <alignment vertical="center"/>
      <protection locked="0"/>
    </xf>
    <xf numFmtId="0" fontId="222" fillId="2008" borderId="0" xfId="34" applyFont="1" applyFill="1" applyAlignment="1" applyProtection="1">
      <alignment vertical="center"/>
      <protection locked="0"/>
    </xf>
    <xf numFmtId="165" fontId="222" fillId="60" borderId="0" xfId="34" applyNumberFormat="1" applyFont="1" applyFill="1" applyAlignment="1" applyProtection="1">
      <alignment vertical="center"/>
      <protection locked="0"/>
    </xf>
    <xf numFmtId="169" fontId="26" fillId="2008" borderId="0" xfId="34" applyNumberFormat="1" applyFont="1" applyFill="1" applyAlignment="1" applyProtection="1">
      <alignment vertical="center"/>
      <protection locked="0"/>
    </xf>
    <xf numFmtId="0" fontId="26" fillId="11" borderId="0" xfId="34" applyFont="1" applyFill="1" applyAlignment="1" applyProtection="1">
      <alignment vertical="center"/>
      <protection locked="0"/>
    </xf>
    <xf numFmtId="206" fontId="26" fillId="11" borderId="0" xfId="34" applyNumberFormat="1" applyFont="1" applyFill="1" applyAlignment="1" applyProtection="1">
      <alignment vertical="center"/>
      <protection locked="0"/>
    </xf>
    <xf numFmtId="209" fontId="26" fillId="11" borderId="0" xfId="19" applyNumberFormat="1" applyFont="1" applyFill="1" applyAlignment="1">
      <alignment vertical="center"/>
    </xf>
    <xf numFmtId="1" fontId="47" fillId="11" borderId="0" xfId="34" applyNumberFormat="1" applyFont="1" applyFill="1" applyAlignment="1" applyProtection="1">
      <alignment vertical="center"/>
      <protection locked="0"/>
    </xf>
    <xf numFmtId="1" fontId="47" fillId="11" borderId="7" xfId="34" applyNumberFormat="1" applyFont="1" applyFill="1" applyBorder="1" applyAlignment="1" applyProtection="1">
      <alignment vertical="center"/>
      <protection locked="0"/>
    </xf>
    <xf numFmtId="1" fontId="222" fillId="48" borderId="233" xfId="19" applyNumberFormat="1" applyFont="1" applyFill="1" applyBorder="1" applyAlignment="1">
      <alignment horizontal="center" vertical="center"/>
    </xf>
    <xf numFmtId="172" fontId="67" fillId="42" borderId="163" xfId="19" applyNumberFormat="1" applyFont="1" applyFill="1" applyBorder="1" applyAlignment="1">
      <alignment horizontal="center" vertical="center"/>
    </xf>
    <xf numFmtId="199" fontId="380" fillId="42" borderId="163" xfId="19" applyNumberFormat="1" applyFont="1" applyFill="1" applyBorder="1" applyAlignment="1" applyProtection="1">
      <alignment horizontal="center" vertical="center"/>
      <protection locked="0"/>
    </xf>
    <xf numFmtId="171" fontId="47" fillId="14" borderId="172" xfId="19" applyNumberFormat="1" applyFont="1" applyFill="1" applyBorder="1" applyAlignment="1">
      <alignment vertical="center"/>
    </xf>
    <xf numFmtId="171" fontId="47" fillId="10" borderId="155" xfId="19" applyNumberFormat="1" applyFont="1" applyFill="1" applyBorder="1" applyAlignment="1">
      <alignment vertical="center"/>
    </xf>
    <xf numFmtId="169" fontId="47" fillId="0" borderId="163" xfId="34" applyNumberFormat="1" applyFont="1" applyBorder="1" applyAlignment="1" applyProtection="1">
      <alignment horizontal="center" vertical="center"/>
      <protection locked="0"/>
    </xf>
    <xf numFmtId="171" fontId="26" fillId="0" borderId="172" xfId="19" applyNumberFormat="1" applyFont="1" applyBorder="1" applyAlignment="1">
      <alignment vertical="center"/>
    </xf>
    <xf numFmtId="171" fontId="47" fillId="0" borderId="172" xfId="19" applyNumberFormat="1" applyFont="1" applyBorder="1" applyAlignment="1">
      <alignment horizontal="center" vertical="center"/>
    </xf>
    <xf numFmtId="171" fontId="47" fillId="10" borderId="143" xfId="19" applyNumberFormat="1" applyFont="1" applyFill="1" applyBorder="1" applyAlignment="1">
      <alignment vertical="center"/>
    </xf>
    <xf numFmtId="0" fontId="337" fillId="2009" borderId="0" xfId="42" applyFont="1" applyFill="1" applyAlignment="1">
      <alignment vertical="center"/>
    </xf>
    <xf numFmtId="0" fontId="337" fillId="2009" borderId="7" xfId="42" applyFont="1" applyFill="1" applyBorder="1" applyAlignment="1">
      <alignment vertical="center"/>
    </xf>
    <xf numFmtId="0" fontId="81" fillId="10" borderId="6" xfId="42" applyFont="1" applyFill="1" applyBorder="1" applyAlignment="1">
      <alignment horizontal="center" vertical="center" wrapText="1"/>
    </xf>
    <xf numFmtId="0" fontId="81" fillId="10" borderId="0" xfId="42" applyFont="1" applyFill="1" applyAlignment="1">
      <alignment vertical="center" wrapText="1"/>
    </xf>
    <xf numFmtId="0" fontId="81" fillId="10" borderId="0" xfId="34" applyFont="1" applyFill="1" applyAlignment="1">
      <alignment horizontal="center" vertical="center" wrapText="1"/>
    </xf>
    <xf numFmtId="0" fontId="81" fillId="10" borderId="0" xfId="34" applyFont="1" applyFill="1" applyAlignment="1">
      <alignment vertical="center" wrapText="1"/>
    </xf>
    <xf numFmtId="0" fontId="337" fillId="10" borderId="0" xfId="42" applyFont="1" applyFill="1" applyAlignment="1">
      <alignment vertical="center"/>
    </xf>
    <xf numFmtId="0" fontId="337" fillId="10" borderId="7" xfId="42" applyFont="1" applyFill="1" applyBorder="1" applyAlignment="1">
      <alignment vertical="center"/>
    </xf>
    <xf numFmtId="0" fontId="337" fillId="10" borderId="0" xfId="42" applyFont="1" applyFill="1" applyAlignment="1">
      <alignment horizontal="center" vertical="center"/>
    </xf>
    <xf numFmtId="0" fontId="337" fillId="10" borderId="7" xfId="42" applyFont="1" applyFill="1" applyBorder="1" applyAlignment="1">
      <alignment horizontal="center" vertical="center"/>
    </xf>
    <xf numFmtId="210" fontId="351" fillId="88" borderId="6" xfId="34" applyNumberFormat="1" applyFont="1" applyFill="1" applyBorder="1" applyAlignment="1">
      <alignment horizontal="center" vertical="center"/>
    </xf>
    <xf numFmtId="211" fontId="385" fillId="48" borderId="0" xfId="34" applyNumberFormat="1" applyFont="1" applyFill="1" applyAlignment="1">
      <alignment horizontal="center" vertical="center"/>
    </xf>
    <xf numFmtId="2" fontId="114" fillId="10" borderId="0" xfId="34" applyNumberFormat="1" applyFont="1" applyFill="1" applyAlignment="1">
      <alignment horizontal="center" vertical="center"/>
    </xf>
    <xf numFmtId="0" fontId="386" fillId="10" borderId="0" xfId="34" applyFont="1" applyFill="1" applyAlignment="1">
      <alignment vertical="center"/>
    </xf>
    <xf numFmtId="0" fontId="387" fillId="10" borderId="0" xfId="34" applyFont="1" applyFill="1" applyAlignment="1">
      <alignment vertical="center"/>
    </xf>
    <xf numFmtId="0" fontId="387" fillId="10" borderId="7" xfId="34" applyFont="1" applyFill="1" applyBorder="1" applyAlignment="1">
      <alignment vertical="center"/>
    </xf>
    <xf numFmtId="165" fontId="388" fillId="10" borderId="6" xfId="34" applyNumberFormat="1" applyFont="1" applyFill="1" applyBorder="1" applyAlignment="1">
      <alignment vertical="center"/>
    </xf>
    <xf numFmtId="165" fontId="388" fillId="10" borderId="0" xfId="34" applyNumberFormat="1" applyFont="1" applyFill="1" applyAlignment="1">
      <alignment vertical="center"/>
    </xf>
    <xf numFmtId="169" fontId="104" fillId="10" borderId="7" xfId="34" applyNumberFormat="1" applyFont="1" applyFill="1" applyBorder="1" applyAlignment="1">
      <alignment horizontal="center" vertical="center"/>
    </xf>
    <xf numFmtId="210" fontId="351" fillId="88" borderId="6" xfId="34" applyNumberFormat="1" applyFont="1" applyFill="1" applyBorder="1" applyAlignment="1">
      <alignment vertical="center"/>
    </xf>
    <xf numFmtId="211" fontId="385" fillId="48" borderId="0" xfId="34" applyNumberFormat="1" applyFont="1" applyFill="1" applyAlignment="1">
      <alignment vertical="center"/>
    </xf>
    <xf numFmtId="2" fontId="114" fillId="10" borderId="0" xfId="34" applyNumberFormat="1" applyFont="1" applyFill="1" applyAlignment="1">
      <alignment vertical="center"/>
    </xf>
    <xf numFmtId="210" fontId="114" fillId="57" borderId="6" xfId="34" applyNumberFormat="1" applyFont="1" applyFill="1" applyBorder="1" applyAlignment="1">
      <alignment vertical="center"/>
    </xf>
    <xf numFmtId="210" fontId="114" fillId="57" borderId="0" xfId="34" applyNumberFormat="1" applyFont="1" applyFill="1" applyAlignment="1">
      <alignment vertical="center"/>
    </xf>
    <xf numFmtId="210" fontId="114" fillId="57" borderId="7" xfId="34" applyNumberFormat="1" applyFont="1" applyFill="1" applyBorder="1" applyAlignment="1">
      <alignment vertical="center"/>
    </xf>
    <xf numFmtId="0" fontId="389" fillId="10" borderId="6" xfId="42" applyFont="1" applyFill="1" applyBorder="1"/>
    <xf numFmtId="0" fontId="6" fillId="0" borderId="0" xfId="2" applyProtection="1">
      <protection hidden="1"/>
    </xf>
    <xf numFmtId="0" fontId="389" fillId="10" borderId="0" xfId="42" applyFont="1" applyFill="1"/>
    <xf numFmtId="210" fontId="390" fillId="10" borderId="6" xfId="34" applyNumberFormat="1" applyFont="1" applyFill="1" applyBorder="1" applyAlignment="1">
      <alignment vertical="center"/>
    </xf>
    <xf numFmtId="211" fontId="390" fillId="10" borderId="0" xfId="34" applyNumberFormat="1" applyFont="1" applyFill="1" applyAlignment="1">
      <alignment vertical="center"/>
    </xf>
    <xf numFmtId="0" fontId="386" fillId="10" borderId="0" xfId="34" applyFont="1" applyFill="1" applyAlignment="1">
      <alignment horizontal="left" vertical="center"/>
    </xf>
    <xf numFmtId="0" fontId="391" fillId="10" borderId="0" xfId="19" applyFont="1" applyFill="1"/>
    <xf numFmtId="0" fontId="6" fillId="10" borderId="0" xfId="19" applyFont="1" applyFill="1"/>
    <xf numFmtId="0" fontId="6" fillId="10" borderId="7" xfId="19" applyFont="1" applyFill="1" applyBorder="1"/>
    <xf numFmtId="0" fontId="99" fillId="10" borderId="6" xfId="2" applyFont="1" applyFill="1" applyBorder="1" applyAlignment="1">
      <alignment horizontal="left" vertical="center"/>
    </xf>
    <xf numFmtId="0" fontId="99" fillId="10" borderId="0" xfId="2" applyFont="1" applyFill="1" applyProtection="1">
      <protection hidden="1"/>
    </xf>
    <xf numFmtId="0" fontId="99" fillId="10" borderId="6" xfId="42" applyFont="1" applyFill="1" applyBorder="1" applyAlignment="1">
      <alignment horizontal="left"/>
    </xf>
    <xf numFmtId="0" fontId="184" fillId="1994" borderId="6" xfId="42" applyFont="1" applyFill="1" applyBorder="1" applyAlignment="1">
      <alignment vertical="center"/>
    </xf>
    <xf numFmtId="0" fontId="184" fillId="1994" borderId="0" xfId="42" applyFont="1" applyFill="1" applyAlignment="1">
      <alignment vertical="center"/>
    </xf>
    <xf numFmtId="0" fontId="184" fillId="1994" borderId="7" xfId="42" applyFont="1" applyFill="1" applyBorder="1" applyAlignment="1">
      <alignment vertical="center"/>
    </xf>
    <xf numFmtId="0" fontId="81" fillId="10" borderId="0" xfId="42" applyFont="1" applyFill="1" applyAlignment="1">
      <alignment horizontal="center" vertical="center" wrapText="1"/>
    </xf>
    <xf numFmtId="0" fontId="104" fillId="10" borderId="7" xfId="34" applyFont="1" applyFill="1" applyBorder="1" applyAlignment="1">
      <alignment horizontal="center" wrapText="1"/>
    </xf>
    <xf numFmtId="165" fontId="392" fillId="10" borderId="6" xfId="34" applyNumberFormat="1" applyFont="1" applyFill="1" applyBorder="1" applyAlignment="1">
      <alignment vertical="center"/>
    </xf>
    <xf numFmtId="165" fontId="392" fillId="10" borderId="0" xfId="34" applyNumberFormat="1" applyFont="1" applyFill="1" applyAlignment="1">
      <alignment vertical="center"/>
    </xf>
    <xf numFmtId="0" fontId="392" fillId="10" borderId="0" xfId="34" applyFont="1" applyFill="1" applyAlignment="1">
      <alignment horizontal="center" vertical="center"/>
    </xf>
    <xf numFmtId="0" fontId="388" fillId="10" borderId="0" xfId="34" applyFont="1" applyFill="1" applyAlignment="1">
      <alignment vertical="center"/>
    </xf>
    <xf numFmtId="171" fontId="104" fillId="10" borderId="7" xfId="34" applyNumberFormat="1" applyFont="1" applyFill="1" applyBorder="1" applyAlignment="1">
      <alignment horizontal="center" vertical="center"/>
    </xf>
    <xf numFmtId="165" fontId="388" fillId="10" borderId="6" xfId="34" applyNumberFormat="1" applyFont="1" applyFill="1" applyBorder="1" applyAlignment="1">
      <alignment horizontal="center" vertical="center"/>
    </xf>
    <xf numFmtId="165" fontId="388" fillId="10" borderId="0" xfId="34" applyNumberFormat="1" applyFont="1" applyFill="1" applyAlignment="1">
      <alignment horizontal="center" vertical="center"/>
    </xf>
    <xf numFmtId="0" fontId="388" fillId="10" borderId="0" xfId="34" applyFont="1" applyFill="1" applyAlignment="1">
      <alignment horizontal="center" vertical="center"/>
    </xf>
    <xf numFmtId="0" fontId="104" fillId="10" borderId="7" xfId="34" applyFont="1" applyFill="1" applyBorder="1" applyAlignment="1">
      <alignment horizontal="right" vertical="center"/>
    </xf>
    <xf numFmtId="0" fontId="30" fillId="10" borderId="6" xfId="2" applyFont="1" applyFill="1" applyBorder="1" applyAlignment="1">
      <alignment horizontal="left" vertical="center"/>
    </xf>
    <xf numFmtId="0" fontId="30" fillId="10" borderId="0" xfId="2" applyFont="1" applyFill="1" applyProtection="1">
      <protection hidden="1"/>
    </xf>
    <xf numFmtId="165" fontId="36" fillId="10" borderId="0" xfId="34" applyNumberFormat="1" applyFont="1" applyFill="1" applyAlignment="1">
      <alignment horizontal="center" vertical="center"/>
    </xf>
    <xf numFmtId="0" fontId="36" fillId="10" borderId="0" xfId="34" applyFont="1" applyFill="1" applyAlignment="1">
      <alignment horizontal="center" vertical="center"/>
    </xf>
    <xf numFmtId="171" fontId="36" fillId="10" borderId="7" xfId="34" applyNumberFormat="1" applyFont="1" applyFill="1" applyBorder="1" applyAlignment="1">
      <alignment horizontal="center" vertical="center"/>
    </xf>
    <xf numFmtId="0" fontId="30" fillId="10" borderId="6" xfId="42" applyFont="1" applyFill="1" applyBorder="1" applyAlignment="1">
      <alignment horizontal="left"/>
    </xf>
    <xf numFmtId="0" fontId="36" fillId="10" borderId="209" xfId="34" applyFont="1" applyFill="1" applyBorder="1" applyAlignment="1">
      <alignment vertical="center"/>
    </xf>
    <xf numFmtId="210" fontId="390" fillId="10" borderId="6" xfId="34" applyNumberFormat="1" applyFont="1" applyFill="1" applyBorder="1" applyAlignment="1">
      <alignment horizontal="center" vertical="center"/>
    </xf>
    <xf numFmtId="211" fontId="390" fillId="10" borderId="0" xfId="34" applyNumberFormat="1" applyFont="1" applyFill="1" applyAlignment="1">
      <alignment horizontal="center" vertical="center"/>
    </xf>
    <xf numFmtId="0" fontId="387" fillId="10" borderId="0" xfId="34" applyFont="1" applyFill="1" applyAlignment="1">
      <alignment horizontal="left" vertical="center"/>
    </xf>
    <xf numFmtId="0" fontId="36" fillId="10" borderId="0" xfId="19" applyFont="1" applyFill="1" applyAlignment="1">
      <alignment horizontal="center" vertical="center"/>
    </xf>
    <xf numFmtId="210" fontId="390" fillId="10" borderId="6" xfId="34" applyNumberFormat="1" applyFont="1" applyFill="1" applyBorder="1" applyAlignment="1">
      <alignment horizontal="left" vertical="center"/>
    </xf>
    <xf numFmtId="0" fontId="36" fillId="10" borderId="6" xfId="34" applyFont="1" applyFill="1" applyBorder="1" applyAlignment="1">
      <alignment vertical="center"/>
    </xf>
    <xf numFmtId="0" fontId="36" fillId="10" borderId="0" xfId="34" applyFont="1" applyFill="1" applyAlignment="1">
      <alignment vertical="center"/>
    </xf>
    <xf numFmtId="0" fontId="104" fillId="13" borderId="6" xfId="42" applyFont="1" applyFill="1" applyBorder="1" applyAlignment="1">
      <alignment vertical="center"/>
    </xf>
    <xf numFmtId="0" fontId="104" fillId="13" borderId="0" xfId="42" applyFont="1" applyFill="1" applyAlignment="1">
      <alignment vertical="center"/>
    </xf>
    <xf numFmtId="0" fontId="104" fillId="13" borderId="7" xfId="42" applyFont="1" applyFill="1" applyBorder="1" applyAlignment="1">
      <alignment vertical="center"/>
    </xf>
    <xf numFmtId="0" fontId="1" fillId="10" borderId="10" xfId="19" applyFill="1" applyBorder="1"/>
    <xf numFmtId="0" fontId="6" fillId="0" borderId="3" xfId="2" applyBorder="1" applyProtection="1">
      <protection hidden="1"/>
    </xf>
    <xf numFmtId="0" fontId="1" fillId="10" borderId="3" xfId="19" applyFill="1" applyBorder="1"/>
    <xf numFmtId="0" fontId="1" fillId="8" borderId="239" xfId="19" applyFill="1" applyBorder="1" applyAlignment="1">
      <alignment horizontal="center" vertical="center"/>
    </xf>
    <xf numFmtId="0" fontId="52" fillId="10" borderId="141" xfId="2" applyFont="1" applyFill="1" applyBorder="1" applyAlignment="1">
      <alignment horizontal="left" vertical="center"/>
    </xf>
    <xf numFmtId="0" fontId="180" fillId="10" borderId="141" xfId="39" applyFill="1" applyBorder="1" applyAlignment="1">
      <alignment vertical="center"/>
    </xf>
    <xf numFmtId="0" fontId="180" fillId="10" borderId="240" xfId="39" applyFill="1" applyBorder="1" applyAlignment="1">
      <alignment vertical="center"/>
    </xf>
    <xf numFmtId="0" fontId="1" fillId="14" borderId="6" xfId="19" applyFill="1" applyBorder="1" applyAlignment="1">
      <alignment vertical="center"/>
    </xf>
    <xf numFmtId="0" fontId="1" fillId="14" borderId="0" xfId="19" applyFill="1" applyAlignment="1">
      <alignment vertical="center"/>
    </xf>
    <xf numFmtId="0" fontId="1" fillId="14" borderId="7" xfId="19" applyFill="1" applyBorder="1" applyAlignment="1">
      <alignment vertical="center"/>
    </xf>
    <xf numFmtId="0" fontId="397" fillId="0" borderId="0" xfId="19" applyFont="1" applyAlignment="1">
      <alignment horizontal="right" vertical="center"/>
    </xf>
    <xf numFmtId="0" fontId="1" fillId="14" borderId="0" xfId="19" applyFill="1" applyAlignment="1">
      <alignment horizontal="left" vertical="center"/>
    </xf>
    <xf numFmtId="0" fontId="398" fillId="14" borderId="0" xfId="19" applyFont="1" applyFill="1" applyAlignment="1">
      <alignment horizontal="right" vertical="center"/>
    </xf>
    <xf numFmtId="0" fontId="343" fillId="14" borderId="0" xfId="21" applyFont="1" applyFill="1" applyAlignment="1">
      <alignment horizontal="center" vertical="center"/>
    </xf>
    <xf numFmtId="0" fontId="343" fillId="14" borderId="243" xfId="21" applyFont="1" applyFill="1" applyBorder="1" applyAlignment="1">
      <alignment horizontal="center" vertical="center"/>
    </xf>
    <xf numFmtId="0" fontId="343" fillId="14" borderId="243" xfId="19" applyFont="1" applyFill="1" applyBorder="1" applyAlignment="1" applyProtection="1">
      <alignment horizontal="center" vertical="center"/>
      <protection locked="0"/>
    </xf>
    <xf numFmtId="0" fontId="399" fillId="14" borderId="0" xfId="19" applyFont="1" applyFill="1" applyAlignment="1">
      <alignment horizontal="right" vertical="center"/>
    </xf>
    <xf numFmtId="0" fontId="400" fillId="42" borderId="173" xfId="21" applyFont="1" applyFill="1" applyBorder="1" applyAlignment="1">
      <alignment horizontal="center" vertical="center"/>
    </xf>
    <xf numFmtId="0" fontId="114" fillId="10" borderId="0" xfId="19" applyFont="1" applyFill="1" applyAlignment="1">
      <alignment horizontal="center" vertical="center"/>
    </xf>
    <xf numFmtId="0" fontId="395" fillId="14" borderId="0" xfId="19" applyFont="1" applyFill="1" applyAlignment="1">
      <alignment horizontal="left" vertical="center"/>
    </xf>
    <xf numFmtId="0" fontId="401" fillId="14" borderId="0" xfId="19" applyFont="1" applyFill="1" applyAlignment="1">
      <alignment horizontal="right" vertical="center"/>
    </xf>
    <xf numFmtId="171" fontId="354" fillId="42" borderId="173" xfId="13" applyNumberFormat="1" applyFont="1" applyFill="1" applyBorder="1" applyAlignment="1">
      <alignment horizontal="center" vertical="center"/>
    </xf>
    <xf numFmtId="171" fontId="1" fillId="14" borderId="0" xfId="19" applyNumberFormat="1" applyFill="1" applyAlignment="1">
      <alignment horizontal="center" vertical="center"/>
    </xf>
    <xf numFmtId="0" fontId="395" fillId="14" borderId="0" xfId="19" applyFont="1" applyFill="1" applyAlignment="1">
      <alignment horizontal="right" vertical="center"/>
    </xf>
    <xf numFmtId="2" fontId="402" fillId="14" borderId="220" xfId="13" applyNumberFormat="1" applyFont="1" applyFill="1" applyBorder="1" applyAlignment="1">
      <alignment horizontal="center" vertical="center"/>
    </xf>
    <xf numFmtId="2" fontId="267" fillId="14" borderId="244" xfId="21" applyNumberFormat="1" applyFont="1" applyFill="1" applyBorder="1" applyAlignment="1">
      <alignment horizontal="center" vertical="center"/>
    </xf>
    <xf numFmtId="0" fontId="1" fillId="14" borderId="220" xfId="19" applyFill="1" applyBorder="1" applyAlignment="1">
      <alignment horizontal="center" vertical="center"/>
    </xf>
    <xf numFmtId="0" fontId="1" fillId="0" borderId="6" xfId="19" applyBorder="1" applyAlignment="1">
      <alignment vertical="center"/>
    </xf>
    <xf numFmtId="0" fontId="395" fillId="0" borderId="0" xfId="19" applyFont="1" applyAlignment="1">
      <alignment horizontal="right" vertical="center"/>
    </xf>
    <xf numFmtId="205" fontId="355" fillId="42" borderId="0" xfId="19" applyNumberFormat="1" applyFont="1" applyFill="1" applyAlignment="1" applyProtection="1">
      <alignment horizontal="center" vertical="center"/>
      <protection locked="0"/>
    </xf>
    <xf numFmtId="0" fontId="403" fillId="14" borderId="0" xfId="2" applyFont="1" applyFill="1" applyAlignment="1">
      <alignment horizontal="left" vertical="center"/>
    </xf>
    <xf numFmtId="0" fontId="1" fillId="0" borderId="0" xfId="19" applyAlignment="1">
      <alignment vertical="center"/>
    </xf>
    <xf numFmtId="169" fontId="114" fillId="14" borderId="244" xfId="21" applyNumberFormat="1" applyFont="1" applyFill="1" applyBorder="1" applyAlignment="1">
      <alignment horizontal="center" vertical="center"/>
    </xf>
    <xf numFmtId="169" fontId="114" fillId="14" borderId="0" xfId="19" applyNumberFormat="1" applyFont="1" applyFill="1" applyAlignment="1">
      <alignment horizontal="center" vertical="center"/>
    </xf>
    <xf numFmtId="0" fontId="397" fillId="14" borderId="33" xfId="19" applyFont="1" applyFill="1" applyBorder="1" applyAlignment="1">
      <alignment horizontal="center" vertical="center"/>
    </xf>
    <xf numFmtId="0" fontId="1" fillId="14" borderId="179" xfId="19" applyFill="1" applyBorder="1" applyAlignment="1">
      <alignment vertical="center"/>
    </xf>
    <xf numFmtId="0" fontId="1" fillId="14" borderId="25" xfId="19" applyFill="1" applyBorder="1" applyAlignment="1">
      <alignment vertical="center"/>
    </xf>
    <xf numFmtId="0" fontId="1" fillId="14" borderId="143" xfId="19" applyFill="1" applyBorder="1" applyAlignment="1">
      <alignment vertical="center"/>
    </xf>
    <xf numFmtId="0" fontId="396" fillId="14" borderId="6" xfId="2" applyFont="1" applyFill="1" applyBorder="1" applyAlignment="1">
      <alignment horizontal="center" vertical="center"/>
    </xf>
    <xf numFmtId="0" fontId="404" fillId="14" borderId="134" xfId="2" applyFont="1" applyFill="1" applyBorder="1" applyAlignment="1">
      <alignment vertical="center"/>
    </xf>
    <xf numFmtId="0" fontId="405" fillId="14" borderId="0" xfId="2" applyFont="1" applyFill="1" applyAlignment="1">
      <alignment vertical="center"/>
    </xf>
    <xf numFmtId="0" fontId="405" fillId="14" borderId="7" xfId="2" applyFont="1" applyFill="1" applyBorder="1" applyAlignment="1">
      <alignment vertical="center"/>
    </xf>
    <xf numFmtId="0" fontId="359" fillId="10" borderId="6" xfId="21" applyFont="1" applyFill="1" applyBorder="1" applyAlignment="1">
      <alignment horizontal="right" vertical="center"/>
    </xf>
    <xf numFmtId="173" fontId="267" fillId="14" borderId="0" xfId="13" applyNumberFormat="1" applyFont="1" applyFill="1" applyAlignment="1">
      <alignment horizontal="center" vertical="center"/>
    </xf>
    <xf numFmtId="173" fontId="357" fillId="14" borderId="7" xfId="13" applyNumberFormat="1" applyFont="1" applyFill="1" applyBorder="1" applyAlignment="1">
      <alignment vertical="center"/>
    </xf>
    <xf numFmtId="0" fontId="403" fillId="14" borderId="6" xfId="2" applyFont="1" applyFill="1" applyBorder="1" applyAlignment="1">
      <alignment horizontal="center" vertical="center"/>
    </xf>
    <xf numFmtId="173" fontId="267" fillId="14" borderId="0" xfId="13" applyNumberFormat="1" applyFont="1" applyFill="1" applyAlignment="1">
      <alignment horizontal="left" vertical="center"/>
    </xf>
    <xf numFmtId="165" fontId="38" fillId="6" borderId="249" xfId="13" applyNumberFormat="1" applyFont="1" applyFill="1" applyBorder="1" applyAlignment="1">
      <alignment vertical="center"/>
    </xf>
    <xf numFmtId="165" fontId="38" fillId="6" borderId="6" xfId="13" applyNumberFormat="1" applyFont="1" applyFill="1" applyBorder="1" applyAlignment="1">
      <alignment horizontal="left" vertical="center"/>
    </xf>
    <xf numFmtId="0" fontId="1" fillId="14" borderId="6" xfId="19" applyFill="1" applyBorder="1"/>
    <xf numFmtId="0" fontId="1" fillId="14" borderId="0" xfId="19" applyFill="1"/>
    <xf numFmtId="0" fontId="1" fillId="14" borderId="7" xfId="19" applyFill="1" applyBorder="1"/>
    <xf numFmtId="0" fontId="397" fillId="14" borderId="6" xfId="19" applyFont="1" applyFill="1" applyBorder="1" applyAlignment="1">
      <alignment vertical="center" wrapText="1"/>
    </xf>
    <xf numFmtId="0" fontId="397" fillId="14" borderId="0" xfId="19" applyFont="1" applyFill="1" applyAlignment="1">
      <alignment vertical="center" wrapText="1"/>
    </xf>
    <xf numFmtId="0" fontId="397" fillId="0" borderId="0" xfId="19" applyFont="1" applyAlignment="1">
      <alignment horizontal="right"/>
    </xf>
    <xf numFmtId="0" fontId="398" fillId="14" borderId="0" xfId="19" applyFont="1" applyFill="1" applyAlignment="1">
      <alignment horizontal="right"/>
    </xf>
    <xf numFmtId="0" fontId="343" fillId="14" borderId="208" xfId="21" applyFont="1" applyFill="1" applyBorder="1" applyAlignment="1">
      <alignment horizontal="center" vertical="center"/>
    </xf>
    <xf numFmtId="0" fontId="343" fillId="14" borderId="208" xfId="19" applyFont="1" applyFill="1" applyBorder="1" applyAlignment="1" applyProtection="1">
      <alignment horizontal="center" vertical="center"/>
      <protection locked="0"/>
    </xf>
    <xf numFmtId="165" fontId="408" fillId="42" borderId="63" xfId="13" applyNumberFormat="1" applyFont="1" applyFill="1" applyBorder="1" applyAlignment="1">
      <alignment horizontal="center" vertical="center"/>
    </xf>
    <xf numFmtId="1" fontId="409" fillId="14" borderId="33" xfId="13" applyNumberFormat="1" applyFont="1" applyFill="1" applyBorder="1" applyAlignment="1">
      <alignment horizontal="center" vertical="center"/>
    </xf>
    <xf numFmtId="0" fontId="114" fillId="10" borderId="0" xfId="19" applyFont="1" applyFill="1" applyAlignment="1">
      <alignment horizontal="left" vertical="center"/>
    </xf>
    <xf numFmtId="0" fontId="410" fillId="14" borderId="6" xfId="2" applyFont="1" applyFill="1" applyBorder="1" applyAlignment="1">
      <alignment horizontal="center" vertical="center"/>
    </xf>
    <xf numFmtId="0" fontId="411" fillId="14" borderId="0" xfId="2" applyFont="1" applyFill="1" applyAlignment="1" applyProtection="1">
      <alignment horizontal="left" vertical="center"/>
      <protection hidden="1"/>
    </xf>
    <xf numFmtId="1" fontId="409" fillId="14" borderId="0" xfId="13" applyNumberFormat="1" applyFont="1" applyFill="1" applyAlignment="1">
      <alignment horizontal="center" vertical="center"/>
    </xf>
    <xf numFmtId="0" fontId="397" fillId="14" borderId="6" xfId="19" applyFont="1" applyFill="1" applyBorder="1" applyAlignment="1">
      <alignment vertical="center"/>
    </xf>
    <xf numFmtId="0" fontId="397" fillId="14" borderId="0" xfId="19" applyFont="1" applyFill="1" applyAlignment="1">
      <alignment vertical="center"/>
    </xf>
    <xf numFmtId="0" fontId="397" fillId="14" borderId="0" xfId="19" applyFont="1" applyFill="1" applyAlignment="1">
      <alignment horizontal="right" vertical="center"/>
    </xf>
    <xf numFmtId="2" fontId="357" fillId="14" borderId="208" xfId="13" applyNumberFormat="1" applyFont="1" applyFill="1" applyBorder="1" applyAlignment="1">
      <alignment horizontal="center" vertical="center"/>
    </xf>
    <xf numFmtId="0" fontId="1" fillId="14" borderId="33" xfId="19" applyFill="1" applyBorder="1" applyAlignment="1">
      <alignment horizontal="center" vertical="center"/>
    </xf>
    <xf numFmtId="0" fontId="1" fillId="14" borderId="0" xfId="19" applyFill="1" applyAlignment="1">
      <alignment horizontal="left"/>
    </xf>
    <xf numFmtId="0" fontId="1" fillId="0" borderId="6" xfId="19" applyBorder="1"/>
    <xf numFmtId="0" fontId="403" fillId="14" borderId="179" xfId="2" applyFont="1" applyFill="1" applyBorder="1" applyAlignment="1">
      <alignment horizontal="center" vertical="center"/>
    </xf>
    <xf numFmtId="0" fontId="1" fillId="14" borderId="25" xfId="19" applyFill="1" applyBorder="1"/>
    <xf numFmtId="0" fontId="1" fillId="14" borderId="143" xfId="19" applyFill="1" applyBorder="1"/>
    <xf numFmtId="0" fontId="412" fillId="14" borderId="6" xfId="2" applyFont="1" applyFill="1" applyBorder="1" applyAlignment="1">
      <alignment horizontal="center" vertical="center"/>
    </xf>
    <xf numFmtId="0" fontId="413" fillId="14" borderId="134" xfId="2" applyFont="1" applyFill="1" applyBorder="1" applyAlignment="1">
      <alignment vertical="center"/>
    </xf>
    <xf numFmtId="1" fontId="114" fillId="66" borderId="4" xfId="19" applyNumberFormat="1" applyFont="1" applyFill="1" applyBorder="1" applyAlignment="1">
      <alignment horizontal="centerContinuous" vertical="center" wrapText="1"/>
    </xf>
    <xf numFmtId="0" fontId="6" fillId="1998" borderId="1" xfId="19" applyFont="1" applyFill="1" applyBorder="1" applyAlignment="1">
      <alignment horizontal="centerContinuous" vertical="center" wrapText="1"/>
    </xf>
    <xf numFmtId="0" fontId="6" fillId="66" borderId="1" xfId="19" applyFont="1" applyFill="1" applyBorder="1" applyAlignment="1">
      <alignment horizontal="centerContinuous" vertical="center" wrapText="1"/>
    </xf>
    <xf numFmtId="0" fontId="6" fillId="66" borderId="5" xfId="19" applyFont="1" applyFill="1" applyBorder="1" applyAlignment="1">
      <alignment horizontal="centerContinuous" vertical="center" wrapText="1"/>
    </xf>
    <xf numFmtId="0" fontId="114" fillId="66" borderId="4" xfId="19" applyFont="1" applyFill="1" applyBorder="1" applyAlignment="1">
      <alignment horizontal="centerContinuous" vertical="center"/>
    </xf>
    <xf numFmtId="0" fontId="114" fillId="66" borderId="1" xfId="19" applyFont="1" applyFill="1" applyBorder="1" applyAlignment="1">
      <alignment horizontal="centerContinuous" vertical="center"/>
    </xf>
    <xf numFmtId="0" fontId="1" fillId="66" borderId="1" xfId="19" applyFill="1" applyBorder="1" applyAlignment="1">
      <alignment horizontal="centerContinuous" vertical="center"/>
    </xf>
    <xf numFmtId="0" fontId="1" fillId="66" borderId="5" xfId="19" applyFill="1" applyBorder="1" applyAlignment="1">
      <alignment horizontal="centerContinuous" vertical="center"/>
    </xf>
    <xf numFmtId="172" fontId="6" fillId="0" borderId="6" xfId="19" applyNumberFormat="1" applyFont="1" applyBorder="1" applyAlignment="1" applyProtection="1">
      <alignment horizontal="center" vertical="center" wrapText="1"/>
      <protection locked="0"/>
    </xf>
    <xf numFmtId="172" fontId="6" fillId="0" borderId="0" xfId="19" applyNumberFormat="1" applyFont="1" applyAlignment="1" applyProtection="1">
      <alignment horizontal="center" vertical="center" wrapText="1"/>
      <protection locked="0"/>
    </xf>
    <xf numFmtId="172" fontId="6" fillId="0" borderId="7" xfId="19" applyNumberFormat="1" applyFont="1" applyBorder="1" applyAlignment="1" applyProtection="1">
      <alignment horizontal="center" vertical="center" wrapText="1"/>
      <protection locked="0"/>
    </xf>
    <xf numFmtId="186" fontId="6" fillId="0" borderId="38" xfId="21" applyNumberFormat="1" applyFont="1" applyBorder="1" applyAlignment="1">
      <alignment horizontal="center" vertical="center"/>
    </xf>
    <xf numFmtId="186" fontId="6" fillId="0" borderId="33" xfId="21" applyNumberFormat="1" applyFont="1" applyBorder="1" applyAlignment="1">
      <alignment horizontal="center" vertical="center"/>
    </xf>
    <xf numFmtId="186" fontId="6" fillId="0" borderId="238" xfId="21" applyNumberFormat="1" applyFont="1" applyBorder="1" applyAlignment="1">
      <alignment horizontal="center" vertical="center"/>
    </xf>
    <xf numFmtId="0" fontId="61" fillId="10" borderId="6" xfId="19" applyFont="1" applyFill="1" applyBorder="1" applyAlignment="1" applyProtection="1">
      <alignment horizontal="left" vertical="center"/>
      <protection locked="0"/>
    </xf>
    <xf numFmtId="0" fontId="61" fillId="10" borderId="0" xfId="19" applyFont="1" applyFill="1" applyAlignment="1" applyProtection="1">
      <alignment horizontal="left" vertical="center"/>
      <protection locked="0"/>
    </xf>
    <xf numFmtId="0" fontId="423" fillId="10" borderId="210" xfId="2" applyFont="1" applyFill="1" applyBorder="1" applyAlignment="1" applyProtection="1">
      <alignment horizontal="right" vertical="center"/>
      <protection hidden="1"/>
    </xf>
    <xf numFmtId="0" fontId="32" fillId="10" borderId="0" xfId="19" applyFont="1" applyFill="1" applyAlignment="1" applyProtection="1">
      <alignment horizontal="left" vertical="center"/>
      <protection locked="0"/>
    </xf>
    <xf numFmtId="0" fontId="61" fillId="10" borderId="7" xfId="19" applyFont="1" applyFill="1" applyBorder="1" applyAlignment="1" applyProtection="1">
      <alignment horizontal="left" vertical="center"/>
      <protection locked="0"/>
    </xf>
    <xf numFmtId="0" fontId="104" fillId="10" borderId="213" xfId="19" applyFont="1" applyFill="1" applyBorder="1" applyAlignment="1">
      <alignment horizontal="centerContinuous" vertical="center"/>
    </xf>
    <xf numFmtId="0" fontId="104" fillId="10" borderId="0" xfId="19" applyFont="1" applyFill="1" applyAlignment="1">
      <alignment horizontal="centerContinuous" vertical="center"/>
    </xf>
    <xf numFmtId="0" fontId="424" fillId="10" borderId="0" xfId="2" applyFont="1" applyFill="1" applyAlignment="1">
      <alignment horizontal="center" vertical="center"/>
    </xf>
    <xf numFmtId="0" fontId="425" fillId="10" borderId="213" xfId="2" applyFont="1" applyFill="1" applyBorder="1" applyAlignment="1">
      <alignment horizontal="center" vertical="center"/>
    </xf>
    <xf numFmtId="174" fontId="426" fillId="2014" borderId="0" xfId="19" applyNumberFormat="1" applyFont="1" applyFill="1" applyAlignment="1">
      <alignment horizontal="center" vertical="center"/>
    </xf>
    <xf numFmtId="0" fontId="1" fillId="10" borderId="0" xfId="19" applyFill="1" applyAlignment="1">
      <alignment vertical="center"/>
    </xf>
    <xf numFmtId="0" fontId="107" fillId="10" borderId="0" xfId="19" applyFont="1" applyFill="1" applyAlignment="1">
      <alignment horizontal="center" vertical="center" wrapText="1"/>
    </xf>
    <xf numFmtId="0" fontId="107" fillId="10" borderId="214" xfId="19" applyFont="1" applyFill="1" applyBorder="1" applyAlignment="1">
      <alignment horizontal="center" vertical="center" wrapText="1"/>
    </xf>
    <xf numFmtId="0" fontId="107" fillId="13" borderId="213" xfId="19" applyFont="1" applyFill="1" applyBorder="1" applyAlignment="1">
      <alignment horizontal="center" vertical="center"/>
    </xf>
    <xf numFmtId="0" fontId="48" fillId="10" borderId="0" xfId="19" applyFont="1" applyFill="1" applyAlignment="1">
      <alignment horizontal="left" vertical="center"/>
    </xf>
    <xf numFmtId="174" fontId="21" fillId="10" borderId="0" xfId="19" applyNumberFormat="1" applyFont="1" applyFill="1" applyAlignment="1">
      <alignment horizontal="center" vertical="center"/>
    </xf>
    <xf numFmtId="0" fontId="1" fillId="10" borderId="0" xfId="19" applyFill="1" applyAlignment="1">
      <alignment horizontal="center" vertical="center"/>
    </xf>
    <xf numFmtId="0" fontId="424" fillId="10" borderId="213" xfId="2" applyFont="1" applyFill="1" applyBorder="1" applyAlignment="1">
      <alignment horizontal="center" vertical="center"/>
    </xf>
    <xf numFmtId="0" fontId="427" fillId="10" borderId="0" xfId="2" applyFont="1" applyFill="1" applyAlignment="1" applyProtection="1">
      <alignment horizontal="left"/>
      <protection hidden="1"/>
    </xf>
    <xf numFmtId="0" fontId="1" fillId="10" borderId="0" xfId="19" applyFill="1" applyAlignment="1">
      <alignment horizontal="left" vertical="center"/>
    </xf>
    <xf numFmtId="0" fontId="428" fillId="10" borderId="0" xfId="2" applyFont="1" applyFill="1" applyAlignment="1" applyProtection="1">
      <alignment horizontal="left"/>
      <protection hidden="1"/>
    </xf>
    <xf numFmtId="0" fontId="424" fillId="10" borderId="263" xfId="2" applyFont="1" applyFill="1" applyBorder="1" applyAlignment="1">
      <alignment horizontal="center" vertical="center"/>
    </xf>
    <xf numFmtId="0" fontId="429" fillId="10" borderId="264" xfId="2" applyFont="1" applyFill="1" applyBorder="1" applyAlignment="1" applyProtection="1">
      <alignment horizontal="left"/>
      <protection hidden="1"/>
    </xf>
    <xf numFmtId="0" fontId="107" fillId="10" borderId="264" xfId="19" applyFont="1" applyFill="1" applyBorder="1" applyAlignment="1">
      <alignment horizontal="center" vertical="center" wrapText="1"/>
    </xf>
    <xf numFmtId="0" fontId="107" fillId="10" borderId="265" xfId="19" applyFont="1" applyFill="1" applyBorder="1" applyAlignment="1">
      <alignment horizontal="center" vertical="center" wrapText="1"/>
    </xf>
    <xf numFmtId="0" fontId="425" fillId="13" borderId="30" xfId="2" applyFont="1" applyFill="1" applyBorder="1" applyAlignment="1">
      <alignment horizontal="center" vertical="center"/>
    </xf>
    <xf numFmtId="0" fontId="430" fillId="10" borderId="25" xfId="2" applyFont="1" applyFill="1" applyBorder="1" applyAlignment="1" applyProtection="1">
      <alignment horizontal="left"/>
      <protection hidden="1"/>
    </xf>
    <xf numFmtId="0" fontId="107" fillId="10" borderId="25" xfId="19" applyFont="1" applyFill="1" applyBorder="1" applyAlignment="1">
      <alignment horizontal="center" vertical="center" wrapText="1"/>
    </xf>
    <xf numFmtId="0" fontId="107" fillId="10" borderId="57" xfId="19" applyFont="1" applyFill="1" applyBorder="1" applyAlignment="1">
      <alignment horizontal="center" vertical="center" wrapText="1"/>
    </xf>
    <xf numFmtId="0" fontId="431" fillId="0" borderId="0" xfId="19" applyFont="1" applyAlignment="1">
      <alignment vertical="top"/>
    </xf>
    <xf numFmtId="0" fontId="425" fillId="10" borderId="179" xfId="2" applyFont="1" applyFill="1" applyBorder="1" applyAlignment="1">
      <alignment horizontal="center" vertical="center"/>
    </xf>
    <xf numFmtId="0" fontId="104" fillId="10" borderId="25" xfId="19" applyFont="1" applyFill="1" applyBorder="1" applyAlignment="1">
      <alignment horizontal="center" vertical="center"/>
    </xf>
    <xf numFmtId="0" fontId="424" fillId="10" borderId="25" xfId="2" applyFont="1" applyFill="1" applyBorder="1" applyAlignment="1">
      <alignment horizontal="center" vertical="center"/>
    </xf>
    <xf numFmtId="0" fontId="425" fillId="10" borderId="25" xfId="2" applyFont="1" applyFill="1" applyBorder="1" applyAlignment="1">
      <alignment horizontal="center" vertical="center"/>
    </xf>
    <xf numFmtId="0" fontId="104" fillId="10" borderId="143" xfId="19" applyFont="1" applyFill="1" applyBorder="1" applyAlignment="1">
      <alignment horizontal="center" vertical="center"/>
    </xf>
    <xf numFmtId="174" fontId="215" fillId="2014" borderId="209" xfId="19" applyNumberFormat="1" applyFont="1" applyFill="1" applyBorder="1" applyAlignment="1">
      <alignment horizontal="center" vertical="center"/>
    </xf>
    <xf numFmtId="9" fontId="1" fillId="10" borderId="209" xfId="19" applyNumberFormat="1" applyFill="1" applyBorder="1" applyAlignment="1">
      <alignment horizontal="center" vertical="center"/>
    </xf>
    <xf numFmtId="0" fontId="1" fillId="10" borderId="209" xfId="19" applyFill="1" applyBorder="1"/>
    <xf numFmtId="203" fontId="1" fillId="0" borderId="209" xfId="19" applyNumberFormat="1" applyBorder="1" applyAlignment="1">
      <alignment horizontal="center"/>
    </xf>
    <xf numFmtId="203" fontId="1" fillId="0" borderId="210" xfId="19" applyNumberFormat="1" applyBorder="1" applyAlignment="1">
      <alignment horizontal="center"/>
    </xf>
    <xf numFmtId="0" fontId="107" fillId="13" borderId="6" xfId="19" applyFont="1" applyFill="1" applyBorder="1" applyAlignment="1">
      <alignment horizontal="center" vertical="center"/>
    </xf>
    <xf numFmtId="0" fontId="48" fillId="10" borderId="0" xfId="19" applyFont="1" applyFill="1" applyAlignment="1">
      <alignment horizontal="center" vertical="center"/>
    </xf>
    <xf numFmtId="0" fontId="48" fillId="10" borderId="7" xfId="19" applyFont="1" applyFill="1" applyBorder="1" applyAlignment="1">
      <alignment horizontal="left" vertical="center"/>
    </xf>
    <xf numFmtId="0" fontId="282" fillId="10" borderId="6" xfId="19" applyFont="1" applyFill="1" applyBorder="1" applyAlignment="1">
      <alignment horizontal="center" vertical="center"/>
    </xf>
    <xf numFmtId="0" fontId="282" fillId="10" borderId="0" xfId="19" applyFont="1" applyFill="1" applyAlignment="1">
      <alignment horizontal="center" vertical="center"/>
    </xf>
    <xf numFmtId="0" fontId="282" fillId="10" borderId="7" xfId="19" applyFont="1" applyFill="1" applyBorder="1" applyAlignment="1">
      <alignment horizontal="center" vertical="center"/>
    </xf>
    <xf numFmtId="212" fontId="3" fillId="10" borderId="6" xfId="19" applyNumberFormat="1" applyFont="1" applyFill="1" applyBorder="1" applyAlignment="1">
      <alignment horizontal="center" vertical="center"/>
    </xf>
    <xf numFmtId="213" fontId="432" fillId="10" borderId="0" xfId="19" applyNumberFormat="1" applyFont="1" applyFill="1" applyAlignment="1">
      <alignment horizontal="center" vertical="center"/>
    </xf>
    <xf numFmtId="213" fontId="3" fillId="10" borderId="0" xfId="19" applyNumberFormat="1" applyFont="1" applyFill="1" applyAlignment="1">
      <alignment horizontal="center" vertical="center"/>
    </xf>
    <xf numFmtId="213" fontId="432" fillId="10" borderId="7" xfId="19" applyNumberFormat="1" applyFont="1" applyFill="1" applyBorder="1" applyAlignment="1">
      <alignment horizontal="center" vertical="center"/>
    </xf>
    <xf numFmtId="203" fontId="424" fillId="90" borderId="6" xfId="19" applyNumberFormat="1" applyFont="1" applyFill="1" applyBorder="1" applyAlignment="1">
      <alignment horizontal="center" vertical="center"/>
    </xf>
    <xf numFmtId="203" fontId="424" fillId="90" borderId="0" xfId="19" applyNumberFormat="1" applyFont="1" applyFill="1" applyAlignment="1">
      <alignment horizontal="center" vertical="center"/>
    </xf>
    <xf numFmtId="203" fontId="424" fillId="10" borderId="0" xfId="19" applyNumberFormat="1" applyFont="1" applyFill="1" applyAlignment="1">
      <alignment horizontal="center" vertical="center"/>
    </xf>
    <xf numFmtId="203" fontId="424" fillId="90" borderId="7" xfId="19" applyNumberFormat="1" applyFont="1" applyFill="1" applyBorder="1" applyAlignment="1">
      <alignment horizontal="center" vertical="center"/>
    </xf>
    <xf numFmtId="203" fontId="424" fillId="10" borderId="179" xfId="19" applyNumberFormat="1" applyFont="1" applyFill="1" applyBorder="1" applyAlignment="1">
      <alignment horizontal="center" vertical="center"/>
    </xf>
    <xf numFmtId="0" fontId="1" fillId="10" borderId="25" xfId="19" applyFill="1" applyBorder="1"/>
    <xf numFmtId="203" fontId="424" fillId="10" borderId="25" xfId="19" applyNumberFormat="1" applyFont="1" applyFill="1" applyBorder="1" applyAlignment="1">
      <alignment horizontal="center" vertical="center"/>
    </xf>
    <xf numFmtId="0" fontId="424" fillId="10" borderId="143" xfId="2" applyFont="1" applyFill="1" applyBorder="1" applyAlignment="1">
      <alignment horizontal="center" vertical="center"/>
    </xf>
    <xf numFmtId="0" fontId="424" fillId="10" borderId="6" xfId="2" applyFont="1" applyFill="1" applyBorder="1" applyAlignment="1">
      <alignment horizontal="center" vertical="center"/>
    </xf>
    <xf numFmtId="0" fontId="429" fillId="10" borderId="0" xfId="2" applyFont="1" applyFill="1" applyAlignment="1" applyProtection="1">
      <alignment horizontal="left"/>
      <protection hidden="1"/>
    </xf>
    <xf numFmtId="0" fontId="52" fillId="10" borderId="0" xfId="2" applyFont="1" applyFill="1" applyAlignment="1">
      <alignment vertical="center"/>
    </xf>
    <xf numFmtId="0" fontId="52" fillId="10" borderId="7" xfId="2" applyFont="1" applyFill="1" applyBorder="1" applyAlignment="1">
      <alignment vertical="center"/>
    </xf>
    <xf numFmtId="0" fontId="425" fillId="13" borderId="6" xfId="2" applyFont="1" applyFill="1" applyBorder="1" applyAlignment="1">
      <alignment horizontal="center" vertical="center"/>
    </xf>
    <xf numFmtId="0" fontId="430" fillId="10" borderId="0" xfId="2" applyFont="1" applyFill="1" applyAlignment="1" applyProtection="1">
      <alignment horizontal="left"/>
      <protection hidden="1"/>
    </xf>
    <xf numFmtId="0" fontId="423" fillId="10" borderId="7" xfId="2" applyFont="1" applyFill="1" applyBorder="1" applyAlignment="1" applyProtection="1">
      <alignment horizontal="right" vertical="center"/>
      <protection hidden="1"/>
    </xf>
    <xf numFmtId="203" fontId="424" fillId="10" borderId="6" xfId="19" applyNumberFormat="1" applyFont="1" applyFill="1" applyBorder="1" applyAlignment="1">
      <alignment horizontal="center" vertical="center"/>
    </xf>
    <xf numFmtId="0" fontId="1" fillId="0" borderId="0" xfId="19" applyAlignment="1">
      <alignment horizontal="right"/>
    </xf>
    <xf numFmtId="0" fontId="180" fillId="10" borderId="137" xfId="39" applyFill="1" applyBorder="1" applyAlignment="1">
      <alignment vertical="center"/>
    </xf>
    <xf numFmtId="0" fontId="180" fillId="10" borderId="142" xfId="39" applyFill="1" applyBorder="1" applyAlignment="1">
      <alignment vertical="center"/>
    </xf>
    <xf numFmtId="172" fontId="433" fillId="67" borderId="0" xfId="19" applyNumberFormat="1" applyFont="1" applyFill="1" applyAlignment="1" applyProtection="1">
      <alignment horizontal="center" vertical="center"/>
      <protection locked="0"/>
    </xf>
    <xf numFmtId="172" fontId="434" fillId="10" borderId="0" xfId="19" applyNumberFormat="1" applyFont="1" applyFill="1" applyAlignment="1">
      <alignment vertical="center"/>
    </xf>
    <xf numFmtId="172" fontId="338" fillId="0" borderId="0" xfId="19" applyNumberFormat="1" applyFont="1" applyAlignment="1" applyProtection="1">
      <alignment horizontal="center" vertical="center" wrapText="1"/>
      <protection locked="0"/>
    </xf>
    <xf numFmtId="199" fontId="435" fillId="42" borderId="0" xfId="19" applyNumberFormat="1" applyFont="1" applyFill="1" applyAlignment="1" applyProtection="1">
      <alignment horizontal="center" vertical="center"/>
      <protection locked="0"/>
    </xf>
    <xf numFmtId="199" fontId="436" fillId="42" borderId="0" xfId="19" applyNumberFormat="1" applyFont="1" applyFill="1" applyAlignment="1" applyProtection="1">
      <alignment horizontal="center" vertical="center"/>
      <protection locked="0"/>
    </xf>
    <xf numFmtId="199" fontId="437" fillId="10" borderId="0" xfId="19" applyNumberFormat="1" applyFont="1" applyFill="1" applyAlignment="1" applyProtection="1">
      <alignment horizontal="center" vertical="center"/>
      <protection locked="0"/>
    </xf>
    <xf numFmtId="0" fontId="244" fillId="10" borderId="0" xfId="19" applyFont="1" applyFill="1" applyAlignment="1">
      <alignment vertical="center"/>
    </xf>
    <xf numFmtId="0" fontId="6" fillId="10" borderId="7" xfId="2" applyFill="1" applyBorder="1" applyProtection="1">
      <protection hidden="1"/>
    </xf>
    <xf numFmtId="0" fontId="1" fillId="10" borderId="179" xfId="19" applyFill="1" applyBorder="1" applyAlignment="1">
      <alignment vertical="center"/>
    </xf>
    <xf numFmtId="9" fontId="1" fillId="10" borderId="25" xfId="19" applyNumberFormat="1" applyFill="1" applyBorder="1" applyAlignment="1">
      <alignment vertical="center"/>
    </xf>
    <xf numFmtId="0" fontId="421" fillId="77" borderId="25" xfId="2" applyFont="1" applyFill="1" applyBorder="1" applyAlignment="1" applyProtection="1">
      <alignment horizontal="center" vertical="center" wrapText="1"/>
      <protection hidden="1"/>
    </xf>
    <xf numFmtId="0" fontId="6" fillId="10" borderId="25" xfId="2" applyFill="1" applyBorder="1" applyProtection="1">
      <protection hidden="1"/>
    </xf>
    <xf numFmtId="0" fontId="1" fillId="10" borderId="25" xfId="19" applyFill="1" applyBorder="1" applyAlignment="1">
      <alignment vertical="center"/>
    </xf>
    <xf numFmtId="0" fontId="6" fillId="10" borderId="143" xfId="2" applyFill="1" applyBorder="1" applyProtection="1">
      <protection hidden="1"/>
    </xf>
    <xf numFmtId="0" fontId="103" fillId="10" borderId="0" xfId="45" applyFont="1" applyFill="1" applyAlignment="1">
      <alignment horizontal="right" vertical="center"/>
    </xf>
    <xf numFmtId="214" fontId="103" fillId="10" borderId="0" xfId="45" applyNumberFormat="1" applyFont="1" applyFill="1" applyAlignment="1">
      <alignment horizontal="centerContinuous" vertical="center"/>
    </xf>
    <xf numFmtId="214" fontId="102" fillId="10" borderId="0" xfId="45" applyNumberFormat="1" applyFont="1" applyFill="1" applyAlignment="1">
      <alignment horizontal="centerContinuous" vertical="center"/>
    </xf>
    <xf numFmtId="0" fontId="49" fillId="10" borderId="0" xfId="42" applyFill="1" applyAlignment="1">
      <alignment horizontal="centerContinuous" vertical="center"/>
    </xf>
    <xf numFmtId="215" fontId="103" fillId="10" borderId="0" xfId="45" applyNumberFormat="1" applyFont="1" applyFill="1" applyAlignment="1">
      <alignment horizontal="center" vertical="center"/>
    </xf>
    <xf numFmtId="0" fontId="441" fillId="10" borderId="7" xfId="42" applyFont="1" applyFill="1" applyBorder="1" applyAlignment="1">
      <alignment horizontal="center" vertical="center"/>
    </xf>
    <xf numFmtId="0" fontId="442" fillId="14" borderId="6" xfId="2" applyFont="1" applyFill="1" applyBorder="1" applyAlignment="1">
      <alignment horizontal="center" vertical="center"/>
    </xf>
    <xf numFmtId="186" fontId="386" fillId="10" borderId="0" xfId="21" applyNumberFormat="1" applyFont="1" applyFill="1" applyAlignment="1">
      <alignment vertical="center"/>
    </xf>
    <xf numFmtId="186" fontId="114" fillId="10" borderId="0" xfId="21" applyNumberFormat="1" applyFont="1" applyFill="1" applyAlignment="1">
      <alignment vertical="center"/>
    </xf>
    <xf numFmtId="186" fontId="114" fillId="10" borderId="7" xfId="21" applyNumberFormat="1" applyFont="1" applyFill="1" applyBorder="1" applyAlignment="1">
      <alignment vertical="center"/>
    </xf>
    <xf numFmtId="2" fontId="103" fillId="10" borderId="0" xfId="21" applyNumberFormat="1" applyFont="1" applyFill="1" applyAlignment="1">
      <alignment horizontal="center" vertical="center"/>
    </xf>
    <xf numFmtId="172" fontId="103" fillId="10" borderId="0" xfId="21" applyNumberFormat="1" applyFont="1" applyFill="1" applyAlignment="1">
      <alignment horizontal="center" vertical="center"/>
    </xf>
    <xf numFmtId="205" fontId="103" fillId="10" borderId="0" xfId="42" applyNumberFormat="1" applyFont="1" applyFill="1" applyAlignment="1" applyProtection="1">
      <alignment horizontal="center" vertical="center"/>
      <protection locked="0"/>
    </xf>
    <xf numFmtId="0" fontId="32" fillId="0" borderId="7" xfId="29" applyBorder="1"/>
    <xf numFmtId="0" fontId="433" fillId="42" borderId="267" xfId="21" applyFont="1" applyFill="1" applyBorder="1" applyAlignment="1">
      <alignment horizontal="center" vertical="center"/>
    </xf>
    <xf numFmtId="186" fontId="103" fillId="10" borderId="0" xfId="21" applyNumberFormat="1" applyFont="1" applyFill="1" applyAlignment="1">
      <alignment horizontal="right" vertical="center" wrapText="1"/>
    </xf>
    <xf numFmtId="0" fontId="114" fillId="10" borderId="7" xfId="42" applyFont="1" applyFill="1" applyBorder="1" applyAlignment="1">
      <alignment horizontal="center" vertical="center"/>
    </xf>
    <xf numFmtId="0" fontId="184" fillId="10" borderId="6" xfId="19" applyFont="1" applyFill="1" applyBorder="1" applyAlignment="1">
      <alignment horizontal="center" vertical="center"/>
    </xf>
    <xf numFmtId="0" fontId="433" fillId="10" borderId="0" xfId="21" applyFont="1" applyFill="1" applyAlignment="1">
      <alignment horizontal="center" vertical="center"/>
    </xf>
    <xf numFmtId="186" fontId="103" fillId="10" borderId="7" xfId="21" applyNumberFormat="1" applyFont="1" applyFill="1" applyBorder="1" applyAlignment="1">
      <alignment horizontal="right" vertical="center" wrapText="1"/>
    </xf>
    <xf numFmtId="186" fontId="443" fillId="10" borderId="0" xfId="21" applyNumberFormat="1" applyFont="1" applyFill="1" applyAlignment="1">
      <alignment vertical="center"/>
    </xf>
    <xf numFmtId="1" fontId="444" fillId="42" borderId="0" xfId="21" applyNumberFormat="1" applyFont="1" applyFill="1" applyAlignment="1">
      <alignment horizontal="center" vertical="center"/>
    </xf>
    <xf numFmtId="0" fontId="104" fillId="10" borderId="7" xfId="19" applyFont="1" applyFill="1" applyBorder="1" applyAlignment="1">
      <alignment horizontal="center" vertical="center"/>
    </xf>
    <xf numFmtId="169" fontId="444" fillId="42" borderId="0" xfId="21" applyNumberFormat="1" applyFont="1" applyFill="1" applyAlignment="1">
      <alignment horizontal="center" vertical="center"/>
    </xf>
    <xf numFmtId="0" fontId="103" fillId="10" borderId="0" xfId="19" applyFont="1" applyFill="1" applyAlignment="1">
      <alignment horizontal="right" vertical="center"/>
    </xf>
    <xf numFmtId="169" fontId="104" fillId="10" borderId="0" xfId="21" applyNumberFormat="1" applyFont="1" applyFill="1" applyAlignment="1">
      <alignment horizontal="center" vertical="center"/>
    </xf>
    <xf numFmtId="0" fontId="103" fillId="10" borderId="0" xfId="19" applyFont="1" applyFill="1" applyAlignment="1">
      <alignment horizontal="left" vertical="center"/>
    </xf>
    <xf numFmtId="0" fontId="114" fillId="10" borderId="7" xfId="19" applyFont="1" applyFill="1" applyBorder="1" applyAlignment="1">
      <alignment horizontal="right" vertical="center"/>
    </xf>
    <xf numFmtId="172" fontId="434" fillId="10" borderId="6" xfId="19" applyNumberFormat="1" applyFont="1" applyFill="1" applyBorder="1" applyAlignment="1">
      <alignment vertical="center"/>
    </xf>
    <xf numFmtId="169" fontId="444" fillId="10" borderId="0" xfId="21" applyNumberFormat="1" applyFont="1" applyFill="1" applyAlignment="1">
      <alignment horizontal="center" vertical="center"/>
    </xf>
    <xf numFmtId="0" fontId="103" fillId="10" borderId="7" xfId="19" applyFont="1" applyFill="1" applyBorder="1" applyAlignment="1">
      <alignment horizontal="center" vertical="center"/>
    </xf>
    <xf numFmtId="172" fontId="444" fillId="42" borderId="0" xfId="21" applyNumberFormat="1" applyFont="1" applyFill="1" applyAlignment="1">
      <alignment horizontal="center" vertical="center"/>
    </xf>
    <xf numFmtId="216" fontId="104" fillId="10" borderId="7" xfId="21" applyNumberFormat="1" applyFont="1" applyFill="1" applyBorder="1" applyAlignment="1">
      <alignment horizontal="center" vertical="center"/>
    </xf>
    <xf numFmtId="0" fontId="446" fillId="10" borderId="0" xfId="19" applyFont="1" applyFill="1" applyAlignment="1">
      <alignment horizontal="center" vertical="center"/>
    </xf>
    <xf numFmtId="0" fontId="447" fillId="10" borderId="0" xfId="19" applyFont="1" applyFill="1" applyAlignment="1">
      <alignment horizontal="center"/>
    </xf>
    <xf numFmtId="0" fontId="448" fillId="10" borderId="0" xfId="2" applyFont="1" applyFill="1" applyAlignment="1" applyProtection="1">
      <alignment horizontal="center"/>
      <protection hidden="1"/>
    </xf>
    <xf numFmtId="172" fontId="434" fillId="10" borderId="10" xfId="19" applyNumberFormat="1" applyFont="1" applyFill="1" applyBorder="1" applyAlignment="1">
      <alignment vertical="center"/>
    </xf>
    <xf numFmtId="172" fontId="434" fillId="10" borderId="3" xfId="19" applyNumberFormat="1" applyFont="1" applyFill="1" applyBorder="1" applyAlignment="1">
      <alignment vertical="center"/>
    </xf>
    <xf numFmtId="0" fontId="6" fillId="10" borderId="3" xfId="2" applyFill="1" applyBorder="1" applyProtection="1">
      <protection hidden="1"/>
    </xf>
    <xf numFmtId="0" fontId="103" fillId="10" borderId="3" xfId="19" applyFont="1" applyFill="1" applyBorder="1" applyAlignment="1">
      <alignment horizontal="center" vertical="center"/>
    </xf>
    <xf numFmtId="172" fontId="244" fillId="10" borderId="3" xfId="19" applyNumberFormat="1" applyFont="1" applyFill="1" applyBorder="1" applyAlignment="1" applyProtection="1">
      <alignment horizontal="center" vertical="center" wrapText="1"/>
      <protection locked="0"/>
    </xf>
    <xf numFmtId="0" fontId="1" fillId="57" borderId="0" xfId="19" applyFill="1"/>
    <xf numFmtId="0" fontId="6" fillId="57" borderId="0" xfId="2" applyFill="1" applyProtection="1">
      <protection hidden="1"/>
    </xf>
    <xf numFmtId="0" fontId="340" fillId="57" borderId="0" xfId="2" applyFont="1" applyFill="1" applyAlignment="1" applyProtection="1">
      <alignment vertical="center"/>
      <protection hidden="1"/>
    </xf>
    <xf numFmtId="172" fontId="351" fillId="10" borderId="0" xfId="21" applyNumberFormat="1" applyFont="1" applyFill="1" applyAlignment="1">
      <alignment vertical="center"/>
    </xf>
    <xf numFmtId="0" fontId="114" fillId="10" borderId="223" xfId="19" applyFont="1" applyFill="1" applyBorder="1" applyAlignment="1">
      <alignment vertical="center"/>
    </xf>
    <xf numFmtId="0" fontId="32" fillId="10" borderId="26" xfId="29" applyFill="1" applyBorder="1"/>
    <xf numFmtId="0" fontId="180" fillId="10" borderId="26" xfId="39" applyFill="1" applyBorder="1" applyAlignment="1">
      <alignment vertical="center"/>
    </xf>
    <xf numFmtId="0" fontId="180" fillId="10" borderId="136" xfId="39" applyFill="1" applyBorder="1" applyAlignment="1">
      <alignment vertical="center"/>
    </xf>
    <xf numFmtId="0" fontId="114" fillId="10" borderId="175" xfId="19" applyFont="1" applyFill="1" applyBorder="1" applyAlignment="1">
      <alignment vertical="center"/>
    </xf>
    <xf numFmtId="0" fontId="32" fillId="10" borderId="22" xfId="29" applyFill="1" applyBorder="1"/>
    <xf numFmtId="0" fontId="114" fillId="10" borderId="6" xfId="19" applyFont="1" applyFill="1" applyBorder="1" applyAlignment="1">
      <alignment horizontal="right" vertical="center"/>
    </xf>
    <xf numFmtId="0" fontId="343" fillId="10" borderId="0" xfId="19" applyFont="1" applyFill="1" applyAlignment="1">
      <alignment horizontal="center" vertical="center"/>
    </xf>
    <xf numFmtId="172" fontId="343" fillId="10" borderId="0" xfId="21" applyNumberFormat="1" applyFont="1" applyFill="1" applyAlignment="1">
      <alignment horizontal="left" vertical="center"/>
    </xf>
    <xf numFmtId="172" fontId="343" fillId="10" borderId="7" xfId="21" applyNumberFormat="1" applyFont="1" applyFill="1" applyBorder="1" applyAlignment="1">
      <alignment vertical="center"/>
    </xf>
    <xf numFmtId="172" fontId="114" fillId="10" borderId="7" xfId="21" applyNumberFormat="1" applyFont="1" applyFill="1" applyBorder="1" applyAlignment="1">
      <alignment horizontal="center" vertical="center"/>
    </xf>
    <xf numFmtId="1" fontId="114" fillId="10" borderId="0" xfId="19" applyNumberFormat="1" applyFont="1" applyFill="1" applyAlignment="1">
      <alignment horizontal="right" vertical="center"/>
    </xf>
    <xf numFmtId="1" fontId="114" fillId="10" borderId="0" xfId="19" applyNumberFormat="1" applyFont="1" applyFill="1" applyAlignment="1">
      <alignment horizontal="center" vertical="center"/>
    </xf>
    <xf numFmtId="0" fontId="244" fillId="10" borderId="0" xfId="19" applyFont="1" applyFill="1" applyAlignment="1">
      <alignment horizontal="centerContinuous" vertical="center"/>
    </xf>
    <xf numFmtId="0" fontId="340" fillId="10" borderId="0" xfId="19" applyFont="1" applyFill="1" applyAlignment="1">
      <alignment horizontal="center" vertical="center"/>
    </xf>
    <xf numFmtId="186" fontId="452" fillId="11" borderId="6" xfId="21" applyNumberFormat="1" applyFont="1" applyFill="1" applyBorder="1" applyAlignment="1">
      <alignment horizontal="center" vertical="center" wrapText="1"/>
    </xf>
    <xf numFmtId="186" fontId="452" fillId="11" borderId="0" xfId="21" applyNumberFormat="1" applyFont="1" applyFill="1" applyAlignment="1">
      <alignment horizontal="center" vertical="center" wrapText="1"/>
    </xf>
    <xf numFmtId="1" fontId="452" fillId="11" borderId="0" xfId="21" applyNumberFormat="1" applyFont="1" applyFill="1" applyAlignment="1">
      <alignment horizontal="centerContinuous" vertical="center"/>
    </xf>
    <xf numFmtId="0" fontId="452" fillId="11" borderId="0" xfId="19" applyFont="1" applyFill="1" applyAlignment="1">
      <alignment horizontal="center" vertical="center" wrapText="1"/>
    </xf>
    <xf numFmtId="0" fontId="452" fillId="11" borderId="0" xfId="19" applyFont="1" applyFill="1" applyAlignment="1">
      <alignment horizontal="centerContinuous" vertical="center"/>
    </xf>
    <xf numFmtId="0" fontId="452" fillId="11" borderId="0" xfId="19" applyFont="1" applyFill="1" applyAlignment="1">
      <alignment horizontal="center" vertical="center"/>
    </xf>
    <xf numFmtId="172" fontId="452" fillId="11" borderId="7" xfId="21" applyNumberFormat="1" applyFont="1" applyFill="1" applyBorder="1" applyAlignment="1">
      <alignment horizontal="center" vertical="center"/>
    </xf>
    <xf numFmtId="172" fontId="452" fillId="11" borderId="6" xfId="21" applyNumberFormat="1" applyFont="1" applyFill="1" applyBorder="1" applyAlignment="1">
      <alignment horizontal="center" vertical="center"/>
    </xf>
    <xf numFmtId="172" fontId="452" fillId="11" borderId="0" xfId="21" applyNumberFormat="1" applyFont="1" applyFill="1" applyAlignment="1">
      <alignment horizontal="center" vertical="center"/>
    </xf>
    <xf numFmtId="1" fontId="452" fillId="11" borderId="0" xfId="21" applyNumberFormat="1" applyFont="1" applyFill="1" applyAlignment="1">
      <alignment horizontal="center" vertical="center"/>
    </xf>
    <xf numFmtId="2" fontId="452" fillId="11" borderId="0" xfId="21" applyNumberFormat="1" applyFont="1" applyFill="1" applyAlignment="1">
      <alignment horizontal="center" vertical="center"/>
    </xf>
    <xf numFmtId="0" fontId="452" fillId="11" borderId="7" xfId="19" applyFont="1" applyFill="1" applyBorder="1" applyAlignment="1">
      <alignment horizontal="center" vertical="center"/>
    </xf>
    <xf numFmtId="172" fontId="452" fillId="11" borderId="179" xfId="21" applyNumberFormat="1" applyFont="1" applyFill="1" applyBorder="1" applyAlignment="1">
      <alignment horizontal="center" vertical="center"/>
    </xf>
    <xf numFmtId="172" fontId="452" fillId="11" borderId="25" xfId="21" applyNumberFormat="1" applyFont="1" applyFill="1" applyBorder="1" applyAlignment="1">
      <alignment horizontal="center" vertical="center"/>
    </xf>
    <xf numFmtId="1" fontId="452" fillId="11" borderId="25" xfId="21" applyNumberFormat="1" applyFont="1" applyFill="1" applyBorder="1" applyAlignment="1">
      <alignment horizontal="center" vertical="center"/>
    </xf>
    <xf numFmtId="0" fontId="452" fillId="11" borderId="25" xfId="19" applyFont="1" applyFill="1" applyBorder="1" applyAlignment="1">
      <alignment horizontal="center" vertical="center"/>
    </xf>
    <xf numFmtId="2" fontId="452" fillId="11" borderId="25" xfId="21" applyNumberFormat="1" applyFont="1" applyFill="1" applyBorder="1" applyAlignment="1">
      <alignment horizontal="center" vertical="center"/>
    </xf>
    <xf numFmtId="0" fontId="452" fillId="11" borderId="143" xfId="19" applyFont="1" applyFill="1" applyBorder="1" applyAlignment="1">
      <alignment horizontal="center" vertical="center"/>
    </xf>
    <xf numFmtId="0" fontId="44" fillId="10" borderId="10" xfId="19" applyFont="1" applyFill="1" applyBorder="1" applyAlignment="1">
      <alignment vertical="center" wrapText="1"/>
    </xf>
    <xf numFmtId="0" fontId="44" fillId="10" borderId="3" xfId="19" applyFont="1" applyFill="1" applyBorder="1" applyAlignment="1">
      <alignment vertical="center" wrapText="1"/>
    </xf>
    <xf numFmtId="0" fontId="44" fillId="10" borderId="11" xfId="19" applyFont="1" applyFill="1" applyBorder="1" applyAlignment="1">
      <alignment vertical="center" wrapText="1"/>
    </xf>
    <xf numFmtId="0" fontId="180" fillId="10" borderId="268" xfId="39" applyFill="1" applyBorder="1" applyAlignment="1">
      <alignment vertical="center"/>
    </xf>
    <xf numFmtId="0" fontId="6" fillId="10" borderId="213" xfId="2" applyFill="1" applyBorder="1" applyProtection="1">
      <protection hidden="1"/>
    </xf>
    <xf numFmtId="0" fontId="6" fillId="10" borderId="214" xfId="2" applyFill="1" applyBorder="1" applyProtection="1">
      <protection hidden="1"/>
    </xf>
    <xf numFmtId="0" fontId="359" fillId="10" borderId="213" xfId="21" applyFont="1" applyFill="1" applyBorder="1" applyAlignment="1" applyProtection="1">
      <alignment horizontal="center" vertical="center"/>
      <protection locked="0"/>
    </xf>
    <xf numFmtId="0" fontId="359" fillId="10" borderId="0" xfId="21" applyFont="1" applyFill="1" applyAlignment="1" applyProtection="1">
      <alignment horizontal="center" vertical="center"/>
      <protection locked="0"/>
    </xf>
    <xf numFmtId="0" fontId="359" fillId="10" borderId="214" xfId="21" applyFont="1" applyFill="1" applyBorder="1" applyAlignment="1" applyProtection="1">
      <alignment horizontal="center" vertical="center"/>
      <protection locked="0"/>
    </xf>
    <xf numFmtId="0" fontId="431" fillId="10" borderId="213" xfId="19" applyFont="1" applyFill="1" applyBorder="1" applyAlignment="1">
      <alignment horizontal="left" vertical="center"/>
    </xf>
    <xf numFmtId="0" fontId="431" fillId="10" borderId="0" xfId="19" applyFont="1" applyFill="1" applyAlignment="1">
      <alignment horizontal="left" vertical="center"/>
    </xf>
    <xf numFmtId="0" fontId="454" fillId="10" borderId="0" xfId="19" applyFont="1" applyFill="1" applyAlignment="1">
      <alignment horizontal="right" vertical="center"/>
    </xf>
    <xf numFmtId="0" fontId="351" fillId="42" borderId="269" xfId="21" applyFont="1" applyFill="1" applyBorder="1" applyAlignment="1">
      <alignment horizontal="center" vertical="center"/>
    </xf>
    <xf numFmtId="2" fontId="343" fillId="10" borderId="0" xfId="19" applyNumberFormat="1" applyFont="1" applyFill="1" applyAlignment="1">
      <alignment horizontal="left" vertical="center"/>
    </xf>
    <xf numFmtId="0" fontId="1" fillId="0" borderId="270" xfId="19" applyBorder="1"/>
    <xf numFmtId="0" fontId="431" fillId="10" borderId="214" xfId="19" applyFont="1" applyFill="1" applyBorder="1" applyAlignment="1">
      <alignment horizontal="left" vertical="center"/>
    </xf>
    <xf numFmtId="0" fontId="355" fillId="10" borderId="0" xfId="19" applyFont="1" applyFill="1" applyAlignment="1">
      <alignment horizontal="right" vertical="center"/>
    </xf>
    <xf numFmtId="171" fontId="355" fillId="42" borderId="269" xfId="21" applyNumberFormat="1" applyFont="1" applyFill="1" applyBorder="1" applyAlignment="1">
      <alignment horizontal="center" vertical="center"/>
    </xf>
    <xf numFmtId="171" fontId="385" fillId="42" borderId="269" xfId="21" applyNumberFormat="1" applyFont="1" applyFill="1" applyBorder="1" applyAlignment="1">
      <alignment horizontal="center" vertical="center"/>
    </xf>
    <xf numFmtId="0" fontId="444" fillId="10" borderId="0" xfId="19" applyFont="1" applyFill="1" applyAlignment="1">
      <alignment horizontal="center" vertical="center"/>
    </xf>
    <xf numFmtId="205" fontId="355" fillId="42" borderId="271" xfId="19" applyNumberFormat="1" applyFont="1" applyFill="1" applyBorder="1" applyAlignment="1" applyProtection="1">
      <alignment horizontal="center" vertical="center"/>
      <protection locked="0"/>
    </xf>
    <xf numFmtId="0" fontId="455" fillId="10" borderId="0" xfId="2" applyFont="1" applyFill="1" applyAlignment="1">
      <alignment horizontal="left" vertical="center"/>
    </xf>
    <xf numFmtId="0" fontId="114" fillId="10" borderId="0" xfId="21" applyFont="1" applyFill="1" applyAlignment="1">
      <alignment horizontal="right" vertical="center"/>
    </xf>
    <xf numFmtId="0" fontId="114" fillId="10" borderId="0" xfId="21" applyFont="1" applyFill="1" applyAlignment="1">
      <alignment horizontal="center" vertical="center"/>
    </xf>
    <xf numFmtId="0" fontId="114" fillId="10" borderId="272" xfId="21" applyFont="1" applyFill="1" applyBorder="1" applyAlignment="1">
      <alignment horizontal="center" vertical="center"/>
    </xf>
    <xf numFmtId="0" fontId="114" fillId="10" borderId="272" xfId="19" applyFont="1" applyFill="1" applyBorder="1" applyAlignment="1" applyProtection="1">
      <alignment horizontal="center" vertical="center"/>
      <protection locked="0"/>
    </xf>
    <xf numFmtId="0" fontId="343" fillId="10" borderId="0" xfId="19" applyFont="1" applyFill="1" applyAlignment="1">
      <alignment horizontal="right" vertical="center"/>
    </xf>
    <xf numFmtId="171" fontId="343" fillId="10" borderId="244" xfId="21" applyNumberFormat="1" applyFont="1" applyFill="1" applyBorder="1" applyAlignment="1">
      <alignment horizontal="center" vertical="center"/>
    </xf>
    <xf numFmtId="171" fontId="343" fillId="10" borderId="273" xfId="21" applyNumberFormat="1" applyFont="1" applyFill="1" applyBorder="1" applyAlignment="1">
      <alignment horizontal="center" vertical="center"/>
    </xf>
    <xf numFmtId="202" fontId="343" fillId="10" borderId="0" xfId="21" applyNumberFormat="1" applyFont="1" applyFill="1" applyAlignment="1">
      <alignment horizontal="centerContinuous" vertical="center"/>
    </xf>
    <xf numFmtId="0" fontId="343" fillId="10" borderId="0" xfId="19" applyFont="1" applyFill="1" applyAlignment="1">
      <alignment horizontal="left" vertical="center"/>
    </xf>
    <xf numFmtId="0" fontId="1" fillId="10" borderId="214" xfId="19" applyFill="1" applyBorder="1"/>
    <xf numFmtId="0" fontId="114" fillId="10" borderId="0" xfId="19" applyFont="1" applyFill="1" applyAlignment="1">
      <alignment horizontal="right" vertical="center"/>
    </xf>
    <xf numFmtId="171" fontId="114" fillId="10" borderId="244" xfId="21" applyNumberFormat="1" applyFont="1" applyFill="1" applyBorder="1" applyAlignment="1">
      <alignment horizontal="center" vertical="center"/>
    </xf>
    <xf numFmtId="171" fontId="114" fillId="10" borderId="273" xfId="21" applyNumberFormat="1" applyFont="1" applyFill="1" applyBorder="1" applyAlignment="1">
      <alignment horizontal="center" vertical="center"/>
    </xf>
    <xf numFmtId="202" fontId="346" fillId="10" borderId="0" xfId="21" applyNumberFormat="1" applyFont="1" applyFill="1" applyAlignment="1">
      <alignment horizontal="centerContinuous" vertical="center"/>
    </xf>
    <xf numFmtId="202" fontId="114" fillId="10" borderId="0" xfId="21" applyNumberFormat="1" applyFont="1" applyFill="1" applyAlignment="1">
      <alignment horizontal="centerContinuous" vertical="center"/>
    </xf>
    <xf numFmtId="202" fontId="456" fillId="10" borderId="0" xfId="21" applyNumberFormat="1" applyFont="1" applyFill="1" applyAlignment="1">
      <alignment horizontal="centerContinuous" vertical="center"/>
    </xf>
    <xf numFmtId="0" fontId="456" fillId="10" borderId="0" xfId="19" applyFont="1" applyFill="1" applyAlignment="1">
      <alignment horizontal="left" vertical="center"/>
    </xf>
    <xf numFmtId="0" fontId="457" fillId="10" borderId="0" xfId="19" applyFont="1" applyFill="1" applyAlignment="1">
      <alignment horizontal="left" vertical="center"/>
    </xf>
    <xf numFmtId="176" fontId="456" fillId="10" borderId="0" xfId="21" applyNumberFormat="1" applyFont="1" applyFill="1" applyAlignment="1">
      <alignment horizontal="centerContinuous" vertical="center"/>
    </xf>
    <xf numFmtId="0" fontId="455" fillId="10" borderId="0" xfId="2" applyFont="1" applyFill="1" applyAlignment="1">
      <alignment horizontal="center" vertical="center"/>
    </xf>
    <xf numFmtId="0" fontId="98" fillId="10" borderId="0" xfId="19" applyFont="1" applyFill="1" applyAlignment="1">
      <alignment horizontal="left" vertical="center"/>
    </xf>
    <xf numFmtId="0" fontId="99" fillId="10" borderId="0" xfId="19" applyFont="1" applyFill="1" applyAlignment="1">
      <alignment horizontal="left" vertical="center"/>
    </xf>
    <xf numFmtId="0" fontId="6" fillId="10" borderId="30" xfId="2" applyFill="1" applyBorder="1" applyProtection="1">
      <protection hidden="1"/>
    </xf>
    <xf numFmtId="0" fontId="6" fillId="10" borderId="57" xfId="2" applyFill="1" applyBorder="1" applyProtection="1">
      <protection hidden="1"/>
    </xf>
    <xf numFmtId="0" fontId="31" fillId="57" borderId="0" xfId="2" applyFont="1" applyFill="1" applyAlignment="1" applyProtection="1">
      <alignment horizontal="center" vertical="center"/>
      <protection locked="0"/>
    </xf>
    <xf numFmtId="0" fontId="21" fillId="10" borderId="0" xfId="19" applyFont="1" applyFill="1"/>
    <xf numFmtId="0" fontId="31" fillId="10" borderId="0" xfId="21" applyFont="1" applyFill="1" applyAlignment="1">
      <alignment vertical="center"/>
    </xf>
    <xf numFmtId="0" fontId="47" fillId="0" borderId="0" xfId="2" applyFont="1" applyAlignment="1">
      <alignment horizontal="center" vertical="center"/>
    </xf>
    <xf numFmtId="0" fontId="256" fillId="1986" borderId="174" xfId="2" applyFont="1" applyFill="1" applyBorder="1" applyAlignment="1">
      <alignment horizontal="center" vertical="center"/>
    </xf>
    <xf numFmtId="0" fontId="36" fillId="10" borderId="0" xfId="2" applyFont="1" applyFill="1" applyAlignment="1" applyProtection="1">
      <alignment vertical="center"/>
      <protection hidden="1"/>
    </xf>
    <xf numFmtId="0" fontId="21" fillId="10" borderId="0" xfId="29" applyFont="1" applyFill="1" applyAlignment="1">
      <alignment vertical="center"/>
    </xf>
    <xf numFmtId="0" fontId="21" fillId="10" borderId="0" xfId="29" applyFont="1" applyFill="1" applyAlignment="1">
      <alignment horizontal="right" vertical="center"/>
    </xf>
    <xf numFmtId="0" fontId="194" fillId="1986" borderId="211" xfId="2" applyFont="1" applyFill="1" applyBorder="1" applyAlignment="1">
      <alignment horizontal="center" vertical="center"/>
    </xf>
    <xf numFmtId="0" fontId="180" fillId="10" borderId="128" xfId="39" applyFill="1" applyBorder="1" applyAlignment="1">
      <alignment vertical="center"/>
    </xf>
    <xf numFmtId="0" fontId="180" fillId="10" borderId="109" xfId="39" applyFill="1" applyBorder="1" applyAlignment="1">
      <alignment vertical="center"/>
    </xf>
    <xf numFmtId="0" fontId="298" fillId="10" borderId="6" xfId="19" applyFont="1" applyFill="1" applyBorder="1" applyAlignment="1" applyProtection="1">
      <alignment horizontal="left" vertical="center"/>
      <protection locked="0"/>
    </xf>
    <xf numFmtId="0" fontId="364" fillId="10" borderId="26" xfId="19" applyFont="1" applyFill="1" applyBorder="1" applyAlignment="1" applyProtection="1">
      <alignment horizontal="right" vertical="center"/>
      <protection locked="0"/>
    </xf>
    <xf numFmtId="170" fontId="299" fillId="42" borderId="214" xfId="19" applyNumberFormat="1" applyFont="1" applyFill="1" applyBorder="1" applyAlignment="1" applyProtection="1">
      <alignment horizontal="center" vertical="center"/>
      <protection locked="0"/>
    </xf>
    <xf numFmtId="0" fontId="364" fillId="10" borderId="0" xfId="19" applyFont="1" applyFill="1" applyAlignment="1" applyProtection="1">
      <alignment horizontal="right" vertical="center"/>
      <protection locked="0"/>
    </xf>
    <xf numFmtId="0" fontId="300" fillId="10" borderId="0" xfId="19" applyFont="1" applyFill="1" applyAlignment="1" applyProtection="1">
      <alignment horizontal="right" vertical="center"/>
      <protection locked="0"/>
    </xf>
    <xf numFmtId="170" fontId="301" fillId="42" borderId="7" xfId="19" applyNumberFormat="1" applyFont="1" applyFill="1" applyBorder="1" applyAlignment="1" applyProtection="1">
      <alignment horizontal="center" vertical="center"/>
      <protection locked="0"/>
    </xf>
    <xf numFmtId="0" fontId="302" fillId="10" borderId="6" xfId="19" applyFont="1" applyFill="1" applyBorder="1" applyAlignment="1" applyProtection="1">
      <alignment horizontal="left" vertical="center"/>
      <protection locked="0"/>
    </xf>
    <xf numFmtId="0" fontId="302" fillId="10" borderId="0" xfId="19" applyFont="1" applyFill="1" applyAlignment="1" applyProtection="1">
      <alignment horizontal="right" vertical="center"/>
      <protection locked="0"/>
    </xf>
    <xf numFmtId="193" fontId="301" fillId="42" borderId="214" xfId="19" applyNumberFormat="1" applyFont="1" applyFill="1" applyBorder="1" applyAlignment="1" applyProtection="1">
      <alignment horizontal="center" vertical="center"/>
      <protection locked="0"/>
    </xf>
    <xf numFmtId="170" fontId="301" fillId="42" borderId="214" xfId="19" applyNumberFormat="1" applyFont="1" applyFill="1" applyBorder="1" applyAlignment="1" applyProtection="1">
      <alignment horizontal="center" vertical="center"/>
      <protection locked="0"/>
    </xf>
    <xf numFmtId="170" fontId="299" fillId="42" borderId="7" xfId="19" applyNumberFormat="1" applyFont="1" applyFill="1" applyBorder="1" applyAlignment="1" applyProtection="1">
      <alignment horizontal="center" vertical="center"/>
      <protection locked="0"/>
    </xf>
    <xf numFmtId="0" fontId="44" fillId="10" borderId="6" xfId="19" applyFont="1" applyFill="1" applyBorder="1" applyAlignment="1" applyProtection="1">
      <alignment horizontal="left" vertical="center"/>
      <protection locked="0"/>
    </xf>
    <xf numFmtId="0" fontId="44" fillId="10" borderId="0" xfId="19" applyFont="1" applyFill="1" applyAlignment="1" applyProtection="1">
      <alignment horizontal="right" vertical="center"/>
      <protection locked="0"/>
    </xf>
    <xf numFmtId="170" fontId="17" fillId="10" borderId="214" xfId="19" applyNumberFormat="1" applyFont="1" applyFill="1" applyBorder="1" applyAlignment="1" applyProtection="1">
      <alignment horizontal="center" vertical="center"/>
      <protection locked="0"/>
    </xf>
    <xf numFmtId="0" fontId="31" fillId="10" borderId="0" xfId="19" applyFont="1" applyFill="1" applyAlignment="1" applyProtection="1">
      <alignment horizontal="right" vertical="center"/>
      <protection locked="0"/>
    </xf>
    <xf numFmtId="170" fontId="17" fillId="10" borderId="7" xfId="19" applyNumberFormat="1" applyFont="1" applyFill="1" applyBorder="1" applyAlignment="1" applyProtection="1">
      <alignment horizontal="center" vertical="center"/>
      <protection locked="0"/>
    </xf>
    <xf numFmtId="0" fontId="31" fillId="10" borderId="175" xfId="19" applyFont="1" applyFill="1" applyBorder="1" applyAlignment="1" applyProtection="1">
      <alignment horizontal="left" vertical="center"/>
      <protection locked="0"/>
    </xf>
    <xf numFmtId="0" fontId="17" fillId="10" borderId="0" xfId="19" applyFont="1" applyFill="1" applyAlignment="1" applyProtection="1">
      <alignment horizontal="right" vertical="center"/>
      <protection locked="0"/>
    </xf>
    <xf numFmtId="193" fontId="17" fillId="10" borderId="214" xfId="19" applyNumberFormat="1" applyFont="1" applyFill="1" applyBorder="1" applyAlignment="1" applyProtection="1">
      <alignment horizontal="center" vertical="center"/>
      <protection locked="0"/>
    </xf>
    <xf numFmtId="193" fontId="17" fillId="10" borderId="7" xfId="19" applyNumberFormat="1" applyFont="1" applyFill="1" applyBorder="1" applyAlignment="1" applyProtection="1">
      <alignment horizontal="center" vertical="center"/>
      <protection locked="0"/>
    </xf>
    <xf numFmtId="0" fontId="31" fillId="8" borderId="274" xfId="19" applyFont="1" applyFill="1" applyBorder="1" applyAlignment="1" applyProtection="1">
      <alignment horizontal="left" vertical="center"/>
      <protection locked="0"/>
    </xf>
    <xf numFmtId="0" fontId="31" fillId="8" borderId="128" xfId="19" applyFont="1" applyFill="1" applyBorder="1" applyAlignment="1" applyProtection="1">
      <alignment horizontal="right" vertical="center"/>
      <protection locked="0"/>
    </xf>
    <xf numFmtId="170" fontId="17" fillId="8" borderId="128" xfId="19" applyNumberFormat="1" applyFont="1" applyFill="1" applyBorder="1" applyAlignment="1" applyProtection="1">
      <alignment horizontal="center" vertical="center"/>
      <protection locked="0"/>
    </xf>
    <xf numFmtId="0" fontId="31" fillId="8" borderId="128" xfId="2" applyFont="1" applyFill="1" applyBorder="1" applyProtection="1">
      <protection hidden="1"/>
    </xf>
    <xf numFmtId="0" fontId="17" fillId="8" borderId="128" xfId="19" applyFont="1" applyFill="1" applyBorder="1" applyAlignment="1" applyProtection="1">
      <alignment horizontal="right" vertical="center"/>
      <protection locked="0"/>
    </xf>
    <xf numFmtId="193" fontId="17" fillId="8" borderId="128" xfId="19" applyNumberFormat="1" applyFont="1" applyFill="1" applyBorder="1" applyAlignment="1" applyProtection="1">
      <alignment horizontal="center" vertical="center"/>
      <protection locked="0"/>
    </xf>
    <xf numFmtId="193" fontId="17" fillId="8" borderId="109" xfId="19" applyNumberFormat="1" applyFont="1" applyFill="1" applyBorder="1" applyAlignment="1" applyProtection="1">
      <alignment horizontal="center" vertical="center"/>
      <protection locked="0"/>
    </xf>
    <xf numFmtId="0" fontId="300" fillId="10" borderId="6" xfId="19" applyFont="1" applyFill="1" applyBorder="1" applyAlignment="1" applyProtection="1">
      <alignment horizontal="left" vertical="center"/>
      <protection locked="0"/>
    </xf>
    <xf numFmtId="0" fontId="301" fillId="10" borderId="0" xfId="19" applyFont="1" applyFill="1" applyAlignment="1" applyProtection="1">
      <alignment horizontal="right" vertical="center" wrapText="1"/>
      <protection locked="0"/>
    </xf>
    <xf numFmtId="199" fontId="303" fillId="42" borderId="214" xfId="19" applyNumberFormat="1" applyFont="1" applyFill="1" applyBorder="1" applyAlignment="1" applyProtection="1">
      <alignment horizontal="center" vertical="center"/>
      <protection locked="0"/>
    </xf>
    <xf numFmtId="0" fontId="302" fillId="10" borderId="0" xfId="19" applyFont="1" applyFill="1" applyAlignment="1" applyProtection="1">
      <alignment horizontal="right" vertical="center" wrapText="1"/>
      <protection locked="0"/>
    </xf>
    <xf numFmtId="0" fontId="17" fillId="10" borderId="179" xfId="19" applyFont="1" applyFill="1" applyBorder="1" applyAlignment="1" applyProtection="1">
      <alignment horizontal="left" vertical="center"/>
      <protection locked="0"/>
    </xf>
    <xf numFmtId="0" fontId="17" fillId="10" borderId="25" xfId="19" applyFont="1" applyFill="1" applyBorder="1" applyAlignment="1" applyProtection="1">
      <alignment horizontal="right" vertical="center"/>
      <protection locked="0"/>
    </xf>
    <xf numFmtId="193" fontId="17" fillId="10" borderId="57" xfId="19" applyNumberFormat="1" applyFont="1" applyFill="1" applyBorder="1" applyAlignment="1" applyProtection="1">
      <alignment horizontal="center" vertical="center"/>
      <protection locked="0"/>
    </xf>
    <xf numFmtId="0" fontId="31" fillId="10" borderId="25" xfId="19" applyFont="1" applyFill="1" applyBorder="1" applyAlignment="1" applyProtection="1">
      <alignment horizontal="right" vertical="center"/>
      <protection locked="0"/>
    </xf>
    <xf numFmtId="170" fontId="17" fillId="10" borderId="57" xfId="19" applyNumberFormat="1" applyFont="1" applyFill="1" applyBorder="1" applyAlignment="1" applyProtection="1">
      <alignment horizontal="center" vertical="center"/>
      <protection locked="0"/>
    </xf>
    <xf numFmtId="193" fontId="17" fillId="10" borderId="143" xfId="19" applyNumberFormat="1" applyFont="1" applyFill="1" applyBorder="1" applyAlignment="1" applyProtection="1">
      <alignment horizontal="center" vertical="center"/>
      <protection locked="0"/>
    </xf>
    <xf numFmtId="0" fontId="31" fillId="10" borderId="0" xfId="2" applyFont="1" applyFill="1" applyAlignment="1">
      <alignment horizontal="center" vertical="center" wrapText="1"/>
    </xf>
    <xf numFmtId="0" fontId="31" fillId="10" borderId="0" xfId="2" applyFont="1" applyFill="1" applyAlignment="1">
      <alignment horizontal="center" vertical="center"/>
    </xf>
    <xf numFmtId="0" fontId="31" fillId="10" borderId="0" xfId="2" applyFont="1" applyFill="1" applyAlignment="1">
      <alignment horizontal="centerContinuous" vertical="center"/>
    </xf>
    <xf numFmtId="0" fontId="458" fillId="0" borderId="0" xfId="19" applyFont="1" applyAlignment="1">
      <alignment horizontal="center" vertical="center"/>
    </xf>
    <xf numFmtId="0" fontId="458" fillId="10" borderId="0" xfId="19" applyFont="1" applyFill="1" applyAlignment="1">
      <alignment vertical="center"/>
    </xf>
    <xf numFmtId="0" fontId="458" fillId="0" borderId="0" xfId="19" applyFont="1" applyAlignment="1">
      <alignment vertical="center"/>
    </xf>
    <xf numFmtId="0" fontId="26" fillId="6" borderId="241" xfId="21" applyFont="1" applyFill="1" applyBorder="1" applyAlignment="1" applyProtection="1">
      <alignment horizontal="left" vertical="center"/>
      <protection locked="0"/>
    </xf>
    <xf numFmtId="0" fontId="21" fillId="6" borderId="134" xfId="21" applyFont="1" applyFill="1" applyBorder="1" applyAlignment="1" applyProtection="1">
      <alignment horizontal="centerContinuous" vertical="center"/>
      <protection locked="0"/>
    </xf>
    <xf numFmtId="0" fontId="21" fillId="6" borderId="242" xfId="21" applyFont="1" applyFill="1" applyBorder="1" applyAlignment="1" applyProtection="1">
      <alignment horizontal="right" vertical="center"/>
      <protection locked="0"/>
    </xf>
    <xf numFmtId="0" fontId="21" fillId="6" borderId="241" xfId="21" applyFont="1" applyFill="1" applyBorder="1" applyAlignment="1" applyProtection="1">
      <alignment horizontal="left" vertical="center"/>
      <protection locked="0"/>
    </xf>
    <xf numFmtId="0" fontId="383" fillId="14" borderId="213" xfId="19" applyFont="1" applyFill="1" applyBorder="1" applyAlignment="1" applyProtection="1">
      <alignment horizontal="right" vertical="center"/>
      <protection locked="0"/>
    </xf>
    <xf numFmtId="174" fontId="305" fillId="48" borderId="214" xfId="19" applyNumberFormat="1" applyFont="1" applyFill="1" applyBorder="1" applyAlignment="1" applyProtection="1">
      <alignment horizontal="center" vertical="center"/>
      <protection locked="0"/>
    </xf>
    <xf numFmtId="0" fontId="383" fillId="10" borderId="0" xfId="19" applyFont="1" applyFill="1" applyAlignment="1" applyProtection="1">
      <alignment horizontal="right" vertical="center"/>
      <protection locked="0"/>
    </xf>
    <xf numFmtId="202" fontId="305" fillId="42" borderId="214" xfId="19" applyNumberFormat="1" applyFont="1" applyFill="1" applyBorder="1" applyAlignment="1" applyProtection="1">
      <alignment horizontal="center" vertical="center"/>
      <protection locked="0"/>
    </xf>
    <xf numFmtId="0" fontId="307" fillId="14" borderId="213" xfId="19" applyFont="1" applyFill="1" applyBorder="1" applyAlignment="1" applyProtection="1">
      <alignment horizontal="right" vertical="center"/>
      <protection locked="0"/>
    </xf>
    <xf numFmtId="174" fontId="307" fillId="42" borderId="214" xfId="19" applyNumberFormat="1" applyFont="1" applyFill="1" applyBorder="1" applyAlignment="1" applyProtection="1">
      <alignment horizontal="center" vertical="center"/>
      <protection locked="0"/>
    </xf>
    <xf numFmtId="0" fontId="307" fillId="10" borderId="0" xfId="19" applyFont="1" applyFill="1" applyAlignment="1" applyProtection="1">
      <alignment horizontal="right" vertical="center"/>
      <protection locked="0"/>
    </xf>
    <xf numFmtId="199" fontId="307" fillId="42" borderId="214" xfId="19" applyNumberFormat="1" applyFont="1" applyFill="1" applyBorder="1" applyAlignment="1" applyProtection="1">
      <alignment horizontal="center" vertical="center"/>
      <protection locked="0"/>
    </xf>
    <xf numFmtId="202" fontId="307" fillId="42" borderId="214" xfId="19" applyNumberFormat="1" applyFont="1" applyFill="1" applyBorder="1" applyAlignment="1" applyProtection="1">
      <alignment horizontal="center" vertical="center"/>
      <protection locked="0"/>
    </xf>
    <xf numFmtId="0" fontId="44" fillId="14" borderId="213" xfId="19" applyFont="1" applyFill="1" applyBorder="1" applyAlignment="1" applyProtection="1">
      <alignment horizontal="right" vertical="center"/>
      <protection locked="0"/>
    </xf>
    <xf numFmtId="174" fontId="44" fillId="14" borderId="214" xfId="19" applyNumberFormat="1" applyFont="1" applyFill="1" applyBorder="1" applyAlignment="1" applyProtection="1">
      <alignment horizontal="center" vertical="center"/>
      <protection locked="0"/>
    </xf>
    <xf numFmtId="176" fontId="44" fillId="14" borderId="214" xfId="19" applyNumberFormat="1" applyFont="1" applyFill="1" applyBorder="1" applyAlignment="1" applyProtection="1">
      <alignment horizontal="center" vertical="center"/>
      <protection locked="0"/>
    </xf>
    <xf numFmtId="202" fontId="44" fillId="14" borderId="214" xfId="19" applyNumberFormat="1" applyFont="1" applyFill="1" applyBorder="1" applyAlignment="1" applyProtection="1">
      <alignment horizontal="center" vertical="center"/>
      <protection locked="0"/>
    </xf>
    <xf numFmtId="0" fontId="44" fillId="14" borderId="30" xfId="19" applyFont="1" applyFill="1" applyBorder="1" applyAlignment="1" applyProtection="1">
      <alignment horizontal="right" vertical="center"/>
      <protection locked="0"/>
    </xf>
    <xf numFmtId="203" fontId="44" fillId="14" borderId="57" xfId="19" applyNumberFormat="1" applyFont="1" applyFill="1" applyBorder="1" applyAlignment="1" applyProtection="1">
      <alignment horizontal="center" vertical="center"/>
      <protection locked="0"/>
    </xf>
    <xf numFmtId="172" fontId="44" fillId="14" borderId="57" xfId="19" applyNumberFormat="1" applyFont="1" applyFill="1" applyBorder="1" applyAlignment="1" applyProtection="1">
      <alignment horizontal="center" vertical="center"/>
      <protection locked="0"/>
    </xf>
    <xf numFmtId="0" fontId="55" fillId="14" borderId="213" xfId="19" applyFont="1" applyFill="1" applyBorder="1" applyAlignment="1" applyProtection="1">
      <alignment horizontal="right" vertical="center"/>
      <protection locked="0"/>
    </xf>
    <xf numFmtId="0" fontId="55" fillId="14" borderId="209" xfId="19" applyFont="1" applyFill="1" applyBorder="1" applyAlignment="1" applyProtection="1">
      <alignment horizontal="right" vertical="center"/>
      <protection locked="0"/>
    </xf>
    <xf numFmtId="0" fontId="55" fillId="14" borderId="211" xfId="19" applyFont="1" applyFill="1" applyBorder="1" applyAlignment="1" applyProtection="1">
      <alignment horizontal="right" vertical="center"/>
      <protection locked="0"/>
    </xf>
    <xf numFmtId="174" fontId="307" fillId="42" borderId="212" xfId="19" applyNumberFormat="1" applyFont="1" applyFill="1" applyBorder="1" applyAlignment="1" applyProtection="1">
      <alignment horizontal="center" vertical="center"/>
      <protection locked="0"/>
    </xf>
    <xf numFmtId="202" fontId="55" fillId="42" borderId="214" xfId="19" applyNumberFormat="1" applyFont="1" applyFill="1" applyBorder="1" applyAlignment="1" applyProtection="1">
      <alignment horizontal="center" vertical="center"/>
      <protection locked="0"/>
    </xf>
    <xf numFmtId="202" fontId="55" fillId="42" borderId="212" xfId="19" applyNumberFormat="1" applyFont="1" applyFill="1" applyBorder="1" applyAlignment="1" applyProtection="1">
      <alignment horizontal="center" vertical="center"/>
      <protection locked="0"/>
    </xf>
    <xf numFmtId="0" fontId="383" fillId="14" borderId="0" xfId="19" applyFont="1" applyFill="1" applyAlignment="1" applyProtection="1">
      <alignment horizontal="right" vertical="center"/>
      <protection locked="0"/>
    </xf>
    <xf numFmtId="199" fontId="107" fillId="42" borderId="214" xfId="19" applyNumberFormat="1" applyFont="1" applyFill="1" applyBorder="1" applyAlignment="1" applyProtection="1">
      <alignment horizontal="center" vertical="center"/>
      <protection locked="0"/>
    </xf>
    <xf numFmtId="202" fontId="107" fillId="42" borderId="214" xfId="19" applyNumberFormat="1" applyFont="1" applyFill="1" applyBorder="1" applyAlignment="1" applyProtection="1">
      <alignment horizontal="center" vertical="center"/>
      <protection locked="0"/>
    </xf>
    <xf numFmtId="176" fontId="44" fillId="14" borderId="57" xfId="19" applyNumberFormat="1" applyFont="1" applyFill="1" applyBorder="1" applyAlignment="1" applyProtection="1">
      <alignment horizontal="center" vertical="center"/>
      <protection locked="0"/>
    </xf>
    <xf numFmtId="202" fontId="44" fillId="14" borderId="57" xfId="19" applyNumberFormat="1" applyFont="1" applyFill="1" applyBorder="1" applyAlignment="1" applyProtection="1">
      <alignment horizontal="center" vertical="center"/>
      <protection locked="0"/>
    </xf>
    <xf numFmtId="0" fontId="48" fillId="10" borderId="0" xfId="19" applyFont="1" applyFill="1" applyAlignment="1">
      <alignment vertical="center"/>
    </xf>
    <xf numFmtId="0" fontId="48" fillId="10" borderId="0" xfId="19" applyFont="1" applyFill="1"/>
    <xf numFmtId="0" fontId="0" fillId="10" borderId="0" xfId="19" applyFont="1" applyFill="1"/>
    <xf numFmtId="0" fontId="107" fillId="10" borderId="0" xfId="19" applyFont="1" applyFill="1"/>
    <xf numFmtId="0" fontId="383" fillId="10" borderId="0" xfId="19" applyFont="1" applyFill="1"/>
    <xf numFmtId="0" fontId="1" fillId="8" borderId="274" xfId="19" applyFill="1" applyBorder="1" applyAlignment="1">
      <alignment horizontal="center" vertical="center"/>
    </xf>
    <xf numFmtId="0" fontId="52" fillId="10" borderId="109" xfId="2" applyFont="1" applyFill="1" applyBorder="1" applyAlignment="1">
      <alignment horizontal="left" vertical="center"/>
    </xf>
    <xf numFmtId="0" fontId="300" fillId="14" borderId="6" xfId="19" applyFont="1" applyFill="1" applyBorder="1" applyAlignment="1" applyProtection="1">
      <alignment horizontal="right" vertical="center"/>
      <protection locked="0"/>
    </xf>
    <xf numFmtId="217" fontId="300" fillId="42" borderId="7" xfId="19" applyNumberFormat="1" applyFont="1" applyFill="1" applyBorder="1" applyAlignment="1" applyProtection="1">
      <alignment horizontal="center" vertical="center"/>
      <protection locked="0"/>
    </xf>
    <xf numFmtId="217" fontId="296" fillId="42" borderId="7" xfId="19" applyNumberFormat="1" applyFont="1" applyFill="1" applyBorder="1" applyAlignment="1" applyProtection="1">
      <alignment horizontal="center" vertical="center"/>
      <protection locked="0"/>
    </xf>
    <xf numFmtId="0" fontId="364" fillId="14" borderId="6" xfId="19" applyFont="1" applyFill="1" applyBorder="1" applyAlignment="1" applyProtection="1">
      <alignment horizontal="right" vertical="center"/>
      <protection locked="0"/>
    </xf>
    <xf numFmtId="199" fontId="89" fillId="42" borderId="7" xfId="19" applyNumberFormat="1" applyFont="1" applyFill="1" applyBorder="1" applyAlignment="1" applyProtection="1">
      <alignment horizontal="center" vertical="center"/>
      <protection locked="0"/>
    </xf>
    <xf numFmtId="0" fontId="21" fillId="14" borderId="6" xfId="19" applyFont="1" applyFill="1" applyBorder="1" applyAlignment="1" applyProtection="1">
      <alignment horizontal="right" vertical="center"/>
      <protection locked="0"/>
    </xf>
    <xf numFmtId="2" fontId="21" fillId="14" borderId="7" xfId="19" applyNumberFormat="1" applyFont="1" applyFill="1" applyBorder="1" applyAlignment="1" applyProtection="1">
      <alignment horizontal="center" vertical="center"/>
      <protection locked="0"/>
    </xf>
    <xf numFmtId="0" fontId="21" fillId="14" borderId="10" xfId="19" applyFont="1" applyFill="1" applyBorder="1" applyAlignment="1" applyProtection="1">
      <alignment horizontal="right" vertical="center"/>
      <protection locked="0"/>
    </xf>
    <xf numFmtId="175" fontId="21" fillId="10" borderId="11" xfId="19" applyNumberFormat="1" applyFont="1" applyFill="1" applyBorder="1" applyAlignment="1" applyProtection="1">
      <alignment horizontal="center" vertical="center"/>
      <protection locked="0"/>
    </xf>
    <xf numFmtId="0" fontId="307" fillId="14" borderId="6" xfId="19" applyFont="1" applyFill="1" applyBorder="1" applyAlignment="1" applyProtection="1">
      <alignment horizontal="right" vertical="center"/>
      <protection locked="0"/>
    </xf>
    <xf numFmtId="217" fontId="307" fillId="42" borderId="7" xfId="19" applyNumberFormat="1" applyFont="1" applyFill="1" applyBorder="1" applyAlignment="1" applyProtection="1">
      <alignment horizontal="center" vertical="center"/>
      <protection locked="0"/>
    </xf>
    <xf numFmtId="0" fontId="383" fillId="14" borderId="6" xfId="19" applyFont="1" applyFill="1" applyBorder="1" applyAlignment="1" applyProtection="1">
      <alignment horizontal="right" vertical="center"/>
      <protection locked="0"/>
    </xf>
    <xf numFmtId="199" fontId="107" fillId="42" borderId="7" xfId="19" applyNumberFormat="1" applyFont="1" applyFill="1" applyBorder="1" applyAlignment="1" applyProtection="1">
      <alignment horizontal="center" vertical="center"/>
      <protection locked="0"/>
    </xf>
    <xf numFmtId="0" fontId="44" fillId="14" borderId="6" xfId="19" applyFont="1" applyFill="1" applyBorder="1" applyAlignment="1" applyProtection="1">
      <alignment horizontal="right" vertical="center"/>
      <protection locked="0"/>
    </xf>
    <xf numFmtId="218" fontId="44" fillId="10" borderId="7" xfId="19" applyNumberFormat="1" applyFont="1" applyFill="1" applyBorder="1" applyAlignment="1" applyProtection="1">
      <alignment horizontal="center" vertical="center"/>
      <protection locked="0"/>
    </xf>
    <xf numFmtId="0" fontId="301" fillId="14" borderId="6" xfId="19" applyFont="1" applyFill="1" applyBorder="1" applyAlignment="1" applyProtection="1">
      <alignment horizontal="right" vertical="center"/>
      <protection locked="0"/>
    </xf>
    <xf numFmtId="217" fontId="301" fillId="42" borderId="7" xfId="19" applyNumberFormat="1" applyFont="1" applyFill="1" applyBorder="1" applyAlignment="1" applyProtection="1">
      <alignment horizontal="center" vertical="center"/>
      <protection locked="0"/>
    </xf>
    <xf numFmtId="169" fontId="44" fillId="14" borderId="7" xfId="19" applyNumberFormat="1" applyFont="1" applyFill="1" applyBorder="1" applyAlignment="1" applyProtection="1">
      <alignment horizontal="center" vertical="center"/>
      <protection locked="0"/>
    </xf>
    <xf numFmtId="0" fontId="459" fillId="14" borderId="6" xfId="19" applyFont="1" applyFill="1" applyBorder="1" applyAlignment="1" applyProtection="1">
      <alignment horizontal="right" vertical="center"/>
      <protection locked="0"/>
    </xf>
    <xf numFmtId="199" fontId="135" fillId="42" borderId="7" xfId="19" applyNumberFormat="1" applyFont="1" applyFill="1" applyBorder="1" applyAlignment="1" applyProtection="1">
      <alignment horizontal="center" vertical="center"/>
      <protection locked="0"/>
    </xf>
    <xf numFmtId="218" fontId="21" fillId="10" borderId="7" xfId="19" applyNumberFormat="1" applyFont="1" applyFill="1" applyBorder="1" applyAlignment="1" applyProtection="1">
      <alignment horizontal="center" vertical="center"/>
      <protection locked="0"/>
    </xf>
    <xf numFmtId="169" fontId="21" fillId="14" borderId="277" xfId="19" applyNumberFormat="1" applyFont="1" applyFill="1" applyBorder="1" applyAlignment="1" applyProtection="1">
      <alignment horizontal="center" vertical="center"/>
      <protection locked="0"/>
    </xf>
    <xf numFmtId="218" fontId="21" fillId="10" borderId="278" xfId="19" applyNumberFormat="1" applyFont="1" applyFill="1" applyBorder="1" applyAlignment="1" applyProtection="1">
      <alignment horizontal="center" vertical="center"/>
      <protection locked="0"/>
    </xf>
    <xf numFmtId="2" fontId="21" fillId="14" borderId="10" xfId="19" applyNumberFormat="1" applyFont="1" applyFill="1" applyBorder="1" applyAlignment="1" applyProtection="1">
      <alignment horizontal="center" vertical="center"/>
      <protection locked="0"/>
    </xf>
    <xf numFmtId="218" fontId="21" fillId="10" borderId="11" xfId="19" applyNumberFormat="1" applyFont="1" applyFill="1" applyBorder="1" applyAlignment="1" applyProtection="1">
      <alignment horizontal="center" vertical="center"/>
      <protection locked="0"/>
    </xf>
    <xf numFmtId="169" fontId="44" fillId="14" borderId="10" xfId="19" applyNumberFormat="1" applyFont="1" applyFill="1" applyBorder="1" applyAlignment="1" applyProtection="1">
      <alignment horizontal="center" vertical="center"/>
      <protection locked="0"/>
    </xf>
    <xf numFmtId="0" fontId="180" fillId="10" borderId="0" xfId="36" applyFont="1" applyFill="1"/>
    <xf numFmtId="0" fontId="26" fillId="10" borderId="0" xfId="2" applyFont="1" applyFill="1" applyAlignment="1">
      <alignment horizontal="left" vertical="center"/>
    </xf>
    <xf numFmtId="0" fontId="68" fillId="2003" borderId="0" xfId="2" applyFont="1" applyFill="1" applyAlignment="1" applyProtection="1">
      <alignment horizontal="center" vertical="center"/>
      <protection hidden="1"/>
    </xf>
    <xf numFmtId="0" fontId="48" fillId="17" borderId="0" xfId="2" applyFont="1" applyFill="1" applyAlignment="1">
      <alignment horizontal="left" vertical="center"/>
    </xf>
    <xf numFmtId="0" fontId="82" fillId="17" borderId="0" xfId="2" applyFont="1" applyFill="1" applyAlignment="1">
      <alignment horizontal="centerContinuous" vertical="center"/>
    </xf>
    <xf numFmtId="0" fontId="82" fillId="17" borderId="0" xfId="2" applyFont="1" applyFill="1" applyAlignment="1">
      <alignment horizontal="center" vertical="center"/>
    </xf>
    <xf numFmtId="0" fontId="460" fillId="10" borderId="0" xfId="2" applyFont="1" applyFill="1" applyProtection="1">
      <protection hidden="1"/>
    </xf>
    <xf numFmtId="0" fontId="181" fillId="10" borderId="0" xfId="19" applyFont="1" applyFill="1"/>
    <xf numFmtId="0" fontId="58" fillId="10" borderId="0" xfId="19" applyFont="1" applyFill="1"/>
    <xf numFmtId="2" fontId="17" fillId="1981" borderId="279" xfId="19" applyNumberFormat="1" applyFont="1" applyFill="1" applyBorder="1" applyAlignment="1" applyProtection="1">
      <alignment horizontal="center" vertical="center" wrapText="1"/>
      <protection locked="0"/>
    </xf>
    <xf numFmtId="0" fontId="1" fillId="8" borderId="0" xfId="19" applyFill="1"/>
    <xf numFmtId="171" fontId="14" fillId="8" borderId="149" xfId="19" applyNumberFormat="1" applyFont="1" applyFill="1" applyBorder="1" applyAlignment="1">
      <alignment horizontal="center" vertical="center"/>
    </xf>
    <xf numFmtId="0" fontId="31" fillId="8" borderId="63" xfId="19" applyFont="1" applyFill="1" applyBorder="1" applyAlignment="1">
      <alignment horizontal="center" vertical="center"/>
    </xf>
    <xf numFmtId="2" fontId="14" fillId="8" borderId="280" xfId="19" applyNumberFormat="1" applyFont="1" applyFill="1" applyBorder="1" applyAlignment="1">
      <alignment horizontal="center" vertical="center"/>
    </xf>
    <xf numFmtId="9" fontId="14" fillId="1999" borderId="38" xfId="19" applyNumberFormat="1" applyFont="1" applyFill="1" applyBorder="1" applyAlignment="1">
      <alignment horizontal="center" vertical="center"/>
    </xf>
    <xf numFmtId="0" fontId="1" fillId="1999" borderId="0" xfId="19" applyFill="1" applyAlignment="1">
      <alignment horizontal="centerContinuous" vertical="center" wrapText="1"/>
    </xf>
    <xf numFmtId="9" fontId="20" fillId="1999" borderId="231" xfId="19" applyNumberFormat="1" applyFont="1" applyFill="1" applyBorder="1" applyAlignment="1">
      <alignment horizontal="center" vertical="center"/>
    </xf>
    <xf numFmtId="185" fontId="31" fillId="2000" borderId="7" xfId="19" applyNumberFormat="1" applyFont="1" applyFill="1" applyBorder="1" applyAlignment="1">
      <alignment horizontal="centerContinuous" vertical="center" wrapText="1"/>
    </xf>
    <xf numFmtId="203" fontId="300" fillId="42" borderId="38" xfId="19" applyNumberFormat="1" applyFont="1" applyFill="1" applyBorder="1" applyAlignment="1">
      <alignment horizontal="center" vertical="center"/>
    </xf>
    <xf numFmtId="175" fontId="21" fillId="8" borderId="153" xfId="19" applyNumberFormat="1" applyFont="1" applyFill="1" applyBorder="1" applyAlignment="1" applyProtection="1">
      <alignment horizontal="center" vertical="center"/>
      <protection locked="0"/>
    </xf>
    <xf numFmtId="199" fontId="296" fillId="48" borderId="0" xfId="19" applyNumberFormat="1" applyFont="1" applyFill="1" applyAlignment="1" applyProtection="1">
      <alignment horizontal="center" vertical="center"/>
      <protection locked="0"/>
    </xf>
    <xf numFmtId="175" fontId="21" fillId="8" borderId="7" xfId="19" applyNumberFormat="1" applyFont="1" applyFill="1" applyBorder="1" applyAlignment="1" applyProtection="1">
      <alignment horizontal="center" vertical="center"/>
      <protection locked="0"/>
    </xf>
    <xf numFmtId="175" fontId="21" fillId="8" borderId="0" xfId="19" applyNumberFormat="1" applyFont="1" applyFill="1" applyAlignment="1" applyProtection="1">
      <alignment horizontal="center" vertical="center"/>
      <protection locked="0"/>
    </xf>
    <xf numFmtId="199" fontId="296" fillId="42" borderId="0" xfId="19" applyNumberFormat="1" applyFont="1" applyFill="1" applyAlignment="1" applyProtection="1">
      <alignment horizontal="center" vertical="center"/>
      <protection locked="0"/>
    </xf>
    <xf numFmtId="203" fontId="300" fillId="42" borderId="233" xfId="19" applyNumberFormat="1" applyFont="1" applyFill="1" applyBorder="1" applyAlignment="1">
      <alignment horizontal="center" vertical="center"/>
    </xf>
    <xf numFmtId="175" fontId="21" fillId="8" borderId="25" xfId="19" applyNumberFormat="1" applyFont="1" applyFill="1" applyBorder="1" applyAlignment="1" applyProtection="1">
      <alignment horizontal="center" vertical="center"/>
      <protection locked="0"/>
    </xf>
    <xf numFmtId="199" fontId="296" fillId="42" borderId="25" xfId="19" applyNumberFormat="1" applyFont="1" applyFill="1" applyBorder="1" applyAlignment="1" applyProtection="1">
      <alignment horizontal="center" vertical="center"/>
      <protection locked="0"/>
    </xf>
    <xf numFmtId="175" fontId="21" fillId="8" borderId="143" xfId="19" applyNumberFormat="1" applyFont="1" applyFill="1" applyBorder="1" applyAlignment="1" applyProtection="1">
      <alignment horizontal="center" vertical="center"/>
      <protection locked="0"/>
    </xf>
    <xf numFmtId="0" fontId="44" fillId="10" borderId="174" xfId="2" applyFont="1" applyFill="1" applyBorder="1" applyAlignment="1">
      <alignment horizontal="center" vertical="center"/>
    </xf>
    <xf numFmtId="0" fontId="465" fillId="10" borderId="154" xfId="2" quotePrefix="1" applyFont="1" applyFill="1" applyBorder="1" applyAlignment="1">
      <alignment horizontal="center" vertical="center"/>
    </xf>
    <xf numFmtId="199" fontId="36" fillId="8" borderId="154" xfId="46" applyNumberFormat="1" applyFont="1" applyFill="1" applyBorder="1" applyAlignment="1" applyProtection="1">
      <alignment horizontal="center" vertical="center" wrapText="1"/>
      <protection locked="0"/>
    </xf>
    <xf numFmtId="212" fontId="36" fillId="8" borderId="210" xfId="46" applyNumberFormat="1" applyFont="1" applyFill="1" applyBorder="1" applyAlignment="1" applyProtection="1">
      <alignment horizontal="center" vertical="center" wrapText="1"/>
      <protection locked="0"/>
    </xf>
    <xf numFmtId="0" fontId="459" fillId="10" borderId="0" xfId="19" applyFont="1" applyFill="1"/>
    <xf numFmtId="0" fontId="466" fillId="10" borderId="6" xfId="2" applyFont="1" applyFill="1" applyBorder="1" applyAlignment="1">
      <alignment horizontal="right" vertical="center"/>
    </xf>
    <xf numFmtId="0" fontId="19" fillId="10" borderId="3" xfId="2" applyFont="1" applyFill="1" applyBorder="1" applyAlignment="1">
      <alignment horizontal="center" vertical="center" wrapText="1"/>
    </xf>
    <xf numFmtId="0" fontId="19" fillId="10" borderId="11" xfId="2" applyFont="1" applyFill="1" applyBorder="1" applyAlignment="1">
      <alignment horizontal="center" vertical="center" wrapText="1"/>
    </xf>
    <xf numFmtId="0" fontId="466" fillId="10" borderId="285" xfId="2" applyFont="1" applyFill="1" applyBorder="1" applyAlignment="1">
      <alignment horizontal="right" vertical="center"/>
    </xf>
    <xf numFmtId="0" fontId="1" fillId="10" borderId="31" xfId="19" applyFill="1" applyBorder="1"/>
    <xf numFmtId="0" fontId="1" fillId="0" borderId="31" xfId="19" applyBorder="1"/>
    <xf numFmtId="0" fontId="1" fillId="0" borderId="115" xfId="19" applyBorder="1"/>
    <xf numFmtId="0" fontId="44" fillId="10" borderId="286" xfId="2" applyFont="1" applyFill="1" applyBorder="1" applyAlignment="1">
      <alignment horizontal="left" vertical="center"/>
    </xf>
    <xf numFmtId="0" fontId="44" fillId="10" borderId="28" xfId="2" applyFont="1" applyFill="1" applyBorder="1" applyAlignment="1">
      <alignment horizontal="left" vertical="center"/>
    </xf>
    <xf numFmtId="0" fontId="17" fillId="10" borderId="28" xfId="19" applyFont="1" applyFill="1" applyBorder="1"/>
    <xf numFmtId="0" fontId="19" fillId="10" borderId="29" xfId="2" applyFont="1" applyFill="1" applyBorder="1" applyAlignment="1">
      <alignment horizontal="center" vertical="center" wrapText="1"/>
    </xf>
    <xf numFmtId="0" fontId="459" fillId="10" borderId="3" xfId="19" applyFont="1" applyFill="1" applyBorder="1"/>
    <xf numFmtId="0" fontId="135" fillId="10" borderId="3" xfId="19" applyFont="1" applyFill="1" applyBorder="1"/>
    <xf numFmtId="0" fontId="62" fillId="94" borderId="0" xfId="2" applyFont="1" applyFill="1" applyAlignment="1">
      <alignment horizontal="center" vertical="center"/>
    </xf>
    <xf numFmtId="0" fontId="47" fillId="10" borderId="0" xfId="2" applyFont="1" applyFill="1" applyAlignment="1">
      <alignment horizontal="center" vertical="center" wrapText="1"/>
    </xf>
    <xf numFmtId="0" fontId="47" fillId="10" borderId="0" xfId="2" applyFont="1" applyFill="1" applyProtection="1">
      <protection hidden="1"/>
    </xf>
    <xf numFmtId="0" fontId="47" fillId="10" borderId="0" xfId="2" applyFont="1" applyFill="1" applyAlignment="1">
      <alignment horizontal="center" vertical="center"/>
    </xf>
    <xf numFmtId="0" fontId="47" fillId="10" borderId="0" xfId="2" applyFont="1" applyFill="1" applyAlignment="1">
      <alignment horizontal="centerContinuous" vertical="center"/>
    </xf>
    <xf numFmtId="2" fontId="26" fillId="14" borderId="0" xfId="19" applyNumberFormat="1" applyFont="1" applyFill="1" applyAlignment="1" applyProtection="1">
      <alignment horizontal="center" vertical="center"/>
      <protection locked="0"/>
    </xf>
    <xf numFmtId="218" fontId="21" fillId="10" borderId="0" xfId="19" applyNumberFormat="1" applyFont="1" applyFill="1" applyAlignment="1" applyProtection="1">
      <alignment horizontal="center" vertical="center"/>
      <protection locked="0"/>
    </xf>
    <xf numFmtId="0" fontId="75" fillId="10" borderId="0" xfId="2" applyFont="1" applyFill="1" applyAlignment="1">
      <alignment horizontal="center" vertical="center"/>
    </xf>
    <xf numFmtId="0" fontId="110" fillId="10" borderId="0" xfId="19" applyFont="1" applyFill="1"/>
    <xf numFmtId="0" fontId="115" fillId="10" borderId="0" xfId="36" applyFont="1" applyFill="1"/>
    <xf numFmtId="0" fontId="222" fillId="10" borderId="0" xfId="19" applyFont="1" applyFill="1"/>
    <xf numFmtId="0" fontId="85" fillId="0" borderId="68" xfId="47" applyFont="1" applyBorder="1" applyAlignment="1">
      <alignment horizontal="right" indent="1"/>
    </xf>
    <xf numFmtId="0" fontId="85" fillId="0" borderId="67" xfId="47" applyFont="1" applyBorder="1" applyAlignment="1">
      <alignment horizontal="left" indent="1"/>
    </xf>
    <xf numFmtId="0" fontId="85" fillId="0" borderId="66" xfId="47" applyFont="1" applyBorder="1" applyAlignment="1">
      <alignment horizontal="left" indent="1"/>
    </xf>
    <xf numFmtId="0" fontId="85" fillId="0" borderId="52" xfId="47" applyFont="1" applyBorder="1" applyAlignment="1">
      <alignment horizontal="right" indent="1"/>
    </xf>
    <xf numFmtId="0" fontId="85" fillId="0" borderId="51" xfId="47" applyFont="1" applyBorder="1" applyAlignment="1">
      <alignment horizontal="left" indent="1"/>
    </xf>
    <xf numFmtId="0" fontId="85" fillId="0" borderId="54" xfId="47" applyFont="1" applyBorder="1" applyAlignment="1">
      <alignment horizontal="left" wrapText="1" indent="1"/>
    </xf>
    <xf numFmtId="0" fontId="85" fillId="0" borderId="0" xfId="47" applyFont="1" applyAlignment="1">
      <alignment horizontal="right" indent="1"/>
    </xf>
    <xf numFmtId="0" fontId="85" fillId="0" borderId="0" xfId="47" applyFont="1" applyAlignment="1">
      <alignment horizontal="left" indent="1"/>
    </xf>
    <xf numFmtId="0" fontId="85" fillId="0" borderId="54" xfId="47" applyFont="1" applyBorder="1" applyAlignment="1">
      <alignment horizontal="left" indent="1"/>
    </xf>
    <xf numFmtId="0" fontId="85" fillId="0" borderId="52" xfId="47" applyFont="1" applyBorder="1" applyAlignment="1">
      <alignment horizontal="center" vertical="center"/>
    </xf>
    <xf numFmtId="0" fontId="85" fillId="0" borderId="51" xfId="47" applyFont="1" applyBorder="1" applyAlignment="1">
      <alignment horizontal="left" vertical="center"/>
    </xf>
    <xf numFmtId="0" fontId="85" fillId="0" borderId="50" xfId="47" applyFont="1" applyBorder="1" applyAlignment="1">
      <alignment horizontal="left" vertical="center" wrapText="1"/>
    </xf>
    <xf numFmtId="0" fontId="85" fillId="0" borderId="50" xfId="47" applyFont="1" applyBorder="1" applyAlignment="1">
      <alignment horizontal="left" vertical="center"/>
    </xf>
    <xf numFmtId="0" fontId="85" fillId="0" borderId="50" xfId="47" applyFont="1" applyBorder="1" applyAlignment="1">
      <alignment horizontal="left" indent="1"/>
    </xf>
    <xf numFmtId="0" fontId="85" fillId="0" borderId="50" xfId="47" applyFont="1" applyBorder="1" applyAlignment="1">
      <alignment horizontal="left" wrapText="1" indent="1"/>
    </xf>
    <xf numFmtId="0" fontId="83" fillId="14" borderId="287" xfId="17" applyFont="1" applyFill="1" applyBorder="1" applyAlignment="1">
      <alignment horizontal="center" vertical="center" wrapText="1"/>
    </xf>
    <xf numFmtId="0" fontId="0" fillId="0" borderId="287" xfId="0" applyBorder="1" applyAlignment="1">
      <alignment horizontal="center" vertical="center"/>
    </xf>
    <xf numFmtId="0" fontId="83" fillId="31" borderId="288" xfId="17" applyFont="1" applyFill="1" applyBorder="1" applyAlignment="1">
      <alignment horizontal="center" vertical="center" wrapText="1"/>
    </xf>
    <xf numFmtId="0" fontId="82" fillId="87" borderId="288" xfId="17" applyFont="1" applyFill="1" applyBorder="1" applyAlignment="1">
      <alignment horizontal="center" vertical="center" wrapText="1"/>
    </xf>
    <xf numFmtId="0" fontId="83" fillId="29" borderId="288" xfId="17" applyFont="1" applyFill="1" applyBorder="1" applyAlignment="1">
      <alignment horizontal="center" vertical="center" wrapText="1"/>
    </xf>
    <xf numFmtId="0" fontId="82" fillId="86" borderId="288" xfId="17" applyFont="1" applyFill="1" applyBorder="1" applyAlignment="1">
      <alignment horizontal="center" vertical="center" wrapText="1"/>
    </xf>
    <xf numFmtId="0" fontId="83" fillId="30" borderId="288" xfId="17" applyFont="1" applyFill="1" applyBorder="1" applyAlignment="1">
      <alignment horizontal="center" vertical="center" wrapText="1"/>
    </xf>
    <xf numFmtId="0" fontId="82" fillId="41" borderId="288" xfId="17" applyFont="1" applyFill="1" applyBorder="1" applyAlignment="1">
      <alignment horizontal="center" vertical="center" wrapText="1"/>
    </xf>
    <xf numFmtId="0" fontId="82" fillId="35" borderId="288" xfId="17" applyFont="1" applyFill="1" applyBorder="1" applyAlignment="1">
      <alignment horizontal="center" vertical="center" wrapText="1"/>
    </xf>
    <xf numFmtId="0" fontId="82" fillId="84" borderId="288" xfId="17" applyFont="1" applyFill="1" applyBorder="1" applyAlignment="1">
      <alignment horizontal="center" vertical="center" wrapText="1"/>
    </xf>
    <xf numFmtId="0" fontId="83" fillId="47" borderId="288" xfId="17" applyFont="1" applyFill="1" applyBorder="1" applyAlignment="1">
      <alignment horizontal="center" vertical="center" wrapText="1"/>
    </xf>
    <xf numFmtId="0" fontId="82" fillId="83" borderId="288" xfId="17" applyFont="1" applyFill="1" applyBorder="1" applyAlignment="1">
      <alignment horizontal="center" vertical="center" wrapText="1"/>
    </xf>
    <xf numFmtId="0" fontId="82" fillId="46" borderId="288" xfId="17" applyFont="1" applyFill="1" applyBorder="1" applyAlignment="1">
      <alignment horizontal="center" vertical="center" wrapText="1"/>
    </xf>
    <xf numFmtId="0" fontId="83" fillId="89" borderId="288" xfId="17" applyFont="1" applyFill="1" applyBorder="1" applyAlignment="1">
      <alignment horizontal="center" vertical="center" wrapText="1"/>
    </xf>
    <xf numFmtId="0" fontId="83" fillId="45" borderId="288" xfId="17" applyFont="1" applyFill="1" applyBorder="1" applyAlignment="1">
      <alignment horizontal="center" vertical="center" wrapText="1"/>
    </xf>
    <xf numFmtId="0" fontId="82" fillId="80" borderId="288" xfId="17" applyFont="1" applyFill="1" applyBorder="1" applyAlignment="1">
      <alignment horizontal="center" vertical="center" wrapText="1"/>
    </xf>
    <xf numFmtId="0" fontId="82" fillId="44" borderId="288" xfId="17" applyFont="1" applyFill="1" applyBorder="1" applyAlignment="1">
      <alignment horizontal="center" vertical="center" wrapText="1"/>
    </xf>
    <xf numFmtId="0" fontId="83" fillId="79" borderId="288" xfId="17" applyFont="1" applyFill="1" applyBorder="1" applyAlignment="1">
      <alignment horizontal="center" vertical="center" wrapText="1"/>
    </xf>
    <xf numFmtId="0" fontId="83" fillId="43" borderId="288" xfId="17" applyFont="1" applyFill="1" applyBorder="1" applyAlignment="1">
      <alignment horizontal="center" vertical="center" wrapText="1"/>
    </xf>
    <xf numFmtId="0" fontId="82" fillId="78" borderId="288" xfId="17" applyFont="1" applyFill="1" applyBorder="1" applyAlignment="1">
      <alignment horizontal="center" vertical="center" wrapText="1"/>
    </xf>
    <xf numFmtId="0" fontId="83" fillId="48" borderId="288" xfId="17" applyFont="1" applyFill="1" applyBorder="1" applyAlignment="1">
      <alignment horizontal="center" vertical="center" wrapText="1"/>
    </xf>
    <xf numFmtId="0" fontId="83" fillId="77" borderId="288" xfId="17" applyFont="1" applyFill="1" applyBorder="1" applyAlignment="1">
      <alignment horizontal="center" vertical="center" wrapText="1"/>
    </xf>
    <xf numFmtId="0" fontId="83" fillId="76" borderId="288" xfId="17" applyFont="1" applyFill="1" applyBorder="1" applyAlignment="1">
      <alignment horizontal="center" vertical="center" wrapText="1"/>
    </xf>
    <xf numFmtId="0" fontId="82" fillId="40" borderId="288" xfId="17" applyFont="1" applyFill="1" applyBorder="1" applyAlignment="1">
      <alignment horizontal="center" vertical="center" wrapText="1"/>
    </xf>
    <xf numFmtId="0" fontId="83" fillId="75" borderId="288" xfId="17" applyFont="1" applyFill="1" applyBorder="1" applyAlignment="1">
      <alignment horizontal="center" vertical="center" wrapText="1"/>
    </xf>
    <xf numFmtId="0" fontId="83" fillId="3" borderId="288" xfId="17" applyFont="1" applyFill="1" applyBorder="1" applyAlignment="1">
      <alignment horizontal="center" vertical="center" wrapText="1"/>
    </xf>
    <xf numFmtId="0" fontId="83" fillId="74" borderId="288" xfId="17" applyFont="1" applyFill="1" applyBorder="1" applyAlignment="1">
      <alignment horizontal="center" vertical="center" wrapText="1"/>
    </xf>
    <xf numFmtId="0" fontId="83" fillId="39" borderId="288" xfId="17" applyFont="1" applyFill="1" applyBorder="1" applyAlignment="1">
      <alignment horizontal="center" vertical="center" wrapText="1"/>
    </xf>
    <xf numFmtId="0" fontId="83" fillId="73" borderId="288" xfId="17" applyFont="1" applyFill="1" applyBorder="1" applyAlignment="1">
      <alignment horizontal="center" vertical="center" wrapText="1"/>
    </xf>
    <xf numFmtId="0" fontId="82" fillId="38" borderId="288" xfId="17" applyFont="1" applyFill="1" applyBorder="1" applyAlignment="1">
      <alignment horizontal="center" vertical="center" wrapText="1"/>
    </xf>
    <xf numFmtId="0" fontId="83" fillId="72" borderId="288" xfId="17" applyFont="1" applyFill="1" applyBorder="1" applyAlignment="1">
      <alignment horizontal="center" vertical="center" wrapText="1"/>
    </xf>
    <xf numFmtId="0" fontId="82" fillId="37" borderId="288" xfId="17" applyFont="1" applyFill="1" applyBorder="1" applyAlignment="1">
      <alignment horizontal="center" vertical="center" wrapText="1"/>
    </xf>
    <xf numFmtId="0" fontId="83" fillId="71" borderId="288" xfId="17" applyFont="1" applyFill="1" applyBorder="1" applyAlignment="1">
      <alignment horizontal="center" vertical="center" wrapText="1"/>
    </xf>
    <xf numFmtId="0" fontId="82" fillId="36" borderId="288" xfId="17" applyFont="1" applyFill="1" applyBorder="1" applyAlignment="1">
      <alignment horizontal="center" vertical="center" wrapText="1"/>
    </xf>
    <xf numFmtId="0" fontId="83" fillId="70" borderId="288" xfId="17" applyFont="1" applyFill="1" applyBorder="1" applyAlignment="1">
      <alignment horizontal="center" vertical="center" wrapText="1"/>
    </xf>
    <xf numFmtId="0" fontId="83" fillId="69" borderId="288" xfId="17" applyFont="1" applyFill="1" applyBorder="1" applyAlignment="1">
      <alignment horizontal="center" vertical="center" wrapText="1"/>
    </xf>
    <xf numFmtId="0" fontId="82" fillId="32" borderId="288" xfId="17" applyFont="1" applyFill="1" applyBorder="1" applyAlignment="1">
      <alignment horizontal="center" vertical="center" wrapText="1"/>
    </xf>
    <xf numFmtId="0" fontId="100" fillId="12" borderId="289" xfId="12" applyFont="1" applyFill="1" applyBorder="1" applyAlignment="1">
      <alignment horizontal="center" vertical="center"/>
    </xf>
    <xf numFmtId="0" fontId="100" fillId="12" borderId="290" xfId="12" applyFont="1" applyFill="1" applyBorder="1" applyAlignment="1">
      <alignment horizontal="center" vertical="center"/>
    </xf>
    <xf numFmtId="0" fontId="83" fillId="68" borderId="288" xfId="17" applyFont="1" applyFill="1" applyBorder="1" applyAlignment="1">
      <alignment horizontal="center" vertical="center" wrapText="1"/>
    </xf>
    <xf numFmtId="0" fontId="82" fillId="61" borderId="288" xfId="17" applyFont="1" applyFill="1" applyBorder="1" applyAlignment="1">
      <alignment horizontal="center" vertical="center" wrapText="1"/>
    </xf>
    <xf numFmtId="0" fontId="83" fillId="67" borderId="288" xfId="17" applyFont="1" applyFill="1" applyBorder="1" applyAlignment="1">
      <alignment horizontal="center" vertical="center" wrapText="1"/>
    </xf>
    <xf numFmtId="0" fontId="83" fillId="124" borderId="288" xfId="17" applyFont="1" applyFill="1" applyBorder="1" applyAlignment="1">
      <alignment horizontal="center" vertical="center" wrapText="1"/>
    </xf>
    <xf numFmtId="0" fontId="83" fillId="66" borderId="288" xfId="17" applyFont="1" applyFill="1" applyBorder="1" applyAlignment="1">
      <alignment horizontal="center" vertical="center" wrapText="1"/>
    </xf>
    <xf numFmtId="0" fontId="83" fillId="116" borderId="288" xfId="17" applyFont="1" applyFill="1" applyBorder="1" applyAlignment="1">
      <alignment horizontal="center" vertical="center" wrapText="1"/>
    </xf>
    <xf numFmtId="0" fontId="36" fillId="10" borderId="214" xfId="12" applyFont="1" applyFill="1" applyBorder="1" applyAlignment="1">
      <alignment vertical="center"/>
    </xf>
    <xf numFmtId="0" fontId="36" fillId="10" borderId="213" xfId="12" applyFont="1" applyFill="1" applyBorder="1" applyAlignment="1">
      <alignment vertical="center"/>
    </xf>
    <xf numFmtId="0" fontId="83" fillId="13" borderId="288" xfId="17" applyFont="1" applyFill="1" applyBorder="1" applyAlignment="1">
      <alignment horizontal="center" vertical="center" wrapText="1"/>
    </xf>
    <xf numFmtId="0" fontId="83" fillId="64" borderId="288" xfId="17" applyFont="1" applyFill="1" applyBorder="1" applyAlignment="1">
      <alignment horizontal="center" vertical="center" wrapText="1"/>
    </xf>
    <xf numFmtId="0" fontId="83" fillId="112" borderId="288" xfId="17" applyFont="1" applyFill="1" applyBorder="1" applyAlignment="1">
      <alignment horizontal="center" vertical="center" wrapText="1"/>
    </xf>
    <xf numFmtId="0" fontId="82" fillId="28" borderId="288" xfId="17" applyFont="1" applyFill="1" applyBorder="1" applyAlignment="1">
      <alignment horizontal="center" vertical="center" wrapText="1"/>
    </xf>
    <xf numFmtId="0" fontId="83" fillId="95" borderId="291" xfId="17" applyFont="1" applyFill="1" applyBorder="1" applyAlignment="1">
      <alignment horizontal="center" vertical="center" wrapText="1"/>
    </xf>
    <xf numFmtId="0" fontId="83" fillId="17" borderId="291" xfId="17" applyFont="1" applyFill="1" applyBorder="1" applyAlignment="1">
      <alignment horizontal="center" vertical="center" wrapText="1"/>
    </xf>
    <xf numFmtId="0" fontId="82" fillId="33" borderId="288" xfId="17" applyFont="1" applyFill="1" applyBorder="1" applyAlignment="1">
      <alignment horizontal="center" vertical="center" wrapText="1"/>
    </xf>
    <xf numFmtId="0" fontId="83" fillId="101" borderId="291" xfId="17" applyFont="1" applyFill="1" applyBorder="1" applyAlignment="1">
      <alignment horizontal="center" vertical="center" wrapText="1"/>
    </xf>
    <xf numFmtId="0" fontId="85" fillId="0" borderId="47" xfId="47" applyFont="1" applyBorder="1" applyAlignment="1">
      <alignment horizontal="center" vertical="center"/>
    </xf>
    <xf numFmtId="0" fontId="85" fillId="0" borderId="46" xfId="47" applyFont="1" applyBorder="1" applyAlignment="1">
      <alignment horizontal="left" vertical="center"/>
    </xf>
    <xf numFmtId="0" fontId="85" fillId="0" borderId="45" xfId="47" applyFont="1" applyBorder="1" applyAlignment="1">
      <alignment horizontal="left" vertical="center" wrapText="1"/>
    </xf>
    <xf numFmtId="0" fontId="82" fillId="96" borderId="291" xfId="17" applyFont="1" applyFill="1" applyBorder="1" applyAlignment="1">
      <alignment horizontal="center" vertical="center" wrapText="1"/>
    </xf>
    <xf numFmtId="0" fontId="79" fillId="10" borderId="40" xfId="47" applyFont="1" applyFill="1" applyBorder="1" applyAlignment="1">
      <alignment horizontal="center"/>
    </xf>
    <xf numFmtId="0" fontId="79" fillId="10" borderId="39" xfId="47" applyFont="1" applyFill="1" applyBorder="1" applyAlignment="1">
      <alignment horizontal="center"/>
    </xf>
    <xf numFmtId="0" fontId="79" fillId="10" borderId="3" xfId="47" applyFont="1" applyFill="1" applyBorder="1" applyAlignment="1">
      <alignment horizontal="center"/>
    </xf>
    <xf numFmtId="0" fontId="31" fillId="11" borderId="0" xfId="12" applyFont="1" applyFill="1" applyAlignment="1">
      <alignment horizontal="center" vertical="center"/>
    </xf>
    <xf numFmtId="0" fontId="9" fillId="11" borderId="0" xfId="2" applyFont="1" applyFill="1" applyAlignment="1">
      <alignment horizontal="center" vertical="center"/>
    </xf>
    <xf numFmtId="0" fontId="8" fillId="11" borderId="0" xfId="2" applyFont="1" applyFill="1" applyAlignment="1">
      <alignment horizontal="center" vertical="center"/>
    </xf>
    <xf numFmtId="165" fontId="37" fillId="11" borderId="0" xfId="13" applyNumberFormat="1" applyFont="1" applyFill="1" applyAlignment="1">
      <alignment vertical="center"/>
    </xf>
    <xf numFmtId="165" fontId="38" fillId="11" borderId="0" xfId="13" applyNumberFormat="1" applyFont="1" applyFill="1" applyAlignment="1">
      <alignment horizontal="left" vertical="center"/>
    </xf>
    <xf numFmtId="0" fontId="17" fillId="11" borderId="0" xfId="0" applyFont="1" applyFill="1" applyAlignment="1">
      <alignment vertical="center"/>
    </xf>
    <xf numFmtId="0" fontId="31" fillId="11" borderId="0" xfId="0" applyFont="1" applyFill="1"/>
    <xf numFmtId="0" fontId="34" fillId="11" borderId="3" xfId="2" applyFont="1" applyFill="1" applyBorder="1" applyAlignment="1" applyProtection="1">
      <alignment vertical="center"/>
      <protection hidden="1"/>
    </xf>
    <xf numFmtId="1" fontId="21" fillId="11" borderId="3" xfId="9" applyNumberFormat="1" applyFont="1" applyFill="1" applyBorder="1" applyAlignment="1">
      <alignment horizontal="right" vertical="center"/>
    </xf>
    <xf numFmtId="1" fontId="21" fillId="11" borderId="11" xfId="9" applyNumberFormat="1" applyFont="1" applyFill="1" applyBorder="1" applyAlignment="1">
      <alignment horizontal="right" vertical="center"/>
    </xf>
    <xf numFmtId="0" fontId="1" fillId="11" borderId="0" xfId="0" applyFont="1" applyFill="1"/>
    <xf numFmtId="0" fontId="1" fillId="11" borderId="0" xfId="7" applyFill="1" applyAlignment="1">
      <alignment vertical="center"/>
    </xf>
    <xf numFmtId="0" fontId="3" fillId="11" borderId="0" xfId="7" applyFont="1" applyFill="1" applyAlignment="1">
      <alignment vertical="center"/>
    </xf>
    <xf numFmtId="0" fontId="1" fillId="11" borderId="7" xfId="7" applyFill="1" applyBorder="1" applyAlignment="1">
      <alignment vertical="center"/>
    </xf>
    <xf numFmtId="0" fontId="17" fillId="11" borderId="0" xfId="2" applyFont="1" applyFill="1" applyProtection="1">
      <protection hidden="1"/>
    </xf>
    <xf numFmtId="0" fontId="130" fillId="11" borderId="0" xfId="2" applyFont="1" applyFill="1" applyProtection="1">
      <protection hidden="1"/>
    </xf>
    <xf numFmtId="0" fontId="17" fillId="11" borderId="0" xfId="2" applyFont="1" applyFill="1" applyAlignment="1">
      <alignment horizontal="right" vertical="center"/>
    </xf>
    <xf numFmtId="0" fontId="17" fillId="11" borderId="0" xfId="2" applyFont="1" applyFill="1" applyAlignment="1" applyProtection="1">
      <alignment horizontal="left" vertical="center"/>
      <protection hidden="1"/>
    </xf>
    <xf numFmtId="0" fontId="74" fillId="11" borderId="0" xfId="2" applyFont="1" applyFill="1" applyProtection="1">
      <protection hidden="1"/>
    </xf>
    <xf numFmtId="0" fontId="17" fillId="11" borderId="0" xfId="2" applyFont="1" applyFill="1" applyAlignment="1" applyProtection="1">
      <alignment horizontal="right" vertical="center"/>
      <protection locked="0"/>
    </xf>
    <xf numFmtId="0" fontId="17" fillId="11" borderId="0" xfId="2" applyFont="1" applyFill="1" applyAlignment="1" applyProtection="1">
      <alignment horizontal="center"/>
      <protection hidden="1"/>
    </xf>
    <xf numFmtId="0" fontId="17" fillId="8" borderId="0" xfId="2" applyFont="1" applyFill="1" applyAlignment="1">
      <alignment horizontal="center" vertical="center"/>
    </xf>
    <xf numFmtId="0" fontId="17" fillId="8" borderId="294" xfId="2" applyFont="1" applyFill="1" applyBorder="1" applyAlignment="1">
      <alignment horizontal="center" vertical="center"/>
    </xf>
    <xf numFmtId="0" fontId="55" fillId="8" borderId="0" xfId="0" applyFont="1" applyFill="1" applyAlignment="1">
      <alignment vertical="center"/>
    </xf>
    <xf numFmtId="0" fontId="107" fillId="8" borderId="0" xfId="0" applyFont="1" applyFill="1" applyAlignment="1">
      <alignment vertical="center"/>
    </xf>
    <xf numFmtId="0" fontId="4" fillId="8" borderId="0" xfId="2" applyFont="1" applyFill="1" applyAlignment="1">
      <alignment horizontal="center" vertical="center"/>
    </xf>
    <xf numFmtId="0" fontId="25" fillId="8" borderId="0" xfId="2" applyFont="1" applyFill="1" applyAlignment="1" applyProtection="1">
      <alignment horizontal="center" vertical="center" textRotation="90"/>
      <protection locked="0"/>
    </xf>
    <xf numFmtId="0" fontId="31" fillId="8" borderId="0" xfId="2" applyFont="1" applyFill="1" applyAlignment="1">
      <alignment horizontal="center" vertical="center" wrapText="1"/>
    </xf>
    <xf numFmtId="0" fontId="107" fillId="8" borderId="24" xfId="0" applyFont="1" applyFill="1" applyBorder="1" applyAlignment="1">
      <alignment vertical="center"/>
    </xf>
    <xf numFmtId="0" fontId="52" fillId="8" borderId="0" xfId="2" applyFont="1" applyFill="1" applyAlignment="1">
      <alignment horizontal="center" vertical="center" wrapText="1"/>
    </xf>
    <xf numFmtId="0" fontId="21" fillId="8" borderId="0" xfId="15" applyFont="1" applyFill="1" applyAlignment="1">
      <alignment horizontal="center" vertical="center"/>
    </xf>
    <xf numFmtId="0" fontId="11" fillId="8" borderId="0" xfId="7" applyFont="1" applyFill="1" applyAlignment="1">
      <alignment horizontal="center" vertical="center" wrapText="1"/>
    </xf>
    <xf numFmtId="0" fontId="21" fillId="8" borderId="0" xfId="2" applyFont="1" applyFill="1" applyAlignment="1" applyProtection="1">
      <alignment horizontal="center" vertical="center"/>
      <protection hidden="1"/>
    </xf>
    <xf numFmtId="0" fontId="36" fillId="8" borderId="0" xfId="15" applyFont="1" applyFill="1" applyAlignment="1">
      <alignment horizontal="center" vertical="center"/>
    </xf>
    <xf numFmtId="0" fontId="36" fillId="8" borderId="0" xfId="15" applyFont="1" applyFill="1" applyAlignment="1">
      <alignment horizontal="right" vertical="center"/>
    </xf>
    <xf numFmtId="0" fontId="36" fillId="8" borderId="0" xfId="7" applyFont="1" applyFill="1" applyAlignment="1">
      <alignment horizontal="center" vertical="center"/>
    </xf>
    <xf numFmtId="0" fontId="36" fillId="8" borderId="0" xfId="7" applyFont="1" applyFill="1" applyAlignment="1">
      <alignment horizontal="right" vertical="center"/>
    </xf>
    <xf numFmtId="0" fontId="39" fillId="8" borderId="73" xfId="2" applyFont="1" applyFill="1" applyBorder="1" applyAlignment="1" applyProtection="1">
      <alignment vertical="center"/>
      <protection hidden="1"/>
    </xf>
    <xf numFmtId="0" fontId="39" fillId="8" borderId="0" xfId="2" applyFont="1" applyFill="1" applyAlignment="1" applyProtection="1">
      <alignment vertical="center" wrapText="1"/>
      <protection hidden="1"/>
    </xf>
    <xf numFmtId="0" fontId="36" fillId="8" borderId="0" xfId="2" applyFont="1" applyFill="1" applyAlignment="1" applyProtection="1">
      <alignment horizontal="right" vertical="center"/>
      <protection hidden="1"/>
    </xf>
    <xf numFmtId="0" fontId="3" fillId="8" borderId="0" xfId="0" applyFont="1" applyFill="1" applyAlignment="1">
      <alignment vertical="center"/>
    </xf>
    <xf numFmtId="0" fontId="39" fillId="8" borderId="0" xfId="2" applyFont="1" applyFill="1" applyAlignment="1" applyProtection="1">
      <alignment horizontal="right" vertical="center"/>
      <protection locked="0"/>
    </xf>
    <xf numFmtId="0" fontId="39" fillId="8" borderId="0" xfId="2" applyFont="1" applyFill="1" applyAlignment="1">
      <alignment horizontal="right" vertical="center"/>
    </xf>
    <xf numFmtId="0" fontId="75" fillId="8" borderId="0" xfId="2" applyFont="1" applyFill="1" applyAlignment="1" applyProtection="1">
      <alignment horizontal="center"/>
      <protection hidden="1"/>
    </xf>
    <xf numFmtId="0" fontId="21" fillId="8" borderId="0" xfId="2" applyFont="1" applyFill="1" applyAlignment="1">
      <alignment vertical="center"/>
    </xf>
    <xf numFmtId="0" fontId="70" fillId="8" borderId="0" xfId="2" applyFont="1" applyFill="1" applyAlignment="1" applyProtection="1">
      <alignment vertical="center"/>
      <protection hidden="1"/>
    </xf>
    <xf numFmtId="0" fontId="26" fillId="8" borderId="12" xfId="2" applyFont="1" applyFill="1" applyBorder="1" applyAlignment="1" applyProtection="1">
      <alignment horizontal="right" vertical="center"/>
      <protection locked="0"/>
    </xf>
    <xf numFmtId="0" fontId="26" fillId="8" borderId="0" xfId="13" applyFont="1" applyFill="1" applyAlignment="1">
      <alignment vertical="center" wrapText="1"/>
    </xf>
    <xf numFmtId="0" fontId="94" fillId="8" borderId="0" xfId="2" applyFont="1" applyFill="1" applyAlignment="1" applyProtection="1">
      <alignment horizontal="center" vertical="center"/>
      <protection hidden="1"/>
    </xf>
    <xf numFmtId="0" fontId="17" fillId="2" borderId="0" xfId="2" applyFont="1" applyFill="1" applyAlignment="1">
      <alignment horizontal="center" vertical="center"/>
    </xf>
    <xf numFmtId="0" fontId="130" fillId="2" borderId="0" xfId="2" applyFont="1" applyFill="1" applyProtection="1">
      <protection hidden="1"/>
    </xf>
    <xf numFmtId="0" fontId="52" fillId="8" borderId="0" xfId="18" applyFont="1" applyFill="1" applyAlignment="1">
      <alignment horizontal="left" vertical="center"/>
    </xf>
    <xf numFmtId="0" fontId="26" fillId="8" borderId="22" xfId="13" applyFont="1" applyFill="1" applyBorder="1" applyAlignment="1">
      <alignment vertical="center" wrapText="1"/>
    </xf>
    <xf numFmtId="0" fontId="60" fillId="8" borderId="0" xfId="15" applyFont="1" applyFill="1" applyAlignment="1">
      <alignment vertical="center"/>
    </xf>
    <xf numFmtId="1" fontId="81" fillId="48" borderId="0" xfId="2" applyNumberFormat="1" applyFont="1" applyFill="1" applyAlignment="1">
      <alignment horizontal="center" vertical="center"/>
    </xf>
    <xf numFmtId="1" fontId="81" fillId="48" borderId="213" xfId="2" applyNumberFormat="1" applyFont="1" applyFill="1" applyBorder="1" applyAlignment="1">
      <alignment horizontal="center" vertical="center"/>
    </xf>
    <xf numFmtId="0" fontId="2" fillId="2" borderId="294" xfId="2" applyFont="1" applyFill="1" applyBorder="1" applyAlignment="1">
      <alignment horizontal="center" vertical="center"/>
    </xf>
    <xf numFmtId="0" fontId="36" fillId="11" borderId="294" xfId="3" applyFont="1" applyFill="1" applyBorder="1" applyAlignment="1">
      <alignment horizontal="center" vertical="center"/>
    </xf>
    <xf numFmtId="0" fontId="36" fillId="58" borderId="294" xfId="2" applyFont="1" applyFill="1" applyBorder="1" applyAlignment="1">
      <alignment horizontal="center" vertical="center"/>
    </xf>
    <xf numFmtId="0" fontId="36" fillId="1955" borderId="294" xfId="2" applyFont="1" applyFill="1" applyBorder="1" applyAlignment="1">
      <alignment horizontal="center" vertical="center"/>
    </xf>
    <xf numFmtId="0" fontId="36" fillId="1960" borderId="294" xfId="2" applyFont="1" applyFill="1" applyBorder="1" applyAlignment="1">
      <alignment horizontal="center" vertical="center"/>
    </xf>
    <xf numFmtId="0" fontId="36" fillId="138" borderId="294" xfId="2" applyFont="1" applyFill="1" applyBorder="1" applyAlignment="1">
      <alignment horizontal="center" vertical="center"/>
    </xf>
    <xf numFmtId="0" fontId="36" fillId="90" borderId="294" xfId="2" applyFont="1" applyFill="1" applyBorder="1" applyAlignment="1">
      <alignment horizontal="center" vertical="center"/>
    </xf>
    <xf numFmtId="0" fontId="36" fillId="16" borderId="294" xfId="2" applyFont="1" applyFill="1" applyBorder="1" applyAlignment="1">
      <alignment horizontal="center" vertical="center"/>
    </xf>
    <xf numFmtId="0" fontId="9" fillId="8" borderId="0" xfId="2" applyFont="1" applyFill="1" applyAlignment="1">
      <alignment horizontal="center" vertical="center"/>
    </xf>
    <xf numFmtId="0" fontId="8" fillId="8" borderId="0" xfId="2" applyFont="1" applyFill="1" applyAlignment="1">
      <alignment horizontal="center" vertical="center"/>
    </xf>
    <xf numFmtId="0" fontId="14" fillId="8" borderId="1" xfId="2" applyFont="1" applyFill="1" applyBorder="1" applyAlignment="1" applyProtection="1">
      <alignment horizontal="center" vertical="center" textRotation="90"/>
      <protection locked="0"/>
    </xf>
    <xf numFmtId="0" fontId="14" fillId="8" borderId="0" xfId="2" applyFont="1" applyFill="1" applyAlignment="1" applyProtection="1">
      <alignment horizontal="center" vertical="center" textRotation="90"/>
      <protection locked="0"/>
    </xf>
    <xf numFmtId="0" fontId="14" fillId="8" borderId="3" xfId="2" applyFont="1" applyFill="1" applyBorder="1" applyAlignment="1" applyProtection="1">
      <alignment horizontal="center" vertical="center" textRotation="90"/>
      <protection locked="0"/>
    </xf>
    <xf numFmtId="165" fontId="37" fillId="8" borderId="0" xfId="13" applyNumberFormat="1" applyFont="1" applyFill="1" applyAlignment="1">
      <alignment vertical="center"/>
    </xf>
    <xf numFmtId="165" fontId="38" fillId="8" borderId="0" xfId="13" applyNumberFormat="1" applyFont="1" applyFill="1" applyAlignment="1">
      <alignment horizontal="left" vertical="center"/>
    </xf>
    <xf numFmtId="0" fontId="17" fillId="8" borderId="0" xfId="0" applyFont="1" applyFill="1" applyAlignment="1">
      <alignment vertical="center"/>
    </xf>
    <xf numFmtId="0" fontId="31" fillId="8" borderId="0" xfId="0" applyFont="1" applyFill="1"/>
    <xf numFmtId="0" fontId="36" fillId="90" borderId="0" xfId="3" applyFont="1" applyFill="1" applyAlignment="1">
      <alignment horizontal="center" vertical="center"/>
    </xf>
    <xf numFmtId="0" fontId="36" fillId="91" borderId="0" xfId="3" applyFont="1" applyFill="1" applyAlignment="1">
      <alignment horizontal="center" vertical="center"/>
    </xf>
    <xf numFmtId="0" fontId="36" fillId="16" borderId="0" xfId="3" applyFont="1" applyFill="1" applyAlignment="1">
      <alignment horizontal="center" vertical="center"/>
    </xf>
    <xf numFmtId="0" fontId="21" fillId="8" borderId="0" xfId="2" applyFont="1" applyFill="1" applyAlignment="1" applyProtection="1">
      <alignment horizontal="right" vertical="center"/>
      <protection hidden="1"/>
    </xf>
    <xf numFmtId="0" fontId="235" fillId="8" borderId="0" xfId="2" applyFont="1" applyFill="1" applyAlignment="1" applyProtection="1">
      <alignment horizontal="center"/>
      <protection hidden="1"/>
    </xf>
    <xf numFmtId="0" fontId="65" fillId="8" borderId="0" xfId="2" applyFont="1" applyFill="1" applyAlignment="1" applyProtection="1">
      <alignment horizontal="center" vertical="center" wrapText="1"/>
      <protection hidden="1"/>
    </xf>
    <xf numFmtId="0" fontId="262" fillId="0" borderId="0" xfId="0" applyFont="1"/>
    <xf numFmtId="0" fontId="2" fillId="2" borderId="7" xfId="2" applyFont="1" applyFill="1" applyBorder="1" applyAlignment="1">
      <alignment horizontal="center" vertical="center"/>
    </xf>
    <xf numFmtId="0" fontId="255" fillId="10" borderId="0" xfId="2" applyFont="1" applyFill="1" applyAlignment="1" applyProtection="1">
      <alignment horizontal="right" vertical="center"/>
      <protection locked="0"/>
    </xf>
    <xf numFmtId="0" fontId="143" fillId="11" borderId="0" xfId="2" applyFont="1" applyFill="1" applyAlignment="1" applyProtection="1">
      <alignment horizontal="left" vertical="center"/>
      <protection hidden="1"/>
    </xf>
    <xf numFmtId="0" fontId="94" fillId="11" borderId="0" xfId="2" applyFont="1" applyFill="1" applyAlignment="1" applyProtection="1">
      <alignment vertical="center"/>
      <protection hidden="1"/>
    </xf>
    <xf numFmtId="0" fontId="74" fillId="11" borderId="0" xfId="2" applyFont="1" applyFill="1" applyAlignment="1" applyProtection="1">
      <alignment vertical="center"/>
      <protection hidden="1"/>
    </xf>
    <xf numFmtId="0" fontId="55" fillId="11" borderId="0" xfId="2" applyFont="1" applyFill="1" applyAlignment="1" applyProtection="1">
      <alignment horizontal="left" vertical="center"/>
      <protection hidden="1"/>
    </xf>
    <xf numFmtId="0" fontId="39" fillId="11" borderId="0" xfId="2" applyFont="1" applyFill="1" applyAlignment="1" applyProtection="1">
      <alignment horizontal="right" vertical="center"/>
      <protection locked="0"/>
    </xf>
    <xf numFmtId="0" fontId="44" fillId="11" borderId="0" xfId="2" applyFont="1" applyFill="1" applyAlignment="1" applyProtection="1">
      <alignment horizontal="right" vertical="center"/>
      <protection hidden="1"/>
    </xf>
    <xf numFmtId="0" fontId="2" fillId="11" borderId="0" xfId="2" applyFont="1" applyFill="1" applyAlignment="1">
      <alignment horizontal="right" vertical="center"/>
    </xf>
    <xf numFmtId="0" fontId="39" fillId="11" borderId="0" xfId="2" applyFont="1" applyFill="1" applyAlignment="1">
      <alignment horizontal="right" vertical="center"/>
    </xf>
    <xf numFmtId="0" fontId="75" fillId="11" borderId="0" xfId="2" applyFont="1" applyFill="1" applyAlignment="1" applyProtection="1">
      <alignment horizontal="center"/>
      <protection hidden="1"/>
    </xf>
    <xf numFmtId="0" fontId="6" fillId="11" borderId="26" xfId="2" applyFill="1" applyBorder="1"/>
    <xf numFmtId="171" fontId="102" fillId="11" borderId="22" xfId="2" applyNumberFormat="1" applyFont="1" applyFill="1" applyBorder="1" applyAlignment="1">
      <alignment horizontal="center" vertical="center"/>
    </xf>
    <xf numFmtId="0" fontId="6" fillId="11" borderId="22" xfId="2" applyFill="1" applyBorder="1" applyAlignment="1" applyProtection="1">
      <alignment vertical="center"/>
      <protection locked="0"/>
    </xf>
    <xf numFmtId="0" fontId="6" fillId="11" borderId="22" xfId="2" applyFill="1" applyBorder="1" applyProtection="1">
      <protection locked="0"/>
    </xf>
    <xf numFmtId="0" fontId="65" fillId="10" borderId="0" xfId="2" applyFont="1" applyFill="1" applyAlignment="1">
      <alignment horizontal="center" vertical="center"/>
    </xf>
    <xf numFmtId="0" fontId="39" fillId="10" borderId="0" xfId="2" applyFont="1" applyFill="1" applyAlignment="1">
      <alignment horizontal="right"/>
    </xf>
    <xf numFmtId="0" fontId="215" fillId="10" borderId="0" xfId="2" applyFont="1" applyFill="1" applyAlignment="1" applyProtection="1">
      <alignment horizontal="center" vertical="center" wrapText="1"/>
      <protection locked="0"/>
    </xf>
    <xf numFmtId="0" fontId="98" fillId="11" borderId="0" xfId="2" applyFont="1" applyFill="1" applyAlignment="1">
      <alignment horizontal="center" vertical="center"/>
    </xf>
    <xf numFmtId="0" fontId="45" fillId="9" borderId="4" xfId="2" applyFont="1" applyFill="1" applyBorder="1" applyAlignment="1">
      <alignment horizontal="center" vertical="center" wrapText="1"/>
    </xf>
    <xf numFmtId="0" fontId="45" fillId="9" borderId="1" xfId="2" applyFont="1" applyFill="1" applyBorder="1" applyAlignment="1">
      <alignment horizontal="center" vertical="center" wrapText="1"/>
    </xf>
    <xf numFmtId="0" fontId="45" fillId="9" borderId="5" xfId="2" applyFont="1" applyFill="1" applyBorder="1" applyAlignment="1">
      <alignment horizontal="center" vertical="center" wrapText="1"/>
    </xf>
    <xf numFmtId="0" fontId="45" fillId="9" borderId="6" xfId="2" applyFont="1" applyFill="1" applyBorder="1" applyAlignment="1">
      <alignment horizontal="center" vertical="center" wrapText="1"/>
    </xf>
    <xf numFmtId="0" fontId="45" fillId="9" borderId="0" xfId="2" applyFont="1" applyFill="1" applyAlignment="1">
      <alignment horizontal="center" vertical="center" wrapText="1"/>
    </xf>
    <xf numFmtId="0" fontId="45" fillId="9" borderId="7" xfId="2" applyFont="1" applyFill="1" applyBorder="1" applyAlignment="1">
      <alignment horizontal="center" vertical="center" wrapText="1"/>
    </xf>
    <xf numFmtId="0" fontId="17" fillId="8" borderId="0" xfId="6" applyFont="1" applyFill="1" applyAlignment="1">
      <alignment horizontal="center"/>
    </xf>
    <xf numFmtId="0" fontId="17" fillId="8" borderId="0" xfId="0" applyFont="1" applyFill="1" applyAlignment="1">
      <alignment horizontal="center" vertical="center" wrapText="1"/>
    </xf>
    <xf numFmtId="0" fontId="55" fillId="10" borderId="0" xfId="2" applyFont="1" applyFill="1" applyAlignment="1">
      <alignment horizontal="center" vertical="center" wrapText="1"/>
    </xf>
    <xf numFmtId="0" fontId="70" fillId="10" borderId="0" xfId="2" applyFont="1" applyFill="1" applyAlignment="1" applyProtection="1">
      <alignment horizontal="left" wrapText="1"/>
      <protection hidden="1"/>
    </xf>
    <xf numFmtId="0" fontId="68" fillId="112" borderId="0" xfId="2" applyFont="1" applyFill="1" applyAlignment="1" applyProtection="1">
      <alignment horizontal="center" vertical="center" wrapText="1"/>
      <protection hidden="1"/>
    </xf>
    <xf numFmtId="0" fontId="68" fillId="1980" borderId="0" xfId="6" applyFont="1" applyFill="1" applyAlignment="1">
      <alignment horizontal="center" vertical="center"/>
    </xf>
    <xf numFmtId="168" fontId="249" fillId="1975" borderId="0" xfId="35" applyNumberFormat="1" applyFont="1" applyFill="1" applyAlignment="1">
      <alignment horizontal="center" vertical="center"/>
    </xf>
    <xf numFmtId="0" fontId="39" fillId="10" borderId="0" xfId="35" applyFont="1" applyFill="1" applyAlignment="1">
      <alignment horizontal="center" vertical="center" wrapText="1"/>
    </xf>
    <xf numFmtId="0" fontId="4" fillId="153" borderId="0" xfId="6" applyFont="1" applyFill="1" applyAlignment="1">
      <alignment horizontal="center" vertical="center" wrapText="1"/>
    </xf>
    <xf numFmtId="0" fontId="256" fillId="112" borderId="0" xfId="35" applyFont="1" applyFill="1" applyAlignment="1">
      <alignment horizontal="center" vertical="center" wrapText="1"/>
    </xf>
    <xf numFmtId="0" fontId="255" fillId="10" borderId="0" xfId="2" applyFont="1" applyFill="1" applyAlignment="1" applyProtection="1">
      <alignment horizontal="center" vertical="center" wrapText="1"/>
      <protection locked="0"/>
    </xf>
    <xf numFmtId="0" fontId="70" fillId="10" borderId="0" xfId="35" applyFont="1" applyFill="1" applyAlignment="1">
      <alignment horizontal="center" vertical="center" wrapText="1"/>
    </xf>
    <xf numFmtId="0" fontId="251" fillId="5" borderId="1" xfId="13" applyFont="1" applyFill="1" applyBorder="1" applyAlignment="1" applyProtection="1">
      <alignment horizontal="center" vertical="center"/>
      <protection locked="0"/>
    </xf>
    <xf numFmtId="0" fontId="251" fillId="5" borderId="0" xfId="13" applyFont="1" applyFill="1" applyAlignment="1" applyProtection="1">
      <alignment horizontal="center" vertical="center"/>
      <protection locked="0"/>
    </xf>
    <xf numFmtId="0" fontId="254" fillId="112" borderId="0" xfId="2" applyFont="1" applyFill="1" applyAlignment="1" applyProtection="1">
      <alignment horizontal="center" vertical="center" wrapText="1"/>
      <protection locked="0"/>
    </xf>
    <xf numFmtId="0" fontId="41" fillId="1977" borderId="0" xfId="6" applyFont="1" applyFill="1" applyAlignment="1">
      <alignment horizontal="center" vertical="center"/>
    </xf>
    <xf numFmtId="0" fontId="52" fillId="10" borderId="27" xfId="2" applyFont="1" applyFill="1" applyBorder="1" applyAlignment="1" applyProtection="1">
      <alignment horizontal="center" vertical="center" wrapText="1"/>
      <protection locked="0"/>
    </xf>
    <xf numFmtId="0" fontId="52" fillId="10" borderId="24" xfId="2" applyFont="1" applyFill="1" applyBorder="1" applyAlignment="1" applyProtection="1">
      <alignment horizontal="center" vertical="center" wrapText="1"/>
      <protection locked="0"/>
    </xf>
    <xf numFmtId="0" fontId="52" fillId="10" borderId="30" xfId="2" applyFont="1" applyFill="1" applyBorder="1" applyAlignment="1" applyProtection="1">
      <alignment horizontal="center" vertical="center" wrapText="1"/>
      <protection locked="0"/>
    </xf>
    <xf numFmtId="0" fontId="69" fillId="0" borderId="70" xfId="2" applyFont="1" applyBorder="1" applyAlignment="1" applyProtection="1">
      <alignment horizontal="center" vertical="center"/>
      <protection locked="0"/>
    </xf>
    <xf numFmtId="0" fontId="69" fillId="0" borderId="60" xfId="2" applyFont="1" applyBorder="1" applyAlignment="1" applyProtection="1">
      <alignment horizontal="center" vertical="center"/>
      <protection locked="0"/>
    </xf>
    <xf numFmtId="0" fontId="69" fillId="0" borderId="0" xfId="2" applyFont="1" applyAlignment="1" applyProtection="1">
      <alignment horizontal="center" vertical="center"/>
      <protection locked="0"/>
    </xf>
    <xf numFmtId="0" fontId="69" fillId="0" borderId="55" xfId="2" applyFont="1" applyBorder="1" applyAlignment="1" applyProtection="1">
      <alignment horizontal="center" vertical="center"/>
      <protection locked="0"/>
    </xf>
    <xf numFmtId="0" fontId="69" fillId="0" borderId="25" xfId="2" applyFont="1" applyBorder="1" applyAlignment="1" applyProtection="1">
      <alignment horizontal="center" vertical="center"/>
      <protection locked="0"/>
    </xf>
    <xf numFmtId="0" fontId="69" fillId="0" borderId="57" xfId="2" applyFont="1" applyBorder="1" applyAlignment="1" applyProtection="1">
      <alignment horizontal="center" vertical="center"/>
      <protection locked="0"/>
    </xf>
    <xf numFmtId="0" fontId="127" fillId="8" borderId="0" xfId="13" applyFont="1" applyFill="1" applyAlignment="1">
      <alignment horizontal="left" vertical="center"/>
    </xf>
    <xf numFmtId="0" fontId="77" fillId="8" borderId="34" xfId="0" applyFont="1" applyFill="1" applyBorder="1" applyAlignment="1">
      <alignment horizontal="center" wrapText="1"/>
    </xf>
    <xf numFmtId="0" fontId="77" fillId="8" borderId="43" xfId="0" applyFont="1" applyFill="1" applyBorder="1" applyAlignment="1">
      <alignment horizontal="center" wrapText="1"/>
    </xf>
    <xf numFmtId="0" fontId="21" fillId="8" borderId="0" xfId="2" applyFont="1" applyFill="1" applyAlignment="1" applyProtection="1">
      <alignment horizontal="center" vertical="center"/>
      <protection hidden="1"/>
    </xf>
    <xf numFmtId="0" fontId="50" fillId="10" borderId="0" xfId="13" applyFont="1" applyFill="1" applyAlignment="1">
      <alignment horizontal="center" vertical="center"/>
    </xf>
    <xf numFmtId="1" fontId="25" fillId="17" borderId="0" xfId="2" applyNumberFormat="1" applyFont="1" applyFill="1" applyAlignment="1" applyProtection="1">
      <alignment horizontal="center" vertical="center" wrapText="1"/>
      <protection hidden="1"/>
    </xf>
    <xf numFmtId="0" fontId="73" fillId="8" borderId="295" xfId="2" applyFont="1" applyFill="1" applyBorder="1" applyAlignment="1">
      <alignment horizontal="center" vertical="center"/>
    </xf>
    <xf numFmtId="0" fontId="66" fillId="4" borderId="0" xfId="4" applyFont="1" applyFill="1" applyAlignment="1">
      <alignment horizontal="center" vertical="center" wrapText="1"/>
    </xf>
    <xf numFmtId="0" fontId="14" fillId="9" borderId="4" xfId="2" applyFont="1" applyFill="1" applyBorder="1" applyAlignment="1" applyProtection="1">
      <alignment horizontal="center" vertical="center" textRotation="90"/>
      <protection locked="0"/>
    </xf>
    <xf numFmtId="0" fontId="14" fillId="9" borderId="6" xfId="2" applyFont="1" applyFill="1" applyBorder="1" applyAlignment="1" applyProtection="1">
      <alignment horizontal="center" vertical="center" textRotation="90"/>
      <protection locked="0"/>
    </xf>
    <xf numFmtId="0" fontId="14" fillId="9" borderId="10" xfId="2" applyFont="1" applyFill="1" applyBorder="1" applyAlignment="1" applyProtection="1">
      <alignment horizontal="center" vertical="center" textRotation="90"/>
      <protection locked="0"/>
    </xf>
    <xf numFmtId="0" fontId="24" fillId="10" borderId="1" xfId="2" applyFont="1" applyFill="1" applyBorder="1" applyAlignment="1" applyProtection="1">
      <alignment horizontal="center" vertical="center"/>
      <protection hidden="1"/>
    </xf>
    <xf numFmtId="0" fontId="27" fillId="10" borderId="0" xfId="2" applyFont="1" applyFill="1" applyAlignment="1" applyProtection="1">
      <alignment horizontal="center" vertical="center"/>
      <protection hidden="1"/>
    </xf>
    <xf numFmtId="0" fontId="26" fillId="5" borderId="8" xfId="2" applyFont="1" applyFill="1" applyBorder="1" applyAlignment="1">
      <alignment horizontal="center" vertical="center"/>
    </xf>
    <xf numFmtId="0" fontId="26" fillId="5" borderId="1" xfId="2" applyFont="1" applyFill="1" applyBorder="1" applyAlignment="1">
      <alignment horizontal="center" vertical="center"/>
    </xf>
    <xf numFmtId="0" fontId="26" fillId="5" borderId="9" xfId="2" applyFont="1" applyFill="1" applyBorder="1" applyAlignment="1">
      <alignment horizontal="center" vertical="center"/>
    </xf>
    <xf numFmtId="0" fontId="26" fillId="5" borderId="12" xfId="2" applyFont="1" applyFill="1" applyBorder="1" applyAlignment="1">
      <alignment horizontal="center" vertical="center"/>
    </xf>
    <xf numFmtId="0" fontId="26" fillId="5" borderId="0" xfId="2" applyFont="1" applyFill="1" applyAlignment="1">
      <alignment horizontal="center" vertical="center"/>
    </xf>
    <xf numFmtId="0" fontId="26" fillId="5" borderId="13" xfId="2" applyFont="1" applyFill="1" applyBorder="1" applyAlignment="1">
      <alignment horizontal="center" vertical="center"/>
    </xf>
    <xf numFmtId="0" fontId="21" fillId="5" borderId="12" xfId="6" applyFont="1" applyFill="1" applyBorder="1" applyAlignment="1">
      <alignment horizontal="center" vertical="center"/>
    </xf>
    <xf numFmtId="0" fontId="21" fillId="5" borderId="0" xfId="6" applyFont="1" applyFill="1" applyAlignment="1">
      <alignment horizontal="center" vertical="center"/>
    </xf>
    <xf numFmtId="0" fontId="21" fillId="5" borderId="13" xfId="6" applyFont="1" applyFill="1" applyBorder="1" applyAlignment="1">
      <alignment horizontal="center" vertical="center"/>
    </xf>
    <xf numFmtId="0" fontId="40" fillId="8" borderId="14" xfId="2" applyFont="1" applyFill="1" applyBorder="1" applyAlignment="1">
      <alignment horizontal="center" vertical="center"/>
    </xf>
    <xf numFmtId="0" fontId="40" fillId="8" borderId="15" xfId="2" applyFont="1" applyFill="1" applyBorder="1" applyAlignment="1">
      <alignment horizontal="center" vertical="center"/>
    </xf>
    <xf numFmtId="0" fontId="40" fillId="8" borderId="16" xfId="2" applyFont="1" applyFill="1" applyBorder="1" applyAlignment="1">
      <alignment horizontal="center" vertical="center"/>
    </xf>
    <xf numFmtId="0" fontId="40" fillId="8" borderId="17" xfId="2" applyFont="1" applyFill="1" applyBorder="1" applyAlignment="1">
      <alignment horizontal="center" vertical="center"/>
    </xf>
    <xf numFmtId="0" fontId="40" fillId="8" borderId="18" xfId="2" applyFont="1" applyFill="1" applyBorder="1" applyAlignment="1">
      <alignment horizontal="center" vertical="center"/>
    </xf>
    <xf numFmtId="0" fontId="40" fillId="8" borderId="19" xfId="2" applyFont="1" applyFill="1" applyBorder="1" applyAlignment="1">
      <alignment horizontal="center" vertical="center"/>
    </xf>
    <xf numFmtId="0" fontId="17" fillId="5" borderId="0" xfId="6" applyFont="1" applyFill="1" applyAlignment="1">
      <alignment horizontal="center" vertical="center"/>
    </xf>
    <xf numFmtId="0" fontId="17" fillId="5" borderId="13" xfId="6" applyFont="1" applyFill="1" applyBorder="1" applyAlignment="1">
      <alignment horizontal="center" vertical="center"/>
    </xf>
    <xf numFmtId="0" fontId="26" fillId="21" borderId="1" xfId="2" applyFont="1" applyFill="1" applyBorder="1" applyAlignment="1" applyProtection="1">
      <alignment horizontal="center" vertical="center"/>
      <protection hidden="1"/>
    </xf>
    <xf numFmtId="0" fontId="26" fillId="21" borderId="5" xfId="2" applyFont="1" applyFill="1" applyBorder="1" applyAlignment="1" applyProtection="1">
      <alignment horizontal="center" vertical="center"/>
      <protection hidden="1"/>
    </xf>
    <xf numFmtId="0" fontId="45" fillId="23" borderId="7" xfId="16" applyFont="1" applyFill="1" applyBorder="1" applyAlignment="1">
      <alignment horizontal="center" vertical="center" wrapText="1"/>
    </xf>
    <xf numFmtId="0" fontId="55" fillId="48" borderId="83" xfId="2" quotePrefix="1" applyFont="1" applyFill="1" applyBorder="1" applyAlignment="1">
      <alignment horizontal="center" vertical="center" wrapText="1"/>
    </xf>
    <xf numFmtId="0" fontId="55" fillId="48" borderId="83" xfId="2" applyFont="1" applyFill="1" applyBorder="1" applyAlignment="1">
      <alignment horizontal="center" vertical="center" wrapText="1"/>
    </xf>
    <xf numFmtId="0" fontId="55" fillId="48" borderId="84" xfId="2" applyFont="1" applyFill="1" applyBorder="1" applyAlignment="1">
      <alignment horizontal="center" vertical="center" wrapText="1"/>
    </xf>
    <xf numFmtId="0" fontId="167" fillId="92" borderId="0" xfId="2" applyFont="1" applyFill="1" applyAlignment="1" applyProtection="1">
      <alignment horizontal="center" vertical="center" wrapText="1"/>
      <protection locked="0"/>
    </xf>
    <xf numFmtId="0" fontId="138" fillId="1952" borderId="0" xfId="2" applyFont="1" applyFill="1" applyAlignment="1" applyProtection="1">
      <alignment horizontal="center" vertical="center" wrapText="1"/>
      <protection locked="0"/>
    </xf>
    <xf numFmtId="0" fontId="55" fillId="8" borderId="0" xfId="0" applyFont="1" applyFill="1" applyAlignment="1">
      <alignment horizontal="left" vertical="center" wrapText="1"/>
    </xf>
    <xf numFmtId="0" fontId="94" fillId="1960" borderId="0" xfId="2" applyFont="1" applyFill="1" applyAlignment="1" applyProtection="1">
      <alignment horizontal="center" vertical="center" wrapText="1"/>
      <protection hidden="1"/>
    </xf>
    <xf numFmtId="0" fontId="80" fillId="138" borderId="0" xfId="2" applyFont="1" applyFill="1" applyAlignment="1" applyProtection="1">
      <alignment horizontal="center" vertical="center" wrapText="1"/>
      <protection hidden="1"/>
    </xf>
    <xf numFmtId="0" fontId="98" fillId="48" borderId="83" xfId="2" applyFont="1" applyFill="1" applyBorder="1" applyAlignment="1">
      <alignment horizontal="center" vertical="center" wrapText="1"/>
    </xf>
    <xf numFmtId="0" fontId="98" fillId="48" borderId="84" xfId="2" applyFont="1" applyFill="1" applyBorder="1" applyAlignment="1">
      <alignment horizontal="center" vertical="center" wrapText="1"/>
    </xf>
    <xf numFmtId="0" fontId="31" fillId="8" borderId="24" xfId="2" applyFont="1" applyFill="1" applyBorder="1" applyAlignment="1">
      <alignment horizontal="left" vertical="top" wrapText="1"/>
    </xf>
    <xf numFmtId="0" fontId="31" fillId="8" borderId="0" xfId="2" applyFont="1" applyFill="1" applyAlignment="1">
      <alignment horizontal="left" vertical="top" wrapText="1"/>
    </xf>
    <xf numFmtId="167" fontId="3" fillId="8" borderId="73" xfId="2" applyNumberFormat="1" applyFont="1" applyFill="1" applyBorder="1" applyAlignment="1">
      <alignment horizontal="left" vertical="center"/>
    </xf>
    <xf numFmtId="0" fontId="70" fillId="88" borderId="42" xfId="2" applyFont="1" applyFill="1" applyBorder="1" applyAlignment="1" applyProtection="1">
      <alignment horizontal="center" vertical="center"/>
      <protection hidden="1"/>
    </xf>
    <xf numFmtId="0" fontId="70" fillId="88" borderId="0" xfId="2" applyFont="1" applyFill="1" applyAlignment="1" applyProtection="1">
      <alignment horizontal="center" vertical="center"/>
      <protection hidden="1"/>
    </xf>
    <xf numFmtId="0" fontId="17" fillId="10" borderId="0" xfId="2" applyFont="1" applyFill="1" applyAlignment="1">
      <alignment horizontal="left" vertical="center" wrapText="1"/>
    </xf>
    <xf numFmtId="0" fontId="17" fillId="10" borderId="7" xfId="2" applyFont="1" applyFill="1" applyBorder="1" applyAlignment="1">
      <alignment horizontal="left" vertical="center" wrapText="1"/>
    </xf>
    <xf numFmtId="0" fontId="31" fillId="1960" borderId="55" xfId="2" applyFont="1" applyFill="1" applyBorder="1" applyAlignment="1">
      <alignment horizontal="center" vertical="center" wrapText="1"/>
    </xf>
    <xf numFmtId="0" fontId="31" fillId="1960" borderId="82" xfId="2" applyFont="1" applyFill="1" applyBorder="1" applyAlignment="1">
      <alignment horizontal="center" vertical="center" wrapText="1"/>
    </xf>
    <xf numFmtId="0" fontId="31" fillId="138" borderId="0" xfId="2" applyFont="1" applyFill="1" applyAlignment="1" applyProtection="1">
      <alignment horizontal="center" vertical="center" wrapText="1"/>
      <protection locked="0"/>
    </xf>
    <xf numFmtId="0" fontId="31" fillId="138" borderId="22" xfId="2" applyFont="1" applyFill="1" applyBorder="1" applyAlignment="1" applyProtection="1">
      <alignment horizontal="center" vertical="center" wrapText="1"/>
      <protection locked="0"/>
    </xf>
    <xf numFmtId="0" fontId="31" fillId="138" borderId="32" xfId="2" applyFont="1" applyFill="1" applyBorder="1" applyAlignment="1">
      <alignment horizontal="center" vertical="center" wrapText="1"/>
    </xf>
    <xf numFmtId="0" fontId="31" fillId="138" borderId="44" xfId="2" applyFont="1" applyFill="1" applyBorder="1" applyAlignment="1">
      <alignment horizontal="center" vertical="center" wrapText="1"/>
    </xf>
    <xf numFmtId="0" fontId="31" fillId="16" borderId="0" xfId="2" applyFont="1" applyFill="1" applyAlignment="1" applyProtection="1">
      <alignment horizontal="center" vertical="center" wrapText="1"/>
      <protection locked="0"/>
    </xf>
    <xf numFmtId="0" fontId="31" fillId="16" borderId="22" xfId="2" applyFont="1" applyFill="1" applyBorder="1" applyAlignment="1" applyProtection="1">
      <alignment horizontal="center" vertical="center" wrapText="1"/>
      <protection locked="0"/>
    </xf>
    <xf numFmtId="0" fontId="31" fillId="16" borderId="32" xfId="2" applyFont="1" applyFill="1" applyBorder="1" applyAlignment="1">
      <alignment horizontal="center" vertical="center" wrapText="1"/>
    </xf>
    <xf numFmtId="0" fontId="31" fillId="16" borderId="44" xfId="2" applyFont="1" applyFill="1" applyBorder="1" applyAlignment="1">
      <alignment horizontal="center" vertical="center" wrapText="1"/>
    </xf>
    <xf numFmtId="0" fontId="86" fillId="90" borderId="0" xfId="2" applyFont="1" applyFill="1" applyAlignment="1" applyProtection="1">
      <alignment horizontal="center" vertical="center"/>
      <protection hidden="1"/>
    </xf>
    <xf numFmtId="0" fontId="119" fillId="16" borderId="0" xfId="2" applyFont="1" applyFill="1" applyAlignment="1" applyProtection="1">
      <alignment horizontal="center" vertical="center" wrapText="1"/>
      <protection hidden="1"/>
    </xf>
    <xf numFmtId="0" fontId="119" fillId="16" borderId="13" xfId="2" applyFont="1" applyFill="1" applyBorder="1" applyAlignment="1" applyProtection="1">
      <alignment horizontal="center" vertical="center" wrapText="1"/>
      <protection hidden="1"/>
    </xf>
    <xf numFmtId="0" fontId="53" fillId="90" borderId="0" xfId="2" applyFont="1" applyFill="1" applyAlignment="1" applyProtection="1">
      <alignment horizontal="center" vertical="center" wrapText="1"/>
      <protection hidden="1"/>
    </xf>
    <xf numFmtId="0" fontId="28" fillId="1953" borderId="0" xfId="2" applyFont="1" applyFill="1" applyAlignment="1" applyProtection="1">
      <alignment horizontal="center" vertical="center" wrapText="1"/>
      <protection locked="0"/>
    </xf>
    <xf numFmtId="0" fontId="62" fillId="24" borderId="6" xfId="2" applyFont="1" applyFill="1" applyBorder="1" applyAlignment="1" applyProtection="1">
      <alignment horizontal="left" vertical="center" wrapText="1"/>
      <protection hidden="1"/>
    </xf>
    <xf numFmtId="0" fontId="62" fillId="24" borderId="0" xfId="2" applyFont="1" applyFill="1" applyAlignment="1" applyProtection="1">
      <alignment horizontal="left" vertical="center" wrapText="1"/>
      <protection hidden="1"/>
    </xf>
    <xf numFmtId="0" fontId="17" fillId="0" borderId="7" xfId="2" applyFont="1" applyBorder="1" applyAlignment="1">
      <alignment horizontal="center" vertical="top" wrapText="1"/>
    </xf>
    <xf numFmtId="0" fontId="17" fillId="0" borderId="89" xfId="2" applyFont="1" applyBorder="1" applyAlignment="1">
      <alignment horizontal="center" vertical="top" wrapText="1"/>
    </xf>
    <xf numFmtId="0" fontId="17" fillId="10" borderId="6" xfId="2" applyFont="1" applyFill="1" applyBorder="1" applyAlignment="1">
      <alignment horizontal="center" vertical="center" wrapText="1"/>
    </xf>
    <xf numFmtId="0" fontId="17" fillId="10" borderId="0" xfId="2" applyFont="1" applyFill="1" applyAlignment="1">
      <alignment horizontal="center" vertical="center" wrapText="1"/>
    </xf>
    <xf numFmtId="0" fontId="17" fillId="10" borderId="7" xfId="2" applyFont="1" applyFill="1" applyBorder="1" applyAlignment="1">
      <alignment horizontal="center" vertical="center" wrapText="1"/>
    </xf>
    <xf numFmtId="0" fontId="44" fillId="10" borderId="85" xfId="2" applyFont="1" applyFill="1" applyBorder="1" applyAlignment="1">
      <alignment horizontal="center" vertical="top" wrapText="1"/>
    </xf>
    <xf numFmtId="0" fontId="44" fillId="10" borderId="7" xfId="2" applyFont="1" applyFill="1" applyBorder="1" applyAlignment="1">
      <alignment horizontal="center" vertical="top" wrapText="1"/>
    </xf>
    <xf numFmtId="0" fontId="44" fillId="10" borderId="86" xfId="2" applyFont="1" applyFill="1" applyBorder="1" applyAlignment="1">
      <alignment horizontal="center" vertical="top" wrapText="1"/>
    </xf>
    <xf numFmtId="0" fontId="44" fillId="10" borderId="87" xfId="2" applyFont="1" applyFill="1" applyBorder="1" applyAlignment="1">
      <alignment horizontal="center" vertical="top" wrapText="1"/>
    </xf>
    <xf numFmtId="0" fontId="98" fillId="48" borderId="83" xfId="3" applyFont="1" applyFill="1" applyBorder="1" applyAlignment="1">
      <alignment horizontal="center" vertical="center" wrapText="1"/>
    </xf>
    <xf numFmtId="0" fontId="98" fillId="48" borderId="84" xfId="3" applyFont="1" applyFill="1" applyBorder="1" applyAlignment="1">
      <alignment horizontal="center" vertical="center" wrapText="1"/>
    </xf>
    <xf numFmtId="0" fontId="31" fillId="11" borderId="0" xfId="2" applyFont="1" applyFill="1" applyAlignment="1">
      <alignment horizontal="left" vertical="center" wrapText="1"/>
    </xf>
    <xf numFmtId="0" fontId="17" fillId="48" borderId="0" xfId="2" applyFont="1" applyFill="1" applyAlignment="1">
      <alignment horizontal="left" vertical="center" wrapText="1"/>
    </xf>
    <xf numFmtId="0" fontId="66" fillId="4" borderId="24" xfId="4" applyFont="1" applyFill="1" applyBorder="1" applyAlignment="1">
      <alignment horizontal="center" vertical="center" wrapText="1"/>
    </xf>
    <xf numFmtId="0" fontId="31" fillId="9" borderId="7" xfId="2" applyFont="1" applyFill="1" applyBorder="1" applyAlignment="1" applyProtection="1">
      <alignment horizontal="center" vertical="center"/>
      <protection locked="0"/>
    </xf>
    <xf numFmtId="0" fontId="31" fillId="58" borderId="24" xfId="2" applyFont="1" applyFill="1" applyBorder="1" applyAlignment="1" applyProtection="1">
      <alignment horizontal="center" vertical="center" wrapText="1"/>
      <protection locked="0"/>
    </xf>
    <xf numFmtId="0" fontId="31" fillId="58" borderId="56" xfId="2" applyFont="1" applyFill="1" applyBorder="1" applyAlignment="1" applyProtection="1">
      <alignment horizontal="center" vertical="center" wrapText="1"/>
      <protection locked="0"/>
    </xf>
    <xf numFmtId="0" fontId="31" fillId="58" borderId="0" xfId="2" applyFont="1" applyFill="1" applyAlignment="1" applyProtection="1">
      <alignment horizontal="center" vertical="center" wrapText="1"/>
      <protection locked="0"/>
    </xf>
    <xf numFmtId="0" fontId="31" fillId="58" borderId="22" xfId="2" applyFont="1" applyFill="1" applyBorder="1" applyAlignment="1" applyProtection="1">
      <alignment horizontal="center" vertical="center" wrapText="1"/>
      <protection locked="0"/>
    </xf>
    <xf numFmtId="0" fontId="31" fillId="58" borderId="0" xfId="2" applyFont="1" applyFill="1" applyAlignment="1">
      <alignment horizontal="center" vertical="center" wrapText="1"/>
    </xf>
    <xf numFmtId="0" fontId="31" fillId="58" borderId="22" xfId="2" applyFont="1" applyFill="1" applyBorder="1" applyAlignment="1">
      <alignment horizontal="center" vertical="center" wrapText="1"/>
    </xf>
    <xf numFmtId="0" fontId="31" fillId="1955" borderId="24" xfId="2" applyFont="1" applyFill="1" applyBorder="1" applyAlignment="1" applyProtection="1">
      <alignment horizontal="center" vertical="center" wrapText="1"/>
      <protection locked="0"/>
    </xf>
    <xf numFmtId="0" fontId="31" fillId="1955" borderId="56" xfId="2" applyFont="1" applyFill="1" applyBorder="1" applyAlignment="1" applyProtection="1">
      <alignment horizontal="center" vertical="center" wrapText="1"/>
      <protection locked="0"/>
    </xf>
    <xf numFmtId="0" fontId="31" fillId="1955" borderId="0" xfId="2" applyFont="1" applyFill="1" applyAlignment="1" applyProtection="1">
      <alignment horizontal="center" vertical="center" wrapText="1"/>
      <protection locked="0"/>
    </xf>
    <xf numFmtId="0" fontId="31" fillId="1955" borderId="22" xfId="2" applyFont="1" applyFill="1" applyBorder="1" applyAlignment="1" applyProtection="1">
      <alignment horizontal="center" vertical="center" wrapText="1"/>
      <protection locked="0"/>
    </xf>
    <xf numFmtId="0" fontId="31" fillId="1955" borderId="0" xfId="2" applyFont="1" applyFill="1" applyAlignment="1">
      <alignment horizontal="center" vertical="center" wrapText="1"/>
    </xf>
    <xf numFmtId="0" fontId="31" fillId="1955" borderId="22" xfId="2" applyFont="1" applyFill="1" applyBorder="1" applyAlignment="1">
      <alignment horizontal="center" vertical="center" wrapText="1"/>
    </xf>
    <xf numFmtId="0" fontId="31" fillId="1960" borderId="24" xfId="2" applyFont="1" applyFill="1" applyBorder="1" applyAlignment="1" applyProtection="1">
      <alignment horizontal="center" vertical="center" wrapText="1"/>
      <protection locked="0"/>
    </xf>
    <xf numFmtId="0" fontId="31" fillId="1960" borderId="56" xfId="2" applyFont="1" applyFill="1" applyBorder="1" applyAlignment="1" applyProtection="1">
      <alignment horizontal="center" vertical="center" wrapText="1"/>
      <protection locked="0"/>
    </xf>
    <xf numFmtId="0" fontId="31" fillId="1960" borderId="0" xfId="2" applyFont="1" applyFill="1" applyAlignment="1" applyProtection="1">
      <alignment horizontal="center" vertical="center" wrapText="1"/>
      <protection locked="0"/>
    </xf>
    <xf numFmtId="0" fontId="31" fillId="1960" borderId="22" xfId="2" applyFont="1" applyFill="1" applyBorder="1" applyAlignment="1" applyProtection="1">
      <alignment horizontal="center" vertical="center" wrapText="1"/>
      <protection locked="0"/>
    </xf>
    <xf numFmtId="0" fontId="120" fillId="1955" borderId="0" xfId="2" applyFont="1" applyFill="1" applyAlignment="1" applyProtection="1">
      <alignment horizontal="center" vertical="center" wrapText="1"/>
      <protection hidden="1"/>
    </xf>
    <xf numFmtId="0" fontId="36" fillId="1982" borderId="0" xfId="6" applyFont="1" applyFill="1" applyAlignment="1">
      <alignment horizontal="center" vertical="center" wrapText="1"/>
    </xf>
    <xf numFmtId="0" fontId="36" fillId="1982" borderId="7" xfId="6" applyFont="1" applyFill="1" applyBorder="1" applyAlignment="1">
      <alignment horizontal="center" vertical="center" wrapText="1"/>
    </xf>
    <xf numFmtId="0" fontId="44" fillId="11" borderId="6" xfId="2" applyFont="1" applyFill="1" applyBorder="1" applyAlignment="1">
      <alignment horizontal="center" vertical="center" wrapText="1"/>
    </xf>
    <xf numFmtId="0" fontId="14" fillId="11" borderId="0" xfId="2" applyFont="1" applyFill="1" applyAlignment="1">
      <alignment horizontal="left" wrapText="1"/>
    </xf>
    <xf numFmtId="0" fontId="44" fillId="11" borderId="38" xfId="10" applyFont="1" applyFill="1" applyBorder="1" applyAlignment="1">
      <alignment horizontal="center" vertical="center" wrapText="1"/>
    </xf>
    <xf numFmtId="0" fontId="166" fillId="1959" borderId="32" xfId="2" applyFont="1" applyFill="1" applyBorder="1" applyAlignment="1" applyProtection="1">
      <alignment horizontal="center" vertical="center" wrapText="1"/>
      <protection locked="0"/>
    </xf>
    <xf numFmtId="0" fontId="166" fillId="1959" borderId="33" xfId="2" applyFont="1" applyFill="1" applyBorder="1" applyAlignment="1" applyProtection="1">
      <alignment horizontal="center" vertical="center" wrapText="1"/>
      <protection locked="0"/>
    </xf>
    <xf numFmtId="0" fontId="166" fillId="1959" borderId="42" xfId="2" applyFont="1" applyFill="1" applyBorder="1" applyAlignment="1" applyProtection="1">
      <alignment horizontal="center" vertical="center" wrapText="1"/>
      <protection locked="0"/>
    </xf>
    <xf numFmtId="0" fontId="139" fillId="91" borderId="0" xfId="2" applyFont="1" applyFill="1" applyAlignment="1" applyProtection="1">
      <alignment horizontal="center" vertical="center" wrapText="1"/>
      <protection locked="0"/>
    </xf>
    <xf numFmtId="0" fontId="110" fillId="93" borderId="32" xfId="2" applyFont="1" applyFill="1" applyBorder="1" applyAlignment="1" applyProtection="1">
      <alignment horizontal="center" vertical="center" wrapText="1"/>
      <protection locked="0"/>
    </xf>
    <xf numFmtId="0" fontId="110" fillId="93" borderId="33" xfId="2" applyFont="1" applyFill="1" applyBorder="1" applyAlignment="1" applyProtection="1">
      <alignment horizontal="center" vertical="center" wrapText="1"/>
      <protection locked="0"/>
    </xf>
    <xf numFmtId="0" fontId="110" fillId="93" borderId="75" xfId="2" applyFont="1" applyFill="1" applyBorder="1" applyAlignment="1" applyProtection="1">
      <alignment horizontal="center" vertical="center" wrapText="1"/>
      <protection locked="0"/>
    </xf>
    <xf numFmtId="0" fontId="31" fillId="9" borderId="24" xfId="2" applyFont="1" applyFill="1" applyBorder="1" applyAlignment="1" applyProtection="1">
      <alignment horizontal="right" vertical="center"/>
      <protection locked="0"/>
    </xf>
    <xf numFmtId="0" fontId="52" fillId="9" borderId="0" xfId="2" applyFont="1" applyFill="1" applyAlignment="1" applyProtection="1">
      <alignment horizontal="center" vertical="center" wrapText="1"/>
      <protection locked="0"/>
    </xf>
    <xf numFmtId="0" fontId="31" fillId="9" borderId="0" xfId="2" applyFont="1" applyFill="1" applyAlignment="1" applyProtection="1">
      <alignment horizontal="center" vertical="center"/>
      <protection locked="0"/>
    </xf>
    <xf numFmtId="0" fontId="31" fillId="90" borderId="0" xfId="2" applyFont="1" applyFill="1" applyAlignment="1" applyProtection="1">
      <alignment horizontal="center" vertical="center" wrapText="1"/>
      <protection locked="0"/>
    </xf>
    <xf numFmtId="0" fontId="31" fillId="90" borderId="22" xfId="2" applyFont="1" applyFill="1" applyBorder="1" applyAlignment="1" applyProtection="1">
      <alignment horizontal="center" vertical="center" wrapText="1"/>
      <protection locked="0"/>
    </xf>
    <xf numFmtId="0" fontId="31" fillId="90" borderId="32" xfId="2" applyFont="1" applyFill="1" applyBorder="1" applyAlignment="1">
      <alignment horizontal="center" vertical="center" wrapText="1"/>
    </xf>
    <xf numFmtId="0" fontId="31" fillId="90" borderId="44" xfId="2" applyFont="1" applyFill="1" applyBorder="1" applyAlignment="1">
      <alignment horizontal="center" vertical="center" wrapText="1"/>
    </xf>
    <xf numFmtId="0" fontId="39" fillId="8" borderId="73" xfId="2" applyFont="1" applyFill="1" applyBorder="1" applyAlignment="1" applyProtection="1">
      <alignment horizontal="center" vertical="center" wrapText="1"/>
      <protection hidden="1"/>
    </xf>
    <xf numFmtId="0" fontId="39" fillId="8" borderId="0" xfId="2" applyFont="1" applyFill="1" applyAlignment="1" applyProtection="1">
      <alignment horizontal="center" vertical="center" wrapText="1"/>
      <protection hidden="1"/>
    </xf>
    <xf numFmtId="0" fontId="69" fillId="0" borderId="70" xfId="2" applyFont="1" applyBorder="1" applyAlignment="1" applyProtection="1">
      <alignment horizontal="center" vertical="center" wrapText="1"/>
      <protection locked="0"/>
    </xf>
    <xf numFmtId="0" fontId="69" fillId="0" borderId="60" xfId="2" applyFont="1" applyBorder="1" applyAlignment="1" applyProtection="1">
      <alignment horizontal="center" vertical="center" wrapText="1"/>
      <protection locked="0"/>
    </xf>
    <xf numFmtId="0" fontId="69" fillId="0" borderId="0" xfId="2" applyFont="1" applyAlignment="1" applyProtection="1">
      <alignment horizontal="center" vertical="center" wrapText="1"/>
      <protection locked="0"/>
    </xf>
    <xf numFmtId="0" fontId="69" fillId="0" borderId="55" xfId="2" applyFont="1" applyBorder="1" applyAlignment="1" applyProtection="1">
      <alignment horizontal="center" vertical="center" wrapText="1"/>
      <protection locked="0"/>
    </xf>
    <xf numFmtId="0" fontId="69" fillId="0" borderId="25" xfId="2" applyFont="1" applyBorder="1" applyAlignment="1" applyProtection="1">
      <alignment horizontal="center" vertical="center" wrapText="1"/>
      <protection locked="0"/>
    </xf>
    <xf numFmtId="0" fontId="69" fillId="0" borderId="57" xfId="2" applyFont="1" applyBorder="1" applyAlignment="1" applyProtection="1">
      <alignment horizontal="center" vertical="center" wrapText="1"/>
      <protection locked="0"/>
    </xf>
    <xf numFmtId="0" fontId="145" fillId="8" borderId="0" xfId="0" applyFont="1" applyFill="1" applyAlignment="1">
      <alignment horizontal="left" vertical="center"/>
    </xf>
    <xf numFmtId="0" fontId="17" fillId="8" borderId="0" xfId="13" applyFont="1" applyFill="1" applyAlignment="1">
      <alignment horizontal="left" vertical="center" wrapText="1"/>
    </xf>
    <xf numFmtId="0" fontId="17" fillId="8" borderId="22" xfId="13" applyFont="1" applyFill="1" applyBorder="1" applyAlignment="1">
      <alignment horizontal="left" vertical="center" wrapText="1"/>
    </xf>
    <xf numFmtId="166" fontId="26" fillId="4" borderId="0" xfId="9" applyNumberFormat="1" applyFont="1" applyFill="1" applyAlignment="1">
      <alignment horizontal="center" vertical="center"/>
    </xf>
    <xf numFmtId="166" fontId="26" fillId="4" borderId="3" xfId="9" applyNumberFormat="1" applyFont="1" applyFill="1" applyBorder="1" applyAlignment="1">
      <alignment horizontal="center" vertical="center"/>
    </xf>
    <xf numFmtId="1" fontId="26" fillId="57" borderId="0" xfId="2" applyNumberFormat="1" applyFont="1" applyFill="1" applyAlignment="1" applyProtection="1">
      <alignment horizontal="center" vertical="center"/>
      <protection hidden="1"/>
    </xf>
    <xf numFmtId="0" fontId="24" fillId="11" borderId="1" xfId="2" applyFont="1" applyFill="1" applyBorder="1" applyAlignment="1" applyProtection="1">
      <alignment horizontal="center" vertical="center"/>
      <protection hidden="1"/>
    </xf>
    <xf numFmtId="0" fontId="24" fillId="11" borderId="5" xfId="2" applyFont="1" applyFill="1" applyBorder="1" applyAlignment="1" applyProtection="1">
      <alignment horizontal="center" vertical="center"/>
      <protection hidden="1"/>
    </xf>
    <xf numFmtId="0" fontId="27" fillId="11" borderId="0" xfId="2" applyFont="1" applyFill="1" applyAlignment="1" applyProtection="1">
      <alignment horizontal="center" vertical="center"/>
      <protection hidden="1"/>
    </xf>
    <xf numFmtId="0" fontId="27" fillId="11" borderId="7" xfId="2" applyFont="1" applyFill="1" applyBorder="1" applyAlignment="1" applyProtection="1">
      <alignment horizontal="center" vertical="center"/>
      <protection hidden="1"/>
    </xf>
    <xf numFmtId="0" fontId="25" fillId="2" borderId="27" xfId="2" applyFont="1" applyFill="1" applyBorder="1" applyAlignment="1">
      <alignment horizontal="center" vertical="center"/>
    </xf>
    <xf numFmtId="0" fontId="25" fillId="2" borderId="70" xfId="2" applyFont="1" applyFill="1" applyBorder="1" applyAlignment="1">
      <alignment horizontal="center" vertical="center"/>
    </xf>
    <xf numFmtId="0" fontId="26" fillId="10" borderId="0" xfId="13" applyFont="1" applyFill="1" applyAlignment="1">
      <alignment horizontal="left" vertical="center"/>
    </xf>
    <xf numFmtId="0" fontId="64" fillId="10" borderId="0" xfId="2" applyFont="1" applyFill="1" applyAlignment="1">
      <alignment horizontal="center" wrapText="1"/>
    </xf>
    <xf numFmtId="0" fontId="216" fillId="10" borderId="0" xfId="2" applyFont="1" applyFill="1" applyAlignment="1">
      <alignment horizontal="left" wrapText="1"/>
    </xf>
    <xf numFmtId="0" fontId="74" fillId="10" borderId="0" xfId="2" applyFont="1" applyFill="1" applyAlignment="1">
      <alignment horizontal="left" wrapText="1"/>
    </xf>
    <xf numFmtId="0" fontId="55" fillId="8" borderId="55" xfId="2" applyFont="1" applyFill="1" applyBorder="1" applyAlignment="1">
      <alignment horizontal="center" vertical="center"/>
    </xf>
    <xf numFmtId="0" fontId="98" fillId="48" borderId="97" xfId="2" quotePrefix="1" applyFont="1" applyFill="1" applyBorder="1" applyAlignment="1">
      <alignment horizontal="center" vertical="center" wrapText="1"/>
    </xf>
    <xf numFmtId="0" fontId="98" fillId="48" borderId="97" xfId="2" applyFont="1" applyFill="1" applyBorder="1" applyAlignment="1">
      <alignment horizontal="center" vertical="center" wrapText="1"/>
    </xf>
    <xf numFmtId="0" fontId="122" fillId="48" borderId="97" xfId="3" quotePrefix="1" applyFont="1" applyFill="1" applyBorder="1" applyAlignment="1">
      <alignment horizontal="center" vertical="center" wrapText="1"/>
    </xf>
    <xf numFmtId="0" fontId="122" fillId="48" borderId="97" xfId="3" applyFont="1" applyFill="1" applyBorder="1" applyAlignment="1">
      <alignment horizontal="center" vertical="center" wrapText="1"/>
    </xf>
    <xf numFmtId="0" fontId="122" fillId="48" borderId="84" xfId="3" applyFont="1" applyFill="1" applyBorder="1" applyAlignment="1">
      <alignment horizontal="center" vertical="center" wrapText="1"/>
    </xf>
    <xf numFmtId="0" fontId="119" fillId="48" borderId="97" xfId="2" quotePrefix="1" applyFont="1" applyFill="1" applyBorder="1" applyAlignment="1">
      <alignment horizontal="center" vertical="center" wrapText="1"/>
    </xf>
    <xf numFmtId="0" fontId="119" fillId="48" borderId="97" xfId="2" applyFont="1" applyFill="1" applyBorder="1" applyAlignment="1">
      <alignment horizontal="center" vertical="center" wrapText="1"/>
    </xf>
    <xf numFmtId="0" fontId="119" fillId="48" borderId="84" xfId="2" applyFont="1" applyFill="1" applyBorder="1" applyAlignment="1">
      <alignment horizontal="center" vertical="center" wrapText="1"/>
    </xf>
    <xf numFmtId="0" fontId="36" fillId="11" borderId="0" xfId="2" applyFont="1" applyFill="1" applyAlignment="1">
      <alignment horizontal="right" vertical="center"/>
    </xf>
    <xf numFmtId="0" fontId="82" fillId="2" borderId="24" xfId="2" applyFont="1" applyFill="1" applyBorder="1" applyAlignment="1" applyProtection="1">
      <alignment horizontal="center" vertical="center" wrapText="1"/>
      <protection locked="0"/>
    </xf>
    <xf numFmtId="0" fontId="82" fillId="2" borderId="56" xfId="2" applyFont="1" applyFill="1" applyBorder="1" applyAlignment="1" applyProtection="1">
      <alignment horizontal="center" vertical="center" wrapText="1"/>
      <protection locked="0"/>
    </xf>
    <xf numFmtId="0" fontId="82" fillId="2" borderId="0" xfId="2" applyFont="1" applyFill="1" applyAlignment="1" applyProtection="1">
      <alignment horizontal="center" vertical="center" wrapText="1"/>
      <protection locked="0"/>
    </xf>
    <xf numFmtId="0" fontId="82" fillId="2" borderId="22" xfId="2" applyFont="1" applyFill="1" applyBorder="1" applyAlignment="1" applyProtection="1">
      <alignment horizontal="center" vertical="center" wrapText="1"/>
      <protection locked="0"/>
    </xf>
    <xf numFmtId="0" fontId="82" fillId="2" borderId="0" xfId="2" applyFont="1" applyFill="1" applyAlignment="1">
      <alignment horizontal="center" vertical="center" wrapText="1"/>
    </xf>
    <xf numFmtId="0" fontId="82" fillId="2" borderId="22" xfId="2" applyFont="1" applyFill="1" applyBorder="1" applyAlignment="1">
      <alignment horizontal="center" vertical="center" wrapText="1"/>
    </xf>
    <xf numFmtId="0" fontId="123" fillId="91" borderId="0" xfId="2" applyFont="1" applyFill="1" applyAlignment="1" applyProtection="1">
      <alignment horizontal="center" vertical="center" wrapText="1"/>
      <protection locked="0"/>
    </xf>
    <xf numFmtId="0" fontId="123" fillId="91" borderId="22" xfId="2" applyFont="1" applyFill="1" applyBorder="1" applyAlignment="1" applyProtection="1">
      <alignment horizontal="center" vertical="center" wrapText="1"/>
      <protection locked="0"/>
    </xf>
    <xf numFmtId="0" fontId="123" fillId="91" borderId="32" xfId="2" applyFont="1" applyFill="1" applyBorder="1" applyAlignment="1">
      <alignment horizontal="center" vertical="center" wrapText="1"/>
    </xf>
    <xf numFmtId="0" fontId="123" fillId="91" borderId="44" xfId="2" applyFont="1" applyFill="1" applyBorder="1" applyAlignment="1">
      <alignment horizontal="center" vertical="center" wrapText="1"/>
    </xf>
    <xf numFmtId="0" fontId="110" fillId="93" borderId="42" xfId="2" applyFont="1" applyFill="1" applyBorder="1" applyAlignment="1" applyProtection="1">
      <alignment horizontal="center" vertical="center" wrapText="1"/>
      <protection locked="0"/>
    </xf>
    <xf numFmtId="0" fontId="120" fillId="91" borderId="0" xfId="2" applyFont="1" applyFill="1" applyAlignment="1" applyProtection="1">
      <alignment horizontal="center" vertical="center" wrapText="1"/>
      <protection hidden="1"/>
    </xf>
    <xf numFmtId="0" fontId="28" fillId="21" borderId="0" xfId="2" applyFont="1" applyFill="1" applyAlignment="1" applyProtection="1">
      <alignment horizontal="center" vertical="center" wrapText="1"/>
      <protection locked="0"/>
    </xf>
    <xf numFmtId="0" fontId="0" fillId="10" borderId="6" xfId="0" applyFill="1" applyBorder="1" applyAlignment="1">
      <alignment horizontal="center" vertical="center" wrapText="1"/>
    </xf>
    <xf numFmtId="0" fontId="127" fillId="10" borderId="0" xfId="13" applyFont="1" applyFill="1" applyAlignment="1">
      <alignment horizontal="left" vertical="center"/>
    </xf>
    <xf numFmtId="0" fontId="145" fillId="10" borderId="0" xfId="0" applyFont="1" applyFill="1" applyAlignment="1">
      <alignment horizontal="center" vertical="center"/>
    </xf>
    <xf numFmtId="0" fontId="73" fillId="8" borderId="0" xfId="2" applyFont="1" applyFill="1" applyAlignment="1">
      <alignment horizontal="center" vertical="center"/>
    </xf>
    <xf numFmtId="0" fontId="192" fillId="90" borderId="0" xfId="0" applyFont="1" applyFill="1" applyAlignment="1">
      <alignment horizontal="center" vertical="center"/>
    </xf>
    <xf numFmtId="0" fontId="191" fillId="1955" borderId="24" xfId="0" applyFont="1" applyFill="1" applyBorder="1" applyAlignment="1">
      <alignment horizontal="center" vertical="center"/>
    </xf>
    <xf numFmtId="0" fontId="191" fillId="1955" borderId="0" xfId="0" applyFont="1" applyFill="1" applyAlignment="1">
      <alignment horizontal="center" vertical="center"/>
    </xf>
    <xf numFmtId="0" fontId="190" fillId="1960" borderId="0" xfId="0" applyFont="1" applyFill="1" applyAlignment="1">
      <alignment horizontal="center" vertical="center"/>
    </xf>
    <xf numFmtId="0" fontId="189" fillId="138" borderId="0" xfId="0" applyFont="1" applyFill="1" applyAlignment="1">
      <alignment horizontal="center" vertical="center"/>
    </xf>
    <xf numFmtId="0" fontId="175" fillId="90" borderId="24" xfId="0" applyFont="1" applyFill="1" applyBorder="1" applyAlignment="1">
      <alignment horizontal="center" vertical="center"/>
    </xf>
    <xf numFmtId="0" fontId="175" fillId="90" borderId="0" xfId="0" applyFont="1" applyFill="1" applyAlignment="1">
      <alignment horizontal="center" vertical="center"/>
    </xf>
    <xf numFmtId="0" fontId="69" fillId="0" borderId="295" xfId="2" applyFont="1" applyBorder="1" applyAlignment="1" applyProtection="1">
      <alignment horizontal="center" vertical="center"/>
      <protection locked="0"/>
    </xf>
    <xf numFmtId="0" fontId="69" fillId="0" borderId="296" xfId="2" applyFont="1" applyBorder="1" applyAlignment="1" applyProtection="1">
      <alignment horizontal="center" vertical="center"/>
      <protection locked="0"/>
    </xf>
    <xf numFmtId="0" fontId="69" fillId="0" borderId="214" xfId="2" applyFont="1" applyBorder="1" applyAlignment="1" applyProtection="1">
      <alignment horizontal="center" vertical="center"/>
      <protection locked="0"/>
    </xf>
    <xf numFmtId="0" fontId="69" fillId="0" borderId="294" xfId="2" applyFont="1" applyBorder="1" applyAlignment="1" applyProtection="1">
      <alignment horizontal="center" vertical="center"/>
      <protection locked="0"/>
    </xf>
    <xf numFmtId="0" fontId="69" fillId="0" borderId="297" xfId="2" applyFont="1" applyBorder="1" applyAlignment="1" applyProtection="1">
      <alignment horizontal="center" vertical="center"/>
      <protection locked="0"/>
    </xf>
    <xf numFmtId="0" fontId="188" fillId="16" borderId="0" xfId="0" applyFont="1" applyFill="1" applyAlignment="1">
      <alignment horizontal="center" vertical="center"/>
    </xf>
    <xf numFmtId="0" fontId="24" fillId="10" borderId="5" xfId="2" applyFont="1" applyFill="1" applyBorder="1" applyAlignment="1" applyProtection="1">
      <alignment horizontal="center" vertical="center"/>
      <protection hidden="1"/>
    </xf>
    <xf numFmtId="0" fontId="27" fillId="10" borderId="7" xfId="2" applyFont="1" applyFill="1" applyBorder="1" applyAlignment="1" applyProtection="1">
      <alignment horizontal="center" vertical="center"/>
      <protection hidden="1"/>
    </xf>
    <xf numFmtId="0" fontId="21" fillId="11" borderId="0" xfId="2" applyFont="1" applyFill="1" applyAlignment="1" applyProtection="1">
      <alignment horizontal="center" vertical="center"/>
      <protection hidden="1"/>
    </xf>
    <xf numFmtId="0" fontId="17" fillId="10" borderId="0" xfId="13" applyFont="1" applyFill="1" applyAlignment="1">
      <alignment horizontal="left" vertical="center" wrapText="1"/>
    </xf>
    <xf numFmtId="0" fontId="17" fillId="10" borderId="22" xfId="13" applyFont="1" applyFill="1" applyBorder="1" applyAlignment="1">
      <alignment horizontal="left" vertical="center" wrapText="1"/>
    </xf>
    <xf numFmtId="0" fontId="39" fillId="8" borderId="26" xfId="2" applyFont="1" applyFill="1" applyBorder="1" applyAlignment="1" applyProtection="1">
      <alignment horizontal="center" vertical="center" wrapText="1"/>
      <protection hidden="1"/>
    </xf>
    <xf numFmtId="0" fontId="31" fillId="11" borderId="24" xfId="2" applyFont="1" applyFill="1" applyBorder="1" applyAlignment="1">
      <alignment horizontal="left" vertical="top" wrapText="1"/>
    </xf>
    <xf numFmtId="0" fontId="31" fillId="11" borderId="0" xfId="2" applyFont="1" applyFill="1" applyAlignment="1">
      <alignment horizontal="left" vertical="top" wrapText="1"/>
    </xf>
    <xf numFmtId="0" fontId="70" fillId="10" borderId="0" xfId="2" applyFont="1" applyFill="1" applyAlignment="1" applyProtection="1">
      <alignment horizontal="left" vertical="center" wrapText="1"/>
      <protection hidden="1"/>
    </xf>
    <xf numFmtId="0" fontId="64" fillId="8" borderId="0" xfId="2" applyFont="1" applyFill="1" applyAlignment="1">
      <alignment horizontal="center" wrapText="1"/>
    </xf>
    <xf numFmtId="0" fontId="216" fillId="8" borderId="0" xfId="2" applyFont="1" applyFill="1" applyAlignment="1">
      <alignment horizontal="left" wrapText="1"/>
    </xf>
    <xf numFmtId="0" fontId="74" fillId="8" borderId="0" xfId="2" applyFont="1" applyFill="1" applyAlignment="1">
      <alignment horizontal="left" wrapText="1"/>
    </xf>
    <xf numFmtId="0" fontId="36" fillId="1982" borderId="0" xfId="6" applyFont="1" applyFill="1" applyAlignment="1">
      <alignment horizontal="right" vertical="center" wrapText="1"/>
    </xf>
    <xf numFmtId="0" fontId="36" fillId="1982" borderId="7" xfId="6" applyFont="1" applyFill="1" applyBorder="1" applyAlignment="1">
      <alignment horizontal="right" vertical="center" wrapText="1"/>
    </xf>
    <xf numFmtId="0" fontId="36" fillId="48" borderId="104" xfId="2" applyFont="1" applyFill="1" applyBorder="1" applyAlignment="1">
      <alignment horizontal="left" vertical="top" wrapText="1"/>
    </xf>
    <xf numFmtId="0" fontId="36" fillId="48" borderId="23" xfId="2" applyFont="1" applyFill="1" applyBorder="1" applyAlignment="1">
      <alignment horizontal="left" vertical="top" wrapText="1"/>
    </xf>
    <xf numFmtId="0" fontId="31" fillId="11" borderId="32" xfId="2" applyFont="1" applyFill="1" applyBorder="1" applyAlignment="1">
      <alignment horizontal="center" vertical="center" wrapText="1"/>
    </xf>
    <xf numFmtId="0" fontId="31" fillId="11" borderId="44" xfId="2" applyFont="1" applyFill="1" applyBorder="1" applyAlignment="1">
      <alignment horizontal="center" vertical="center" wrapText="1"/>
    </xf>
    <xf numFmtId="1" fontId="21" fillId="4" borderId="0" xfId="2" applyNumberFormat="1" applyFont="1" applyFill="1" applyAlignment="1" applyProtection="1">
      <alignment horizontal="center" vertical="center"/>
      <protection hidden="1"/>
    </xf>
    <xf numFmtId="0" fontId="1" fillId="10" borderId="0" xfId="7" applyFill="1" applyAlignment="1">
      <alignment horizontal="left" vertical="center" wrapText="1"/>
    </xf>
    <xf numFmtId="0" fontId="1" fillId="10" borderId="7" xfId="7" applyFill="1" applyBorder="1" applyAlignment="1">
      <alignment horizontal="left" vertical="center" wrapText="1"/>
    </xf>
    <xf numFmtId="0" fontId="1" fillId="10" borderId="22" xfId="7" applyFill="1" applyBorder="1" applyAlignment="1">
      <alignment horizontal="left" vertical="center" wrapText="1"/>
    </xf>
    <xf numFmtId="0" fontId="1" fillId="10" borderId="23" xfId="7" applyFill="1" applyBorder="1" applyAlignment="1">
      <alignment horizontal="left" vertical="center" wrapText="1"/>
    </xf>
    <xf numFmtId="167" fontId="3" fillId="8" borderId="0" xfId="2" applyNumberFormat="1" applyFont="1" applyFill="1" applyAlignment="1">
      <alignment horizontal="center" vertical="center"/>
    </xf>
    <xf numFmtId="167" fontId="3" fillId="8" borderId="7" xfId="2" applyNumberFormat="1" applyFont="1" applyFill="1" applyBorder="1" applyAlignment="1">
      <alignment horizontal="center" vertical="center"/>
    </xf>
    <xf numFmtId="0" fontId="31" fillId="11" borderId="0" xfId="2" applyFont="1" applyFill="1" applyAlignment="1" applyProtection="1">
      <alignment horizontal="center" vertical="center" wrapText="1"/>
      <protection locked="0"/>
    </xf>
    <xf numFmtId="0" fontId="31" fillId="11" borderId="22" xfId="2" applyFont="1" applyFill="1" applyBorder="1" applyAlignment="1" applyProtection="1">
      <alignment horizontal="center" vertical="center" wrapText="1"/>
      <protection locked="0"/>
    </xf>
    <xf numFmtId="0" fontId="231" fillId="10" borderId="114" xfId="2" applyFont="1" applyFill="1" applyBorder="1" applyAlignment="1">
      <alignment horizontal="center" vertical="center"/>
    </xf>
    <xf numFmtId="0" fontId="231" fillId="10" borderId="31" xfId="2" applyFont="1" applyFill="1" applyBorder="1" applyAlignment="1">
      <alignment horizontal="center" vertical="center"/>
    </xf>
    <xf numFmtId="0" fontId="21" fillId="8" borderId="0" xfId="2" applyFont="1" applyFill="1" applyAlignment="1">
      <alignment horizontal="center" vertical="center"/>
    </xf>
    <xf numFmtId="0" fontId="21" fillId="8" borderId="7" xfId="2" applyFont="1" applyFill="1" applyBorder="1" applyAlignment="1">
      <alignment horizontal="center" vertical="center"/>
    </xf>
    <xf numFmtId="0" fontId="52" fillId="10" borderId="98" xfId="2" applyFont="1" applyFill="1" applyBorder="1" applyAlignment="1" applyProtection="1">
      <alignment horizontal="center" vertical="center"/>
      <protection locked="0"/>
    </xf>
    <xf numFmtId="0" fontId="52" fillId="10" borderId="24" xfId="2" applyFont="1" applyFill="1" applyBorder="1" applyAlignment="1" applyProtection="1">
      <alignment horizontal="center" vertical="center"/>
      <protection locked="0"/>
    </xf>
    <xf numFmtId="0" fontId="52" fillId="10" borderId="30" xfId="2" applyFont="1" applyFill="1" applyBorder="1" applyAlignment="1" applyProtection="1">
      <alignment horizontal="center" vertical="center"/>
      <protection locked="0"/>
    </xf>
    <xf numFmtId="0" fontId="69" fillId="0" borderId="110" xfId="2" applyFont="1" applyBorder="1" applyAlignment="1" applyProtection="1">
      <alignment horizontal="center" vertical="center" wrapText="1"/>
      <protection locked="0"/>
    </xf>
    <xf numFmtId="0" fontId="69" fillId="0" borderId="111" xfId="2" applyFont="1" applyBorder="1" applyAlignment="1" applyProtection="1">
      <alignment horizontal="center" vertical="center" wrapText="1"/>
      <protection locked="0"/>
    </xf>
    <xf numFmtId="0" fontId="69" fillId="0" borderId="13" xfId="2" applyFont="1" applyBorder="1" applyAlignment="1" applyProtection="1">
      <alignment horizontal="center" vertical="center" wrapText="1"/>
      <protection locked="0"/>
    </xf>
    <xf numFmtId="0" fontId="69" fillId="0" borderId="113" xfId="2" applyFont="1" applyBorder="1" applyAlignment="1" applyProtection="1">
      <alignment horizontal="center" vertical="center" wrapText="1"/>
      <protection locked="0"/>
    </xf>
    <xf numFmtId="0" fontId="70" fillId="10" borderId="112" xfId="2" applyFont="1" applyFill="1" applyBorder="1" applyAlignment="1" applyProtection="1">
      <alignment horizontal="center" vertical="center" wrapText="1"/>
      <protection hidden="1"/>
    </xf>
    <xf numFmtId="0" fontId="70" fillId="10" borderId="28" xfId="2" applyFont="1" applyFill="1" applyBorder="1" applyAlignment="1" applyProtection="1">
      <alignment horizontal="center" vertical="center" wrapText="1"/>
      <protection hidden="1"/>
    </xf>
    <xf numFmtId="0" fontId="70" fillId="10" borderId="29" xfId="2" applyFont="1" applyFill="1" applyBorder="1" applyAlignment="1" applyProtection="1">
      <alignment horizontal="center" vertical="center" wrapText="1"/>
      <protection hidden="1"/>
    </xf>
    <xf numFmtId="165" fontId="229" fillId="88" borderId="12" xfId="13" applyNumberFormat="1" applyFont="1" applyFill="1" applyBorder="1" applyAlignment="1">
      <alignment horizontal="center" vertical="center"/>
    </xf>
    <xf numFmtId="165" fontId="229" fillId="88" borderId="0" xfId="13" applyNumberFormat="1" applyFont="1" applyFill="1" applyAlignment="1">
      <alignment horizontal="center" vertical="center"/>
    </xf>
    <xf numFmtId="165" fontId="230" fillId="88" borderId="0" xfId="13" applyNumberFormat="1" applyFont="1" applyFill="1" applyAlignment="1">
      <alignment horizontal="center" vertical="center"/>
    </xf>
    <xf numFmtId="165" fontId="27" fillId="88" borderId="0" xfId="13" applyNumberFormat="1" applyFont="1" applyFill="1" applyAlignment="1">
      <alignment horizontal="center" vertical="center"/>
    </xf>
    <xf numFmtId="165" fontId="27" fillId="88" borderId="7" xfId="13" applyNumberFormat="1" applyFont="1" applyFill="1" applyBorder="1" applyAlignment="1">
      <alignment horizontal="center" vertical="center"/>
    </xf>
    <xf numFmtId="0" fontId="236" fillId="92" borderId="0" xfId="2" applyFont="1" applyFill="1" applyAlignment="1" applyProtection="1">
      <alignment horizontal="center" vertical="center" wrapText="1"/>
      <protection locked="0"/>
    </xf>
    <xf numFmtId="0" fontId="230" fillId="21" borderId="0" xfId="2" applyFont="1" applyFill="1" applyAlignment="1" applyProtection="1">
      <alignment horizontal="center" vertical="center" wrapText="1"/>
      <protection locked="0"/>
    </xf>
    <xf numFmtId="0" fontId="27" fillId="93" borderId="32" xfId="2" applyFont="1" applyFill="1" applyBorder="1" applyAlignment="1" applyProtection="1">
      <alignment horizontal="center" vertical="center" wrapText="1"/>
      <protection locked="0"/>
    </xf>
    <xf numFmtId="0" fontId="27" fillId="93" borderId="33" xfId="2" applyFont="1" applyFill="1" applyBorder="1" applyAlignment="1" applyProtection="1">
      <alignment horizontal="center" vertical="center" wrapText="1"/>
      <protection locked="0"/>
    </xf>
    <xf numFmtId="0" fontId="27" fillId="93" borderId="96" xfId="2" applyFont="1" applyFill="1" applyBorder="1" applyAlignment="1" applyProtection="1">
      <alignment horizontal="center" vertical="center" wrapText="1"/>
      <protection locked="0"/>
    </xf>
    <xf numFmtId="0" fontId="31" fillId="11" borderId="38" xfId="2" applyFont="1" applyFill="1" applyBorder="1" applyAlignment="1" applyProtection="1">
      <alignment horizontal="center" vertical="center" wrapText="1"/>
      <protection locked="0"/>
    </xf>
    <xf numFmtId="0" fontId="31" fillId="11" borderId="116" xfId="2" applyFont="1" applyFill="1" applyBorder="1" applyAlignment="1" applyProtection="1">
      <alignment horizontal="center" vertical="center" wrapText="1"/>
      <protection locked="0"/>
    </xf>
    <xf numFmtId="0" fontId="80" fillId="91" borderId="0" xfId="2" applyFont="1" applyFill="1" applyAlignment="1" applyProtection="1">
      <alignment horizontal="center" vertical="center" wrapText="1"/>
      <protection hidden="1"/>
    </xf>
    <xf numFmtId="0" fontId="81" fillId="16" borderId="0" xfId="2" applyFont="1" applyFill="1" applyAlignment="1" applyProtection="1">
      <alignment horizontal="center" vertical="center" wrapText="1"/>
      <protection hidden="1"/>
    </xf>
    <xf numFmtId="0" fontId="81" fillId="16" borderId="7" xfId="2" applyFont="1" applyFill="1" applyBorder="1" applyAlignment="1" applyProtection="1">
      <alignment horizontal="center" vertical="center" wrapText="1"/>
      <protection hidden="1"/>
    </xf>
    <xf numFmtId="0" fontId="94" fillId="48" borderId="0" xfId="2" applyFont="1" applyFill="1" applyAlignment="1" applyProtection="1">
      <alignment horizontal="right" vertical="center"/>
      <protection hidden="1"/>
    </xf>
    <xf numFmtId="0" fontId="73" fillId="92" borderId="24" xfId="2" applyFont="1" applyFill="1" applyBorder="1" applyAlignment="1">
      <alignment horizontal="center" vertical="center"/>
    </xf>
    <xf numFmtId="0" fontId="73" fillId="92" borderId="0" xfId="2" applyFont="1" applyFill="1" applyAlignment="1">
      <alignment horizontal="center" vertical="center"/>
    </xf>
    <xf numFmtId="0" fontId="73" fillId="92" borderId="32" xfId="2" applyFont="1" applyFill="1" applyBorder="1" applyAlignment="1">
      <alignment horizontal="center" vertical="center"/>
    </xf>
    <xf numFmtId="0" fontId="80" fillId="21" borderId="42" xfId="2" applyFont="1" applyFill="1" applyBorder="1" applyAlignment="1">
      <alignment horizontal="center" vertical="center"/>
    </xf>
    <xf numFmtId="0" fontId="80" fillId="21" borderId="0" xfId="2" applyFont="1" applyFill="1" applyAlignment="1">
      <alignment horizontal="center" vertical="center"/>
    </xf>
    <xf numFmtId="0" fontId="80" fillId="21" borderId="32" xfId="2" applyFont="1" applyFill="1" applyBorder="1" applyAlignment="1">
      <alignment horizontal="center" vertical="center"/>
    </xf>
    <xf numFmtId="0" fontId="81" fillId="93" borderId="42" xfId="2" applyFont="1" applyFill="1" applyBorder="1" applyAlignment="1">
      <alignment horizontal="center" vertical="center"/>
    </xf>
    <xf numFmtId="0" fontId="81" fillId="93" borderId="0" xfId="2" applyFont="1" applyFill="1" applyAlignment="1">
      <alignment horizontal="center" vertical="center"/>
    </xf>
    <xf numFmtId="0" fontId="81" fillId="93" borderId="32" xfId="2" applyFont="1" applyFill="1" applyBorder="1" applyAlignment="1">
      <alignment horizontal="center" vertical="center"/>
    </xf>
    <xf numFmtId="0" fontId="31" fillId="90" borderId="24" xfId="2" applyFont="1" applyFill="1" applyBorder="1" applyAlignment="1" applyProtection="1">
      <alignment horizontal="center" vertical="center" wrapText="1"/>
      <protection locked="0"/>
    </xf>
    <xf numFmtId="0" fontId="31" fillId="90" borderId="56" xfId="2" applyFont="1" applyFill="1" applyBorder="1" applyAlignment="1" applyProtection="1">
      <alignment horizontal="center" vertical="center" wrapText="1"/>
      <protection locked="0"/>
    </xf>
    <xf numFmtId="0" fontId="31" fillId="90" borderId="0" xfId="2" applyFont="1" applyFill="1" applyAlignment="1">
      <alignment horizontal="center" vertical="center" wrapText="1"/>
    </xf>
    <xf numFmtId="0" fontId="31" fillId="90" borderId="22" xfId="2" applyFont="1" applyFill="1" applyBorder="1" applyAlignment="1">
      <alignment horizontal="center" vertical="center" wrapText="1"/>
    </xf>
    <xf numFmtId="0" fontId="31" fillId="91" borderId="42" xfId="2" applyFont="1" applyFill="1" applyBorder="1" applyAlignment="1" applyProtection="1">
      <alignment horizontal="center" vertical="center" wrapText="1"/>
      <protection locked="0"/>
    </xf>
    <xf numFmtId="0" fontId="31" fillId="91" borderId="117" xfId="2" applyFont="1" applyFill="1" applyBorder="1" applyAlignment="1" applyProtection="1">
      <alignment horizontal="center" vertical="center" wrapText="1"/>
      <protection locked="0"/>
    </xf>
    <xf numFmtId="0" fontId="31" fillId="91" borderId="0" xfId="2" applyFont="1" applyFill="1" applyAlignment="1" applyProtection="1">
      <alignment horizontal="center" vertical="center" wrapText="1"/>
      <protection locked="0"/>
    </xf>
    <xf numFmtId="0" fontId="31" fillId="91" borderId="22" xfId="2" applyFont="1" applyFill="1" applyBorder="1" applyAlignment="1" applyProtection="1">
      <alignment horizontal="center" vertical="center" wrapText="1"/>
      <protection locked="0"/>
    </xf>
    <xf numFmtId="0" fontId="31" fillId="91" borderId="32" xfId="2" applyFont="1" applyFill="1" applyBorder="1" applyAlignment="1">
      <alignment horizontal="center" vertical="center" wrapText="1"/>
    </xf>
    <xf numFmtId="0" fontId="31" fillId="91" borderId="44" xfId="2" applyFont="1" applyFill="1" applyBorder="1" applyAlignment="1">
      <alignment horizontal="center" vertical="center" wrapText="1"/>
    </xf>
    <xf numFmtId="0" fontId="5" fillId="11" borderId="0" xfId="1" applyFill="1" applyBorder="1" applyAlignment="1">
      <alignment horizontal="left" vertical="center"/>
    </xf>
    <xf numFmtId="0" fontId="115" fillId="11" borderId="0" xfId="1" applyFont="1" applyFill="1" applyBorder="1" applyAlignment="1">
      <alignment horizontal="left" vertical="center"/>
    </xf>
    <xf numFmtId="0" fontId="115" fillId="11" borderId="7" xfId="1" applyFont="1" applyFill="1" applyBorder="1" applyAlignment="1">
      <alignment horizontal="left" vertical="center"/>
    </xf>
    <xf numFmtId="0" fontId="34" fillId="10" borderId="6" xfId="0"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7" xfId="0" applyFont="1" applyFill="1" applyBorder="1" applyAlignment="1">
      <alignment horizontal="center" vertical="center" wrapText="1"/>
    </xf>
    <xf numFmtId="0" fontId="262" fillId="0" borderId="0" xfId="0" applyFont="1" applyAlignment="1">
      <alignment horizontal="left" wrapText="1"/>
    </xf>
    <xf numFmtId="0" fontId="29" fillId="13" borderId="0" xfId="6" applyFont="1" applyFill="1" applyAlignment="1">
      <alignment horizontal="left" vertical="center" wrapText="1"/>
    </xf>
    <xf numFmtId="0" fontId="42" fillId="20" borderId="1" xfId="2" applyFont="1" applyFill="1" applyBorder="1" applyAlignment="1">
      <alignment horizontal="center" vertical="center" wrapText="1"/>
    </xf>
    <xf numFmtId="0" fontId="42" fillId="20" borderId="0" xfId="2" applyFont="1" applyFill="1" applyAlignment="1">
      <alignment horizontal="center" vertical="center" wrapText="1"/>
    </xf>
    <xf numFmtId="1" fontId="26" fillId="4" borderId="1" xfId="2" applyNumberFormat="1" applyFont="1" applyFill="1" applyBorder="1" applyAlignment="1" applyProtection="1">
      <alignment horizontal="center" vertical="center" wrapText="1"/>
      <protection hidden="1"/>
    </xf>
    <xf numFmtId="1" fontId="26" fillId="4" borderId="0" xfId="2" applyNumberFormat="1" applyFont="1" applyFill="1" applyAlignment="1" applyProtection="1">
      <alignment horizontal="center" vertical="center" wrapText="1"/>
      <protection hidden="1"/>
    </xf>
    <xf numFmtId="1" fontId="26" fillId="57" borderId="1" xfId="2" applyNumberFormat="1" applyFont="1" applyFill="1" applyBorder="1" applyAlignment="1" applyProtection="1">
      <alignment horizontal="center" vertical="center"/>
      <protection hidden="1"/>
    </xf>
    <xf numFmtId="1" fontId="26" fillId="58" borderId="1" xfId="2" applyNumberFormat="1" applyFont="1" applyFill="1" applyBorder="1" applyAlignment="1" applyProtection="1">
      <alignment horizontal="center" vertical="center" wrapText="1"/>
      <protection hidden="1"/>
    </xf>
    <xf numFmtId="1" fontId="26" fillId="58" borderId="0" xfId="2" applyNumberFormat="1" applyFont="1" applyFill="1" applyAlignment="1" applyProtection="1">
      <alignment horizontal="center" vertical="center" wrapText="1"/>
      <protection hidden="1"/>
    </xf>
    <xf numFmtId="1" fontId="26" fillId="59" borderId="1" xfId="2" applyNumberFormat="1" applyFont="1" applyFill="1" applyBorder="1" applyAlignment="1" applyProtection="1">
      <alignment horizontal="center" vertical="center" wrapText="1"/>
      <protection hidden="1"/>
    </xf>
    <xf numFmtId="1" fontId="26" fillId="59" borderId="0" xfId="2" applyNumberFormat="1" applyFont="1" applyFill="1" applyAlignment="1" applyProtection="1">
      <alignment horizontal="center" vertical="center" wrapText="1"/>
      <protection hidden="1"/>
    </xf>
    <xf numFmtId="2" fontId="67" fillId="60" borderId="1" xfId="2" applyNumberFormat="1" applyFont="1" applyFill="1" applyBorder="1" applyAlignment="1" applyProtection="1">
      <alignment horizontal="center" vertical="center"/>
      <protection locked="0"/>
    </xf>
    <xf numFmtId="2" fontId="67" fillId="60" borderId="0" xfId="2" applyNumberFormat="1" applyFont="1" applyFill="1" applyAlignment="1" applyProtection="1">
      <alignment horizontal="center" vertical="center"/>
      <protection locked="0"/>
    </xf>
    <xf numFmtId="1" fontId="25" fillId="17" borderId="1" xfId="2" applyNumberFormat="1" applyFont="1" applyFill="1" applyBorder="1" applyAlignment="1" applyProtection="1">
      <alignment horizontal="center" vertical="center" wrapText="1"/>
      <protection hidden="1"/>
    </xf>
    <xf numFmtId="1" fontId="21" fillId="20" borderId="1" xfId="2" applyNumberFormat="1" applyFont="1" applyFill="1" applyBorder="1" applyAlignment="1" applyProtection="1">
      <alignment horizontal="center" vertical="center" wrapText="1"/>
      <protection hidden="1"/>
    </xf>
    <xf numFmtId="1" fontId="21" fillId="20" borderId="0" xfId="2" applyNumberFormat="1" applyFont="1" applyFill="1" applyAlignment="1" applyProtection="1">
      <alignment horizontal="center" vertical="center" wrapText="1"/>
      <protection hidden="1"/>
    </xf>
    <xf numFmtId="1" fontId="25" fillId="32" borderId="1" xfId="2" applyNumberFormat="1" applyFont="1" applyFill="1" applyBorder="1" applyAlignment="1" applyProtection="1">
      <alignment horizontal="center" vertical="center" wrapText="1"/>
      <protection hidden="1"/>
    </xf>
    <xf numFmtId="1" fontId="25" fillId="32" borderId="0" xfId="2" applyNumberFormat="1" applyFont="1" applyFill="1" applyAlignment="1" applyProtection="1">
      <alignment horizontal="center" vertical="center" wrapText="1"/>
      <protection hidden="1"/>
    </xf>
    <xf numFmtId="0" fontId="43" fillId="20" borderId="5" xfId="6" applyFont="1" applyFill="1" applyBorder="1" applyAlignment="1">
      <alignment horizontal="center" vertical="center" wrapText="1"/>
    </xf>
    <xf numFmtId="0" fontId="43" fillId="20" borderId="7" xfId="6" applyFont="1" applyFill="1" applyBorder="1" applyAlignment="1">
      <alignment horizontal="center" vertical="center" wrapText="1"/>
    </xf>
    <xf numFmtId="0" fontId="262" fillId="10" borderId="0" xfId="0" applyFont="1" applyFill="1" applyAlignment="1">
      <alignment horizontal="left" wrapText="1"/>
    </xf>
    <xf numFmtId="1" fontId="25" fillId="61" borderId="1" xfId="2" applyNumberFormat="1" applyFont="1" applyFill="1" applyBorder="1" applyAlignment="1" applyProtection="1">
      <alignment horizontal="center" vertical="center" wrapText="1"/>
      <protection hidden="1"/>
    </xf>
    <xf numFmtId="1" fontId="25" fillId="61" borderId="0" xfId="2" applyNumberFormat="1" applyFont="1" applyFill="1" applyAlignment="1" applyProtection="1">
      <alignment horizontal="center" vertical="center" wrapText="1"/>
      <protection hidden="1"/>
    </xf>
    <xf numFmtId="1" fontId="68" fillId="62" borderId="1" xfId="2" applyNumberFormat="1" applyFont="1" applyFill="1" applyBorder="1" applyAlignment="1" applyProtection="1">
      <alignment horizontal="center" vertical="center" wrapText="1"/>
      <protection hidden="1"/>
    </xf>
    <xf numFmtId="1" fontId="68" fillId="62" borderId="0" xfId="2" applyNumberFormat="1" applyFont="1" applyFill="1" applyAlignment="1" applyProtection="1">
      <alignment horizontal="center" vertical="center" wrapText="1"/>
      <protection hidden="1"/>
    </xf>
    <xf numFmtId="1" fontId="21" fillId="63" borderId="1" xfId="2" applyNumberFormat="1" applyFont="1" applyFill="1" applyBorder="1" applyAlignment="1" applyProtection="1">
      <alignment horizontal="center" vertical="center" wrapText="1"/>
      <protection hidden="1"/>
    </xf>
    <xf numFmtId="1" fontId="21" fillId="63" borderId="0" xfId="2" applyNumberFormat="1" applyFont="1" applyFill="1" applyAlignment="1" applyProtection="1">
      <alignment horizontal="center" vertical="center" wrapText="1"/>
      <protection hidden="1"/>
    </xf>
    <xf numFmtId="1" fontId="26" fillId="57" borderId="1" xfId="2" applyNumberFormat="1" applyFont="1" applyFill="1" applyBorder="1" applyAlignment="1" applyProtection="1">
      <alignment horizontal="center" vertical="center" wrapText="1"/>
      <protection hidden="1"/>
    </xf>
    <xf numFmtId="1" fontId="26" fillId="57" borderId="0" xfId="2" applyNumberFormat="1" applyFont="1" applyFill="1" applyAlignment="1" applyProtection="1">
      <alignment horizontal="center" vertical="center" wrapText="1"/>
      <protection hidden="1"/>
    </xf>
    <xf numFmtId="0" fontId="19" fillId="11" borderId="0" xfId="2" applyFont="1" applyFill="1" applyAlignment="1">
      <alignment horizontal="center" vertical="center" wrapText="1"/>
    </xf>
    <xf numFmtId="0" fontId="21" fillId="10" borderId="25" xfId="12" applyFont="1" applyFill="1" applyBorder="1" applyAlignment="1">
      <alignment horizontal="center"/>
    </xf>
    <xf numFmtId="1" fontId="21" fillId="95" borderId="1" xfId="2" applyNumberFormat="1" applyFont="1" applyFill="1" applyBorder="1" applyAlignment="1" applyProtection="1">
      <alignment horizontal="center" vertical="center" wrapText="1"/>
      <protection hidden="1"/>
    </xf>
    <xf numFmtId="1" fontId="21" fillId="95" borderId="0" xfId="2" applyNumberFormat="1" applyFont="1" applyFill="1" applyAlignment="1" applyProtection="1">
      <alignment horizontal="center" vertical="center" wrapText="1"/>
      <protection hidden="1"/>
    </xf>
    <xf numFmtId="1" fontId="25" fillId="89" borderId="0" xfId="2" applyNumberFormat="1" applyFont="1" applyFill="1" applyAlignment="1" applyProtection="1">
      <alignment horizontal="center" vertical="center" wrapText="1"/>
      <protection hidden="1"/>
    </xf>
    <xf numFmtId="1" fontId="26" fillId="4" borderId="1" xfId="2" applyNumberFormat="1" applyFont="1" applyFill="1" applyBorder="1" applyAlignment="1" applyProtection="1">
      <alignment horizontal="center" vertical="center"/>
      <protection hidden="1"/>
    </xf>
    <xf numFmtId="1" fontId="26" fillId="4" borderId="0" xfId="2" applyNumberFormat="1" applyFont="1" applyFill="1" applyAlignment="1" applyProtection="1">
      <alignment horizontal="center" vertical="center"/>
      <protection hidden="1"/>
    </xf>
    <xf numFmtId="1" fontId="26" fillId="95" borderId="1" xfId="2" applyNumberFormat="1" applyFont="1" applyFill="1" applyBorder="1" applyAlignment="1" applyProtection="1">
      <alignment horizontal="center" vertical="center" wrapText="1"/>
      <protection hidden="1"/>
    </xf>
    <xf numFmtId="1" fontId="26" fillId="95" borderId="0" xfId="2" applyNumberFormat="1" applyFont="1" applyFill="1" applyAlignment="1" applyProtection="1">
      <alignment horizontal="center" vertical="center" wrapText="1"/>
      <protection hidden="1"/>
    </xf>
    <xf numFmtId="0" fontId="31" fillId="10" borderId="129" xfId="12" applyFont="1" applyFill="1" applyBorder="1" applyAlignment="1">
      <alignment horizontal="center" vertical="center" wrapText="1"/>
    </xf>
    <xf numFmtId="0" fontId="31" fillId="10" borderId="131" xfId="12" applyFont="1" applyFill="1" applyBorder="1" applyAlignment="1">
      <alignment horizontal="center" vertical="center" wrapText="1"/>
    </xf>
    <xf numFmtId="0" fontId="31" fillId="10" borderId="24" xfId="12" applyFont="1" applyFill="1" applyBorder="1" applyAlignment="1">
      <alignment horizontal="center" vertical="center" wrapText="1"/>
    </xf>
    <xf numFmtId="0" fontId="31" fillId="10" borderId="55" xfId="12" applyFont="1" applyFill="1" applyBorder="1" applyAlignment="1">
      <alignment horizontal="center" vertical="center" wrapText="1"/>
    </xf>
    <xf numFmtId="0" fontId="31" fillId="10" borderId="30" xfId="12" applyFont="1" applyFill="1" applyBorder="1" applyAlignment="1">
      <alignment horizontal="center" vertical="center" wrapText="1"/>
    </xf>
    <xf numFmtId="0" fontId="31" fillId="10" borderId="57" xfId="12" applyFont="1" applyFill="1" applyBorder="1" applyAlignment="1">
      <alignment horizontal="center" vertical="center" wrapText="1"/>
    </xf>
    <xf numFmtId="1" fontId="194" fillId="32" borderId="1" xfId="2" applyNumberFormat="1" applyFont="1" applyFill="1" applyBorder="1" applyAlignment="1" applyProtection="1">
      <alignment horizontal="center" vertical="center" wrapText="1"/>
      <protection hidden="1"/>
    </xf>
    <xf numFmtId="1" fontId="194" fillId="32" borderId="0" xfId="2" applyNumberFormat="1" applyFont="1" applyFill="1" applyAlignment="1" applyProtection="1">
      <alignment horizontal="center" vertical="center" wrapText="1"/>
      <protection hidden="1"/>
    </xf>
    <xf numFmtId="1" fontId="21" fillId="117" borderId="0" xfId="2" applyNumberFormat="1" applyFont="1" applyFill="1" applyAlignment="1" applyProtection="1">
      <alignment horizontal="center" vertical="center" wrapText="1"/>
      <protection hidden="1"/>
    </xf>
    <xf numFmtId="1" fontId="68" fillId="32" borderId="1" xfId="2" applyNumberFormat="1" applyFont="1" applyFill="1" applyBorder="1" applyAlignment="1" applyProtection="1">
      <alignment horizontal="center" vertical="center" wrapText="1"/>
      <protection hidden="1"/>
    </xf>
    <xf numFmtId="1" fontId="68" fillId="32" borderId="0" xfId="2" applyNumberFormat="1" applyFont="1" applyFill="1" applyAlignment="1" applyProtection="1">
      <alignment horizontal="center" vertical="center" wrapText="1"/>
      <protection hidden="1"/>
    </xf>
    <xf numFmtId="1" fontId="21" fillId="10" borderId="129" xfId="2" applyNumberFormat="1" applyFont="1" applyFill="1" applyBorder="1" applyAlignment="1" applyProtection="1">
      <alignment horizontal="center" vertical="center" wrapText="1"/>
      <protection hidden="1"/>
    </xf>
    <xf numFmtId="1" fontId="21" fillId="10" borderId="131" xfId="2" applyNumberFormat="1" applyFont="1" applyFill="1" applyBorder="1" applyAlignment="1" applyProtection="1">
      <alignment horizontal="center" vertical="center" wrapText="1"/>
      <protection hidden="1"/>
    </xf>
    <xf numFmtId="1" fontId="21" fillId="10" borderId="30" xfId="2" applyNumberFormat="1" applyFont="1" applyFill="1" applyBorder="1" applyAlignment="1" applyProtection="1">
      <alignment horizontal="center" vertical="center" wrapText="1"/>
      <protection hidden="1"/>
    </xf>
    <xf numFmtId="1" fontId="21" fillId="10" borderId="57" xfId="2" applyNumberFormat="1" applyFont="1" applyFill="1" applyBorder="1" applyAlignment="1" applyProtection="1">
      <alignment horizontal="center" vertical="center" wrapText="1"/>
      <protection hidden="1"/>
    </xf>
    <xf numFmtId="0" fontId="98" fillId="10" borderId="129" xfId="12" applyFont="1" applyFill="1" applyBorder="1" applyAlignment="1">
      <alignment horizontal="center" vertical="center"/>
    </xf>
    <xf numFmtId="0" fontId="98" fillId="10" borderId="131" xfId="12" applyFont="1" applyFill="1" applyBorder="1" applyAlignment="1">
      <alignment horizontal="center" vertical="center"/>
    </xf>
    <xf numFmtId="1" fontId="26" fillId="20" borderId="1" xfId="2" applyNumberFormat="1" applyFont="1" applyFill="1" applyBorder="1" applyAlignment="1" applyProtection="1">
      <alignment horizontal="center" vertical="center" wrapText="1"/>
      <protection hidden="1"/>
    </xf>
    <xf numFmtId="1" fontId="26" fillId="20" borderId="0" xfId="2" applyNumberFormat="1" applyFont="1" applyFill="1" applyAlignment="1" applyProtection="1">
      <alignment horizontal="center" vertical="center" wrapText="1"/>
      <protection hidden="1"/>
    </xf>
    <xf numFmtId="1" fontId="25" fillId="116" borderId="0" xfId="2" applyNumberFormat="1" applyFont="1" applyFill="1" applyAlignment="1" applyProtection="1">
      <alignment horizontal="center" vertical="center" wrapText="1"/>
      <protection hidden="1"/>
    </xf>
    <xf numFmtId="1" fontId="21" fillId="128" borderId="0" xfId="2" applyNumberFormat="1" applyFont="1" applyFill="1" applyAlignment="1" applyProtection="1">
      <alignment horizontal="center" vertical="center" wrapText="1"/>
      <protection hidden="1"/>
    </xf>
    <xf numFmtId="0" fontId="98" fillId="10" borderId="24" xfId="12" applyFont="1" applyFill="1" applyBorder="1" applyAlignment="1">
      <alignment horizontal="center" vertical="center"/>
    </xf>
    <xf numFmtId="0" fontId="98" fillId="10" borderId="55" xfId="12" applyFont="1" applyFill="1" applyBorder="1" applyAlignment="1">
      <alignment horizontal="center" vertical="center"/>
    </xf>
    <xf numFmtId="0" fontId="36" fillId="10" borderId="24" xfId="12" applyFont="1" applyFill="1" applyBorder="1" applyAlignment="1">
      <alignment horizontal="center" vertical="center"/>
    </xf>
    <xf numFmtId="0" fontId="36" fillId="10" borderId="55" xfId="12" applyFont="1" applyFill="1" applyBorder="1" applyAlignment="1">
      <alignment horizontal="center" vertical="center"/>
    </xf>
    <xf numFmtId="0" fontId="26" fillId="138" borderId="1" xfId="2" applyFont="1" applyFill="1" applyBorder="1" applyAlignment="1">
      <alignment horizontal="center" vertical="center" wrapText="1"/>
    </xf>
    <xf numFmtId="0" fontId="26" fillId="138" borderId="0" xfId="2" applyFont="1" applyFill="1" applyAlignment="1">
      <alignment horizontal="center" vertical="center" wrapText="1"/>
    </xf>
    <xf numFmtId="1" fontId="21" fillId="12" borderId="0" xfId="2" applyNumberFormat="1" applyFont="1" applyFill="1" applyAlignment="1" applyProtection="1">
      <alignment horizontal="center" vertical="center" wrapText="1"/>
      <protection hidden="1"/>
    </xf>
    <xf numFmtId="1" fontId="68" fillId="149" borderId="1" xfId="2" applyNumberFormat="1" applyFont="1" applyFill="1" applyBorder="1" applyAlignment="1" applyProtection="1">
      <alignment horizontal="center" vertical="center" wrapText="1"/>
      <protection hidden="1"/>
    </xf>
    <xf numFmtId="1" fontId="68" fillId="149" borderId="0" xfId="2" applyNumberFormat="1" applyFont="1" applyFill="1" applyAlignment="1" applyProtection="1">
      <alignment horizontal="center" vertical="center" wrapText="1"/>
      <protection hidden="1"/>
    </xf>
    <xf numFmtId="2" fontId="67" fillId="60" borderId="1" xfId="2" applyNumberFormat="1" applyFont="1" applyFill="1" applyBorder="1" applyAlignment="1" applyProtection="1">
      <alignment horizontal="center" vertical="center" wrapText="1"/>
      <protection locked="0"/>
    </xf>
    <xf numFmtId="2" fontId="67" fillId="60" borderId="0" xfId="2" applyNumberFormat="1" applyFont="1" applyFill="1" applyAlignment="1" applyProtection="1">
      <alignment horizontal="center" vertical="center" wrapText="1"/>
      <protection locked="0"/>
    </xf>
    <xf numFmtId="1" fontId="48" fillId="17" borderId="0" xfId="2" applyNumberFormat="1" applyFont="1" applyFill="1" applyAlignment="1" applyProtection="1">
      <alignment horizontal="center" vertical="center" wrapText="1"/>
      <protection hidden="1"/>
    </xf>
    <xf numFmtId="1" fontId="21" fillId="139" borderId="0" xfId="2" applyNumberFormat="1" applyFont="1" applyFill="1" applyAlignment="1" applyProtection="1">
      <alignment horizontal="center" vertical="center" wrapText="1"/>
      <protection hidden="1"/>
    </xf>
    <xf numFmtId="1" fontId="25" fillId="112" borderId="0" xfId="2" applyNumberFormat="1" applyFont="1" applyFill="1" applyAlignment="1" applyProtection="1">
      <alignment horizontal="center" vertical="center" wrapText="1"/>
      <protection hidden="1"/>
    </xf>
    <xf numFmtId="1" fontId="21" fillId="188" borderId="0" xfId="2" applyNumberFormat="1" applyFont="1" applyFill="1" applyAlignment="1" applyProtection="1">
      <alignment horizontal="center" vertical="center" wrapText="1"/>
      <protection hidden="1"/>
    </xf>
    <xf numFmtId="1" fontId="25" fillId="149" borderId="0" xfId="2" applyNumberFormat="1" applyFont="1" applyFill="1" applyAlignment="1" applyProtection="1">
      <alignment horizontal="center" vertical="center" wrapText="1"/>
      <protection hidden="1"/>
    </xf>
    <xf numFmtId="1" fontId="68" fillId="89" borderId="1" xfId="2" applyNumberFormat="1" applyFont="1" applyFill="1" applyBorder="1" applyAlignment="1" applyProtection="1">
      <alignment horizontal="center" vertical="center" wrapText="1"/>
      <protection hidden="1"/>
    </xf>
    <xf numFmtId="1" fontId="68" fillId="89" borderId="0" xfId="2" applyNumberFormat="1" applyFont="1" applyFill="1" applyAlignment="1" applyProtection="1">
      <alignment horizontal="center" vertical="center" wrapText="1"/>
      <protection hidden="1"/>
    </xf>
    <xf numFmtId="0" fontId="36" fillId="10" borderId="30" xfId="12" applyFont="1" applyFill="1" applyBorder="1" applyAlignment="1">
      <alignment horizontal="center" vertical="center"/>
    </xf>
    <xf numFmtId="0" fontId="36" fillId="10" borderId="57" xfId="12" applyFont="1" applyFill="1" applyBorder="1" applyAlignment="1">
      <alignment horizontal="center" vertical="center"/>
    </xf>
    <xf numFmtId="1" fontId="21" fillId="160" borderId="0" xfId="2" applyNumberFormat="1" applyFont="1" applyFill="1" applyAlignment="1" applyProtection="1">
      <alignment horizontal="center" vertical="center" wrapText="1"/>
      <protection hidden="1"/>
    </xf>
    <xf numFmtId="1" fontId="21" fillId="161" borderId="0" xfId="2" applyNumberFormat="1" applyFont="1" applyFill="1" applyAlignment="1" applyProtection="1">
      <alignment horizontal="center" vertical="center" wrapText="1"/>
      <protection hidden="1"/>
    </xf>
    <xf numFmtId="1" fontId="68" fillId="184" borderId="1" xfId="2" applyNumberFormat="1" applyFont="1" applyFill="1" applyBorder="1" applyAlignment="1" applyProtection="1">
      <alignment horizontal="center" vertical="center" wrapText="1"/>
      <protection hidden="1"/>
    </xf>
    <xf numFmtId="1" fontId="68" fillId="184" borderId="0" xfId="2" applyNumberFormat="1" applyFont="1" applyFill="1" applyAlignment="1" applyProtection="1">
      <alignment horizontal="center" vertical="center" wrapText="1"/>
      <protection hidden="1"/>
    </xf>
    <xf numFmtId="1" fontId="26" fillId="188" borderId="1" xfId="2" applyNumberFormat="1" applyFont="1" applyFill="1" applyBorder="1" applyAlignment="1" applyProtection="1">
      <alignment horizontal="center" vertical="center" wrapText="1"/>
      <protection hidden="1"/>
    </xf>
    <xf numFmtId="1" fontId="26" fillId="188" borderId="0" xfId="2" applyNumberFormat="1" applyFont="1" applyFill="1" applyAlignment="1" applyProtection="1">
      <alignment horizontal="center" vertical="center" wrapText="1"/>
      <protection hidden="1"/>
    </xf>
    <xf numFmtId="1" fontId="26" fillId="161" borderId="1" xfId="2" applyNumberFormat="1" applyFont="1" applyFill="1" applyBorder="1" applyAlignment="1" applyProtection="1">
      <alignment horizontal="center" vertical="center" wrapText="1"/>
      <protection hidden="1"/>
    </xf>
    <xf numFmtId="1" fontId="26" fillId="161" borderId="0" xfId="2" applyNumberFormat="1" applyFont="1" applyFill="1" applyAlignment="1" applyProtection="1">
      <alignment horizontal="center" vertical="center" wrapText="1"/>
      <protection hidden="1"/>
    </xf>
    <xf numFmtId="1" fontId="25" fillId="112" borderId="1" xfId="2" applyNumberFormat="1" applyFont="1" applyFill="1" applyBorder="1" applyAlignment="1" applyProtection="1">
      <alignment horizontal="center" vertical="center" wrapText="1"/>
      <protection hidden="1"/>
    </xf>
    <xf numFmtId="1" fontId="26" fillId="160" borderId="1" xfId="2" applyNumberFormat="1" applyFont="1" applyFill="1" applyBorder="1" applyAlignment="1" applyProtection="1">
      <alignment horizontal="center" vertical="center" wrapText="1"/>
      <protection hidden="1"/>
    </xf>
    <xf numFmtId="1" fontId="26" fillId="160" borderId="0" xfId="2" applyNumberFormat="1" applyFont="1" applyFill="1" applyAlignment="1" applyProtection="1">
      <alignment horizontal="center" vertical="center" wrapText="1"/>
      <protection hidden="1"/>
    </xf>
    <xf numFmtId="1" fontId="68" fillId="116" borderId="1" xfId="2" applyNumberFormat="1" applyFont="1" applyFill="1" applyBorder="1" applyAlignment="1" applyProtection="1">
      <alignment horizontal="center" vertical="center" wrapText="1"/>
      <protection hidden="1"/>
    </xf>
    <xf numFmtId="1" fontId="68" fillId="116" borderId="0" xfId="2" applyNumberFormat="1" applyFont="1" applyFill="1" applyAlignment="1" applyProtection="1">
      <alignment horizontal="center" vertical="center" wrapText="1"/>
      <protection hidden="1"/>
    </xf>
    <xf numFmtId="1" fontId="26" fillId="12" borderId="1" xfId="2" applyNumberFormat="1" applyFont="1" applyFill="1" applyBorder="1" applyAlignment="1" applyProtection="1">
      <alignment horizontal="center" vertical="center" wrapText="1"/>
      <protection hidden="1"/>
    </xf>
    <xf numFmtId="1" fontId="26" fillId="12" borderId="0" xfId="2" applyNumberFormat="1" applyFont="1" applyFill="1" applyAlignment="1" applyProtection="1">
      <alignment horizontal="center" vertical="center" wrapText="1"/>
      <protection hidden="1"/>
    </xf>
    <xf numFmtId="1" fontId="26" fillId="128" borderId="1" xfId="2" applyNumberFormat="1" applyFont="1" applyFill="1" applyBorder="1" applyAlignment="1" applyProtection="1">
      <alignment horizontal="center" vertical="center" wrapText="1"/>
      <protection hidden="1"/>
    </xf>
    <xf numFmtId="1" fontId="26" fillId="128" borderId="0" xfId="2" applyNumberFormat="1" applyFont="1" applyFill="1" applyAlignment="1" applyProtection="1">
      <alignment horizontal="center" vertical="center" wrapText="1"/>
      <protection hidden="1"/>
    </xf>
    <xf numFmtId="1" fontId="21" fillId="117" borderId="1" xfId="2" applyNumberFormat="1" applyFont="1" applyFill="1" applyBorder="1" applyAlignment="1" applyProtection="1">
      <alignment horizontal="center" vertical="center" wrapText="1"/>
      <protection hidden="1"/>
    </xf>
    <xf numFmtId="1" fontId="68" fillId="17" borderId="1" xfId="2" applyNumberFormat="1" applyFont="1" applyFill="1" applyBorder="1" applyAlignment="1" applyProtection="1">
      <alignment horizontal="center" vertical="center" wrapText="1"/>
      <protection hidden="1"/>
    </xf>
    <xf numFmtId="1" fontId="68" fillId="17" borderId="0" xfId="2" applyNumberFormat="1" applyFont="1" applyFill="1" applyAlignment="1" applyProtection="1">
      <alignment horizontal="center" vertical="center" wrapText="1"/>
      <protection hidden="1"/>
    </xf>
    <xf numFmtId="1" fontId="26" fillId="139" borderId="1" xfId="2" applyNumberFormat="1" applyFont="1" applyFill="1" applyBorder="1" applyAlignment="1" applyProtection="1">
      <alignment horizontal="center" vertical="center" wrapText="1"/>
      <protection hidden="1"/>
    </xf>
    <xf numFmtId="1" fontId="26" fillId="139" borderId="0" xfId="2" applyNumberFormat="1" applyFont="1" applyFill="1" applyAlignment="1" applyProtection="1">
      <alignment horizontal="center" vertical="center" wrapText="1"/>
      <protection hidden="1"/>
    </xf>
    <xf numFmtId="0" fontId="21" fillId="10" borderId="0" xfId="2" applyFont="1" applyFill="1" applyAlignment="1" applyProtection="1">
      <alignment horizontal="left" vertical="center" wrapText="1"/>
      <protection hidden="1"/>
    </xf>
    <xf numFmtId="0" fontId="167" fillId="10" borderId="0" xfId="2" applyFont="1" applyFill="1" applyAlignment="1" applyProtection="1">
      <alignment horizontal="left" vertical="center" wrapText="1"/>
      <protection hidden="1"/>
    </xf>
    <xf numFmtId="0" fontId="318" fillId="10" borderId="33" xfId="2" applyFont="1" applyFill="1" applyBorder="1" applyAlignment="1" applyProtection="1">
      <alignment horizontal="left" vertical="center" wrapText="1"/>
      <protection hidden="1"/>
    </xf>
    <xf numFmtId="0" fontId="318" fillId="10" borderId="0" xfId="2" applyFont="1" applyFill="1" applyAlignment="1" applyProtection="1">
      <alignment horizontal="left" vertical="center" wrapText="1"/>
      <protection hidden="1"/>
    </xf>
    <xf numFmtId="0" fontId="252" fillId="21" borderId="1" xfId="2" applyFont="1" applyFill="1" applyBorder="1" applyAlignment="1">
      <alignment horizontal="center" vertical="center" wrapText="1"/>
    </xf>
    <xf numFmtId="0" fontId="252" fillId="21" borderId="0" xfId="2" applyFont="1" applyFill="1" applyAlignment="1">
      <alignment horizontal="center" vertical="center" wrapText="1"/>
    </xf>
    <xf numFmtId="0" fontId="29" fillId="10" borderId="159" xfId="21" applyFont="1" applyFill="1" applyBorder="1" applyAlignment="1">
      <alignment horizontal="center" vertical="center"/>
    </xf>
    <xf numFmtId="0" fontId="29" fillId="10" borderId="160" xfId="21" applyFont="1" applyFill="1" applyBorder="1" applyAlignment="1">
      <alignment horizontal="center" vertical="center"/>
    </xf>
    <xf numFmtId="0" fontId="311" fillId="8" borderId="0" xfId="2" applyFont="1" applyFill="1" applyAlignment="1" applyProtection="1">
      <alignment horizontal="left" vertical="center" wrapText="1"/>
      <protection hidden="1"/>
    </xf>
    <xf numFmtId="0" fontId="167" fillId="10" borderId="0" xfId="0" applyFont="1" applyFill="1" applyAlignment="1">
      <alignment horizontal="center" vertical="center" wrapText="1"/>
    </xf>
    <xf numFmtId="0" fontId="167" fillId="10" borderId="33" xfId="0" applyFont="1" applyFill="1" applyBorder="1" applyAlignment="1">
      <alignment horizontal="left" vertical="center" wrapText="1"/>
    </xf>
    <xf numFmtId="0" fontId="167" fillId="10" borderId="0" xfId="0" applyFont="1" applyFill="1" applyAlignment="1">
      <alignment horizontal="left" vertical="center" wrapText="1"/>
    </xf>
    <xf numFmtId="0" fontId="181" fillId="13" borderId="1" xfId="5" applyFont="1" applyFill="1" applyBorder="1" applyAlignment="1">
      <alignment horizontal="center" vertical="center"/>
    </xf>
    <xf numFmtId="0" fontId="181" fillId="13" borderId="0" xfId="5" applyFont="1" applyFill="1" applyAlignment="1">
      <alignment horizontal="center" vertical="center"/>
    </xf>
    <xf numFmtId="0" fontId="251" fillId="13" borderId="1" xfId="2" applyFont="1" applyFill="1" applyBorder="1" applyAlignment="1">
      <alignment horizontal="center" vertical="center"/>
    </xf>
    <xf numFmtId="0" fontId="251" fillId="13" borderId="0" xfId="2" applyFont="1" applyFill="1" applyAlignment="1">
      <alignment horizontal="center" vertical="center"/>
    </xf>
    <xf numFmtId="0" fontId="181" fillId="10" borderId="0" xfId="0" applyFont="1" applyFill="1" applyAlignment="1">
      <alignment horizontal="center" vertical="center"/>
    </xf>
    <xf numFmtId="0" fontId="309" fillId="10" borderId="0" xfId="2" applyFont="1" applyFill="1" applyAlignment="1" applyProtection="1">
      <alignment horizontal="center" vertical="center"/>
      <protection hidden="1"/>
    </xf>
    <xf numFmtId="0" fontId="167" fillId="11" borderId="0" xfId="6" applyFont="1" applyFill="1" applyAlignment="1">
      <alignment horizontal="left" vertical="center" wrapText="1"/>
    </xf>
    <xf numFmtId="0" fontId="167" fillId="11" borderId="33" xfId="6" applyFont="1" applyFill="1" applyBorder="1" applyAlignment="1">
      <alignment horizontal="left" vertical="center" wrapText="1"/>
    </xf>
    <xf numFmtId="0" fontId="313" fillId="10" borderId="0" xfId="2" applyFont="1" applyFill="1" applyAlignment="1" applyProtection="1">
      <alignment horizontal="center" vertical="center"/>
      <protection hidden="1"/>
    </xf>
    <xf numFmtId="0" fontId="21" fillId="10" borderId="0" xfId="2" applyFont="1" applyFill="1" applyAlignment="1" applyProtection="1">
      <alignment horizontal="center" vertical="center" wrapText="1"/>
      <protection hidden="1"/>
    </xf>
    <xf numFmtId="0" fontId="17" fillId="10" borderId="33" xfId="2" applyFont="1" applyFill="1" applyBorder="1" applyAlignment="1" applyProtection="1">
      <alignment horizontal="left" vertical="center" wrapText="1"/>
      <protection hidden="1"/>
    </xf>
    <xf numFmtId="0" fontId="17" fillId="10" borderId="0" xfId="2" applyFont="1" applyFill="1" applyAlignment="1" applyProtection="1">
      <alignment horizontal="left" vertical="center" wrapText="1"/>
      <protection hidden="1"/>
    </xf>
    <xf numFmtId="0" fontId="119" fillId="10" borderId="0" xfId="2" applyFont="1" applyFill="1" applyAlignment="1" applyProtection="1">
      <alignment horizontal="center" vertical="center"/>
      <protection hidden="1"/>
    </xf>
    <xf numFmtId="0" fontId="119" fillId="10" borderId="0" xfId="2" applyFont="1" applyFill="1" applyAlignment="1" applyProtection="1">
      <alignment horizontal="left" vertical="center" wrapText="1"/>
      <protection hidden="1"/>
    </xf>
    <xf numFmtId="0" fontId="91" fillId="10" borderId="33" xfId="0" applyFont="1" applyFill="1" applyBorder="1" applyAlignment="1">
      <alignment horizontal="left" vertical="center" wrapText="1"/>
    </xf>
    <xf numFmtId="0" fontId="91" fillId="10" borderId="0" xfId="0" applyFont="1" applyFill="1" applyAlignment="1">
      <alignment horizontal="left" vertical="center" wrapText="1"/>
    </xf>
    <xf numFmtId="0" fontId="324" fillId="10" borderId="42" xfId="18" applyFont="1" applyFill="1" applyBorder="1" applyAlignment="1">
      <alignment horizontal="center" vertical="center"/>
    </xf>
    <xf numFmtId="0" fontId="324" fillId="10" borderId="55" xfId="18" applyFont="1" applyFill="1" applyBorder="1" applyAlignment="1">
      <alignment horizontal="center" vertical="center"/>
    </xf>
    <xf numFmtId="0" fontId="252" fillId="13" borderId="1" xfId="18" applyFont="1" applyFill="1" applyBorder="1" applyAlignment="1">
      <alignment horizontal="center" vertical="center"/>
    </xf>
    <xf numFmtId="0" fontId="252" fillId="13" borderId="0" xfId="18" applyFont="1" applyFill="1" applyAlignment="1">
      <alignment horizontal="center" vertical="center"/>
    </xf>
    <xf numFmtId="0" fontId="181" fillId="13" borderId="1" xfId="0" applyFont="1" applyFill="1" applyBorder="1" applyAlignment="1">
      <alignment horizontal="center" vertical="center"/>
    </xf>
    <xf numFmtId="0" fontId="181" fillId="13" borderId="0" xfId="0" applyFont="1" applyFill="1" applyAlignment="1">
      <alignment horizontal="center" vertical="center"/>
    </xf>
    <xf numFmtId="0" fontId="249" fillId="13" borderId="1" xfId="21" applyFont="1" applyFill="1" applyBorder="1" applyAlignment="1">
      <alignment horizontal="center" vertical="center"/>
    </xf>
    <xf numFmtId="0" fontId="249" fillId="13" borderId="0" xfId="21" applyFont="1" applyFill="1" applyAlignment="1">
      <alignment horizontal="center" vertical="center"/>
    </xf>
    <xf numFmtId="0" fontId="311" fillId="10" borderId="0" xfId="2" applyFont="1" applyFill="1" applyAlignment="1" applyProtection="1">
      <alignment horizontal="left" vertical="center" wrapText="1"/>
      <protection hidden="1"/>
    </xf>
    <xf numFmtId="0" fontId="324" fillId="11" borderId="42" xfId="18" applyFont="1" applyFill="1" applyBorder="1" applyAlignment="1">
      <alignment horizontal="center" vertical="center"/>
    </xf>
    <xf numFmtId="0" fontId="324" fillId="11" borderId="55" xfId="18" applyFont="1" applyFill="1" applyBorder="1" applyAlignment="1">
      <alignment horizontal="center" vertical="center"/>
    </xf>
    <xf numFmtId="0" fontId="27" fillId="10" borderId="0" xfId="0" applyFont="1" applyFill="1" applyAlignment="1">
      <alignment horizontal="center" vertical="center" wrapText="1"/>
    </xf>
    <xf numFmtId="0" fontId="27" fillId="10" borderId="0" xfId="2" applyFont="1" applyFill="1" applyAlignment="1" applyProtection="1">
      <alignment horizontal="center" vertical="center" wrapText="1"/>
      <protection hidden="1"/>
    </xf>
    <xf numFmtId="0" fontId="327" fillId="10" borderId="0" xfId="2" applyFont="1" applyFill="1" applyAlignment="1" applyProtection="1">
      <alignment horizontal="left" vertical="center" wrapText="1"/>
      <protection hidden="1"/>
    </xf>
    <xf numFmtId="0" fontId="27" fillId="10" borderId="0" xfId="6" applyFont="1" applyFill="1" applyAlignment="1">
      <alignment horizontal="center" vertical="center" wrapText="1"/>
    </xf>
    <xf numFmtId="0" fontId="81" fillId="10" borderId="0" xfId="2" applyFont="1" applyFill="1" applyAlignment="1" applyProtection="1">
      <alignment horizontal="center" vertical="center"/>
      <protection hidden="1"/>
    </xf>
    <xf numFmtId="0" fontId="1" fillId="10" borderId="0" xfId="0" applyFont="1" applyFill="1" applyAlignment="1">
      <alignment horizontal="left" vertical="center" wrapText="1"/>
    </xf>
    <xf numFmtId="0" fontId="92" fillId="1969" borderId="0" xfId="0" applyFont="1" applyFill="1" applyAlignment="1">
      <alignment horizontal="left" vertical="top" wrapText="1"/>
    </xf>
    <xf numFmtId="0" fontId="107" fillId="1786" borderId="129" xfId="0" applyFont="1" applyFill="1" applyBorder="1" applyAlignment="1">
      <alignment horizontal="center" vertical="center"/>
    </xf>
    <xf numFmtId="0" fontId="107" fillId="1786" borderId="130" xfId="0" applyFont="1" applyFill="1" applyBorder="1" applyAlignment="1">
      <alignment horizontal="center" vertical="center"/>
    </xf>
    <xf numFmtId="0" fontId="107" fillId="1786" borderId="131" xfId="0" applyFont="1" applyFill="1" applyBorder="1" applyAlignment="1">
      <alignment horizontal="center" vertical="center"/>
    </xf>
    <xf numFmtId="0" fontId="107" fillId="1786" borderId="30" xfId="0" applyFont="1" applyFill="1" applyBorder="1" applyAlignment="1">
      <alignment horizontal="center" vertical="center"/>
    </xf>
    <xf numFmtId="0" fontId="107" fillId="1786" borderId="25" xfId="0" applyFont="1" applyFill="1" applyBorder="1" applyAlignment="1">
      <alignment horizontal="center" vertical="center"/>
    </xf>
    <xf numFmtId="0" fontId="107" fillId="1786" borderId="57" xfId="0" applyFont="1" applyFill="1" applyBorder="1" applyAlignment="1">
      <alignment horizontal="center" vertical="center"/>
    </xf>
    <xf numFmtId="0" fontId="0" fillId="10" borderId="0" xfId="0" quotePrefix="1" applyFill="1" applyAlignment="1">
      <alignment horizontal="left" vertical="center" wrapText="1"/>
    </xf>
    <xf numFmtId="0" fontId="135" fillId="10" borderId="0" xfId="0" applyFont="1" applyFill="1" applyAlignment="1">
      <alignment horizontal="left" vertical="center" wrapText="1"/>
    </xf>
    <xf numFmtId="0" fontId="0" fillId="10" borderId="0" xfId="0" applyFill="1" applyAlignment="1">
      <alignment horizontal="left" vertical="center" wrapText="1"/>
    </xf>
    <xf numFmtId="0" fontId="92" fillId="1969" borderId="0" xfId="0" applyFont="1" applyFill="1" applyAlignment="1">
      <alignment horizontal="left" wrapText="1"/>
    </xf>
    <xf numFmtId="0" fontId="48" fillId="10" borderId="0" xfId="0" applyFont="1" applyFill="1" applyAlignment="1">
      <alignment horizontal="center" vertical="center" wrapText="1"/>
    </xf>
    <xf numFmtId="0" fontId="110" fillId="10" borderId="0" xfId="0" applyFont="1" applyFill="1" applyAlignment="1">
      <alignment horizontal="center" vertical="center" wrapText="1"/>
    </xf>
    <xf numFmtId="179" fontId="269" fillId="10" borderId="0" xfId="6" applyNumberFormat="1" applyFont="1" applyFill="1" applyAlignment="1">
      <alignment horizontal="center" vertical="center"/>
    </xf>
    <xf numFmtId="0" fontId="194" fillId="1986" borderId="4" xfId="2" applyFont="1" applyFill="1" applyBorder="1" applyAlignment="1">
      <alignment horizontal="center" vertical="center"/>
    </xf>
    <xf numFmtId="0" fontId="194" fillId="1986" borderId="6" xfId="2" applyFont="1" applyFill="1" applyBorder="1" applyAlignment="1">
      <alignment horizontal="center" vertical="center"/>
    </xf>
    <xf numFmtId="0" fontId="110" fillId="6" borderId="1" xfId="29" applyFont="1" applyFill="1" applyBorder="1" applyAlignment="1">
      <alignment horizontal="center" vertical="center"/>
    </xf>
    <xf numFmtId="0" fontId="110" fillId="6" borderId="5" xfId="29" applyFont="1" applyFill="1" applyBorder="1" applyAlignment="1">
      <alignment horizontal="center" vertical="center"/>
    </xf>
    <xf numFmtId="0" fontId="100" fillId="6" borderId="6" xfId="2" applyFont="1" applyFill="1" applyBorder="1" applyAlignment="1">
      <alignment horizontal="center" vertical="center" textRotation="90"/>
    </xf>
    <xf numFmtId="0" fontId="100" fillId="6" borderId="10" xfId="2" applyFont="1" applyFill="1" applyBorder="1" applyAlignment="1">
      <alignment horizontal="center" vertical="center" textRotation="90"/>
    </xf>
    <xf numFmtId="0" fontId="1" fillId="10" borderId="0" xfId="29" applyFont="1" applyFill="1" applyAlignment="1">
      <alignment horizontal="left" vertical="center" wrapText="1"/>
    </xf>
    <xf numFmtId="0" fontId="1" fillId="10" borderId="7" xfId="29" applyFont="1" applyFill="1" applyBorder="1" applyAlignment="1">
      <alignment horizontal="left" vertical="center" wrapText="1"/>
    </xf>
    <xf numFmtId="0" fontId="32" fillId="10" borderId="0" xfId="29" applyFill="1" applyAlignment="1">
      <alignment horizontal="left" vertical="top" wrapText="1"/>
    </xf>
    <xf numFmtId="0" fontId="32" fillId="10" borderId="7" xfId="29" applyFill="1" applyBorder="1" applyAlignment="1">
      <alignment horizontal="left" vertical="top" wrapText="1"/>
    </xf>
    <xf numFmtId="0" fontId="1" fillId="10" borderId="0" xfId="29" applyFont="1" applyFill="1" applyAlignment="1">
      <alignment horizontal="left" vertical="top" wrapText="1"/>
    </xf>
    <xf numFmtId="0" fontId="1" fillId="10" borderId="7" xfId="29" applyFont="1" applyFill="1" applyBorder="1" applyAlignment="1">
      <alignment horizontal="left" vertical="top" wrapText="1"/>
    </xf>
    <xf numFmtId="0" fontId="32" fillId="10" borderId="0" xfId="29" applyFill="1" applyAlignment="1">
      <alignment horizontal="center" vertical="top" wrapText="1"/>
    </xf>
    <xf numFmtId="0" fontId="32" fillId="10" borderId="7" xfId="29" applyFill="1" applyBorder="1" applyAlignment="1">
      <alignment horizontal="center" vertical="top" wrapText="1"/>
    </xf>
    <xf numFmtId="0" fontId="110" fillId="1987" borderId="1" xfId="5" applyFont="1" applyFill="1" applyBorder="1" applyAlignment="1">
      <alignment horizontal="center" vertical="center"/>
    </xf>
    <xf numFmtId="0" fontId="1" fillId="10" borderId="0" xfId="29" applyFont="1" applyFill="1" applyAlignment="1">
      <alignment horizontal="center" vertical="top" wrapText="1"/>
    </xf>
    <xf numFmtId="0" fontId="1" fillId="10" borderId="7" xfId="29" applyFont="1" applyFill="1" applyBorder="1" applyAlignment="1">
      <alignment horizontal="center" vertical="top" wrapText="1"/>
    </xf>
    <xf numFmtId="0" fontId="32" fillId="10" borderId="0" xfId="29" applyFill="1" applyAlignment="1">
      <alignment horizontal="left" vertical="center" wrapText="1"/>
    </xf>
    <xf numFmtId="0" fontId="32" fillId="10" borderId="7" xfId="29" applyFill="1" applyBorder="1" applyAlignment="1">
      <alignment horizontal="left" vertical="center" wrapText="1"/>
    </xf>
    <xf numFmtId="0" fontId="48"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32" fillId="10" borderId="0" xfId="29" applyFill="1" applyAlignment="1">
      <alignment horizontal="left" wrapText="1"/>
    </xf>
    <xf numFmtId="0" fontId="32" fillId="10" borderId="7" xfId="29" applyFill="1" applyBorder="1" applyAlignment="1">
      <alignment horizontal="left" wrapText="1"/>
    </xf>
    <xf numFmtId="0" fontId="0" fillId="6" borderId="6" xfId="0" applyFill="1" applyBorder="1" applyAlignment="1">
      <alignment horizontal="center"/>
    </xf>
    <xf numFmtId="0" fontId="0" fillId="6" borderId="10" xfId="0" applyFill="1" applyBorder="1" applyAlignment="1">
      <alignment horizontal="center"/>
    </xf>
    <xf numFmtId="0" fontId="0" fillId="0" borderId="0" xfId="0" applyAlignment="1">
      <alignment horizontal="center" wrapText="1"/>
    </xf>
    <xf numFmtId="0" fontId="0" fillId="0" borderId="7" xfId="0" applyBorder="1" applyAlignment="1">
      <alignment horizontal="center" wrapText="1"/>
    </xf>
    <xf numFmtId="0" fontId="277" fillId="0" borderId="0" xfId="36" applyFont="1" applyBorder="1" applyAlignment="1">
      <alignment horizontal="left" vertical="center"/>
    </xf>
    <xf numFmtId="0" fontId="279" fillId="138" borderId="0" xfId="29" applyFont="1" applyFill="1" applyAlignment="1">
      <alignment horizontal="center" vertical="center"/>
    </xf>
    <xf numFmtId="0" fontId="50" fillId="16" borderId="0" xfId="6" applyFont="1" applyFill="1" applyAlignment="1">
      <alignment horizontal="center" vertical="center"/>
    </xf>
    <xf numFmtId="0" fontId="281" fillId="48" borderId="0" xfId="6" applyFont="1" applyFill="1" applyAlignment="1">
      <alignment horizontal="center" vertical="center"/>
    </xf>
    <xf numFmtId="0" fontId="110" fillId="1995" borderId="1" xfId="5" applyFont="1" applyFill="1" applyBorder="1" applyAlignment="1">
      <alignment horizontal="center" vertical="center"/>
    </xf>
    <xf numFmtId="0" fontId="52" fillId="1987" borderId="6" xfId="2" applyFont="1" applyFill="1" applyBorder="1" applyAlignment="1">
      <alignment horizontal="center"/>
    </xf>
    <xf numFmtId="0" fontId="52" fillId="1987" borderId="10" xfId="2" applyFont="1" applyFill="1" applyBorder="1" applyAlignment="1">
      <alignment horizontal="center"/>
    </xf>
    <xf numFmtId="0" fontId="284" fillId="1988" borderId="0" xfId="6" applyFont="1" applyFill="1" applyAlignment="1">
      <alignment horizontal="center" vertical="center"/>
    </xf>
    <xf numFmtId="0" fontId="284" fillId="1988" borderId="7" xfId="6" applyFont="1" applyFill="1" applyBorder="1" applyAlignment="1">
      <alignment horizontal="center" vertical="center"/>
    </xf>
    <xf numFmtId="0" fontId="286" fillId="48" borderId="0" xfId="34" applyFont="1" applyFill="1" applyAlignment="1" applyProtection="1">
      <alignment horizontal="center" vertical="center"/>
      <protection locked="0"/>
    </xf>
    <xf numFmtId="0" fontId="286" fillId="48" borderId="7" xfId="34" applyFont="1" applyFill="1" applyBorder="1" applyAlignment="1" applyProtection="1">
      <alignment horizontal="center" vertical="center"/>
      <protection locked="0"/>
    </xf>
    <xf numFmtId="0" fontId="44" fillId="10" borderId="0" xfId="2" applyFont="1" applyFill="1" applyAlignment="1">
      <alignment horizontal="left" vertical="center" wrapText="1"/>
    </xf>
    <xf numFmtId="0" fontId="44" fillId="10" borderId="7" xfId="2" applyFont="1" applyFill="1" applyBorder="1" applyAlignment="1">
      <alignment horizontal="left" vertical="center" wrapText="1"/>
    </xf>
    <xf numFmtId="0" fontId="21" fillId="1987" borderId="26" xfId="6" applyFont="1" applyFill="1" applyBorder="1" applyAlignment="1">
      <alignment horizontal="center" vertical="center"/>
    </xf>
    <xf numFmtId="0" fontId="21" fillId="1987" borderId="136" xfId="6" applyFont="1" applyFill="1" applyBorder="1" applyAlignment="1">
      <alignment horizontal="center" vertical="center"/>
    </xf>
    <xf numFmtId="0" fontId="68" fillId="1992" borderId="1" xfId="5" applyFont="1" applyFill="1" applyBorder="1" applyAlignment="1">
      <alignment horizontal="center" vertical="center"/>
    </xf>
    <xf numFmtId="0" fontId="100" fillId="1992" borderId="6" xfId="2" applyFont="1" applyFill="1" applyBorder="1" applyAlignment="1">
      <alignment horizontal="center"/>
    </xf>
    <xf numFmtId="0" fontId="100" fillId="1992" borderId="10" xfId="2" applyFont="1" applyFill="1" applyBorder="1" applyAlignment="1">
      <alignment horizontal="center"/>
    </xf>
    <xf numFmtId="0" fontId="291" fillId="61" borderId="0" xfId="6" applyFont="1" applyFill="1" applyAlignment="1">
      <alignment horizontal="center" vertical="center"/>
    </xf>
    <xf numFmtId="0" fontId="291" fillId="61" borderId="7" xfId="6" applyFont="1" applyFill="1" applyBorder="1" applyAlignment="1">
      <alignment horizontal="center" vertical="center"/>
    </xf>
    <xf numFmtId="0" fontId="25" fillId="1994" borderId="26" xfId="6" applyFont="1" applyFill="1" applyBorder="1" applyAlignment="1">
      <alignment horizontal="center" vertical="center"/>
    </xf>
    <xf numFmtId="0" fontId="25" fillId="1994" borderId="136" xfId="6" applyFont="1" applyFill="1" applyBorder="1" applyAlignment="1">
      <alignment horizontal="center" vertical="center"/>
    </xf>
    <xf numFmtId="0" fontId="17" fillId="10" borderId="22" xfId="2" applyFont="1" applyFill="1" applyBorder="1" applyAlignment="1" applyProtection="1">
      <alignment horizontal="center" vertical="center"/>
      <protection hidden="1"/>
    </xf>
    <xf numFmtId="0" fontId="36" fillId="10" borderId="22" xfId="2" applyFont="1" applyFill="1" applyBorder="1" applyAlignment="1" applyProtection="1">
      <alignment horizontal="center" vertical="center"/>
      <protection hidden="1"/>
    </xf>
    <xf numFmtId="0" fontId="36" fillId="10" borderId="23" xfId="2" applyFont="1" applyFill="1" applyBorder="1" applyAlignment="1" applyProtection="1">
      <alignment horizontal="center" vertical="center"/>
      <protection hidden="1"/>
    </xf>
    <xf numFmtId="0" fontId="52" fillId="1995" borderId="6" xfId="2" applyFont="1" applyFill="1" applyBorder="1" applyAlignment="1">
      <alignment horizontal="center"/>
    </xf>
    <xf numFmtId="0" fontId="52" fillId="1995" borderId="10" xfId="2" applyFont="1" applyFill="1" applyBorder="1" applyAlignment="1">
      <alignment horizontal="center"/>
    </xf>
    <xf numFmtId="0" fontId="21" fillId="1995" borderId="26" xfId="6" applyFont="1" applyFill="1" applyBorder="1" applyAlignment="1">
      <alignment horizontal="center" vertical="center"/>
    </xf>
    <xf numFmtId="0" fontId="21" fillId="1995" borderId="136" xfId="6" applyFont="1" applyFill="1" applyBorder="1" applyAlignment="1">
      <alignment horizontal="center" vertical="center"/>
    </xf>
    <xf numFmtId="0" fontId="52" fillId="21" borderId="6" xfId="2" applyFont="1" applyFill="1" applyBorder="1" applyAlignment="1">
      <alignment horizontal="center"/>
    </xf>
    <xf numFmtId="0" fontId="52" fillId="21" borderId="10" xfId="2" applyFont="1" applyFill="1" applyBorder="1" applyAlignment="1">
      <alignment horizontal="center"/>
    </xf>
    <xf numFmtId="0" fontId="304" fillId="48" borderId="134" xfId="30" applyFont="1" applyFill="1" applyBorder="1" applyAlignment="1">
      <alignment horizontal="center" vertical="center"/>
    </xf>
    <xf numFmtId="0" fontId="304" fillId="48" borderId="144" xfId="30" applyFont="1" applyFill="1" applyBorder="1" applyAlignment="1">
      <alignment horizontal="center" vertical="center"/>
    </xf>
    <xf numFmtId="187" fontId="107" fillId="48" borderId="0" xfId="2" applyNumberFormat="1" applyFont="1" applyFill="1" applyAlignment="1" applyProtection="1">
      <alignment horizontal="center" vertical="center"/>
      <protection hidden="1"/>
    </xf>
    <xf numFmtId="173" fontId="21" fillId="8" borderId="0" xfId="2" applyNumberFormat="1" applyFont="1" applyFill="1" applyAlignment="1" applyProtection="1">
      <alignment horizontal="center" vertical="center"/>
      <protection hidden="1"/>
    </xf>
    <xf numFmtId="0" fontId="182" fillId="6" borderId="1" xfId="21" applyFont="1" applyFill="1" applyBorder="1" applyAlignment="1" applyProtection="1">
      <alignment horizontal="right" vertical="center"/>
      <protection locked="0"/>
    </xf>
    <xf numFmtId="0" fontId="182" fillId="6" borderId="5" xfId="21" applyFont="1" applyFill="1" applyBorder="1" applyAlignment="1" applyProtection="1">
      <alignment horizontal="right" vertical="center"/>
      <protection locked="0"/>
    </xf>
    <xf numFmtId="0" fontId="61" fillId="10" borderId="26" xfId="30" applyFont="1" applyFill="1" applyBorder="1" applyAlignment="1">
      <alignment horizontal="center" vertical="center"/>
    </xf>
    <xf numFmtId="0" fontId="61" fillId="10" borderId="22" xfId="30" applyFont="1" applyFill="1" applyBorder="1" applyAlignment="1">
      <alignment horizontal="center" vertical="center"/>
    </xf>
    <xf numFmtId="0" fontId="306" fillId="48" borderId="26" xfId="30" applyFont="1" applyFill="1" applyBorder="1" applyAlignment="1">
      <alignment horizontal="center" vertical="center"/>
    </xf>
    <xf numFmtId="0" fontId="306" fillId="48" borderId="136" xfId="30" applyFont="1" applyFill="1" applyBorder="1" applyAlignment="1">
      <alignment horizontal="center" vertical="center"/>
    </xf>
    <xf numFmtId="0" fontId="306" fillId="48" borderId="22" xfId="30" applyFont="1" applyFill="1" applyBorder="1" applyAlignment="1">
      <alignment horizontal="center" vertical="center"/>
    </xf>
    <xf numFmtId="0" fontId="306" fillId="48" borderId="23" xfId="30" applyFont="1" applyFill="1" applyBorder="1" applyAlignment="1">
      <alignment horizontal="center" vertical="center"/>
    </xf>
    <xf numFmtId="0" fontId="1" fillId="0" borderId="26" xfId="30" applyBorder="1" applyAlignment="1">
      <alignment horizontal="center" vertical="center"/>
    </xf>
    <xf numFmtId="0" fontId="1" fillId="0" borderId="22" xfId="30" applyBorder="1" applyAlignment="1">
      <alignment horizontal="center" vertical="center"/>
    </xf>
    <xf numFmtId="203" fontId="21" fillId="10" borderId="26" xfId="21" applyNumberFormat="1" applyFont="1" applyFill="1" applyBorder="1" applyAlignment="1">
      <alignment horizontal="left" vertical="center"/>
    </xf>
    <xf numFmtId="203" fontId="21" fillId="10" borderId="0" xfId="21" applyNumberFormat="1" applyFont="1" applyFill="1" applyAlignment="1">
      <alignment horizontal="left" vertical="center"/>
    </xf>
    <xf numFmtId="0" fontId="26" fillId="10" borderId="26" xfId="21" applyFont="1" applyFill="1" applyBorder="1" applyAlignment="1">
      <alignment horizontal="right" vertical="center"/>
    </xf>
    <xf numFmtId="0" fontId="26" fillId="10" borderId="22" xfId="21" applyFont="1" applyFill="1" applyBorder="1" applyAlignment="1">
      <alignment horizontal="right" vertical="center"/>
    </xf>
    <xf numFmtId="9" fontId="26" fillId="10" borderId="136" xfId="30" applyNumberFormat="1" applyFont="1" applyFill="1" applyBorder="1" applyAlignment="1">
      <alignment horizontal="center" vertical="center"/>
    </xf>
    <xf numFmtId="9" fontId="26" fillId="10" borderId="23" xfId="30" applyNumberFormat="1" applyFont="1" applyFill="1" applyBorder="1" applyAlignment="1">
      <alignment horizontal="center" vertical="center"/>
    </xf>
    <xf numFmtId="0" fontId="304" fillId="48" borderId="154" xfId="30" applyFont="1" applyFill="1" applyBorder="1" applyAlignment="1">
      <alignment horizontal="center" vertical="center"/>
    </xf>
    <xf numFmtId="0" fontId="304" fillId="48" borderId="107" xfId="30" applyFont="1" applyFill="1" applyBorder="1" applyAlignment="1">
      <alignment horizontal="center" vertical="center"/>
    </xf>
    <xf numFmtId="0" fontId="19" fillId="10" borderId="154" xfId="2" applyFont="1" applyFill="1" applyBorder="1" applyAlignment="1">
      <alignment horizontal="center" vertical="center" wrapText="1"/>
    </xf>
    <xf numFmtId="0" fontId="19" fillId="10" borderId="107" xfId="2" applyFont="1" applyFill="1" applyBorder="1" applyAlignment="1">
      <alignment horizontal="center" vertical="center" wrapText="1"/>
    </xf>
    <xf numFmtId="0" fontId="89" fillId="10" borderId="154" xfId="2" applyFont="1" applyFill="1" applyBorder="1" applyAlignment="1">
      <alignment horizontal="center" vertical="center" wrapText="1"/>
    </xf>
    <xf numFmtId="0" fontId="89" fillId="10" borderId="156" xfId="2" applyFont="1" applyFill="1" applyBorder="1" applyAlignment="1">
      <alignment horizontal="center" vertical="center" wrapText="1"/>
    </xf>
    <xf numFmtId="49" fontId="25" fillId="1986" borderId="1" xfId="2" applyNumberFormat="1" applyFont="1" applyFill="1" applyBorder="1" applyAlignment="1">
      <alignment horizontal="center" vertical="center"/>
    </xf>
    <xf numFmtId="49" fontId="25" fillId="1986" borderId="5" xfId="2" applyNumberFormat="1" applyFont="1" applyFill="1" applyBorder="1" applyAlignment="1">
      <alignment horizontal="center" vertical="center"/>
    </xf>
    <xf numFmtId="0" fontId="52" fillId="21" borderId="6" xfId="2" applyFont="1" applyFill="1" applyBorder="1" applyAlignment="1">
      <alignment horizontal="center" wrapText="1"/>
    </xf>
    <xf numFmtId="0" fontId="52" fillId="21" borderId="10" xfId="2" applyFont="1" applyFill="1" applyBorder="1" applyAlignment="1">
      <alignment horizontal="center" wrapText="1"/>
    </xf>
    <xf numFmtId="0" fontId="107" fillId="1786" borderId="0" xfId="0" applyFont="1" applyFill="1" applyAlignment="1">
      <alignment horizontal="center" vertical="center"/>
    </xf>
    <xf numFmtId="0" fontId="332" fillId="57" borderId="0" xfId="2" applyFont="1" applyFill="1" applyAlignment="1" applyProtection="1">
      <alignment horizontal="center"/>
      <protection hidden="1"/>
    </xf>
    <xf numFmtId="0" fontId="218" fillId="10" borderId="0" xfId="2" applyFont="1" applyFill="1" applyAlignment="1">
      <alignment horizontal="center" vertical="center" wrapText="1"/>
    </xf>
    <xf numFmtId="0" fontId="103" fillId="6" borderId="129" xfId="2" applyFont="1" applyFill="1" applyBorder="1" applyAlignment="1">
      <alignment horizontal="center" vertical="center"/>
    </xf>
    <xf numFmtId="0" fontId="103" fillId="6" borderId="154" xfId="2" applyFont="1" applyFill="1" applyBorder="1" applyAlignment="1">
      <alignment horizontal="center" vertical="center"/>
    </xf>
    <xf numFmtId="0" fontId="103" fillId="6" borderId="156" xfId="2" applyFont="1" applyFill="1" applyBorder="1" applyAlignment="1">
      <alignment horizontal="center" vertical="center"/>
    </xf>
    <xf numFmtId="0" fontId="103" fillId="6" borderId="24" xfId="2" applyFont="1" applyFill="1" applyBorder="1" applyAlignment="1">
      <alignment horizontal="center" vertical="center"/>
    </xf>
    <xf numFmtId="0" fontId="103" fillId="6" borderId="0" xfId="2" applyFont="1" applyFill="1" applyAlignment="1">
      <alignment horizontal="center" vertical="center"/>
    </xf>
    <xf numFmtId="0" fontId="103" fillId="6" borderId="55" xfId="2" applyFont="1" applyFill="1" applyBorder="1" applyAlignment="1">
      <alignment horizontal="center" vertical="center"/>
    </xf>
    <xf numFmtId="0" fontId="333" fillId="10" borderId="4" xfId="2" applyFont="1" applyFill="1" applyBorder="1" applyAlignment="1">
      <alignment horizontal="center" vertical="center"/>
    </xf>
    <xf numFmtId="0" fontId="333" fillId="10" borderId="1" xfId="2" applyFont="1" applyFill="1" applyBorder="1" applyAlignment="1">
      <alignment horizontal="center" vertical="center"/>
    </xf>
    <xf numFmtId="0" fontId="333" fillId="10" borderId="5" xfId="2" applyFont="1" applyFill="1" applyBorder="1" applyAlignment="1">
      <alignment horizontal="center" vertical="center"/>
    </xf>
    <xf numFmtId="0" fontId="52" fillId="21" borderId="0" xfId="2" applyFont="1" applyFill="1" applyAlignment="1">
      <alignment horizontal="center" vertical="center" textRotation="90" wrapText="1"/>
    </xf>
    <xf numFmtId="0" fontId="52" fillId="21" borderId="7" xfId="2" applyFont="1" applyFill="1" applyBorder="1" applyAlignment="1">
      <alignment horizontal="center" vertical="center" textRotation="90"/>
    </xf>
    <xf numFmtId="0" fontId="180" fillId="10" borderId="0" xfId="39" applyFill="1" applyBorder="1" applyAlignment="1">
      <alignment horizontal="left" vertical="center"/>
    </xf>
    <xf numFmtId="0" fontId="180" fillId="10" borderId="7" xfId="39" applyFill="1" applyBorder="1" applyAlignment="1">
      <alignment horizontal="left" vertical="center"/>
    </xf>
    <xf numFmtId="0" fontId="6" fillId="10" borderId="24" xfId="2" applyFill="1" applyBorder="1" applyAlignment="1">
      <alignment horizontal="center" vertical="center" wrapText="1"/>
    </xf>
    <xf numFmtId="0" fontId="6" fillId="10" borderId="0" xfId="2" applyFill="1" applyAlignment="1">
      <alignment horizontal="center" vertical="center" wrapText="1"/>
    </xf>
    <xf numFmtId="0" fontId="6" fillId="10" borderId="55" xfId="2" applyFill="1" applyBorder="1" applyAlignment="1">
      <alignment horizontal="center" vertical="center" wrapText="1"/>
    </xf>
    <xf numFmtId="0" fontId="315" fillId="10" borderId="6" xfId="40" applyFont="1" applyFill="1" applyBorder="1" applyAlignment="1">
      <alignment horizontal="center" vertical="center" wrapText="1"/>
    </xf>
    <xf numFmtId="0" fontId="315" fillId="10" borderId="0" xfId="40" applyFont="1" applyFill="1" applyBorder="1" applyAlignment="1">
      <alignment horizontal="center" vertical="center" wrapText="1"/>
    </xf>
    <xf numFmtId="0" fontId="315" fillId="10" borderId="7" xfId="40" applyFont="1" applyFill="1" applyBorder="1" applyAlignment="1">
      <alignment horizontal="center" vertical="center" wrapText="1"/>
    </xf>
    <xf numFmtId="0" fontId="6" fillId="10" borderId="0" xfId="2" applyFill="1" applyAlignment="1">
      <alignment horizontal="left" vertical="center"/>
    </xf>
    <xf numFmtId="0" fontId="6" fillId="10" borderId="55" xfId="2" applyFill="1" applyBorder="1" applyAlignment="1">
      <alignment horizontal="left" vertical="center"/>
    </xf>
    <xf numFmtId="0" fontId="6" fillId="10" borderId="30" xfId="2" applyFill="1" applyBorder="1" applyAlignment="1">
      <alignment horizontal="center" vertical="center" wrapText="1"/>
    </xf>
    <xf numFmtId="0" fontId="6" fillId="10" borderId="25" xfId="2" applyFill="1" applyBorder="1" applyAlignment="1">
      <alignment horizontal="center" vertical="center" wrapText="1"/>
    </xf>
    <xf numFmtId="0" fontId="6" fillId="10" borderId="57" xfId="2" applyFill="1" applyBorder="1" applyAlignment="1">
      <alignment horizontal="center" vertical="center" wrapText="1"/>
    </xf>
    <xf numFmtId="0" fontId="103" fillId="6" borderId="4" xfId="2" applyFont="1" applyFill="1" applyBorder="1" applyAlignment="1">
      <alignment horizontal="center" vertical="center" wrapText="1"/>
    </xf>
    <xf numFmtId="0" fontId="103" fillId="6" borderId="1" xfId="2" applyFont="1" applyFill="1" applyBorder="1" applyAlignment="1">
      <alignment horizontal="center" vertical="center" wrapText="1"/>
    </xf>
    <xf numFmtId="0" fontId="103" fillId="6" borderId="6" xfId="2" applyFont="1" applyFill="1" applyBorder="1" applyAlignment="1">
      <alignment horizontal="center" vertical="center" wrapText="1"/>
    </xf>
    <xf numFmtId="0" fontId="103" fillId="6" borderId="0" xfId="2" applyFont="1" applyFill="1" applyAlignment="1">
      <alignment horizontal="center" vertical="center" wrapText="1"/>
    </xf>
    <xf numFmtId="0" fontId="338" fillId="6" borderId="1" xfId="2" applyFont="1" applyFill="1" applyBorder="1" applyAlignment="1">
      <alignment horizontal="center" vertical="center" wrapText="1"/>
    </xf>
    <xf numFmtId="0" fontId="338" fillId="6" borderId="0" xfId="2" applyFont="1" applyFill="1" applyAlignment="1">
      <alignment horizontal="center" vertical="center" wrapText="1"/>
    </xf>
    <xf numFmtId="0" fontId="244" fillId="6" borderId="1" xfId="2" applyFont="1" applyFill="1" applyBorder="1" applyAlignment="1">
      <alignment horizontal="center" vertical="center" wrapText="1"/>
    </xf>
    <xf numFmtId="0" fontId="244" fillId="6" borderId="0" xfId="2" applyFont="1" applyFill="1" applyAlignment="1">
      <alignment horizontal="center" vertical="center" wrapText="1"/>
    </xf>
    <xf numFmtId="0" fontId="338" fillId="6" borderId="5" xfId="2" applyFont="1" applyFill="1" applyBorder="1" applyAlignment="1">
      <alignment horizontal="center" vertical="center"/>
    </xf>
    <xf numFmtId="0" fontId="338" fillId="6" borderId="7" xfId="2" applyFont="1" applyFill="1" applyBorder="1" applyAlignment="1">
      <alignment horizontal="center" vertical="center"/>
    </xf>
    <xf numFmtId="0" fontId="222" fillId="10" borderId="129" xfId="19" applyFont="1" applyFill="1" applyBorder="1" applyAlignment="1">
      <alignment horizontal="center" vertical="center" wrapText="1"/>
    </xf>
    <xf numFmtId="0" fontId="222" fillId="10" borderId="154" xfId="19" applyFont="1" applyFill="1" applyBorder="1" applyAlignment="1">
      <alignment horizontal="center" vertical="center" wrapText="1"/>
    </xf>
    <xf numFmtId="0" fontId="222" fillId="10" borderId="156" xfId="19" applyFont="1" applyFill="1" applyBorder="1" applyAlignment="1">
      <alignment horizontal="center" vertical="center" wrapText="1"/>
    </xf>
    <xf numFmtId="0" fontId="222" fillId="10" borderId="24" xfId="19" applyFont="1" applyFill="1" applyBorder="1" applyAlignment="1">
      <alignment horizontal="center" vertical="center" wrapText="1"/>
    </xf>
    <xf numFmtId="0" fontId="222" fillId="10" borderId="0" xfId="19" applyFont="1" applyFill="1" applyAlignment="1">
      <alignment horizontal="center" vertical="center" wrapText="1"/>
    </xf>
    <xf numFmtId="0" fontId="222" fillId="10" borderId="55" xfId="19" applyFont="1" applyFill="1" applyBorder="1" applyAlignment="1">
      <alignment horizontal="center" vertical="center" wrapText="1"/>
    </xf>
    <xf numFmtId="0" fontId="277" fillId="10" borderId="0" xfId="1" applyFont="1" applyFill="1" applyAlignment="1" applyProtection="1">
      <alignment horizontal="left" vertical="center"/>
    </xf>
    <xf numFmtId="0" fontId="342" fillId="10" borderId="0" xfId="41" applyFont="1" applyFill="1" applyAlignment="1" applyProtection="1">
      <alignment horizontal="left" vertical="center"/>
    </xf>
    <xf numFmtId="0" fontId="26" fillId="10" borderId="24" xfId="19" applyFont="1" applyFill="1" applyBorder="1" applyAlignment="1">
      <alignment horizontal="center" vertical="center" wrapText="1"/>
    </xf>
    <xf numFmtId="0" fontId="26" fillId="10" borderId="0" xfId="19" applyFont="1" applyFill="1" applyAlignment="1">
      <alignment horizontal="center" vertical="center" wrapText="1"/>
    </xf>
    <xf numFmtId="0" fontId="26" fillId="10" borderId="55" xfId="19" applyFont="1" applyFill="1" applyBorder="1" applyAlignment="1">
      <alignment horizontal="center" vertical="center" wrapText="1"/>
    </xf>
    <xf numFmtId="0" fontId="26" fillId="10" borderId="30" xfId="19" applyFont="1" applyFill="1" applyBorder="1" applyAlignment="1">
      <alignment horizontal="center" vertical="center" wrapText="1"/>
    </xf>
    <xf numFmtId="0" fontId="26" fillId="10" borderId="25" xfId="19" applyFont="1" applyFill="1" applyBorder="1" applyAlignment="1">
      <alignment horizontal="center" vertical="center" wrapText="1"/>
    </xf>
    <xf numFmtId="0" fontId="26" fillId="10" borderId="57" xfId="19" applyFont="1" applyFill="1" applyBorder="1" applyAlignment="1">
      <alignment horizontal="center" vertical="center" wrapText="1"/>
    </xf>
    <xf numFmtId="0" fontId="111" fillId="10" borderId="0" xfId="40" applyFont="1" applyFill="1" applyAlignment="1">
      <alignment horizontal="left" vertical="center"/>
    </xf>
    <xf numFmtId="0" fontId="111" fillId="13" borderId="0" xfId="36" applyFont="1" applyFill="1" applyAlignment="1" applyProtection="1">
      <alignment horizontal="left" vertical="center"/>
      <protection hidden="1"/>
    </xf>
    <xf numFmtId="0" fontId="25" fillId="2003" borderId="24" xfId="19" applyFont="1" applyFill="1" applyBorder="1" applyAlignment="1">
      <alignment horizontal="center" vertical="center"/>
    </xf>
    <xf numFmtId="0" fontId="25" fillId="2003" borderId="0" xfId="19" applyFont="1" applyFill="1" applyAlignment="1">
      <alignment horizontal="center" vertical="center"/>
    </xf>
    <xf numFmtId="0" fontId="25" fillId="2003" borderId="55" xfId="19" applyFont="1" applyFill="1" applyBorder="1" applyAlignment="1">
      <alignment horizontal="center" vertical="center"/>
    </xf>
    <xf numFmtId="0" fontId="103" fillId="10" borderId="6" xfId="2" applyFont="1" applyFill="1" applyBorder="1" applyAlignment="1">
      <alignment horizontal="center" vertical="center"/>
    </xf>
    <xf numFmtId="0" fontId="103" fillId="10" borderId="0" xfId="2" applyFont="1" applyFill="1" applyAlignment="1">
      <alignment horizontal="center" vertical="center"/>
    </xf>
    <xf numFmtId="0" fontId="339" fillId="10" borderId="6" xfId="2" applyFont="1" applyFill="1" applyBorder="1" applyAlignment="1">
      <alignment horizontal="center" vertical="center" wrapText="1"/>
    </xf>
    <xf numFmtId="0" fontId="339" fillId="10" borderId="0" xfId="2" applyFont="1" applyFill="1" applyAlignment="1">
      <alignment horizontal="center" vertical="center" wrapText="1"/>
    </xf>
    <xf numFmtId="0" fontId="339" fillId="10" borderId="10" xfId="2" applyFont="1" applyFill="1" applyBorder="1" applyAlignment="1">
      <alignment horizontal="center" vertical="center" wrapText="1"/>
    </xf>
    <xf numFmtId="0" fontId="339" fillId="10" borderId="3" xfId="2" applyFont="1" applyFill="1" applyBorder="1" applyAlignment="1">
      <alignment horizontal="center" vertical="center" wrapText="1"/>
    </xf>
    <xf numFmtId="0" fontId="6" fillId="10" borderId="6" xfId="2" applyFill="1" applyBorder="1" applyAlignment="1">
      <alignment horizontal="center" vertical="center"/>
    </xf>
    <xf numFmtId="0" fontId="6" fillId="10" borderId="0" xfId="2" applyFill="1" applyAlignment="1">
      <alignment horizontal="center" vertical="center"/>
    </xf>
    <xf numFmtId="0" fontId="6" fillId="10" borderId="10" xfId="2" applyFill="1" applyBorder="1" applyAlignment="1">
      <alignment horizontal="center" vertical="center"/>
    </xf>
    <xf numFmtId="0" fontId="6" fillId="10" borderId="3" xfId="2" applyFill="1" applyBorder="1" applyAlignment="1">
      <alignment horizontal="center" vertical="center"/>
    </xf>
    <xf numFmtId="0" fontId="21" fillId="10" borderId="24" xfId="19" applyFont="1" applyFill="1" applyBorder="1" applyAlignment="1">
      <alignment horizontal="center" vertical="center" wrapText="1"/>
    </xf>
    <xf numFmtId="0" fontId="21" fillId="10" borderId="0" xfId="19" applyFont="1" applyFill="1" applyAlignment="1">
      <alignment horizontal="center" vertical="center" wrapText="1"/>
    </xf>
    <xf numFmtId="0" fontId="21" fillId="10" borderId="55" xfId="19" applyFont="1" applyFill="1" applyBorder="1" applyAlignment="1">
      <alignment horizontal="center" vertical="center" wrapText="1"/>
    </xf>
    <xf numFmtId="0" fontId="107" fillId="91" borderId="24" xfId="19" applyFont="1" applyFill="1" applyBorder="1" applyAlignment="1">
      <alignment horizontal="center" vertical="center" wrapText="1"/>
    </xf>
    <xf numFmtId="0" fontId="107" fillId="91" borderId="0" xfId="19" applyFont="1" applyFill="1" applyAlignment="1">
      <alignment horizontal="center" vertical="center" wrapText="1"/>
    </xf>
    <xf numFmtId="0" fontId="107" fillId="91" borderId="55" xfId="19" applyFont="1" applyFill="1" applyBorder="1" applyAlignment="1">
      <alignment horizontal="center" vertical="center" wrapText="1"/>
    </xf>
    <xf numFmtId="0" fontId="19" fillId="48" borderId="24" xfId="19" applyFont="1" applyFill="1" applyBorder="1" applyAlignment="1">
      <alignment horizontal="center" vertical="center" wrapText="1"/>
    </xf>
    <xf numFmtId="0" fontId="19" fillId="48" borderId="0" xfId="19" applyFont="1" applyFill="1" applyAlignment="1">
      <alignment horizontal="center" vertical="center" wrapText="1"/>
    </xf>
    <xf numFmtId="0" fontId="19" fillId="48" borderId="55" xfId="19" applyFont="1" applyFill="1" applyBorder="1" applyAlignment="1">
      <alignment horizontal="center" vertical="center" wrapText="1"/>
    </xf>
    <xf numFmtId="0" fontId="19" fillId="48" borderId="30" xfId="19" applyFont="1" applyFill="1" applyBorder="1" applyAlignment="1">
      <alignment horizontal="center" vertical="center" wrapText="1"/>
    </xf>
    <xf numFmtId="0" fontId="19" fillId="48" borderId="25" xfId="19" applyFont="1" applyFill="1" applyBorder="1" applyAlignment="1">
      <alignment horizontal="center" vertical="center" wrapText="1"/>
    </xf>
    <xf numFmtId="0" fontId="19" fillId="48" borderId="57" xfId="19" applyFont="1" applyFill="1" applyBorder="1" applyAlignment="1">
      <alignment horizontal="center" vertical="center" wrapText="1"/>
    </xf>
    <xf numFmtId="0" fontId="334" fillId="6" borderId="176" xfId="34" applyFont="1" applyFill="1" applyBorder="1" applyAlignment="1">
      <alignment horizontal="left" vertical="center"/>
    </xf>
    <xf numFmtId="0" fontId="334" fillId="6" borderId="177" xfId="34" applyFont="1" applyFill="1" applyBorder="1" applyAlignment="1">
      <alignment horizontal="left" vertical="center"/>
    </xf>
    <xf numFmtId="0" fontId="334" fillId="6" borderId="178" xfId="34" applyFont="1" applyFill="1" applyBorder="1" applyAlignment="1">
      <alignment horizontal="left" vertical="center"/>
    </xf>
    <xf numFmtId="0" fontId="52" fillId="21" borderId="7" xfId="2" applyFont="1" applyFill="1" applyBorder="1" applyAlignment="1">
      <alignment horizontal="center" vertical="center" textRotation="90" wrapText="1"/>
    </xf>
    <xf numFmtId="0" fontId="345" fillId="42" borderId="176" xfId="34" applyFont="1" applyFill="1" applyBorder="1" applyAlignment="1">
      <alignment horizontal="center" vertical="center"/>
    </xf>
    <xf numFmtId="0" fontId="345" fillId="42" borderId="177" xfId="29" applyFont="1" applyFill="1" applyBorder="1" applyAlignment="1">
      <alignment horizontal="center" vertical="center"/>
    </xf>
    <xf numFmtId="0" fontId="346" fillId="14" borderId="176" xfId="34" applyFont="1" applyFill="1" applyBorder="1" applyAlignment="1">
      <alignment horizontal="center" vertical="center"/>
    </xf>
    <xf numFmtId="0" fontId="346" fillId="14" borderId="177" xfId="29" applyFont="1" applyFill="1" applyBorder="1" applyAlignment="1">
      <alignment horizontal="center" vertical="center"/>
    </xf>
    <xf numFmtId="0" fontId="346" fillId="14" borderId="178" xfId="29" applyFont="1" applyFill="1" applyBorder="1" applyAlignment="1">
      <alignment horizontal="center" vertical="center"/>
    </xf>
    <xf numFmtId="0" fontId="347" fillId="0" borderId="180" xfId="34" applyFont="1" applyBorder="1" applyAlignment="1" applyProtection="1">
      <alignment horizontal="center" vertical="center"/>
      <protection locked="0"/>
    </xf>
    <xf numFmtId="0" fontId="347" fillId="0" borderId="181" xfId="34" applyFont="1" applyBorder="1" applyAlignment="1" applyProtection="1">
      <alignment horizontal="center" vertical="center"/>
      <protection locked="0"/>
    </xf>
    <xf numFmtId="0" fontId="347" fillId="0" borderId="188" xfId="34" applyFont="1" applyBorder="1" applyAlignment="1" applyProtection="1">
      <alignment horizontal="center" vertical="center"/>
      <protection locked="0"/>
    </xf>
    <xf numFmtId="0" fontId="347" fillId="0" borderId="0" xfId="34" applyFont="1" applyAlignment="1" applyProtection="1">
      <alignment horizontal="center" vertical="center"/>
      <protection locked="0"/>
    </xf>
    <xf numFmtId="0" fontId="347" fillId="0" borderId="193" xfId="34" applyFont="1" applyBorder="1" applyAlignment="1" applyProtection="1">
      <alignment horizontal="center" vertical="center"/>
      <protection locked="0"/>
    </xf>
    <xf numFmtId="0" fontId="347" fillId="0" borderId="194" xfId="34" applyFont="1" applyBorder="1" applyAlignment="1" applyProtection="1">
      <alignment horizontal="center" vertical="center"/>
      <protection locked="0"/>
    </xf>
    <xf numFmtId="0" fontId="6" fillId="0" borderId="181" xfId="34" applyFont="1" applyBorder="1" applyAlignment="1" applyProtection="1">
      <alignment horizontal="center" vertical="center" wrapText="1"/>
      <protection locked="0"/>
    </xf>
    <xf numFmtId="0" fontId="6" fillId="0" borderId="0" xfId="34" applyFont="1" applyAlignment="1" applyProtection="1">
      <alignment horizontal="center" vertical="center" wrapText="1"/>
      <protection locked="0"/>
    </xf>
    <xf numFmtId="0" fontId="6" fillId="0" borderId="194" xfId="34" applyFont="1" applyBorder="1" applyAlignment="1" applyProtection="1">
      <alignment horizontal="center" vertical="center" wrapText="1"/>
      <protection locked="0"/>
    </xf>
    <xf numFmtId="0" fontId="103" fillId="0" borderId="182" xfId="34" applyFont="1" applyBorder="1" applyAlignment="1" applyProtection="1">
      <alignment horizontal="center" vertical="center" wrapText="1"/>
      <protection locked="0"/>
    </xf>
    <xf numFmtId="0" fontId="103" fillId="0" borderId="189" xfId="34" applyFont="1" applyBorder="1" applyAlignment="1" applyProtection="1">
      <alignment horizontal="center" vertical="center" wrapText="1"/>
      <protection locked="0"/>
    </xf>
    <xf numFmtId="0" fontId="103" fillId="0" borderId="195" xfId="34" applyFont="1" applyBorder="1" applyAlignment="1" applyProtection="1">
      <alignment horizontal="center" vertical="center" wrapText="1"/>
      <protection locked="0"/>
    </xf>
    <xf numFmtId="0" fontId="354" fillId="2004" borderId="199" xfId="34" applyFont="1" applyFill="1" applyBorder="1" applyAlignment="1" applyProtection="1">
      <alignment horizontal="right" vertical="center" wrapText="1"/>
      <protection locked="0"/>
    </xf>
    <xf numFmtId="0" fontId="354" fillId="2004" borderId="200" xfId="34" applyFont="1" applyFill="1" applyBorder="1" applyAlignment="1" applyProtection="1">
      <alignment horizontal="right" vertical="center" wrapText="1"/>
      <protection locked="0"/>
    </xf>
    <xf numFmtId="0" fontId="357" fillId="14" borderId="128" xfId="34" applyFont="1" applyFill="1" applyBorder="1" applyAlignment="1" applyProtection="1">
      <alignment horizontal="left" vertical="center"/>
      <protection locked="0"/>
    </xf>
    <xf numFmtId="0" fontId="348" fillId="14" borderId="183" xfId="34" applyFont="1" applyFill="1" applyBorder="1" applyAlignment="1" applyProtection="1">
      <alignment horizontal="center" vertical="center" wrapText="1"/>
      <protection locked="0"/>
    </xf>
    <xf numFmtId="0" fontId="348" fillId="14" borderId="184" xfId="34" applyFont="1" applyFill="1" applyBorder="1" applyAlignment="1" applyProtection="1">
      <alignment horizontal="center" vertical="center" wrapText="1"/>
      <protection locked="0"/>
    </xf>
    <xf numFmtId="0" fontId="348" fillId="14" borderId="185" xfId="34" applyFont="1" applyFill="1" applyBorder="1" applyAlignment="1" applyProtection="1">
      <alignment horizontal="center" vertical="center" wrapText="1"/>
      <protection locked="0"/>
    </xf>
    <xf numFmtId="0" fontId="114" fillId="0" borderId="186" xfId="34" applyFont="1" applyBorder="1" applyAlignment="1" applyProtection="1">
      <alignment horizontal="center" vertical="center"/>
      <protection locked="0"/>
    </xf>
    <xf numFmtId="0" fontId="114" fillId="0" borderId="187" xfId="34" applyFont="1" applyBorder="1" applyAlignment="1" applyProtection="1">
      <alignment horizontal="center" vertical="center"/>
      <protection locked="0"/>
    </xf>
    <xf numFmtId="0" fontId="114" fillId="0" borderId="191" xfId="34" applyFont="1" applyBorder="1" applyAlignment="1" applyProtection="1">
      <alignment horizontal="center" vertical="center"/>
      <protection locked="0"/>
    </xf>
    <xf numFmtId="0" fontId="114" fillId="0" borderId="192" xfId="34" applyFont="1" applyBorder="1" applyAlignment="1" applyProtection="1">
      <alignment horizontal="center" vertical="center"/>
      <protection locked="0"/>
    </xf>
    <xf numFmtId="0" fontId="349" fillId="0" borderId="186" xfId="34" applyFont="1" applyBorder="1" applyAlignment="1" applyProtection="1">
      <alignment horizontal="center" vertical="center"/>
      <protection locked="0"/>
    </xf>
    <xf numFmtId="0" fontId="349" fillId="0" borderId="181" xfId="34" applyFont="1" applyBorder="1" applyAlignment="1" applyProtection="1">
      <alignment horizontal="center" vertical="center"/>
      <protection locked="0"/>
    </xf>
    <xf numFmtId="0" fontId="349" fillId="0" borderId="187" xfId="34" applyFont="1" applyBorder="1" applyAlignment="1" applyProtection="1">
      <alignment horizontal="center" vertical="center"/>
      <protection locked="0"/>
    </xf>
    <xf numFmtId="0" fontId="349" fillId="0" borderId="191" xfId="34" applyFont="1" applyBorder="1" applyAlignment="1" applyProtection="1">
      <alignment horizontal="center" vertical="center"/>
      <protection locked="0"/>
    </xf>
    <xf numFmtId="0" fontId="349" fillId="0" borderId="0" xfId="34" applyFont="1" applyAlignment="1" applyProtection="1">
      <alignment horizontal="center" vertical="center"/>
      <protection locked="0"/>
    </xf>
    <xf numFmtId="0" fontId="349" fillId="0" borderId="192" xfId="34" applyFont="1" applyBorder="1" applyAlignment="1" applyProtection="1">
      <alignment horizontal="center" vertical="center"/>
      <protection locked="0"/>
    </xf>
    <xf numFmtId="0" fontId="349" fillId="0" borderId="197" xfId="34" applyFont="1" applyBorder="1" applyAlignment="1" applyProtection="1">
      <alignment horizontal="center" vertical="center"/>
      <protection locked="0"/>
    </xf>
    <xf numFmtId="0" fontId="349" fillId="0" borderId="194" xfId="34" applyFont="1" applyBorder="1" applyAlignment="1" applyProtection="1">
      <alignment horizontal="center" vertical="center"/>
      <protection locked="0"/>
    </xf>
    <xf numFmtId="0" fontId="349" fillId="0" borderId="198" xfId="34" applyFont="1" applyBorder="1" applyAlignment="1" applyProtection="1">
      <alignment horizontal="center" vertical="center"/>
      <protection locked="0"/>
    </xf>
    <xf numFmtId="2" fontId="103" fillId="14" borderId="191" xfId="21" applyNumberFormat="1" applyFont="1" applyFill="1" applyBorder="1" applyAlignment="1">
      <alignment horizontal="center" vertical="center"/>
    </xf>
    <xf numFmtId="2" fontId="103" fillId="14" borderId="192" xfId="21" applyNumberFormat="1" applyFont="1" applyFill="1" applyBorder="1" applyAlignment="1">
      <alignment horizontal="center" vertical="center"/>
    </xf>
    <xf numFmtId="0" fontId="352" fillId="0" borderId="196" xfId="34" applyFont="1" applyBorder="1" applyAlignment="1" applyProtection="1">
      <alignment horizontal="center" vertical="center" wrapText="1"/>
      <protection locked="0"/>
    </xf>
    <xf numFmtId="0" fontId="346" fillId="14" borderId="197" xfId="21" applyFont="1" applyFill="1" applyBorder="1" applyAlignment="1">
      <alignment horizontal="center" vertical="center"/>
    </xf>
    <xf numFmtId="0" fontId="346" fillId="14" borderId="198" xfId="21" applyFont="1" applyFill="1" applyBorder="1" applyAlignment="1">
      <alignment horizontal="center" vertical="center"/>
    </xf>
    <xf numFmtId="0" fontId="52" fillId="22" borderId="7" xfId="2" applyFont="1" applyFill="1" applyBorder="1" applyAlignment="1">
      <alignment horizontal="center" vertical="center" textRotation="90" wrapText="1"/>
    </xf>
    <xf numFmtId="0" fontId="307" fillId="1973" borderId="6" xfId="34" applyFont="1" applyFill="1" applyBorder="1" applyAlignment="1" applyProtection="1">
      <alignment horizontal="right" vertical="center" wrapText="1"/>
      <protection locked="0"/>
    </xf>
    <xf numFmtId="0" fontId="307" fillId="1973" borderId="0" xfId="34" applyFont="1" applyFill="1" applyAlignment="1" applyProtection="1">
      <alignment horizontal="right" vertical="center" wrapText="1"/>
      <protection locked="0"/>
    </xf>
    <xf numFmtId="0" fontId="357" fillId="14" borderId="203" xfId="34" applyFont="1" applyFill="1" applyBorder="1" applyAlignment="1" applyProtection="1">
      <alignment horizontal="left" vertical="center"/>
      <protection locked="0"/>
    </xf>
    <xf numFmtId="0" fontId="354" fillId="2004" borderId="206" xfId="34" applyFont="1" applyFill="1" applyBorder="1" applyAlignment="1" applyProtection="1">
      <alignment horizontal="right" vertical="center" wrapText="1"/>
      <protection locked="0"/>
    </xf>
    <xf numFmtId="0" fontId="307" fillId="1973" borderId="10" xfId="34" applyFont="1" applyFill="1" applyBorder="1" applyAlignment="1" applyProtection="1">
      <alignment horizontal="right" vertical="center" wrapText="1"/>
      <protection locked="0"/>
    </xf>
    <xf numFmtId="0" fontId="307" fillId="1973" borderId="3" xfId="34" applyFont="1" applyFill="1" applyBorder="1" applyAlignment="1" applyProtection="1">
      <alignment horizontal="right" vertical="center" wrapText="1"/>
      <protection locked="0"/>
    </xf>
    <xf numFmtId="0" fontId="354" fillId="2004" borderId="207" xfId="34" applyFont="1" applyFill="1" applyBorder="1" applyAlignment="1" applyProtection="1">
      <alignment horizontal="right" vertical="center" wrapText="1"/>
      <protection locked="0"/>
    </xf>
    <xf numFmtId="0" fontId="354" fillId="2004" borderId="181" xfId="34" applyFont="1" applyFill="1" applyBorder="1" applyAlignment="1" applyProtection="1">
      <alignment horizontal="right" vertical="center" wrapText="1"/>
      <protection locked="0"/>
    </xf>
    <xf numFmtId="0" fontId="357" fillId="14" borderId="26" xfId="34" applyFont="1" applyFill="1" applyBorder="1" applyAlignment="1" applyProtection="1">
      <alignment horizontal="left" vertical="center"/>
      <protection locked="0"/>
    </xf>
    <xf numFmtId="0" fontId="107" fillId="48" borderId="25" xfId="2" applyFont="1" applyFill="1" applyBorder="1" applyAlignment="1">
      <alignment horizontal="center" vertical="center" wrapText="1"/>
    </xf>
    <xf numFmtId="0" fontId="110" fillId="6" borderId="4" xfId="19" applyFont="1" applyFill="1" applyBorder="1" applyAlignment="1">
      <alignment horizontal="center" vertical="center"/>
    </xf>
    <xf numFmtId="0" fontId="110" fillId="6" borderId="1" xfId="19" applyFont="1" applyFill="1" applyBorder="1" applyAlignment="1">
      <alignment horizontal="center" vertical="center"/>
    </xf>
    <xf numFmtId="0" fontId="110" fillId="6" borderId="5" xfId="19" applyFont="1" applyFill="1" applyBorder="1" applyAlignment="1">
      <alignment horizontal="center" vertical="center"/>
    </xf>
    <xf numFmtId="0" fontId="335" fillId="10" borderId="4" xfId="2" applyFont="1" applyFill="1" applyBorder="1" applyAlignment="1">
      <alignment horizontal="left"/>
    </xf>
    <xf numFmtId="0" fontId="335" fillId="10" borderId="1" xfId="2" applyFont="1" applyFill="1" applyBorder="1" applyAlignment="1">
      <alignment horizontal="left"/>
    </xf>
    <xf numFmtId="0" fontId="335" fillId="10" borderId="5" xfId="2" applyFont="1" applyFill="1" applyBorder="1" applyAlignment="1">
      <alignment horizontal="left"/>
    </xf>
    <xf numFmtId="0" fontId="277" fillId="10" borderId="0" xfId="36" applyFont="1" applyFill="1" applyAlignment="1">
      <alignment horizontal="center" vertical="center"/>
    </xf>
    <xf numFmtId="0" fontId="111" fillId="10" borderId="0" xfId="36" applyFont="1" applyFill="1" applyAlignment="1">
      <alignment horizontal="center" vertical="center"/>
    </xf>
    <xf numFmtId="0" fontId="21" fillId="0" borderId="0" xfId="34" applyFont="1" applyAlignment="1" applyProtection="1">
      <alignment horizontal="center" vertical="center"/>
      <protection locked="0"/>
    </xf>
    <xf numFmtId="0" fontId="21" fillId="10" borderId="0" xfId="13" applyFont="1" applyFill="1" applyAlignment="1">
      <alignment horizontal="center" vertical="center" wrapText="1"/>
    </xf>
    <xf numFmtId="0" fontId="44" fillId="10" borderId="0" xfId="13" applyFont="1" applyFill="1" applyAlignment="1">
      <alignment horizontal="center" vertical="center" wrapText="1"/>
    </xf>
    <xf numFmtId="0" fontId="364" fillId="10" borderId="30" xfId="2" applyFont="1" applyFill="1" applyBorder="1" applyAlignment="1">
      <alignment horizontal="center" vertical="center" wrapText="1"/>
    </xf>
    <xf numFmtId="0" fontId="364" fillId="10" borderId="25" xfId="2" applyFont="1" applyFill="1" applyBorder="1" applyAlignment="1">
      <alignment horizontal="center" vertical="center" wrapText="1"/>
    </xf>
    <xf numFmtId="0" fontId="364" fillId="10" borderId="57" xfId="2" applyFont="1" applyFill="1" applyBorder="1" applyAlignment="1">
      <alignment horizontal="center" vertical="center" wrapText="1"/>
    </xf>
    <xf numFmtId="0" fontId="365" fillId="6" borderId="4" xfId="19" applyFont="1" applyFill="1" applyBorder="1" applyAlignment="1">
      <alignment horizontal="center" vertical="center"/>
    </xf>
    <xf numFmtId="0" fontId="365" fillId="6" borderId="1" xfId="19" applyFont="1" applyFill="1" applyBorder="1" applyAlignment="1">
      <alignment horizontal="center" vertical="center"/>
    </xf>
    <xf numFmtId="0" fontId="365" fillId="6" borderId="5" xfId="19" applyFont="1" applyFill="1" applyBorder="1" applyAlignment="1">
      <alignment horizontal="center" vertical="center"/>
    </xf>
    <xf numFmtId="0" fontId="366" fillId="22" borderId="216" xfId="2" applyFont="1" applyFill="1" applyBorder="1" applyAlignment="1">
      <alignment horizontal="center" vertical="center" textRotation="90" wrapText="1"/>
    </xf>
    <xf numFmtId="0" fontId="366" fillId="22" borderId="217" xfId="2" applyFont="1" applyFill="1" applyBorder="1" applyAlignment="1">
      <alignment horizontal="center" vertical="center" textRotation="90" wrapText="1"/>
    </xf>
    <xf numFmtId="0" fontId="343" fillId="10" borderId="6" xfId="2" applyFont="1" applyFill="1" applyBorder="1" applyAlignment="1">
      <alignment horizontal="center" vertical="center"/>
    </xf>
    <xf numFmtId="0" fontId="343" fillId="10" borderId="0" xfId="2" applyFont="1" applyFill="1" applyAlignment="1">
      <alignment horizontal="center" vertical="center"/>
    </xf>
    <xf numFmtId="0" fontId="370" fillId="48" borderId="6" xfId="29" applyFont="1" applyFill="1" applyBorder="1" applyAlignment="1">
      <alignment horizontal="center" vertical="center"/>
    </xf>
    <xf numFmtId="0" fontId="370" fillId="48" borderId="0" xfId="29" applyFont="1" applyFill="1" applyAlignment="1">
      <alignment horizontal="center" vertical="center"/>
    </xf>
    <xf numFmtId="183" fontId="346" fillId="1991" borderId="0" xfId="2" applyNumberFormat="1" applyFont="1" applyFill="1" applyAlignment="1">
      <alignment horizontal="left" vertical="center"/>
    </xf>
    <xf numFmtId="0" fontId="370" fillId="48" borderId="179" xfId="29" applyFont="1" applyFill="1" applyBorder="1" applyAlignment="1">
      <alignment horizontal="center" vertical="center"/>
    </xf>
    <xf numFmtId="0" fontId="370" fillId="48" borderId="25" xfId="29" applyFont="1" applyFill="1" applyBorder="1" applyAlignment="1">
      <alignment horizontal="center" vertical="center"/>
    </xf>
    <xf numFmtId="0" fontId="370" fillId="48" borderId="143" xfId="29" applyFont="1" applyFill="1" applyBorder="1" applyAlignment="1">
      <alignment horizontal="center" vertical="center"/>
    </xf>
    <xf numFmtId="0" fontId="48" fillId="6" borderId="4" xfId="29" applyFont="1" applyFill="1" applyBorder="1" applyAlignment="1">
      <alignment horizontal="center"/>
    </xf>
    <xf numFmtId="0" fontId="48" fillId="6" borderId="1" xfId="29" applyFont="1" applyFill="1" applyBorder="1" applyAlignment="1">
      <alignment horizontal="center"/>
    </xf>
    <xf numFmtId="0" fontId="48" fillId="6" borderId="5" xfId="29" applyFont="1" applyFill="1" applyBorder="1" applyAlignment="1">
      <alignment horizontal="center"/>
    </xf>
    <xf numFmtId="0" fontId="48" fillId="6" borderId="138" xfId="29" applyFont="1" applyFill="1" applyBorder="1" applyAlignment="1">
      <alignment horizontal="center"/>
    </xf>
    <xf numFmtId="0" fontId="48" fillId="6" borderId="139" xfId="29" applyFont="1" applyFill="1" applyBorder="1" applyAlignment="1">
      <alignment horizontal="center"/>
    </xf>
    <xf numFmtId="0" fontId="48" fillId="6" borderId="140" xfId="29" applyFont="1" applyFill="1" applyBorder="1" applyAlignment="1">
      <alignment horizontal="center"/>
    </xf>
    <xf numFmtId="0" fontId="374" fillId="10" borderId="218" xfId="43" applyFont="1" applyFill="1" applyBorder="1" applyAlignment="1">
      <alignment horizontal="center" vertical="center" wrapText="1"/>
    </xf>
    <xf numFmtId="0" fontId="374" fillId="10" borderId="38" xfId="43" applyFont="1" applyFill="1" applyBorder="1" applyAlignment="1">
      <alignment horizontal="center" vertical="center" wrapText="1"/>
    </xf>
    <xf numFmtId="0" fontId="375" fillId="10" borderId="219" xfId="43" applyFont="1" applyFill="1" applyBorder="1" applyAlignment="1">
      <alignment horizontal="center" vertical="center" wrapText="1"/>
    </xf>
    <xf numFmtId="0" fontId="375" fillId="10" borderId="220" xfId="43" applyFont="1" applyFill="1" applyBorder="1" applyAlignment="1">
      <alignment horizontal="center" vertical="center" wrapText="1"/>
    </xf>
    <xf numFmtId="0" fontId="64" fillId="10" borderId="219" xfId="44" applyFont="1" applyFill="1" applyBorder="1" applyAlignment="1">
      <alignment horizontal="center" vertical="center" wrapText="1"/>
    </xf>
    <xf numFmtId="0" fontId="64" fillId="10" borderId="220" xfId="44" applyFont="1" applyFill="1" applyBorder="1" applyAlignment="1">
      <alignment horizontal="center" vertical="center" wrapText="1"/>
    </xf>
    <xf numFmtId="0" fontId="21" fillId="11" borderId="7" xfId="44" applyFont="1" applyFill="1" applyBorder="1" applyAlignment="1">
      <alignment horizontal="center" vertical="center" wrapText="1"/>
    </xf>
    <xf numFmtId="0" fontId="245" fillId="10" borderId="38" xfId="43" applyFont="1" applyFill="1" applyBorder="1" applyAlignment="1">
      <alignment horizontal="center" vertical="center" wrapText="1"/>
    </xf>
    <xf numFmtId="165" fontId="44" fillId="10" borderId="0" xfId="29" applyNumberFormat="1" applyFont="1" applyFill="1" applyAlignment="1">
      <alignment horizontal="center" vertical="center"/>
    </xf>
    <xf numFmtId="165" fontId="44" fillId="10" borderId="22" xfId="29" applyNumberFormat="1" applyFont="1" applyFill="1" applyBorder="1" applyAlignment="1">
      <alignment horizontal="center" vertical="center"/>
    </xf>
    <xf numFmtId="0" fontId="21" fillId="10" borderId="7" xfId="44" applyFont="1" applyFill="1" applyBorder="1" applyAlignment="1">
      <alignment horizontal="center" vertical="center" wrapText="1"/>
    </xf>
    <xf numFmtId="0" fontId="21" fillId="10" borderId="23" xfId="44" applyFont="1" applyFill="1" applyBorder="1" applyAlignment="1">
      <alignment horizontal="center" vertical="center" wrapText="1"/>
    </xf>
    <xf numFmtId="0" fontId="21" fillId="10" borderId="223" xfId="43" applyFont="1" applyFill="1" applyBorder="1" applyAlignment="1">
      <alignment horizontal="right" vertical="center" wrapText="1"/>
    </xf>
    <xf numFmtId="0" fontId="21" fillId="10" borderId="175" xfId="43" applyFont="1" applyFill="1" applyBorder="1" applyAlignment="1">
      <alignment horizontal="right" vertical="center" wrapText="1"/>
    </xf>
    <xf numFmtId="0" fontId="364" fillId="10" borderId="224" xfId="2" applyFont="1" applyFill="1" applyBorder="1" applyAlignment="1">
      <alignment horizontal="center" vertical="center" wrapText="1"/>
    </xf>
    <xf numFmtId="0" fontId="89" fillId="10" borderId="225" xfId="2" applyFont="1" applyFill="1" applyBorder="1" applyAlignment="1">
      <alignment horizontal="center" vertical="center" wrapText="1"/>
    </xf>
    <xf numFmtId="0" fontId="89" fillId="10" borderId="226" xfId="2" applyFont="1" applyFill="1" applyBorder="1" applyAlignment="1">
      <alignment horizontal="center" vertical="center" wrapText="1"/>
    </xf>
    <xf numFmtId="0" fontId="21" fillId="10" borderId="6" xfId="43" applyFont="1" applyFill="1" applyBorder="1" applyAlignment="1">
      <alignment horizontal="right" vertical="center" wrapText="1"/>
    </xf>
    <xf numFmtId="0" fontId="32" fillId="10" borderId="4" xfId="29" applyFill="1" applyBorder="1" applyAlignment="1">
      <alignment horizontal="left" wrapText="1"/>
    </xf>
    <xf numFmtId="0" fontId="32" fillId="10" borderId="1" xfId="29" applyFill="1" applyBorder="1" applyAlignment="1">
      <alignment horizontal="left" wrapText="1"/>
    </xf>
    <xf numFmtId="0" fontId="32" fillId="10" borderId="5" xfId="29" applyFill="1" applyBorder="1" applyAlignment="1">
      <alignment horizontal="left" wrapText="1"/>
    </xf>
    <xf numFmtId="0" fontId="32" fillId="10" borderId="6" xfId="29" applyFill="1" applyBorder="1" applyAlignment="1">
      <alignment horizontal="left" wrapText="1"/>
    </xf>
    <xf numFmtId="0" fontId="21" fillId="11" borderId="162" xfId="44" applyFont="1" applyFill="1" applyBorder="1" applyAlignment="1">
      <alignment horizontal="center" vertical="center" wrapText="1"/>
    </xf>
    <xf numFmtId="0" fontId="21" fillId="11" borderId="221" xfId="44" applyFont="1" applyFill="1" applyBorder="1" applyAlignment="1">
      <alignment horizontal="center" vertical="center" wrapText="1"/>
    </xf>
    <xf numFmtId="0" fontId="21" fillId="10" borderId="211" xfId="43" applyFont="1" applyFill="1" applyBorder="1" applyAlignment="1">
      <alignment horizontal="center" vertical="center" wrapText="1"/>
    </xf>
    <xf numFmtId="0" fontId="21" fillId="10" borderId="213" xfId="43" applyFont="1" applyFill="1" applyBorder="1" applyAlignment="1">
      <alignment horizontal="center" vertical="center" wrapText="1"/>
    </xf>
    <xf numFmtId="0" fontId="21" fillId="10" borderId="56" xfId="43" applyFont="1" applyFill="1" applyBorder="1" applyAlignment="1">
      <alignment horizontal="center" vertical="center" wrapText="1"/>
    </xf>
    <xf numFmtId="1" fontId="21" fillId="10" borderId="209" xfId="43" applyNumberFormat="1" applyFont="1" applyFill="1" applyBorder="1" applyAlignment="1">
      <alignment horizontal="center" vertical="center"/>
    </xf>
    <xf numFmtId="1" fontId="21" fillId="10" borderId="0" xfId="43" applyNumberFormat="1" applyFont="1" applyFill="1" applyAlignment="1">
      <alignment horizontal="center" vertical="center"/>
    </xf>
    <xf numFmtId="0" fontId="21" fillId="10" borderId="209" xfId="43" applyFont="1" applyFill="1" applyBorder="1" applyAlignment="1">
      <alignment horizontal="center" vertical="center" wrapText="1"/>
    </xf>
    <xf numFmtId="0" fontId="21" fillId="10" borderId="0" xfId="43" applyFont="1" applyFill="1" applyAlignment="1">
      <alignment horizontal="center" vertical="center" wrapText="1"/>
    </xf>
    <xf numFmtId="0" fontId="21" fillId="10" borderId="22" xfId="43" applyFont="1" applyFill="1" applyBorder="1" applyAlignment="1">
      <alignment horizontal="center" vertical="center" wrapText="1"/>
    </xf>
    <xf numFmtId="0" fontId="21" fillId="10" borderId="214" xfId="29" applyFont="1" applyFill="1" applyBorder="1" applyAlignment="1">
      <alignment horizontal="center" vertical="center"/>
    </xf>
    <xf numFmtId="0" fontId="21" fillId="10" borderId="82" xfId="29" applyFont="1" applyFill="1" applyBorder="1" applyAlignment="1">
      <alignment horizontal="center" vertical="center"/>
    </xf>
    <xf numFmtId="0" fontId="32" fillId="10" borderId="6" xfId="29" applyFill="1" applyBorder="1" applyAlignment="1">
      <alignment horizontal="left" vertical="center" wrapText="1"/>
    </xf>
    <xf numFmtId="0" fontId="32" fillId="10" borderId="10" xfId="29" applyFill="1" applyBorder="1" applyAlignment="1">
      <alignment horizontal="left" vertical="center" wrapText="1"/>
    </xf>
    <xf numFmtId="0" fontId="32" fillId="10" borderId="3" xfId="29" applyFill="1" applyBorder="1" applyAlignment="1">
      <alignment horizontal="left" vertical="center" wrapText="1"/>
    </xf>
    <xf numFmtId="0" fontId="32" fillId="10" borderId="11" xfId="29" applyFill="1" applyBorder="1" applyAlignment="1">
      <alignment horizontal="left" vertical="center" wrapText="1"/>
    </xf>
    <xf numFmtId="0" fontId="55" fillId="48" borderId="137" xfId="29" applyFont="1" applyFill="1" applyBorder="1" applyAlignment="1">
      <alignment horizontal="left" vertical="center"/>
    </xf>
    <xf numFmtId="0" fontId="55" fillId="48" borderId="169" xfId="29" applyFont="1" applyFill="1" applyBorder="1" applyAlignment="1">
      <alignment horizontal="left" vertical="center"/>
    </xf>
    <xf numFmtId="0" fontId="55" fillId="48" borderId="22" xfId="29" applyFont="1" applyFill="1" applyBorder="1" applyAlignment="1">
      <alignment horizontal="left"/>
    </xf>
    <xf numFmtId="0" fontId="55" fillId="48" borderId="23" xfId="29" applyFont="1" applyFill="1" applyBorder="1" applyAlignment="1">
      <alignment horizontal="left"/>
    </xf>
    <xf numFmtId="0" fontId="375" fillId="10" borderId="208" xfId="43" applyFont="1" applyFill="1" applyBorder="1" applyAlignment="1">
      <alignment horizontal="center" vertical="center" wrapText="1"/>
    </xf>
    <xf numFmtId="0" fontId="64" fillId="10" borderId="208" xfId="44" applyFont="1" applyFill="1" applyBorder="1" applyAlignment="1">
      <alignment horizontal="center" vertical="center" wrapText="1"/>
    </xf>
    <xf numFmtId="0" fontId="21" fillId="11" borderId="0" xfId="44" applyFont="1" applyFill="1" applyAlignment="1">
      <alignment horizontal="center" vertical="center" wrapText="1"/>
    </xf>
    <xf numFmtId="0" fontId="36" fillId="10" borderId="213" xfId="43" applyFont="1" applyFill="1" applyBorder="1" applyAlignment="1">
      <alignment horizontal="center" vertical="center" wrapText="1"/>
    </xf>
    <xf numFmtId="0" fontId="36" fillId="10" borderId="30" xfId="43" applyFont="1" applyFill="1" applyBorder="1" applyAlignment="1">
      <alignment horizontal="center" vertical="center" wrapText="1"/>
    </xf>
    <xf numFmtId="0" fontId="36" fillId="10" borderId="0" xfId="43" applyFont="1" applyFill="1" applyAlignment="1">
      <alignment horizontal="right" vertical="center" wrapText="1"/>
    </xf>
    <xf numFmtId="0" fontId="374" fillId="10" borderId="230" xfId="43" applyFont="1" applyFill="1" applyBorder="1" applyAlignment="1">
      <alignment horizontal="center" vertical="center" wrapText="1"/>
    </xf>
    <xf numFmtId="0" fontId="285" fillId="10" borderId="208" xfId="43" applyFont="1" applyFill="1" applyBorder="1" applyAlignment="1">
      <alignment horizontal="center" vertical="center" wrapText="1"/>
    </xf>
    <xf numFmtId="0" fontId="285" fillId="10" borderId="220" xfId="43" applyFont="1" applyFill="1" applyBorder="1" applyAlignment="1">
      <alignment horizontal="center" vertical="center" wrapText="1"/>
    </xf>
    <xf numFmtId="0" fontId="21" fillId="10" borderId="57" xfId="29" applyFont="1" applyFill="1" applyBorder="1" applyAlignment="1">
      <alignment horizontal="center" vertical="center"/>
    </xf>
    <xf numFmtId="0" fontId="52" fillId="9" borderId="7" xfId="2" applyFont="1" applyFill="1" applyBorder="1" applyAlignment="1">
      <alignment horizontal="center" vertical="center" textRotation="90" wrapText="1"/>
    </xf>
    <xf numFmtId="0" fontId="376" fillId="9" borderId="6" xfId="34" applyFont="1" applyFill="1" applyBorder="1" applyAlignment="1">
      <alignment horizontal="center" vertical="center" wrapText="1"/>
    </xf>
    <xf numFmtId="0" fontId="376" fillId="9" borderId="0" xfId="34" applyFont="1" applyFill="1" applyAlignment="1">
      <alignment horizontal="center" vertical="center" wrapText="1"/>
    </xf>
    <xf numFmtId="0" fontId="376" fillId="9" borderId="179" xfId="34" applyFont="1" applyFill="1" applyBorder="1" applyAlignment="1">
      <alignment horizontal="center" vertical="center" wrapText="1"/>
    </xf>
    <xf numFmtId="0" fontId="376" fillId="9" borderId="25" xfId="34" applyFont="1" applyFill="1" applyBorder="1" applyAlignment="1">
      <alignment horizontal="center" vertical="center" wrapText="1"/>
    </xf>
    <xf numFmtId="0" fontId="376" fillId="2007" borderId="223" xfId="34" applyFont="1" applyFill="1" applyBorder="1" applyAlignment="1">
      <alignment horizontal="center" vertical="center" wrapText="1"/>
    </xf>
    <xf numFmtId="0" fontId="376" fillId="2007" borderId="26" xfId="34" applyFont="1" applyFill="1" applyBorder="1" applyAlignment="1">
      <alignment horizontal="center" vertical="center" wrapText="1"/>
    </xf>
    <xf numFmtId="0" fontId="376" fillId="2007" borderId="6" xfId="34" applyFont="1" applyFill="1" applyBorder="1" applyAlignment="1">
      <alignment horizontal="center" vertical="center" wrapText="1"/>
    </xf>
    <xf numFmtId="0" fontId="376" fillId="2007" borderId="0" xfId="34" applyFont="1" applyFill="1" applyAlignment="1">
      <alignment horizontal="center" vertical="center" wrapText="1"/>
    </xf>
    <xf numFmtId="0" fontId="379" fillId="42" borderId="6" xfId="34" applyFont="1" applyFill="1" applyBorder="1" applyAlignment="1">
      <alignment horizontal="center" vertical="center"/>
    </xf>
    <xf numFmtId="0" fontId="379" fillId="42" borderId="0" xfId="34" applyFont="1" applyFill="1" applyAlignment="1">
      <alignment horizontal="center" vertical="center"/>
    </xf>
    <xf numFmtId="0" fontId="379" fillId="42" borderId="7" xfId="34" applyFont="1" applyFill="1" applyBorder="1" applyAlignment="1">
      <alignment horizontal="center" vertical="center"/>
    </xf>
    <xf numFmtId="0" fontId="182" fillId="8" borderId="6" xfId="34" applyFont="1" applyFill="1" applyBorder="1" applyAlignment="1">
      <alignment horizontal="center" vertical="center"/>
    </xf>
    <xf numFmtId="0" fontId="182" fillId="8" borderId="0" xfId="34" applyFont="1" applyFill="1" applyAlignment="1">
      <alignment horizontal="center" vertical="center"/>
    </xf>
    <xf numFmtId="0" fontId="182" fillId="8" borderId="7" xfId="34" applyFont="1" applyFill="1" applyBorder="1" applyAlignment="1">
      <alignment horizontal="center" vertical="center"/>
    </xf>
    <xf numFmtId="0" fontId="273" fillId="0" borderId="223" xfId="34" applyFont="1" applyBorder="1" applyAlignment="1" applyProtection="1">
      <alignment horizontal="center" vertical="center"/>
      <protection locked="0"/>
    </xf>
    <xf numFmtId="0" fontId="273" fillId="0" borderId="26" xfId="34" applyFont="1" applyBorder="1" applyAlignment="1" applyProtection="1">
      <alignment horizontal="center" vertical="center"/>
      <protection locked="0"/>
    </xf>
    <xf numFmtId="0" fontId="273" fillId="0" borderId="148" xfId="34" applyFont="1" applyBorder="1" applyAlignment="1" applyProtection="1">
      <alignment horizontal="center" vertical="center"/>
      <protection locked="0"/>
    </xf>
    <xf numFmtId="0" fontId="273" fillId="0" borderId="6" xfId="34" applyFont="1" applyBorder="1" applyAlignment="1" applyProtection="1">
      <alignment horizontal="center" vertical="center"/>
      <protection locked="0"/>
    </xf>
    <xf numFmtId="0" fontId="273" fillId="0" borderId="0" xfId="34" applyFont="1" applyAlignment="1" applyProtection="1">
      <alignment horizontal="center" vertical="center"/>
      <protection locked="0"/>
    </xf>
    <xf numFmtId="0" fontId="273" fillId="0" borderId="231" xfId="34" applyFont="1" applyBorder="1" applyAlignment="1" applyProtection="1">
      <alignment horizontal="center" vertical="center"/>
      <protection locked="0"/>
    </xf>
    <xf numFmtId="0" fontId="364" fillId="10" borderId="174" xfId="2" applyFont="1" applyFill="1" applyBorder="1" applyAlignment="1">
      <alignment horizontal="center" vertical="center" wrapText="1"/>
    </xf>
    <xf numFmtId="0" fontId="89" fillId="10" borderId="209" xfId="2" applyFont="1" applyFill="1" applyBorder="1" applyAlignment="1">
      <alignment horizontal="center" vertical="center" wrapText="1"/>
    </xf>
    <xf numFmtId="0" fontId="21" fillId="10" borderId="223" xfId="43" applyFont="1" applyFill="1" applyBorder="1" applyAlignment="1">
      <alignment horizontal="center" vertical="center" wrapText="1"/>
    </xf>
    <xf numFmtId="0" fontId="21" fillId="10" borderId="6" xfId="43" applyFont="1" applyFill="1" applyBorder="1" applyAlignment="1">
      <alignment horizontal="center" vertical="center" wrapText="1"/>
    </xf>
    <xf numFmtId="0" fontId="21" fillId="10" borderId="175" xfId="43" applyFont="1" applyFill="1" applyBorder="1" applyAlignment="1">
      <alignment horizontal="center" vertical="center" wrapText="1"/>
    </xf>
    <xf numFmtId="1" fontId="21" fillId="10" borderId="26" xfId="43" applyNumberFormat="1" applyFont="1" applyFill="1" applyBorder="1" applyAlignment="1">
      <alignment horizontal="center" vertical="center"/>
    </xf>
    <xf numFmtId="0" fontId="21" fillId="10" borderId="7" xfId="29" applyFont="1" applyFill="1" applyBorder="1" applyAlignment="1">
      <alignment horizontal="center" vertical="center"/>
    </xf>
    <xf numFmtId="0" fontId="21" fillId="10" borderId="23" xfId="29" applyFont="1" applyFill="1" applyBorder="1" applyAlignment="1">
      <alignment horizontal="center" vertical="center"/>
    </xf>
    <xf numFmtId="0" fontId="36" fillId="10" borderId="223" xfId="43" applyFont="1" applyFill="1" applyBorder="1" applyAlignment="1">
      <alignment horizontal="right" vertical="center" wrapText="1"/>
    </xf>
    <xf numFmtId="0" fontId="36" fillId="10" borderId="6" xfId="43" applyFont="1" applyFill="1" applyBorder="1" applyAlignment="1">
      <alignment horizontal="right" vertical="center" wrapText="1"/>
    </xf>
    <xf numFmtId="0" fontId="21" fillId="0" borderId="165" xfId="34" applyFont="1" applyBorder="1" applyAlignment="1" applyProtection="1">
      <alignment horizontal="center" vertical="center" wrapText="1"/>
      <protection locked="0"/>
    </xf>
    <xf numFmtId="0" fontId="21" fillId="0" borderId="232" xfId="34" applyFont="1" applyBorder="1" applyAlignment="1" applyProtection="1">
      <alignment horizontal="center" vertical="center" wrapText="1"/>
      <protection locked="0"/>
    </xf>
    <xf numFmtId="0" fontId="21" fillId="0" borderId="148" xfId="34" applyFont="1" applyBorder="1" applyAlignment="1" applyProtection="1">
      <alignment horizontal="center" vertical="center" wrapText="1"/>
      <protection locked="0"/>
    </xf>
    <xf numFmtId="0" fontId="21" fillId="0" borderId="231" xfId="34" applyFont="1" applyBorder="1" applyAlignment="1" applyProtection="1">
      <alignment horizontal="center" vertical="center" wrapText="1"/>
      <protection locked="0"/>
    </xf>
    <xf numFmtId="0" fontId="107" fillId="0" borderId="165" xfId="34" applyFont="1" applyBorder="1" applyAlignment="1" applyProtection="1">
      <alignment horizontal="center" vertical="center" wrapText="1"/>
      <protection locked="0"/>
    </xf>
    <xf numFmtId="0" fontId="107" fillId="0" borderId="26" xfId="34" applyFont="1" applyBorder="1" applyAlignment="1" applyProtection="1">
      <alignment horizontal="center" vertical="center" wrapText="1"/>
      <protection locked="0"/>
    </xf>
    <xf numFmtId="0" fontId="107" fillId="0" borderId="232" xfId="34" applyFont="1" applyBorder="1" applyAlignment="1" applyProtection="1">
      <alignment horizontal="center" vertical="center" wrapText="1"/>
      <protection locked="0"/>
    </xf>
    <xf numFmtId="0" fontId="107" fillId="0" borderId="0" xfId="34" applyFont="1" applyAlignment="1" applyProtection="1">
      <alignment horizontal="center" vertical="center" wrapText="1"/>
      <protection locked="0"/>
    </xf>
    <xf numFmtId="0" fontId="21" fillId="0" borderId="136" xfId="34" applyFont="1" applyBorder="1" applyAlignment="1" applyProtection="1">
      <alignment horizontal="center" vertical="center" wrapText="1"/>
      <protection locked="0"/>
    </xf>
    <xf numFmtId="0" fontId="21" fillId="0" borderId="7" xfId="34" applyFont="1" applyBorder="1" applyAlignment="1" applyProtection="1">
      <alignment horizontal="center" vertical="center" wrapText="1"/>
      <protection locked="0"/>
    </xf>
    <xf numFmtId="0" fontId="14" fillId="0" borderId="0" xfId="34" applyFont="1" applyAlignment="1" applyProtection="1">
      <alignment horizontal="center" vertical="center" wrapText="1"/>
      <protection locked="0"/>
    </xf>
    <xf numFmtId="0" fontId="67" fillId="2005" borderId="175" xfId="34" applyFont="1" applyFill="1" applyBorder="1" applyAlignment="1" applyProtection="1">
      <alignment horizontal="center" vertical="center" wrapText="1"/>
      <protection locked="0"/>
    </xf>
    <xf numFmtId="0" fontId="67" fillId="2005" borderId="22" xfId="34" applyFont="1" applyFill="1" applyBorder="1" applyAlignment="1" applyProtection="1">
      <alignment horizontal="center" vertical="center" wrapText="1"/>
      <protection locked="0"/>
    </xf>
    <xf numFmtId="0" fontId="67" fillId="2005" borderId="22" xfId="34" applyFont="1" applyFill="1" applyBorder="1" applyAlignment="1" applyProtection="1">
      <alignment horizontal="left" vertical="center"/>
      <protection locked="0"/>
    </xf>
    <xf numFmtId="0" fontId="89" fillId="10" borderId="210" xfId="2" applyFont="1" applyFill="1" applyBorder="1" applyAlignment="1">
      <alignment horizontal="center" vertical="center" wrapText="1"/>
    </xf>
    <xf numFmtId="0" fontId="376" fillId="9" borderId="4" xfId="34" applyFont="1" applyFill="1" applyBorder="1" applyAlignment="1">
      <alignment horizontal="left" vertical="center"/>
    </xf>
    <xf numFmtId="0" fontId="376" fillId="9" borderId="1" xfId="34" applyFont="1" applyFill="1" applyBorder="1" applyAlignment="1">
      <alignment horizontal="left" vertical="center"/>
    </xf>
    <xf numFmtId="0" fontId="376" fillId="9" borderId="5" xfId="34" applyFont="1" applyFill="1" applyBorder="1" applyAlignment="1">
      <alignment horizontal="left" vertical="center"/>
    </xf>
    <xf numFmtId="0" fontId="376" fillId="2007" borderId="4" xfId="34" applyFont="1" applyFill="1" applyBorder="1" applyAlignment="1">
      <alignment horizontal="left" vertical="center"/>
    </xf>
    <xf numFmtId="0" fontId="376" fillId="2007" borderId="1" xfId="34" applyFont="1" applyFill="1" applyBorder="1" applyAlignment="1">
      <alignment horizontal="left" vertical="center"/>
    </xf>
    <xf numFmtId="0" fontId="376" fillId="2007" borderId="5" xfId="34" applyFont="1" applyFill="1" applyBorder="1" applyAlignment="1">
      <alignment horizontal="left" vertical="center"/>
    </xf>
    <xf numFmtId="0" fontId="182" fillId="14" borderId="223" xfId="34" applyFont="1" applyFill="1" applyBorder="1" applyAlignment="1">
      <alignment horizontal="center" vertical="center"/>
    </xf>
    <xf numFmtId="0" fontId="182" fillId="14" borderId="26" xfId="34" applyFont="1" applyFill="1" applyBorder="1" applyAlignment="1">
      <alignment horizontal="center" vertical="center"/>
    </xf>
    <xf numFmtId="0" fontId="182" fillId="14" borderId="136" xfId="34" applyFont="1" applyFill="1" applyBorder="1" applyAlignment="1">
      <alignment horizontal="center" vertical="center"/>
    </xf>
    <xf numFmtId="0" fontId="182" fillId="14" borderId="179" xfId="34" applyFont="1" applyFill="1" applyBorder="1" applyAlignment="1">
      <alignment horizontal="center" vertical="center"/>
    </xf>
    <xf numFmtId="0" fontId="182" fillId="14" borderId="25" xfId="34" applyFont="1" applyFill="1" applyBorder="1" applyAlignment="1">
      <alignment horizontal="center" vertical="center"/>
    </xf>
    <xf numFmtId="0" fontId="182" fillId="14" borderId="143" xfId="34" applyFont="1" applyFill="1" applyBorder="1" applyAlignment="1">
      <alignment horizontal="center" vertical="center"/>
    </xf>
    <xf numFmtId="0" fontId="26" fillId="10" borderId="25" xfId="34" applyFont="1" applyFill="1" applyBorder="1" applyAlignment="1" applyProtection="1">
      <alignment horizontal="left" vertical="center"/>
      <protection locked="0"/>
    </xf>
    <xf numFmtId="0" fontId="107" fillId="48" borderId="227" xfId="2" applyFont="1" applyFill="1" applyBorder="1" applyAlignment="1">
      <alignment horizontal="center" vertical="center"/>
    </xf>
    <xf numFmtId="0" fontId="107" fillId="48" borderId="228" xfId="2" applyFont="1" applyFill="1" applyBorder="1" applyAlignment="1">
      <alignment horizontal="center" vertical="center"/>
    </xf>
    <xf numFmtId="0" fontId="107" fillId="48" borderId="229" xfId="2" applyFont="1" applyFill="1" applyBorder="1" applyAlignment="1">
      <alignment horizontal="center" vertical="center"/>
    </xf>
    <xf numFmtId="0" fontId="21" fillId="0" borderId="174" xfId="34" applyFont="1" applyBorder="1" applyAlignment="1" applyProtection="1">
      <alignment horizontal="center" vertical="center" wrapText="1"/>
      <protection locked="0"/>
    </xf>
    <xf numFmtId="0" fontId="21" fillId="0" borderId="234" xfId="34" applyFont="1" applyBorder="1" applyAlignment="1" applyProtection="1">
      <alignment horizontal="center" vertical="center" wrapText="1"/>
      <protection locked="0"/>
    </xf>
    <xf numFmtId="0" fontId="21" fillId="0" borderId="6" xfId="34" applyFont="1" applyBorder="1" applyAlignment="1" applyProtection="1">
      <alignment horizontal="center" vertical="center" wrapText="1"/>
      <protection locked="0"/>
    </xf>
    <xf numFmtId="0" fontId="21" fillId="0" borderId="166" xfId="34" applyFont="1" applyBorder="1" applyAlignment="1" applyProtection="1">
      <alignment horizontal="center" vertical="center"/>
      <protection locked="0"/>
    </xf>
    <xf numFmtId="0" fontId="21" fillId="0" borderId="212" xfId="34" applyFont="1" applyBorder="1" applyAlignment="1" applyProtection="1">
      <alignment horizontal="center" vertical="center"/>
      <protection locked="0"/>
    </xf>
    <xf numFmtId="0" fontId="21" fillId="0" borderId="232" xfId="34" applyFont="1" applyBorder="1" applyAlignment="1" applyProtection="1">
      <alignment horizontal="center" vertical="center"/>
      <protection locked="0"/>
    </xf>
    <xf numFmtId="0" fontId="21" fillId="0" borderId="214" xfId="34" applyFont="1" applyBorder="1" applyAlignment="1" applyProtection="1">
      <alignment horizontal="center" vertical="center"/>
      <protection locked="0"/>
    </xf>
    <xf numFmtId="0" fontId="260" fillId="10" borderId="209" xfId="34" applyFont="1" applyFill="1" applyBorder="1" applyAlignment="1" applyProtection="1">
      <alignment horizontal="center" vertical="center"/>
      <protection locked="0"/>
    </xf>
    <xf numFmtId="0" fontId="260" fillId="10" borderId="210" xfId="34" applyFont="1" applyFill="1" applyBorder="1" applyAlignment="1" applyProtection="1">
      <alignment horizontal="center" vertical="center"/>
      <protection locked="0"/>
    </xf>
    <xf numFmtId="0" fontId="260" fillId="10" borderId="0" xfId="34" applyFont="1" applyFill="1" applyAlignment="1" applyProtection="1">
      <alignment horizontal="center" vertical="center"/>
      <protection locked="0"/>
    </xf>
    <xf numFmtId="0" fontId="260" fillId="10" borderId="7" xfId="34" applyFont="1" applyFill="1" applyBorder="1" applyAlignment="1" applyProtection="1">
      <alignment horizontal="center" vertical="center"/>
      <protection locked="0"/>
    </xf>
    <xf numFmtId="0" fontId="381" fillId="9" borderId="4" xfId="34" applyFont="1" applyFill="1" applyBorder="1" applyAlignment="1">
      <alignment horizontal="center" vertical="center"/>
    </xf>
    <xf numFmtId="0" fontId="381" fillId="9" borderId="1" xfId="34" applyFont="1" applyFill="1" applyBorder="1" applyAlignment="1">
      <alignment horizontal="center" vertical="center"/>
    </xf>
    <xf numFmtId="0" fontId="381" fillId="9" borderId="5" xfId="34" applyFont="1" applyFill="1" applyBorder="1" applyAlignment="1">
      <alignment horizontal="center" vertical="center"/>
    </xf>
    <xf numFmtId="0" fontId="67" fillId="60" borderId="6" xfId="34" applyFont="1" applyFill="1" applyBorder="1" applyAlignment="1" applyProtection="1">
      <alignment horizontal="center" vertical="center" wrapText="1"/>
      <protection locked="0"/>
    </xf>
    <xf numFmtId="0" fontId="67" fillId="60" borderId="0" xfId="34" applyFont="1" applyFill="1" applyAlignment="1" applyProtection="1">
      <alignment horizontal="center" vertical="center" wrapText="1"/>
      <protection locked="0"/>
    </xf>
    <xf numFmtId="0" fontId="67" fillId="60" borderId="231" xfId="34" applyFont="1" applyFill="1" applyBorder="1" applyAlignment="1" applyProtection="1">
      <alignment horizontal="center" vertical="center" wrapText="1"/>
      <protection locked="0"/>
    </xf>
    <xf numFmtId="0" fontId="67" fillId="60" borderId="179" xfId="34" applyFont="1" applyFill="1" applyBorder="1" applyAlignment="1" applyProtection="1">
      <alignment horizontal="center" vertical="center" wrapText="1"/>
      <protection locked="0"/>
    </xf>
    <xf numFmtId="0" fontId="67" fillId="60" borderId="25" xfId="34" applyFont="1" applyFill="1" applyBorder="1" applyAlignment="1" applyProtection="1">
      <alignment horizontal="center" vertical="center" wrapText="1"/>
      <protection locked="0"/>
    </xf>
    <xf numFmtId="0" fontId="67" fillId="60" borderId="155" xfId="34" applyFont="1" applyFill="1" applyBorder="1" applyAlignment="1" applyProtection="1">
      <alignment horizontal="center" vertical="center" wrapText="1"/>
      <protection locked="0"/>
    </xf>
    <xf numFmtId="0" fontId="67" fillId="2005" borderId="220" xfId="34" applyFont="1" applyFill="1" applyBorder="1" applyAlignment="1" applyProtection="1">
      <alignment horizontal="center" vertical="center"/>
      <protection locked="0"/>
    </xf>
    <xf numFmtId="0" fontId="67" fillId="2005" borderId="163" xfId="34" applyFont="1" applyFill="1" applyBorder="1" applyAlignment="1" applyProtection="1">
      <alignment horizontal="center" vertical="center"/>
      <protection locked="0"/>
    </xf>
    <xf numFmtId="0" fontId="67" fillId="2005" borderId="231" xfId="34" applyFont="1" applyFill="1" applyBorder="1" applyAlignment="1" applyProtection="1">
      <alignment horizontal="center" vertical="center"/>
      <protection locked="0"/>
    </xf>
    <xf numFmtId="0" fontId="67" fillId="2005" borderId="155" xfId="34" applyFont="1" applyFill="1" applyBorder="1" applyAlignment="1" applyProtection="1">
      <alignment horizontal="center" vertical="center"/>
      <protection locked="0"/>
    </xf>
    <xf numFmtId="0" fontId="222" fillId="2005" borderId="0" xfId="34" applyFont="1" applyFill="1" applyAlignment="1" applyProtection="1">
      <alignment horizontal="center" vertical="center"/>
      <protection locked="0"/>
    </xf>
    <xf numFmtId="0" fontId="222" fillId="2005" borderId="25" xfId="34" applyFont="1" applyFill="1" applyBorder="1" applyAlignment="1" applyProtection="1">
      <alignment horizontal="center" vertical="center"/>
      <protection locked="0"/>
    </xf>
    <xf numFmtId="1" fontId="380" fillId="2005" borderId="232" xfId="34" applyNumberFormat="1" applyFont="1" applyFill="1" applyBorder="1" applyAlignment="1" applyProtection="1">
      <alignment horizontal="center" vertical="center"/>
      <protection locked="0"/>
    </xf>
    <xf numFmtId="1" fontId="380" fillId="2005" borderId="7" xfId="34" applyNumberFormat="1" applyFont="1" applyFill="1" applyBorder="1" applyAlignment="1" applyProtection="1">
      <alignment horizontal="center" vertical="center"/>
      <protection locked="0"/>
    </xf>
    <xf numFmtId="1" fontId="380" fillId="2005" borderId="172" xfId="34" applyNumberFormat="1" applyFont="1" applyFill="1" applyBorder="1" applyAlignment="1" applyProtection="1">
      <alignment horizontal="center" vertical="center"/>
      <protection locked="0"/>
    </xf>
    <xf numFmtId="1" fontId="380" fillId="2005" borderId="143" xfId="34" applyNumberFormat="1" applyFont="1" applyFill="1" applyBorder="1" applyAlignment="1" applyProtection="1">
      <alignment horizontal="center" vertical="center"/>
      <protection locked="0"/>
    </xf>
    <xf numFmtId="0" fontId="26" fillId="8" borderId="223" xfId="34" applyFont="1" applyFill="1" applyBorder="1" applyAlignment="1">
      <alignment horizontal="center" vertical="center"/>
    </xf>
    <xf numFmtId="0" fontId="26" fillId="8" borderId="26" xfId="34" applyFont="1" applyFill="1" applyBorder="1" applyAlignment="1">
      <alignment horizontal="center" vertical="center"/>
    </xf>
    <xf numFmtId="0" fontId="26" fillId="8" borderId="136" xfId="34" applyFont="1" applyFill="1" applyBorder="1" applyAlignment="1">
      <alignment horizontal="center" vertical="center"/>
    </xf>
    <xf numFmtId="0" fontId="26" fillId="10" borderId="232" xfId="34" applyFont="1" applyFill="1" applyBorder="1" applyAlignment="1" applyProtection="1">
      <alignment horizontal="center" vertical="center"/>
      <protection locked="0"/>
    </xf>
    <xf numFmtId="0" fontId="26" fillId="10" borderId="0" xfId="34" applyFont="1" applyFill="1" applyAlignment="1" applyProtection="1">
      <alignment horizontal="center" vertical="center"/>
      <protection locked="0"/>
    </xf>
    <xf numFmtId="0" fontId="26" fillId="10" borderId="7" xfId="34" applyFont="1" applyFill="1" applyBorder="1" applyAlignment="1" applyProtection="1">
      <alignment horizontal="center" vertical="center"/>
      <protection locked="0"/>
    </xf>
    <xf numFmtId="0" fontId="67" fillId="2008" borderId="0" xfId="34" applyFont="1" applyFill="1" applyAlignment="1" applyProtection="1">
      <alignment horizontal="right" vertical="center" wrapText="1"/>
      <protection locked="0"/>
    </xf>
    <xf numFmtId="0" fontId="67" fillId="2005" borderId="0" xfId="34" applyFont="1" applyFill="1" applyAlignment="1" applyProtection="1">
      <alignment horizontal="center" vertical="center"/>
      <protection locked="0"/>
    </xf>
    <xf numFmtId="0" fontId="67" fillId="2005" borderId="0" xfId="34" applyFont="1" applyFill="1" applyAlignment="1" applyProtection="1">
      <alignment horizontal="left" vertical="center"/>
      <protection locked="0"/>
    </xf>
    <xf numFmtId="202" fontId="21" fillId="2008" borderId="7" xfId="34" applyNumberFormat="1" applyFont="1" applyFill="1" applyBorder="1" applyAlignment="1" applyProtection="1">
      <alignment horizontal="center" vertical="center"/>
      <protection locked="0"/>
    </xf>
    <xf numFmtId="0" fontId="26" fillId="11" borderId="0" xfId="34" applyFont="1" applyFill="1" applyAlignment="1">
      <alignment horizontal="center"/>
    </xf>
    <xf numFmtId="206" fontId="26" fillId="10" borderId="0" xfId="34" applyNumberFormat="1" applyFont="1" applyFill="1" applyAlignment="1" applyProtection="1">
      <alignment horizontal="center" vertical="center"/>
      <protection locked="0"/>
    </xf>
    <xf numFmtId="206" fontId="26" fillId="10" borderId="3" xfId="34" applyNumberFormat="1" applyFont="1" applyFill="1" applyBorder="1" applyAlignment="1" applyProtection="1">
      <alignment horizontal="center" vertical="center"/>
      <protection locked="0"/>
    </xf>
    <xf numFmtId="207" fontId="26" fillId="10" borderId="25" xfId="19" applyNumberFormat="1" applyFont="1" applyFill="1" applyBorder="1" applyAlignment="1">
      <alignment horizontal="center" vertical="center"/>
    </xf>
    <xf numFmtId="207" fontId="26" fillId="10" borderId="3" xfId="19" applyNumberFormat="1" applyFont="1" applyFill="1" applyBorder="1" applyAlignment="1">
      <alignment horizontal="center" vertical="center"/>
    </xf>
    <xf numFmtId="1" fontId="47" fillId="10" borderId="7" xfId="34" applyNumberFormat="1" applyFont="1" applyFill="1" applyBorder="1" applyAlignment="1" applyProtection="1">
      <alignment horizontal="center" vertical="center"/>
      <protection locked="0"/>
    </xf>
    <xf numFmtId="1" fontId="47" fillId="10" borderId="11" xfId="34" applyNumberFormat="1" applyFont="1" applyFill="1" applyBorder="1" applyAlignment="1" applyProtection="1">
      <alignment horizontal="center" vertical="center"/>
      <protection locked="0"/>
    </xf>
    <xf numFmtId="0" fontId="45" fillId="9" borderId="223" xfId="34" applyFont="1" applyFill="1" applyBorder="1" applyAlignment="1">
      <alignment horizontal="center" vertical="center"/>
    </xf>
    <xf numFmtId="0" fontId="45" fillId="9" borderId="26" xfId="34" applyFont="1" applyFill="1" applyBorder="1" applyAlignment="1">
      <alignment horizontal="center" vertical="center"/>
    </xf>
    <xf numFmtId="171" fontId="17" fillId="10" borderId="6" xfId="34" applyNumberFormat="1" applyFont="1" applyFill="1" applyBorder="1" applyAlignment="1" applyProtection="1">
      <alignment horizontal="center" vertical="center"/>
      <protection locked="0"/>
    </xf>
    <xf numFmtId="171" fontId="17" fillId="10" borderId="0" xfId="34" applyNumberFormat="1" applyFont="1" applyFill="1" applyAlignment="1" applyProtection="1">
      <alignment horizontal="center" vertical="center"/>
      <protection locked="0"/>
    </xf>
    <xf numFmtId="0" fontId="119" fillId="11" borderId="0" xfId="34" applyFont="1" applyFill="1" applyAlignment="1" applyProtection="1">
      <alignment horizontal="center" vertical="center" wrapText="1"/>
      <protection locked="0"/>
    </xf>
    <xf numFmtId="0" fontId="381" fillId="2007" borderId="4" xfId="34" applyFont="1" applyFill="1" applyBorder="1" applyAlignment="1">
      <alignment horizontal="left" vertical="center"/>
    </xf>
    <xf numFmtId="0" fontId="381" fillId="2007" borderId="1" xfId="34" applyFont="1" applyFill="1" applyBorder="1" applyAlignment="1">
      <alignment horizontal="left" vertical="center"/>
    </xf>
    <xf numFmtId="0" fontId="381" fillId="2007" borderId="5" xfId="34" applyFont="1" applyFill="1" applyBorder="1" applyAlignment="1">
      <alignment horizontal="left" vertical="center"/>
    </xf>
    <xf numFmtId="0" fontId="21" fillId="2008" borderId="6" xfId="34" applyFont="1" applyFill="1" applyBorder="1" applyAlignment="1" applyProtection="1">
      <alignment horizontal="right" vertical="center" wrapText="1"/>
      <protection locked="0"/>
    </xf>
    <xf numFmtId="0" fontId="21" fillId="2008" borderId="0" xfId="34" applyFont="1" applyFill="1" applyAlignment="1" applyProtection="1">
      <alignment horizontal="right" vertical="center" wrapText="1"/>
      <protection locked="0"/>
    </xf>
    <xf numFmtId="0" fontId="21" fillId="2008" borderId="175" xfId="34" applyFont="1" applyFill="1" applyBorder="1" applyAlignment="1" applyProtection="1">
      <alignment horizontal="right" vertical="center" wrapText="1"/>
      <protection locked="0"/>
    </xf>
    <xf numFmtId="0" fontId="21" fillId="2008" borderId="22" xfId="34" applyFont="1" applyFill="1" applyBorder="1" applyAlignment="1" applyProtection="1">
      <alignment horizontal="right" vertical="center" wrapText="1"/>
      <protection locked="0"/>
    </xf>
    <xf numFmtId="2" fontId="320" fillId="2008" borderId="0" xfId="34" applyNumberFormat="1" applyFont="1" applyFill="1" applyAlignment="1" applyProtection="1">
      <alignment horizontal="center" vertical="center"/>
      <protection locked="0"/>
    </xf>
    <xf numFmtId="2" fontId="320" fillId="2008" borderId="22" xfId="34" applyNumberFormat="1" applyFont="1" applyFill="1" applyBorder="1" applyAlignment="1" applyProtection="1">
      <alignment horizontal="center" vertical="center"/>
      <protection locked="0"/>
    </xf>
    <xf numFmtId="172" fontId="26" fillId="10" borderId="6" xfId="34" applyNumberFormat="1" applyFont="1" applyFill="1" applyBorder="1" applyAlignment="1" applyProtection="1">
      <alignment horizontal="center" vertical="center"/>
      <protection locked="0"/>
    </xf>
    <xf numFmtId="172" fontId="26" fillId="10" borderId="231" xfId="34" applyNumberFormat="1" applyFont="1" applyFill="1" applyBorder="1" applyAlignment="1" applyProtection="1">
      <alignment horizontal="center" vertical="center"/>
      <protection locked="0"/>
    </xf>
    <xf numFmtId="172" fontId="26" fillId="10" borderId="10" xfId="34" applyNumberFormat="1" applyFont="1" applyFill="1" applyBorder="1" applyAlignment="1" applyProtection="1">
      <alignment horizontal="center" vertical="center"/>
      <protection locked="0"/>
    </xf>
    <xf numFmtId="172" fontId="26" fillId="10" borderId="235" xfId="34" applyNumberFormat="1" applyFont="1" applyFill="1" applyBorder="1" applyAlignment="1" applyProtection="1">
      <alignment horizontal="center" vertical="center"/>
      <protection locked="0"/>
    </xf>
    <xf numFmtId="2" fontId="26" fillId="10" borderId="232" xfId="34" applyNumberFormat="1" applyFont="1" applyFill="1" applyBorder="1" applyAlignment="1" applyProtection="1">
      <alignment horizontal="right" vertical="center"/>
      <protection locked="0"/>
    </xf>
    <xf numFmtId="2" fontId="26" fillId="10" borderId="236" xfId="34" applyNumberFormat="1" applyFont="1" applyFill="1" applyBorder="1" applyAlignment="1" applyProtection="1">
      <alignment horizontal="right" vertical="center"/>
      <protection locked="0"/>
    </xf>
    <xf numFmtId="0" fontId="26" fillId="10" borderId="214" xfId="34" applyFont="1" applyFill="1" applyBorder="1" applyAlignment="1" applyProtection="1">
      <alignment horizontal="left" vertical="center"/>
      <protection locked="0"/>
    </xf>
    <xf numFmtId="0" fontId="26" fillId="10" borderId="41" xfId="34" applyFont="1" applyFill="1" applyBorder="1" applyAlignment="1" applyProtection="1">
      <alignment horizontal="left" vertical="center"/>
      <protection locked="0"/>
    </xf>
    <xf numFmtId="1" fontId="47" fillId="10" borderId="231" xfId="34" applyNumberFormat="1" applyFont="1" applyFill="1" applyBorder="1" applyAlignment="1" applyProtection="1">
      <alignment horizontal="center" vertical="center"/>
      <protection locked="0"/>
    </xf>
    <xf numFmtId="1" fontId="47" fillId="10" borderId="235" xfId="34" applyNumberFormat="1" applyFont="1" applyFill="1" applyBorder="1" applyAlignment="1" applyProtection="1">
      <alignment horizontal="center" vertical="center"/>
      <protection locked="0"/>
    </xf>
    <xf numFmtId="0" fontId="252" fillId="748" borderId="174" xfId="19" applyFont="1" applyFill="1" applyBorder="1" applyAlignment="1">
      <alignment horizontal="center" vertical="center" wrapText="1"/>
    </xf>
    <xf numFmtId="0" fontId="252" fillId="748" borderId="209" xfId="19" applyFont="1" applyFill="1" applyBorder="1" applyAlignment="1">
      <alignment horizontal="center" vertical="center" wrapText="1"/>
    </xf>
    <xf numFmtId="0" fontId="252" fillId="748" borderId="6" xfId="19" applyFont="1" applyFill="1" applyBorder="1" applyAlignment="1">
      <alignment horizontal="center" vertical="center" wrapText="1"/>
    </xf>
    <xf numFmtId="0" fontId="252" fillId="748" borderId="0" xfId="19" applyFont="1" applyFill="1" applyAlignment="1">
      <alignment horizontal="center" vertical="center" wrapText="1"/>
    </xf>
    <xf numFmtId="0" fontId="380" fillId="14" borderId="209" xfId="19" applyFont="1" applyFill="1" applyBorder="1" applyAlignment="1">
      <alignment horizontal="right" vertical="center" wrapText="1"/>
    </xf>
    <xf numFmtId="0" fontId="380" fillId="14" borderId="0" xfId="19" applyFont="1" applyFill="1" applyAlignment="1">
      <alignment horizontal="right" vertical="center" wrapText="1"/>
    </xf>
    <xf numFmtId="165" fontId="380" fillId="42" borderId="209" xfId="19" applyNumberFormat="1" applyFont="1" applyFill="1" applyBorder="1" applyAlignment="1">
      <alignment horizontal="center" vertical="center" wrapText="1"/>
    </xf>
    <xf numFmtId="165" fontId="380" fillId="42" borderId="210" xfId="19" applyNumberFormat="1" applyFont="1" applyFill="1" applyBorder="1" applyAlignment="1">
      <alignment horizontal="center" vertical="center" wrapText="1"/>
    </xf>
    <xf numFmtId="165" fontId="380" fillId="42" borderId="0" xfId="19" applyNumberFormat="1" applyFont="1" applyFill="1" applyAlignment="1">
      <alignment horizontal="center" vertical="center" wrapText="1"/>
    </xf>
    <xf numFmtId="165" fontId="380" fillId="42" borderId="7" xfId="19" applyNumberFormat="1" applyFont="1" applyFill="1" applyBorder="1" applyAlignment="1">
      <alignment horizontal="center" vertical="center" wrapText="1"/>
    </xf>
    <xf numFmtId="0" fontId="107" fillId="48" borderId="224" xfId="2" applyFont="1" applyFill="1" applyBorder="1" applyAlignment="1">
      <alignment horizontal="center" vertical="center"/>
    </xf>
    <xf numFmtId="0" fontId="107" fillId="48" borderId="225" xfId="2" applyFont="1" applyFill="1" applyBorder="1" applyAlignment="1">
      <alignment horizontal="center" vertical="center"/>
    </xf>
    <xf numFmtId="0" fontId="107" fillId="48" borderId="237" xfId="2" applyFont="1" applyFill="1" applyBorder="1" applyAlignment="1">
      <alignment horizontal="center" vertical="center"/>
    </xf>
    <xf numFmtId="0" fontId="107" fillId="0" borderId="38" xfId="19" applyFont="1" applyBorder="1" applyAlignment="1">
      <alignment horizontal="center" vertical="center"/>
    </xf>
    <xf numFmtId="0" fontId="307" fillId="14" borderId="220" xfId="19" applyFont="1" applyFill="1" applyBorder="1" applyAlignment="1">
      <alignment horizontal="center" vertical="center" wrapText="1"/>
    </xf>
    <xf numFmtId="1" fontId="26" fillId="2008" borderId="0" xfId="34" applyNumberFormat="1" applyFont="1" applyFill="1" applyAlignment="1" applyProtection="1">
      <alignment horizontal="center" vertical="center"/>
      <protection locked="0"/>
    </xf>
    <xf numFmtId="1" fontId="26" fillId="2008" borderId="22" xfId="34" applyNumberFormat="1" applyFont="1" applyFill="1" applyBorder="1" applyAlignment="1" applyProtection="1">
      <alignment horizontal="center" vertical="center"/>
      <protection locked="0"/>
    </xf>
    <xf numFmtId="0" fontId="26" fillId="11" borderId="0" xfId="34" applyFont="1" applyFill="1" applyAlignment="1" applyProtection="1">
      <alignment horizontal="center" vertical="center"/>
      <protection locked="0"/>
    </xf>
    <xf numFmtId="0" fontId="26" fillId="11" borderId="22" xfId="34" applyFont="1" applyFill="1" applyBorder="1" applyAlignment="1" applyProtection="1">
      <alignment horizontal="center" vertical="center"/>
      <protection locked="0"/>
    </xf>
    <xf numFmtId="206" fontId="26" fillId="11" borderId="0" xfId="34" applyNumberFormat="1" applyFont="1" applyFill="1" applyAlignment="1" applyProtection="1">
      <alignment horizontal="right" vertical="center"/>
      <protection locked="0"/>
    </xf>
    <xf numFmtId="206" fontId="26" fillId="11" borderId="22" xfId="34" applyNumberFormat="1" applyFont="1" applyFill="1" applyBorder="1" applyAlignment="1" applyProtection="1">
      <alignment horizontal="right" vertical="center"/>
      <protection locked="0"/>
    </xf>
    <xf numFmtId="207" fontId="26" fillId="11" borderId="0" xfId="19" applyNumberFormat="1" applyFont="1" applyFill="1" applyAlignment="1">
      <alignment horizontal="center" vertical="center"/>
    </xf>
    <xf numFmtId="207" fontId="26" fillId="11" borderId="22" xfId="19" applyNumberFormat="1" applyFont="1" applyFill="1" applyBorder="1" applyAlignment="1">
      <alignment horizontal="center" vertical="center"/>
    </xf>
    <xf numFmtId="1" fontId="47" fillId="11" borderId="0" xfId="34" applyNumberFormat="1" applyFont="1" applyFill="1" applyAlignment="1" applyProtection="1">
      <alignment horizontal="left" vertical="center"/>
      <protection locked="0"/>
    </xf>
    <xf numFmtId="1" fontId="47" fillId="11" borderId="22" xfId="34" applyNumberFormat="1" applyFont="1" applyFill="1" applyBorder="1" applyAlignment="1" applyProtection="1">
      <alignment horizontal="left" vertical="center"/>
      <protection locked="0"/>
    </xf>
    <xf numFmtId="0" fontId="383" fillId="14" borderId="220" xfId="19" applyFont="1" applyFill="1" applyBorder="1" applyAlignment="1">
      <alignment horizontal="center" vertical="center" wrapText="1"/>
    </xf>
    <xf numFmtId="0" fontId="44" fillId="14" borderId="220" xfId="19" applyFont="1" applyFill="1" applyBorder="1" applyAlignment="1">
      <alignment horizontal="center" vertical="center" wrapText="1"/>
    </xf>
    <xf numFmtId="0" fontId="21" fillId="14" borderId="220" xfId="19" applyFont="1" applyFill="1" applyBorder="1" applyAlignment="1">
      <alignment horizontal="center" vertical="center" wrapText="1"/>
    </xf>
    <xf numFmtId="0" fontId="44" fillId="14" borderId="238" xfId="19" applyFont="1" applyFill="1" applyBorder="1" applyAlignment="1">
      <alignment horizontal="center" vertical="center" wrapText="1"/>
    </xf>
    <xf numFmtId="206" fontId="26" fillId="11" borderId="0" xfId="34" applyNumberFormat="1" applyFont="1" applyFill="1" applyAlignment="1" applyProtection="1">
      <alignment horizontal="center" vertical="center"/>
      <protection locked="0"/>
    </xf>
    <xf numFmtId="206" fontId="26" fillId="11" borderId="22" xfId="34" applyNumberFormat="1" applyFont="1" applyFill="1" applyBorder="1" applyAlignment="1" applyProtection="1">
      <alignment horizontal="center" vertical="center"/>
      <protection locked="0"/>
    </xf>
    <xf numFmtId="207" fontId="26" fillId="11" borderId="0" xfId="19" applyNumberFormat="1" applyFont="1" applyFill="1" applyAlignment="1">
      <alignment horizontal="left" vertical="center"/>
    </xf>
    <xf numFmtId="207" fontId="26" fillId="11" borderId="22" xfId="19" applyNumberFormat="1" applyFont="1" applyFill="1" applyBorder="1" applyAlignment="1">
      <alignment horizontal="left" vertical="center"/>
    </xf>
    <xf numFmtId="1" fontId="47" fillId="11" borderId="7" xfId="34" applyNumberFormat="1" applyFont="1" applyFill="1" applyBorder="1" applyAlignment="1" applyProtection="1">
      <alignment horizontal="center" vertical="center"/>
      <protection locked="0"/>
    </xf>
    <xf numFmtId="1" fontId="47" fillId="11" borderId="23" xfId="34" applyNumberFormat="1" applyFont="1" applyFill="1" applyBorder="1" applyAlignment="1" applyProtection="1">
      <alignment horizontal="center" vertical="center"/>
      <protection locked="0"/>
    </xf>
    <xf numFmtId="0" fontId="81" fillId="10" borderId="6" xfId="42" applyFont="1" applyFill="1" applyBorder="1" applyAlignment="1">
      <alignment horizontal="center" vertical="center" wrapText="1"/>
    </xf>
    <xf numFmtId="0" fontId="81" fillId="10" borderId="0" xfId="42" applyFont="1" applyFill="1" applyAlignment="1">
      <alignment horizontal="center" vertical="center" wrapText="1"/>
    </xf>
    <xf numFmtId="0" fontId="81" fillId="10" borderId="0" xfId="34" applyFont="1" applyFill="1" applyAlignment="1">
      <alignment horizontal="center" vertical="center" wrapText="1"/>
    </xf>
    <xf numFmtId="0" fontId="36" fillId="10" borderId="7" xfId="34" applyFont="1" applyFill="1" applyBorder="1" applyAlignment="1">
      <alignment horizontal="center" wrapText="1"/>
    </xf>
    <xf numFmtId="0" fontId="36" fillId="10" borderId="174" xfId="34" applyFont="1" applyFill="1" applyBorder="1" applyAlignment="1">
      <alignment horizontal="center" vertical="center"/>
    </xf>
    <xf numFmtId="0" fontId="36" fillId="10" borderId="209" xfId="34" applyFont="1" applyFill="1" applyBorder="1" applyAlignment="1">
      <alignment horizontal="center" vertical="center"/>
    </xf>
    <xf numFmtId="0" fontId="36" fillId="10" borderId="6" xfId="34" applyFont="1" applyFill="1" applyBorder="1" applyAlignment="1">
      <alignment horizontal="center" vertical="center"/>
    </xf>
    <xf numFmtId="0" fontId="36" fillId="10" borderId="0" xfId="34" applyFont="1" applyFill="1" applyAlignment="1">
      <alignment horizontal="center" vertical="center"/>
    </xf>
    <xf numFmtId="0" fontId="36" fillId="10" borderId="210" xfId="34" applyFont="1" applyFill="1" applyBorder="1" applyAlignment="1">
      <alignment horizontal="center" wrapText="1"/>
    </xf>
    <xf numFmtId="0" fontId="384" fillId="2009" borderId="4" xfId="42" applyFont="1" applyFill="1" applyBorder="1" applyAlignment="1">
      <alignment horizontal="center" vertical="center"/>
    </xf>
    <xf numFmtId="0" fontId="384" fillId="2009" borderId="1" xfId="42" applyFont="1" applyFill="1" applyBorder="1" applyAlignment="1">
      <alignment horizontal="center" vertical="center"/>
    </xf>
    <xf numFmtId="0" fontId="384" fillId="2009" borderId="5" xfId="42" applyFont="1" applyFill="1" applyBorder="1" applyAlignment="1">
      <alignment horizontal="center" vertical="center"/>
    </xf>
    <xf numFmtId="0" fontId="52" fillId="21" borderId="0" xfId="2" applyFont="1" applyFill="1" applyAlignment="1">
      <alignment horizontal="center" vertical="center" textRotation="90"/>
    </xf>
    <xf numFmtId="0" fontId="298" fillId="88" borderId="223" xfId="42" applyFont="1" applyFill="1" applyBorder="1" applyAlignment="1">
      <alignment horizontal="center" vertical="center" wrapText="1"/>
    </xf>
    <xf numFmtId="0" fontId="298" fillId="88" borderId="6" xfId="42" applyFont="1" applyFill="1" applyBorder="1" applyAlignment="1">
      <alignment horizontal="center" vertical="center" wrapText="1"/>
    </xf>
    <xf numFmtId="0" fontId="296" fillId="48" borderId="26" xfId="34" applyFont="1" applyFill="1" applyBorder="1" applyAlignment="1">
      <alignment horizontal="center" vertical="center" wrapText="1"/>
    </xf>
    <xf numFmtId="0" fontId="296" fillId="48" borderId="0" xfId="34" applyFont="1" applyFill="1" applyAlignment="1">
      <alignment horizontal="center" vertical="center" wrapText="1"/>
    </xf>
    <xf numFmtId="0" fontId="103" fillId="10" borderId="26" xfId="34" applyFont="1" applyFill="1" applyBorder="1" applyAlignment="1">
      <alignment horizontal="center" vertical="center" wrapText="1"/>
    </xf>
    <xf numFmtId="0" fontId="103" fillId="10" borderId="0" xfId="34" applyFont="1" applyFill="1" applyAlignment="1">
      <alignment horizontal="center" vertical="center" wrapText="1"/>
    </xf>
    <xf numFmtId="0" fontId="21" fillId="10" borderId="7" xfId="34" applyFont="1" applyFill="1" applyBorder="1" applyAlignment="1">
      <alignment horizontal="center" vertical="center" wrapText="1"/>
    </xf>
    <xf numFmtId="210" fontId="390" fillId="10" borderId="6" xfId="34" applyNumberFormat="1" applyFont="1" applyFill="1" applyBorder="1" applyAlignment="1">
      <alignment horizontal="left" vertical="center" wrapText="1"/>
    </xf>
    <xf numFmtId="210" fontId="390" fillId="10" borderId="0" xfId="34" applyNumberFormat="1" applyFont="1" applyFill="1" applyAlignment="1">
      <alignment horizontal="left" vertical="center" wrapText="1"/>
    </xf>
    <xf numFmtId="210" fontId="390" fillId="10" borderId="7" xfId="34" applyNumberFormat="1" applyFont="1" applyFill="1" applyBorder="1" applyAlignment="1">
      <alignment horizontal="left" vertical="center" wrapText="1"/>
    </xf>
    <xf numFmtId="210" fontId="390" fillId="10" borderId="10" xfId="34" applyNumberFormat="1" applyFont="1" applyFill="1" applyBorder="1" applyAlignment="1">
      <alignment horizontal="left" vertical="center" wrapText="1"/>
    </xf>
    <xf numFmtId="210" fontId="390" fillId="10" borderId="3" xfId="34" applyNumberFormat="1" applyFont="1" applyFill="1" applyBorder="1" applyAlignment="1">
      <alignment horizontal="left" vertical="center" wrapText="1"/>
    </xf>
    <xf numFmtId="210" fontId="390" fillId="10" borderId="11" xfId="34" applyNumberFormat="1" applyFont="1" applyFill="1" applyBorder="1" applyAlignment="1">
      <alignment horizontal="left" vertical="center" wrapText="1"/>
    </xf>
    <xf numFmtId="0" fontId="393" fillId="2010" borderId="1" xfId="21" applyFont="1" applyFill="1" applyBorder="1" applyAlignment="1">
      <alignment horizontal="center" vertical="center"/>
    </xf>
    <xf numFmtId="0" fontId="393" fillId="2010" borderId="0" xfId="21" applyFont="1" applyFill="1" applyAlignment="1">
      <alignment horizontal="center" vertical="center"/>
    </xf>
    <xf numFmtId="0" fontId="335" fillId="6" borderId="4" xfId="2" applyFont="1" applyFill="1" applyBorder="1" applyAlignment="1" applyProtection="1">
      <alignment horizontal="center" vertical="center" wrapText="1"/>
      <protection hidden="1"/>
    </xf>
    <xf numFmtId="0" fontId="335" fillId="6" borderId="1" xfId="2" applyFont="1" applyFill="1" applyBorder="1" applyAlignment="1" applyProtection="1">
      <alignment horizontal="center" vertical="center" wrapText="1"/>
      <protection hidden="1"/>
    </xf>
    <xf numFmtId="0" fontId="335" fillId="6" borderId="6" xfId="2" applyFont="1" applyFill="1" applyBorder="1" applyAlignment="1" applyProtection="1">
      <alignment horizontal="center" vertical="center" wrapText="1"/>
      <protection hidden="1"/>
    </xf>
    <xf numFmtId="0" fontId="335" fillId="6" borderId="0" xfId="2" applyFont="1" applyFill="1" applyAlignment="1" applyProtection="1">
      <alignment horizontal="center" vertical="center" wrapText="1"/>
      <protection hidden="1"/>
    </xf>
    <xf numFmtId="0" fontId="394" fillId="6" borderId="5" xfId="21" applyFont="1" applyFill="1" applyBorder="1" applyAlignment="1">
      <alignment horizontal="center" vertical="center"/>
    </xf>
    <xf numFmtId="0" fontId="394" fillId="6" borderId="7" xfId="21" applyFont="1" applyFill="1" applyBorder="1" applyAlignment="1">
      <alignment horizontal="center" vertical="center"/>
    </xf>
    <xf numFmtId="0" fontId="1" fillId="74" borderId="7" xfId="19" applyFill="1" applyBorder="1" applyAlignment="1">
      <alignment horizontal="center" vertical="center" textRotation="90"/>
    </xf>
    <xf numFmtId="0" fontId="335" fillId="10" borderId="6" xfId="13" applyFont="1" applyFill="1" applyBorder="1" applyAlignment="1">
      <alignment horizontal="center" vertical="center" wrapText="1"/>
    </xf>
    <xf numFmtId="0" fontId="335" fillId="10" borderId="0" xfId="13" applyFont="1" applyFill="1" applyAlignment="1">
      <alignment horizontal="center" vertical="center" wrapText="1"/>
    </xf>
    <xf numFmtId="0" fontId="335" fillId="10" borderId="7" xfId="13" applyFont="1" applyFill="1" applyBorder="1" applyAlignment="1">
      <alignment horizontal="center" vertical="center" wrapText="1"/>
    </xf>
    <xf numFmtId="0" fontId="395" fillId="10" borderId="6" xfId="13" applyFont="1" applyFill="1" applyBorder="1" applyAlignment="1">
      <alignment horizontal="center" vertical="center" wrapText="1"/>
    </xf>
    <xf numFmtId="0" fontId="395" fillId="10" borderId="0" xfId="13" applyFont="1" applyFill="1" applyAlignment="1">
      <alignment horizontal="center" vertical="center" wrapText="1"/>
    </xf>
    <xf numFmtId="0" fontId="395" fillId="10" borderId="7" xfId="13" applyFont="1" applyFill="1" applyBorder="1" applyAlignment="1">
      <alignment horizontal="center" vertical="center" wrapText="1"/>
    </xf>
    <xf numFmtId="0" fontId="104" fillId="2011" borderId="6" xfId="2" applyFont="1" applyFill="1" applyBorder="1" applyAlignment="1">
      <alignment horizontal="left" vertical="center"/>
    </xf>
    <xf numFmtId="0" fontId="104" fillId="2011" borderId="0" xfId="2" applyFont="1" applyFill="1" applyAlignment="1">
      <alignment horizontal="left" vertical="center"/>
    </xf>
    <xf numFmtId="0" fontId="104" fillId="2011" borderId="7" xfId="2" applyFont="1" applyFill="1" applyBorder="1" applyAlignment="1">
      <alignment horizontal="left" vertical="center"/>
    </xf>
    <xf numFmtId="0" fontId="396" fillId="14" borderId="25" xfId="2" applyFont="1" applyFill="1" applyBorder="1" applyAlignment="1">
      <alignment horizontal="center" vertical="center"/>
    </xf>
    <xf numFmtId="0" fontId="351" fillId="42" borderId="241" xfId="19" applyFont="1" applyFill="1" applyBorder="1" applyAlignment="1">
      <alignment horizontal="center" vertical="center"/>
    </xf>
    <xf numFmtId="0" fontId="351" fillId="42" borderId="242" xfId="19" applyFont="1" applyFill="1" applyBorder="1" applyAlignment="1">
      <alignment horizontal="center" vertical="center"/>
    </xf>
    <xf numFmtId="0" fontId="268" fillId="14" borderId="10" xfId="21" applyFont="1" applyFill="1" applyBorder="1" applyAlignment="1">
      <alignment horizontal="center" vertical="center"/>
    </xf>
    <xf numFmtId="0" fontId="268" fillId="14" borderId="3" xfId="21" applyFont="1" applyFill="1" applyBorder="1" applyAlignment="1">
      <alignment horizontal="center" vertical="center"/>
    </xf>
    <xf numFmtId="0" fontId="268" fillId="14" borderId="11" xfId="21" applyFont="1" applyFill="1" applyBorder="1" applyAlignment="1">
      <alignment horizontal="center" vertical="center"/>
    </xf>
    <xf numFmtId="0" fontId="396" fillId="14" borderId="0" xfId="2" applyFont="1" applyFill="1" applyAlignment="1">
      <alignment horizontal="center" vertical="center"/>
    </xf>
    <xf numFmtId="0" fontId="407" fillId="14" borderId="0" xfId="2" applyFont="1" applyFill="1" applyAlignment="1">
      <alignment horizontal="center" vertical="center"/>
    </xf>
    <xf numFmtId="0" fontId="406" fillId="14" borderId="245" xfId="19" applyFont="1" applyFill="1" applyBorder="1" applyAlignment="1">
      <alignment horizontal="center" vertical="center" wrapText="1"/>
    </xf>
    <xf numFmtId="0" fontId="406" fillId="14" borderId="26" xfId="19" applyFont="1" applyFill="1" applyBorder="1" applyAlignment="1">
      <alignment horizontal="center" vertical="center" wrapText="1"/>
    </xf>
    <xf numFmtId="0" fontId="406" fillId="14" borderId="246" xfId="19" applyFont="1" applyFill="1" applyBorder="1" applyAlignment="1">
      <alignment horizontal="center" vertical="center" wrapText="1"/>
    </xf>
    <xf numFmtId="0" fontId="406" fillId="14" borderId="247" xfId="19" applyFont="1" applyFill="1" applyBorder="1" applyAlignment="1">
      <alignment horizontal="center" vertical="center" wrapText="1"/>
    </xf>
    <xf numFmtId="0" fontId="406" fillId="14" borderId="248" xfId="19" applyFont="1" applyFill="1" applyBorder="1" applyAlignment="1">
      <alignment horizontal="center" vertical="center" wrapText="1"/>
    </xf>
    <xf numFmtId="0" fontId="406" fillId="14" borderId="87" xfId="19" applyFont="1" applyFill="1" applyBorder="1" applyAlignment="1">
      <alignment horizontal="center" vertical="center" wrapText="1"/>
    </xf>
    <xf numFmtId="165" fontId="38" fillId="39" borderId="36" xfId="13" applyNumberFormat="1" applyFont="1" applyFill="1" applyBorder="1" applyAlignment="1">
      <alignment horizontal="left" vertical="center"/>
    </xf>
    <xf numFmtId="165" fontId="38" fillId="39" borderId="250" xfId="13" applyNumberFormat="1" applyFont="1" applyFill="1" applyBorder="1" applyAlignment="1">
      <alignment horizontal="left" vertical="center"/>
    </xf>
    <xf numFmtId="165" fontId="351" fillId="42" borderId="0" xfId="13" applyNumberFormat="1" applyFont="1" applyFill="1" applyAlignment="1">
      <alignment horizontal="center" vertical="center"/>
    </xf>
    <xf numFmtId="0" fontId="104" fillId="2012" borderId="6" xfId="2" applyFont="1" applyFill="1" applyBorder="1" applyAlignment="1">
      <alignment horizontal="center" vertical="center"/>
    </xf>
    <xf numFmtId="0" fontId="104" fillId="2012" borderId="0" xfId="2" applyFont="1" applyFill="1" applyAlignment="1">
      <alignment horizontal="center" vertical="center"/>
    </xf>
    <xf numFmtId="0" fontId="104" fillId="2012" borderId="7" xfId="2" applyFont="1" applyFill="1" applyBorder="1" applyAlignment="1">
      <alignment horizontal="center" vertical="center"/>
    </xf>
    <xf numFmtId="0" fontId="412" fillId="14" borderId="0" xfId="2" applyFont="1" applyFill="1" applyAlignment="1">
      <alignment horizontal="center" vertical="center"/>
    </xf>
    <xf numFmtId="0" fontId="348" fillId="42" borderId="241" xfId="19" applyFont="1" applyFill="1" applyBorder="1" applyAlignment="1">
      <alignment horizontal="center" vertical="center"/>
    </xf>
    <xf numFmtId="0" fontId="348" fillId="42" borderId="242" xfId="19" applyFont="1" applyFill="1" applyBorder="1" applyAlignment="1">
      <alignment horizontal="center" vertical="center"/>
    </xf>
    <xf numFmtId="165" fontId="38" fillId="39" borderId="0" xfId="13" applyNumberFormat="1" applyFont="1" applyFill="1" applyAlignment="1">
      <alignment horizontal="left" vertical="center"/>
    </xf>
    <xf numFmtId="165" fontId="38" fillId="39" borderId="7" xfId="13" applyNumberFormat="1" applyFont="1" applyFill="1" applyBorder="1" applyAlignment="1">
      <alignment horizontal="left" vertical="center"/>
    </xf>
    <xf numFmtId="186" fontId="414" fillId="0" borderId="6" xfId="21" applyNumberFormat="1" applyFont="1" applyBorder="1" applyAlignment="1">
      <alignment horizontal="center" vertical="center"/>
    </xf>
    <xf numFmtId="186" fontId="414" fillId="0" borderId="0" xfId="21" applyNumberFormat="1" applyFont="1" applyAlignment="1">
      <alignment horizontal="center" vertical="center"/>
    </xf>
    <xf numFmtId="186" fontId="414" fillId="0" borderId="251" xfId="21" applyNumberFormat="1" applyFont="1" applyBorder="1" applyAlignment="1">
      <alignment horizontal="center" vertical="center"/>
    </xf>
    <xf numFmtId="186" fontId="414" fillId="0" borderId="252" xfId="21" applyNumberFormat="1" applyFont="1" applyBorder="1" applyAlignment="1">
      <alignment horizontal="center" vertical="center"/>
    </xf>
    <xf numFmtId="205" fontId="415" fillId="2013" borderId="0" xfId="19" applyNumberFormat="1" applyFont="1" applyFill="1" applyAlignment="1" applyProtection="1">
      <alignment horizontal="right" vertical="center" wrapText="1"/>
      <protection locked="0"/>
    </xf>
    <xf numFmtId="205" fontId="415" fillId="2013" borderId="252" xfId="19" applyNumberFormat="1" applyFont="1" applyFill="1" applyBorder="1" applyAlignment="1" applyProtection="1">
      <alignment horizontal="right" vertical="center" wrapText="1"/>
      <protection locked="0"/>
    </xf>
    <xf numFmtId="172" fontId="416" fillId="7" borderId="246" xfId="21" applyNumberFormat="1" applyFont="1" applyFill="1" applyBorder="1" applyAlignment="1">
      <alignment horizontal="center" vertical="center"/>
    </xf>
    <xf numFmtId="172" fontId="416" fillId="7" borderId="253" xfId="21" applyNumberFormat="1" applyFont="1" applyFill="1" applyBorder="1" applyAlignment="1">
      <alignment horizontal="center" vertical="center"/>
    </xf>
    <xf numFmtId="172" fontId="417" fillId="67" borderId="6" xfId="19" applyNumberFormat="1" applyFont="1" applyFill="1" applyBorder="1" applyAlignment="1" applyProtection="1">
      <alignment horizontal="center" vertical="center"/>
      <protection locked="0"/>
    </xf>
    <xf numFmtId="172" fontId="340" fillId="0" borderId="0" xfId="19" applyNumberFormat="1" applyFont="1" applyAlignment="1">
      <alignment horizontal="center" vertical="center"/>
    </xf>
    <xf numFmtId="202" fontId="417" fillId="67" borderId="7" xfId="19" applyNumberFormat="1" applyFont="1" applyFill="1" applyBorder="1" applyAlignment="1" applyProtection="1">
      <alignment horizontal="center" vertical="center"/>
      <protection locked="0"/>
    </xf>
    <xf numFmtId="0" fontId="417" fillId="42" borderId="38" xfId="21" applyFont="1" applyFill="1" applyBorder="1" applyAlignment="1">
      <alignment horizontal="center" vertical="center"/>
    </xf>
    <xf numFmtId="0" fontId="417" fillId="42" borderId="257" xfId="21" applyFont="1" applyFill="1" applyBorder="1" applyAlignment="1">
      <alignment horizontal="center" vertical="center"/>
    </xf>
    <xf numFmtId="0" fontId="417" fillId="42" borderId="33" xfId="21" applyFont="1" applyFill="1" applyBorder="1" applyAlignment="1">
      <alignment horizontal="center" vertical="center"/>
    </xf>
    <xf numFmtId="0" fontId="417" fillId="42" borderId="258" xfId="21" applyFont="1" applyFill="1" applyBorder="1" applyAlignment="1">
      <alignment horizontal="center" vertical="center"/>
    </xf>
    <xf numFmtId="0" fontId="417" fillId="42" borderId="238" xfId="21" applyFont="1" applyFill="1" applyBorder="1" applyAlignment="1">
      <alignment horizontal="center" vertical="center"/>
    </xf>
    <xf numFmtId="0" fontId="417" fillId="42" borderId="259" xfId="21" applyFont="1" applyFill="1" applyBorder="1" applyAlignment="1">
      <alignment horizontal="center" vertical="center"/>
    </xf>
    <xf numFmtId="172" fontId="340" fillId="10" borderId="249" xfId="19" applyNumberFormat="1" applyFont="1" applyFill="1" applyBorder="1" applyAlignment="1">
      <alignment horizontal="center" vertical="center"/>
    </xf>
    <xf numFmtId="172" fontId="340" fillId="10" borderId="36" xfId="19" applyNumberFormat="1" applyFont="1" applyFill="1" applyBorder="1" applyAlignment="1">
      <alignment horizontal="center" vertical="center"/>
    </xf>
    <xf numFmtId="172" fontId="340" fillId="10" borderId="250" xfId="19" applyNumberFormat="1" applyFont="1" applyFill="1" applyBorder="1" applyAlignment="1">
      <alignment horizontal="center" vertical="center"/>
    </xf>
    <xf numFmtId="172" fontId="388" fillId="42" borderId="254" xfId="21" applyNumberFormat="1" applyFont="1" applyFill="1" applyBorder="1" applyAlignment="1">
      <alignment horizontal="center" vertical="center"/>
    </xf>
    <xf numFmtId="172" fontId="388" fillId="42" borderId="38" xfId="21" applyNumberFormat="1" applyFont="1" applyFill="1" applyBorder="1" applyAlignment="1">
      <alignment horizontal="center" vertical="center"/>
    </xf>
    <xf numFmtId="172" fontId="388" fillId="42" borderId="255" xfId="21" applyNumberFormat="1" applyFont="1" applyFill="1" applyBorder="1" applyAlignment="1">
      <alignment horizontal="center" vertical="center"/>
    </xf>
    <xf numFmtId="172" fontId="388" fillId="42" borderId="33" xfId="21" applyNumberFormat="1" applyFont="1" applyFill="1" applyBorder="1" applyAlignment="1">
      <alignment horizontal="center" vertical="center"/>
    </xf>
    <xf numFmtId="172" fontId="388" fillId="42" borderId="256" xfId="21" applyNumberFormat="1" applyFont="1" applyFill="1" applyBorder="1" applyAlignment="1">
      <alignment horizontal="center" vertical="center"/>
    </xf>
    <xf numFmtId="172" fontId="388" fillId="42" borderId="238" xfId="21" applyNumberFormat="1" applyFont="1" applyFill="1" applyBorder="1" applyAlignment="1">
      <alignment horizontal="center" vertical="center"/>
    </xf>
    <xf numFmtId="172" fontId="340" fillId="0" borderId="6" xfId="19" applyNumberFormat="1" applyFont="1" applyBorder="1" applyAlignment="1">
      <alignment horizontal="center" vertical="center"/>
    </xf>
    <xf numFmtId="172" fontId="388" fillId="42" borderId="0" xfId="19" applyNumberFormat="1" applyFont="1" applyFill="1" applyAlignment="1" applyProtection="1">
      <alignment horizontal="center" vertical="center"/>
      <protection locked="0"/>
    </xf>
    <xf numFmtId="172" fontId="1" fillId="0" borderId="7" xfId="19" applyNumberFormat="1" applyBorder="1" applyAlignment="1">
      <alignment horizontal="center" vertical="center"/>
    </xf>
    <xf numFmtId="172" fontId="32" fillId="10" borderId="238" xfId="19" applyNumberFormat="1" applyFont="1" applyFill="1" applyBorder="1" applyAlignment="1">
      <alignment horizontal="center" vertical="center"/>
    </xf>
    <xf numFmtId="186" fontId="418" fillId="2013" borderId="260" xfId="21" applyNumberFormat="1" applyFont="1" applyFill="1" applyBorder="1" applyAlignment="1">
      <alignment horizontal="right" vertical="center"/>
    </xf>
    <xf numFmtId="186" fontId="418" fillId="2013" borderId="179" xfId="21" applyNumberFormat="1" applyFont="1" applyFill="1" applyBorder="1" applyAlignment="1">
      <alignment horizontal="right" vertical="center"/>
    </xf>
    <xf numFmtId="0" fontId="419" fillId="2013" borderId="261" xfId="19" applyFont="1" applyFill="1" applyBorder="1" applyAlignment="1">
      <alignment horizontal="center" vertical="center"/>
    </xf>
    <xf numFmtId="0" fontId="419" fillId="2013" borderId="25" xfId="19" applyFont="1" applyFill="1" applyBorder="1" applyAlignment="1">
      <alignment horizontal="center" vertical="center"/>
    </xf>
    <xf numFmtId="0" fontId="420" fillId="2013" borderId="261" xfId="19" applyFont="1" applyFill="1" applyBorder="1" applyAlignment="1">
      <alignment horizontal="right" vertical="center"/>
    </xf>
    <xf numFmtId="0" fontId="420" fillId="2013" borderId="25" xfId="19" applyFont="1" applyFill="1" applyBorder="1" applyAlignment="1">
      <alignment horizontal="right" vertical="center"/>
    </xf>
    <xf numFmtId="169" fontId="419" fillId="2013" borderId="262" xfId="19" applyNumberFormat="1" applyFont="1" applyFill="1" applyBorder="1" applyAlignment="1">
      <alignment horizontal="center" vertical="center"/>
    </xf>
    <xf numFmtId="169" fontId="421" fillId="2013" borderId="143" xfId="19" applyNumberFormat="1" applyFont="1" applyFill="1" applyBorder="1" applyAlignment="1">
      <alignment horizontal="center" vertical="center"/>
    </xf>
    <xf numFmtId="0" fontId="337" fillId="1986" borderId="10" xfId="19" applyFont="1" applyFill="1" applyBorder="1" applyAlignment="1">
      <alignment horizontal="center" vertical="center"/>
    </xf>
    <xf numFmtId="0" fontId="337" fillId="1986" borderId="3" xfId="19" applyFont="1" applyFill="1" applyBorder="1" applyAlignment="1">
      <alignment horizontal="center" vertical="center"/>
    </xf>
    <xf numFmtId="0" fontId="337" fillId="1986" borderId="11" xfId="19" applyFont="1" applyFill="1" applyBorder="1" applyAlignment="1">
      <alignment horizontal="center" vertical="center"/>
    </xf>
    <xf numFmtId="172" fontId="32" fillId="10" borderId="38" xfId="19" applyNumberFormat="1" applyFont="1" applyFill="1" applyBorder="1" applyAlignment="1">
      <alignment horizontal="center" vertical="center"/>
    </xf>
    <xf numFmtId="172" fontId="32" fillId="10" borderId="33" xfId="19" applyNumberFormat="1" applyFont="1" applyFill="1" applyBorder="1" applyAlignment="1">
      <alignment horizontal="center" vertical="center"/>
    </xf>
    <xf numFmtId="0" fontId="364" fillId="10" borderId="227" xfId="2" applyFont="1" applyFill="1" applyBorder="1" applyAlignment="1">
      <alignment horizontal="center" vertical="center" wrapText="1"/>
    </xf>
    <xf numFmtId="0" fontId="89" fillId="10" borderId="228" xfId="2" applyFont="1" applyFill="1" applyBorder="1" applyAlignment="1">
      <alignment horizontal="center" vertical="center" wrapText="1"/>
    </xf>
    <xf numFmtId="0" fontId="89" fillId="10" borderId="229" xfId="2" applyFont="1" applyFill="1" applyBorder="1" applyAlignment="1">
      <alignment horizontal="center" vertical="center" wrapText="1"/>
    </xf>
    <xf numFmtId="0" fontId="110" fillId="21" borderId="4" xfId="19" applyFont="1" applyFill="1" applyBorder="1" applyAlignment="1">
      <alignment horizontal="center"/>
    </xf>
    <xf numFmtId="0" fontId="110" fillId="21" borderId="1" xfId="19" applyFont="1" applyFill="1" applyBorder="1" applyAlignment="1">
      <alignment horizontal="center"/>
    </xf>
    <xf numFmtId="0" fontId="110" fillId="21" borderId="5" xfId="19" applyFont="1" applyFill="1" applyBorder="1" applyAlignment="1">
      <alignment horizontal="center"/>
    </xf>
    <xf numFmtId="0" fontId="422" fillId="10" borderId="6" xfId="2" applyFont="1" applyFill="1" applyBorder="1" applyAlignment="1" applyProtection="1">
      <alignment horizontal="center" vertical="center"/>
      <protection hidden="1"/>
    </xf>
    <xf numFmtId="0" fontId="422" fillId="10" borderId="0" xfId="2" applyFont="1" applyFill="1" applyAlignment="1" applyProtection="1">
      <alignment horizontal="center" vertical="center"/>
      <protection hidden="1"/>
    </xf>
    <xf numFmtId="0" fontId="422" fillId="10" borderId="7" xfId="2" applyFont="1" applyFill="1" applyBorder="1" applyAlignment="1" applyProtection="1">
      <alignment horizontal="center" vertical="center"/>
      <protection hidden="1"/>
    </xf>
    <xf numFmtId="0" fontId="26" fillId="10" borderId="6" xfId="13" applyFont="1" applyFill="1" applyBorder="1" applyAlignment="1">
      <alignment horizontal="center" vertical="center" wrapText="1"/>
    </xf>
    <xf numFmtId="0" fontId="26" fillId="10" borderId="0" xfId="13" applyFont="1" applyFill="1" applyAlignment="1">
      <alignment horizontal="center" vertical="center" wrapText="1"/>
    </xf>
    <xf numFmtId="0" fontId="26" fillId="10" borderId="7" xfId="13" applyFont="1" applyFill="1" applyBorder="1" applyAlignment="1">
      <alignment horizontal="center" vertical="center" wrapText="1"/>
    </xf>
    <xf numFmtId="0" fontId="26" fillId="10" borderId="179" xfId="13" applyFont="1" applyFill="1" applyBorder="1" applyAlignment="1">
      <alignment horizontal="center" vertical="center" wrapText="1"/>
    </xf>
    <xf numFmtId="0" fontId="26" fillId="10" borderId="25" xfId="13" applyFont="1" applyFill="1" applyBorder="1" applyAlignment="1">
      <alignment horizontal="center" vertical="center" wrapText="1"/>
    </xf>
    <xf numFmtId="0" fontId="26" fillId="10" borderId="143" xfId="13" applyFont="1" applyFill="1" applyBorder="1" applyAlignment="1">
      <alignment horizontal="center" vertical="center" wrapText="1"/>
    </xf>
    <xf numFmtId="0" fontId="104" fillId="66" borderId="211" xfId="19" applyFont="1" applyFill="1" applyBorder="1" applyAlignment="1">
      <alignment horizontal="center" vertical="center"/>
    </xf>
    <xf numFmtId="0" fontId="104" fillId="66" borderId="209" xfId="19" applyFont="1" applyFill="1" applyBorder="1" applyAlignment="1">
      <alignment horizontal="center" vertical="center"/>
    </xf>
    <xf numFmtId="0" fontId="104" fillId="66" borderId="212" xfId="19" applyFont="1" applyFill="1" applyBorder="1" applyAlignment="1">
      <alignment horizontal="center" vertical="center"/>
    </xf>
    <xf numFmtId="0" fontId="104" fillId="90" borderId="0" xfId="19" applyFont="1" applyFill="1" applyAlignment="1">
      <alignment horizontal="center" vertical="center"/>
    </xf>
    <xf numFmtId="0" fontId="104" fillId="90" borderId="214" xfId="19" applyFont="1" applyFill="1" applyBorder="1" applyAlignment="1">
      <alignment horizontal="center" vertical="center"/>
    </xf>
    <xf numFmtId="0" fontId="48" fillId="10" borderId="0" xfId="19" applyFont="1" applyFill="1" applyAlignment="1">
      <alignment horizontal="right" vertical="center"/>
    </xf>
    <xf numFmtId="0" fontId="61" fillId="10" borderId="174" xfId="19" applyFont="1" applyFill="1" applyBorder="1" applyAlignment="1">
      <alignment horizontal="center" vertical="center" wrapText="1"/>
    </xf>
    <xf numFmtId="0" fontId="61" fillId="10" borderId="209" xfId="19" applyFont="1" applyFill="1" applyBorder="1" applyAlignment="1">
      <alignment horizontal="center" vertical="center" wrapText="1"/>
    </xf>
    <xf numFmtId="0" fontId="61" fillId="10" borderId="210" xfId="19" applyFont="1" applyFill="1" applyBorder="1" applyAlignment="1">
      <alignment horizontal="center" vertical="center" wrapText="1"/>
    </xf>
    <xf numFmtId="0" fontId="61" fillId="10" borderId="10" xfId="19" applyFont="1" applyFill="1" applyBorder="1" applyAlignment="1">
      <alignment horizontal="center" vertical="center" wrapText="1"/>
    </xf>
    <xf numFmtId="0" fontId="61" fillId="10" borderId="3" xfId="19" applyFont="1" applyFill="1" applyBorder="1" applyAlignment="1">
      <alignment horizontal="center" vertical="center" wrapText="1"/>
    </xf>
    <xf numFmtId="0" fontId="61" fillId="10" borderId="11" xfId="19" applyFont="1" applyFill="1" applyBorder="1" applyAlignment="1">
      <alignment horizontal="center" vertical="center" wrapText="1"/>
    </xf>
    <xf numFmtId="0" fontId="104" fillId="66" borderId="6" xfId="19" applyFont="1" applyFill="1" applyBorder="1" applyAlignment="1">
      <alignment horizontal="center" vertical="center"/>
    </xf>
    <xf numFmtId="0" fontId="104" fillId="66" borderId="0" xfId="19" applyFont="1" applyFill="1" applyAlignment="1">
      <alignment horizontal="center" vertical="center"/>
    </xf>
    <xf numFmtId="0" fontId="104" fillId="66" borderId="7" xfId="19" applyFont="1" applyFill="1" applyBorder="1" applyAlignment="1">
      <alignment horizontal="center" vertical="center"/>
    </xf>
    <xf numFmtId="0" fontId="110" fillId="10" borderId="174" xfId="19" applyFont="1" applyFill="1" applyBorder="1" applyAlignment="1">
      <alignment horizontal="right" vertical="center"/>
    </xf>
    <xf numFmtId="0" fontId="110" fillId="10" borderId="209" xfId="19" applyFont="1" applyFill="1" applyBorder="1" applyAlignment="1">
      <alignment horizontal="right" vertical="center"/>
    </xf>
    <xf numFmtId="0" fontId="48" fillId="10" borderId="174" xfId="19" applyFont="1" applyFill="1" applyBorder="1" applyAlignment="1">
      <alignment horizontal="right" vertical="center"/>
    </xf>
    <xf numFmtId="0" fontId="48" fillId="10" borderId="209" xfId="19" applyFont="1" applyFill="1" applyBorder="1" applyAlignment="1">
      <alignment horizontal="right" vertical="center"/>
    </xf>
    <xf numFmtId="172" fontId="103" fillId="10" borderId="0" xfId="19" applyNumberFormat="1" applyFont="1" applyFill="1" applyAlignment="1" applyProtection="1">
      <alignment horizontal="center" vertical="center"/>
      <protection locked="0"/>
    </xf>
    <xf numFmtId="172" fontId="103" fillId="10" borderId="7" xfId="19" applyNumberFormat="1" applyFont="1" applyFill="1" applyBorder="1" applyAlignment="1" applyProtection="1">
      <alignment horizontal="center" vertical="center"/>
      <protection locked="0"/>
    </xf>
    <xf numFmtId="0" fontId="3" fillId="10" borderId="6" xfId="19" applyFont="1" applyFill="1" applyBorder="1" applyAlignment="1">
      <alignment horizontal="right" vertical="center"/>
    </xf>
    <xf numFmtId="0" fontId="3" fillId="10" borderId="0" xfId="19" applyFont="1" applyFill="1" applyAlignment="1">
      <alignment horizontal="right" vertical="center"/>
    </xf>
    <xf numFmtId="172" fontId="6" fillId="10" borderId="0" xfId="19" applyNumberFormat="1" applyFont="1" applyFill="1" applyAlignment="1" applyProtection="1">
      <alignment horizontal="center" vertical="center"/>
      <protection locked="0"/>
    </xf>
    <xf numFmtId="0" fontId="114" fillId="6" borderId="4" xfId="19" applyFont="1" applyFill="1" applyBorder="1" applyAlignment="1">
      <alignment horizontal="center" vertical="center"/>
    </xf>
    <xf numFmtId="0" fontId="114" fillId="6" borderId="1" xfId="19" applyFont="1" applyFill="1" applyBorder="1" applyAlignment="1">
      <alignment horizontal="center" vertical="center"/>
    </xf>
    <xf numFmtId="0" fontId="114" fillId="6" borderId="5" xfId="19" applyFont="1" applyFill="1" applyBorder="1" applyAlignment="1">
      <alignment horizontal="center" vertical="center"/>
    </xf>
    <xf numFmtId="0" fontId="103" fillId="10" borderId="223" xfId="19" applyFont="1" applyFill="1" applyBorder="1" applyAlignment="1">
      <alignment horizontal="center" vertical="center" wrapText="1"/>
    </xf>
    <xf numFmtId="0" fontId="103" fillId="10" borderId="26" xfId="19" applyFont="1" applyFill="1" applyBorder="1" applyAlignment="1">
      <alignment horizontal="center" vertical="center" wrapText="1"/>
    </xf>
    <xf numFmtId="0" fontId="103" fillId="10" borderId="26" xfId="19" applyFont="1" applyFill="1" applyBorder="1" applyAlignment="1">
      <alignment horizontal="center" vertical="center"/>
    </xf>
    <xf numFmtId="172" fontId="338" fillId="10" borderId="26" xfId="19" applyNumberFormat="1" applyFont="1" applyFill="1" applyBorder="1" applyAlignment="1" applyProtection="1">
      <alignment horizontal="center" vertical="center" wrapText="1"/>
      <protection locked="0"/>
    </xf>
    <xf numFmtId="172" fontId="338" fillId="10" borderId="136" xfId="19" applyNumberFormat="1" applyFont="1" applyFill="1" applyBorder="1" applyAlignment="1" applyProtection="1">
      <alignment horizontal="center" vertical="center" wrapText="1"/>
      <protection locked="0"/>
    </xf>
    <xf numFmtId="0" fontId="1" fillId="10" borderId="6" xfId="19" applyFill="1" applyBorder="1" applyAlignment="1">
      <alignment horizontal="right" vertical="center"/>
    </xf>
    <xf numFmtId="0" fontId="1" fillId="10" borderId="0" xfId="19" applyFill="1" applyAlignment="1">
      <alignment horizontal="right" vertical="center"/>
    </xf>
    <xf numFmtId="0" fontId="438" fillId="10" borderId="227" xfId="42" applyFont="1" applyFill="1" applyBorder="1" applyAlignment="1">
      <alignment horizontal="center" vertical="center" wrapText="1"/>
    </xf>
    <xf numFmtId="0" fontId="438" fillId="10" borderId="228" xfId="42" applyFont="1" applyFill="1" applyBorder="1" applyAlignment="1">
      <alignment horizontal="center" vertical="center" wrapText="1"/>
    </xf>
    <xf numFmtId="0" fontId="438" fillId="10" borderId="229" xfId="42" applyFont="1" applyFill="1" applyBorder="1" applyAlignment="1">
      <alignment horizontal="center" vertical="center" wrapText="1"/>
    </xf>
    <xf numFmtId="0" fontId="26" fillId="6" borderId="266" xfId="42" applyFont="1" applyFill="1" applyBorder="1" applyAlignment="1">
      <alignment horizontal="center" vertical="center" wrapText="1"/>
    </xf>
    <xf numFmtId="0" fontId="26" fillId="6" borderId="146" xfId="42" applyFont="1" applyFill="1" applyBorder="1" applyAlignment="1">
      <alignment horizontal="center" vertical="center" wrapText="1"/>
    </xf>
    <xf numFmtId="0" fontId="26" fillId="6" borderId="147" xfId="42" applyFont="1" applyFill="1" applyBorder="1" applyAlignment="1">
      <alignment horizontal="center" vertical="center" wrapText="1"/>
    </xf>
    <xf numFmtId="0" fontId="438" fillId="10" borderId="6" xfId="42" applyFont="1" applyFill="1" applyBorder="1" applyAlignment="1">
      <alignment horizontal="center" vertical="center" wrapText="1"/>
    </xf>
    <xf numFmtId="0" fontId="439" fillId="10" borderId="0" xfId="42" applyFont="1" applyFill="1" applyAlignment="1">
      <alignment horizontal="center" vertical="center" wrapText="1"/>
    </xf>
    <xf numFmtId="0" fontId="439" fillId="10" borderId="7" xfId="42" applyFont="1" applyFill="1" applyBorder="1" applyAlignment="1">
      <alignment horizontal="center" vertical="center" wrapText="1"/>
    </xf>
    <xf numFmtId="0" fontId="346" fillId="8" borderId="6" xfId="42" applyFont="1" applyFill="1" applyBorder="1" applyAlignment="1">
      <alignment horizontal="center" vertical="center"/>
    </xf>
    <xf numFmtId="0" fontId="346" fillId="8" borderId="0" xfId="42" applyFont="1" applyFill="1" applyAlignment="1">
      <alignment horizontal="center" vertical="center"/>
    </xf>
    <xf numFmtId="0" fontId="346" fillId="8" borderId="7" xfId="42" applyFont="1" applyFill="1" applyBorder="1" applyAlignment="1">
      <alignment horizontal="center" vertical="center"/>
    </xf>
    <xf numFmtId="0" fontId="440" fillId="10" borderId="6" xfId="34" applyFont="1" applyFill="1" applyBorder="1" applyAlignment="1">
      <alignment horizontal="center" vertical="center" wrapText="1"/>
    </xf>
    <xf numFmtId="0" fontId="440" fillId="10" borderId="0" xfId="34" applyFont="1" applyFill="1" applyAlignment="1">
      <alignment horizontal="center" vertical="center" wrapText="1"/>
    </xf>
    <xf numFmtId="0" fontId="440" fillId="10" borderId="7" xfId="34" applyFont="1" applyFill="1" applyBorder="1" applyAlignment="1">
      <alignment horizontal="center" vertical="center" wrapText="1"/>
    </xf>
    <xf numFmtId="0" fontId="441" fillId="42" borderId="6" xfId="42" applyFont="1" applyFill="1" applyBorder="1" applyAlignment="1">
      <alignment horizontal="center" vertical="center"/>
    </xf>
    <xf numFmtId="0" fontId="441" fillId="42" borderId="0" xfId="42" applyFont="1" applyFill="1" applyAlignment="1">
      <alignment horizontal="center" vertical="center"/>
    </xf>
    <xf numFmtId="0" fontId="441" fillId="42" borderId="7" xfId="42" applyFont="1" applyFill="1" applyBorder="1" applyAlignment="1">
      <alignment horizontal="center" vertical="center"/>
    </xf>
    <xf numFmtId="186" fontId="103" fillId="10" borderId="0" xfId="21" applyNumberFormat="1" applyFont="1" applyFill="1" applyAlignment="1">
      <alignment horizontal="left" vertical="center" wrapText="1"/>
    </xf>
    <xf numFmtId="186" fontId="103" fillId="10" borderId="0" xfId="21" applyNumberFormat="1" applyFont="1" applyFill="1" applyAlignment="1">
      <alignment horizontal="right" vertical="center" wrapText="1"/>
    </xf>
    <xf numFmtId="186" fontId="445" fillId="10" borderId="0" xfId="21" applyNumberFormat="1" applyFont="1" applyFill="1" applyAlignment="1">
      <alignment horizontal="center" vertical="center" wrapText="1"/>
    </xf>
    <xf numFmtId="0" fontId="346" fillId="6" borderId="4" xfId="19" applyFont="1" applyFill="1" applyBorder="1" applyAlignment="1">
      <alignment horizontal="center" vertical="center"/>
    </xf>
    <xf numFmtId="0" fontId="346" fillId="6" borderId="1" xfId="19" applyFont="1" applyFill="1" applyBorder="1" applyAlignment="1">
      <alignment horizontal="center" vertical="center"/>
    </xf>
    <xf numFmtId="0" fontId="346" fillId="6" borderId="5" xfId="19" applyFont="1" applyFill="1" applyBorder="1" applyAlignment="1">
      <alignment horizontal="center" vertical="center"/>
    </xf>
    <xf numFmtId="0" fontId="114" fillId="10" borderId="26" xfId="19" applyFont="1" applyFill="1" applyBorder="1" applyAlignment="1">
      <alignment horizontal="center" vertical="center"/>
    </xf>
    <xf numFmtId="0" fontId="114" fillId="10" borderId="22" xfId="19" applyFont="1" applyFill="1" applyBorder="1" applyAlignment="1">
      <alignment horizontal="center" vertical="center"/>
    </xf>
    <xf numFmtId="0" fontId="114" fillId="10" borderId="26" xfId="19" applyFont="1" applyFill="1" applyBorder="1" applyAlignment="1">
      <alignment horizontal="right" vertical="center"/>
    </xf>
    <xf numFmtId="0" fontId="114" fillId="10" borderId="22" xfId="19" applyFont="1" applyFill="1" applyBorder="1" applyAlignment="1">
      <alignment horizontal="right" vertical="center"/>
    </xf>
    <xf numFmtId="0" fontId="343" fillId="10" borderId="0" xfId="19" applyFont="1" applyFill="1" applyAlignment="1">
      <alignment horizontal="center" vertical="center"/>
    </xf>
    <xf numFmtId="1" fontId="114" fillId="10" borderId="0" xfId="21" applyNumberFormat="1" applyFont="1" applyFill="1" applyAlignment="1">
      <alignment horizontal="center" vertical="center"/>
    </xf>
    <xf numFmtId="0" fontId="114" fillId="10" borderId="0" xfId="19" applyFont="1" applyFill="1" applyAlignment="1">
      <alignment horizontal="center" vertical="center"/>
    </xf>
    <xf numFmtId="181" fontId="114" fillId="10" borderId="7" xfId="21" applyNumberFormat="1" applyFont="1" applyFill="1" applyBorder="1" applyAlignment="1">
      <alignment horizontal="center" vertical="center"/>
    </xf>
    <xf numFmtId="0" fontId="19" fillId="10" borderId="6" xfId="2" applyFont="1" applyFill="1" applyBorder="1" applyAlignment="1">
      <alignment horizontal="center" vertical="center" wrapText="1"/>
    </xf>
    <xf numFmtId="0" fontId="19" fillId="10" borderId="0" xfId="2" applyFont="1" applyFill="1" applyAlignment="1">
      <alignment horizontal="center" vertical="center" wrapText="1"/>
    </xf>
    <xf numFmtId="0" fontId="19" fillId="10" borderId="7" xfId="2" applyFont="1" applyFill="1" applyBorder="1" applyAlignment="1">
      <alignment horizontal="center" vertical="center" wrapText="1"/>
    </xf>
    <xf numFmtId="0" fontId="44" fillId="10" borderId="6" xfId="19" applyFont="1" applyFill="1" applyBorder="1" applyAlignment="1">
      <alignment horizontal="center" vertical="center" wrapText="1"/>
    </xf>
    <xf numFmtId="0" fontId="44" fillId="10" borderId="0" xfId="19" applyFont="1" applyFill="1" applyAlignment="1">
      <alignment horizontal="center" vertical="center" wrapText="1"/>
    </xf>
    <xf numFmtId="0" fontId="44" fillId="10" borderId="7" xfId="19" applyFont="1" applyFill="1" applyBorder="1" applyAlignment="1">
      <alignment horizontal="center" vertical="center" wrapText="1"/>
    </xf>
    <xf numFmtId="2" fontId="114" fillId="10" borderId="7" xfId="19" applyNumberFormat="1" applyFont="1" applyFill="1" applyBorder="1" applyAlignment="1">
      <alignment horizontal="center" vertical="center"/>
    </xf>
    <xf numFmtId="0" fontId="453" fillId="2015" borderId="25" xfId="2" applyFont="1" applyFill="1" applyBorder="1" applyAlignment="1" applyProtection="1">
      <alignment horizontal="center" vertical="center"/>
      <protection hidden="1"/>
    </xf>
    <xf numFmtId="0" fontId="52" fillId="21" borderId="214" xfId="2" applyFont="1" applyFill="1" applyBorder="1" applyAlignment="1">
      <alignment horizontal="center" vertical="center" textRotation="90"/>
    </xf>
    <xf numFmtId="0" fontId="359" fillId="0" borderId="213" xfId="21" applyFont="1" applyBorder="1" applyAlignment="1" applyProtection="1">
      <alignment horizontal="center" vertical="center"/>
      <protection locked="0"/>
    </xf>
    <xf numFmtId="0" fontId="359" fillId="0" borderId="0" xfId="21" applyFont="1" applyAlignment="1" applyProtection="1">
      <alignment horizontal="center" vertical="center"/>
      <protection locked="0"/>
    </xf>
    <xf numFmtId="0" fontId="359" fillId="0" borderId="214" xfId="21" applyFont="1" applyBorder="1" applyAlignment="1" applyProtection="1">
      <alignment horizontal="center" vertical="center"/>
      <protection locked="0"/>
    </xf>
    <xf numFmtId="0" fontId="104" fillId="10" borderId="0" xfId="21" applyFont="1" applyFill="1" applyAlignment="1">
      <alignment horizontal="center" vertical="center"/>
    </xf>
    <xf numFmtId="172" fontId="343" fillId="10" borderId="0" xfId="21" applyNumberFormat="1" applyFont="1" applyFill="1" applyAlignment="1">
      <alignment horizontal="left" vertical="center"/>
    </xf>
    <xf numFmtId="0" fontId="114" fillId="10" borderId="6" xfId="19" applyFont="1" applyFill="1" applyBorder="1" applyAlignment="1">
      <alignment horizontal="right" vertical="center"/>
    </xf>
    <xf numFmtId="1" fontId="114" fillId="10" borderId="0" xfId="19" applyNumberFormat="1" applyFont="1" applyFill="1" applyAlignment="1">
      <alignment horizontal="right" vertical="center"/>
    </xf>
    <xf numFmtId="1" fontId="114" fillId="10" borderId="0" xfId="19" applyNumberFormat="1" applyFont="1" applyFill="1" applyAlignment="1">
      <alignment horizontal="center" vertical="center"/>
    </xf>
    <xf numFmtId="0" fontId="340" fillId="10" borderId="0" xfId="19" applyFont="1" applyFill="1" applyAlignment="1">
      <alignment horizontal="center" vertical="center"/>
    </xf>
    <xf numFmtId="186" fontId="449" fillId="48" borderId="223" xfId="21" applyNumberFormat="1" applyFont="1" applyFill="1" applyBorder="1" applyAlignment="1">
      <alignment horizontal="center" vertical="center" wrapText="1"/>
    </xf>
    <xf numFmtId="186" fontId="449" fillId="48" borderId="26" xfId="21" applyNumberFormat="1" applyFont="1" applyFill="1" applyBorder="1" applyAlignment="1">
      <alignment horizontal="center" vertical="center" wrapText="1"/>
    </xf>
    <xf numFmtId="186" fontId="449" fillId="48" borderId="136" xfId="21" applyNumberFormat="1" applyFont="1" applyFill="1" applyBorder="1" applyAlignment="1">
      <alignment horizontal="center" vertical="center" wrapText="1"/>
    </xf>
    <xf numFmtId="186" fontId="449" fillId="48" borderId="6" xfId="21" applyNumberFormat="1" applyFont="1" applyFill="1" applyBorder="1" applyAlignment="1">
      <alignment horizontal="center" vertical="center" wrapText="1"/>
    </xf>
    <xf numFmtId="186" fontId="449" fillId="48" borderId="0" xfId="21" applyNumberFormat="1" applyFont="1" applyFill="1" applyAlignment="1">
      <alignment horizontal="center" vertical="center" wrapText="1"/>
    </xf>
    <xf numFmtId="186" fontId="449" fillId="48" borderId="7" xfId="21" applyNumberFormat="1" applyFont="1" applyFill="1" applyBorder="1" applyAlignment="1">
      <alignment horizontal="center" vertical="center" wrapText="1"/>
    </xf>
    <xf numFmtId="186" fontId="386" fillId="10" borderId="6" xfId="21" applyNumberFormat="1" applyFont="1" applyFill="1" applyBorder="1" applyAlignment="1">
      <alignment horizontal="right" vertical="center" wrapText="1"/>
    </xf>
    <xf numFmtId="186" fontId="386" fillId="10" borderId="0" xfId="21" applyNumberFormat="1" applyFont="1" applyFill="1" applyAlignment="1">
      <alignment horizontal="right" vertical="center" wrapText="1"/>
    </xf>
    <xf numFmtId="181" fontId="385" fillId="48" borderId="0" xfId="21" applyNumberFormat="1" applyFont="1" applyFill="1" applyAlignment="1">
      <alignment horizontal="center" vertical="center"/>
    </xf>
    <xf numFmtId="181" fontId="385" fillId="48" borderId="22" xfId="21" applyNumberFormat="1" applyFont="1" applyFill="1" applyBorder="1" applyAlignment="1">
      <alignment horizontal="center" vertical="center"/>
    </xf>
    <xf numFmtId="186" fontId="450" fillId="10" borderId="0" xfId="21" applyNumberFormat="1" applyFont="1" applyFill="1" applyAlignment="1">
      <alignment horizontal="right" vertical="center" wrapText="1"/>
    </xf>
    <xf numFmtId="181" fontId="451" fillId="48" borderId="0" xfId="21" applyNumberFormat="1" applyFont="1" applyFill="1" applyAlignment="1">
      <alignment horizontal="center" vertical="center"/>
    </xf>
    <xf numFmtId="181" fontId="451" fillId="48" borderId="22" xfId="21" applyNumberFormat="1" applyFont="1" applyFill="1" applyBorder="1" applyAlignment="1">
      <alignment horizontal="center" vertical="center"/>
    </xf>
    <xf numFmtId="0" fontId="104" fillId="10" borderId="0" xfId="19" applyFont="1" applyFill="1" applyAlignment="1">
      <alignment horizontal="right" vertical="center" wrapText="1"/>
    </xf>
    <xf numFmtId="186" fontId="346" fillId="10" borderId="223" xfId="21" applyNumberFormat="1" applyFont="1" applyFill="1" applyBorder="1" applyAlignment="1">
      <alignment horizontal="center" vertical="center" wrapText="1"/>
    </xf>
    <xf numFmtId="186" fontId="346" fillId="10" borderId="26" xfId="21" applyNumberFormat="1" applyFont="1" applyFill="1" applyBorder="1" applyAlignment="1">
      <alignment horizontal="center" vertical="center" wrapText="1"/>
    </xf>
    <xf numFmtId="186" fontId="346" fillId="10" borderId="136" xfId="21" applyNumberFormat="1" applyFont="1" applyFill="1" applyBorder="1" applyAlignment="1">
      <alignment horizontal="center" vertical="center" wrapText="1"/>
    </xf>
    <xf numFmtId="186" fontId="346" fillId="10" borderId="6" xfId="21" applyNumberFormat="1" applyFont="1" applyFill="1" applyBorder="1" applyAlignment="1">
      <alignment horizontal="center" vertical="center" wrapText="1"/>
    </xf>
    <xf numFmtId="186" fontId="346" fillId="10" borderId="0" xfId="21" applyNumberFormat="1" applyFont="1" applyFill="1" applyAlignment="1">
      <alignment horizontal="center" vertical="center" wrapText="1"/>
    </xf>
    <xf numFmtId="186" fontId="346" fillId="10" borderId="7" xfId="21" applyNumberFormat="1" applyFont="1" applyFill="1" applyBorder="1" applyAlignment="1">
      <alignment horizontal="center" vertical="center" wrapText="1"/>
    </xf>
    <xf numFmtId="1" fontId="114" fillId="10" borderId="0" xfId="21" applyNumberFormat="1" applyFont="1" applyFill="1" applyAlignment="1">
      <alignment horizontal="right" vertical="center"/>
    </xf>
    <xf numFmtId="0" fontId="330" fillId="57" borderId="0" xfId="2" applyFont="1" applyFill="1" applyAlignment="1" applyProtection="1">
      <alignment horizontal="center"/>
      <protection hidden="1"/>
    </xf>
    <xf numFmtId="0" fontId="194" fillId="1986" borderId="6" xfId="19" applyFont="1" applyFill="1" applyBorder="1" applyAlignment="1">
      <alignment horizontal="center" vertical="center"/>
    </xf>
    <xf numFmtId="0" fontId="194" fillId="1986" borderId="0" xfId="19" applyFont="1" applyFill="1" applyAlignment="1">
      <alignment horizontal="center" vertical="center"/>
    </xf>
    <xf numFmtId="0" fontId="194" fillId="1986" borderId="174" xfId="19" applyFont="1" applyFill="1" applyBorder="1" applyAlignment="1">
      <alignment horizontal="center" vertical="center"/>
    </xf>
    <xf numFmtId="0" fontId="194" fillId="1986" borderId="209" xfId="19" applyFont="1" applyFill="1" applyBorder="1" applyAlignment="1">
      <alignment horizontal="center" vertical="center"/>
    </xf>
    <xf numFmtId="0" fontId="1" fillId="10" borderId="275" xfId="19" applyFill="1" applyBorder="1" applyAlignment="1">
      <alignment horizontal="center"/>
    </xf>
    <xf numFmtId="0" fontId="1" fillId="10" borderId="276" xfId="19" applyFill="1" applyBorder="1" applyAlignment="1">
      <alignment horizontal="center"/>
    </xf>
    <xf numFmtId="0" fontId="36" fillId="10" borderId="4" xfId="19" applyFont="1" applyFill="1" applyBorder="1" applyAlignment="1">
      <alignment horizontal="center" wrapText="1"/>
    </xf>
    <xf numFmtId="0" fontId="36" fillId="10" borderId="5" xfId="19" applyFont="1" applyFill="1" applyBorder="1" applyAlignment="1">
      <alignment horizontal="center" wrapText="1"/>
    </xf>
    <xf numFmtId="0" fontId="36" fillId="10" borderId="6" xfId="19" applyFont="1" applyFill="1" applyBorder="1" applyAlignment="1">
      <alignment horizontal="center" wrapText="1"/>
    </xf>
    <xf numFmtId="0" fontId="36" fillId="10" borderId="7" xfId="19" applyFont="1" applyFill="1" applyBorder="1" applyAlignment="1">
      <alignment horizontal="center" wrapText="1"/>
    </xf>
    <xf numFmtId="0" fontId="20" fillId="21" borderId="7" xfId="2" applyFont="1" applyFill="1" applyBorder="1" applyAlignment="1">
      <alignment horizontal="center" vertical="center" textRotation="90"/>
    </xf>
    <xf numFmtId="0" fontId="20" fillId="21" borderId="7" xfId="2" applyFont="1" applyFill="1" applyBorder="1" applyAlignment="1">
      <alignment horizontal="center" vertical="center" textRotation="90" wrapText="1"/>
    </xf>
    <xf numFmtId="0" fontId="21" fillId="10" borderId="4" xfId="19" applyFont="1" applyFill="1" applyBorder="1" applyAlignment="1">
      <alignment horizontal="center" vertical="center"/>
    </xf>
    <xf numFmtId="0" fontId="21" fillId="10" borderId="5" xfId="19" applyFont="1" applyFill="1" applyBorder="1" applyAlignment="1">
      <alignment horizontal="center" vertical="center"/>
    </xf>
    <xf numFmtId="0" fontId="3" fillId="10" borderId="4" xfId="19" applyFont="1" applyFill="1" applyBorder="1" applyAlignment="1">
      <alignment horizontal="center" vertical="center" wrapText="1"/>
    </xf>
    <xf numFmtId="0" fontId="3" fillId="10" borderId="5" xfId="19" applyFont="1" applyFill="1" applyBorder="1" applyAlignment="1">
      <alignment horizontal="center" vertical="center" wrapText="1"/>
    </xf>
    <xf numFmtId="0" fontId="3" fillId="10" borderId="6" xfId="19" applyFont="1" applyFill="1" applyBorder="1" applyAlignment="1">
      <alignment horizontal="center" vertical="center" wrapText="1"/>
    </xf>
    <xf numFmtId="0" fontId="3" fillId="10" borderId="7" xfId="19" applyFont="1" applyFill="1" applyBorder="1" applyAlignment="1">
      <alignment horizontal="center" vertical="center" wrapText="1"/>
    </xf>
    <xf numFmtId="0" fontId="17" fillId="10" borderId="6" xfId="19" applyFont="1" applyFill="1" applyBorder="1" applyAlignment="1">
      <alignment horizontal="center" vertical="center"/>
    </xf>
    <xf numFmtId="0" fontId="17" fillId="10" borderId="7" xfId="19" applyFont="1" applyFill="1" applyBorder="1" applyAlignment="1">
      <alignment horizontal="center" vertical="center"/>
    </xf>
    <xf numFmtId="0" fontId="3" fillId="10" borderId="249" xfId="19" applyFont="1" applyFill="1" applyBorder="1" applyAlignment="1">
      <alignment horizontal="center" vertical="center"/>
    </xf>
    <xf numFmtId="0" fontId="3" fillId="10" borderId="250" xfId="19" applyFont="1" applyFill="1" applyBorder="1" applyAlignment="1">
      <alignment horizontal="center" vertical="center"/>
    </xf>
    <xf numFmtId="0" fontId="1" fillId="10" borderId="6" xfId="19" applyFill="1" applyBorder="1" applyAlignment="1">
      <alignment horizontal="center"/>
    </xf>
    <xf numFmtId="0" fontId="1" fillId="10" borderId="7" xfId="19" applyFill="1" applyBorder="1" applyAlignment="1">
      <alignment horizontal="center"/>
    </xf>
    <xf numFmtId="0" fontId="48" fillId="0" borderId="275" xfId="19" applyFont="1" applyBorder="1" applyAlignment="1">
      <alignment horizontal="center"/>
    </xf>
    <xf numFmtId="0" fontId="48" fillId="0" borderId="276" xfId="19" applyFont="1" applyBorder="1" applyAlignment="1">
      <alignment horizontal="center"/>
    </xf>
    <xf numFmtId="0" fontId="3" fillId="10" borderId="249" xfId="19" applyFont="1" applyFill="1" applyBorder="1" applyAlignment="1">
      <alignment horizontal="center"/>
    </xf>
    <xf numFmtId="0" fontId="3" fillId="10" borderId="250" xfId="19" applyFont="1" applyFill="1" applyBorder="1" applyAlignment="1">
      <alignment horizontal="center"/>
    </xf>
    <xf numFmtId="0" fontId="0" fillId="10" borderId="6" xfId="19" applyFont="1" applyFill="1" applyBorder="1" applyAlignment="1">
      <alignment horizontal="center"/>
    </xf>
    <xf numFmtId="0" fontId="0" fillId="10" borderId="7" xfId="19" applyFont="1" applyFill="1" applyBorder="1" applyAlignment="1">
      <alignment horizontal="center"/>
    </xf>
    <xf numFmtId="0" fontId="182" fillId="6" borderId="4" xfId="21" applyFont="1" applyFill="1" applyBorder="1" applyAlignment="1" applyProtection="1">
      <alignment horizontal="right" vertical="center"/>
      <protection locked="0"/>
    </xf>
    <xf numFmtId="0" fontId="277" fillId="10" borderId="0" xfId="1" applyFont="1" applyFill="1" applyAlignment="1">
      <alignment horizontal="left" vertical="center"/>
    </xf>
    <xf numFmtId="0" fontId="277" fillId="10" borderId="0" xfId="36" applyFont="1" applyFill="1" applyAlignment="1">
      <alignment horizontal="left" vertical="center"/>
    </xf>
    <xf numFmtId="0" fontId="461" fillId="0" borderId="0" xfId="36" applyFont="1" applyAlignment="1">
      <alignment horizontal="center" vertical="center"/>
    </xf>
    <xf numFmtId="0" fontId="21" fillId="6" borderId="4" xfId="29" applyFont="1" applyFill="1" applyBorder="1" applyAlignment="1">
      <alignment horizontal="center"/>
    </xf>
    <xf numFmtId="0" fontId="21" fillId="6" borderId="1" xfId="29" applyFont="1" applyFill="1" applyBorder="1" applyAlignment="1">
      <alignment horizontal="center"/>
    </xf>
    <xf numFmtId="0" fontId="21" fillId="6" borderId="5" xfId="29" applyFont="1" applyFill="1" applyBorder="1" applyAlignment="1">
      <alignment horizontal="center"/>
    </xf>
    <xf numFmtId="0" fontId="306" fillId="48" borderId="26" xfId="19" applyFont="1" applyFill="1" applyBorder="1" applyAlignment="1">
      <alignment horizontal="center" vertical="center"/>
    </xf>
    <xf numFmtId="0" fontId="306" fillId="48" borderId="136" xfId="19" applyFont="1" applyFill="1" applyBorder="1" applyAlignment="1">
      <alignment horizontal="center" vertical="center"/>
    </xf>
    <xf numFmtId="0" fontId="306" fillId="48" borderId="22" xfId="19" applyFont="1" applyFill="1" applyBorder="1" applyAlignment="1">
      <alignment horizontal="center" vertical="center"/>
    </xf>
    <xf numFmtId="0" fontId="306" fillId="48" borderId="23" xfId="19" applyFont="1" applyFill="1" applyBorder="1" applyAlignment="1">
      <alignment horizontal="center" vertical="center"/>
    </xf>
    <xf numFmtId="0" fontId="14" fillId="1999" borderId="223" xfId="21" applyFont="1" applyFill="1" applyBorder="1" applyAlignment="1">
      <alignment horizontal="center" vertical="center"/>
    </xf>
    <xf numFmtId="0" fontId="14" fillId="1999" borderId="26" xfId="21" applyFont="1" applyFill="1" applyBorder="1" applyAlignment="1">
      <alignment horizontal="center" vertical="center"/>
    </xf>
    <xf numFmtId="0" fontId="14" fillId="1999" borderId="179" xfId="21" applyFont="1" applyFill="1" applyBorder="1" applyAlignment="1">
      <alignment horizontal="center" vertical="center"/>
    </xf>
    <xf numFmtId="0" fontId="14" fillId="1999" borderId="25" xfId="21" applyFont="1" applyFill="1" applyBorder="1" applyAlignment="1">
      <alignment horizontal="center" vertical="center"/>
    </xf>
    <xf numFmtId="212" fontId="55" fillId="13" borderId="26" xfId="46" applyNumberFormat="1" applyFont="1" applyFill="1" applyBorder="1" applyAlignment="1" applyProtection="1">
      <alignment horizontal="center" vertical="center" wrapText="1"/>
      <protection locked="0"/>
    </xf>
    <xf numFmtId="212" fontId="55" fillId="13" borderId="25" xfId="46" applyNumberFormat="1" applyFont="1" applyFill="1" applyBorder="1" applyAlignment="1" applyProtection="1">
      <alignment horizontal="center" vertical="center" wrapText="1"/>
      <protection locked="0"/>
    </xf>
    <xf numFmtId="199" fontId="21" fillId="11" borderId="136" xfId="46" applyNumberFormat="1" applyFont="1" applyFill="1" applyBorder="1" applyAlignment="1" applyProtection="1">
      <alignment horizontal="center" vertical="center" wrapText="1"/>
      <protection locked="0"/>
    </xf>
    <xf numFmtId="199" fontId="21" fillId="11" borderId="143" xfId="46" applyNumberFormat="1" applyFont="1" applyFill="1" applyBorder="1" applyAlignment="1" applyProtection="1">
      <alignment horizontal="center" vertical="center" wrapText="1"/>
      <protection locked="0"/>
    </xf>
    <xf numFmtId="0" fontId="1" fillId="0" borderId="223" xfId="19" applyBorder="1" applyAlignment="1">
      <alignment horizontal="center" vertical="center"/>
    </xf>
    <xf numFmtId="0" fontId="1" fillId="0" borderId="175" xfId="19" applyBorder="1" applyAlignment="1">
      <alignment horizontal="center" vertical="center"/>
    </xf>
    <xf numFmtId="9" fontId="26" fillId="10" borderId="136" xfId="19" applyNumberFormat="1" applyFont="1" applyFill="1" applyBorder="1" applyAlignment="1">
      <alignment horizontal="center" vertical="center"/>
    </xf>
    <xf numFmtId="9" fontId="26" fillId="10" borderId="23" xfId="19" applyNumberFormat="1" applyFont="1" applyFill="1" applyBorder="1" applyAlignment="1">
      <alignment horizontal="center" vertical="center"/>
    </xf>
    <xf numFmtId="0" fontId="61" fillId="10" borderId="223" xfId="19" applyFont="1" applyFill="1" applyBorder="1" applyAlignment="1">
      <alignment horizontal="center" vertical="center" wrapText="1"/>
    </xf>
    <xf numFmtId="0" fontId="61" fillId="10" borderId="6" xfId="19" applyFont="1" applyFill="1" applyBorder="1" applyAlignment="1">
      <alignment horizontal="center" vertical="center" wrapText="1"/>
    </xf>
    <xf numFmtId="0" fontId="306" fillId="48" borderId="0" xfId="19" applyFont="1" applyFill="1" applyAlignment="1">
      <alignment horizontal="center" vertical="center"/>
    </xf>
    <xf numFmtId="0" fontId="306" fillId="48" borderId="7" xfId="19" applyFont="1" applyFill="1" applyBorder="1" applyAlignment="1">
      <alignment horizontal="center" vertical="center"/>
    </xf>
    <xf numFmtId="0" fontId="61" fillId="10" borderId="223" xfId="19" applyFont="1" applyFill="1" applyBorder="1" applyAlignment="1">
      <alignment horizontal="center" vertical="center"/>
    </xf>
    <xf numFmtId="0" fontId="61" fillId="10" borderId="175" xfId="19" applyFont="1" applyFill="1" applyBorder="1" applyAlignment="1">
      <alignment horizontal="center" vertical="center"/>
    </xf>
    <xf numFmtId="0" fontId="462" fillId="11" borderId="6" xfId="2" applyFont="1" applyFill="1" applyBorder="1" applyAlignment="1">
      <alignment horizontal="center" vertical="center"/>
    </xf>
    <xf numFmtId="0" fontId="462" fillId="11" borderId="175" xfId="2" applyFont="1" applyFill="1" applyBorder="1" applyAlignment="1">
      <alignment horizontal="center" vertical="center"/>
    </xf>
    <xf numFmtId="203" fontId="463" fillId="48" borderId="0" xfId="46" applyNumberFormat="1" applyFont="1" applyFill="1" applyAlignment="1" applyProtection="1">
      <alignment horizontal="center" vertical="center" wrapText="1"/>
      <protection locked="0"/>
    </xf>
    <xf numFmtId="203" fontId="463" fillId="48" borderId="22" xfId="46" applyNumberFormat="1" applyFont="1" applyFill="1" applyBorder="1" applyAlignment="1" applyProtection="1">
      <alignment horizontal="center" vertical="center" wrapText="1"/>
      <protection locked="0"/>
    </xf>
    <xf numFmtId="219" fontId="81" fillId="13" borderId="0" xfId="46" applyNumberFormat="1" applyFont="1" applyFill="1" applyAlignment="1" applyProtection="1">
      <alignment horizontal="center" vertical="center" wrapText="1"/>
      <protection locked="0"/>
    </xf>
    <xf numFmtId="219" fontId="81" fillId="13" borderId="22" xfId="46" applyNumberFormat="1" applyFont="1" applyFill="1" applyBorder="1" applyAlignment="1" applyProtection="1">
      <alignment horizontal="center" vertical="center" wrapText="1"/>
      <protection locked="0"/>
    </xf>
    <xf numFmtId="213" fontId="17" fillId="11" borderId="7" xfId="46" applyNumberFormat="1" applyFont="1" applyFill="1" applyBorder="1" applyAlignment="1" applyProtection="1">
      <alignment horizontal="center" vertical="center" wrapText="1"/>
      <protection locked="0"/>
    </xf>
    <xf numFmtId="213" fontId="17" fillId="11" borderId="23" xfId="46" applyNumberFormat="1" applyFont="1" applyFill="1" applyBorder="1" applyAlignment="1" applyProtection="1">
      <alignment horizontal="center" vertical="center" wrapText="1"/>
      <protection locked="0"/>
    </xf>
    <xf numFmtId="0" fontId="44" fillId="10" borderId="274" xfId="2" applyFont="1" applyFill="1" applyBorder="1" applyAlignment="1">
      <alignment horizontal="center" vertical="center"/>
    </xf>
    <xf numFmtId="0" fontId="44" fillId="10" borderId="284" xfId="2" applyFont="1" applyFill="1" applyBorder="1" applyAlignment="1">
      <alignment horizontal="center" vertical="center"/>
    </xf>
    <xf numFmtId="0" fontId="459" fillId="10" borderId="128" xfId="2" quotePrefix="1" applyFont="1" applyFill="1" applyBorder="1" applyAlignment="1">
      <alignment horizontal="center" vertical="center"/>
    </xf>
    <xf numFmtId="0" fontId="135" fillId="10" borderId="128" xfId="2" quotePrefix="1" applyFont="1" applyFill="1" applyBorder="1" applyAlignment="1">
      <alignment horizontal="center" vertical="center"/>
    </xf>
    <xf numFmtId="0" fontId="135" fillId="10" borderId="26" xfId="2" quotePrefix="1" applyFont="1" applyFill="1" applyBorder="1" applyAlignment="1">
      <alignment horizontal="center" vertical="center"/>
    </xf>
    <xf numFmtId="219" fontId="36" fillId="10" borderId="128" xfId="46" applyNumberFormat="1" applyFont="1" applyFill="1" applyBorder="1" applyAlignment="1" applyProtection="1">
      <alignment horizontal="center" vertical="center" wrapText="1"/>
      <protection locked="0"/>
    </xf>
    <xf numFmtId="219" fontId="36" fillId="10" borderId="26" xfId="46" applyNumberFormat="1" applyFont="1" applyFill="1" applyBorder="1" applyAlignment="1" applyProtection="1">
      <alignment horizontal="center" vertical="center" wrapText="1"/>
      <protection locked="0"/>
    </xf>
    <xf numFmtId="213" fontId="36" fillId="10" borderId="109" xfId="46" applyNumberFormat="1" applyFont="1" applyFill="1" applyBorder="1" applyAlignment="1" applyProtection="1">
      <alignment horizontal="center" vertical="center" wrapText="1"/>
      <protection locked="0"/>
    </xf>
    <xf numFmtId="213" fontId="36" fillId="10" borderId="136" xfId="46" applyNumberFormat="1" applyFont="1" applyFill="1" applyBorder="1" applyAlignment="1" applyProtection="1">
      <alignment horizontal="center" vertical="center" wrapText="1"/>
      <protection locked="0"/>
    </xf>
    <xf numFmtId="0" fontId="245" fillId="11" borderId="6" xfId="2" applyFont="1" applyFill="1" applyBorder="1" applyAlignment="1">
      <alignment horizontal="center" vertical="center"/>
    </xf>
    <xf numFmtId="203" fontId="107" fillId="48" borderId="0" xfId="46" applyNumberFormat="1" applyFont="1" applyFill="1" applyAlignment="1" applyProtection="1">
      <alignment horizontal="center" vertical="center" wrapText="1"/>
      <protection locked="0"/>
    </xf>
    <xf numFmtId="219" fontId="107" fillId="13" borderId="0" xfId="46" applyNumberFormat="1" applyFont="1" applyFill="1" applyAlignment="1" applyProtection="1">
      <alignment horizontal="center" vertical="center" wrapText="1"/>
      <protection locked="0"/>
    </xf>
    <xf numFmtId="0" fontId="44" fillId="10" borderId="281" xfId="2" applyFont="1" applyFill="1" applyBorder="1" applyAlignment="1">
      <alignment horizontal="center" vertical="center"/>
    </xf>
    <xf numFmtId="0" fontId="26" fillId="10" borderId="282" xfId="19" applyFont="1" applyFill="1" applyBorder="1" applyAlignment="1">
      <alignment horizontal="right" vertical="center"/>
    </xf>
    <xf numFmtId="0" fontId="26" fillId="10" borderId="128" xfId="19" applyFont="1" applyFill="1" applyBorder="1" applyAlignment="1">
      <alignment horizontal="right" vertical="center"/>
    </xf>
    <xf numFmtId="219" fontId="21" fillId="10" borderId="282" xfId="46" applyNumberFormat="1" applyFont="1" applyFill="1" applyBorder="1" applyAlignment="1" applyProtection="1">
      <alignment horizontal="center" vertical="center" wrapText="1"/>
      <protection locked="0"/>
    </xf>
    <xf numFmtId="219" fontId="21" fillId="10" borderId="128" xfId="46" applyNumberFormat="1" applyFont="1" applyFill="1" applyBorder="1" applyAlignment="1" applyProtection="1">
      <alignment horizontal="center" vertical="center" wrapText="1"/>
      <protection locked="0"/>
    </xf>
    <xf numFmtId="213" fontId="21" fillId="10" borderId="283" xfId="46" applyNumberFormat="1" applyFont="1" applyFill="1" applyBorder="1" applyAlignment="1" applyProtection="1">
      <alignment horizontal="center" vertical="center" wrapText="1"/>
      <protection locked="0"/>
    </xf>
    <xf numFmtId="213" fontId="21" fillId="10" borderId="109" xfId="46" applyNumberFormat="1" applyFont="1" applyFill="1" applyBorder="1" applyAlignment="1" applyProtection="1">
      <alignment horizontal="center" vertical="center" wrapText="1"/>
      <protection locked="0"/>
    </xf>
    <xf numFmtId="0" fontId="464" fillId="10" borderId="128" xfId="2" applyFont="1" applyFill="1" applyBorder="1" applyAlignment="1">
      <alignment horizontal="right" vertical="center"/>
    </xf>
    <xf numFmtId="0" fontId="459" fillId="10" borderId="26" xfId="2" applyFont="1" applyFill="1" applyBorder="1" applyAlignment="1">
      <alignment horizontal="center" vertical="center"/>
    </xf>
    <xf numFmtId="0" fontId="459" fillId="10" borderId="22" xfId="2" applyFont="1" applyFill="1" applyBorder="1" applyAlignment="1">
      <alignment horizontal="center" vertical="center"/>
    </xf>
    <xf numFmtId="0" fontId="115" fillId="0" borderId="0" xfId="1" applyFont="1" applyAlignment="1">
      <alignment vertical="center"/>
    </xf>
    <xf numFmtId="0" fontId="115" fillId="10" borderId="0" xfId="36" applyFont="1" applyFill="1" applyAlignment="1">
      <alignment horizontal="left" vertical="center"/>
    </xf>
    <xf numFmtId="0" fontId="19" fillId="10" borderId="174" xfId="2" applyFont="1" applyFill="1" applyBorder="1" applyAlignment="1">
      <alignment horizontal="center" vertical="center" wrapText="1"/>
    </xf>
    <xf numFmtId="0" fontId="19" fillId="10" borderId="210" xfId="2" applyFont="1" applyFill="1" applyBorder="1" applyAlignment="1">
      <alignment horizontal="center" vertical="center" wrapText="1"/>
    </xf>
    <xf numFmtId="0" fontId="36" fillId="10" borderId="213" xfId="12" applyFont="1" applyFill="1" applyBorder="1" applyAlignment="1">
      <alignment horizontal="center" vertical="center"/>
    </xf>
    <xf numFmtId="0" fontId="36" fillId="10" borderId="214" xfId="12" applyFont="1" applyFill="1" applyBorder="1" applyAlignment="1">
      <alignment horizontal="center" vertical="center"/>
    </xf>
    <xf numFmtId="0" fontId="98" fillId="10" borderId="213" xfId="12" applyFont="1" applyFill="1" applyBorder="1" applyAlignment="1">
      <alignment horizontal="center" vertical="center"/>
    </xf>
    <xf numFmtId="0" fontId="98" fillId="10" borderId="214" xfId="12" applyFont="1" applyFill="1" applyBorder="1" applyAlignment="1">
      <alignment horizontal="center" vertical="center"/>
    </xf>
    <xf numFmtId="0" fontId="76" fillId="14" borderId="291" xfId="17" applyFont="1" applyFill="1" applyBorder="1" applyAlignment="1">
      <alignment horizontal="center" vertical="center"/>
    </xf>
    <xf numFmtId="0" fontId="76" fillId="14" borderId="293" xfId="17" applyFont="1" applyFill="1" applyBorder="1" applyAlignment="1">
      <alignment horizontal="center" vertical="center"/>
    </xf>
    <xf numFmtId="0" fontId="76" fillId="14" borderId="292" xfId="17" applyFont="1" applyFill="1" applyBorder="1" applyAlignment="1">
      <alignment horizontal="center" vertical="center"/>
    </xf>
    <xf numFmtId="1" fontId="21" fillId="10" borderId="211" xfId="2" applyNumberFormat="1" applyFont="1" applyFill="1" applyBorder="1" applyAlignment="1" applyProtection="1">
      <alignment horizontal="center" vertical="center" wrapText="1"/>
      <protection hidden="1"/>
    </xf>
    <xf numFmtId="1" fontId="21" fillId="10" borderId="212" xfId="2" applyNumberFormat="1" applyFont="1" applyFill="1" applyBorder="1" applyAlignment="1" applyProtection="1">
      <alignment horizontal="center" vertical="center" wrapText="1"/>
      <protection hidden="1"/>
    </xf>
    <xf numFmtId="0" fontId="72" fillId="0" borderId="0" xfId="20" applyFont="1" applyAlignment="1" applyProtection="1">
      <alignment horizontal="center" vertical="center" wrapText="1"/>
    </xf>
    <xf numFmtId="0" fontId="72" fillId="0" borderId="0" xfId="20" applyFont="1" applyBorder="1" applyAlignment="1" applyProtection="1">
      <alignment horizontal="center" vertical="center" wrapText="1"/>
    </xf>
    <xf numFmtId="0" fontId="98" fillId="10" borderId="211" xfId="12" applyFont="1" applyFill="1" applyBorder="1" applyAlignment="1">
      <alignment horizontal="center" vertical="center"/>
    </xf>
    <xf numFmtId="0" fontId="98" fillId="10" borderId="212" xfId="12" applyFont="1" applyFill="1" applyBorder="1" applyAlignment="1">
      <alignment horizontal="center" vertical="center"/>
    </xf>
    <xf numFmtId="0" fontId="31" fillId="10" borderId="211" xfId="12" applyFont="1" applyFill="1" applyBorder="1" applyAlignment="1">
      <alignment horizontal="center" vertical="center" wrapText="1"/>
    </xf>
    <xf numFmtId="0" fontId="31" fillId="10" borderId="212" xfId="12" applyFont="1" applyFill="1" applyBorder="1" applyAlignment="1">
      <alignment horizontal="center" vertical="center" wrapText="1"/>
    </xf>
    <xf numFmtId="0" fontId="31" fillId="10" borderId="213" xfId="12" applyFont="1" applyFill="1" applyBorder="1" applyAlignment="1">
      <alignment horizontal="center" vertical="center" wrapText="1"/>
    </xf>
    <xf numFmtId="0" fontId="31" fillId="10" borderId="214" xfId="12" applyFont="1" applyFill="1" applyBorder="1" applyAlignment="1">
      <alignment horizontal="center" vertical="center" wrapText="1"/>
    </xf>
    <xf numFmtId="0" fontId="5" fillId="10" borderId="0" xfId="1" applyFill="1" applyAlignment="1">
      <alignment horizontal="left" vertical="center"/>
    </xf>
    <xf numFmtId="0" fontId="47" fillId="10" borderId="0" xfId="6" applyFont="1" applyFill="1" applyAlignment="1">
      <alignment horizontal="center" vertical="center"/>
    </xf>
    <xf numFmtId="0" fontId="277" fillId="10" borderId="0" xfId="1" applyFont="1" applyFill="1" applyAlignment="1">
      <alignment vertical="center"/>
    </xf>
    <xf numFmtId="0" fontId="468" fillId="10" borderId="0" xfId="0" applyFont="1" applyFill="1" applyAlignment="1">
      <alignment vertical="center"/>
    </xf>
    <xf numFmtId="0" fontId="5" fillId="10" borderId="0" xfId="1" applyFill="1" applyAlignment="1">
      <alignment horizontal="left" vertical="center" wrapText="1"/>
    </xf>
  </cellXfs>
  <cellStyles count="48">
    <cellStyle name="Lien hypertexte" xfId="1" builtinId="8"/>
    <cellStyle name="Lien hypertexte 2 2 2" xfId="39" xr:uid="{488B8C8B-70CE-47EE-830D-506DCCF8D617}"/>
    <cellStyle name="Lien hypertexte 2 2 3" xfId="37" xr:uid="{E05AB037-2A1D-4623-A163-588DFF599054}"/>
    <cellStyle name="Lien hypertexte 3 2 2" xfId="36" xr:uid="{0419F298-36B1-40EE-A23F-6106339038D2}"/>
    <cellStyle name="Lien hypertexte 3 2 3" xfId="41" xr:uid="{55D99A83-D389-43CE-8EEC-2D3010F86D5A}"/>
    <cellStyle name="Lien hypertexte 4 2" xfId="40" xr:uid="{76499D2B-2397-4435-898B-48B03C2DA9DF}"/>
    <cellStyle name="Lien hypertexte_Copie de cc2_festival_menus_gemrcn_2011" xfId="20" xr:uid="{0A2255CC-1B7D-4026-AB61-643472A555A3}"/>
    <cellStyle name="Normal" xfId="0" builtinId="0"/>
    <cellStyle name="Normal 10 2 2 2 2 3 2 3 2 2 4 2" xfId="6" xr:uid="{D5FDF941-FE81-43BA-8914-BB3C42F60396}"/>
    <cellStyle name="Normal 10 3 2 3 2" xfId="8" xr:uid="{9D526214-858D-4BF1-8A57-E1EA44450F43}"/>
    <cellStyle name="Normal 11 2 3 2 3 2 2 4 2" xfId="7" xr:uid="{1EFD1AF9-7882-4A96-B430-F040DFBA6211}"/>
    <cellStyle name="Normal 12 2" xfId="12" xr:uid="{2D50B8D4-D575-4222-85E0-1D785B4D7CE5}"/>
    <cellStyle name="Normal 2 2 2 2 2" xfId="2" xr:uid="{5FA94A01-EC25-45C0-ACFC-53D707516B3F}"/>
    <cellStyle name="Normal 2 2 2 2 3" xfId="28" xr:uid="{6C00E1A3-4691-4D3F-862A-B0CEEAFD4EE8}"/>
    <cellStyle name="Normal 2 2 4" xfId="11" xr:uid="{C50E833E-0781-4F03-BF4B-67C31B1AC57C}"/>
    <cellStyle name="Normal 2 2 5" xfId="29" xr:uid="{837284EC-747E-4D29-8D5B-5817966CA2DF}"/>
    <cellStyle name="Normal 2 3" xfId="18" xr:uid="{F027F0A0-B56D-46C9-9DFD-B03FEE175B99}"/>
    <cellStyle name="Normal 3 3 2" xfId="35" xr:uid="{F8CE8386-0523-45F3-B2C2-0ED6EFA40560}"/>
    <cellStyle name="Normal 4" xfId="22" xr:uid="{914B0141-0D41-4776-8D4D-669EB59940CC}"/>
    <cellStyle name="Normal 4 2" xfId="47" xr:uid="{898A5161-E908-45A8-8396-86EA9C08557F}"/>
    <cellStyle name="Normal 4 2 2 2 2 2 2 2 3" xfId="16" xr:uid="{0DA9C530-7AAE-4F61-B2C4-DE0B37578318}"/>
    <cellStyle name="Normal 4 2 2 2 2 2 2 2 3 3 2" xfId="19" xr:uid="{6A4DABEC-3C49-4DE2-AFDC-C41CD0A64994}"/>
    <cellStyle name="Normal 4 2 2 2 2 2 2 2 4 3" xfId="26" xr:uid="{ABB43771-5FF4-439C-8A67-E1C5744495FA}"/>
    <cellStyle name="Normal 4 2 2 2 2 2 2 2 4 3 6 2" xfId="33" xr:uid="{CB2E0BB1-FD2B-446C-A098-F2F8C6B5DB15}"/>
    <cellStyle name="Normal 4 2 2 2 2 2 2 2 4 5 2" xfId="14" xr:uid="{5CECAA32-EB6F-45FE-BC53-E5D6D589C654}"/>
    <cellStyle name="Normal 4 2 2 2 2 2 2 2 4 5 2 2" xfId="24" xr:uid="{E5872D22-812F-47DA-9E1B-1CFA9DDAF519}"/>
    <cellStyle name="Normal 4 2 2 2 2 2 2 5 4 2 3 2 2 3 2 2 4 2" xfId="31" xr:uid="{D8C2469C-9344-49D0-9B5B-58E3679A9B8C}"/>
    <cellStyle name="Normal 4 2 2 2 2 2 2 6 2 2 3 2 3 3 2 2" xfId="23" xr:uid="{7FBFA94D-AF99-48C3-ADFF-BADAC97F0F1E}"/>
    <cellStyle name="Normal 4 2 2 2 2 2 2 6 2 2 3 2 3 3 2 2 4 2" xfId="30" xr:uid="{8D17587B-A3B2-4778-B11B-C8E9735E9A00}"/>
    <cellStyle name="Normal 4 2 2 2 3 2 2 3 2 2" xfId="38" xr:uid="{B42F0A0D-6BE4-4959-B32C-2810B91DB912}"/>
    <cellStyle name="Normal 4 2 4 2 2 4 2 2 2 2 3 2" xfId="32" xr:uid="{76E644D4-3B56-4AE1-84DB-607897194E99}"/>
    <cellStyle name="Normal 4 2 5" xfId="27" xr:uid="{E479401E-570E-47CB-BEE1-5FC2CB1336CD}"/>
    <cellStyle name="Normal 4 3 4 2" xfId="3" xr:uid="{6E983795-5E3B-4B40-BA1E-FD2C72A3BDF4}"/>
    <cellStyle name="Normal 4 3 4 2 2 2" xfId="5" xr:uid="{DCB8E407-C729-43E3-B6AF-D136BC7534DC}"/>
    <cellStyle name="Normal 4 3 4 3 2" xfId="25" xr:uid="{23DFC5BD-5012-434D-9D2F-10F6F5086B75}"/>
    <cellStyle name="Normal 9 2 2 2 3 3 2 2 2 2" xfId="4" xr:uid="{F79E2DA1-765C-49C0-B3CA-952AEBDF746D}"/>
    <cellStyle name="Normal 9 2 2 2 5 2 2" xfId="9" xr:uid="{7E8A2C5F-DF80-40D1-BAE8-70B2968BF423}"/>
    <cellStyle name="Normal_Bons de commande livraison" xfId="34" xr:uid="{AD1813A8-C57D-4F5D-8A4B-480970930A7E}"/>
    <cellStyle name="Normal_Comparer recettes 2009 OK 2 2" xfId="13" xr:uid="{7B678D32-238A-4B0B-9A71-29ECC8EB265A}"/>
    <cellStyle name="Normal_Conditionnement 3 décembre" xfId="42" xr:uid="{3FE22AC0-585E-44DA-8B8E-B6082525B8B3}"/>
    <cellStyle name="Normal_Cuissons Températures portait16-11-2006" xfId="45" xr:uid="{FD962568-EDDB-4D0E-AB70-E62CEBBEE2DB}"/>
    <cellStyle name="Normal_EFECTIF1 2" xfId="43" xr:uid="{055234BF-EE4B-40D6-9A3B-AA403CF8B648}"/>
    <cellStyle name="Normal_Effectif Conditionnement Goulin" xfId="44" xr:uid="{4589F324-5A37-427B-9175-55C62D6A8F3D}"/>
    <cellStyle name="Normal_Forum Marais 15 09 2001 2 2" xfId="15" xr:uid="{DA82745F-7592-4B94-B2D5-A849E4750D22}"/>
    <cellStyle name="Normal_Forum Marais 15 09 2001 2 2 2" xfId="21" xr:uid="{9DEBF3C7-A05C-4302-BC69-8EE89E1C3EC8}"/>
    <cellStyle name="Normal_FT Cuisson Evolutive" xfId="10" xr:uid="{CFF045CE-0D5A-46C2-91FF-3278DFB38F12}"/>
    <cellStyle name="Normal_GERMCN UPC brouillon" xfId="17" xr:uid="{4B738B65-E268-4638-A5F4-A9C7FF894BDA}"/>
    <cellStyle name="Normal_Marché 2002 filtre automatique" xfId="46" xr:uid="{14B30563-3A5F-4564-9E16-F314FB34A4E8}"/>
  </cellStyles>
  <dxfs count="42">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s>
  <tableStyles count="0" defaultTableStyle="TableStyleMedium2" defaultPivotStyle="PivotStyleLight16"/>
  <colors>
    <mruColors>
      <color rgb="FFCC00FF"/>
      <color rgb="FF0000FF"/>
      <color rgb="FFFFFF99"/>
      <color rgb="FFF2F2F2"/>
      <color rgb="FF002060"/>
      <color rgb="FF000000"/>
      <color rgb="FFFFFFCC"/>
      <color rgb="FFFFF2CC"/>
      <color rgb="FFFFD966"/>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16.png"/><Relationship Id="rId7"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67</xdr:row>
      <xdr:rowOff>1</xdr:rowOff>
    </xdr:from>
    <xdr:to>
      <xdr:col>2</xdr:col>
      <xdr:colOff>314325</xdr:colOff>
      <xdr:row>72</xdr:row>
      <xdr:rowOff>117209</xdr:rowOff>
    </xdr:to>
    <xdr:pic>
      <xdr:nvPicPr>
        <xdr:cNvPr id="2" name="Image 1">
          <a:extLst>
            <a:ext uri="{FF2B5EF4-FFF2-40B4-BE49-F238E27FC236}">
              <a16:creationId xmlns:a16="http://schemas.microsoft.com/office/drawing/2014/main" id="{DDAA6953-5F20-41AA-8AA1-A0E8924B59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287376"/>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657225</xdr:colOff>
      <xdr:row>0</xdr:row>
      <xdr:rowOff>133350</xdr:rowOff>
    </xdr:from>
    <xdr:to>
      <xdr:col>11</xdr:col>
      <xdr:colOff>391658</xdr:colOff>
      <xdr:row>6</xdr:row>
      <xdr:rowOff>57304</xdr:rowOff>
    </xdr:to>
    <xdr:pic>
      <xdr:nvPicPr>
        <xdr:cNvPr id="3" name="Image 2">
          <a:extLst>
            <a:ext uri="{FF2B5EF4-FFF2-40B4-BE49-F238E27FC236}">
              <a16:creationId xmlns:a16="http://schemas.microsoft.com/office/drawing/2014/main" id="{16AD4B0A-4272-4F73-A4ED-33804157BB2F}"/>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228599</xdr:colOff>
      <xdr:row>81</xdr:row>
      <xdr:rowOff>9525</xdr:rowOff>
    </xdr:from>
    <xdr:to>
      <xdr:col>4</xdr:col>
      <xdr:colOff>636737</xdr:colOff>
      <xdr:row>83</xdr:row>
      <xdr:rowOff>17613</xdr:rowOff>
    </xdr:to>
    <xdr:pic>
      <xdr:nvPicPr>
        <xdr:cNvPr id="2" name="Image 1" descr="Google (Android 12L)">
          <a:extLst>
            <a:ext uri="{FF2B5EF4-FFF2-40B4-BE49-F238E27FC236}">
              <a16:creationId xmlns:a16="http://schemas.microsoft.com/office/drawing/2014/main" id="{7F13BE71-43D9-4971-B1C6-0927FBC37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129790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81</xdr:row>
      <xdr:rowOff>0</xdr:rowOff>
    </xdr:from>
    <xdr:to>
      <xdr:col>5</xdr:col>
      <xdr:colOff>447675</xdr:colOff>
      <xdr:row>82</xdr:row>
      <xdr:rowOff>104775</xdr:rowOff>
    </xdr:to>
    <xdr:pic>
      <xdr:nvPicPr>
        <xdr:cNvPr id="3" name="Image 2" descr="🔗 Lien">
          <a:extLst>
            <a:ext uri="{FF2B5EF4-FFF2-40B4-BE49-F238E27FC236}">
              <a16:creationId xmlns:a16="http://schemas.microsoft.com/office/drawing/2014/main" id="{16BB9649-E0B2-4C1C-92FE-6BB5A99FD8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12883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81</xdr:row>
      <xdr:rowOff>1</xdr:rowOff>
    </xdr:from>
    <xdr:to>
      <xdr:col>6</xdr:col>
      <xdr:colOff>333375</xdr:colOff>
      <xdr:row>82</xdr:row>
      <xdr:rowOff>171092</xdr:rowOff>
    </xdr:to>
    <xdr:pic>
      <xdr:nvPicPr>
        <xdr:cNvPr id="4" name="Image 3">
          <a:extLst>
            <a:ext uri="{FF2B5EF4-FFF2-40B4-BE49-F238E27FC236}">
              <a16:creationId xmlns:a16="http://schemas.microsoft.com/office/drawing/2014/main" id="{F8D33494-9CBE-424C-A399-FC1529AC32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1288376"/>
          <a:ext cx="333375" cy="371116"/>
        </a:xfrm>
        <a:prstGeom prst="rect">
          <a:avLst/>
        </a:prstGeom>
      </xdr:spPr>
    </xdr:pic>
    <xdr:clientData/>
  </xdr:twoCellAnchor>
  <xdr:oneCellAnchor>
    <xdr:from>
      <xdr:col>9</xdr:col>
      <xdr:colOff>0</xdr:colOff>
      <xdr:row>35</xdr:row>
      <xdr:rowOff>0</xdr:rowOff>
    </xdr:from>
    <xdr:ext cx="1438476" cy="781159"/>
    <xdr:pic>
      <xdr:nvPicPr>
        <xdr:cNvPr id="5" name="Image 4">
          <a:extLst>
            <a:ext uri="{FF2B5EF4-FFF2-40B4-BE49-F238E27FC236}">
              <a16:creationId xmlns:a16="http://schemas.microsoft.com/office/drawing/2014/main" id="{11BC3D01-3985-4DC5-BA79-BEFA1B92D4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1934825"/>
          <a:ext cx="1438476" cy="781159"/>
        </a:xfrm>
        <a:prstGeom prst="rect">
          <a:avLst/>
        </a:prstGeom>
      </xdr:spPr>
    </xdr:pic>
    <xdr:clientData/>
  </xdr:oneCellAnchor>
  <xdr:oneCellAnchor>
    <xdr:from>
      <xdr:col>9</xdr:col>
      <xdr:colOff>0</xdr:colOff>
      <xdr:row>40</xdr:row>
      <xdr:rowOff>0</xdr:rowOff>
    </xdr:from>
    <xdr:ext cx="3639058" cy="2133898"/>
    <xdr:pic>
      <xdr:nvPicPr>
        <xdr:cNvPr id="6" name="Image 5">
          <a:extLst>
            <a:ext uri="{FF2B5EF4-FFF2-40B4-BE49-F238E27FC236}">
              <a16:creationId xmlns:a16="http://schemas.microsoft.com/office/drawing/2014/main" id="{B873D459-172A-4E6D-83D1-2E9DC72059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2934950"/>
          <a:ext cx="3639058" cy="2133898"/>
        </a:xfrm>
        <a:prstGeom prst="rect">
          <a:avLst/>
        </a:prstGeom>
      </xdr:spPr>
    </xdr:pic>
    <xdr:clientData/>
  </xdr:oneCellAnchor>
  <xdr:twoCellAnchor editAs="oneCell">
    <xdr:from>
      <xdr:col>9</xdr:col>
      <xdr:colOff>733425</xdr:colOff>
      <xdr:row>1</xdr:row>
      <xdr:rowOff>38100</xdr:rowOff>
    </xdr:from>
    <xdr:to>
      <xdr:col>10</xdr:col>
      <xdr:colOff>281828</xdr:colOff>
      <xdr:row>2</xdr:row>
      <xdr:rowOff>238125</xdr:rowOff>
    </xdr:to>
    <xdr:pic>
      <xdr:nvPicPr>
        <xdr:cNvPr id="7" name="Image 6">
          <a:extLst>
            <a:ext uri="{FF2B5EF4-FFF2-40B4-BE49-F238E27FC236}">
              <a16:creationId xmlns:a16="http://schemas.microsoft.com/office/drawing/2014/main" id="{731DADCA-7202-430F-A1D3-923E7763D12F}"/>
            </a:ext>
          </a:extLst>
        </xdr:cNvPr>
        <xdr:cNvPicPr>
          <a:picLocks noChangeAspect="1"/>
        </xdr:cNvPicPr>
      </xdr:nvPicPr>
      <xdr:blipFill>
        <a:blip xmlns:r="http://schemas.openxmlformats.org/officeDocument/2006/relationships" r:embed="rId6"/>
        <a:stretch>
          <a:fillRect/>
        </a:stretch>
      </xdr:blipFill>
      <xdr:spPr>
        <a:xfrm>
          <a:off x="8201025" y="228600"/>
          <a:ext cx="815228" cy="571500"/>
        </a:xfrm>
        <a:prstGeom prst="rect">
          <a:avLst/>
        </a:prstGeom>
      </xdr:spPr>
    </xdr:pic>
    <xdr:clientData/>
  </xdr:twoCellAnchor>
  <xdr:twoCellAnchor editAs="oneCell">
    <xdr:from>
      <xdr:col>33</xdr:col>
      <xdr:colOff>47625</xdr:colOff>
      <xdr:row>0</xdr:row>
      <xdr:rowOff>114300</xdr:rowOff>
    </xdr:from>
    <xdr:to>
      <xdr:col>33</xdr:col>
      <xdr:colOff>895763</xdr:colOff>
      <xdr:row>2</xdr:row>
      <xdr:rowOff>161925</xdr:rowOff>
    </xdr:to>
    <xdr:pic>
      <xdr:nvPicPr>
        <xdr:cNvPr id="8" name="Image 7">
          <a:extLst>
            <a:ext uri="{FF2B5EF4-FFF2-40B4-BE49-F238E27FC236}">
              <a16:creationId xmlns:a16="http://schemas.microsoft.com/office/drawing/2014/main" id="{6B73E9BA-43CB-4C9D-B975-812F01064458}"/>
            </a:ext>
          </a:extLst>
        </xdr:cNvPr>
        <xdr:cNvPicPr>
          <a:picLocks noChangeAspect="1"/>
        </xdr:cNvPicPr>
      </xdr:nvPicPr>
      <xdr:blipFill>
        <a:blip xmlns:r="http://schemas.openxmlformats.org/officeDocument/2006/relationships" r:embed="rId7"/>
        <a:stretch>
          <a:fillRect/>
        </a:stretch>
      </xdr:blipFill>
      <xdr:spPr>
        <a:xfrm>
          <a:off x="28527375" y="114300"/>
          <a:ext cx="848138" cy="609600"/>
        </a:xfrm>
        <a:prstGeom prst="rect">
          <a:avLst/>
        </a:prstGeom>
      </xdr:spPr>
    </xdr:pic>
    <xdr:clientData/>
  </xdr:twoCellAnchor>
  <xdr:twoCellAnchor editAs="oneCell">
    <xdr:from>
      <xdr:col>48</xdr:col>
      <xdr:colOff>19050</xdr:colOff>
      <xdr:row>1</xdr:row>
      <xdr:rowOff>114300</xdr:rowOff>
    </xdr:from>
    <xdr:to>
      <xdr:col>49</xdr:col>
      <xdr:colOff>123946</xdr:colOff>
      <xdr:row>2</xdr:row>
      <xdr:rowOff>342984</xdr:rowOff>
    </xdr:to>
    <xdr:pic>
      <xdr:nvPicPr>
        <xdr:cNvPr id="9" name="Image 8">
          <a:extLst>
            <a:ext uri="{FF2B5EF4-FFF2-40B4-BE49-F238E27FC236}">
              <a16:creationId xmlns:a16="http://schemas.microsoft.com/office/drawing/2014/main" id="{93E7EC5A-6597-4AC0-97A0-C4209A8E42C3}"/>
            </a:ext>
          </a:extLst>
        </xdr:cNvPr>
        <xdr:cNvPicPr>
          <a:picLocks noChangeAspect="1"/>
        </xdr:cNvPicPr>
      </xdr:nvPicPr>
      <xdr:blipFill>
        <a:blip xmlns:r="http://schemas.openxmlformats.org/officeDocument/2006/relationships" r:embed="rId8"/>
        <a:stretch>
          <a:fillRect/>
        </a:stretch>
      </xdr:blipFill>
      <xdr:spPr>
        <a:xfrm>
          <a:off x="41948100" y="304800"/>
          <a:ext cx="866896" cy="6001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1E2FEB64-0546-4E62-A53F-F0BFCAE9F618}"/>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DC528A3D-0184-481F-92AA-D7BBC3BBB0C8}"/>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16D592B5-0464-436F-B3A8-6D0C5369419B}"/>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E5367574-D564-48EB-9497-4A62288900E5}"/>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9</xdr:col>
      <xdr:colOff>304800</xdr:colOff>
      <xdr:row>59</xdr:row>
      <xdr:rowOff>66675</xdr:rowOff>
    </xdr:from>
    <xdr:ext cx="2448267" cy="2676899"/>
    <xdr:pic>
      <xdr:nvPicPr>
        <xdr:cNvPr id="2" name="Image 1">
          <a:extLst>
            <a:ext uri="{FF2B5EF4-FFF2-40B4-BE49-F238E27FC236}">
              <a16:creationId xmlns:a16="http://schemas.microsoft.com/office/drawing/2014/main" id="{6B88DCEE-CF11-4788-9718-803A9CC5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6087725"/>
          <a:ext cx="2448267" cy="2676899"/>
        </a:xfrm>
        <a:prstGeom prst="rect">
          <a:avLst/>
        </a:prstGeom>
      </xdr:spPr>
    </xdr:pic>
    <xdr:clientData/>
  </xdr:oneCellAnchor>
  <xdr:oneCellAnchor>
    <xdr:from>
      <xdr:col>12</xdr:col>
      <xdr:colOff>276225</xdr:colOff>
      <xdr:row>60</xdr:row>
      <xdr:rowOff>104775</xdr:rowOff>
    </xdr:from>
    <xdr:ext cx="2600688" cy="1686160"/>
    <xdr:pic>
      <xdr:nvPicPr>
        <xdr:cNvPr id="3" name="Image 2">
          <a:extLst>
            <a:ext uri="{FF2B5EF4-FFF2-40B4-BE49-F238E27FC236}">
              <a16:creationId xmlns:a16="http://schemas.microsoft.com/office/drawing/2014/main" id="{3ED0A50B-F626-4B1C-AB98-0C27FF7ED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6392525"/>
          <a:ext cx="2600688" cy="168616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66675</xdr:colOff>
      <xdr:row>145</xdr:row>
      <xdr:rowOff>47625</xdr:rowOff>
    </xdr:from>
    <xdr:ext cx="3362325" cy="1562100"/>
    <xdr:pic>
      <xdr:nvPicPr>
        <xdr:cNvPr id="2" name="Image 1" descr="Résultats de pourcentage dans la colonne D">
          <a:extLst>
            <a:ext uri="{FF2B5EF4-FFF2-40B4-BE49-F238E27FC236}">
              <a16:creationId xmlns:a16="http://schemas.microsoft.com/office/drawing/2014/main" id="{787E4F91-6CEC-4CF6-9E70-D4A89785E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7183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123825</xdr:rowOff>
    </xdr:from>
    <xdr:ext cx="8316486" cy="1876687"/>
    <xdr:pic>
      <xdr:nvPicPr>
        <xdr:cNvPr id="3" name="Image 2">
          <a:extLst>
            <a:ext uri="{FF2B5EF4-FFF2-40B4-BE49-F238E27FC236}">
              <a16:creationId xmlns:a16="http://schemas.microsoft.com/office/drawing/2014/main" id="{20882BD8-D78A-4761-9742-9CAA884EDC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859500"/>
          <a:ext cx="8316486" cy="18766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65</xdr:col>
      <xdr:colOff>352425</xdr:colOff>
      <xdr:row>23</xdr:row>
      <xdr:rowOff>123825</xdr:rowOff>
    </xdr:from>
    <xdr:ext cx="2203358" cy="1019175"/>
    <xdr:pic>
      <xdr:nvPicPr>
        <xdr:cNvPr id="7384" name="Image 7383">
          <a:extLst>
            <a:ext uri="{FF2B5EF4-FFF2-40B4-BE49-F238E27FC236}">
              <a16:creationId xmlns:a16="http://schemas.microsoft.com/office/drawing/2014/main" id="{5383BB36-AF09-4993-8A7A-7037DC89F89B}"/>
            </a:ext>
          </a:extLst>
        </xdr:cNvPr>
        <xdr:cNvPicPr>
          <a:picLocks noChangeAspect="1"/>
        </xdr:cNvPicPr>
      </xdr:nvPicPr>
      <xdr:blipFill>
        <a:blip xmlns:r="http://schemas.openxmlformats.org/officeDocument/2006/relationships" r:embed="rId1"/>
        <a:stretch>
          <a:fillRect/>
        </a:stretch>
      </xdr:blipFill>
      <xdr:spPr>
        <a:xfrm>
          <a:off x="50406300" y="5991225"/>
          <a:ext cx="2203358" cy="1019175"/>
        </a:xfrm>
        <a:prstGeom prst="rect">
          <a:avLst/>
        </a:prstGeom>
      </xdr:spPr>
    </xdr:pic>
    <xdr:clientData/>
  </xdr:oneCellAnchor>
  <xdr:oneCellAnchor>
    <xdr:from>
      <xdr:col>65</xdr:col>
      <xdr:colOff>361950</xdr:colOff>
      <xdr:row>32</xdr:row>
      <xdr:rowOff>57150</xdr:rowOff>
    </xdr:from>
    <xdr:ext cx="2377970" cy="1162050"/>
    <xdr:pic>
      <xdr:nvPicPr>
        <xdr:cNvPr id="7385" name="Image 7384">
          <a:extLst>
            <a:ext uri="{FF2B5EF4-FFF2-40B4-BE49-F238E27FC236}">
              <a16:creationId xmlns:a16="http://schemas.microsoft.com/office/drawing/2014/main" id="{F8C8AE8F-9374-4DB0-8FF4-C50AE68F1768}"/>
            </a:ext>
          </a:extLst>
        </xdr:cNvPr>
        <xdr:cNvPicPr>
          <a:picLocks noChangeAspect="1"/>
        </xdr:cNvPicPr>
      </xdr:nvPicPr>
      <xdr:blipFill>
        <a:blip xmlns:r="http://schemas.openxmlformats.org/officeDocument/2006/relationships" r:embed="rId2"/>
        <a:stretch>
          <a:fillRect/>
        </a:stretch>
      </xdr:blipFill>
      <xdr:spPr>
        <a:xfrm>
          <a:off x="48406050" y="8058150"/>
          <a:ext cx="2377970" cy="1162050"/>
        </a:xfrm>
        <a:prstGeom prst="rect">
          <a:avLst/>
        </a:prstGeom>
      </xdr:spPr>
    </xdr:pic>
    <xdr:clientData/>
  </xdr:oneCellAnchor>
  <xdr:oneCellAnchor>
    <xdr:from>
      <xdr:col>65</xdr:col>
      <xdr:colOff>771525</xdr:colOff>
      <xdr:row>47</xdr:row>
      <xdr:rowOff>9525</xdr:rowOff>
    </xdr:from>
    <xdr:ext cx="1190625" cy="857251"/>
    <xdr:pic>
      <xdr:nvPicPr>
        <xdr:cNvPr id="7387" name="Image 7386">
          <a:extLst>
            <a:ext uri="{FF2B5EF4-FFF2-40B4-BE49-F238E27FC236}">
              <a16:creationId xmlns:a16="http://schemas.microsoft.com/office/drawing/2014/main" id="{1AC35271-0746-478A-901F-C8661191EDDD}"/>
            </a:ext>
          </a:extLst>
        </xdr:cNvPr>
        <xdr:cNvPicPr>
          <a:picLocks noChangeAspect="1"/>
        </xdr:cNvPicPr>
      </xdr:nvPicPr>
      <xdr:blipFill>
        <a:blip xmlns:r="http://schemas.openxmlformats.org/officeDocument/2006/relationships" r:embed="rId3"/>
        <a:stretch>
          <a:fillRect/>
        </a:stretch>
      </xdr:blipFill>
      <xdr:spPr>
        <a:xfrm>
          <a:off x="48815625" y="12011025"/>
          <a:ext cx="1190625" cy="857251"/>
        </a:xfrm>
        <a:prstGeom prst="rect">
          <a:avLst/>
        </a:prstGeom>
      </xdr:spPr>
    </xdr:pic>
    <xdr:clientData/>
  </xdr:oneCellAnchor>
  <xdr:twoCellAnchor editAs="oneCell">
    <xdr:from>
      <xdr:col>97</xdr:col>
      <xdr:colOff>114300</xdr:colOff>
      <xdr:row>82</xdr:row>
      <xdr:rowOff>9525</xdr:rowOff>
    </xdr:from>
    <xdr:to>
      <xdr:col>98</xdr:col>
      <xdr:colOff>590772</xdr:colOff>
      <xdr:row>89</xdr:row>
      <xdr:rowOff>38367</xdr:rowOff>
    </xdr:to>
    <xdr:pic>
      <xdr:nvPicPr>
        <xdr:cNvPr id="2" name="Image 1">
          <a:extLst>
            <a:ext uri="{FF2B5EF4-FFF2-40B4-BE49-F238E27FC236}">
              <a16:creationId xmlns:a16="http://schemas.microsoft.com/office/drawing/2014/main" id="{B44D19D0-5A22-4956-A01F-2FD6B8D0EB95}"/>
            </a:ext>
          </a:extLst>
        </xdr:cNvPr>
        <xdr:cNvPicPr>
          <a:picLocks noChangeAspect="1"/>
        </xdr:cNvPicPr>
      </xdr:nvPicPr>
      <xdr:blipFill>
        <a:blip xmlns:r="http://schemas.openxmlformats.org/officeDocument/2006/relationships" r:embed="rId4"/>
        <a:stretch>
          <a:fillRect/>
        </a:stretch>
      </xdr:blipFill>
      <xdr:spPr>
        <a:xfrm>
          <a:off x="49653825" y="21878925"/>
          <a:ext cx="1590897" cy="1914792"/>
        </a:xfrm>
        <a:prstGeom prst="rect">
          <a:avLst/>
        </a:prstGeom>
      </xdr:spPr>
    </xdr:pic>
    <xdr:clientData/>
  </xdr:twoCellAnchor>
  <xdr:twoCellAnchor editAs="oneCell">
    <xdr:from>
      <xdr:col>95</xdr:col>
      <xdr:colOff>76200</xdr:colOff>
      <xdr:row>82</xdr:row>
      <xdr:rowOff>57150</xdr:rowOff>
    </xdr:from>
    <xdr:to>
      <xdr:col>96</xdr:col>
      <xdr:colOff>1283092</xdr:colOff>
      <xdr:row>86</xdr:row>
      <xdr:rowOff>180975</xdr:rowOff>
    </xdr:to>
    <xdr:pic>
      <xdr:nvPicPr>
        <xdr:cNvPr id="3" name="Image 2">
          <a:extLst>
            <a:ext uri="{FF2B5EF4-FFF2-40B4-BE49-F238E27FC236}">
              <a16:creationId xmlns:a16="http://schemas.microsoft.com/office/drawing/2014/main" id="{164B5780-C2A1-4194-B363-A91A58347311}"/>
            </a:ext>
          </a:extLst>
        </xdr:cNvPr>
        <xdr:cNvPicPr>
          <a:picLocks noChangeAspect="1"/>
        </xdr:cNvPicPr>
      </xdr:nvPicPr>
      <xdr:blipFill>
        <a:blip xmlns:r="http://schemas.openxmlformats.org/officeDocument/2006/relationships" r:embed="rId5"/>
        <a:stretch>
          <a:fillRect/>
        </a:stretch>
      </xdr:blipFill>
      <xdr:spPr>
        <a:xfrm>
          <a:off x="64389000" y="21926550"/>
          <a:ext cx="2473717" cy="1209675"/>
        </a:xfrm>
        <a:prstGeom prst="rect">
          <a:avLst/>
        </a:prstGeom>
      </xdr:spPr>
    </xdr:pic>
    <xdr:clientData/>
  </xdr:twoCellAnchor>
  <xdr:twoCellAnchor editAs="oneCell">
    <xdr:from>
      <xdr:col>94</xdr:col>
      <xdr:colOff>95251</xdr:colOff>
      <xdr:row>139</xdr:row>
      <xdr:rowOff>19049</xdr:rowOff>
    </xdr:from>
    <xdr:to>
      <xdr:col>94</xdr:col>
      <xdr:colOff>2433772</xdr:colOff>
      <xdr:row>141</xdr:row>
      <xdr:rowOff>76200</xdr:rowOff>
    </xdr:to>
    <xdr:pic>
      <xdr:nvPicPr>
        <xdr:cNvPr id="4" name="Image 2">
          <a:extLst>
            <a:ext uri="{FF2B5EF4-FFF2-40B4-BE49-F238E27FC236}">
              <a16:creationId xmlns:a16="http://schemas.microsoft.com/office/drawing/2014/main" id="{CAF70EA2-EDC3-4735-8F18-B080809F1A6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007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94</xdr:col>
      <xdr:colOff>2514600</xdr:colOff>
      <xdr:row>138</xdr:row>
      <xdr:rowOff>200025</xdr:rowOff>
    </xdr:from>
    <xdr:to>
      <xdr:col>96</xdr:col>
      <xdr:colOff>991353</xdr:colOff>
      <xdr:row>146</xdr:row>
      <xdr:rowOff>95250</xdr:rowOff>
    </xdr:to>
    <xdr:pic>
      <xdr:nvPicPr>
        <xdr:cNvPr id="5" name="Image 1">
          <a:extLst>
            <a:ext uri="{FF2B5EF4-FFF2-40B4-BE49-F238E27FC236}">
              <a16:creationId xmlns:a16="http://schemas.microsoft.com/office/drawing/2014/main" id="{ECE567C5-BD9C-4EAF-AC97-C8C4C7C759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01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381000</xdr:colOff>
      <xdr:row>35</xdr:row>
      <xdr:rowOff>47625</xdr:rowOff>
    </xdr:from>
    <xdr:to>
      <xdr:col>74</xdr:col>
      <xdr:colOff>1666875</xdr:colOff>
      <xdr:row>62</xdr:row>
      <xdr:rowOff>137051</xdr:rowOff>
    </xdr:to>
    <xdr:pic>
      <xdr:nvPicPr>
        <xdr:cNvPr id="7" name="Image 6">
          <a:extLst>
            <a:ext uri="{FF2B5EF4-FFF2-40B4-BE49-F238E27FC236}">
              <a16:creationId xmlns:a16="http://schemas.microsoft.com/office/drawing/2014/main" id="{DACE86C3-96FC-BD2D-43CD-9420B983CB06}"/>
            </a:ext>
          </a:extLst>
        </xdr:cNvPr>
        <xdr:cNvPicPr>
          <a:picLocks noChangeAspect="1"/>
        </xdr:cNvPicPr>
      </xdr:nvPicPr>
      <xdr:blipFill>
        <a:blip xmlns:r="http://schemas.openxmlformats.org/officeDocument/2006/relationships" r:embed="rId8"/>
        <a:stretch>
          <a:fillRect/>
        </a:stretch>
      </xdr:blipFill>
      <xdr:spPr>
        <a:xfrm>
          <a:off x="55111650" y="9115425"/>
          <a:ext cx="4819650" cy="7366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41</xdr:col>
      <xdr:colOff>247650</xdr:colOff>
      <xdr:row>21</xdr:row>
      <xdr:rowOff>219075</xdr:rowOff>
    </xdr:from>
    <xdr:ext cx="2203358" cy="1019175"/>
    <xdr:pic>
      <xdr:nvPicPr>
        <xdr:cNvPr id="2" name="Image 1">
          <a:extLst>
            <a:ext uri="{FF2B5EF4-FFF2-40B4-BE49-F238E27FC236}">
              <a16:creationId xmlns:a16="http://schemas.microsoft.com/office/drawing/2014/main" id="{5A73299F-37A9-46CE-9DA8-0F26D12C74A4}"/>
            </a:ext>
          </a:extLst>
        </xdr:cNvPr>
        <xdr:cNvPicPr>
          <a:picLocks noChangeAspect="1"/>
        </xdr:cNvPicPr>
      </xdr:nvPicPr>
      <xdr:blipFill>
        <a:blip xmlns:r="http://schemas.openxmlformats.org/officeDocument/2006/relationships" r:embed="rId1"/>
        <a:stretch>
          <a:fillRect/>
        </a:stretch>
      </xdr:blipFill>
      <xdr:spPr>
        <a:xfrm>
          <a:off x="32927925" y="5553075"/>
          <a:ext cx="2203358" cy="1019175"/>
        </a:xfrm>
        <a:prstGeom prst="rect">
          <a:avLst/>
        </a:prstGeom>
      </xdr:spPr>
    </xdr:pic>
    <xdr:clientData/>
  </xdr:oneCellAnchor>
  <xdr:oneCellAnchor>
    <xdr:from>
      <xdr:col>41</xdr:col>
      <xdr:colOff>361950</xdr:colOff>
      <xdr:row>32</xdr:row>
      <xdr:rowOff>57150</xdr:rowOff>
    </xdr:from>
    <xdr:ext cx="2377970" cy="1162050"/>
    <xdr:pic>
      <xdr:nvPicPr>
        <xdr:cNvPr id="3" name="Image 2">
          <a:extLst>
            <a:ext uri="{FF2B5EF4-FFF2-40B4-BE49-F238E27FC236}">
              <a16:creationId xmlns:a16="http://schemas.microsoft.com/office/drawing/2014/main" id="{8C3033E0-3456-400C-BDEC-4B386DF63334}"/>
            </a:ext>
          </a:extLst>
        </xdr:cNvPr>
        <xdr:cNvPicPr>
          <a:picLocks noChangeAspect="1"/>
        </xdr:cNvPicPr>
      </xdr:nvPicPr>
      <xdr:blipFill>
        <a:blip xmlns:r="http://schemas.openxmlformats.org/officeDocument/2006/relationships" r:embed="rId2"/>
        <a:stretch>
          <a:fillRect/>
        </a:stretch>
      </xdr:blipFill>
      <xdr:spPr>
        <a:xfrm>
          <a:off x="33042225" y="8324850"/>
          <a:ext cx="2377970" cy="1162050"/>
        </a:xfrm>
        <a:prstGeom prst="rect">
          <a:avLst/>
        </a:prstGeom>
      </xdr:spPr>
    </xdr:pic>
    <xdr:clientData/>
  </xdr:oneCellAnchor>
  <xdr:oneCellAnchor>
    <xdr:from>
      <xdr:col>41</xdr:col>
      <xdr:colOff>771525</xdr:colOff>
      <xdr:row>47</xdr:row>
      <xdr:rowOff>9525</xdr:rowOff>
    </xdr:from>
    <xdr:ext cx="1190625" cy="857251"/>
    <xdr:pic>
      <xdr:nvPicPr>
        <xdr:cNvPr id="4" name="Image 3">
          <a:extLst>
            <a:ext uri="{FF2B5EF4-FFF2-40B4-BE49-F238E27FC236}">
              <a16:creationId xmlns:a16="http://schemas.microsoft.com/office/drawing/2014/main" id="{AFA2B8F7-22D1-48D0-98A8-E87EB1805587}"/>
            </a:ext>
          </a:extLst>
        </xdr:cNvPr>
        <xdr:cNvPicPr>
          <a:picLocks noChangeAspect="1"/>
        </xdr:cNvPicPr>
      </xdr:nvPicPr>
      <xdr:blipFill>
        <a:blip xmlns:r="http://schemas.openxmlformats.org/officeDocument/2006/relationships" r:embed="rId3"/>
        <a:stretch>
          <a:fillRect/>
        </a:stretch>
      </xdr:blipFill>
      <xdr:spPr>
        <a:xfrm>
          <a:off x="33451800" y="12277725"/>
          <a:ext cx="1190625" cy="857251"/>
        </a:xfrm>
        <a:prstGeom prst="rect">
          <a:avLst/>
        </a:prstGeom>
      </xdr:spPr>
    </xdr:pic>
    <xdr:clientData/>
  </xdr:oneCellAnchor>
  <xdr:twoCellAnchor editAs="oneCell">
    <xdr:from>
      <xdr:col>73</xdr:col>
      <xdr:colOff>114300</xdr:colOff>
      <xdr:row>82</xdr:row>
      <xdr:rowOff>9525</xdr:rowOff>
    </xdr:from>
    <xdr:to>
      <xdr:col>74</xdr:col>
      <xdr:colOff>590772</xdr:colOff>
      <xdr:row>89</xdr:row>
      <xdr:rowOff>38367</xdr:rowOff>
    </xdr:to>
    <xdr:pic>
      <xdr:nvPicPr>
        <xdr:cNvPr id="5" name="Image 4">
          <a:extLst>
            <a:ext uri="{FF2B5EF4-FFF2-40B4-BE49-F238E27FC236}">
              <a16:creationId xmlns:a16="http://schemas.microsoft.com/office/drawing/2014/main" id="{8DFCBA84-DEA7-4261-8111-E04D85DCB84F}"/>
            </a:ext>
          </a:extLst>
        </xdr:cNvPr>
        <xdr:cNvPicPr>
          <a:picLocks noChangeAspect="1"/>
        </xdr:cNvPicPr>
      </xdr:nvPicPr>
      <xdr:blipFill>
        <a:blip xmlns:r="http://schemas.openxmlformats.org/officeDocument/2006/relationships" r:embed="rId4"/>
        <a:stretch>
          <a:fillRect/>
        </a:stretch>
      </xdr:blipFill>
      <xdr:spPr>
        <a:xfrm>
          <a:off x="49653825" y="21878925"/>
          <a:ext cx="1590897" cy="1914792"/>
        </a:xfrm>
        <a:prstGeom prst="rect">
          <a:avLst/>
        </a:prstGeom>
      </xdr:spPr>
    </xdr:pic>
    <xdr:clientData/>
  </xdr:twoCellAnchor>
  <xdr:twoCellAnchor editAs="oneCell">
    <xdr:from>
      <xdr:col>71</xdr:col>
      <xdr:colOff>38100</xdr:colOff>
      <xdr:row>84</xdr:row>
      <xdr:rowOff>85725</xdr:rowOff>
    </xdr:from>
    <xdr:to>
      <xdr:col>72</xdr:col>
      <xdr:colOff>1244992</xdr:colOff>
      <xdr:row>88</xdr:row>
      <xdr:rowOff>228600</xdr:rowOff>
    </xdr:to>
    <xdr:pic>
      <xdr:nvPicPr>
        <xdr:cNvPr id="6" name="Image 5">
          <a:extLst>
            <a:ext uri="{FF2B5EF4-FFF2-40B4-BE49-F238E27FC236}">
              <a16:creationId xmlns:a16="http://schemas.microsoft.com/office/drawing/2014/main" id="{2D32227A-6323-4A59-A726-01609720E302}"/>
            </a:ext>
          </a:extLst>
        </xdr:cNvPr>
        <xdr:cNvPicPr>
          <a:picLocks noChangeAspect="1"/>
        </xdr:cNvPicPr>
      </xdr:nvPicPr>
      <xdr:blipFill>
        <a:blip xmlns:r="http://schemas.openxmlformats.org/officeDocument/2006/relationships" r:embed="rId5"/>
        <a:stretch>
          <a:fillRect/>
        </a:stretch>
      </xdr:blipFill>
      <xdr:spPr>
        <a:xfrm>
          <a:off x="46977300" y="22507575"/>
          <a:ext cx="2473717" cy="1209675"/>
        </a:xfrm>
        <a:prstGeom prst="rect">
          <a:avLst/>
        </a:prstGeom>
      </xdr:spPr>
    </xdr:pic>
    <xdr:clientData/>
  </xdr:twoCellAnchor>
  <xdr:twoCellAnchor editAs="oneCell">
    <xdr:from>
      <xdr:col>70</xdr:col>
      <xdr:colOff>95251</xdr:colOff>
      <xdr:row>139</xdr:row>
      <xdr:rowOff>19049</xdr:rowOff>
    </xdr:from>
    <xdr:to>
      <xdr:col>70</xdr:col>
      <xdr:colOff>2433772</xdr:colOff>
      <xdr:row>141</xdr:row>
      <xdr:rowOff>76200</xdr:rowOff>
    </xdr:to>
    <xdr:pic>
      <xdr:nvPicPr>
        <xdr:cNvPr id="7" name="Image 2">
          <a:extLst>
            <a:ext uri="{FF2B5EF4-FFF2-40B4-BE49-F238E27FC236}">
              <a16:creationId xmlns:a16="http://schemas.microsoft.com/office/drawing/2014/main" id="{DEC1562C-2286-4DD4-89C8-84E7D16F68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007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2514600</xdr:colOff>
      <xdr:row>138</xdr:row>
      <xdr:rowOff>200025</xdr:rowOff>
    </xdr:from>
    <xdr:to>
      <xdr:col>72</xdr:col>
      <xdr:colOff>991353</xdr:colOff>
      <xdr:row>146</xdr:row>
      <xdr:rowOff>95250</xdr:rowOff>
    </xdr:to>
    <xdr:pic>
      <xdr:nvPicPr>
        <xdr:cNvPr id="8" name="Image 1">
          <a:extLst>
            <a:ext uri="{FF2B5EF4-FFF2-40B4-BE49-F238E27FC236}">
              <a16:creationId xmlns:a16="http://schemas.microsoft.com/office/drawing/2014/main" id="{6F6B9C77-0372-40DD-A5BD-A1E16B1F530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01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381000</xdr:colOff>
      <xdr:row>21</xdr:row>
      <xdr:rowOff>152400</xdr:rowOff>
    </xdr:from>
    <xdr:ext cx="2203358" cy="1019175"/>
    <xdr:pic>
      <xdr:nvPicPr>
        <xdr:cNvPr id="2" name="Image 1">
          <a:extLst>
            <a:ext uri="{FF2B5EF4-FFF2-40B4-BE49-F238E27FC236}">
              <a16:creationId xmlns:a16="http://schemas.microsoft.com/office/drawing/2014/main" id="{486E3D09-EDDB-4D5A-92C2-A80574F22EB1}"/>
            </a:ext>
          </a:extLst>
        </xdr:cNvPr>
        <xdr:cNvPicPr>
          <a:picLocks noChangeAspect="1"/>
        </xdr:cNvPicPr>
      </xdr:nvPicPr>
      <xdr:blipFill>
        <a:blip xmlns:r="http://schemas.openxmlformats.org/officeDocument/2006/relationships" r:embed="rId1"/>
        <a:stretch>
          <a:fillRect/>
        </a:stretch>
      </xdr:blipFill>
      <xdr:spPr>
        <a:xfrm>
          <a:off x="50434875" y="5486400"/>
          <a:ext cx="2203358" cy="1019175"/>
        </a:xfrm>
        <a:prstGeom prst="rect">
          <a:avLst/>
        </a:prstGeom>
      </xdr:spPr>
    </xdr:pic>
    <xdr:clientData/>
  </xdr:oneCellAnchor>
  <xdr:oneCellAnchor>
    <xdr:from>
      <xdr:col>65</xdr:col>
      <xdr:colOff>247650</xdr:colOff>
      <xdr:row>32</xdr:row>
      <xdr:rowOff>57150</xdr:rowOff>
    </xdr:from>
    <xdr:ext cx="2377970" cy="1162050"/>
    <xdr:pic>
      <xdr:nvPicPr>
        <xdr:cNvPr id="3" name="Image 2">
          <a:extLst>
            <a:ext uri="{FF2B5EF4-FFF2-40B4-BE49-F238E27FC236}">
              <a16:creationId xmlns:a16="http://schemas.microsoft.com/office/drawing/2014/main" id="{9025BFCF-6C21-4841-8B42-45B238378A20}"/>
            </a:ext>
          </a:extLst>
        </xdr:cNvPr>
        <xdr:cNvPicPr>
          <a:picLocks noChangeAspect="1"/>
        </xdr:cNvPicPr>
      </xdr:nvPicPr>
      <xdr:blipFill>
        <a:blip xmlns:r="http://schemas.openxmlformats.org/officeDocument/2006/relationships" r:embed="rId2"/>
        <a:stretch>
          <a:fillRect/>
        </a:stretch>
      </xdr:blipFill>
      <xdr:spPr>
        <a:xfrm>
          <a:off x="50301525" y="8324850"/>
          <a:ext cx="2377970" cy="1162050"/>
        </a:xfrm>
        <a:prstGeom prst="rect">
          <a:avLst/>
        </a:prstGeom>
      </xdr:spPr>
    </xdr:pic>
    <xdr:clientData/>
  </xdr:oneCellAnchor>
  <xdr:oneCellAnchor>
    <xdr:from>
      <xdr:col>65</xdr:col>
      <xdr:colOff>771525</xdr:colOff>
      <xdr:row>47</xdr:row>
      <xdr:rowOff>9525</xdr:rowOff>
    </xdr:from>
    <xdr:ext cx="1190625" cy="857251"/>
    <xdr:pic>
      <xdr:nvPicPr>
        <xdr:cNvPr id="4" name="Image 3">
          <a:extLst>
            <a:ext uri="{FF2B5EF4-FFF2-40B4-BE49-F238E27FC236}">
              <a16:creationId xmlns:a16="http://schemas.microsoft.com/office/drawing/2014/main" id="{E4F276BD-D4BE-4987-8788-CC013B142818}"/>
            </a:ext>
          </a:extLst>
        </xdr:cNvPr>
        <xdr:cNvPicPr>
          <a:picLocks noChangeAspect="1"/>
        </xdr:cNvPicPr>
      </xdr:nvPicPr>
      <xdr:blipFill>
        <a:blip xmlns:r="http://schemas.openxmlformats.org/officeDocument/2006/relationships" r:embed="rId3"/>
        <a:stretch>
          <a:fillRect/>
        </a:stretch>
      </xdr:blipFill>
      <xdr:spPr>
        <a:xfrm>
          <a:off x="50825400" y="12277725"/>
          <a:ext cx="1190625" cy="857251"/>
        </a:xfrm>
        <a:prstGeom prst="rect">
          <a:avLst/>
        </a:prstGeom>
      </xdr:spPr>
    </xdr:pic>
    <xdr:clientData/>
  </xdr:oneCellAnchor>
  <xdr:twoCellAnchor editAs="oneCell">
    <xdr:from>
      <xdr:col>97</xdr:col>
      <xdr:colOff>114300</xdr:colOff>
      <xdr:row>82</xdr:row>
      <xdr:rowOff>9525</xdr:rowOff>
    </xdr:from>
    <xdr:to>
      <xdr:col>98</xdr:col>
      <xdr:colOff>590772</xdr:colOff>
      <xdr:row>89</xdr:row>
      <xdr:rowOff>57417</xdr:rowOff>
    </xdr:to>
    <xdr:pic>
      <xdr:nvPicPr>
        <xdr:cNvPr id="10" name="Image 9">
          <a:extLst>
            <a:ext uri="{FF2B5EF4-FFF2-40B4-BE49-F238E27FC236}">
              <a16:creationId xmlns:a16="http://schemas.microsoft.com/office/drawing/2014/main" id="{3F0653A9-70A0-4483-9D88-6050ACBE3960}"/>
            </a:ext>
          </a:extLst>
        </xdr:cNvPr>
        <xdr:cNvPicPr>
          <a:picLocks noChangeAspect="1"/>
        </xdr:cNvPicPr>
      </xdr:nvPicPr>
      <xdr:blipFill>
        <a:blip xmlns:r="http://schemas.openxmlformats.org/officeDocument/2006/relationships" r:embed="rId4"/>
        <a:stretch>
          <a:fillRect/>
        </a:stretch>
      </xdr:blipFill>
      <xdr:spPr>
        <a:xfrm>
          <a:off x="67027425" y="21878925"/>
          <a:ext cx="1590897" cy="1914792"/>
        </a:xfrm>
        <a:prstGeom prst="rect">
          <a:avLst/>
        </a:prstGeom>
      </xdr:spPr>
    </xdr:pic>
    <xdr:clientData/>
  </xdr:twoCellAnchor>
  <xdr:twoCellAnchor editAs="oneCell">
    <xdr:from>
      <xdr:col>95</xdr:col>
      <xdr:colOff>76200</xdr:colOff>
      <xdr:row>82</xdr:row>
      <xdr:rowOff>57150</xdr:rowOff>
    </xdr:from>
    <xdr:to>
      <xdr:col>96</xdr:col>
      <xdr:colOff>1283092</xdr:colOff>
      <xdr:row>86</xdr:row>
      <xdr:rowOff>200025</xdr:rowOff>
    </xdr:to>
    <xdr:pic>
      <xdr:nvPicPr>
        <xdr:cNvPr id="11" name="Image 10">
          <a:extLst>
            <a:ext uri="{FF2B5EF4-FFF2-40B4-BE49-F238E27FC236}">
              <a16:creationId xmlns:a16="http://schemas.microsoft.com/office/drawing/2014/main" id="{4E8677FE-DE47-4B05-B79C-F97DA33CCC92}"/>
            </a:ext>
          </a:extLst>
        </xdr:cNvPr>
        <xdr:cNvPicPr>
          <a:picLocks noChangeAspect="1"/>
        </xdr:cNvPicPr>
      </xdr:nvPicPr>
      <xdr:blipFill>
        <a:blip xmlns:r="http://schemas.openxmlformats.org/officeDocument/2006/relationships" r:embed="rId5"/>
        <a:stretch>
          <a:fillRect/>
        </a:stretch>
      </xdr:blipFill>
      <xdr:spPr>
        <a:xfrm>
          <a:off x="64389000" y="21926550"/>
          <a:ext cx="2473717" cy="1209675"/>
        </a:xfrm>
        <a:prstGeom prst="rect">
          <a:avLst/>
        </a:prstGeom>
      </xdr:spPr>
    </xdr:pic>
    <xdr:clientData/>
  </xdr:twoCellAnchor>
  <xdr:twoCellAnchor editAs="oneCell">
    <xdr:from>
      <xdr:col>94</xdr:col>
      <xdr:colOff>95251</xdr:colOff>
      <xdr:row>139</xdr:row>
      <xdr:rowOff>19049</xdr:rowOff>
    </xdr:from>
    <xdr:to>
      <xdr:col>94</xdr:col>
      <xdr:colOff>2433772</xdr:colOff>
      <xdr:row>141</xdr:row>
      <xdr:rowOff>76200</xdr:rowOff>
    </xdr:to>
    <xdr:pic>
      <xdr:nvPicPr>
        <xdr:cNvPr id="12" name="Image 2">
          <a:extLst>
            <a:ext uri="{FF2B5EF4-FFF2-40B4-BE49-F238E27FC236}">
              <a16:creationId xmlns:a16="http://schemas.microsoft.com/office/drawing/2014/main" id="{24F637BB-1E40-4A0D-8DB4-BECBECC208E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4743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94</xdr:col>
      <xdr:colOff>2514600</xdr:colOff>
      <xdr:row>138</xdr:row>
      <xdr:rowOff>200025</xdr:rowOff>
    </xdr:from>
    <xdr:to>
      <xdr:col>96</xdr:col>
      <xdr:colOff>991353</xdr:colOff>
      <xdr:row>146</xdr:row>
      <xdr:rowOff>95250</xdr:rowOff>
    </xdr:to>
    <xdr:pic>
      <xdr:nvPicPr>
        <xdr:cNvPr id="13" name="Image 1">
          <a:extLst>
            <a:ext uri="{FF2B5EF4-FFF2-40B4-BE49-F238E27FC236}">
              <a16:creationId xmlns:a16="http://schemas.microsoft.com/office/drawing/2014/main" id="{DE467571-A586-4EF4-8D14-3AAF7A9DEA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8937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381000</xdr:colOff>
      <xdr:row>35</xdr:row>
      <xdr:rowOff>47625</xdr:rowOff>
    </xdr:from>
    <xdr:to>
      <xdr:col>74</xdr:col>
      <xdr:colOff>1666875</xdr:colOff>
      <xdr:row>62</xdr:row>
      <xdr:rowOff>165626</xdr:rowOff>
    </xdr:to>
    <xdr:pic>
      <xdr:nvPicPr>
        <xdr:cNvPr id="14" name="Image 13">
          <a:extLst>
            <a:ext uri="{FF2B5EF4-FFF2-40B4-BE49-F238E27FC236}">
              <a16:creationId xmlns:a16="http://schemas.microsoft.com/office/drawing/2014/main" id="{BC254635-502D-48A1-AEB9-8ACFEC29186E}"/>
            </a:ext>
          </a:extLst>
        </xdr:cNvPr>
        <xdr:cNvPicPr>
          <a:picLocks noChangeAspect="1"/>
        </xdr:cNvPicPr>
      </xdr:nvPicPr>
      <xdr:blipFill>
        <a:blip xmlns:r="http://schemas.openxmlformats.org/officeDocument/2006/relationships" r:embed="rId8"/>
        <a:stretch>
          <a:fillRect/>
        </a:stretch>
      </xdr:blipFill>
      <xdr:spPr>
        <a:xfrm>
          <a:off x="55111650" y="9115425"/>
          <a:ext cx="4819650" cy="73665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41</xdr:col>
      <xdr:colOff>247650</xdr:colOff>
      <xdr:row>21</xdr:row>
      <xdr:rowOff>219075</xdr:rowOff>
    </xdr:from>
    <xdr:ext cx="2203358" cy="1019175"/>
    <xdr:pic>
      <xdr:nvPicPr>
        <xdr:cNvPr id="2" name="Image 1">
          <a:extLst>
            <a:ext uri="{FF2B5EF4-FFF2-40B4-BE49-F238E27FC236}">
              <a16:creationId xmlns:a16="http://schemas.microsoft.com/office/drawing/2014/main" id="{A106F3C9-F6D7-436B-8526-3BC1F864D1D8}"/>
            </a:ext>
          </a:extLst>
        </xdr:cNvPr>
        <xdr:cNvPicPr>
          <a:picLocks noChangeAspect="1"/>
        </xdr:cNvPicPr>
      </xdr:nvPicPr>
      <xdr:blipFill>
        <a:blip xmlns:r="http://schemas.openxmlformats.org/officeDocument/2006/relationships" r:embed="rId1"/>
        <a:stretch>
          <a:fillRect/>
        </a:stretch>
      </xdr:blipFill>
      <xdr:spPr>
        <a:xfrm>
          <a:off x="32927925" y="5553075"/>
          <a:ext cx="2203358" cy="1019175"/>
        </a:xfrm>
        <a:prstGeom prst="rect">
          <a:avLst/>
        </a:prstGeom>
      </xdr:spPr>
    </xdr:pic>
    <xdr:clientData/>
  </xdr:oneCellAnchor>
  <xdr:oneCellAnchor>
    <xdr:from>
      <xdr:col>41</xdr:col>
      <xdr:colOff>361950</xdr:colOff>
      <xdr:row>32</xdr:row>
      <xdr:rowOff>57150</xdr:rowOff>
    </xdr:from>
    <xdr:ext cx="2377970" cy="1162050"/>
    <xdr:pic>
      <xdr:nvPicPr>
        <xdr:cNvPr id="3" name="Image 2">
          <a:extLst>
            <a:ext uri="{FF2B5EF4-FFF2-40B4-BE49-F238E27FC236}">
              <a16:creationId xmlns:a16="http://schemas.microsoft.com/office/drawing/2014/main" id="{762E6C29-DA5E-49F6-9A34-C5D1512039B1}"/>
            </a:ext>
          </a:extLst>
        </xdr:cNvPr>
        <xdr:cNvPicPr>
          <a:picLocks noChangeAspect="1"/>
        </xdr:cNvPicPr>
      </xdr:nvPicPr>
      <xdr:blipFill>
        <a:blip xmlns:r="http://schemas.openxmlformats.org/officeDocument/2006/relationships" r:embed="rId2"/>
        <a:stretch>
          <a:fillRect/>
        </a:stretch>
      </xdr:blipFill>
      <xdr:spPr>
        <a:xfrm>
          <a:off x="33042225" y="8324850"/>
          <a:ext cx="2377970" cy="1162050"/>
        </a:xfrm>
        <a:prstGeom prst="rect">
          <a:avLst/>
        </a:prstGeom>
      </xdr:spPr>
    </xdr:pic>
    <xdr:clientData/>
  </xdr:oneCellAnchor>
  <xdr:oneCellAnchor>
    <xdr:from>
      <xdr:col>41</xdr:col>
      <xdr:colOff>771525</xdr:colOff>
      <xdr:row>47</xdr:row>
      <xdr:rowOff>9525</xdr:rowOff>
    </xdr:from>
    <xdr:ext cx="1190625" cy="857251"/>
    <xdr:pic>
      <xdr:nvPicPr>
        <xdr:cNvPr id="4" name="Image 3">
          <a:extLst>
            <a:ext uri="{FF2B5EF4-FFF2-40B4-BE49-F238E27FC236}">
              <a16:creationId xmlns:a16="http://schemas.microsoft.com/office/drawing/2014/main" id="{AAFC023D-00A7-4620-AB8D-69ECDE36E589}"/>
            </a:ext>
          </a:extLst>
        </xdr:cNvPr>
        <xdr:cNvPicPr>
          <a:picLocks noChangeAspect="1"/>
        </xdr:cNvPicPr>
      </xdr:nvPicPr>
      <xdr:blipFill>
        <a:blip xmlns:r="http://schemas.openxmlformats.org/officeDocument/2006/relationships" r:embed="rId3"/>
        <a:stretch>
          <a:fillRect/>
        </a:stretch>
      </xdr:blipFill>
      <xdr:spPr>
        <a:xfrm>
          <a:off x="33451800" y="12277725"/>
          <a:ext cx="1190625" cy="857251"/>
        </a:xfrm>
        <a:prstGeom prst="rect">
          <a:avLst/>
        </a:prstGeom>
      </xdr:spPr>
    </xdr:pic>
    <xdr:clientData/>
  </xdr:oneCellAnchor>
  <xdr:twoCellAnchor editAs="oneCell">
    <xdr:from>
      <xdr:col>73</xdr:col>
      <xdr:colOff>114300</xdr:colOff>
      <xdr:row>81</xdr:row>
      <xdr:rowOff>9525</xdr:rowOff>
    </xdr:from>
    <xdr:to>
      <xdr:col>74</xdr:col>
      <xdr:colOff>590772</xdr:colOff>
      <xdr:row>88</xdr:row>
      <xdr:rowOff>57417</xdr:rowOff>
    </xdr:to>
    <xdr:pic>
      <xdr:nvPicPr>
        <xdr:cNvPr id="5" name="Image 4">
          <a:extLst>
            <a:ext uri="{FF2B5EF4-FFF2-40B4-BE49-F238E27FC236}">
              <a16:creationId xmlns:a16="http://schemas.microsoft.com/office/drawing/2014/main" id="{9BB5B80E-D416-4DBF-967A-B04F8F5262F6}"/>
            </a:ext>
          </a:extLst>
        </xdr:cNvPr>
        <xdr:cNvPicPr>
          <a:picLocks noChangeAspect="1"/>
        </xdr:cNvPicPr>
      </xdr:nvPicPr>
      <xdr:blipFill>
        <a:blip xmlns:r="http://schemas.openxmlformats.org/officeDocument/2006/relationships" r:embed="rId4"/>
        <a:stretch>
          <a:fillRect/>
        </a:stretch>
      </xdr:blipFill>
      <xdr:spPr>
        <a:xfrm>
          <a:off x="49911000" y="21402675"/>
          <a:ext cx="1590897" cy="1914792"/>
        </a:xfrm>
        <a:prstGeom prst="rect">
          <a:avLst/>
        </a:prstGeom>
      </xdr:spPr>
    </xdr:pic>
    <xdr:clientData/>
  </xdr:twoCellAnchor>
  <xdr:twoCellAnchor editAs="oneCell">
    <xdr:from>
      <xdr:col>71</xdr:col>
      <xdr:colOff>38100</xdr:colOff>
      <xdr:row>83</xdr:row>
      <xdr:rowOff>85725</xdr:rowOff>
    </xdr:from>
    <xdr:to>
      <xdr:col>72</xdr:col>
      <xdr:colOff>1244992</xdr:colOff>
      <xdr:row>87</xdr:row>
      <xdr:rowOff>228600</xdr:rowOff>
    </xdr:to>
    <xdr:pic>
      <xdr:nvPicPr>
        <xdr:cNvPr id="6" name="Image 5">
          <a:extLst>
            <a:ext uri="{FF2B5EF4-FFF2-40B4-BE49-F238E27FC236}">
              <a16:creationId xmlns:a16="http://schemas.microsoft.com/office/drawing/2014/main" id="{3B434FEC-DB7E-4F85-8372-75C2CEE7292D}"/>
            </a:ext>
          </a:extLst>
        </xdr:cNvPr>
        <xdr:cNvPicPr>
          <a:picLocks noChangeAspect="1"/>
        </xdr:cNvPicPr>
      </xdr:nvPicPr>
      <xdr:blipFill>
        <a:blip xmlns:r="http://schemas.openxmlformats.org/officeDocument/2006/relationships" r:embed="rId5"/>
        <a:stretch>
          <a:fillRect/>
        </a:stretch>
      </xdr:blipFill>
      <xdr:spPr>
        <a:xfrm>
          <a:off x="47234475" y="22012275"/>
          <a:ext cx="2473717" cy="1209675"/>
        </a:xfrm>
        <a:prstGeom prst="rect">
          <a:avLst/>
        </a:prstGeom>
      </xdr:spPr>
    </xdr:pic>
    <xdr:clientData/>
  </xdr:twoCellAnchor>
  <xdr:twoCellAnchor editAs="oneCell">
    <xdr:from>
      <xdr:col>70</xdr:col>
      <xdr:colOff>47626</xdr:colOff>
      <xdr:row>119</xdr:row>
      <xdr:rowOff>161924</xdr:rowOff>
    </xdr:from>
    <xdr:to>
      <xdr:col>70</xdr:col>
      <xdr:colOff>2386147</xdr:colOff>
      <xdr:row>121</xdr:row>
      <xdr:rowOff>219075</xdr:rowOff>
    </xdr:to>
    <xdr:pic>
      <xdr:nvPicPr>
        <xdr:cNvPr id="7" name="Image 2">
          <a:extLst>
            <a:ext uri="{FF2B5EF4-FFF2-40B4-BE49-F238E27FC236}">
              <a16:creationId xmlns:a16="http://schemas.microsoft.com/office/drawing/2014/main" id="{DC49D0EC-E95D-49CC-B70F-9BB7095D97E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053126" y="31689674"/>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2524125</xdr:colOff>
      <xdr:row>119</xdr:row>
      <xdr:rowOff>142875</xdr:rowOff>
    </xdr:from>
    <xdr:to>
      <xdr:col>72</xdr:col>
      <xdr:colOff>743703</xdr:colOff>
      <xdr:row>127</xdr:row>
      <xdr:rowOff>38100</xdr:rowOff>
    </xdr:to>
    <xdr:pic>
      <xdr:nvPicPr>
        <xdr:cNvPr id="8" name="Image 1">
          <a:extLst>
            <a:ext uri="{FF2B5EF4-FFF2-40B4-BE49-F238E27FC236}">
              <a16:creationId xmlns:a16="http://schemas.microsoft.com/office/drawing/2014/main" id="{8C2DFD24-99D9-484C-8C31-368967933C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9625" y="3167062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33</xdr:col>
      <xdr:colOff>219075</xdr:colOff>
      <xdr:row>20</xdr:row>
      <xdr:rowOff>28575</xdr:rowOff>
    </xdr:from>
    <xdr:ext cx="2203358" cy="1019175"/>
    <xdr:pic>
      <xdr:nvPicPr>
        <xdr:cNvPr id="205" name="Image 204">
          <a:extLst>
            <a:ext uri="{FF2B5EF4-FFF2-40B4-BE49-F238E27FC236}">
              <a16:creationId xmlns:a16="http://schemas.microsoft.com/office/drawing/2014/main" id="{843D2BC0-516E-42CB-8BC1-61E87584AA2A}"/>
            </a:ext>
          </a:extLst>
        </xdr:cNvPr>
        <xdr:cNvPicPr>
          <a:picLocks noChangeAspect="1"/>
        </xdr:cNvPicPr>
      </xdr:nvPicPr>
      <xdr:blipFill>
        <a:blip xmlns:r="http://schemas.openxmlformats.org/officeDocument/2006/relationships" r:embed="rId1"/>
        <a:stretch>
          <a:fillRect/>
        </a:stretch>
      </xdr:blipFill>
      <xdr:spPr>
        <a:xfrm>
          <a:off x="21936075" y="5057775"/>
          <a:ext cx="2203358" cy="1019175"/>
        </a:xfrm>
        <a:prstGeom prst="rect">
          <a:avLst/>
        </a:prstGeom>
      </xdr:spPr>
    </xdr:pic>
    <xdr:clientData/>
  </xdr:oneCellAnchor>
  <xdr:oneCellAnchor>
    <xdr:from>
      <xdr:col>33</xdr:col>
      <xdr:colOff>190500</xdr:colOff>
      <xdr:row>27</xdr:row>
      <xdr:rowOff>0</xdr:rowOff>
    </xdr:from>
    <xdr:ext cx="2377970" cy="1162050"/>
    <xdr:pic>
      <xdr:nvPicPr>
        <xdr:cNvPr id="207" name="Image 206">
          <a:extLst>
            <a:ext uri="{FF2B5EF4-FFF2-40B4-BE49-F238E27FC236}">
              <a16:creationId xmlns:a16="http://schemas.microsoft.com/office/drawing/2014/main" id="{23627977-9CC1-48C4-A554-686C544F5EF7}"/>
            </a:ext>
          </a:extLst>
        </xdr:cNvPr>
        <xdr:cNvPicPr>
          <a:picLocks noChangeAspect="1"/>
        </xdr:cNvPicPr>
      </xdr:nvPicPr>
      <xdr:blipFill>
        <a:blip xmlns:r="http://schemas.openxmlformats.org/officeDocument/2006/relationships" r:embed="rId2"/>
        <a:stretch>
          <a:fillRect/>
        </a:stretch>
      </xdr:blipFill>
      <xdr:spPr>
        <a:xfrm>
          <a:off x="21907500" y="6896100"/>
          <a:ext cx="2377970" cy="1162050"/>
        </a:xfrm>
        <a:prstGeom prst="rect">
          <a:avLst/>
        </a:prstGeom>
      </xdr:spPr>
    </xdr:pic>
    <xdr:clientData/>
  </xdr:oneCellAnchor>
  <xdr:oneCellAnchor>
    <xdr:from>
      <xdr:col>33</xdr:col>
      <xdr:colOff>647700</xdr:colOff>
      <xdr:row>40</xdr:row>
      <xdr:rowOff>133350</xdr:rowOff>
    </xdr:from>
    <xdr:ext cx="1190625" cy="857251"/>
    <xdr:pic>
      <xdr:nvPicPr>
        <xdr:cNvPr id="209" name="Image 208">
          <a:extLst>
            <a:ext uri="{FF2B5EF4-FFF2-40B4-BE49-F238E27FC236}">
              <a16:creationId xmlns:a16="http://schemas.microsoft.com/office/drawing/2014/main" id="{FB7332D9-4FF1-4B73-AA85-69F06163EADA}"/>
            </a:ext>
          </a:extLst>
        </xdr:cNvPr>
        <xdr:cNvPicPr>
          <a:picLocks noChangeAspect="1"/>
        </xdr:cNvPicPr>
      </xdr:nvPicPr>
      <xdr:blipFill>
        <a:blip xmlns:r="http://schemas.openxmlformats.org/officeDocument/2006/relationships" r:embed="rId3"/>
        <a:stretch>
          <a:fillRect/>
        </a:stretch>
      </xdr:blipFill>
      <xdr:spPr>
        <a:xfrm>
          <a:off x="22364700" y="10496550"/>
          <a:ext cx="1190625" cy="8572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16</xdr:col>
      <xdr:colOff>152400</xdr:colOff>
      <xdr:row>21</xdr:row>
      <xdr:rowOff>180975</xdr:rowOff>
    </xdr:from>
    <xdr:to>
      <xdr:col>17</xdr:col>
      <xdr:colOff>53228</xdr:colOff>
      <xdr:row>23</xdr:row>
      <xdr:rowOff>180975</xdr:rowOff>
    </xdr:to>
    <xdr:pic>
      <xdr:nvPicPr>
        <xdr:cNvPr id="2" name="Image 1">
          <a:extLst>
            <a:ext uri="{FF2B5EF4-FFF2-40B4-BE49-F238E27FC236}">
              <a16:creationId xmlns:a16="http://schemas.microsoft.com/office/drawing/2014/main" id="{9BD38439-D2CD-4A84-90ED-8370E47400D8}"/>
            </a:ext>
          </a:extLst>
        </xdr:cNvPr>
        <xdr:cNvPicPr>
          <a:picLocks noChangeAspect="1"/>
        </xdr:cNvPicPr>
      </xdr:nvPicPr>
      <xdr:blipFill>
        <a:blip xmlns:r="http://schemas.openxmlformats.org/officeDocument/2006/relationships" r:embed="rId1"/>
        <a:stretch>
          <a:fillRect/>
        </a:stretch>
      </xdr:blipFill>
      <xdr:spPr>
        <a:xfrm>
          <a:off x="10458450" y="6019800"/>
          <a:ext cx="815228" cy="571500"/>
        </a:xfrm>
        <a:prstGeom prst="rect">
          <a:avLst/>
        </a:prstGeom>
      </xdr:spPr>
    </xdr:pic>
    <xdr:clientData/>
  </xdr:twoCellAnchor>
  <xdr:twoCellAnchor editAs="oneCell">
    <xdr:from>
      <xdr:col>53</xdr:col>
      <xdr:colOff>523875</xdr:colOff>
      <xdr:row>19</xdr:row>
      <xdr:rowOff>190500</xdr:rowOff>
    </xdr:from>
    <xdr:to>
      <xdr:col>55</xdr:col>
      <xdr:colOff>162338</xdr:colOff>
      <xdr:row>21</xdr:row>
      <xdr:rowOff>228600</xdr:rowOff>
    </xdr:to>
    <xdr:pic>
      <xdr:nvPicPr>
        <xdr:cNvPr id="3" name="Image 2">
          <a:extLst>
            <a:ext uri="{FF2B5EF4-FFF2-40B4-BE49-F238E27FC236}">
              <a16:creationId xmlns:a16="http://schemas.microsoft.com/office/drawing/2014/main" id="{FFB5F51A-6C6A-4B6C-97EA-C6F221CE9BC6}"/>
            </a:ext>
          </a:extLst>
        </xdr:cNvPr>
        <xdr:cNvPicPr>
          <a:picLocks noChangeAspect="1"/>
        </xdr:cNvPicPr>
      </xdr:nvPicPr>
      <xdr:blipFill>
        <a:blip xmlns:r="http://schemas.openxmlformats.org/officeDocument/2006/relationships" r:embed="rId2"/>
        <a:stretch>
          <a:fillRect/>
        </a:stretch>
      </xdr:blipFill>
      <xdr:spPr>
        <a:xfrm>
          <a:off x="36833175" y="5457825"/>
          <a:ext cx="848138" cy="609600"/>
        </a:xfrm>
        <a:prstGeom prst="rect">
          <a:avLst/>
        </a:prstGeom>
      </xdr:spPr>
    </xdr:pic>
    <xdr:clientData/>
  </xdr:twoCellAnchor>
  <xdr:twoCellAnchor editAs="oneCell">
    <xdr:from>
      <xdr:col>91</xdr:col>
      <xdr:colOff>114300</xdr:colOff>
      <xdr:row>18</xdr:row>
      <xdr:rowOff>200025</xdr:rowOff>
    </xdr:from>
    <xdr:to>
      <xdr:col>92</xdr:col>
      <xdr:colOff>66796</xdr:colOff>
      <xdr:row>20</xdr:row>
      <xdr:rowOff>228684</xdr:rowOff>
    </xdr:to>
    <xdr:pic>
      <xdr:nvPicPr>
        <xdr:cNvPr id="4" name="Image 3">
          <a:extLst>
            <a:ext uri="{FF2B5EF4-FFF2-40B4-BE49-F238E27FC236}">
              <a16:creationId xmlns:a16="http://schemas.microsoft.com/office/drawing/2014/main" id="{F49FCCD1-4AB1-41D4-ADB5-C34A40B5882D}"/>
            </a:ext>
          </a:extLst>
        </xdr:cNvPr>
        <xdr:cNvPicPr>
          <a:picLocks noChangeAspect="1"/>
        </xdr:cNvPicPr>
      </xdr:nvPicPr>
      <xdr:blipFill>
        <a:blip xmlns:r="http://schemas.openxmlformats.org/officeDocument/2006/relationships" r:embed="rId3"/>
        <a:stretch>
          <a:fillRect/>
        </a:stretch>
      </xdr:blipFill>
      <xdr:spPr>
        <a:xfrm>
          <a:off x="65646300" y="5181600"/>
          <a:ext cx="866896" cy="600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06C88083-27B3-40DD-90ED-BB94E0BE6BC3}"/>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D9ECED96-F927-4670-898F-9891656AC176}"/>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4D4FEBF3-21C2-4E10-B96D-C04B560CC222}"/>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87E82B95-0447-48C7-9206-5360B699C5F5}"/>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0513FA73-331B-42A6-AA8D-744181811F24}"/>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49A0A2CE-11C1-45CC-8C69-8411C2B2BD45}"/>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BA120A96-E261-4DE9-B978-CF1DC4401BF8}"/>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E66B0BFB-B23B-4E80-B8B5-8534703215BC}"/>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9D211123-DCCB-4A55-BA24-B5E067F2BEBA}"/>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577AE192-30AE-46FD-8D51-C00BF7DAB1FF}"/>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0344C55F-A666-4B22-A2EE-FD46CE1DE29D}"/>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911E3148-C8BD-4C0B-A03E-AF0176AC16E0}"/>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38CDFFA9-08BA-40B5-BEC5-C264C118703A}"/>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3A960E37-AA6C-4D4D-B880-D9EAE93675D5}"/>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710D8C2C-DB7A-44C5-9556-52B596384D07}"/>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EC03048F-E539-48B0-926C-E5769D42DF99}"/>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930F7C61-36CA-4C46-B535-EDF15EB46D06}"/>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EA94DED4-6C95-458E-B4D8-43E6C043B2BA}"/>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DD6D7994-225F-4744-9780-8E19210C6181}"/>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1D2D5815-61AE-4D7A-B47C-CE4C227376E2}"/>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632868E0-90BF-4EA5-8AB7-6727D4EE36B0}"/>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B4C0B47B-BA75-4162-B283-6E66B19DB38F}"/>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7E22DC95-C554-4367-A4BA-35B4419CC8CC}"/>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D8C87527-7FCF-4E20-BE70-AFF35CA6672B}"/>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49DEEF75-F373-4C5D-9FB2-119A07ADD7B9}"/>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B3134829-1B2E-45AD-9095-60A32A59A047}"/>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BC8FAC59-CF16-467A-9855-4E92A046BCD5}"/>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3FF1A717-B049-484A-A7F1-23D36ECA78C0}"/>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D4786DFC-4C6A-4680-BDF1-B0A2D5698A0C}"/>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C9EBC88D-7585-422A-9A95-5B218BECF47D}"/>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69A9F81B-376F-4B73-8D38-E4FCB70CC45F}"/>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F52167FA-7D0D-4A75-8F3A-1612F590CCC6}"/>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54002444-B6C2-4EDE-8C28-81BC98B45EE7}"/>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C18A28A6-D0C0-4EC7-8A59-A3CC6D9BFD3C}"/>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323850</xdr:colOff>
      <xdr:row>145</xdr:row>
      <xdr:rowOff>0</xdr:rowOff>
    </xdr:from>
    <xdr:to>
      <xdr:col>14</xdr:col>
      <xdr:colOff>323850</xdr:colOff>
      <xdr:row>145</xdr:row>
      <xdr:rowOff>0</xdr:rowOff>
    </xdr:to>
    <xdr:sp macro="" textlink="">
      <xdr:nvSpPr>
        <xdr:cNvPr id="2" name="Line 7">
          <a:extLst>
            <a:ext uri="{FF2B5EF4-FFF2-40B4-BE49-F238E27FC236}">
              <a16:creationId xmlns:a16="http://schemas.microsoft.com/office/drawing/2014/main" id="{9F11AFE6-2315-4552-9AED-E297F37EA4EE}"/>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121</xdr:row>
      <xdr:rowOff>0</xdr:rowOff>
    </xdr:from>
    <xdr:to>
      <xdr:col>14</xdr:col>
      <xdr:colOff>323850</xdr:colOff>
      <xdr:row>121</xdr:row>
      <xdr:rowOff>0</xdr:rowOff>
    </xdr:to>
    <xdr:sp macro="" textlink="">
      <xdr:nvSpPr>
        <xdr:cNvPr id="3" name="Line 7">
          <a:extLst>
            <a:ext uri="{FF2B5EF4-FFF2-40B4-BE49-F238E27FC236}">
              <a16:creationId xmlns:a16="http://schemas.microsoft.com/office/drawing/2014/main" id="{B7E833C5-0283-4874-8588-5ED61DDBBDD5}"/>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183</xdr:row>
      <xdr:rowOff>0</xdr:rowOff>
    </xdr:from>
    <xdr:to>
      <xdr:col>14</xdr:col>
      <xdr:colOff>323850</xdr:colOff>
      <xdr:row>183</xdr:row>
      <xdr:rowOff>0</xdr:rowOff>
    </xdr:to>
    <xdr:sp macro="" textlink="">
      <xdr:nvSpPr>
        <xdr:cNvPr id="4" name="Line 7">
          <a:extLst>
            <a:ext uri="{FF2B5EF4-FFF2-40B4-BE49-F238E27FC236}">
              <a16:creationId xmlns:a16="http://schemas.microsoft.com/office/drawing/2014/main" id="{15E0F391-6576-4A75-B7FD-A5C765417C4A}"/>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142</xdr:row>
      <xdr:rowOff>0</xdr:rowOff>
    </xdr:from>
    <xdr:to>
      <xdr:col>14</xdr:col>
      <xdr:colOff>323850</xdr:colOff>
      <xdr:row>142</xdr:row>
      <xdr:rowOff>0</xdr:rowOff>
    </xdr:to>
    <xdr:sp macro="" textlink="">
      <xdr:nvSpPr>
        <xdr:cNvPr id="5" name="Line 7">
          <a:extLst>
            <a:ext uri="{FF2B5EF4-FFF2-40B4-BE49-F238E27FC236}">
              <a16:creationId xmlns:a16="http://schemas.microsoft.com/office/drawing/2014/main" id="{8AA1F150-8FB1-4D3C-AE63-7E8545E71134}"/>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6" name="Line 7">
          <a:extLst>
            <a:ext uri="{FF2B5EF4-FFF2-40B4-BE49-F238E27FC236}">
              <a16:creationId xmlns:a16="http://schemas.microsoft.com/office/drawing/2014/main" id="{2B4EC66F-9068-4C94-AA02-0E92436196A4}"/>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144</xdr:row>
      <xdr:rowOff>0</xdr:rowOff>
    </xdr:from>
    <xdr:to>
      <xdr:col>14</xdr:col>
      <xdr:colOff>323850</xdr:colOff>
      <xdr:row>144</xdr:row>
      <xdr:rowOff>0</xdr:rowOff>
    </xdr:to>
    <xdr:sp macro="" textlink="">
      <xdr:nvSpPr>
        <xdr:cNvPr id="7" name="Line 7">
          <a:extLst>
            <a:ext uri="{FF2B5EF4-FFF2-40B4-BE49-F238E27FC236}">
              <a16:creationId xmlns:a16="http://schemas.microsoft.com/office/drawing/2014/main" id="{AB11DF98-659A-432E-8EF9-2157BA5EAFBE}"/>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120</xdr:row>
      <xdr:rowOff>0</xdr:rowOff>
    </xdr:from>
    <xdr:to>
      <xdr:col>14</xdr:col>
      <xdr:colOff>323850</xdr:colOff>
      <xdr:row>120</xdr:row>
      <xdr:rowOff>0</xdr:rowOff>
    </xdr:to>
    <xdr:sp macro="" textlink="">
      <xdr:nvSpPr>
        <xdr:cNvPr id="8" name="Line 7">
          <a:extLst>
            <a:ext uri="{FF2B5EF4-FFF2-40B4-BE49-F238E27FC236}">
              <a16:creationId xmlns:a16="http://schemas.microsoft.com/office/drawing/2014/main" id="{9C841C71-9430-42ED-9FD7-25043434EAA1}"/>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182</xdr:row>
      <xdr:rowOff>0</xdr:rowOff>
    </xdr:from>
    <xdr:to>
      <xdr:col>14</xdr:col>
      <xdr:colOff>323850</xdr:colOff>
      <xdr:row>182</xdr:row>
      <xdr:rowOff>0</xdr:rowOff>
    </xdr:to>
    <xdr:sp macro="" textlink="">
      <xdr:nvSpPr>
        <xdr:cNvPr id="9" name="Line 7">
          <a:extLst>
            <a:ext uri="{FF2B5EF4-FFF2-40B4-BE49-F238E27FC236}">
              <a16:creationId xmlns:a16="http://schemas.microsoft.com/office/drawing/2014/main" id="{D95E8289-D205-4114-A90A-5AB4700F7146}"/>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141</xdr:row>
      <xdr:rowOff>0</xdr:rowOff>
    </xdr:from>
    <xdr:to>
      <xdr:col>14</xdr:col>
      <xdr:colOff>323850</xdr:colOff>
      <xdr:row>141</xdr:row>
      <xdr:rowOff>0</xdr:rowOff>
    </xdr:to>
    <xdr:sp macro="" textlink="">
      <xdr:nvSpPr>
        <xdr:cNvPr id="10" name="Line 7">
          <a:extLst>
            <a:ext uri="{FF2B5EF4-FFF2-40B4-BE49-F238E27FC236}">
              <a16:creationId xmlns:a16="http://schemas.microsoft.com/office/drawing/2014/main" id="{A25A6F94-561C-44D0-92E9-D497EDFBA65C}"/>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11" name="Line 7">
          <a:extLst>
            <a:ext uri="{FF2B5EF4-FFF2-40B4-BE49-F238E27FC236}">
              <a16:creationId xmlns:a16="http://schemas.microsoft.com/office/drawing/2014/main" id="{D5BBC21C-9C93-472D-B5AF-03D388B65DA1}"/>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1533525</xdr:colOff>
      <xdr:row>6</xdr:row>
      <xdr:rowOff>57151</xdr:rowOff>
    </xdr:from>
    <xdr:to>
      <xdr:col>4</xdr:col>
      <xdr:colOff>2085976</xdr:colOff>
      <xdr:row>6</xdr:row>
      <xdr:rowOff>361951</xdr:rowOff>
    </xdr:to>
    <xdr:pic>
      <xdr:nvPicPr>
        <xdr:cNvPr id="12" name="Image 11">
          <a:extLst>
            <a:ext uri="{FF2B5EF4-FFF2-40B4-BE49-F238E27FC236}">
              <a16:creationId xmlns:a16="http://schemas.microsoft.com/office/drawing/2014/main" id="{507B3020-0915-421C-93C4-A1AAA7189903}"/>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6</xdr:col>
      <xdr:colOff>1000125</xdr:colOff>
      <xdr:row>6</xdr:row>
      <xdr:rowOff>95250</xdr:rowOff>
    </xdr:from>
    <xdr:to>
      <xdr:col>6</xdr:col>
      <xdr:colOff>1419225</xdr:colOff>
      <xdr:row>7</xdr:row>
      <xdr:rowOff>4396</xdr:rowOff>
    </xdr:to>
    <xdr:pic>
      <xdr:nvPicPr>
        <xdr:cNvPr id="13" name="Image 12">
          <a:extLst>
            <a:ext uri="{FF2B5EF4-FFF2-40B4-BE49-F238E27FC236}">
              <a16:creationId xmlns:a16="http://schemas.microsoft.com/office/drawing/2014/main" id="{3274D9DA-B7C0-41F3-8F52-54A1BEF6DAE7}"/>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2</xdr:col>
      <xdr:colOff>971550</xdr:colOff>
      <xdr:row>6</xdr:row>
      <xdr:rowOff>47625</xdr:rowOff>
    </xdr:from>
    <xdr:to>
      <xdr:col>2</xdr:col>
      <xdr:colOff>1433513</xdr:colOff>
      <xdr:row>6</xdr:row>
      <xdr:rowOff>371475</xdr:rowOff>
    </xdr:to>
    <xdr:pic>
      <xdr:nvPicPr>
        <xdr:cNvPr id="14" name="Image 13">
          <a:extLst>
            <a:ext uri="{FF2B5EF4-FFF2-40B4-BE49-F238E27FC236}">
              <a16:creationId xmlns:a16="http://schemas.microsoft.com/office/drawing/2014/main" id="{A2DA5D85-1476-407E-A6E4-7D6ED0BE530A}"/>
            </a:ext>
          </a:extLst>
        </xdr:cNvPr>
        <xdr:cNvPicPr>
          <a:picLocks noChangeAspect="1"/>
        </xdr:cNvPicPr>
      </xdr:nvPicPr>
      <xdr:blipFill>
        <a:blip xmlns:r="http://schemas.openxmlformats.org/officeDocument/2006/relationships" r:embed="rId3"/>
        <a:stretch>
          <a:fillRect/>
        </a:stretch>
      </xdr:blipFill>
      <xdr:spPr>
        <a:xfrm>
          <a:off x="2447925" y="1295400"/>
          <a:ext cx="461963" cy="323850"/>
        </a:xfrm>
        <a:prstGeom prst="rect">
          <a:avLst/>
        </a:prstGeom>
      </xdr:spPr>
    </xdr:pic>
    <xdr:clientData/>
  </xdr:twoCellAnchor>
  <xdr:twoCellAnchor editAs="oneCell">
    <xdr:from>
      <xdr:col>16</xdr:col>
      <xdr:colOff>1676400</xdr:colOff>
      <xdr:row>5</xdr:row>
      <xdr:rowOff>238125</xdr:rowOff>
    </xdr:from>
    <xdr:to>
      <xdr:col>17</xdr:col>
      <xdr:colOff>180976</xdr:colOff>
      <xdr:row>6</xdr:row>
      <xdr:rowOff>276225</xdr:rowOff>
    </xdr:to>
    <xdr:pic>
      <xdr:nvPicPr>
        <xdr:cNvPr id="15" name="Image 14">
          <a:extLst>
            <a:ext uri="{FF2B5EF4-FFF2-40B4-BE49-F238E27FC236}">
              <a16:creationId xmlns:a16="http://schemas.microsoft.com/office/drawing/2014/main" id="{17F366E8-6C67-499F-A7D3-30FCAC821EE2}"/>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15</xdr:col>
      <xdr:colOff>647700</xdr:colOff>
      <xdr:row>6</xdr:row>
      <xdr:rowOff>66675</xdr:rowOff>
    </xdr:from>
    <xdr:to>
      <xdr:col>15</xdr:col>
      <xdr:colOff>1109663</xdr:colOff>
      <xdr:row>7</xdr:row>
      <xdr:rowOff>9525</xdr:rowOff>
    </xdr:to>
    <xdr:pic>
      <xdr:nvPicPr>
        <xdr:cNvPr id="16" name="Image 15">
          <a:extLst>
            <a:ext uri="{FF2B5EF4-FFF2-40B4-BE49-F238E27FC236}">
              <a16:creationId xmlns:a16="http://schemas.microsoft.com/office/drawing/2014/main" id="{C279A315-7605-49E0-A7D8-8AA6C216B3F1}"/>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18</xdr:col>
      <xdr:colOff>1038225</xdr:colOff>
      <xdr:row>6</xdr:row>
      <xdr:rowOff>19050</xdr:rowOff>
    </xdr:from>
    <xdr:to>
      <xdr:col>18</xdr:col>
      <xdr:colOff>1457325</xdr:colOff>
      <xdr:row>6</xdr:row>
      <xdr:rowOff>309196</xdr:rowOff>
    </xdr:to>
    <xdr:pic>
      <xdr:nvPicPr>
        <xdr:cNvPr id="17" name="Image 16">
          <a:extLst>
            <a:ext uri="{FF2B5EF4-FFF2-40B4-BE49-F238E27FC236}">
              <a16:creationId xmlns:a16="http://schemas.microsoft.com/office/drawing/2014/main" id="{118FB39D-06A3-4DBB-8B28-EFF2DCFD75B1}"/>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8222425-0E9E-4950-8467-47870F237E43}">
  <we:reference id="wa200005502" version="1.0.0.11" store="en-US" storeType="OMEX"/>
  <we:alternateReferences>
    <we:reference id="wa200005502" version="1.0.0.11" store="en-US"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_xldudf_GPT_CREATE_PROMPT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mercotte.fr/lexique/termes-culinaire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printerSettings" Target="../printerSettings/printerSettings7.bin"/><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1.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2.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excel-exercice.com/filtres-intelligents-dans-excel/" TargetMode="External"/><Relationship Id="rId2" Type="http://schemas.openxmlformats.org/officeDocument/2006/relationships/hyperlink" Target="https://www.excel-pratique.com/fr/fonctions/joindre-texte" TargetMode="External"/><Relationship Id="rId1" Type="http://schemas.openxmlformats.org/officeDocument/2006/relationships/hyperlink" Target="https://www.cassoulet.com/content/7-recette-officielle-du-vrai-cassoulet-de-castelnaudary"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bonbache.fr/syntheses-graphiques-excel-avec-les-emoticones-499.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bonbache.fr/syntheses-graphiques-excel-avec-les-emoticones-499.html"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excel-exercice.com/filtres-intelligents-dans-excel/" TargetMode="External"/><Relationship Id="rId2" Type="http://schemas.openxmlformats.org/officeDocument/2006/relationships/hyperlink" Target="https://www.excel-pratique.com/fr/fonctions/joindre-texte" TargetMode="External"/><Relationship Id="rId1" Type="http://schemas.openxmlformats.org/officeDocument/2006/relationships/hyperlink" Target="https://www.cassoulet.com/content/7-recette-officielle-du-vrai-cassoulet-de-castelnaudary"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www.bonbache.fr/syntheses-graphiques-excel-avec-les-emoticones-499.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bonbache.fr/syntheses-graphiques-excel-avec-les-emoticones-499.html"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ogle.fr/search?q=patisserie+FONDANT+POUR+GLACER&amp;ie=utf-8&amp;oe=utf-8&amp;client=firefox-b&amp;gfe_rd=cr&amp;ei=E-MuWZ6MApHu8weRh4XQAw"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mapatisserie.fr/recette/divers/recette-fondant-patissier/2/"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8.xml"/><Relationship Id="rId4" Type="http://schemas.openxmlformats.org/officeDocument/2006/relationships/hyperlink" Target="https://www.mercotte.fr/lexique/termes-culinair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60292-CF84-4793-BAD9-B9A465EA646E}">
  <dimension ref="A1:O107"/>
  <sheetViews>
    <sheetView workbookViewId="0">
      <selection activeCell="O26" sqref="O26"/>
    </sheetView>
  </sheetViews>
  <sheetFormatPr baseColWidth="10" defaultRowHeight="15"/>
  <cols>
    <col min="1" max="12" width="11.42578125" style="2972"/>
    <col min="15" max="15" width="86" customWidth="1"/>
    <col min="16" max="16384" width="11.42578125" style="2972"/>
  </cols>
  <sheetData>
    <row r="1" spans="1:15">
      <c r="A1" s="1" t="str">
        <f>ADDRESS(ROW(),COLUMN(),4)</f>
        <v>A1</v>
      </c>
      <c r="B1" s="97"/>
      <c r="C1" s="97"/>
      <c r="D1" s="97"/>
      <c r="E1" s="97"/>
      <c r="F1" s="97"/>
      <c r="G1" s="97"/>
      <c r="H1" s="97"/>
      <c r="I1" s="97"/>
      <c r="J1" s="97"/>
      <c r="K1" s="97"/>
      <c r="L1" s="97"/>
      <c r="M1" s="10">
        <v>1</v>
      </c>
      <c r="N1" s="11" t="str">
        <f>SUBSTITUTE(ADDRESS(1,COLUMN(),4),"1","")</f>
        <v>N</v>
      </c>
      <c r="O1" s="12" t="str">
        <f>SUBSTITUTE(ADDRESS(1,COLUMN(),4),"1","")</f>
        <v>O</v>
      </c>
    </row>
    <row r="2" spans="1:15">
      <c r="A2" s="97"/>
      <c r="B2" s="97"/>
      <c r="C2" s="97"/>
      <c r="D2" s="97"/>
      <c r="E2" s="97"/>
      <c r="F2" s="97"/>
      <c r="G2" s="97"/>
      <c r="H2" s="97"/>
      <c r="I2" s="97"/>
      <c r="J2" s="97"/>
      <c r="K2" s="97"/>
      <c r="L2" s="97"/>
      <c r="M2" s="10">
        <v>1</v>
      </c>
      <c r="N2" s="16" t="s">
        <v>0</v>
      </c>
      <c r="O2" s="17"/>
    </row>
    <row r="3" spans="1:15" ht="15.75">
      <c r="A3" s="97"/>
      <c r="B3" s="97"/>
      <c r="C3" s="97"/>
      <c r="D3" s="97"/>
      <c r="E3" s="97"/>
      <c r="F3" s="97"/>
      <c r="G3" s="97"/>
      <c r="H3" s="97"/>
      <c r="I3" s="97"/>
      <c r="J3" s="97"/>
      <c r="K3" s="97"/>
      <c r="L3" s="97"/>
      <c r="M3" s="10">
        <v>1</v>
      </c>
      <c r="N3" s="27">
        <f>COUNTA(A1:M107) + COUNTBLANK(A1:M107)</f>
        <v>1391</v>
      </c>
      <c r="O3" s="28" t="str">
        <f>"cellules entre -cells -celdas  "&amp;" " &amp;A1&amp;" et  "&amp;M107</f>
        <v>cellules entre -cells -celdas   A1 et  M107</v>
      </c>
    </row>
    <row r="4" spans="1:15" ht="15.75">
      <c r="A4" s="97"/>
      <c r="B4" s="97"/>
      <c r="C4" s="97"/>
      <c r="D4" s="97"/>
      <c r="E4" s="97"/>
      <c r="F4" s="97"/>
      <c r="G4" s="97"/>
      <c r="H4" s="97"/>
      <c r="I4" s="97"/>
      <c r="J4" s="97"/>
      <c r="K4" s="97"/>
      <c r="L4" s="97"/>
      <c r="M4" s="10">
        <v>1</v>
      </c>
      <c r="N4" s="27">
        <f>COUNTA(A1:M107)</f>
        <v>172</v>
      </c>
      <c r="O4" s="28" t="s">
        <v>4</v>
      </c>
    </row>
    <row r="5" spans="1:15" ht="15.75">
      <c r="A5" s="97"/>
      <c r="B5" s="97"/>
      <c r="C5" s="97"/>
      <c r="D5" s="97"/>
      <c r="E5" s="97"/>
      <c r="F5" s="97"/>
      <c r="G5" s="97"/>
      <c r="H5" s="97"/>
      <c r="I5" s="97"/>
      <c r="J5" s="97"/>
      <c r="K5" s="97"/>
      <c r="L5" s="97"/>
      <c r="M5" s="10">
        <v>1</v>
      </c>
      <c r="N5" s="27">
        <f>COUNTBLANK(A1:M107)</f>
        <v>1219</v>
      </c>
      <c r="O5" s="28" t="s">
        <v>8</v>
      </c>
    </row>
    <row r="6" spans="1:15" ht="15.75">
      <c r="A6" s="97"/>
      <c r="B6" s="97"/>
      <c r="C6" s="97"/>
      <c r="D6" s="97"/>
      <c r="E6" s="97"/>
      <c r="F6" s="97"/>
      <c r="G6" s="97"/>
      <c r="H6" s="97"/>
      <c r="I6" s="97"/>
      <c r="J6" s="97"/>
      <c r="K6" s="97"/>
      <c r="L6" s="97"/>
      <c r="M6" s="10">
        <v>1</v>
      </c>
      <c r="N6" s="27">
        <f>SUM(M1:M105)+2</f>
        <v>107</v>
      </c>
      <c r="O6" s="28" t="s">
        <v>11</v>
      </c>
    </row>
    <row r="7" spans="1:15" ht="15.75">
      <c r="A7" s="97"/>
      <c r="B7" s="97"/>
      <c r="C7" s="97"/>
      <c r="D7" s="97"/>
      <c r="E7" s="97"/>
      <c r="F7" s="97"/>
      <c r="G7" s="97"/>
      <c r="H7" s="97"/>
      <c r="I7" s="97"/>
      <c r="J7" s="97"/>
      <c r="K7" s="97"/>
      <c r="L7" s="97"/>
      <c r="M7" s="10">
        <v>1</v>
      </c>
      <c r="N7" s="27" cm="1">
        <f t="array" ref="N7">SUM(A107:L107+1)</f>
        <v>24</v>
      </c>
      <c r="O7" s="28" t="s">
        <v>18</v>
      </c>
    </row>
    <row r="8" spans="1:15" ht="18.75">
      <c r="A8" s="3708"/>
      <c r="B8" s="6098" t="s">
        <v>12349</v>
      </c>
      <c r="C8" s="97"/>
      <c r="D8" s="97"/>
      <c r="E8" s="97"/>
      <c r="F8" s="97"/>
      <c r="G8" s="97"/>
      <c r="H8" s="97"/>
      <c r="I8" s="97"/>
      <c r="J8" s="97"/>
      <c r="K8" s="97"/>
      <c r="L8" s="97"/>
      <c r="M8" s="10">
        <v>1</v>
      </c>
      <c r="N8" s="27"/>
      <c r="O8" s="28"/>
    </row>
    <row r="9" spans="1:15" ht="31.5">
      <c r="A9" s="97"/>
      <c r="B9" s="6099" t="s">
        <v>12350</v>
      </c>
      <c r="C9" s="97"/>
      <c r="D9" s="97"/>
      <c r="E9" s="97"/>
      <c r="F9" s="97"/>
      <c r="G9" s="97"/>
      <c r="H9" s="97"/>
      <c r="I9" s="97"/>
      <c r="J9" s="97"/>
      <c r="K9" s="97"/>
      <c r="L9" s="97"/>
      <c r="M9" s="10">
        <v>1</v>
      </c>
    </row>
    <row r="10" spans="1:15">
      <c r="A10" s="97"/>
      <c r="B10" s="97"/>
      <c r="C10" s="97"/>
      <c r="D10" s="97"/>
      <c r="E10" s="97"/>
      <c r="F10" s="97"/>
      <c r="G10" s="97"/>
      <c r="H10" s="97"/>
      <c r="I10" s="97"/>
      <c r="J10" s="97"/>
      <c r="K10" s="97"/>
      <c r="L10" s="97"/>
      <c r="M10" s="10">
        <v>1</v>
      </c>
    </row>
    <row r="11" spans="1:15" ht="23.25">
      <c r="A11" s="97"/>
      <c r="B11" s="3722" t="s">
        <v>12351</v>
      </c>
      <c r="C11" s="97"/>
      <c r="D11" s="97"/>
      <c r="E11" s="97"/>
      <c r="F11" s="97"/>
      <c r="G11" s="97"/>
      <c r="H11" s="97"/>
      <c r="I11" s="97"/>
      <c r="J11" s="97"/>
      <c r="K11" s="97"/>
      <c r="L11" s="97"/>
      <c r="M11" s="10">
        <v>1</v>
      </c>
    </row>
    <row r="12" spans="1:15">
      <c r="A12" s="97"/>
      <c r="B12" s="97"/>
      <c r="C12" s="97"/>
      <c r="D12" s="97"/>
      <c r="E12" s="97"/>
      <c r="F12" s="97"/>
      <c r="G12" s="97"/>
      <c r="H12" s="97"/>
      <c r="I12" s="97"/>
      <c r="J12" s="97"/>
      <c r="K12" s="97"/>
      <c r="L12" s="97"/>
      <c r="M12" s="10">
        <v>1</v>
      </c>
    </row>
    <row r="13" spans="1:15">
      <c r="A13" s="97"/>
      <c r="B13" s="97" t="s">
        <v>12352</v>
      </c>
      <c r="C13" s="97"/>
      <c r="D13" s="97"/>
      <c r="E13" s="97"/>
      <c r="F13" s="97"/>
      <c r="G13" s="97"/>
      <c r="H13" s="97"/>
      <c r="I13" s="97"/>
      <c r="J13" s="97"/>
      <c r="K13" s="97"/>
      <c r="L13" s="97"/>
      <c r="M13" s="10">
        <v>1</v>
      </c>
    </row>
    <row r="14" spans="1:15">
      <c r="A14" s="97"/>
      <c r="B14" s="97"/>
      <c r="C14" s="97"/>
      <c r="D14" s="97"/>
      <c r="E14" s="97"/>
      <c r="F14" s="97"/>
      <c r="G14" s="97"/>
      <c r="H14" s="97"/>
      <c r="I14" s="97"/>
      <c r="J14" s="97"/>
      <c r="K14" s="97"/>
      <c r="L14" s="97"/>
      <c r="M14" s="10">
        <v>1</v>
      </c>
    </row>
    <row r="15" spans="1:15">
      <c r="A15" s="97"/>
      <c r="B15" s="3066" t="s">
        <v>12353</v>
      </c>
      <c r="C15" s="97"/>
      <c r="D15" s="97"/>
      <c r="E15" s="97"/>
      <c r="F15" s="97"/>
      <c r="G15" s="97"/>
      <c r="H15" s="97"/>
      <c r="I15" s="97"/>
      <c r="J15" s="97"/>
      <c r="K15" s="97"/>
      <c r="L15" s="97"/>
      <c r="M15" s="10">
        <v>1</v>
      </c>
    </row>
    <row r="16" spans="1:15">
      <c r="A16" s="97"/>
      <c r="B16" s="97"/>
      <c r="C16" s="97"/>
      <c r="D16" s="97"/>
      <c r="E16" s="97"/>
      <c r="F16" s="97"/>
      <c r="G16" s="97"/>
      <c r="H16" s="97"/>
      <c r="I16" s="97"/>
      <c r="J16" s="97"/>
      <c r="K16" s="97"/>
      <c r="L16" s="97"/>
      <c r="M16" s="10">
        <v>1</v>
      </c>
    </row>
    <row r="17" spans="1:13">
      <c r="A17" s="97"/>
      <c r="B17" s="6100" t="s">
        <v>12354</v>
      </c>
      <c r="C17" s="6100"/>
      <c r="D17" s="6100"/>
      <c r="E17" s="6100"/>
      <c r="F17" s="6100"/>
      <c r="G17" s="6100"/>
      <c r="H17" s="6100"/>
      <c r="I17" s="6100"/>
      <c r="J17" s="6100"/>
      <c r="K17" s="6100"/>
      <c r="L17" s="97"/>
      <c r="M17" s="10">
        <v>1</v>
      </c>
    </row>
    <row r="18" spans="1:13">
      <c r="A18" s="97"/>
      <c r="B18" s="6100"/>
      <c r="C18" s="6100"/>
      <c r="D18" s="6100"/>
      <c r="E18" s="6100"/>
      <c r="F18" s="6100"/>
      <c r="G18" s="6100"/>
      <c r="H18" s="6100"/>
      <c r="I18" s="6100"/>
      <c r="J18" s="6100"/>
      <c r="K18" s="6100"/>
      <c r="L18" s="97"/>
      <c r="M18" s="10">
        <v>1</v>
      </c>
    </row>
    <row r="19" spans="1:13">
      <c r="A19" s="97"/>
      <c r="B19" s="6100"/>
      <c r="C19" s="6100"/>
      <c r="D19" s="6100"/>
      <c r="E19" s="6100"/>
      <c r="F19" s="6100"/>
      <c r="G19" s="6100"/>
      <c r="H19" s="6100"/>
      <c r="I19" s="6100"/>
      <c r="J19" s="6100"/>
      <c r="K19" s="6100"/>
      <c r="L19" s="97"/>
      <c r="M19" s="10">
        <v>1</v>
      </c>
    </row>
    <row r="20" spans="1:13">
      <c r="A20" s="97"/>
      <c r="B20" s="97"/>
      <c r="C20" s="97"/>
      <c r="D20" s="97"/>
      <c r="E20" s="97"/>
      <c r="F20" s="97"/>
      <c r="G20" s="97"/>
      <c r="H20" s="97"/>
      <c r="I20" s="97"/>
      <c r="J20" s="97"/>
      <c r="K20" s="97"/>
      <c r="L20" s="97"/>
      <c r="M20" s="10">
        <v>1</v>
      </c>
    </row>
    <row r="21" spans="1:13">
      <c r="A21" s="97"/>
      <c r="B21" s="5273" t="s">
        <v>12355</v>
      </c>
      <c r="C21" s="5273"/>
      <c r="D21" s="5273"/>
      <c r="E21" s="5273"/>
      <c r="F21" s="5273"/>
      <c r="G21" s="5273"/>
      <c r="H21" s="5273"/>
      <c r="I21" s="5273"/>
      <c r="J21" s="5273"/>
      <c r="K21" s="5273"/>
      <c r="L21" s="97"/>
      <c r="M21" s="10">
        <v>1</v>
      </c>
    </row>
    <row r="22" spans="1:13">
      <c r="A22" s="97"/>
      <c r="B22" s="5273"/>
      <c r="C22" s="5273"/>
      <c r="D22" s="5273"/>
      <c r="E22" s="5273"/>
      <c r="F22" s="5273"/>
      <c r="G22" s="5273"/>
      <c r="H22" s="5273"/>
      <c r="I22" s="5273"/>
      <c r="J22" s="5273"/>
      <c r="K22" s="5273"/>
      <c r="L22" s="97"/>
      <c r="M22" s="10">
        <v>1</v>
      </c>
    </row>
    <row r="23" spans="1:13">
      <c r="A23" s="97"/>
      <c r="B23" s="5273"/>
      <c r="C23" s="5273"/>
      <c r="D23" s="5273"/>
      <c r="E23" s="5273"/>
      <c r="F23" s="5273"/>
      <c r="G23" s="5273"/>
      <c r="H23" s="5273"/>
      <c r="I23" s="5273"/>
      <c r="J23" s="5273"/>
      <c r="K23" s="5273"/>
      <c r="L23" s="97"/>
      <c r="M23" s="10">
        <v>1</v>
      </c>
    </row>
    <row r="24" spans="1:13">
      <c r="A24" s="97"/>
      <c r="B24" s="5273"/>
      <c r="C24" s="5273"/>
      <c r="D24" s="5273"/>
      <c r="E24" s="5273"/>
      <c r="F24" s="5273"/>
      <c r="G24" s="5273"/>
      <c r="H24" s="5273"/>
      <c r="I24" s="5273"/>
      <c r="J24" s="5273"/>
      <c r="K24" s="5273"/>
      <c r="L24" s="97"/>
      <c r="M24" s="10">
        <v>1</v>
      </c>
    </row>
    <row r="25" spans="1:13">
      <c r="A25" s="97"/>
      <c r="B25" s="5273"/>
      <c r="C25" s="5273"/>
      <c r="D25" s="5273"/>
      <c r="E25" s="5273"/>
      <c r="F25" s="5273"/>
      <c r="G25" s="5273"/>
      <c r="H25" s="5273"/>
      <c r="I25" s="5273"/>
      <c r="J25" s="5273"/>
      <c r="K25" s="5273"/>
      <c r="L25" s="97"/>
      <c r="M25" s="10">
        <v>1</v>
      </c>
    </row>
    <row r="26" spans="1:13">
      <c r="A26" s="97"/>
      <c r="B26" s="97"/>
      <c r="C26" s="97"/>
      <c r="D26" s="97"/>
      <c r="E26" s="97"/>
      <c r="F26" s="97"/>
      <c r="G26" s="97"/>
      <c r="H26" s="97"/>
      <c r="I26" s="97"/>
      <c r="J26" s="97"/>
      <c r="K26" s="97"/>
      <c r="L26" s="97"/>
      <c r="M26" s="10">
        <v>1</v>
      </c>
    </row>
    <row r="27" spans="1:13" ht="18">
      <c r="A27" s="97"/>
      <c r="B27" s="2779" t="s">
        <v>12351</v>
      </c>
      <c r="C27" s="97"/>
      <c r="D27" s="97"/>
      <c r="E27" s="97"/>
      <c r="F27" s="97"/>
      <c r="G27" s="97"/>
      <c r="H27" s="97"/>
      <c r="I27" s="97"/>
      <c r="J27" s="97"/>
      <c r="K27" s="97"/>
      <c r="L27" s="97"/>
      <c r="M27" s="10">
        <v>1</v>
      </c>
    </row>
    <row r="28" spans="1:13">
      <c r="A28" s="97"/>
      <c r="B28" s="97"/>
      <c r="C28" s="97"/>
      <c r="D28" s="97"/>
      <c r="E28" s="97"/>
      <c r="F28" s="97"/>
      <c r="G28" s="97"/>
      <c r="H28" s="97"/>
      <c r="I28" s="97"/>
      <c r="J28" s="97"/>
      <c r="K28" s="97"/>
      <c r="L28" s="97"/>
      <c r="M28" s="10">
        <v>1</v>
      </c>
    </row>
    <row r="29" spans="1:13">
      <c r="A29" s="97"/>
      <c r="B29" s="97" t="s">
        <v>12356</v>
      </c>
      <c r="C29" s="97"/>
      <c r="D29" s="97"/>
      <c r="E29" s="97"/>
      <c r="F29" s="97"/>
      <c r="G29" s="97"/>
      <c r="H29" s="97"/>
      <c r="I29" s="97"/>
      <c r="J29" s="97"/>
      <c r="K29" s="97"/>
      <c r="L29" s="97"/>
      <c r="M29" s="10">
        <v>1</v>
      </c>
    </row>
    <row r="30" spans="1:13">
      <c r="A30" s="97"/>
      <c r="B30" s="75"/>
      <c r="C30" s="97"/>
      <c r="D30" s="97"/>
      <c r="E30" s="97"/>
      <c r="F30" s="97"/>
      <c r="G30" s="97"/>
      <c r="H30" s="97"/>
      <c r="I30" s="97"/>
      <c r="J30" s="97"/>
      <c r="K30" s="97"/>
      <c r="L30" s="97"/>
      <c r="M30" s="10">
        <v>1</v>
      </c>
    </row>
    <row r="31" spans="1:13">
      <c r="A31" s="97"/>
      <c r="B31" s="75" t="s">
        <v>12357</v>
      </c>
      <c r="C31" s="97"/>
      <c r="D31" s="97"/>
      <c r="E31" s="97"/>
      <c r="F31" s="97"/>
      <c r="G31" s="97"/>
      <c r="H31" s="97"/>
      <c r="I31" s="97"/>
      <c r="J31" s="97"/>
      <c r="K31" s="97"/>
      <c r="L31" s="97"/>
      <c r="M31" s="10">
        <v>1</v>
      </c>
    </row>
    <row r="32" spans="1:13">
      <c r="A32" s="97"/>
      <c r="B32" s="75" t="s">
        <v>12358</v>
      </c>
      <c r="C32" s="97"/>
      <c r="D32" s="97"/>
      <c r="E32" s="97"/>
      <c r="F32" s="97"/>
      <c r="G32" s="97"/>
      <c r="H32" s="97"/>
      <c r="I32" s="97"/>
      <c r="J32" s="97"/>
      <c r="K32" s="97"/>
      <c r="L32" s="97"/>
      <c r="M32" s="10">
        <v>1</v>
      </c>
    </row>
    <row r="33" spans="1:13">
      <c r="A33" s="97"/>
      <c r="B33" s="75" t="s">
        <v>12359</v>
      </c>
      <c r="C33" s="97"/>
      <c r="D33" s="97"/>
      <c r="E33" s="97"/>
      <c r="F33" s="97"/>
      <c r="G33" s="97"/>
      <c r="H33" s="97"/>
      <c r="I33" s="97"/>
      <c r="J33" s="97"/>
      <c r="K33" s="97"/>
      <c r="L33" s="97"/>
      <c r="M33" s="10">
        <v>1</v>
      </c>
    </row>
    <row r="34" spans="1:13">
      <c r="A34" s="97"/>
      <c r="B34" s="75" t="s">
        <v>12360</v>
      </c>
      <c r="C34" s="97"/>
      <c r="D34" s="97"/>
      <c r="E34" s="97"/>
      <c r="F34" s="97"/>
      <c r="G34" s="97"/>
      <c r="H34" s="97"/>
      <c r="I34" s="97"/>
      <c r="J34" s="97"/>
      <c r="K34" s="97"/>
      <c r="L34" s="97"/>
      <c r="M34" s="10">
        <v>1</v>
      </c>
    </row>
    <row r="35" spans="1:13">
      <c r="A35" s="97"/>
      <c r="B35" s="75" t="s">
        <v>12361</v>
      </c>
      <c r="C35" s="97"/>
      <c r="D35" s="97"/>
      <c r="E35" s="97"/>
      <c r="F35" s="97"/>
      <c r="G35" s="97"/>
      <c r="H35" s="97"/>
      <c r="I35" s="97"/>
      <c r="J35" s="97"/>
      <c r="K35" s="97"/>
      <c r="L35" s="97"/>
      <c r="M35" s="10">
        <v>1</v>
      </c>
    </row>
    <row r="36" spans="1:13">
      <c r="A36" s="97"/>
      <c r="B36" s="75" t="s">
        <v>12362</v>
      </c>
      <c r="C36" s="97"/>
      <c r="D36" s="97"/>
      <c r="E36" s="97"/>
      <c r="F36" s="97"/>
      <c r="G36" s="97"/>
      <c r="H36" s="97"/>
      <c r="I36" s="97"/>
      <c r="J36" s="97"/>
      <c r="K36" s="97"/>
      <c r="L36" s="97"/>
      <c r="M36" s="10">
        <v>1</v>
      </c>
    </row>
    <row r="37" spans="1:13">
      <c r="A37" s="97"/>
      <c r="B37" s="97"/>
      <c r="C37" s="97"/>
      <c r="D37" s="97"/>
      <c r="E37" s="97"/>
      <c r="F37" s="97"/>
      <c r="G37" s="97"/>
      <c r="H37" s="97"/>
      <c r="I37" s="97"/>
      <c r="J37" s="97"/>
      <c r="K37" s="97"/>
      <c r="L37" s="97"/>
      <c r="M37" s="10">
        <v>1</v>
      </c>
    </row>
    <row r="38" spans="1:13">
      <c r="A38" s="97"/>
      <c r="B38" s="5273" t="s">
        <v>12363</v>
      </c>
      <c r="C38" s="5273"/>
      <c r="D38" s="5273"/>
      <c r="E38" s="5273"/>
      <c r="F38" s="5273"/>
      <c r="G38" s="5273"/>
      <c r="H38" s="5273"/>
      <c r="I38" s="5273"/>
      <c r="J38" s="5273"/>
      <c r="K38" s="5273"/>
      <c r="L38" s="97"/>
      <c r="M38" s="10">
        <v>1</v>
      </c>
    </row>
    <row r="39" spans="1:13">
      <c r="A39" s="97"/>
      <c r="B39" s="5273"/>
      <c r="C39" s="5273"/>
      <c r="D39" s="5273"/>
      <c r="E39" s="5273"/>
      <c r="F39" s="5273"/>
      <c r="G39" s="5273"/>
      <c r="H39" s="5273"/>
      <c r="I39" s="5273"/>
      <c r="J39" s="5273"/>
      <c r="K39" s="5273"/>
      <c r="L39" s="97"/>
      <c r="M39" s="10">
        <v>1</v>
      </c>
    </row>
    <row r="40" spans="1:13">
      <c r="A40" s="97"/>
      <c r="B40" s="75"/>
      <c r="C40" s="97"/>
      <c r="D40" s="97"/>
      <c r="E40" s="97"/>
      <c r="F40" s="97"/>
      <c r="G40" s="97"/>
      <c r="H40" s="97"/>
      <c r="I40" s="97"/>
      <c r="J40" s="97"/>
      <c r="K40" s="97"/>
      <c r="L40" s="97"/>
      <c r="M40" s="10">
        <v>1</v>
      </c>
    </row>
    <row r="41" spans="1:13">
      <c r="A41" s="97"/>
      <c r="B41" s="3062" t="s">
        <v>12364</v>
      </c>
      <c r="C41" s="97"/>
      <c r="D41" s="97"/>
      <c r="E41" s="97"/>
      <c r="F41" s="97"/>
      <c r="G41" s="97"/>
      <c r="H41" s="97"/>
      <c r="I41" s="97"/>
      <c r="J41" s="97"/>
      <c r="K41" s="97"/>
      <c r="L41" s="97"/>
      <c r="M41" s="10">
        <v>1</v>
      </c>
    </row>
    <row r="42" spans="1:13">
      <c r="A42" s="97"/>
      <c r="B42" s="3062" t="s">
        <v>12365</v>
      </c>
      <c r="C42" s="97"/>
      <c r="D42" s="97"/>
      <c r="E42" s="97"/>
      <c r="F42" s="97"/>
      <c r="G42" s="97"/>
      <c r="H42" s="97"/>
      <c r="I42" s="97"/>
      <c r="J42" s="97"/>
      <c r="K42" s="97"/>
      <c r="L42" s="97"/>
      <c r="M42" s="10">
        <v>1</v>
      </c>
    </row>
    <row r="43" spans="1:13">
      <c r="A43" s="97"/>
      <c r="B43" s="3062" t="s">
        <v>12366</v>
      </c>
      <c r="C43" s="97"/>
      <c r="D43" s="97"/>
      <c r="E43" s="97"/>
      <c r="F43" s="97"/>
      <c r="G43" s="97"/>
      <c r="H43" s="97"/>
      <c r="I43" s="97"/>
      <c r="J43" s="97"/>
      <c r="K43" s="97"/>
      <c r="L43" s="97"/>
      <c r="M43" s="10">
        <v>1</v>
      </c>
    </row>
    <row r="44" spans="1:13">
      <c r="A44" s="97"/>
      <c r="B44" s="3062" t="s">
        <v>12367</v>
      </c>
      <c r="C44" s="97"/>
      <c r="D44" s="97"/>
      <c r="E44" s="97"/>
      <c r="F44" s="97"/>
      <c r="G44" s="97"/>
      <c r="H44" s="97"/>
      <c r="I44" s="97"/>
      <c r="J44" s="97"/>
      <c r="K44" s="97"/>
      <c r="L44" s="97"/>
      <c r="M44" s="10">
        <v>1</v>
      </c>
    </row>
    <row r="45" spans="1:13">
      <c r="A45" s="97"/>
      <c r="B45" s="3062" t="s">
        <v>12368</v>
      </c>
      <c r="C45" s="97"/>
      <c r="D45" s="97"/>
      <c r="E45" s="97"/>
      <c r="F45" s="97"/>
      <c r="G45" s="97"/>
      <c r="H45" s="97"/>
      <c r="I45" s="97"/>
      <c r="J45" s="97"/>
      <c r="K45" s="97"/>
      <c r="L45" s="97"/>
      <c r="M45" s="10">
        <v>1</v>
      </c>
    </row>
    <row r="46" spans="1:13">
      <c r="A46" s="97"/>
      <c r="B46" s="3062" t="s">
        <v>12369</v>
      </c>
      <c r="C46" s="97"/>
      <c r="D46" s="97"/>
      <c r="E46" s="97"/>
      <c r="F46" s="97"/>
      <c r="G46" s="97"/>
      <c r="H46" s="97"/>
      <c r="I46" s="97"/>
      <c r="J46" s="97"/>
      <c r="K46" s="97"/>
      <c r="L46" s="97"/>
      <c r="M46" s="10">
        <v>1</v>
      </c>
    </row>
    <row r="47" spans="1:13">
      <c r="A47" s="97"/>
      <c r="B47" s="3062" t="s">
        <v>12370</v>
      </c>
      <c r="C47" s="97"/>
      <c r="D47" s="97"/>
      <c r="E47" s="97"/>
      <c r="F47" s="97"/>
      <c r="G47" s="97"/>
      <c r="H47" s="97"/>
      <c r="I47" s="97"/>
      <c r="J47" s="97"/>
      <c r="K47" s="97"/>
      <c r="L47" s="97"/>
      <c r="M47" s="10">
        <v>1</v>
      </c>
    </row>
    <row r="48" spans="1:13">
      <c r="A48" s="97"/>
      <c r="B48" s="97"/>
      <c r="C48" s="97"/>
      <c r="D48" s="97"/>
      <c r="E48" s="97"/>
      <c r="F48" s="97"/>
      <c r="G48" s="97"/>
      <c r="H48" s="97"/>
      <c r="I48" s="97"/>
      <c r="J48" s="97"/>
      <c r="K48" s="97"/>
      <c r="L48" s="97"/>
      <c r="M48" s="10">
        <v>1</v>
      </c>
    </row>
    <row r="49" spans="1:13">
      <c r="A49" s="97"/>
      <c r="B49" s="97" t="s">
        <v>12371</v>
      </c>
      <c r="C49" s="97"/>
      <c r="D49" s="97"/>
      <c r="E49" s="97"/>
      <c r="F49" s="97"/>
      <c r="G49" s="97"/>
      <c r="H49" s="97"/>
      <c r="I49" s="97"/>
      <c r="J49" s="97"/>
      <c r="K49" s="97"/>
      <c r="L49" s="97"/>
      <c r="M49" s="10">
        <v>1</v>
      </c>
    </row>
    <row r="50" spans="1:13">
      <c r="A50" s="97"/>
      <c r="B50" s="97" t="s">
        <v>12372</v>
      </c>
      <c r="C50" s="97"/>
      <c r="D50" s="97"/>
      <c r="E50" s="97"/>
      <c r="F50" s="97"/>
      <c r="G50" s="97"/>
      <c r="H50" s="97"/>
      <c r="I50" s="97"/>
      <c r="J50" s="97"/>
      <c r="K50" s="97"/>
      <c r="L50" s="97"/>
      <c r="M50" s="10">
        <v>1</v>
      </c>
    </row>
    <row r="51" spans="1:13">
      <c r="A51" s="97"/>
      <c r="B51" s="97"/>
      <c r="C51" s="97"/>
      <c r="D51" s="97"/>
      <c r="E51" s="97"/>
      <c r="F51" s="97"/>
      <c r="G51" s="97"/>
      <c r="H51" s="97"/>
      <c r="I51" s="97"/>
      <c r="J51" s="97"/>
      <c r="K51" s="97"/>
      <c r="L51" s="97"/>
      <c r="M51" s="10">
        <v>1</v>
      </c>
    </row>
    <row r="52" spans="1:13" ht="18">
      <c r="A52" s="97"/>
      <c r="B52" s="2779" t="s">
        <v>12373</v>
      </c>
      <c r="C52" s="97"/>
      <c r="D52" s="97"/>
      <c r="E52" s="97"/>
      <c r="F52" s="97"/>
      <c r="G52" s="97"/>
      <c r="H52" s="97"/>
      <c r="I52" s="97"/>
      <c r="J52" s="97"/>
      <c r="K52" s="97"/>
      <c r="L52" s="97"/>
      <c r="M52" s="10">
        <v>1</v>
      </c>
    </row>
    <row r="53" spans="1:13">
      <c r="A53" s="97"/>
      <c r="B53" s="97"/>
      <c r="C53" s="97"/>
      <c r="D53" s="97"/>
      <c r="E53" s="97"/>
      <c r="F53" s="97"/>
      <c r="G53" s="97"/>
      <c r="H53" s="97"/>
      <c r="I53" s="97"/>
      <c r="J53" s="97"/>
      <c r="K53" s="97"/>
      <c r="L53" s="97"/>
      <c r="M53" s="10">
        <v>1</v>
      </c>
    </row>
    <row r="54" spans="1:13">
      <c r="A54" s="97"/>
      <c r="B54" s="97" t="s">
        <v>12374</v>
      </c>
      <c r="C54" s="97"/>
      <c r="D54" s="97"/>
      <c r="E54" s="97"/>
      <c r="F54" s="97"/>
      <c r="G54" s="97"/>
      <c r="H54" s="97"/>
      <c r="I54" s="97"/>
      <c r="J54" s="97"/>
      <c r="K54" s="97"/>
      <c r="L54" s="97"/>
      <c r="M54" s="10">
        <v>1</v>
      </c>
    </row>
    <row r="55" spans="1:13">
      <c r="A55" s="97"/>
      <c r="B55" s="75" t="s">
        <v>12375</v>
      </c>
      <c r="C55" s="97"/>
      <c r="D55" s="97"/>
      <c r="E55" s="97"/>
      <c r="F55" s="97"/>
      <c r="G55" s="97"/>
      <c r="H55" s="97"/>
      <c r="I55" s="97"/>
      <c r="J55" s="97"/>
      <c r="K55" s="97"/>
      <c r="L55" s="97"/>
      <c r="M55" s="10">
        <v>1</v>
      </c>
    </row>
    <row r="56" spans="1:13">
      <c r="A56" s="97"/>
      <c r="B56" s="75"/>
      <c r="C56" s="97"/>
      <c r="D56" s="97"/>
      <c r="E56" s="97"/>
      <c r="F56" s="97"/>
      <c r="G56" s="97"/>
      <c r="H56" s="97"/>
      <c r="I56" s="97"/>
      <c r="J56" s="97"/>
      <c r="K56" s="97"/>
      <c r="L56" s="97"/>
      <c r="M56" s="10">
        <v>1</v>
      </c>
    </row>
    <row r="57" spans="1:13">
      <c r="A57" s="97"/>
      <c r="B57" s="75" t="s">
        <v>12376</v>
      </c>
      <c r="C57" s="97"/>
      <c r="D57" s="97"/>
      <c r="E57" s="97"/>
      <c r="F57" s="97"/>
      <c r="G57" s="97"/>
      <c r="H57" s="97"/>
      <c r="I57" s="97"/>
      <c r="J57" s="97"/>
      <c r="K57" s="97"/>
      <c r="L57" s="97"/>
      <c r="M57" s="10">
        <v>1</v>
      </c>
    </row>
    <row r="58" spans="1:13">
      <c r="A58" s="97"/>
      <c r="B58" s="75" t="s">
        <v>12377</v>
      </c>
      <c r="C58" s="97"/>
      <c r="D58" s="97"/>
      <c r="E58" s="97"/>
      <c r="F58" s="97"/>
      <c r="G58" s="97"/>
      <c r="H58" s="97"/>
      <c r="I58" s="97"/>
      <c r="J58" s="97"/>
      <c r="K58" s="97"/>
      <c r="L58" s="97"/>
      <c r="M58" s="10">
        <v>1</v>
      </c>
    </row>
    <row r="59" spans="1:13">
      <c r="A59" s="97"/>
      <c r="B59" s="75" t="s">
        <v>12378</v>
      </c>
      <c r="C59" s="97"/>
      <c r="D59" s="97"/>
      <c r="E59" s="97"/>
      <c r="F59" s="97"/>
      <c r="G59" s="97"/>
      <c r="H59" s="97"/>
      <c r="I59" s="97"/>
      <c r="J59" s="97"/>
      <c r="K59" s="97"/>
      <c r="L59" s="97"/>
      <c r="M59" s="10">
        <v>1</v>
      </c>
    </row>
    <row r="60" spans="1:13">
      <c r="A60" s="97"/>
      <c r="B60" s="97"/>
      <c r="C60" s="97"/>
      <c r="D60" s="97"/>
      <c r="E60" s="97"/>
      <c r="F60" s="97"/>
      <c r="G60" s="97"/>
      <c r="H60" s="97"/>
      <c r="I60" s="97"/>
      <c r="J60" s="97"/>
      <c r="K60" s="97"/>
      <c r="L60" s="97"/>
      <c r="M60" s="10">
        <v>1</v>
      </c>
    </row>
    <row r="61" spans="1:13">
      <c r="A61" s="97"/>
      <c r="B61" s="2512" t="s">
        <v>12379</v>
      </c>
      <c r="C61" s="97"/>
      <c r="D61" s="97"/>
      <c r="E61" s="97"/>
      <c r="F61" s="97"/>
      <c r="G61" s="97"/>
      <c r="H61" s="97"/>
      <c r="I61" s="97"/>
      <c r="J61" s="97"/>
      <c r="K61" s="97"/>
      <c r="L61" s="97"/>
      <c r="M61" s="10">
        <v>1</v>
      </c>
    </row>
    <row r="62" spans="1:13">
      <c r="A62" s="97"/>
      <c r="B62" s="97" t="s">
        <v>12380</v>
      </c>
      <c r="C62" s="97"/>
      <c r="D62" s="97"/>
      <c r="E62" s="97"/>
      <c r="F62" s="97"/>
      <c r="G62" s="97"/>
      <c r="H62" s="97"/>
      <c r="I62" s="97"/>
      <c r="J62" s="97"/>
      <c r="K62" s="97"/>
      <c r="L62" s="97"/>
      <c r="M62" s="10">
        <v>1</v>
      </c>
    </row>
    <row r="63" spans="1:13">
      <c r="A63" s="97"/>
      <c r="B63" s="97"/>
      <c r="C63" s="97"/>
      <c r="D63" s="97"/>
      <c r="E63" s="97"/>
      <c r="F63" s="97"/>
      <c r="G63" s="97"/>
      <c r="H63" s="97"/>
      <c r="I63" s="97"/>
      <c r="J63" s="97"/>
      <c r="K63" s="97"/>
      <c r="L63" s="97"/>
      <c r="M63" s="10">
        <v>1</v>
      </c>
    </row>
    <row r="64" spans="1:13">
      <c r="A64" s="97"/>
      <c r="B64" s="97" t="s">
        <v>12381</v>
      </c>
      <c r="C64" s="97"/>
      <c r="D64" s="97"/>
      <c r="E64" s="97"/>
      <c r="F64" s="97"/>
      <c r="G64" s="97"/>
      <c r="H64" s="97"/>
      <c r="I64" s="97"/>
      <c r="J64" s="97"/>
      <c r="K64" s="97"/>
      <c r="L64" s="97"/>
      <c r="M64" s="10">
        <v>1</v>
      </c>
    </row>
    <row r="65" spans="1:13">
      <c r="A65" s="97"/>
      <c r="B65" s="97"/>
      <c r="C65" s="97"/>
      <c r="D65" s="97"/>
      <c r="E65" s="97"/>
      <c r="F65" s="97"/>
      <c r="G65" s="97"/>
      <c r="H65" s="97"/>
      <c r="I65" s="97"/>
      <c r="J65" s="97"/>
      <c r="K65" s="97"/>
      <c r="L65" s="97"/>
      <c r="M65" s="10">
        <v>1</v>
      </c>
    </row>
    <row r="66" spans="1:13" ht="18">
      <c r="A66" s="97"/>
      <c r="B66" s="2779" t="s">
        <v>12382</v>
      </c>
      <c r="C66" s="97"/>
      <c r="D66" s="97"/>
      <c r="E66" s="97"/>
      <c r="F66" s="97"/>
      <c r="G66" s="97"/>
      <c r="H66" s="97"/>
      <c r="I66" s="97"/>
      <c r="J66" s="97"/>
      <c r="K66" s="97"/>
      <c r="L66" s="97"/>
      <c r="M66" s="10">
        <v>1</v>
      </c>
    </row>
    <row r="67" spans="1:13">
      <c r="A67" s="97"/>
      <c r="B67" s="97"/>
      <c r="C67" s="97"/>
      <c r="D67" s="97"/>
      <c r="E67" s="97"/>
      <c r="F67" s="97"/>
      <c r="G67" s="97"/>
      <c r="H67" s="97"/>
      <c r="I67" s="97"/>
      <c r="J67" s="97"/>
      <c r="K67" s="97"/>
      <c r="L67" s="97"/>
      <c r="M67" s="10">
        <v>1</v>
      </c>
    </row>
    <row r="68" spans="1:13">
      <c r="A68" s="97"/>
      <c r="B68" s="97"/>
      <c r="C68" s="97"/>
      <c r="D68" s="97"/>
      <c r="E68" s="97"/>
      <c r="F68" s="97"/>
      <c r="G68" s="97"/>
      <c r="H68" s="97"/>
      <c r="I68" s="97"/>
      <c r="J68" s="97"/>
      <c r="K68" s="97"/>
      <c r="L68" s="97"/>
      <c r="M68" s="10">
        <v>1</v>
      </c>
    </row>
    <row r="69" spans="1:13">
      <c r="A69" s="97"/>
      <c r="B69" s="97"/>
      <c r="C69" s="97"/>
      <c r="D69" s="97"/>
      <c r="E69" s="97"/>
      <c r="F69" s="97"/>
      <c r="G69" s="97"/>
      <c r="H69" s="97"/>
      <c r="I69" s="97"/>
      <c r="J69" s="97"/>
      <c r="K69" s="97"/>
      <c r="L69" s="97"/>
      <c r="M69" s="10">
        <v>1</v>
      </c>
    </row>
    <row r="70" spans="1:13">
      <c r="A70" s="97"/>
      <c r="B70" s="97"/>
      <c r="C70" s="97"/>
      <c r="D70" s="97"/>
      <c r="E70" s="97"/>
      <c r="F70" s="97"/>
      <c r="G70" s="97"/>
      <c r="H70" s="97"/>
      <c r="I70" s="97"/>
      <c r="J70" s="97"/>
      <c r="K70" s="97"/>
      <c r="L70" s="97"/>
      <c r="M70" s="10">
        <v>1</v>
      </c>
    </row>
    <row r="71" spans="1:13">
      <c r="A71" s="97"/>
      <c r="B71" s="97"/>
      <c r="C71" s="97"/>
      <c r="D71" s="97"/>
      <c r="E71" s="97"/>
      <c r="F71" s="97"/>
      <c r="G71" s="97"/>
      <c r="H71" s="97"/>
      <c r="I71" s="97"/>
      <c r="J71" s="97"/>
      <c r="K71" s="97"/>
      <c r="L71" s="97"/>
      <c r="M71" s="10">
        <v>1</v>
      </c>
    </row>
    <row r="72" spans="1:13">
      <c r="A72" s="97"/>
      <c r="B72" s="97"/>
      <c r="C72" s="97"/>
      <c r="D72" s="97"/>
      <c r="E72" s="97"/>
      <c r="F72" s="97"/>
      <c r="G72" s="97"/>
      <c r="H72" s="97"/>
      <c r="I72" s="97"/>
      <c r="J72" s="97"/>
      <c r="K72" s="97"/>
      <c r="L72" s="97"/>
      <c r="M72" s="10">
        <v>1</v>
      </c>
    </row>
    <row r="73" spans="1:13">
      <c r="A73" s="97"/>
      <c r="B73" s="97"/>
      <c r="C73" s="97"/>
      <c r="D73" s="97"/>
      <c r="E73" s="97"/>
      <c r="F73" s="97"/>
      <c r="G73" s="97"/>
      <c r="H73" s="97"/>
      <c r="I73" s="97"/>
      <c r="J73" s="97"/>
      <c r="K73" s="97"/>
      <c r="L73" s="97"/>
      <c r="M73" s="10">
        <v>1</v>
      </c>
    </row>
    <row r="74" spans="1:13">
      <c r="A74" s="97"/>
      <c r="B74" s="6100" t="s">
        <v>12383</v>
      </c>
      <c r="C74" s="6100"/>
      <c r="D74" s="6100"/>
      <c r="E74" s="6100"/>
      <c r="F74" s="6100"/>
      <c r="G74" s="6100"/>
      <c r="H74" s="6100"/>
      <c r="I74" s="6100"/>
      <c r="J74" s="6100"/>
      <c r="K74" s="6100"/>
      <c r="L74" s="97"/>
      <c r="M74" s="10">
        <v>1</v>
      </c>
    </row>
    <row r="75" spans="1:13">
      <c r="A75" s="97"/>
      <c r="B75" s="6100"/>
      <c r="C75" s="6100"/>
      <c r="D75" s="6100"/>
      <c r="E75" s="6100"/>
      <c r="F75" s="6100"/>
      <c r="G75" s="6100"/>
      <c r="H75" s="6100"/>
      <c r="I75" s="6100"/>
      <c r="J75" s="6100"/>
      <c r="K75" s="6100"/>
      <c r="L75" s="97"/>
      <c r="M75" s="10">
        <v>1</v>
      </c>
    </row>
    <row r="76" spans="1:13">
      <c r="A76" s="97"/>
      <c r="B76" s="6100"/>
      <c r="C76" s="6100"/>
      <c r="D76" s="6100"/>
      <c r="E76" s="6100"/>
      <c r="F76" s="6100"/>
      <c r="G76" s="6100"/>
      <c r="H76" s="6100"/>
      <c r="I76" s="6100"/>
      <c r="J76" s="6100"/>
      <c r="K76" s="6100"/>
      <c r="L76" s="97"/>
      <c r="M76" s="10">
        <v>1</v>
      </c>
    </row>
    <row r="77" spans="1:13">
      <c r="A77" s="97"/>
      <c r="B77" s="6100"/>
      <c r="C77" s="6100"/>
      <c r="D77" s="6100"/>
      <c r="E77" s="6100"/>
      <c r="F77" s="6100"/>
      <c r="G77" s="6100"/>
      <c r="H77" s="6100"/>
      <c r="I77" s="6100"/>
      <c r="J77" s="6100"/>
      <c r="K77" s="6100"/>
      <c r="L77" s="97"/>
      <c r="M77" s="10">
        <v>1</v>
      </c>
    </row>
    <row r="78" spans="1:13">
      <c r="A78" s="97"/>
      <c r="B78" s="75"/>
      <c r="C78" s="97"/>
      <c r="D78" s="97"/>
      <c r="E78" s="97"/>
      <c r="F78" s="97"/>
      <c r="G78" s="97"/>
      <c r="H78" s="97"/>
      <c r="I78" s="97"/>
      <c r="J78" s="97"/>
      <c r="K78" s="97"/>
      <c r="L78" s="97"/>
      <c r="M78" s="10">
        <v>1</v>
      </c>
    </row>
    <row r="79" spans="1:13">
      <c r="A79" s="97"/>
      <c r="B79" s="75" t="s">
        <v>12384</v>
      </c>
      <c r="C79" s="97"/>
      <c r="D79" s="97"/>
      <c r="E79" s="97"/>
      <c r="F79" s="97"/>
      <c r="G79" s="97"/>
      <c r="H79" s="97"/>
      <c r="I79" s="97"/>
      <c r="J79" s="97"/>
      <c r="K79" s="97"/>
      <c r="L79" s="97"/>
      <c r="M79" s="10">
        <v>1</v>
      </c>
    </row>
    <row r="80" spans="1:13">
      <c r="A80" s="97"/>
      <c r="B80" s="75" t="s">
        <v>12385</v>
      </c>
      <c r="C80" s="97"/>
      <c r="D80" s="97"/>
      <c r="E80" s="97"/>
      <c r="F80" s="97"/>
      <c r="G80" s="97"/>
      <c r="H80" s="97"/>
      <c r="I80" s="97"/>
      <c r="J80" s="97"/>
      <c r="K80" s="97"/>
      <c r="L80" s="97"/>
      <c r="M80" s="10">
        <v>1</v>
      </c>
    </row>
    <row r="81" spans="1:13">
      <c r="A81" s="97"/>
      <c r="B81" s="75" t="s">
        <v>12386</v>
      </c>
      <c r="C81" s="97"/>
      <c r="D81" s="97"/>
      <c r="E81" s="97"/>
      <c r="F81" s="97"/>
      <c r="G81" s="97"/>
      <c r="H81" s="97"/>
      <c r="I81" s="97"/>
      <c r="J81" s="97"/>
      <c r="K81" s="97"/>
      <c r="L81" s="97"/>
      <c r="M81" s="10">
        <v>1</v>
      </c>
    </row>
    <row r="82" spans="1:13">
      <c r="A82" s="97"/>
      <c r="B82" s="75" t="s">
        <v>12387</v>
      </c>
      <c r="C82" s="97"/>
      <c r="D82" s="97"/>
      <c r="E82" s="97"/>
      <c r="F82" s="97"/>
      <c r="G82" s="97"/>
      <c r="H82" s="97"/>
      <c r="I82" s="97"/>
      <c r="J82" s="97"/>
      <c r="K82" s="97"/>
      <c r="L82" s="97"/>
      <c r="M82" s="10">
        <v>1</v>
      </c>
    </row>
    <row r="83" spans="1:13">
      <c r="A83" s="97"/>
      <c r="B83" s="97"/>
      <c r="C83" s="97"/>
      <c r="D83" s="97"/>
      <c r="E83" s="97"/>
      <c r="F83" s="97"/>
      <c r="G83" s="97"/>
      <c r="H83" s="97"/>
      <c r="I83" s="97"/>
      <c r="J83" s="97"/>
      <c r="K83" s="97"/>
      <c r="L83" s="97"/>
      <c r="M83" s="10">
        <v>1</v>
      </c>
    </row>
    <row r="84" spans="1:13">
      <c r="A84" s="97"/>
      <c r="B84" s="97" t="s">
        <v>12388</v>
      </c>
      <c r="C84" s="97"/>
      <c r="D84" s="97"/>
      <c r="E84" s="97"/>
      <c r="F84" s="97"/>
      <c r="G84" s="97"/>
      <c r="H84" s="97"/>
      <c r="I84" s="97"/>
      <c r="J84" s="97"/>
      <c r="K84" s="97"/>
      <c r="L84" s="97"/>
      <c r="M84" s="10">
        <v>1</v>
      </c>
    </row>
    <row r="85" spans="1:13">
      <c r="A85" s="97"/>
      <c r="B85" s="5273" t="s">
        <v>12389</v>
      </c>
      <c r="C85" s="5273"/>
      <c r="D85" s="5273"/>
      <c r="E85" s="5273"/>
      <c r="F85" s="5273"/>
      <c r="G85" s="5273"/>
      <c r="H85" s="5273"/>
      <c r="I85" s="5273"/>
      <c r="J85" s="5273"/>
      <c r="K85" s="5273"/>
      <c r="L85" s="97"/>
      <c r="M85" s="10">
        <v>1</v>
      </c>
    </row>
    <row r="86" spans="1:13">
      <c r="A86" s="97"/>
      <c r="B86" s="5273"/>
      <c r="C86" s="5273"/>
      <c r="D86" s="5273"/>
      <c r="E86" s="5273"/>
      <c r="F86" s="5273"/>
      <c r="G86" s="5273"/>
      <c r="H86" s="5273"/>
      <c r="I86" s="5273"/>
      <c r="J86" s="5273"/>
      <c r="K86" s="5273"/>
      <c r="L86" s="97"/>
      <c r="M86" s="10">
        <v>1</v>
      </c>
    </row>
    <row r="87" spans="1:13">
      <c r="A87" s="97"/>
      <c r="B87" s="5273"/>
      <c r="C87" s="5273"/>
      <c r="D87" s="5273"/>
      <c r="E87" s="5273"/>
      <c r="F87" s="5273"/>
      <c r="G87" s="5273"/>
      <c r="H87" s="5273"/>
      <c r="I87" s="5273"/>
      <c r="J87" s="5273"/>
      <c r="K87" s="5273"/>
      <c r="L87" s="97"/>
      <c r="M87" s="10">
        <v>1</v>
      </c>
    </row>
    <row r="88" spans="1:13" ht="18">
      <c r="A88" s="97"/>
      <c r="B88" s="2779" t="s">
        <v>12390</v>
      </c>
      <c r="C88" s="97"/>
      <c r="D88" s="97"/>
      <c r="E88" s="97"/>
      <c r="F88" s="97"/>
      <c r="G88" s="97"/>
      <c r="H88" s="97"/>
      <c r="I88" s="97"/>
      <c r="J88" s="97"/>
      <c r="K88" s="97"/>
      <c r="L88" s="97"/>
      <c r="M88" s="10">
        <v>1</v>
      </c>
    </row>
    <row r="89" spans="1:13">
      <c r="A89" s="97"/>
      <c r="B89" s="97"/>
      <c r="C89" s="97"/>
      <c r="D89" s="97"/>
      <c r="E89" s="97"/>
      <c r="F89" s="97"/>
      <c r="G89" s="97"/>
      <c r="H89" s="97"/>
      <c r="I89" s="97"/>
      <c r="J89" s="97"/>
      <c r="K89" s="97"/>
      <c r="L89" s="97"/>
      <c r="M89" s="10">
        <v>1</v>
      </c>
    </row>
    <row r="90" spans="1:13">
      <c r="A90" s="97"/>
      <c r="B90" s="5273" t="s">
        <v>12391</v>
      </c>
      <c r="C90" s="5273"/>
      <c r="D90" s="5273"/>
      <c r="E90" s="5273"/>
      <c r="F90" s="5273"/>
      <c r="G90" s="5273"/>
      <c r="H90" s="5273"/>
      <c r="I90" s="5273"/>
      <c r="J90" s="5273"/>
      <c r="K90" s="5273"/>
      <c r="L90" s="97"/>
      <c r="M90" s="10">
        <v>1</v>
      </c>
    </row>
    <row r="91" spans="1:13">
      <c r="A91" s="97"/>
      <c r="B91" s="5273"/>
      <c r="C91" s="5273"/>
      <c r="D91" s="5273"/>
      <c r="E91" s="5273"/>
      <c r="F91" s="5273"/>
      <c r="G91" s="5273"/>
      <c r="H91" s="5273"/>
      <c r="I91" s="5273"/>
      <c r="J91" s="5273"/>
      <c r="K91" s="5273"/>
      <c r="L91" s="97"/>
      <c r="M91" s="10">
        <v>1</v>
      </c>
    </row>
    <row r="92" spans="1:13">
      <c r="A92" s="97"/>
      <c r="B92" s="5273"/>
      <c r="C92" s="5273"/>
      <c r="D92" s="5273"/>
      <c r="E92" s="5273"/>
      <c r="F92" s="5273"/>
      <c r="G92" s="5273"/>
      <c r="H92" s="5273"/>
      <c r="I92" s="5273"/>
      <c r="J92" s="5273"/>
      <c r="K92" s="5273"/>
      <c r="L92" s="97"/>
      <c r="M92" s="10">
        <v>1</v>
      </c>
    </row>
    <row r="93" spans="1:13">
      <c r="A93" s="97"/>
      <c r="B93" s="75"/>
      <c r="C93" s="97"/>
      <c r="D93" s="97"/>
      <c r="E93" s="97"/>
      <c r="F93" s="97"/>
      <c r="G93" s="97"/>
      <c r="H93" s="97"/>
      <c r="I93" s="97"/>
      <c r="J93" s="97"/>
      <c r="K93" s="97"/>
      <c r="L93" s="97"/>
      <c r="M93" s="10">
        <v>1</v>
      </c>
    </row>
    <row r="94" spans="1:13">
      <c r="A94" s="97"/>
      <c r="B94" s="75" t="s">
        <v>12392</v>
      </c>
      <c r="C94" s="97"/>
      <c r="D94" s="97"/>
      <c r="E94" s="97"/>
      <c r="F94" s="97"/>
      <c r="G94" s="97"/>
      <c r="H94" s="97"/>
      <c r="I94" s="97"/>
      <c r="J94" s="97"/>
      <c r="K94" s="97"/>
      <c r="L94" s="97"/>
      <c r="M94" s="10">
        <v>1</v>
      </c>
    </row>
    <row r="95" spans="1:13">
      <c r="A95" s="97"/>
      <c r="B95" s="75" t="s">
        <v>12393</v>
      </c>
      <c r="C95" s="97"/>
      <c r="D95" s="97"/>
      <c r="E95" s="97"/>
      <c r="F95" s="97"/>
      <c r="G95" s="97"/>
      <c r="H95" s="97"/>
      <c r="I95" s="97"/>
      <c r="J95" s="97"/>
      <c r="K95" s="97"/>
      <c r="L95" s="97"/>
      <c r="M95" s="10">
        <v>1</v>
      </c>
    </row>
    <row r="96" spans="1:13">
      <c r="A96" s="97"/>
      <c r="B96" s="75" t="s">
        <v>12394</v>
      </c>
      <c r="C96" s="97"/>
      <c r="D96" s="97"/>
      <c r="E96" s="97"/>
      <c r="F96" s="97"/>
      <c r="G96" s="97"/>
      <c r="H96" s="97"/>
      <c r="I96" s="97"/>
      <c r="J96" s="97"/>
      <c r="K96" s="97"/>
      <c r="L96" s="97"/>
      <c r="M96" s="10">
        <v>1</v>
      </c>
    </row>
    <row r="97" spans="1:15">
      <c r="A97" s="97"/>
      <c r="B97" s="97"/>
      <c r="C97" s="97"/>
      <c r="D97" s="97"/>
      <c r="E97" s="97"/>
      <c r="F97" s="97"/>
      <c r="G97" s="97"/>
      <c r="H97" s="97"/>
      <c r="I97" s="97"/>
      <c r="J97" s="97"/>
      <c r="K97" s="97"/>
      <c r="L97" s="97"/>
      <c r="M97" s="10">
        <v>1</v>
      </c>
    </row>
    <row r="98" spans="1:15">
      <c r="A98" s="97"/>
      <c r="B98" s="5273" t="s">
        <v>12395</v>
      </c>
      <c r="C98" s="5273"/>
      <c r="D98" s="5273"/>
      <c r="E98" s="5273"/>
      <c r="F98" s="5273"/>
      <c r="G98" s="5273"/>
      <c r="H98" s="5273"/>
      <c r="I98" s="5273"/>
      <c r="J98" s="5273"/>
      <c r="K98" s="5273"/>
      <c r="L98" s="5273"/>
      <c r="M98" s="10">
        <v>1</v>
      </c>
    </row>
    <row r="99" spans="1:15">
      <c r="A99" s="97"/>
      <c r="B99" s="5273"/>
      <c r="C99" s="5273"/>
      <c r="D99" s="5273"/>
      <c r="E99" s="5273"/>
      <c r="F99" s="5273"/>
      <c r="G99" s="5273"/>
      <c r="H99" s="5273"/>
      <c r="I99" s="5273"/>
      <c r="J99" s="5273"/>
      <c r="K99" s="5273"/>
      <c r="L99" s="5273"/>
      <c r="M99" s="10">
        <v>1</v>
      </c>
    </row>
    <row r="100" spans="1:15" ht="23.25">
      <c r="A100" s="97"/>
      <c r="B100" s="3722" t="s">
        <v>12037</v>
      </c>
      <c r="C100" s="97"/>
      <c r="D100" s="97"/>
      <c r="E100" s="97"/>
      <c r="F100" s="97"/>
      <c r="G100" s="97"/>
      <c r="H100" s="97"/>
      <c r="I100" s="97"/>
      <c r="J100" s="97"/>
      <c r="K100" s="97"/>
      <c r="L100" s="97"/>
      <c r="M100" s="10">
        <v>1</v>
      </c>
    </row>
    <row r="101" spans="1:15">
      <c r="A101" s="97"/>
      <c r="B101" s="97"/>
      <c r="C101" s="97"/>
      <c r="D101" s="97"/>
      <c r="E101" s="97"/>
      <c r="F101" s="97"/>
      <c r="G101" s="97"/>
      <c r="H101" s="97"/>
      <c r="I101" s="97"/>
      <c r="J101" s="97"/>
      <c r="K101" s="97"/>
      <c r="L101" s="97"/>
      <c r="M101" s="10">
        <v>1</v>
      </c>
    </row>
    <row r="102" spans="1:15">
      <c r="A102" s="97"/>
      <c r="B102" s="3066" t="s">
        <v>12396</v>
      </c>
      <c r="C102" s="97"/>
      <c r="D102" s="97"/>
      <c r="E102" s="97"/>
      <c r="F102" s="97"/>
      <c r="G102" s="97"/>
      <c r="H102" s="97"/>
      <c r="I102" s="97"/>
      <c r="J102" s="97"/>
      <c r="K102" s="97"/>
      <c r="L102" s="97"/>
      <c r="M102" s="10">
        <v>1</v>
      </c>
    </row>
    <row r="103" spans="1:15">
      <c r="A103" s="97"/>
      <c r="B103" s="3066" t="s">
        <v>12397</v>
      </c>
      <c r="C103" s="97"/>
      <c r="D103" s="97"/>
      <c r="E103" s="97"/>
      <c r="F103" s="97"/>
      <c r="G103" s="97"/>
      <c r="H103" s="97"/>
      <c r="I103" s="97"/>
      <c r="J103" s="97"/>
      <c r="K103" s="97"/>
      <c r="L103" s="97"/>
      <c r="M103" s="10">
        <v>1</v>
      </c>
    </row>
    <row r="104" spans="1:15">
      <c r="A104" s="97"/>
      <c r="B104" s="3066" t="s">
        <v>12398</v>
      </c>
      <c r="C104" s="97"/>
      <c r="D104" s="97"/>
      <c r="E104" s="97"/>
      <c r="F104" s="97"/>
      <c r="G104" s="97"/>
      <c r="H104" s="97"/>
      <c r="I104" s="97"/>
      <c r="J104" s="97"/>
      <c r="K104" s="97"/>
      <c r="L104" s="97"/>
      <c r="M104" s="10">
        <v>1</v>
      </c>
    </row>
    <row r="105" spans="1:15">
      <c r="A105" s="97"/>
      <c r="B105" s="97"/>
      <c r="C105" s="97"/>
      <c r="D105" s="97"/>
      <c r="E105" s="97"/>
      <c r="F105" s="97"/>
      <c r="G105" s="97"/>
      <c r="H105" s="97"/>
      <c r="I105" s="97"/>
      <c r="J105" s="97"/>
      <c r="K105" s="97"/>
      <c r="L105" s="97"/>
      <c r="M105" s="10">
        <v>1</v>
      </c>
    </row>
    <row r="106" spans="1:15">
      <c r="A106" s="97"/>
      <c r="B106" s="97"/>
      <c r="C106" s="97"/>
      <c r="D106" s="97"/>
      <c r="E106" s="97"/>
      <c r="F106" s="97"/>
      <c r="G106" s="97"/>
      <c r="H106" s="97"/>
      <c r="I106" s="97"/>
      <c r="J106" s="97"/>
      <c r="K106" s="97"/>
      <c r="L106" s="97"/>
      <c r="M106" s="3047" t="s">
        <v>3560</v>
      </c>
    </row>
    <row r="107" spans="1:15">
      <c r="A107" s="10">
        <v>1</v>
      </c>
      <c r="B107" s="10">
        <v>1</v>
      </c>
      <c r="C107" s="10">
        <v>1</v>
      </c>
      <c r="D107" s="10">
        <v>1</v>
      </c>
      <c r="E107" s="10">
        <v>1</v>
      </c>
      <c r="F107" s="10">
        <v>1</v>
      </c>
      <c r="G107" s="10">
        <v>1</v>
      </c>
      <c r="H107" s="10">
        <v>1</v>
      </c>
      <c r="I107" s="10">
        <v>1</v>
      </c>
      <c r="J107" s="10">
        <v>1</v>
      </c>
      <c r="K107" s="10">
        <v>1</v>
      </c>
      <c r="L107" s="10">
        <v>1</v>
      </c>
      <c r="M107" s="1" t="str">
        <f>ADDRESS(ROW(),COLUMN(),4)</f>
        <v>M107</v>
      </c>
      <c r="N107" s="2130"/>
      <c r="O107" s="2131" t="str">
        <f>ADDRESS(ROW(),COLUMN(),4)</f>
        <v>O107</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BA2AC7A3-AD81-4B46-AC2A-74A357A4684F}"/>
    <hyperlink ref="B17" r:id="rId2" display="https://cuisine-centrale17.fr/" xr:uid="{2A13BC6E-37F7-4505-8FC2-37E2E019D29C}"/>
    <hyperlink ref="B74" r:id="rId3" display="https://cuisine-centrale17.fr/" xr:uid="{2DD93003-13F5-43A1-8DFE-4D853BE84E5E}"/>
    <hyperlink ref="B102" r:id="rId4" display="mailto: cuisine.centrale17@gmail.com" xr:uid="{6718B5C2-BDF2-4694-8173-475AE122CD11}"/>
    <hyperlink ref="B103" r:id="rId5" display="https://cuisine-centrale17.fr/" xr:uid="{C3C1FAB0-B5BD-4E5F-8DDF-B4CEB30E2693}"/>
    <hyperlink ref="B104" r:id="rId6" display="https://www.facebook.com/UPRT.fr" xr:uid="{3310699E-D813-4E51-87DF-A57C3910C508}"/>
    <hyperlink ref="B8" r:id="rId7" xr:uid="{1463BB8F-7187-4815-9BD6-6F62E7028A3E}"/>
  </hyperlinks>
  <pageMargins left="0.7" right="0.7" top="0.75" bottom="0.75" header="0.3" footer="0.3"/>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E7547-2073-4350-8FE6-C9798BC515BD}">
  <dimension ref="A1:AH469"/>
  <sheetViews>
    <sheetView zoomScaleNormal="100" workbookViewId="0">
      <selection activeCell="B5" sqref="B5"/>
    </sheetView>
  </sheetViews>
  <sheetFormatPr baseColWidth="10" defaultRowHeight="15"/>
  <cols>
    <col min="2" max="2" width="10.7109375" customWidth="1"/>
    <col min="3" max="3" width="38" customWidth="1"/>
    <col min="4" max="4" width="50.7109375" customWidth="1"/>
    <col min="5" max="5" width="34.5703125" customWidth="1"/>
    <col min="6" max="6" width="50.7109375" customWidth="1"/>
    <col min="7" max="7" width="34.5703125" customWidth="1"/>
    <col min="8" max="8" width="50.85546875" customWidth="1"/>
    <col min="9" max="9" width="7.5703125" customWidth="1"/>
    <col min="10" max="10" width="6" style="3614" customWidth="1"/>
    <col min="11" max="11" width="46.42578125" customWidth="1"/>
    <col min="12" max="12" width="48.42578125" customWidth="1"/>
    <col min="13" max="13" width="7.5703125" customWidth="1"/>
    <col min="14" max="14" width="10.7109375" customWidth="1"/>
    <col min="15" max="15" width="30.7109375" customWidth="1"/>
    <col min="16" max="16" width="40.7109375" customWidth="1"/>
    <col min="17" max="17" width="30.7109375" customWidth="1"/>
    <col min="18" max="18" width="40.7109375" customWidth="1"/>
    <col min="19" max="19" width="30.7109375" customWidth="1"/>
    <col min="20" max="20" width="40.7109375" customWidth="1"/>
    <col min="22" max="22" width="4.7109375" style="3544" customWidth="1"/>
    <col min="23" max="23" width="70.28515625" style="3544" customWidth="1"/>
    <col min="24" max="25" width="50.7109375" style="3544" customWidth="1"/>
    <col min="27" max="27" width="11.42578125" style="3544"/>
    <col min="28" max="28" width="82.85546875" customWidth="1"/>
    <col min="29" max="29" width="66.28515625" customWidth="1"/>
    <col min="30" max="30" width="80.7109375" customWidth="1"/>
    <col min="34" max="34" width="80.85546875" customWidth="1"/>
  </cols>
  <sheetData>
    <row r="1" spans="1:34" ht="15.75" thickTop="1">
      <c r="A1" s="1" t="str">
        <f>ADDRESS(ROW(),COLUMN(),4)</f>
        <v>A1</v>
      </c>
      <c r="B1" s="3477" t="str">
        <f t="shared" ref="B1:L1" si="0">SUBSTITUTE(ADDRESS(1,COLUMN(),4),"1","")</f>
        <v>B</v>
      </c>
      <c r="C1" s="3477" t="str">
        <f t="shared" si="0"/>
        <v>C</v>
      </c>
      <c r="D1" s="3477" t="str">
        <f t="shared" si="0"/>
        <v>D</v>
      </c>
      <c r="E1" s="3477" t="str">
        <f t="shared" si="0"/>
        <v>E</v>
      </c>
      <c r="F1" s="3477" t="str">
        <f t="shared" si="0"/>
        <v>F</v>
      </c>
      <c r="G1" s="3477" t="str">
        <f t="shared" si="0"/>
        <v>G</v>
      </c>
      <c r="H1" s="3477" t="str">
        <f t="shared" si="0"/>
        <v>H</v>
      </c>
      <c r="I1" s="25"/>
      <c r="J1" s="3477" t="str">
        <f t="shared" si="0"/>
        <v>J</v>
      </c>
      <c r="K1" s="3477" t="str">
        <f t="shared" si="0"/>
        <v>K</v>
      </c>
      <c r="L1" s="3477" t="str">
        <f t="shared" si="0"/>
        <v>L</v>
      </c>
      <c r="M1" s="25"/>
      <c r="N1" s="3477" t="str">
        <f t="shared" ref="N1:AD1" si="1">SUBSTITUTE(ADDRESS(1,COLUMN(),4),"1","")</f>
        <v>N</v>
      </c>
      <c r="O1" s="3477" t="str">
        <f t="shared" si="1"/>
        <v>O</v>
      </c>
      <c r="P1" s="3477" t="str">
        <f t="shared" si="1"/>
        <v>P</v>
      </c>
      <c r="Q1" s="3477" t="str">
        <f t="shared" si="1"/>
        <v>Q</v>
      </c>
      <c r="R1" s="3477" t="str">
        <f t="shared" si="1"/>
        <v>R</v>
      </c>
      <c r="S1" s="3477" t="str">
        <f t="shared" si="1"/>
        <v>S</v>
      </c>
      <c r="T1" s="3477" t="str">
        <f t="shared" si="1"/>
        <v>T</v>
      </c>
      <c r="V1" s="3477" t="str">
        <f t="shared" si="1"/>
        <v>V</v>
      </c>
      <c r="W1" s="3477" t="str">
        <f t="shared" si="1"/>
        <v>W</v>
      </c>
      <c r="X1" s="3477" t="str">
        <f t="shared" si="1"/>
        <v>X</v>
      </c>
      <c r="Y1" s="3477" t="str">
        <f t="shared" si="1"/>
        <v>Y</v>
      </c>
      <c r="AA1" s="3477" t="str">
        <f t="shared" si="1"/>
        <v>AA</v>
      </c>
      <c r="AB1" s="3477" t="str">
        <f t="shared" si="1"/>
        <v>AB</v>
      </c>
      <c r="AC1" s="3477" t="str">
        <f t="shared" si="1"/>
        <v>AC</v>
      </c>
      <c r="AD1" s="3477" t="str">
        <f t="shared" si="1"/>
        <v>AD</v>
      </c>
      <c r="AF1" s="10">
        <v>1</v>
      </c>
      <c r="AG1" s="11" t="str">
        <f>SUBSTITUTE(ADDRESS(1,COLUMN(),4),"1","")</f>
        <v>AG</v>
      </c>
      <c r="AH1" s="12" t="str">
        <f>SUBSTITUTE(ADDRESS(1,COLUMN(),4),"1","")</f>
        <v>AH</v>
      </c>
    </row>
    <row r="2" spans="1:34">
      <c r="B2" s="3012">
        <f t="shared" ref="B2:L2" ca="1" si="2">CELL("largeur",B2)</f>
        <v>10</v>
      </c>
      <c r="C2" s="3012">
        <f t="shared" ca="1" si="2"/>
        <v>37</v>
      </c>
      <c r="D2" s="3012">
        <f t="shared" ca="1" si="2"/>
        <v>50</v>
      </c>
      <c r="E2" s="3012">
        <f t="shared" ca="1" si="2"/>
        <v>34</v>
      </c>
      <c r="F2" s="3012">
        <f t="shared" ca="1" si="2"/>
        <v>50</v>
      </c>
      <c r="G2" s="3012">
        <f t="shared" ca="1" si="2"/>
        <v>34</v>
      </c>
      <c r="H2" s="3012">
        <f t="shared" ca="1" si="2"/>
        <v>50</v>
      </c>
      <c r="I2" s="25"/>
      <c r="J2" s="3012">
        <f t="shared" ca="1" si="2"/>
        <v>5</v>
      </c>
      <c r="K2" s="3012">
        <f t="shared" ca="1" si="2"/>
        <v>46</v>
      </c>
      <c r="L2" s="3012">
        <f t="shared" ca="1" si="2"/>
        <v>48</v>
      </c>
      <c r="M2" s="25"/>
      <c r="N2" s="3012">
        <f t="shared" ref="N2:AD2" ca="1" si="3">CELL("largeur",N2)</f>
        <v>10</v>
      </c>
      <c r="O2" s="3012">
        <f t="shared" ca="1" si="3"/>
        <v>30</v>
      </c>
      <c r="P2" s="3012">
        <f t="shared" ca="1" si="3"/>
        <v>40</v>
      </c>
      <c r="Q2" s="3012">
        <f t="shared" ca="1" si="3"/>
        <v>30</v>
      </c>
      <c r="R2" s="3012">
        <f t="shared" ca="1" si="3"/>
        <v>40</v>
      </c>
      <c r="S2" s="3012">
        <f t="shared" ca="1" si="3"/>
        <v>30</v>
      </c>
      <c r="T2" s="3012">
        <f t="shared" ca="1" si="3"/>
        <v>40</v>
      </c>
      <c r="V2" s="3012">
        <f t="shared" ca="1" si="3"/>
        <v>4</v>
      </c>
      <c r="W2" s="3012">
        <f t="shared" ca="1" si="3"/>
        <v>70</v>
      </c>
      <c r="X2" s="3012">
        <f t="shared" ca="1" si="3"/>
        <v>50</v>
      </c>
      <c r="Y2" s="3012">
        <f t="shared" ca="1" si="3"/>
        <v>50</v>
      </c>
      <c r="AA2" s="3012">
        <f t="shared" ca="1" si="3"/>
        <v>11</v>
      </c>
      <c r="AB2" s="3012">
        <f t="shared" ca="1" si="3"/>
        <v>82</v>
      </c>
      <c r="AC2" s="3012">
        <f t="shared" ca="1" si="3"/>
        <v>66</v>
      </c>
      <c r="AD2" s="3012">
        <f t="shared" ca="1" si="3"/>
        <v>80</v>
      </c>
      <c r="AF2" s="10">
        <v>1</v>
      </c>
      <c r="AG2" s="16" t="s">
        <v>0</v>
      </c>
      <c r="AH2" s="17"/>
    </row>
    <row r="3" spans="1:34" ht="16.5" thickBot="1">
      <c r="B3" s="3478">
        <v>10</v>
      </c>
      <c r="C3" s="3478">
        <v>34</v>
      </c>
      <c r="D3" s="3478">
        <v>50</v>
      </c>
      <c r="E3" s="3478">
        <v>34</v>
      </c>
      <c r="F3" s="3478">
        <v>50</v>
      </c>
      <c r="G3" s="3478">
        <v>34</v>
      </c>
      <c r="H3" s="3478">
        <v>50</v>
      </c>
      <c r="I3" s="25"/>
      <c r="J3" s="3478">
        <v>5</v>
      </c>
      <c r="K3" s="3478">
        <v>46</v>
      </c>
      <c r="L3" s="3478">
        <v>48</v>
      </c>
      <c r="M3" s="25"/>
      <c r="N3" s="3478">
        <v>10</v>
      </c>
      <c r="O3" s="3478">
        <v>30</v>
      </c>
      <c r="P3" s="3478">
        <v>40</v>
      </c>
      <c r="Q3" s="3478">
        <v>30</v>
      </c>
      <c r="R3" s="3478">
        <v>40</v>
      </c>
      <c r="S3" s="3478">
        <v>30</v>
      </c>
      <c r="T3" s="3478">
        <v>40</v>
      </c>
      <c r="V3" s="3478">
        <v>4</v>
      </c>
      <c r="W3" s="3478">
        <v>50</v>
      </c>
      <c r="X3" s="3478">
        <v>50</v>
      </c>
      <c r="Y3" s="3478">
        <v>50</v>
      </c>
      <c r="AA3" s="3478">
        <v>11</v>
      </c>
      <c r="AB3" s="3478">
        <v>82</v>
      </c>
      <c r="AC3" s="3478">
        <v>66</v>
      </c>
      <c r="AD3" s="3478">
        <v>80</v>
      </c>
      <c r="AF3" s="10">
        <v>1</v>
      </c>
      <c r="AG3" s="27">
        <f ca="1">COUNTA(A1:AF468) + COUNTBLANK(A1:AF468)</f>
        <v>14994</v>
      </c>
      <c r="AH3" s="28" t="str">
        <f>"cellules entre -cells -celdas  "&amp;" " &amp;A1&amp;" et  "&amp;AF469</f>
        <v>cellules entre -cells -celdas   A1 et  AF469</v>
      </c>
    </row>
    <row r="4" spans="1:34" ht="15" customHeight="1">
      <c r="B4" s="3612"/>
      <c r="C4" s="5249" t="s">
        <v>10092</v>
      </c>
      <c r="D4" s="5249"/>
      <c r="E4" s="5249"/>
      <c r="F4" s="5249"/>
      <c r="G4" s="5249"/>
      <c r="H4" s="5249"/>
      <c r="I4" s="25"/>
      <c r="J4" s="3613"/>
      <c r="K4" s="5251" t="s">
        <v>10093</v>
      </c>
      <c r="L4" s="5251"/>
      <c r="M4" s="25"/>
      <c r="N4" s="5253" t="s">
        <v>10094</v>
      </c>
      <c r="O4" s="5253"/>
      <c r="P4" s="5253"/>
      <c r="Q4" s="5253"/>
      <c r="R4" s="5253"/>
      <c r="S4" s="5253"/>
      <c r="T4" s="5253"/>
      <c r="V4" s="5223" t="s">
        <v>6477</v>
      </c>
      <c r="W4" s="5223"/>
      <c r="X4" s="5223"/>
      <c r="Y4" s="5223"/>
      <c r="AA4" s="5223" t="s">
        <v>6478</v>
      </c>
      <c r="AB4" s="5223"/>
      <c r="AC4" s="5223"/>
      <c r="AD4" s="5223"/>
      <c r="AF4" s="10">
        <v>1</v>
      </c>
      <c r="AG4" s="27">
        <f ca="1">COUNTA(A1:AF468)</f>
        <v>2839</v>
      </c>
      <c r="AH4" s="28" t="s">
        <v>4</v>
      </c>
    </row>
    <row r="5" spans="1:34" ht="15" customHeight="1">
      <c r="B5" s="3612"/>
      <c r="C5" s="5250"/>
      <c r="D5" s="5250"/>
      <c r="E5" s="5250"/>
      <c r="F5" s="5250"/>
      <c r="G5" s="5250"/>
      <c r="H5" s="5250"/>
      <c r="I5" s="25"/>
      <c r="J5" s="3613"/>
      <c r="K5" s="5252"/>
      <c r="L5" s="5252"/>
      <c r="M5" s="25"/>
      <c r="N5" s="5254"/>
      <c r="O5" s="5254"/>
      <c r="P5" s="5254"/>
      <c r="Q5" s="5254"/>
      <c r="R5" s="5254"/>
      <c r="S5" s="5254"/>
      <c r="T5" s="5254"/>
      <c r="V5" s="5224"/>
      <c r="W5" s="5224"/>
      <c r="X5" s="5224"/>
      <c r="Y5" s="5224"/>
      <c r="AA5" s="5224"/>
      <c r="AB5" s="5224"/>
      <c r="AC5" s="5224"/>
      <c r="AD5" s="5224"/>
      <c r="AF5" s="10">
        <v>1</v>
      </c>
      <c r="AG5" s="27">
        <f ca="1">COUNTBLANK(A1:AF468)</f>
        <v>12155</v>
      </c>
      <c r="AH5" s="28" t="s">
        <v>8</v>
      </c>
    </row>
    <row r="6" spans="1:34" ht="21" customHeight="1">
      <c r="B6" s="3612"/>
      <c r="C6" s="25"/>
      <c r="D6" s="25"/>
      <c r="E6" s="25"/>
      <c r="F6" s="25"/>
      <c r="G6" s="25"/>
      <c r="H6" s="25"/>
      <c r="I6" s="25"/>
      <c r="M6" s="25"/>
      <c r="V6" s="3480" t="s">
        <v>6481</v>
      </c>
      <c r="W6" s="3481"/>
      <c r="X6" s="3482"/>
      <c r="Y6" s="3482"/>
      <c r="AA6" s="3483"/>
      <c r="AB6" s="25"/>
      <c r="AC6" s="25"/>
      <c r="AD6" s="25"/>
      <c r="AF6" s="10">
        <v>1</v>
      </c>
      <c r="AG6" s="27">
        <f>SUM(AF1:AF467)+2</f>
        <v>469</v>
      </c>
      <c r="AH6" s="28" t="s">
        <v>11</v>
      </c>
    </row>
    <row r="7" spans="1:34" ht="30" customHeight="1">
      <c r="B7" s="3495"/>
      <c r="C7" s="3615" t="s">
        <v>24</v>
      </c>
      <c r="D7" s="3616"/>
      <c r="E7" s="3615"/>
      <c r="F7" s="3616"/>
      <c r="G7" s="3615"/>
      <c r="H7" s="3616"/>
      <c r="I7" s="25"/>
      <c r="J7" s="3617"/>
      <c r="K7" s="3618" t="s">
        <v>10095</v>
      </c>
      <c r="L7" s="3619" t="s">
        <v>10096</v>
      </c>
      <c r="M7" s="25"/>
      <c r="N7" s="3495"/>
      <c r="O7" s="3620" t="s">
        <v>24</v>
      </c>
      <c r="P7" s="3518"/>
      <c r="Q7" s="3518"/>
      <c r="R7" s="3518"/>
      <c r="S7" s="3518"/>
      <c r="T7" s="3621"/>
      <c r="V7" s="3480" t="s">
        <v>6483</v>
      </c>
      <c r="W7" s="3481"/>
      <c r="X7" s="3482"/>
      <c r="Y7" s="3482"/>
      <c r="AA7" s="3483"/>
      <c r="AB7" s="25"/>
      <c r="AC7" s="3485" t="s">
        <v>6212</v>
      </c>
      <c r="AD7" s="3486" t="str">
        <f>AF469</f>
        <v>AF469</v>
      </c>
      <c r="AF7" s="10">
        <v>1</v>
      </c>
      <c r="AG7" s="27">
        <f>SUM(A469:AE469)+1</f>
        <v>32</v>
      </c>
      <c r="AH7" s="28" t="s">
        <v>18</v>
      </c>
    </row>
    <row r="8" spans="1:34" ht="30" customHeight="1">
      <c r="B8" s="3622">
        <v>1</v>
      </c>
      <c r="C8" s="3623" t="s">
        <v>10097</v>
      </c>
      <c r="D8" s="3522" t="s">
        <v>10098</v>
      </c>
      <c r="E8" s="3624" t="s">
        <v>10099</v>
      </c>
      <c r="F8" s="3522" t="s">
        <v>10100</v>
      </c>
      <c r="G8" s="3625" t="s">
        <v>10101</v>
      </c>
      <c r="H8" s="3523" t="s">
        <v>10102</v>
      </c>
      <c r="I8" s="25"/>
      <c r="J8" s="3626"/>
      <c r="K8" s="5247" t="s">
        <v>10103</v>
      </c>
      <c r="L8" s="5248"/>
      <c r="M8" s="25"/>
      <c r="N8" s="3627">
        <v>1</v>
      </c>
      <c r="O8" s="3628" t="s">
        <v>10104</v>
      </c>
      <c r="P8" s="3629" t="s">
        <v>10105</v>
      </c>
      <c r="Q8" s="3630" t="s">
        <v>10106</v>
      </c>
      <c r="R8" s="3631" t="s">
        <v>10107</v>
      </c>
      <c r="S8" s="3632" t="s">
        <v>10108</v>
      </c>
      <c r="T8" s="3631" t="s">
        <v>10109</v>
      </c>
      <c r="V8" s="3480" t="s">
        <v>6484</v>
      </c>
      <c r="W8" s="3481"/>
      <c r="X8" s="3482"/>
      <c r="Y8" s="3482"/>
      <c r="AA8" s="3482"/>
      <c r="AB8" s="5236" t="s">
        <v>6485</v>
      </c>
      <c r="AC8" s="5236"/>
      <c r="AD8" s="5236"/>
      <c r="AF8" s="10">
        <v>1</v>
      </c>
    </row>
    <row r="9" spans="1:34" ht="30" customHeight="1">
      <c r="B9" s="3622"/>
      <c r="C9" s="3615" t="s">
        <v>6640</v>
      </c>
      <c r="E9" s="3633"/>
      <c r="G9" s="3633"/>
      <c r="H9" s="3634"/>
      <c r="I9" s="25"/>
      <c r="J9" s="3626" t="s">
        <v>24</v>
      </c>
      <c r="K9" s="3635" t="s">
        <v>10110</v>
      </c>
      <c r="L9" s="3636"/>
      <c r="M9" s="25"/>
      <c r="N9" s="3627">
        <f>N8+1</f>
        <v>2</v>
      </c>
      <c r="O9" s="3628" t="s">
        <v>10111</v>
      </c>
      <c r="P9" s="3629" t="s">
        <v>10112</v>
      </c>
      <c r="Q9" s="3630" t="s">
        <v>10113</v>
      </c>
      <c r="R9" s="3631" t="s">
        <v>10114</v>
      </c>
      <c r="S9" s="3632" t="s">
        <v>10115</v>
      </c>
      <c r="T9" s="3631" t="s">
        <v>10116</v>
      </c>
      <c r="V9" s="3482"/>
      <c r="W9" s="3481"/>
      <c r="X9" s="3482"/>
      <c r="Y9" s="3482"/>
      <c r="AA9" s="3482"/>
      <c r="AB9" s="3482"/>
      <c r="AC9" s="3482"/>
      <c r="AD9" s="3482"/>
      <c r="AF9" s="10">
        <v>1</v>
      </c>
    </row>
    <row r="10" spans="1:34" ht="30" customHeight="1">
      <c r="B10" s="3622">
        <v>1</v>
      </c>
      <c r="C10" s="3623" t="s">
        <v>10117</v>
      </c>
      <c r="D10" s="3637" t="s">
        <v>10118</v>
      </c>
      <c r="E10" s="3638" t="s">
        <v>10119</v>
      </c>
      <c r="F10" s="3637" t="s">
        <v>10120</v>
      </c>
      <c r="G10" s="3639" t="s">
        <v>10121</v>
      </c>
      <c r="H10" s="3640" t="s">
        <v>10122</v>
      </c>
      <c r="I10" s="25"/>
      <c r="J10" s="3641"/>
      <c r="K10" s="3635" t="s">
        <v>10123</v>
      </c>
      <c r="L10" s="3642" t="s">
        <v>6607</v>
      </c>
      <c r="M10" s="25"/>
      <c r="N10" s="3627">
        <f t="shared" ref="N10:N46" si="4">N9+1</f>
        <v>3</v>
      </c>
      <c r="O10" s="3628" t="s">
        <v>10124</v>
      </c>
      <c r="P10" s="3629" t="s">
        <v>10125</v>
      </c>
      <c r="Q10" s="3630" t="s">
        <v>10126</v>
      </c>
      <c r="R10" s="3631" t="s">
        <v>10127</v>
      </c>
      <c r="S10" s="3632" t="s">
        <v>10128</v>
      </c>
      <c r="T10" s="3631" t="s">
        <v>10129</v>
      </c>
      <c r="V10" s="3482"/>
      <c r="W10" s="3546" t="s">
        <v>6489</v>
      </c>
      <c r="X10" s="3643"/>
      <c r="Y10" s="3643"/>
      <c r="AA10" s="3500"/>
      <c r="AB10" s="5255" t="s">
        <v>6490</v>
      </c>
      <c r="AC10" s="5255"/>
      <c r="AD10" s="5255"/>
      <c r="AF10" s="10">
        <v>1</v>
      </c>
    </row>
    <row r="11" spans="1:34" ht="30" customHeight="1">
      <c r="B11" s="3622">
        <f>B10+1</f>
        <v>2</v>
      </c>
      <c r="C11" s="3623" t="s">
        <v>10130</v>
      </c>
      <c r="D11" s="3644" t="s">
        <v>10131</v>
      </c>
      <c r="E11" s="3645" t="s">
        <v>10132</v>
      </c>
      <c r="F11" s="3644" t="s">
        <v>10133</v>
      </c>
      <c r="G11" s="3646" t="s">
        <v>10134</v>
      </c>
      <c r="H11" s="3647" t="s">
        <v>10135</v>
      </c>
      <c r="I11" s="25"/>
      <c r="J11" s="3641"/>
      <c r="K11" s="3635" t="s">
        <v>6589</v>
      </c>
      <c r="L11" s="3642" t="s">
        <v>4401</v>
      </c>
      <c r="M11" s="25"/>
      <c r="N11" s="3627">
        <f t="shared" si="4"/>
        <v>4</v>
      </c>
      <c r="O11" s="3628" t="s">
        <v>10136</v>
      </c>
      <c r="P11" s="3629" t="s">
        <v>10137</v>
      </c>
      <c r="Q11" s="3630" t="s">
        <v>10138</v>
      </c>
      <c r="R11" s="3631" t="s">
        <v>10139</v>
      </c>
      <c r="S11" s="3632" t="s">
        <v>10140</v>
      </c>
      <c r="T11" s="3631" t="s">
        <v>10141</v>
      </c>
      <c r="V11" s="3526">
        <v>1</v>
      </c>
      <c r="W11" s="3509" t="s">
        <v>6494</v>
      </c>
      <c r="X11" s="3522" t="s">
        <v>6495</v>
      </c>
      <c r="Y11" s="3522" t="s">
        <v>6496</v>
      </c>
      <c r="AA11" s="3500"/>
      <c r="AB11" s="3512"/>
      <c r="AC11" s="3512"/>
      <c r="AD11" s="3512"/>
      <c r="AF11" s="10">
        <v>1</v>
      </c>
    </row>
    <row r="12" spans="1:34" ht="30" customHeight="1">
      <c r="B12" s="3622">
        <v>2</v>
      </c>
      <c r="C12" s="3623" t="s">
        <v>10142</v>
      </c>
      <c r="D12" s="3644" t="s">
        <v>10143</v>
      </c>
      <c r="E12" s="3645" t="s">
        <v>10144</v>
      </c>
      <c r="F12" s="3644" t="s">
        <v>10145</v>
      </c>
      <c r="G12" s="3646" t="s">
        <v>10146</v>
      </c>
      <c r="H12" s="3647" t="s">
        <v>10147</v>
      </c>
      <c r="I12" s="25"/>
      <c r="J12" s="3641"/>
      <c r="K12" s="3635" t="s">
        <v>6694</v>
      </c>
      <c r="L12" s="3636"/>
      <c r="M12" s="25"/>
      <c r="N12" s="3627">
        <f t="shared" si="4"/>
        <v>5</v>
      </c>
      <c r="O12" s="3628" t="s">
        <v>10148</v>
      </c>
      <c r="P12" s="3629" t="s">
        <v>10149</v>
      </c>
      <c r="Q12" s="3630" t="s">
        <v>10150</v>
      </c>
      <c r="R12" s="3631" t="s">
        <v>10151</v>
      </c>
      <c r="S12" s="3632" t="s">
        <v>10152</v>
      </c>
      <c r="T12" s="3631" t="s">
        <v>10153</v>
      </c>
      <c r="V12" s="3526">
        <v>2</v>
      </c>
      <c r="W12" s="3509" t="s">
        <v>6501</v>
      </c>
      <c r="X12" s="3522" t="s">
        <v>6502</v>
      </c>
      <c r="Y12" s="3522" t="s">
        <v>6503</v>
      </c>
      <c r="AA12" s="3643" t="s">
        <v>6504</v>
      </c>
      <c r="AB12" s="3546" t="s">
        <v>6505</v>
      </c>
      <c r="AC12" s="3546" t="s">
        <v>6506</v>
      </c>
      <c r="AD12" s="3546" t="s">
        <v>6507</v>
      </c>
      <c r="AF12" s="10">
        <v>1</v>
      </c>
    </row>
    <row r="13" spans="1:34" ht="30" customHeight="1">
      <c r="B13" s="3622">
        <f>B12+1</f>
        <v>3</v>
      </c>
      <c r="C13" s="3623" t="s">
        <v>10154</v>
      </c>
      <c r="D13" s="3644" t="s">
        <v>10155</v>
      </c>
      <c r="E13" s="3645" t="s">
        <v>10156</v>
      </c>
      <c r="F13" s="3644" t="s">
        <v>10157</v>
      </c>
      <c r="G13" s="3646" t="s">
        <v>10158</v>
      </c>
      <c r="H13" s="3647" t="s">
        <v>10159</v>
      </c>
      <c r="I13" s="25"/>
      <c r="J13" s="3641"/>
      <c r="K13" s="3635" t="s">
        <v>6792</v>
      </c>
      <c r="L13" s="3642" t="s">
        <v>6809</v>
      </c>
      <c r="M13" s="25"/>
      <c r="N13" s="3627">
        <f t="shared" si="4"/>
        <v>6</v>
      </c>
      <c r="O13" s="3628" t="s">
        <v>10160</v>
      </c>
      <c r="P13" s="3629" t="s">
        <v>10161</v>
      </c>
      <c r="Q13" s="3630" t="s">
        <v>10162</v>
      </c>
      <c r="R13" s="3631" t="s">
        <v>10163</v>
      </c>
      <c r="S13" s="3632" t="s">
        <v>10164</v>
      </c>
      <c r="T13" s="3631" t="s">
        <v>10165</v>
      </c>
      <c r="V13" s="3526">
        <v>3</v>
      </c>
      <c r="W13" s="3509" t="s">
        <v>6521</v>
      </c>
      <c r="X13" s="3522" t="s">
        <v>6522</v>
      </c>
      <c r="Y13" s="3522" t="s">
        <v>6523</v>
      </c>
      <c r="AA13" s="3526">
        <v>1</v>
      </c>
      <c r="AB13" s="3509" t="s">
        <v>6505</v>
      </c>
      <c r="AC13" s="3528" t="s">
        <v>6524</v>
      </c>
      <c r="AD13" s="3528" t="s">
        <v>6525</v>
      </c>
      <c r="AF13" s="10">
        <v>1</v>
      </c>
    </row>
    <row r="14" spans="1:34" ht="30" customHeight="1">
      <c r="B14" s="3622">
        <v>3</v>
      </c>
      <c r="C14" s="3623" t="s">
        <v>10166</v>
      </c>
      <c r="D14" s="3648" t="s">
        <v>10167</v>
      </c>
      <c r="E14" s="3649" t="s">
        <v>10168</v>
      </c>
      <c r="F14" s="3648" t="s">
        <v>10169</v>
      </c>
      <c r="G14" s="3650" t="s">
        <v>10170</v>
      </c>
      <c r="H14" s="3651" t="s">
        <v>10171</v>
      </c>
      <c r="I14" s="25"/>
      <c r="J14" s="3641"/>
      <c r="K14" s="3635" t="s">
        <v>6824</v>
      </c>
      <c r="L14" s="3642" t="s">
        <v>10172</v>
      </c>
      <c r="M14" s="25"/>
      <c r="N14" s="3627">
        <f t="shared" si="4"/>
        <v>7</v>
      </c>
      <c r="O14" s="3628" t="s">
        <v>10173</v>
      </c>
      <c r="P14" s="3629" t="s">
        <v>10174</v>
      </c>
      <c r="Q14" s="3630" t="s">
        <v>10175</v>
      </c>
      <c r="R14" s="3631" t="s">
        <v>10176</v>
      </c>
      <c r="S14" s="3632" t="s">
        <v>10177</v>
      </c>
      <c r="T14" s="3631" t="s">
        <v>10178</v>
      </c>
      <c r="V14" s="3526">
        <v>4</v>
      </c>
      <c r="W14" s="3509" t="s">
        <v>6539</v>
      </c>
      <c r="X14" s="3522" t="s">
        <v>6540</v>
      </c>
      <c r="Y14" s="3522" t="s">
        <v>6541</v>
      </c>
      <c r="AA14" s="3526">
        <v>2</v>
      </c>
      <c r="AB14" s="3509" t="s">
        <v>6542</v>
      </c>
      <c r="AC14" s="3528" t="s">
        <v>6543</v>
      </c>
      <c r="AD14" s="3528" t="s">
        <v>6544</v>
      </c>
      <c r="AF14" s="10">
        <v>1</v>
      </c>
    </row>
    <row r="15" spans="1:34" ht="30" customHeight="1">
      <c r="B15" s="3622"/>
      <c r="C15" s="3615" t="s">
        <v>6837</v>
      </c>
      <c r="D15" s="25"/>
      <c r="E15" s="3633"/>
      <c r="F15" s="25"/>
      <c r="G15" s="3633"/>
      <c r="H15" s="3634"/>
      <c r="I15" s="25"/>
      <c r="J15" s="3641"/>
      <c r="K15" s="3635" t="s">
        <v>6838</v>
      </c>
      <c r="L15" s="3642" t="s">
        <v>4401</v>
      </c>
      <c r="M15" s="25"/>
      <c r="N15" s="3627">
        <f t="shared" si="4"/>
        <v>8</v>
      </c>
      <c r="O15" s="3628" t="s">
        <v>10179</v>
      </c>
      <c r="P15" s="3629" t="s">
        <v>10180</v>
      </c>
      <c r="Q15" s="3630" t="s">
        <v>10181</v>
      </c>
      <c r="R15" s="3631" t="s">
        <v>10182</v>
      </c>
      <c r="S15" s="3632" t="s">
        <v>10183</v>
      </c>
      <c r="T15" s="3631" t="s">
        <v>10184</v>
      </c>
      <c r="V15" s="3526">
        <v>5</v>
      </c>
      <c r="W15" s="3509" t="s">
        <v>6558</v>
      </c>
      <c r="X15" s="3522" t="s">
        <v>6559</v>
      </c>
      <c r="Y15" s="3522" t="s">
        <v>6560</v>
      </c>
      <c r="AA15" s="3526">
        <v>3</v>
      </c>
      <c r="AB15" s="3509" t="s">
        <v>6561</v>
      </c>
      <c r="AC15" s="3528" t="s">
        <v>6562</v>
      </c>
      <c r="AD15" s="3528" t="s">
        <v>6563</v>
      </c>
      <c r="AF15" s="10">
        <v>1</v>
      </c>
    </row>
    <row r="16" spans="1:34" ht="30" customHeight="1">
      <c r="B16" s="3622">
        <v>1</v>
      </c>
      <c r="C16" s="3623" t="s">
        <v>10185</v>
      </c>
      <c r="D16" s="3637" t="s">
        <v>10186</v>
      </c>
      <c r="E16" s="3638" t="s">
        <v>10187</v>
      </c>
      <c r="F16" s="3637" t="s">
        <v>10188</v>
      </c>
      <c r="G16" s="3639" t="s">
        <v>10189</v>
      </c>
      <c r="H16" s="3640" t="s">
        <v>10190</v>
      </c>
      <c r="I16" s="25"/>
      <c r="J16" s="3641"/>
      <c r="K16" s="3635" t="s">
        <v>6857</v>
      </c>
      <c r="L16" s="3642" t="s">
        <v>4401</v>
      </c>
      <c r="M16" s="25"/>
      <c r="N16" s="3627">
        <f t="shared" si="4"/>
        <v>9</v>
      </c>
      <c r="O16" s="3628" t="s">
        <v>10191</v>
      </c>
      <c r="P16" s="3629" t="s">
        <v>10192</v>
      </c>
      <c r="Q16" s="3630" t="s">
        <v>10193</v>
      </c>
      <c r="R16" s="3631" t="s">
        <v>10194</v>
      </c>
      <c r="S16" s="3632" t="s">
        <v>10195</v>
      </c>
      <c r="T16" s="3631" t="s">
        <v>10196</v>
      </c>
      <c r="V16" s="3526">
        <v>6</v>
      </c>
      <c r="W16" s="3509" t="s">
        <v>6577</v>
      </c>
      <c r="X16" s="3522" t="s">
        <v>6578</v>
      </c>
      <c r="Y16" s="3522" t="s">
        <v>6579</v>
      </c>
      <c r="AA16" s="3526">
        <v>4</v>
      </c>
      <c r="AB16" s="3509" t="s">
        <v>6580</v>
      </c>
      <c r="AC16" s="3528" t="s">
        <v>6581</v>
      </c>
      <c r="AD16" s="3528" t="s">
        <v>6582</v>
      </c>
      <c r="AF16" s="10">
        <v>1</v>
      </c>
    </row>
    <row r="17" spans="2:32" ht="30" customHeight="1">
      <c r="B17" s="3622">
        <f t="shared" ref="B17:B25" si="5">B16+1</f>
        <v>2</v>
      </c>
      <c r="C17" s="3623" t="s">
        <v>10197</v>
      </c>
      <c r="D17" s="3644" t="s">
        <v>10198</v>
      </c>
      <c r="E17" s="3645" t="s">
        <v>10199</v>
      </c>
      <c r="F17" s="3644" t="s">
        <v>10200</v>
      </c>
      <c r="G17" s="3646" t="s">
        <v>10201</v>
      </c>
      <c r="H17" s="3647" t="s">
        <v>10202</v>
      </c>
      <c r="I17" s="25"/>
      <c r="J17" s="3641"/>
      <c r="K17" s="3635" t="s">
        <v>10203</v>
      </c>
      <c r="L17" s="3642" t="s">
        <v>4401</v>
      </c>
      <c r="M17" s="25"/>
      <c r="N17" s="3627">
        <f t="shared" si="4"/>
        <v>10</v>
      </c>
      <c r="O17" s="3628" t="s">
        <v>10204</v>
      </c>
      <c r="P17" s="3629" t="s">
        <v>10205</v>
      </c>
      <c r="Q17" s="3630" t="s">
        <v>10206</v>
      </c>
      <c r="R17" s="3631" t="s">
        <v>10207</v>
      </c>
      <c r="S17" s="3632" t="s">
        <v>10208</v>
      </c>
      <c r="T17" s="3631" t="s">
        <v>10209</v>
      </c>
      <c r="V17" s="3526">
        <v>7</v>
      </c>
      <c r="W17" s="3509" t="s">
        <v>6595</v>
      </c>
      <c r="X17" s="3522" t="s">
        <v>6596</v>
      </c>
      <c r="Y17" s="3522" t="s">
        <v>6597</v>
      </c>
      <c r="AA17" s="3526">
        <v>5</v>
      </c>
      <c r="AB17" s="3530" t="s">
        <v>6598</v>
      </c>
      <c r="AC17" s="3528" t="s">
        <v>6599</v>
      </c>
      <c r="AD17" s="3528" t="s">
        <v>6600</v>
      </c>
      <c r="AF17" s="10">
        <v>1</v>
      </c>
    </row>
    <row r="18" spans="2:32" ht="30" customHeight="1">
      <c r="B18" s="3622">
        <f t="shared" si="5"/>
        <v>3</v>
      </c>
      <c r="C18" s="3623" t="s">
        <v>10210</v>
      </c>
      <c r="D18" s="3644" t="s">
        <v>10211</v>
      </c>
      <c r="E18" s="3645" t="s">
        <v>10212</v>
      </c>
      <c r="F18" s="3644" t="s">
        <v>10213</v>
      </c>
      <c r="G18" s="3646" t="s">
        <v>10214</v>
      </c>
      <c r="H18" s="3647" t="s">
        <v>10215</v>
      </c>
      <c r="I18" s="25"/>
      <c r="J18" s="3641"/>
      <c r="K18" s="3635" t="s">
        <v>10216</v>
      </c>
      <c r="L18" s="3642" t="s">
        <v>4401</v>
      </c>
      <c r="M18" s="25"/>
      <c r="N18" s="3627">
        <f t="shared" si="4"/>
        <v>11</v>
      </c>
      <c r="O18" s="3628" t="s">
        <v>10217</v>
      </c>
      <c r="P18" s="3629" t="s">
        <v>10218</v>
      </c>
      <c r="Q18" s="3630" t="s">
        <v>10219</v>
      </c>
      <c r="R18" s="3631" t="s">
        <v>10220</v>
      </c>
      <c r="S18" s="3632" t="s">
        <v>10221</v>
      </c>
      <c r="T18" s="3631" t="s">
        <v>10222</v>
      </c>
      <c r="V18" s="3526">
        <v>8</v>
      </c>
      <c r="W18" s="3531" t="s">
        <v>6613</v>
      </c>
      <c r="X18" s="3522" t="s">
        <v>6614</v>
      </c>
      <c r="Y18" s="3522" t="s">
        <v>6615</v>
      </c>
      <c r="AA18" s="3530"/>
      <c r="AB18" s="2399"/>
      <c r="AC18" s="272"/>
      <c r="AD18" s="272"/>
      <c r="AF18" s="10">
        <v>1</v>
      </c>
    </row>
    <row r="19" spans="2:32" ht="30" customHeight="1">
      <c r="B19" s="3622">
        <f t="shared" si="5"/>
        <v>4</v>
      </c>
      <c r="C19" s="3623" t="s">
        <v>10223</v>
      </c>
      <c r="D19" s="3644" t="s">
        <v>10224</v>
      </c>
      <c r="E19" s="3645" t="s">
        <v>10225</v>
      </c>
      <c r="F19" s="3644" t="s">
        <v>10226</v>
      </c>
      <c r="G19" s="3646" t="s">
        <v>10227</v>
      </c>
      <c r="H19" s="3647" t="s">
        <v>10228</v>
      </c>
      <c r="I19" s="25"/>
      <c r="J19" s="3641"/>
      <c r="K19" s="3635" t="s">
        <v>6912</v>
      </c>
      <c r="L19" s="3642" t="s">
        <v>4401</v>
      </c>
      <c r="M19" s="25"/>
      <c r="N19" s="3627">
        <f t="shared" si="4"/>
        <v>12</v>
      </c>
      <c r="O19" s="3628" t="s">
        <v>10229</v>
      </c>
      <c r="P19" s="3629" t="s">
        <v>10230</v>
      </c>
      <c r="Q19" s="3630" t="s">
        <v>10231</v>
      </c>
      <c r="R19" s="3631" t="s">
        <v>10232</v>
      </c>
      <c r="S19" s="3632" t="s">
        <v>10233</v>
      </c>
      <c r="T19" s="3631" t="s">
        <v>10234</v>
      </c>
      <c r="V19" s="3526">
        <v>9</v>
      </c>
      <c r="W19" s="3509" t="s">
        <v>6629</v>
      </c>
      <c r="X19" s="3522" t="s">
        <v>6630</v>
      </c>
      <c r="Y19" s="3522" t="s">
        <v>6631</v>
      </c>
      <c r="AA19" s="3643" t="s">
        <v>6632</v>
      </c>
      <c r="AB19" s="3546" t="s">
        <v>6633</v>
      </c>
      <c r="AC19" s="3546" t="s">
        <v>6634</v>
      </c>
      <c r="AD19" s="3546" t="s">
        <v>6635</v>
      </c>
      <c r="AF19" s="10">
        <v>1</v>
      </c>
    </row>
    <row r="20" spans="2:32" ht="30" customHeight="1">
      <c r="B20" s="3622">
        <f t="shared" si="5"/>
        <v>5</v>
      </c>
      <c r="C20" s="3623" t="s">
        <v>10235</v>
      </c>
      <c r="D20" s="3648" t="s">
        <v>10236</v>
      </c>
      <c r="E20" s="3649" t="s">
        <v>10237</v>
      </c>
      <c r="F20" s="3648" t="s">
        <v>10238</v>
      </c>
      <c r="G20" s="3650" t="s">
        <v>10239</v>
      </c>
      <c r="H20" s="3651" t="s">
        <v>10240</v>
      </c>
      <c r="I20" s="25"/>
      <c r="J20" s="3641"/>
      <c r="K20" s="3635" t="s">
        <v>6931</v>
      </c>
      <c r="L20" s="3642" t="s">
        <v>4401</v>
      </c>
      <c r="M20" s="25"/>
      <c r="N20" s="3627">
        <f t="shared" si="4"/>
        <v>13</v>
      </c>
      <c r="O20" s="3628" t="s">
        <v>10241</v>
      </c>
      <c r="P20" s="3629" t="s">
        <v>10242</v>
      </c>
      <c r="Q20" s="3630" t="s">
        <v>10243</v>
      </c>
      <c r="R20" s="3631" t="s">
        <v>10244</v>
      </c>
      <c r="S20" s="3632" t="s">
        <v>10245</v>
      </c>
      <c r="T20" s="3631" t="s">
        <v>10246</v>
      </c>
      <c r="V20" s="3526">
        <v>10</v>
      </c>
      <c r="W20" s="3509" t="s">
        <v>6647</v>
      </c>
      <c r="X20" s="3522" t="s">
        <v>6648</v>
      </c>
      <c r="Y20" s="3522" t="s">
        <v>6649</v>
      </c>
      <c r="AA20" s="3526">
        <v>1</v>
      </c>
      <c r="AB20" s="3533" t="s">
        <v>6650</v>
      </c>
      <c r="AC20" s="3528" t="s">
        <v>6651</v>
      </c>
      <c r="AD20" s="3528" t="s">
        <v>6652</v>
      </c>
      <c r="AF20" s="10">
        <v>1</v>
      </c>
    </row>
    <row r="21" spans="2:32" ht="30" customHeight="1">
      <c r="B21" s="3622">
        <f t="shared" si="5"/>
        <v>6</v>
      </c>
      <c r="C21" s="3623" t="s">
        <v>10247</v>
      </c>
      <c r="D21" s="3648" t="s">
        <v>10248</v>
      </c>
      <c r="E21" s="3649" t="s">
        <v>10249</v>
      </c>
      <c r="F21" s="3648" t="s">
        <v>10250</v>
      </c>
      <c r="G21" s="3650" t="s">
        <v>10251</v>
      </c>
      <c r="H21" s="3651" t="s">
        <v>10252</v>
      </c>
      <c r="I21" s="25"/>
      <c r="J21" s="3641"/>
      <c r="K21" s="3635" t="s">
        <v>6984</v>
      </c>
      <c r="L21" s="3642" t="s">
        <v>4401</v>
      </c>
      <c r="M21" s="25"/>
      <c r="N21" s="3627">
        <f t="shared" si="4"/>
        <v>14</v>
      </c>
      <c r="O21" s="3628" t="s">
        <v>10253</v>
      </c>
      <c r="P21" s="3629" t="s">
        <v>10254</v>
      </c>
      <c r="Q21" s="3630" t="s">
        <v>10255</v>
      </c>
      <c r="R21" s="3631" t="s">
        <v>10256</v>
      </c>
      <c r="S21" s="3632" t="s">
        <v>10257</v>
      </c>
      <c r="T21" s="3631" t="s">
        <v>10258</v>
      </c>
      <c r="V21" s="3526">
        <v>11</v>
      </c>
      <c r="W21" s="3509" t="s">
        <v>6666</v>
      </c>
      <c r="X21" s="3522" t="s">
        <v>6667</v>
      </c>
      <c r="Y21" s="3522" t="s">
        <v>6668</v>
      </c>
      <c r="AA21" s="3526">
        <v>2</v>
      </c>
      <c r="AB21" s="3533" t="s">
        <v>6669</v>
      </c>
      <c r="AC21" s="3528" t="s">
        <v>6670</v>
      </c>
      <c r="AD21" s="3528" t="s">
        <v>6671</v>
      </c>
      <c r="AF21" s="10">
        <v>1</v>
      </c>
    </row>
    <row r="22" spans="2:32" ht="30" customHeight="1">
      <c r="B22" s="3622">
        <f t="shared" si="5"/>
        <v>7</v>
      </c>
      <c r="C22" s="3623" t="s">
        <v>10259</v>
      </c>
      <c r="D22" s="3648" t="s">
        <v>10260</v>
      </c>
      <c r="E22" s="3649" t="s">
        <v>10261</v>
      </c>
      <c r="F22" s="3648" t="s">
        <v>10262</v>
      </c>
      <c r="G22" s="3650" t="s">
        <v>10263</v>
      </c>
      <c r="H22" s="3651" t="s">
        <v>10264</v>
      </c>
      <c r="I22" s="25"/>
      <c r="J22" s="3652"/>
      <c r="K22" s="5256"/>
      <c r="L22" s="5257"/>
      <c r="M22" s="25"/>
      <c r="N22" s="3627">
        <f t="shared" si="4"/>
        <v>15</v>
      </c>
      <c r="O22" s="3628" t="s">
        <v>10265</v>
      </c>
      <c r="P22" s="3629" t="s">
        <v>10266</v>
      </c>
      <c r="Q22" s="3630" t="s">
        <v>10267</v>
      </c>
      <c r="R22" s="3631" t="s">
        <v>10268</v>
      </c>
      <c r="S22" s="3632" t="s">
        <v>10269</v>
      </c>
      <c r="T22" s="3631" t="s">
        <v>10270</v>
      </c>
      <c r="V22" s="3526">
        <v>12</v>
      </c>
      <c r="W22" s="3509" t="s">
        <v>6685</v>
      </c>
      <c r="X22" s="3522" t="s">
        <v>6686</v>
      </c>
      <c r="Y22" s="3522" t="s">
        <v>6687</v>
      </c>
      <c r="AA22" s="3526">
        <v>3</v>
      </c>
      <c r="AB22" s="3533" t="s">
        <v>6688</v>
      </c>
      <c r="AC22" s="3528" t="s">
        <v>6689</v>
      </c>
      <c r="AD22" s="3528" t="s">
        <v>6690</v>
      </c>
      <c r="AF22" s="10">
        <v>1</v>
      </c>
    </row>
    <row r="23" spans="2:32" ht="30" customHeight="1">
      <c r="B23" s="3622">
        <f t="shared" si="5"/>
        <v>8</v>
      </c>
      <c r="C23" s="3623" t="s">
        <v>10271</v>
      </c>
      <c r="D23" s="3648" t="s">
        <v>10272</v>
      </c>
      <c r="E23" s="3649" t="s">
        <v>10273</v>
      </c>
      <c r="F23" s="3648" t="s">
        <v>10274</v>
      </c>
      <c r="G23" s="3650" t="s">
        <v>10275</v>
      </c>
      <c r="H23" s="3651" t="s">
        <v>10276</v>
      </c>
      <c r="I23" s="25"/>
      <c r="J23" s="3626" t="s">
        <v>6837</v>
      </c>
      <c r="K23" s="3635" t="s">
        <v>7484</v>
      </c>
      <c r="L23" s="3642" t="s">
        <v>10277</v>
      </c>
      <c r="M23" s="25"/>
      <c r="N23" s="3627">
        <f t="shared" si="4"/>
        <v>16</v>
      </c>
      <c r="O23" s="3628" t="s">
        <v>10278</v>
      </c>
      <c r="P23" s="3629" t="s">
        <v>10279</v>
      </c>
      <c r="Q23" s="3630" t="s">
        <v>10280</v>
      </c>
      <c r="R23" s="3631" t="s">
        <v>10281</v>
      </c>
      <c r="S23" s="3632" t="s">
        <v>10282</v>
      </c>
      <c r="T23" s="3631" t="s">
        <v>10283</v>
      </c>
      <c r="V23" s="3526">
        <v>13</v>
      </c>
      <c r="W23" s="3509" t="s">
        <v>6700</v>
      </c>
      <c r="X23" s="3522" t="s">
        <v>6701</v>
      </c>
      <c r="Y23" s="3522" t="s">
        <v>6702</v>
      </c>
      <c r="AA23" s="3526">
        <v>4</v>
      </c>
      <c r="AB23" s="3533" t="s">
        <v>6703</v>
      </c>
      <c r="AC23" s="3528" t="s">
        <v>6704</v>
      </c>
      <c r="AD23" s="3528" t="s">
        <v>6705</v>
      </c>
      <c r="AF23" s="10">
        <v>1</v>
      </c>
    </row>
    <row r="24" spans="2:32" ht="30" customHeight="1">
      <c r="B24" s="3622">
        <f t="shared" si="5"/>
        <v>9</v>
      </c>
      <c r="C24" s="3623" t="s">
        <v>10284</v>
      </c>
      <c r="D24" s="3648" t="s">
        <v>10285</v>
      </c>
      <c r="E24" s="3649" t="s">
        <v>10286</v>
      </c>
      <c r="F24" s="3648" t="s">
        <v>10287</v>
      </c>
      <c r="G24" s="3650" t="s">
        <v>10288</v>
      </c>
      <c r="H24" s="3651" t="s">
        <v>10289</v>
      </c>
      <c r="I24" s="25"/>
      <c r="J24" s="3641"/>
      <c r="K24" s="3635" t="s">
        <v>7503</v>
      </c>
      <c r="L24" s="3642" t="s">
        <v>4401</v>
      </c>
      <c r="M24" s="25"/>
      <c r="N24" s="3627">
        <f t="shared" si="4"/>
        <v>17</v>
      </c>
      <c r="O24" s="3628" t="s">
        <v>10290</v>
      </c>
      <c r="P24" s="3629" t="s">
        <v>10291</v>
      </c>
      <c r="Q24" s="3630" t="s">
        <v>10292</v>
      </c>
      <c r="R24" s="3631" t="s">
        <v>10293</v>
      </c>
      <c r="S24" s="3632" t="s">
        <v>10294</v>
      </c>
      <c r="T24" s="3631" t="s">
        <v>10295</v>
      </c>
      <c r="V24" s="3526">
        <v>14</v>
      </c>
      <c r="W24" s="3509" t="s">
        <v>6719</v>
      </c>
      <c r="X24" s="3522" t="s">
        <v>6720</v>
      </c>
      <c r="Y24" s="3522" t="s">
        <v>6721</v>
      </c>
      <c r="AA24" s="3526">
        <v>5</v>
      </c>
      <c r="AB24" s="3533" t="s">
        <v>6722</v>
      </c>
      <c r="AC24" s="3528" t="s">
        <v>6723</v>
      </c>
      <c r="AD24" s="3528" t="s">
        <v>6724</v>
      </c>
      <c r="AF24" s="10">
        <v>1</v>
      </c>
    </row>
    <row r="25" spans="2:32" ht="30" customHeight="1">
      <c r="B25" s="3622">
        <f t="shared" si="5"/>
        <v>10</v>
      </c>
      <c r="C25" s="3623" t="s">
        <v>10296</v>
      </c>
      <c r="D25" s="3648" t="s">
        <v>10297</v>
      </c>
      <c r="E25" s="3649" t="s">
        <v>10298</v>
      </c>
      <c r="F25" s="3648" t="s">
        <v>10299</v>
      </c>
      <c r="G25" s="3650" t="s">
        <v>10300</v>
      </c>
      <c r="H25" s="3651" t="s">
        <v>10301</v>
      </c>
      <c r="I25" s="25"/>
      <c r="J25" s="3641"/>
      <c r="K25" s="3635" t="s">
        <v>7519</v>
      </c>
      <c r="L25" s="3642" t="s">
        <v>4401</v>
      </c>
      <c r="M25" s="25"/>
      <c r="N25" s="3627">
        <f t="shared" si="4"/>
        <v>18</v>
      </c>
      <c r="O25" s="3628" t="s">
        <v>10302</v>
      </c>
      <c r="P25" s="3629" t="s">
        <v>10303</v>
      </c>
      <c r="Q25" s="3630" t="s">
        <v>10304</v>
      </c>
      <c r="R25" s="3631" t="s">
        <v>10305</v>
      </c>
      <c r="S25" s="3632" t="s">
        <v>10306</v>
      </c>
      <c r="T25" s="3631" t="s">
        <v>10307</v>
      </c>
      <c r="V25" s="3526">
        <v>15</v>
      </c>
      <c r="W25" s="3509" t="s">
        <v>6734</v>
      </c>
      <c r="X25" s="3522" t="s">
        <v>6735</v>
      </c>
      <c r="Y25" s="3522" t="s">
        <v>6736</v>
      </c>
      <c r="AA25" s="3526">
        <v>6</v>
      </c>
      <c r="AB25" s="3533" t="s">
        <v>6737</v>
      </c>
      <c r="AC25" s="3528" t="s">
        <v>6738</v>
      </c>
      <c r="AD25" s="3528" t="s">
        <v>6739</v>
      </c>
      <c r="AF25" s="10">
        <v>1</v>
      </c>
    </row>
    <row r="26" spans="2:32" ht="30" customHeight="1">
      <c r="B26" s="3622"/>
      <c r="C26" s="3615" t="s">
        <v>7090</v>
      </c>
      <c r="D26" s="25"/>
      <c r="E26" s="3633"/>
      <c r="F26" s="25"/>
      <c r="G26" s="3633"/>
      <c r="H26" s="3634"/>
      <c r="I26" s="25"/>
      <c r="J26" s="3641"/>
      <c r="K26" s="3635" t="s">
        <v>7535</v>
      </c>
      <c r="L26" s="3642" t="s">
        <v>4401</v>
      </c>
      <c r="M26" s="25"/>
      <c r="N26" s="3627">
        <f t="shared" si="4"/>
        <v>19</v>
      </c>
      <c r="O26" s="3628" t="s">
        <v>10308</v>
      </c>
      <c r="P26" s="3629" t="s">
        <v>10309</v>
      </c>
      <c r="Q26" s="3630" t="s">
        <v>10310</v>
      </c>
      <c r="R26" s="3631" t="s">
        <v>10311</v>
      </c>
      <c r="S26" s="3632" t="s">
        <v>10312</v>
      </c>
      <c r="T26" s="3631" t="s">
        <v>10313</v>
      </c>
      <c r="V26" s="3526"/>
      <c r="W26" s="2355" t="str">
        <f>IF(ISNUMBER(IFERROR(VALUE("0,5"),"")),"On this computer, type a COMMA as the decimal separator",IF(ISNUMBER(IFERROR(VALUE("0.5"),"")),"On this computer, type a POINT as the decimal separator","Unable to determine the decimal separator"))</f>
        <v>On this computer, type a POINT as the decimal separator</v>
      </c>
      <c r="X26" s="3538"/>
      <c r="Y26" s="3538"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A26" s="3526">
        <v>7</v>
      </c>
      <c r="AB26" s="3533" t="s">
        <v>6753</v>
      </c>
      <c r="AC26" s="3528" t="s">
        <v>6754</v>
      </c>
      <c r="AD26" s="3528" t="s">
        <v>6755</v>
      </c>
      <c r="AF26" s="10">
        <v>1</v>
      </c>
    </row>
    <row r="27" spans="2:32" ht="30" customHeight="1">
      <c r="B27" s="3622">
        <v>1</v>
      </c>
      <c r="C27" s="3623" t="s">
        <v>10314</v>
      </c>
      <c r="D27" s="3648" t="s">
        <v>10315</v>
      </c>
      <c r="E27" s="3649" t="s">
        <v>10316</v>
      </c>
      <c r="F27" s="3648" t="s">
        <v>10317</v>
      </c>
      <c r="G27" s="3650" t="s">
        <v>10318</v>
      </c>
      <c r="H27" s="3651" t="s">
        <v>10319</v>
      </c>
      <c r="I27" s="25"/>
      <c r="J27" s="3641"/>
      <c r="K27" s="3635" t="s">
        <v>7465</v>
      </c>
      <c r="L27" s="3642" t="s">
        <v>4401</v>
      </c>
      <c r="M27" s="25"/>
      <c r="N27" s="3627">
        <f t="shared" si="4"/>
        <v>20</v>
      </c>
      <c r="O27" s="3628" t="s">
        <v>10320</v>
      </c>
      <c r="P27" s="3629" t="s">
        <v>10321</v>
      </c>
      <c r="Q27" s="3630" t="s">
        <v>10322</v>
      </c>
      <c r="R27" s="3631" t="s">
        <v>10323</v>
      </c>
      <c r="S27" s="3632" t="s">
        <v>10324</v>
      </c>
      <c r="T27" s="3631" t="s">
        <v>10325</v>
      </c>
      <c r="V27" s="35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W27" s="3509"/>
      <c r="X27" s="3540"/>
      <c r="Y27" s="3540"/>
      <c r="AA27" s="3526">
        <v>8</v>
      </c>
      <c r="AB27" s="3533" t="s">
        <v>6769</v>
      </c>
      <c r="AC27" s="3528" t="s">
        <v>6770</v>
      </c>
      <c r="AD27" s="3528" t="s">
        <v>6771</v>
      </c>
      <c r="AF27" s="10">
        <v>1</v>
      </c>
    </row>
    <row r="28" spans="2:32" ht="30" customHeight="1">
      <c r="B28" s="3622"/>
      <c r="C28" s="3615" t="s">
        <v>7193</v>
      </c>
      <c r="D28" s="25"/>
      <c r="E28" s="3633"/>
      <c r="F28" s="25"/>
      <c r="G28" s="3633"/>
      <c r="H28" s="3634"/>
      <c r="I28" s="25"/>
      <c r="J28" s="3641"/>
      <c r="K28" s="3635" t="s">
        <v>3930</v>
      </c>
      <c r="L28" s="3642" t="s">
        <v>7847</v>
      </c>
      <c r="M28" s="25"/>
      <c r="N28" s="3627">
        <f t="shared" si="4"/>
        <v>21</v>
      </c>
      <c r="O28" s="3628" t="s">
        <v>10326</v>
      </c>
      <c r="P28" s="3629" t="s">
        <v>10327</v>
      </c>
      <c r="Q28" s="3630" t="s">
        <v>10328</v>
      </c>
      <c r="R28" s="3631" t="s">
        <v>10329</v>
      </c>
      <c r="S28" s="3632" t="s">
        <v>10330</v>
      </c>
      <c r="T28" s="3631" t="s">
        <v>10331</v>
      </c>
      <c r="V28" s="3526"/>
      <c r="W28" s="3541"/>
      <c r="X28" s="3542" t="s">
        <v>6785</v>
      </c>
      <c r="Y28" s="3543"/>
      <c r="AA28" s="3530"/>
      <c r="AB28" s="2399"/>
      <c r="AC28" s="272"/>
      <c r="AD28" s="272"/>
      <c r="AF28" s="10">
        <v>1</v>
      </c>
    </row>
    <row r="29" spans="2:32" ht="30" customHeight="1">
      <c r="B29" s="3622">
        <v>1</v>
      </c>
      <c r="C29" s="3623" t="s">
        <v>10332</v>
      </c>
      <c r="D29" s="3648" t="s">
        <v>10333</v>
      </c>
      <c r="E29" s="3649" t="s">
        <v>10334</v>
      </c>
      <c r="F29" s="3648" t="s">
        <v>10335</v>
      </c>
      <c r="G29" s="3650" t="s">
        <v>10336</v>
      </c>
      <c r="H29" s="3651" t="s">
        <v>10337</v>
      </c>
      <c r="I29" s="25"/>
      <c r="J29" s="3641"/>
      <c r="K29" s="3635" t="s">
        <v>7870</v>
      </c>
      <c r="L29" s="3642" t="s">
        <v>4401</v>
      </c>
      <c r="M29" s="25"/>
      <c r="N29" s="3627">
        <f t="shared" si="4"/>
        <v>22</v>
      </c>
      <c r="O29" s="3628" t="s">
        <v>10338</v>
      </c>
      <c r="P29" s="3629" t="s">
        <v>10339</v>
      </c>
      <c r="Q29" s="3630" t="s">
        <v>10340</v>
      </c>
      <c r="R29" s="3631" t="s">
        <v>10341</v>
      </c>
      <c r="S29" s="3632" t="s">
        <v>10342</v>
      </c>
      <c r="T29" s="3631" t="s">
        <v>10343</v>
      </c>
      <c r="V29" s="3526"/>
      <c r="W29" s="3541"/>
      <c r="X29" s="3542" t="s">
        <v>6798</v>
      </c>
      <c r="Y29" s="3543"/>
      <c r="AA29" s="3643" t="s">
        <v>6799</v>
      </c>
      <c r="AB29" s="3546" t="s">
        <v>6800</v>
      </c>
      <c r="AC29" s="3546" t="s">
        <v>6801</v>
      </c>
      <c r="AD29" s="3546" t="s">
        <v>6802</v>
      </c>
      <c r="AF29" s="10">
        <v>1</v>
      </c>
    </row>
    <row r="30" spans="2:32" ht="30" customHeight="1">
      <c r="B30" s="3622">
        <f>B29+1</f>
        <v>2</v>
      </c>
      <c r="C30" s="3623" t="s">
        <v>10344</v>
      </c>
      <c r="D30" s="3648" t="s">
        <v>10345</v>
      </c>
      <c r="E30" s="3649" t="s">
        <v>10346</v>
      </c>
      <c r="F30" s="3648" t="s">
        <v>10347</v>
      </c>
      <c r="G30" s="3650" t="s">
        <v>10348</v>
      </c>
      <c r="H30" s="3651" t="s">
        <v>10349</v>
      </c>
      <c r="I30" s="25"/>
      <c r="J30" s="3641"/>
      <c r="K30" s="3635" t="s">
        <v>10350</v>
      </c>
      <c r="L30" s="3642" t="s">
        <v>7450</v>
      </c>
      <c r="M30" s="25"/>
      <c r="N30" s="3627">
        <f t="shared" si="4"/>
        <v>23</v>
      </c>
      <c r="O30" s="3628" t="s">
        <v>10351</v>
      </c>
      <c r="P30" s="3629" t="s">
        <v>10352</v>
      </c>
      <c r="Q30" s="3630" t="s">
        <v>10353</v>
      </c>
      <c r="R30" s="3631" t="s">
        <v>10354</v>
      </c>
      <c r="S30" s="3632" t="s">
        <v>10355</v>
      </c>
      <c r="T30" s="3631" t="s">
        <v>10356</v>
      </c>
      <c r="V30" s="3526"/>
      <c r="Y30" s="3545"/>
      <c r="AA30" s="3526">
        <v>1</v>
      </c>
      <c r="AB30" s="3533" t="s">
        <v>6815</v>
      </c>
      <c r="AC30" s="3528" t="s">
        <v>6816</v>
      </c>
      <c r="AD30" s="3528" t="s">
        <v>6817</v>
      </c>
      <c r="AF30" s="10">
        <v>1</v>
      </c>
    </row>
    <row r="31" spans="2:32" ht="30" customHeight="1">
      <c r="B31" s="3622">
        <f>B30+1</f>
        <v>3</v>
      </c>
      <c r="C31" s="3623" t="s">
        <v>10357</v>
      </c>
      <c r="D31" s="3648" t="s">
        <v>10358</v>
      </c>
      <c r="E31" s="3649" t="s">
        <v>10359</v>
      </c>
      <c r="F31" s="3648" t="s">
        <v>10360</v>
      </c>
      <c r="G31" s="3650" t="s">
        <v>10361</v>
      </c>
      <c r="H31" s="3651" t="s">
        <v>10362</v>
      </c>
      <c r="I31" s="25"/>
      <c r="J31" s="3641"/>
      <c r="K31" s="3635" t="s">
        <v>7432</v>
      </c>
      <c r="L31" s="3642" t="s">
        <v>4401</v>
      </c>
      <c r="M31" s="25"/>
      <c r="N31" s="3627">
        <f t="shared" si="4"/>
        <v>24</v>
      </c>
      <c r="O31" s="3628" t="s">
        <v>10363</v>
      </c>
      <c r="P31" s="3629" t="s">
        <v>10364</v>
      </c>
      <c r="Q31" s="3630" t="s">
        <v>10365</v>
      </c>
      <c r="R31" s="3631" t="s">
        <v>10366</v>
      </c>
      <c r="S31" s="3632" t="s">
        <v>10367</v>
      </c>
      <c r="T31" s="3631" t="s">
        <v>10368</v>
      </c>
      <c r="V31" s="3526"/>
      <c r="W31" s="3546"/>
      <c r="X31" s="3545"/>
      <c r="Y31" s="3545"/>
      <c r="AA31" s="3526">
        <v>2</v>
      </c>
      <c r="AB31" s="3533" t="s">
        <v>6830</v>
      </c>
      <c r="AC31" s="3528" t="s">
        <v>6831</v>
      </c>
      <c r="AD31" s="3528" t="s">
        <v>6832</v>
      </c>
      <c r="AF31" s="10">
        <v>1</v>
      </c>
    </row>
    <row r="32" spans="2:32" ht="30" customHeight="1">
      <c r="B32" s="3622">
        <f>B31+1</f>
        <v>4</v>
      </c>
      <c r="C32" s="3623" t="s">
        <v>10369</v>
      </c>
      <c r="D32" s="3648" t="s">
        <v>10370</v>
      </c>
      <c r="E32" s="3649" t="s">
        <v>10371</v>
      </c>
      <c r="F32" s="3648" t="s">
        <v>10372</v>
      </c>
      <c r="G32" s="3650" t="s">
        <v>10373</v>
      </c>
      <c r="H32" s="3651" t="s">
        <v>10374</v>
      </c>
      <c r="I32" s="25"/>
      <c r="J32" s="3641"/>
      <c r="K32" s="3635" t="s">
        <v>10375</v>
      </c>
      <c r="L32" s="3642"/>
      <c r="M32" s="25"/>
      <c r="N32" s="3627">
        <f t="shared" si="4"/>
        <v>25</v>
      </c>
      <c r="O32" s="3628" t="s">
        <v>10376</v>
      </c>
      <c r="P32" s="3629" t="s">
        <v>10377</v>
      </c>
      <c r="Q32" s="3630" t="s">
        <v>10378</v>
      </c>
      <c r="R32" s="3631" t="s">
        <v>10379</v>
      </c>
      <c r="S32" s="3632" t="s">
        <v>10380</v>
      </c>
      <c r="T32" s="3631" t="s">
        <v>10381</v>
      </c>
      <c r="V32" s="3509"/>
      <c r="W32" s="3547" t="s">
        <v>6844</v>
      </c>
      <c r="X32" s="3653" t="s">
        <v>6845</v>
      </c>
      <c r="Y32" s="3653" t="s">
        <v>6846</v>
      </c>
      <c r="AA32" s="3550"/>
      <c r="AB32" s="5258" t="s">
        <v>6847</v>
      </c>
      <c r="AC32" s="5258" t="s">
        <v>6848</v>
      </c>
      <c r="AD32" s="5258" t="s">
        <v>6849</v>
      </c>
      <c r="AF32" s="10">
        <v>1</v>
      </c>
    </row>
    <row r="33" spans="2:32" ht="30" customHeight="1">
      <c r="B33" s="3622">
        <f>B32+1</f>
        <v>5</v>
      </c>
      <c r="C33" s="3623" t="s">
        <v>10382</v>
      </c>
      <c r="D33" s="3648" t="s">
        <v>10383</v>
      </c>
      <c r="E33" s="3649" t="s">
        <v>10384</v>
      </c>
      <c r="F33" s="3648" t="s">
        <v>10385</v>
      </c>
      <c r="G33" s="3650" t="s">
        <v>10386</v>
      </c>
      <c r="H33" s="3651" t="s">
        <v>10387</v>
      </c>
      <c r="I33" s="25"/>
      <c r="J33" s="3652"/>
      <c r="K33" s="5256"/>
      <c r="L33" s="5257"/>
      <c r="M33" s="25"/>
      <c r="N33" s="3627">
        <f t="shared" si="4"/>
        <v>26</v>
      </c>
      <c r="O33" s="3628" t="s">
        <v>10388</v>
      </c>
      <c r="P33" s="3629" t="s">
        <v>10389</v>
      </c>
      <c r="Q33" s="3630" t="s">
        <v>10390</v>
      </c>
      <c r="R33" s="3631" t="s">
        <v>10391</v>
      </c>
      <c r="S33" s="3632" t="s">
        <v>10392</v>
      </c>
      <c r="T33" s="3631" t="s">
        <v>10393</v>
      </c>
      <c r="V33" s="3578"/>
      <c r="W33" s="3546" t="s">
        <v>6863</v>
      </c>
      <c r="X33" s="3546" t="s">
        <v>6864</v>
      </c>
      <c r="Y33" s="3546" t="s">
        <v>6865</v>
      </c>
      <c r="AA33" s="3550"/>
      <c r="AB33" s="5258"/>
      <c r="AC33" s="5258"/>
      <c r="AD33" s="5258"/>
      <c r="AF33" s="10">
        <v>1</v>
      </c>
    </row>
    <row r="34" spans="2:32" ht="30" customHeight="1">
      <c r="B34" s="3622">
        <f t="shared" ref="B34" si="6">B33+1</f>
        <v>6</v>
      </c>
      <c r="C34" s="3623" t="s">
        <v>10394</v>
      </c>
      <c r="D34" s="3648" t="s">
        <v>10395</v>
      </c>
      <c r="E34" s="3649" t="s">
        <v>10396</v>
      </c>
      <c r="F34" s="3648" t="s">
        <v>10397</v>
      </c>
      <c r="G34" s="3650" t="s">
        <v>10398</v>
      </c>
      <c r="H34" s="3651" t="s">
        <v>10399</v>
      </c>
      <c r="I34" s="25"/>
      <c r="J34" s="3626" t="s">
        <v>7090</v>
      </c>
      <c r="K34" s="3635" t="s">
        <v>10400</v>
      </c>
      <c r="L34" s="3642" t="s">
        <v>10401</v>
      </c>
      <c r="M34" s="25"/>
      <c r="N34" s="3627">
        <f t="shared" si="4"/>
        <v>27</v>
      </c>
      <c r="O34" s="3628" t="s">
        <v>10402</v>
      </c>
      <c r="P34" s="3629" t="s">
        <v>10403</v>
      </c>
      <c r="Q34" s="3630" t="s">
        <v>10404</v>
      </c>
      <c r="R34" s="3631" t="s">
        <v>10405</v>
      </c>
      <c r="S34" s="3632" t="s">
        <v>10406</v>
      </c>
      <c r="T34" s="3631" t="s">
        <v>10407</v>
      </c>
      <c r="V34" s="3526">
        <v>1</v>
      </c>
      <c r="W34" s="3509" t="s">
        <v>6879</v>
      </c>
      <c r="X34" s="3522" t="s">
        <v>6880</v>
      </c>
      <c r="Y34" s="3522" t="s">
        <v>6881</v>
      </c>
      <c r="AA34" s="3643" t="s">
        <v>6882</v>
      </c>
      <c r="AB34" s="3546" t="s">
        <v>6883</v>
      </c>
      <c r="AC34" s="3546" t="s">
        <v>6884</v>
      </c>
      <c r="AD34" s="3546" t="s">
        <v>6885</v>
      </c>
      <c r="AF34" s="10">
        <v>1</v>
      </c>
    </row>
    <row r="35" spans="2:32" ht="30" customHeight="1">
      <c r="B35" s="3622"/>
      <c r="C35" s="3615" t="s">
        <v>7269</v>
      </c>
      <c r="D35" s="52"/>
      <c r="E35" s="3654"/>
      <c r="F35" s="52"/>
      <c r="G35" s="3654"/>
      <c r="H35" s="3634"/>
      <c r="I35" s="25"/>
      <c r="J35" s="3641"/>
      <c r="K35" s="3635" t="s">
        <v>10408</v>
      </c>
      <c r="L35" s="3642" t="s">
        <v>7950</v>
      </c>
      <c r="M35" s="25"/>
      <c r="N35" s="3627">
        <f t="shared" si="4"/>
        <v>28</v>
      </c>
      <c r="O35" s="3628" t="s">
        <v>10409</v>
      </c>
      <c r="P35" s="3629" t="s">
        <v>10410</v>
      </c>
      <c r="Q35" s="3630" t="s">
        <v>10411</v>
      </c>
      <c r="R35" s="3631" t="s">
        <v>10412</v>
      </c>
      <c r="S35" s="3632" t="s">
        <v>10413</v>
      </c>
      <c r="T35" s="3631" t="s">
        <v>10414</v>
      </c>
      <c r="V35" s="3526">
        <v>2</v>
      </c>
      <c r="W35" s="3509" t="s">
        <v>6899</v>
      </c>
      <c r="X35" s="3522" t="s">
        <v>6900</v>
      </c>
      <c r="Y35" s="3522" t="s">
        <v>6901</v>
      </c>
      <c r="AA35" s="3526">
        <v>1</v>
      </c>
      <c r="AB35" s="3509" t="s">
        <v>6902</v>
      </c>
      <c r="AC35" s="3528" t="s">
        <v>6903</v>
      </c>
      <c r="AD35" s="3528" t="s">
        <v>6904</v>
      </c>
      <c r="AF35" s="10">
        <v>1</v>
      </c>
    </row>
    <row r="36" spans="2:32" ht="30" customHeight="1">
      <c r="B36" s="3622">
        <v>1</v>
      </c>
      <c r="C36" s="3623" t="s">
        <v>10415</v>
      </c>
      <c r="D36" s="3648" t="s">
        <v>10416</v>
      </c>
      <c r="E36" s="3649" t="s">
        <v>10417</v>
      </c>
      <c r="F36" s="3648" t="s">
        <v>10418</v>
      </c>
      <c r="G36" s="3650" t="s">
        <v>10419</v>
      </c>
      <c r="H36" s="3651" t="s">
        <v>10420</v>
      </c>
      <c r="I36" s="25"/>
      <c r="J36" s="3641"/>
      <c r="K36" s="3635" t="s">
        <v>7969</v>
      </c>
      <c r="L36" s="3642" t="s">
        <v>7978</v>
      </c>
      <c r="M36" s="25"/>
      <c r="N36" s="3627">
        <f t="shared" si="4"/>
        <v>29</v>
      </c>
      <c r="O36" s="3628" t="s">
        <v>10421</v>
      </c>
      <c r="P36" s="3629" t="s">
        <v>10422</v>
      </c>
      <c r="Q36" s="3630" t="s">
        <v>10423</v>
      </c>
      <c r="R36" s="3631" t="s">
        <v>10424</v>
      </c>
      <c r="S36" s="3632" t="s">
        <v>10425</v>
      </c>
      <c r="T36" s="3631" t="s">
        <v>10426</v>
      </c>
      <c r="V36" s="3526">
        <v>3</v>
      </c>
      <c r="W36" s="3509" t="s">
        <v>6918</v>
      </c>
      <c r="X36" s="3522" t="s">
        <v>6919</v>
      </c>
      <c r="Y36" s="3522" t="s">
        <v>6920</v>
      </c>
      <c r="AA36" s="3526">
        <v>2</v>
      </c>
      <c r="AB36" s="3509" t="s">
        <v>6921</v>
      </c>
      <c r="AC36" s="3528" t="s">
        <v>6922</v>
      </c>
      <c r="AD36" s="3528" t="s">
        <v>6923</v>
      </c>
      <c r="AF36" s="10">
        <v>1</v>
      </c>
    </row>
    <row r="37" spans="2:32" ht="30" customHeight="1">
      <c r="B37" s="3622">
        <f>B36+1</f>
        <v>2</v>
      </c>
      <c r="C37" s="3623" t="s">
        <v>10427</v>
      </c>
      <c r="D37" s="3648" t="s">
        <v>10428</v>
      </c>
      <c r="E37" s="3649" t="s">
        <v>10429</v>
      </c>
      <c r="F37" s="3648" t="s">
        <v>10430</v>
      </c>
      <c r="G37" s="3650" t="s">
        <v>10431</v>
      </c>
      <c r="H37" s="3651" t="s">
        <v>10432</v>
      </c>
      <c r="I37" s="25"/>
      <c r="J37" s="3641"/>
      <c r="K37" s="3635" t="s">
        <v>10433</v>
      </c>
      <c r="L37" s="3642" t="s">
        <v>8020</v>
      </c>
      <c r="M37" s="25"/>
      <c r="N37" s="3627">
        <f t="shared" si="4"/>
        <v>30</v>
      </c>
      <c r="O37" s="3628" t="s">
        <v>10434</v>
      </c>
      <c r="P37" s="3629" t="s">
        <v>10435</v>
      </c>
      <c r="Q37" s="3630" t="s">
        <v>10436</v>
      </c>
      <c r="R37" s="3631" t="s">
        <v>10437</v>
      </c>
      <c r="S37" s="3632" t="s">
        <v>10438</v>
      </c>
      <c r="T37" s="3631" t="s">
        <v>10439</v>
      </c>
      <c r="V37" s="3526">
        <v>4</v>
      </c>
      <c r="W37" s="3509" t="s">
        <v>6937</v>
      </c>
      <c r="X37" s="3522" t="s">
        <v>6938</v>
      </c>
      <c r="Y37" s="3522" t="s">
        <v>6939</v>
      </c>
      <c r="AA37" s="3555"/>
      <c r="AB37" s="5259" t="s">
        <v>6940</v>
      </c>
      <c r="AC37" s="5260" t="s">
        <v>6941</v>
      </c>
      <c r="AD37" s="5260" t="s">
        <v>6942</v>
      </c>
      <c r="AF37" s="10">
        <v>1</v>
      </c>
    </row>
    <row r="38" spans="2:32" ht="30" customHeight="1">
      <c r="B38" s="3622">
        <f t="shared" ref="B38" si="7">B37+1</f>
        <v>3</v>
      </c>
      <c r="C38" s="3623" t="s">
        <v>10440</v>
      </c>
      <c r="D38" s="3648" t="s">
        <v>10441</v>
      </c>
      <c r="E38" s="3649" t="s">
        <v>10442</v>
      </c>
      <c r="F38" s="3648" t="s">
        <v>10443</v>
      </c>
      <c r="G38" s="3650" t="s">
        <v>10444</v>
      </c>
      <c r="H38" s="3651" t="s">
        <v>10445</v>
      </c>
      <c r="I38" s="25"/>
      <c r="J38" s="3641"/>
      <c r="K38" s="3635" t="s">
        <v>8156</v>
      </c>
      <c r="L38" s="3642" t="s">
        <v>8164</v>
      </c>
      <c r="M38" s="25"/>
      <c r="N38" s="3627">
        <f t="shared" si="4"/>
        <v>31</v>
      </c>
      <c r="O38" s="3628" t="s">
        <v>10446</v>
      </c>
      <c r="P38" s="3629" t="s">
        <v>10447</v>
      </c>
      <c r="Q38" s="3630" t="s">
        <v>10448</v>
      </c>
      <c r="R38" s="3631" t="s">
        <v>10449</v>
      </c>
      <c r="S38" s="3632" t="s">
        <v>10450</v>
      </c>
      <c r="T38" s="3631" t="s">
        <v>10451</v>
      </c>
      <c r="V38" s="3526">
        <v>5</v>
      </c>
      <c r="W38" s="3509" t="s">
        <v>6956</v>
      </c>
      <c r="X38" s="3522" t="s">
        <v>6957</v>
      </c>
      <c r="Y38" s="3522" t="s">
        <v>6958</v>
      </c>
      <c r="AA38" s="3555"/>
      <c r="AB38" s="5259"/>
      <c r="AC38" s="5260"/>
      <c r="AD38" s="5260"/>
      <c r="AF38" s="10">
        <v>1</v>
      </c>
    </row>
    <row r="39" spans="2:32" ht="30" customHeight="1">
      <c r="B39" s="3622"/>
      <c r="C39" s="3615" t="s">
        <v>7399</v>
      </c>
      <c r="D39" s="3022"/>
      <c r="E39" s="3654"/>
      <c r="F39" s="3022"/>
      <c r="G39" s="3654"/>
      <c r="H39" s="3634"/>
      <c r="I39" s="25"/>
      <c r="J39" s="3641"/>
      <c r="K39" s="3635" t="s">
        <v>10452</v>
      </c>
      <c r="L39" s="3642" t="s">
        <v>7987</v>
      </c>
      <c r="M39" s="25"/>
      <c r="N39" s="3627">
        <f t="shared" si="4"/>
        <v>32</v>
      </c>
      <c r="O39" s="3628" t="s">
        <v>10453</v>
      </c>
      <c r="P39" s="3629" t="s">
        <v>10454</v>
      </c>
      <c r="Q39" s="3630" t="s">
        <v>10455</v>
      </c>
      <c r="R39" s="3631" t="s">
        <v>10456</v>
      </c>
      <c r="S39" s="3632" t="s">
        <v>10457</v>
      </c>
      <c r="T39" s="3631" t="s">
        <v>10458</v>
      </c>
      <c r="V39" s="3526">
        <v>6</v>
      </c>
      <c r="W39" s="3509" t="s">
        <v>6972</v>
      </c>
      <c r="X39" s="3522" t="s">
        <v>6973</v>
      </c>
      <c r="Y39" s="3522" t="s">
        <v>6974</v>
      </c>
      <c r="AA39" s="3526">
        <v>3</v>
      </c>
      <c r="AB39" s="3509" t="s">
        <v>6975</v>
      </c>
      <c r="AC39" s="3528" t="s">
        <v>6976</v>
      </c>
      <c r="AD39" s="3528" t="s">
        <v>6977</v>
      </c>
      <c r="AF39" s="10">
        <v>1</v>
      </c>
    </row>
    <row r="40" spans="2:32" ht="30" customHeight="1">
      <c r="B40" s="3622">
        <v>1</v>
      </c>
      <c r="C40" s="3623" t="s">
        <v>10459</v>
      </c>
      <c r="D40" s="3648" t="s">
        <v>10460</v>
      </c>
      <c r="E40" s="3649" t="s">
        <v>10461</v>
      </c>
      <c r="F40" s="3648" t="s">
        <v>10462</v>
      </c>
      <c r="G40" s="3650" t="s">
        <v>10463</v>
      </c>
      <c r="H40" s="3651" t="s">
        <v>10464</v>
      </c>
      <c r="I40" s="25"/>
      <c r="J40" s="3641"/>
      <c r="K40" s="3635" t="s">
        <v>8179</v>
      </c>
      <c r="L40" s="3642" t="s">
        <v>8173</v>
      </c>
      <c r="M40" s="25"/>
      <c r="N40" s="3627">
        <f t="shared" si="4"/>
        <v>33</v>
      </c>
      <c r="O40" s="3628" t="s">
        <v>10465</v>
      </c>
      <c r="P40" s="3629" t="s">
        <v>10466</v>
      </c>
      <c r="Q40" s="3630" t="s">
        <v>10467</v>
      </c>
      <c r="R40" s="3631" t="s">
        <v>10468</v>
      </c>
      <c r="S40" s="3632" t="s">
        <v>10469</v>
      </c>
      <c r="T40" s="3631" t="s">
        <v>10470</v>
      </c>
      <c r="V40" s="3526">
        <v>7</v>
      </c>
      <c r="W40" s="3509" t="s">
        <v>6580</v>
      </c>
      <c r="X40" s="3522" t="s">
        <v>6990</v>
      </c>
      <c r="Y40" s="3522" t="s">
        <v>6991</v>
      </c>
      <c r="AA40" s="3526">
        <v>4</v>
      </c>
      <c r="AB40" s="3509" t="s">
        <v>6992</v>
      </c>
      <c r="AC40" s="3528" t="s">
        <v>6993</v>
      </c>
      <c r="AD40" s="3528" t="s">
        <v>6994</v>
      </c>
      <c r="AF40" s="10">
        <v>1</v>
      </c>
    </row>
    <row r="41" spans="2:32" ht="30" customHeight="1">
      <c r="B41" s="3622">
        <f>B40+1</f>
        <v>2</v>
      </c>
      <c r="C41" s="3623" t="s">
        <v>10471</v>
      </c>
      <c r="D41" s="3648" t="s">
        <v>10472</v>
      </c>
      <c r="E41" s="3649" t="s">
        <v>10473</v>
      </c>
      <c r="F41" s="3648" t="s">
        <v>10474</v>
      </c>
      <c r="G41" s="3650" t="s">
        <v>10475</v>
      </c>
      <c r="H41" s="3651" t="s">
        <v>10476</v>
      </c>
      <c r="I41" s="25"/>
      <c r="J41" s="3641"/>
      <c r="K41" s="3635" t="s">
        <v>8208</v>
      </c>
      <c r="L41" s="3642" t="s">
        <v>8215</v>
      </c>
      <c r="M41" s="25"/>
      <c r="N41" s="3627">
        <f t="shared" si="4"/>
        <v>34</v>
      </c>
      <c r="O41" s="3628" t="s">
        <v>10477</v>
      </c>
      <c r="P41" s="3629" t="s">
        <v>10478</v>
      </c>
      <c r="Q41" s="3630" t="s">
        <v>10479</v>
      </c>
      <c r="R41" s="3631" t="s">
        <v>10480</v>
      </c>
      <c r="S41" s="3632" t="s">
        <v>10481</v>
      </c>
      <c r="T41" s="3631" t="s">
        <v>10482</v>
      </c>
      <c r="V41" s="3526">
        <v>8</v>
      </c>
      <c r="W41" s="3509" t="s">
        <v>7007</v>
      </c>
      <c r="X41" s="3522" t="s">
        <v>7008</v>
      </c>
      <c r="Y41" s="3522" t="s">
        <v>7009</v>
      </c>
      <c r="AA41" s="3526">
        <v>5</v>
      </c>
      <c r="AB41" s="3509" t="s">
        <v>7010</v>
      </c>
      <c r="AC41" s="3528" t="s">
        <v>7011</v>
      </c>
      <c r="AD41" s="3528" t="s">
        <v>7012</v>
      </c>
      <c r="AF41" s="10">
        <v>1</v>
      </c>
    </row>
    <row r="42" spans="2:32" ht="30" customHeight="1">
      <c r="B42" s="3622"/>
      <c r="C42" s="3615" t="s">
        <v>8830</v>
      </c>
      <c r="D42" s="3022"/>
      <c r="E42" s="3654"/>
      <c r="F42" s="3022"/>
      <c r="G42" s="3654"/>
      <c r="H42" s="3634"/>
      <c r="I42" s="25"/>
      <c r="J42" s="3641"/>
      <c r="K42" s="3635" t="s">
        <v>8222</v>
      </c>
      <c r="L42" s="3642" t="s">
        <v>8229</v>
      </c>
      <c r="M42" s="25"/>
      <c r="N42" s="3627">
        <f t="shared" si="4"/>
        <v>35</v>
      </c>
      <c r="O42" s="3628" t="s">
        <v>10483</v>
      </c>
      <c r="P42" s="3629" t="s">
        <v>10484</v>
      </c>
      <c r="Q42" s="3630" t="s">
        <v>10485</v>
      </c>
      <c r="R42" s="3631" t="s">
        <v>10486</v>
      </c>
      <c r="S42" s="3632" t="s">
        <v>10487</v>
      </c>
      <c r="T42" s="3631" t="s">
        <v>10488</v>
      </c>
      <c r="V42" s="3526">
        <v>9</v>
      </c>
      <c r="W42" s="3509" t="s">
        <v>6542</v>
      </c>
      <c r="X42" s="3522" t="s">
        <v>7016</v>
      </c>
      <c r="Y42" s="3522" t="s">
        <v>7017</v>
      </c>
      <c r="AA42" s="3526">
        <v>6</v>
      </c>
      <c r="AB42" s="3509" t="s">
        <v>7018</v>
      </c>
      <c r="AC42" s="3528" t="s">
        <v>7019</v>
      </c>
      <c r="AD42" s="3528" t="s">
        <v>7020</v>
      </c>
      <c r="AF42" s="10">
        <v>1</v>
      </c>
    </row>
    <row r="43" spans="2:32" ht="30" customHeight="1">
      <c r="B43" s="3622">
        <v>1</v>
      </c>
      <c r="C43" s="3623" t="s">
        <v>10489</v>
      </c>
      <c r="D43" s="3648" t="s">
        <v>10490</v>
      </c>
      <c r="E43" s="3649" t="s">
        <v>10491</v>
      </c>
      <c r="F43" s="3648" t="s">
        <v>10492</v>
      </c>
      <c r="G43" s="3650" t="s">
        <v>10493</v>
      </c>
      <c r="H43" s="3651" t="s">
        <v>10494</v>
      </c>
      <c r="I43" s="25"/>
      <c r="J43" s="3652"/>
      <c r="K43" s="5256"/>
      <c r="L43" s="5257"/>
      <c r="M43" s="25"/>
      <c r="N43" s="3627">
        <f t="shared" si="4"/>
        <v>36</v>
      </c>
      <c r="O43" s="3628" t="s">
        <v>10495</v>
      </c>
      <c r="P43" s="3629" t="s">
        <v>10496</v>
      </c>
      <c r="Q43" s="3630" t="s">
        <v>10497</v>
      </c>
      <c r="R43" s="3631" t="s">
        <v>10498</v>
      </c>
      <c r="S43" s="3632" t="s">
        <v>10499</v>
      </c>
      <c r="T43" s="3631" t="s">
        <v>10500</v>
      </c>
      <c r="V43" s="3526"/>
      <c r="AA43" s="3526"/>
      <c r="AB43" s="3530" t="s">
        <v>7033</v>
      </c>
      <c r="AC43" s="3561" t="s">
        <v>7034</v>
      </c>
      <c r="AD43" s="3561" t="s">
        <v>7035</v>
      </c>
      <c r="AF43" s="10">
        <v>1</v>
      </c>
    </row>
    <row r="44" spans="2:32" ht="30" customHeight="1">
      <c r="B44" s="3622">
        <f>B43+1</f>
        <v>2</v>
      </c>
      <c r="C44" s="3623" t="s">
        <v>10501</v>
      </c>
      <c r="D44" s="3648" t="s">
        <v>10502</v>
      </c>
      <c r="E44" s="3649" t="s">
        <v>10503</v>
      </c>
      <c r="F44" s="3648" t="s">
        <v>10504</v>
      </c>
      <c r="G44" s="3650" t="s">
        <v>10505</v>
      </c>
      <c r="H44" s="3651" t="s">
        <v>10506</v>
      </c>
      <c r="I44" s="25"/>
      <c r="J44" s="3626" t="s">
        <v>7193</v>
      </c>
      <c r="K44" s="3635" t="s">
        <v>10507</v>
      </c>
      <c r="L44" s="3642" t="s">
        <v>10508</v>
      </c>
      <c r="M44" s="25"/>
      <c r="N44" s="3627">
        <f t="shared" si="4"/>
        <v>37</v>
      </c>
      <c r="O44" s="3628" t="s">
        <v>10509</v>
      </c>
      <c r="P44" s="3629" t="s">
        <v>10510</v>
      </c>
      <c r="Q44" s="3630" t="s">
        <v>10511</v>
      </c>
      <c r="R44" s="3631" t="s">
        <v>10512</v>
      </c>
      <c r="S44" s="3632" t="s">
        <v>10513</v>
      </c>
      <c r="T44" s="3631" t="s">
        <v>10514</v>
      </c>
      <c r="V44" s="3526">
        <v>1</v>
      </c>
      <c r="W44" s="3546" t="s">
        <v>6633</v>
      </c>
      <c r="X44" s="3546" t="s">
        <v>6634</v>
      </c>
      <c r="Y44" s="3546" t="s">
        <v>6635</v>
      </c>
      <c r="AA44" s="3526">
        <v>7</v>
      </c>
      <c r="AB44" s="3509" t="s">
        <v>7048</v>
      </c>
      <c r="AC44" s="3528" t="s">
        <v>7049</v>
      </c>
      <c r="AD44" s="3528" t="s">
        <v>7050</v>
      </c>
      <c r="AF44" s="10">
        <v>1</v>
      </c>
    </row>
    <row r="45" spans="2:32" ht="30" customHeight="1">
      <c r="B45" s="3622"/>
      <c r="C45" s="3615" t="s">
        <v>421</v>
      </c>
      <c r="D45" s="3022"/>
      <c r="E45" s="3655"/>
      <c r="F45" s="3022"/>
      <c r="G45" s="3655"/>
      <c r="H45" s="3634"/>
      <c r="I45" s="25"/>
      <c r="J45" s="3641"/>
      <c r="K45" s="3635" t="s">
        <v>10515</v>
      </c>
      <c r="L45" s="3642" t="s">
        <v>10516</v>
      </c>
      <c r="M45" s="25"/>
      <c r="N45" s="3627">
        <f t="shared" si="4"/>
        <v>38</v>
      </c>
      <c r="O45" s="3628" t="s">
        <v>10517</v>
      </c>
      <c r="P45" s="3629" t="s">
        <v>10518</v>
      </c>
      <c r="Q45" s="3630" t="s">
        <v>10519</v>
      </c>
      <c r="R45" s="3631" t="s">
        <v>10520</v>
      </c>
      <c r="S45" s="3632" t="s">
        <v>10521</v>
      </c>
      <c r="T45" s="3631" t="s">
        <v>10522</v>
      </c>
      <c r="V45" s="3526">
        <v>2</v>
      </c>
      <c r="W45" s="3509" t="s">
        <v>7063</v>
      </c>
      <c r="X45" s="3522" t="s">
        <v>7064</v>
      </c>
      <c r="Y45" s="3522" t="s">
        <v>7065</v>
      </c>
      <c r="AA45" s="3526">
        <v>8</v>
      </c>
      <c r="AB45" s="3509" t="s">
        <v>7066</v>
      </c>
      <c r="AC45" s="3528" t="s">
        <v>7067</v>
      </c>
      <c r="AD45" s="3528" t="s">
        <v>7068</v>
      </c>
      <c r="AF45" s="10">
        <v>1</v>
      </c>
    </row>
    <row r="46" spans="2:32" ht="30" customHeight="1">
      <c r="B46" s="3622">
        <v>1</v>
      </c>
      <c r="C46" s="3656" t="s">
        <v>10523</v>
      </c>
      <c r="D46" s="3525" t="s">
        <v>10524</v>
      </c>
      <c r="E46" s="3657" t="s">
        <v>10525</v>
      </c>
      <c r="F46" s="3525" t="s">
        <v>10526</v>
      </c>
      <c r="G46" s="3658" t="s">
        <v>10527</v>
      </c>
      <c r="H46" s="3659" t="s">
        <v>10528</v>
      </c>
      <c r="I46" s="25"/>
      <c r="J46" s="3641"/>
      <c r="K46" s="3635" t="s">
        <v>10529</v>
      </c>
      <c r="L46" s="3642" t="s">
        <v>10530</v>
      </c>
      <c r="M46" s="25"/>
      <c r="N46" s="3627">
        <f t="shared" si="4"/>
        <v>39</v>
      </c>
      <c r="O46" s="3628" t="s">
        <v>10531</v>
      </c>
      <c r="P46" s="3629" t="s">
        <v>10532</v>
      </c>
      <c r="Q46" s="3630" t="s">
        <v>10533</v>
      </c>
      <c r="R46" s="3631" t="s">
        <v>10534</v>
      </c>
      <c r="S46" s="3632" t="s">
        <v>10535</v>
      </c>
      <c r="T46" s="3631" t="s">
        <v>10536</v>
      </c>
      <c r="V46" s="3526">
        <v>3</v>
      </c>
      <c r="W46" s="3509" t="s">
        <v>7081</v>
      </c>
      <c r="X46" s="3522" t="s">
        <v>7082</v>
      </c>
      <c r="Y46" s="3522" t="s">
        <v>7083</v>
      </c>
      <c r="AA46" s="3555"/>
      <c r="AB46" s="5261" t="s">
        <v>7084</v>
      </c>
      <c r="AC46" s="5261" t="s">
        <v>7085</v>
      </c>
      <c r="AD46" s="5261" t="s">
        <v>7086</v>
      </c>
      <c r="AF46" s="10">
        <v>1</v>
      </c>
    </row>
    <row r="47" spans="2:32" ht="30" customHeight="1">
      <c r="B47" s="3622"/>
      <c r="C47" s="3615" t="s">
        <v>3617</v>
      </c>
      <c r="D47" s="3022"/>
      <c r="E47" s="3655"/>
      <c r="F47" s="3022"/>
      <c r="G47" s="3655"/>
      <c r="H47" s="3634"/>
      <c r="I47" s="25"/>
      <c r="J47" s="3641"/>
      <c r="K47" s="3635" t="s">
        <v>10537</v>
      </c>
      <c r="L47" s="3642" t="s">
        <v>4401</v>
      </c>
      <c r="M47" s="25"/>
      <c r="N47" s="3627"/>
      <c r="O47" s="3620" t="s">
        <v>6640</v>
      </c>
      <c r="P47" s="3518"/>
      <c r="Q47" s="3660"/>
      <c r="R47" s="3661"/>
      <c r="S47" s="3662"/>
      <c r="T47" s="3663"/>
      <c r="V47" s="3526">
        <v>4</v>
      </c>
      <c r="W47" s="3509" t="s">
        <v>7097</v>
      </c>
      <c r="X47" s="3522" t="s">
        <v>7098</v>
      </c>
      <c r="Y47" s="3522" t="s">
        <v>7099</v>
      </c>
      <c r="AA47" s="3555"/>
      <c r="AB47" s="5261"/>
      <c r="AC47" s="5261"/>
      <c r="AD47" s="5261"/>
      <c r="AF47" s="10">
        <v>1</v>
      </c>
    </row>
    <row r="48" spans="2:32" ht="30" customHeight="1">
      <c r="B48" s="3622">
        <v>1</v>
      </c>
      <c r="C48" s="3623" t="s">
        <v>10538</v>
      </c>
      <c r="D48" s="3648" t="s">
        <v>10539</v>
      </c>
      <c r="E48" s="3649" t="s">
        <v>10540</v>
      </c>
      <c r="F48" s="3648" t="s">
        <v>10541</v>
      </c>
      <c r="G48" s="3650" t="s">
        <v>10542</v>
      </c>
      <c r="H48" s="3651" t="s">
        <v>10543</v>
      </c>
      <c r="I48" s="25"/>
      <c r="J48" s="3652"/>
      <c r="K48" s="5256"/>
      <c r="L48" s="5257"/>
      <c r="M48" s="25"/>
      <c r="N48" s="3627">
        <v>1</v>
      </c>
      <c r="O48" s="3628" t="s">
        <v>10544</v>
      </c>
      <c r="P48" s="3629" t="s">
        <v>10545</v>
      </c>
      <c r="Q48" s="3630" t="s">
        <v>10546</v>
      </c>
      <c r="R48" s="3631" t="s">
        <v>10547</v>
      </c>
      <c r="S48" s="3632" t="s">
        <v>10548</v>
      </c>
      <c r="T48" s="3631" t="s">
        <v>10549</v>
      </c>
      <c r="V48" s="3526">
        <v>5</v>
      </c>
      <c r="W48" s="3509" t="s">
        <v>7112</v>
      </c>
      <c r="X48" s="3522" t="s">
        <v>7113</v>
      </c>
      <c r="Y48" s="3522" t="s">
        <v>7114</v>
      </c>
      <c r="AA48" s="3509"/>
      <c r="AB48" s="3509" t="s">
        <v>7115</v>
      </c>
      <c r="AC48" s="3528" t="s">
        <v>7116</v>
      </c>
      <c r="AD48" s="3528" t="s">
        <v>7117</v>
      </c>
      <c r="AF48" s="10">
        <v>1</v>
      </c>
    </row>
    <row r="49" spans="2:32" ht="30" customHeight="1">
      <c r="B49" s="3622">
        <f>B48+1</f>
        <v>2</v>
      </c>
      <c r="C49" s="3623" t="s">
        <v>10550</v>
      </c>
      <c r="D49" s="3648" t="s">
        <v>10551</v>
      </c>
      <c r="E49" s="3649" t="s">
        <v>10552</v>
      </c>
      <c r="F49" s="3648" t="s">
        <v>10553</v>
      </c>
      <c r="G49" s="3650" t="s">
        <v>10554</v>
      </c>
      <c r="H49" s="3651" t="s">
        <v>10555</v>
      </c>
      <c r="I49" s="25"/>
      <c r="J49" s="3626" t="s">
        <v>7269</v>
      </c>
      <c r="K49" s="3635" t="s">
        <v>10556</v>
      </c>
      <c r="L49" s="3642" t="s">
        <v>8658</v>
      </c>
      <c r="M49" s="25"/>
      <c r="N49" s="3627">
        <f>N48+1</f>
        <v>2</v>
      </c>
      <c r="O49" s="3628" t="s">
        <v>10557</v>
      </c>
      <c r="P49" s="3629" t="s">
        <v>10558</v>
      </c>
      <c r="Q49" s="3630" t="s">
        <v>10559</v>
      </c>
      <c r="R49" s="3631" t="s">
        <v>10560</v>
      </c>
      <c r="S49" s="3632" t="s">
        <v>10561</v>
      </c>
      <c r="T49" s="3631" t="s">
        <v>10562</v>
      </c>
      <c r="V49" s="3526">
        <v>6</v>
      </c>
      <c r="W49" s="3509" t="s">
        <v>7130</v>
      </c>
      <c r="X49" s="3522" t="s">
        <v>7131</v>
      </c>
      <c r="Y49" s="3522" t="s">
        <v>7132</v>
      </c>
      <c r="AA49" s="3526">
        <v>9</v>
      </c>
      <c r="AB49" s="3509" t="s">
        <v>7133</v>
      </c>
      <c r="AC49" s="3528" t="s">
        <v>7134</v>
      </c>
      <c r="AD49" s="3528" t="s">
        <v>7135</v>
      </c>
      <c r="AF49" s="10">
        <v>1</v>
      </c>
    </row>
    <row r="50" spans="2:32" ht="30" customHeight="1">
      <c r="B50" s="3622">
        <v>2</v>
      </c>
      <c r="C50" s="3623" t="s">
        <v>10563</v>
      </c>
      <c r="D50" s="3648" t="s">
        <v>10564</v>
      </c>
      <c r="E50" s="3649" t="s">
        <v>10565</v>
      </c>
      <c r="F50" s="3648" t="s">
        <v>10566</v>
      </c>
      <c r="G50" s="3650" t="s">
        <v>10567</v>
      </c>
      <c r="H50" s="3651" t="s">
        <v>10568</v>
      </c>
      <c r="I50" s="25"/>
      <c r="J50" s="3641"/>
      <c r="K50" s="3635"/>
      <c r="L50" s="3642" t="s">
        <v>8574</v>
      </c>
      <c r="M50" s="25"/>
      <c r="N50" s="3627">
        <f t="shared" ref="N50:N58" si="8">N49+1</f>
        <v>3</v>
      </c>
      <c r="O50" s="3628" t="s">
        <v>10569</v>
      </c>
      <c r="P50" s="3629" t="s">
        <v>10570</v>
      </c>
      <c r="Q50" s="3630" t="s">
        <v>10571</v>
      </c>
      <c r="R50" s="3631" t="s">
        <v>10572</v>
      </c>
      <c r="S50" s="3632" t="s">
        <v>10573</v>
      </c>
      <c r="T50" s="3631" t="s">
        <v>10574</v>
      </c>
      <c r="V50" s="3526">
        <v>7</v>
      </c>
      <c r="W50" s="3509" t="s">
        <v>7148</v>
      </c>
      <c r="X50" s="3522" t="s">
        <v>7149</v>
      </c>
      <c r="Y50" s="3522" t="s">
        <v>7150</v>
      </c>
      <c r="AA50" s="3526">
        <v>10</v>
      </c>
      <c r="AB50" s="3509" t="s">
        <v>7151</v>
      </c>
      <c r="AC50" s="3528" t="s">
        <v>7152</v>
      </c>
      <c r="AD50" s="3528" t="s">
        <v>7153</v>
      </c>
      <c r="AF50" s="10">
        <v>1</v>
      </c>
    </row>
    <row r="51" spans="2:32" ht="30" customHeight="1">
      <c r="B51" s="3622"/>
      <c r="C51" s="3615" t="s">
        <v>9188</v>
      </c>
      <c r="D51" s="3022"/>
      <c r="E51" s="3655"/>
      <c r="F51" s="3022"/>
      <c r="G51" s="3655"/>
      <c r="H51" s="3634"/>
      <c r="I51" s="25"/>
      <c r="J51" s="3652"/>
      <c r="K51" s="5256"/>
      <c r="L51" s="5257"/>
      <c r="M51" s="25"/>
      <c r="N51" s="3627">
        <f t="shared" si="8"/>
        <v>4</v>
      </c>
      <c r="O51" s="3628" t="s">
        <v>10575</v>
      </c>
      <c r="P51" s="3629" t="s">
        <v>10576</v>
      </c>
      <c r="Q51" s="3630" t="s">
        <v>10577</v>
      </c>
      <c r="R51" s="3631" t="s">
        <v>10578</v>
      </c>
      <c r="S51" s="3632" t="s">
        <v>10579</v>
      </c>
      <c r="T51" s="3631" t="s">
        <v>10580</v>
      </c>
      <c r="V51" s="3526">
        <v>8</v>
      </c>
      <c r="W51" s="3509" t="s">
        <v>7166</v>
      </c>
      <c r="X51" s="3522" t="s">
        <v>7167</v>
      </c>
      <c r="Y51" s="3522" t="s">
        <v>7168</v>
      </c>
      <c r="AA51" s="3526">
        <v>11</v>
      </c>
      <c r="AB51" s="3509" t="s">
        <v>7169</v>
      </c>
      <c r="AC51" s="3528" t="s">
        <v>7170</v>
      </c>
      <c r="AD51" s="3528" t="s">
        <v>7171</v>
      </c>
      <c r="AF51" s="10">
        <v>1</v>
      </c>
    </row>
    <row r="52" spans="2:32" ht="30" customHeight="1">
      <c r="B52" s="3622">
        <v>1</v>
      </c>
      <c r="C52" s="3623" t="s">
        <v>10581</v>
      </c>
      <c r="D52" s="3648" t="s">
        <v>10582</v>
      </c>
      <c r="E52" s="3649" t="s">
        <v>10583</v>
      </c>
      <c r="F52" s="3648" t="s">
        <v>10584</v>
      </c>
      <c r="G52" s="3650" t="s">
        <v>10585</v>
      </c>
      <c r="H52" s="3651" t="s">
        <v>10586</v>
      </c>
      <c r="I52" s="25"/>
      <c r="J52" s="3626" t="s">
        <v>7399</v>
      </c>
      <c r="K52" s="3635" t="s">
        <v>8774</v>
      </c>
      <c r="L52" s="3642" t="s">
        <v>8781</v>
      </c>
      <c r="M52" s="25"/>
      <c r="N52" s="3627">
        <f t="shared" si="8"/>
        <v>5</v>
      </c>
      <c r="O52" s="3628" t="s">
        <v>10587</v>
      </c>
      <c r="P52" s="3629" t="s">
        <v>10588</v>
      </c>
      <c r="Q52" s="3630" t="s">
        <v>10589</v>
      </c>
      <c r="R52" s="3631" t="s">
        <v>10590</v>
      </c>
      <c r="S52" s="3632" t="s">
        <v>10591</v>
      </c>
      <c r="T52" s="3631" t="s">
        <v>10592</v>
      </c>
      <c r="V52" s="3526">
        <v>9</v>
      </c>
      <c r="W52" s="3509" t="s">
        <v>7184</v>
      </c>
      <c r="X52" s="3522" t="s">
        <v>7185</v>
      </c>
      <c r="Y52" s="3522" t="s">
        <v>7186</v>
      </c>
      <c r="AA52" s="3526">
        <v>12</v>
      </c>
      <c r="AB52" s="3509" t="s">
        <v>7187</v>
      </c>
      <c r="AC52" s="272" t="s">
        <v>7188</v>
      </c>
      <c r="AD52" s="272" t="s">
        <v>7189</v>
      </c>
      <c r="AF52" s="10">
        <v>1</v>
      </c>
    </row>
    <row r="53" spans="2:32" ht="30" customHeight="1">
      <c r="B53" s="3622"/>
      <c r="C53" s="3615" t="s">
        <v>3618</v>
      </c>
      <c r="D53" s="3022"/>
      <c r="E53" s="3655"/>
      <c r="F53" s="3022"/>
      <c r="G53" s="3655"/>
      <c r="H53" s="3634"/>
      <c r="I53" s="25"/>
      <c r="J53" s="3641"/>
      <c r="K53" s="3635" t="s">
        <v>10593</v>
      </c>
      <c r="L53" s="3664"/>
      <c r="M53" s="25"/>
      <c r="N53" s="3627">
        <f t="shared" si="8"/>
        <v>6</v>
      </c>
      <c r="O53" s="3628" t="s">
        <v>10594</v>
      </c>
      <c r="P53" s="3629" t="s">
        <v>10595</v>
      </c>
      <c r="Q53" s="3630" t="s">
        <v>10596</v>
      </c>
      <c r="R53" s="3631" t="s">
        <v>10597</v>
      </c>
      <c r="S53" s="3632" t="s">
        <v>10598</v>
      </c>
      <c r="T53" s="3631" t="s">
        <v>10599</v>
      </c>
      <c r="V53" s="3526">
        <v>10</v>
      </c>
      <c r="W53" s="3509" t="s">
        <v>7200</v>
      </c>
      <c r="X53" s="3522" t="s">
        <v>7201</v>
      </c>
      <c r="Y53" s="3522" t="s">
        <v>7202</v>
      </c>
      <c r="AA53" s="3509"/>
      <c r="AB53" s="2399"/>
      <c r="AC53" s="272"/>
      <c r="AD53" s="272"/>
      <c r="AF53" s="10">
        <v>1</v>
      </c>
    </row>
    <row r="54" spans="2:32" ht="30" customHeight="1">
      <c r="B54" s="3622">
        <v>1</v>
      </c>
      <c r="C54" s="3623" t="s">
        <v>10600</v>
      </c>
      <c r="D54" s="3648" t="s">
        <v>10601</v>
      </c>
      <c r="E54" s="3649" t="s">
        <v>10602</v>
      </c>
      <c r="F54" s="3648" t="s">
        <v>10603</v>
      </c>
      <c r="G54" s="3650" t="s">
        <v>10604</v>
      </c>
      <c r="H54" s="3651" t="s">
        <v>10605</v>
      </c>
      <c r="I54" s="25"/>
      <c r="J54" s="3652"/>
      <c r="K54" s="5256"/>
      <c r="L54" s="5257"/>
      <c r="M54" s="25"/>
      <c r="N54" s="3627">
        <f t="shared" si="8"/>
        <v>7</v>
      </c>
      <c r="O54" s="3628" t="s">
        <v>10606</v>
      </c>
      <c r="P54" s="3629" t="s">
        <v>10607</v>
      </c>
      <c r="Q54" s="3630" t="s">
        <v>10608</v>
      </c>
      <c r="R54" s="3631" t="s">
        <v>10609</v>
      </c>
      <c r="S54" s="3632" t="s">
        <v>10610</v>
      </c>
      <c r="T54" s="3631" t="s">
        <v>10611</v>
      </c>
      <c r="V54" s="3526"/>
      <c r="AA54" s="3643" t="s">
        <v>7215</v>
      </c>
      <c r="AB54" s="3546" t="s">
        <v>7216</v>
      </c>
      <c r="AC54" s="3546" t="s">
        <v>7217</v>
      </c>
      <c r="AD54" s="3546" t="s">
        <v>7218</v>
      </c>
      <c r="AF54" s="10">
        <v>1</v>
      </c>
    </row>
    <row r="55" spans="2:32" ht="30" customHeight="1">
      <c r="B55" s="3622">
        <f>B54+1</f>
        <v>2</v>
      </c>
      <c r="C55" s="3623" t="s">
        <v>10612</v>
      </c>
      <c r="D55" s="3648" t="s">
        <v>10613</v>
      </c>
      <c r="E55" s="3649" t="s">
        <v>10614</v>
      </c>
      <c r="F55" s="3648" t="s">
        <v>10615</v>
      </c>
      <c r="G55" s="3650" t="s">
        <v>10616</v>
      </c>
      <c r="H55" s="3651" t="s">
        <v>10617</v>
      </c>
      <c r="I55" s="25"/>
      <c r="J55" s="3626" t="s">
        <v>8855</v>
      </c>
      <c r="K55" s="3635" t="s">
        <v>8892</v>
      </c>
      <c r="L55" s="3665"/>
      <c r="M55" s="25"/>
      <c r="N55" s="3627">
        <f t="shared" si="8"/>
        <v>8</v>
      </c>
      <c r="O55" s="3628" t="s">
        <v>10618</v>
      </c>
      <c r="P55" s="3629" t="s">
        <v>10619</v>
      </c>
      <c r="Q55" s="3630" t="s">
        <v>10620</v>
      </c>
      <c r="R55" s="3631" t="s">
        <v>10621</v>
      </c>
      <c r="S55" s="3632" t="s">
        <v>10622</v>
      </c>
      <c r="T55" s="3631" t="s">
        <v>10623</v>
      </c>
      <c r="V55" s="3526"/>
      <c r="W55" s="3546" t="s">
        <v>7228</v>
      </c>
      <c r="X55" s="3546" t="s">
        <v>6634</v>
      </c>
      <c r="Y55" s="3546" t="s">
        <v>6635</v>
      </c>
      <c r="AA55" s="3526">
        <v>1</v>
      </c>
      <c r="AB55" s="3509" t="s">
        <v>7229</v>
      </c>
      <c r="AC55" s="3528" t="s">
        <v>7230</v>
      </c>
      <c r="AD55" s="3528" t="s">
        <v>7231</v>
      </c>
      <c r="AF55" s="10">
        <v>1</v>
      </c>
    </row>
    <row r="56" spans="2:32" ht="30" customHeight="1">
      <c r="B56" s="3622">
        <v>2</v>
      </c>
      <c r="C56" s="3623" t="s">
        <v>10624</v>
      </c>
      <c r="D56" s="3648" t="s">
        <v>10625</v>
      </c>
      <c r="E56" s="3649" t="s">
        <v>10626</v>
      </c>
      <c r="F56" s="3648" t="s">
        <v>10627</v>
      </c>
      <c r="G56" s="3650" t="s">
        <v>10628</v>
      </c>
      <c r="H56" s="3651" t="s">
        <v>10629</v>
      </c>
      <c r="I56" s="25"/>
      <c r="J56" s="3626"/>
      <c r="K56" s="3635"/>
      <c r="L56" s="3642" t="s">
        <v>8874</v>
      </c>
      <c r="M56" s="25"/>
      <c r="N56" s="3627">
        <f t="shared" si="8"/>
        <v>9</v>
      </c>
      <c r="O56" s="3628" t="s">
        <v>10630</v>
      </c>
      <c r="P56" s="3629" t="s">
        <v>10631</v>
      </c>
      <c r="Q56" s="3630" t="s">
        <v>10632</v>
      </c>
      <c r="R56" s="3631" t="s">
        <v>10633</v>
      </c>
      <c r="S56" s="3632" t="s">
        <v>10634</v>
      </c>
      <c r="T56" s="3631" t="s">
        <v>10635</v>
      </c>
      <c r="V56" s="3526">
        <v>1</v>
      </c>
      <c r="W56" s="3509" t="s">
        <v>7244</v>
      </c>
      <c r="X56" s="3522" t="s">
        <v>7245</v>
      </c>
      <c r="Y56" s="3522" t="s">
        <v>7246</v>
      </c>
      <c r="AA56" s="3526">
        <v>2</v>
      </c>
      <c r="AB56" s="3509" t="s">
        <v>7247</v>
      </c>
      <c r="AC56" s="3528" t="s">
        <v>7248</v>
      </c>
      <c r="AD56" s="3528" t="s">
        <v>7249</v>
      </c>
      <c r="AF56" s="10">
        <v>1</v>
      </c>
    </row>
    <row r="57" spans="2:32" ht="30" customHeight="1">
      <c r="B57" s="3622">
        <f t="shared" ref="B57" si="9">B56+1</f>
        <v>3</v>
      </c>
      <c r="C57" s="3623" t="s">
        <v>10636</v>
      </c>
      <c r="D57" s="3648" t="s">
        <v>10637</v>
      </c>
      <c r="E57" s="3649" t="s">
        <v>10638</v>
      </c>
      <c r="F57" s="3648" t="s">
        <v>10639</v>
      </c>
      <c r="G57" s="3650" t="s">
        <v>10640</v>
      </c>
      <c r="H57" s="3651" t="s">
        <v>10641</v>
      </c>
      <c r="I57" s="25"/>
      <c r="J57" s="3652"/>
      <c r="K57" s="5256"/>
      <c r="L57" s="5257"/>
      <c r="M57" s="25"/>
      <c r="N57" s="3627">
        <f t="shared" si="8"/>
        <v>10</v>
      </c>
      <c r="O57" s="3628" t="s">
        <v>10642</v>
      </c>
      <c r="P57" s="3629" t="s">
        <v>10643</v>
      </c>
      <c r="Q57" s="3630" t="s">
        <v>10644</v>
      </c>
      <c r="R57" s="3631" t="s">
        <v>10645</v>
      </c>
      <c r="S57" s="3632" t="s">
        <v>10646</v>
      </c>
      <c r="T57" s="3631" t="s">
        <v>10647</v>
      </c>
      <c r="V57" s="3526">
        <v>2</v>
      </c>
      <c r="W57" s="3509" t="s">
        <v>7260</v>
      </c>
      <c r="X57" s="3522" t="s">
        <v>7261</v>
      </c>
      <c r="Y57" s="3522" t="s">
        <v>7262</v>
      </c>
      <c r="AA57" s="3526">
        <v>3</v>
      </c>
      <c r="AB57" s="3509" t="s">
        <v>7263</v>
      </c>
      <c r="AC57" s="3528" t="s">
        <v>7264</v>
      </c>
      <c r="AD57" s="3528" t="s">
        <v>7265</v>
      </c>
      <c r="AF57" s="10">
        <v>1</v>
      </c>
    </row>
    <row r="58" spans="2:32" ht="30" customHeight="1">
      <c r="B58" s="3622">
        <v>3</v>
      </c>
      <c r="C58" s="3623" t="s">
        <v>10648</v>
      </c>
      <c r="D58" s="3648" t="s">
        <v>10649</v>
      </c>
      <c r="E58" s="3649" t="s">
        <v>10650</v>
      </c>
      <c r="F58" s="3648" t="s">
        <v>10651</v>
      </c>
      <c r="G58" s="3650" t="s">
        <v>10652</v>
      </c>
      <c r="H58" s="3651" t="s">
        <v>10653</v>
      </c>
      <c r="I58" s="25"/>
      <c r="J58" s="3626" t="s">
        <v>421</v>
      </c>
      <c r="K58" s="3635" t="s">
        <v>8917</v>
      </c>
      <c r="L58" s="3642" t="s">
        <v>8923</v>
      </c>
      <c r="M58" s="25"/>
      <c r="N58" s="3627">
        <f t="shared" si="8"/>
        <v>11</v>
      </c>
      <c r="O58" s="3628" t="s">
        <v>10654</v>
      </c>
      <c r="P58" s="3629" t="s">
        <v>10655</v>
      </c>
      <c r="Q58" s="3630" t="s">
        <v>10656</v>
      </c>
      <c r="R58" s="3631" t="s">
        <v>10657</v>
      </c>
      <c r="S58" s="3632" t="s">
        <v>10658</v>
      </c>
      <c r="T58" s="3631" t="s">
        <v>10659</v>
      </c>
      <c r="V58" s="3526">
        <v>3</v>
      </c>
      <c r="W58" s="3509" t="s">
        <v>7276</v>
      </c>
      <c r="X58" s="3522" t="s">
        <v>7277</v>
      </c>
      <c r="Y58" s="3522" t="s">
        <v>7246</v>
      </c>
      <c r="AA58" s="3526">
        <v>4</v>
      </c>
      <c r="AB58" s="3509" t="s">
        <v>7278</v>
      </c>
      <c r="AC58" s="3528" t="s">
        <v>7279</v>
      </c>
      <c r="AD58" s="3528" t="s">
        <v>7280</v>
      </c>
      <c r="AF58" s="10">
        <v>1</v>
      </c>
    </row>
    <row r="59" spans="2:32" ht="30" customHeight="1">
      <c r="B59" s="3622">
        <f t="shared" ref="B59" si="10">B58+1</f>
        <v>4</v>
      </c>
      <c r="C59" s="3623" t="s">
        <v>10660</v>
      </c>
      <c r="D59" s="3648" t="s">
        <v>10661</v>
      </c>
      <c r="E59" s="3649" t="s">
        <v>10662</v>
      </c>
      <c r="F59" s="3648" t="s">
        <v>10663</v>
      </c>
      <c r="G59" s="3650" t="s">
        <v>10664</v>
      </c>
      <c r="H59" s="3651" t="s">
        <v>10665</v>
      </c>
      <c r="I59" s="25"/>
      <c r="J59" s="3652"/>
      <c r="K59" s="5256"/>
      <c r="L59" s="5257"/>
      <c r="M59" s="25"/>
      <c r="N59" s="3627"/>
      <c r="O59" s="3620" t="s">
        <v>6837</v>
      </c>
      <c r="P59" s="3518"/>
      <c r="Q59" s="3660"/>
      <c r="R59" s="3661"/>
      <c r="S59" s="3662"/>
      <c r="T59" s="3663"/>
      <c r="V59" s="3526"/>
      <c r="AA59" s="3526">
        <v>5</v>
      </c>
      <c r="AB59" s="3509" t="s">
        <v>7293</v>
      </c>
      <c r="AC59" s="3528" t="s">
        <v>7294</v>
      </c>
      <c r="AD59" s="3528" t="s">
        <v>7295</v>
      </c>
      <c r="AF59" s="10">
        <v>1</v>
      </c>
    </row>
    <row r="60" spans="2:32" ht="30" customHeight="1">
      <c r="B60" s="3622">
        <v>4</v>
      </c>
      <c r="C60" s="3623" t="s">
        <v>10666</v>
      </c>
      <c r="D60" s="3648" t="s">
        <v>10667</v>
      </c>
      <c r="E60" s="3649" t="s">
        <v>10668</v>
      </c>
      <c r="F60" s="3648" t="s">
        <v>10669</v>
      </c>
      <c r="G60" s="3650" t="s">
        <v>10670</v>
      </c>
      <c r="H60" s="3651" t="s">
        <v>10671</v>
      </c>
      <c r="I60" s="25"/>
      <c r="J60" s="3626" t="s">
        <v>3617</v>
      </c>
      <c r="K60" s="3635" t="s">
        <v>8976</v>
      </c>
      <c r="L60" s="3636"/>
      <c r="M60" s="25"/>
      <c r="N60" s="3627">
        <v>1</v>
      </c>
      <c r="O60" s="3628" t="s">
        <v>10672</v>
      </c>
      <c r="P60" s="3629" t="s">
        <v>10673</v>
      </c>
      <c r="Q60" s="3630" t="s">
        <v>10674</v>
      </c>
      <c r="R60" s="3631" t="s">
        <v>10675</v>
      </c>
      <c r="S60" s="3632" t="s">
        <v>10676</v>
      </c>
      <c r="T60" s="3631" t="s">
        <v>10677</v>
      </c>
      <c r="V60" s="3526"/>
      <c r="W60" s="3546" t="s">
        <v>7302</v>
      </c>
      <c r="X60" s="3546" t="s">
        <v>7303</v>
      </c>
      <c r="Y60" s="3546" t="s">
        <v>7304</v>
      </c>
      <c r="AA60" s="3509"/>
      <c r="AB60" s="320"/>
      <c r="AC60" s="52"/>
      <c r="AD60" s="52"/>
      <c r="AF60" s="10">
        <v>1</v>
      </c>
    </row>
    <row r="61" spans="2:32" ht="30" customHeight="1">
      <c r="B61" s="3622">
        <f t="shared" ref="B61" si="11">B60+1</f>
        <v>5</v>
      </c>
      <c r="C61" s="3623" t="s">
        <v>10678</v>
      </c>
      <c r="D61" s="3648" t="s">
        <v>10679</v>
      </c>
      <c r="E61" s="3649" t="s">
        <v>10680</v>
      </c>
      <c r="F61" s="3648" t="s">
        <v>10681</v>
      </c>
      <c r="G61" s="3650" t="s">
        <v>10682</v>
      </c>
      <c r="H61" s="3651" t="s">
        <v>10683</v>
      </c>
      <c r="I61" s="25"/>
      <c r="J61" s="3641"/>
      <c r="K61" s="3635" t="s">
        <v>9018</v>
      </c>
      <c r="L61" s="3642" t="s">
        <v>9024</v>
      </c>
      <c r="M61" s="25"/>
      <c r="N61" s="3627">
        <f>N60+1</f>
        <v>2</v>
      </c>
      <c r="O61" s="3628" t="s">
        <v>10684</v>
      </c>
      <c r="P61" s="3629" t="s">
        <v>10685</v>
      </c>
      <c r="Q61" s="3630" t="s">
        <v>10686</v>
      </c>
      <c r="R61" s="3631" t="s">
        <v>10687</v>
      </c>
      <c r="S61" s="3632" t="s">
        <v>10688</v>
      </c>
      <c r="T61" s="3631" t="s">
        <v>10689</v>
      </c>
      <c r="V61" s="3526">
        <v>1</v>
      </c>
      <c r="W61" s="3509" t="s">
        <v>7317</v>
      </c>
      <c r="X61" s="3522" t="s">
        <v>7318</v>
      </c>
      <c r="Y61" s="3522" t="s">
        <v>7319</v>
      </c>
      <c r="AA61" s="3643" t="s">
        <v>7320</v>
      </c>
      <c r="AB61" s="3546" t="s">
        <v>7321</v>
      </c>
      <c r="AC61" s="3546" t="s">
        <v>7322</v>
      </c>
      <c r="AD61" s="3546" t="s">
        <v>7323</v>
      </c>
      <c r="AF61" s="10">
        <v>1</v>
      </c>
    </row>
    <row r="62" spans="2:32" ht="30" customHeight="1">
      <c r="B62" s="3622"/>
      <c r="C62" s="3615" t="s">
        <v>7766</v>
      </c>
      <c r="D62" s="3022"/>
      <c r="E62" s="3655"/>
      <c r="F62" s="3022"/>
      <c r="G62" s="3655"/>
      <c r="H62" s="3634"/>
      <c r="I62" s="25"/>
      <c r="J62" s="3641"/>
      <c r="K62" s="3635" t="s">
        <v>10690</v>
      </c>
      <c r="L62" s="3642" t="s">
        <v>9048</v>
      </c>
      <c r="M62" s="25"/>
      <c r="N62" s="3627">
        <f t="shared" ref="N62:N76" si="12">N61+1</f>
        <v>3</v>
      </c>
      <c r="O62" s="3628" t="s">
        <v>10691</v>
      </c>
      <c r="P62" s="3629" t="s">
        <v>10692</v>
      </c>
      <c r="Q62" s="3630" t="s">
        <v>10693</v>
      </c>
      <c r="R62" s="3631" t="s">
        <v>10694</v>
      </c>
      <c r="S62" s="3632" t="s">
        <v>10695</v>
      </c>
      <c r="T62" s="3631" t="s">
        <v>10696</v>
      </c>
      <c r="V62" s="3526">
        <v>2</v>
      </c>
      <c r="W62" s="3509" t="s">
        <v>7336</v>
      </c>
      <c r="X62" s="3522" t="s">
        <v>7337</v>
      </c>
      <c r="Y62" s="3522" t="s">
        <v>7338</v>
      </c>
      <c r="AA62" s="3526">
        <v>1</v>
      </c>
      <c r="AB62" s="3509" t="s">
        <v>7339</v>
      </c>
      <c r="AC62" s="3528" t="s">
        <v>7340</v>
      </c>
      <c r="AD62" s="3528" t="s">
        <v>7341</v>
      </c>
      <c r="AF62" s="10">
        <v>1</v>
      </c>
    </row>
    <row r="63" spans="2:32" ht="30" customHeight="1">
      <c r="B63" s="3622">
        <v>1</v>
      </c>
      <c r="C63" s="3623" t="s">
        <v>10697</v>
      </c>
      <c r="D63" s="3648" t="s">
        <v>10698</v>
      </c>
      <c r="E63" s="3649" t="s">
        <v>10699</v>
      </c>
      <c r="F63" s="3648" t="s">
        <v>10700</v>
      </c>
      <c r="G63" s="3650" t="s">
        <v>10701</v>
      </c>
      <c r="H63" s="3651" t="s">
        <v>10702</v>
      </c>
      <c r="I63" s="25"/>
      <c r="J63" s="3641"/>
      <c r="K63" s="3635" t="s">
        <v>9095</v>
      </c>
      <c r="L63" s="3642" t="s">
        <v>10703</v>
      </c>
      <c r="M63" s="25"/>
      <c r="N63" s="3627">
        <f t="shared" si="12"/>
        <v>4</v>
      </c>
      <c r="O63" s="3628" t="s">
        <v>10704</v>
      </c>
      <c r="P63" s="3629" t="s">
        <v>10705</v>
      </c>
      <c r="Q63" s="3630" t="s">
        <v>10706</v>
      </c>
      <c r="R63" s="3631" t="s">
        <v>10707</v>
      </c>
      <c r="S63" s="3632" t="s">
        <v>10708</v>
      </c>
      <c r="T63" s="3631" t="s">
        <v>10709</v>
      </c>
      <c r="V63" s="3526">
        <v>3</v>
      </c>
      <c r="W63" s="3509" t="s">
        <v>7354</v>
      </c>
      <c r="X63" s="3522" t="s">
        <v>7355</v>
      </c>
      <c r="Y63" s="3522" t="s">
        <v>7356</v>
      </c>
      <c r="AA63" s="3526">
        <v>2</v>
      </c>
      <c r="AB63" s="3509" t="s">
        <v>7357</v>
      </c>
      <c r="AC63" s="3528" t="s">
        <v>7358</v>
      </c>
      <c r="AD63" s="3528" t="s">
        <v>7359</v>
      </c>
      <c r="AF63" s="10">
        <v>1</v>
      </c>
    </row>
    <row r="64" spans="2:32" ht="30" customHeight="1">
      <c r="B64" s="3622">
        <f>B63+1</f>
        <v>2</v>
      </c>
      <c r="C64" s="3623" t="s">
        <v>10710</v>
      </c>
      <c r="D64" s="3648" t="s">
        <v>10711</v>
      </c>
      <c r="E64" s="3649" t="s">
        <v>10712</v>
      </c>
      <c r="F64" s="3648" t="s">
        <v>10713</v>
      </c>
      <c r="G64" s="3650" t="s">
        <v>10714</v>
      </c>
      <c r="H64" s="3651" t="s">
        <v>10715</v>
      </c>
      <c r="I64" s="25"/>
      <c r="J64" s="3641"/>
      <c r="K64" s="3635" t="s">
        <v>9101</v>
      </c>
      <c r="L64" s="3642" t="s">
        <v>4401</v>
      </c>
      <c r="M64" s="25"/>
      <c r="N64" s="3627">
        <f t="shared" si="12"/>
        <v>5</v>
      </c>
      <c r="O64" s="3628" t="s">
        <v>10716</v>
      </c>
      <c r="P64" s="3629" t="s">
        <v>10717</v>
      </c>
      <c r="Q64" s="3630" t="s">
        <v>10718</v>
      </c>
      <c r="R64" s="3631" t="s">
        <v>10719</v>
      </c>
      <c r="S64" s="3632" t="s">
        <v>10720</v>
      </c>
      <c r="T64" s="3631" t="s">
        <v>10721</v>
      </c>
      <c r="V64" s="3526">
        <v>4</v>
      </c>
      <c r="W64" s="3509" t="s">
        <v>7372</v>
      </c>
      <c r="X64" s="3522" t="s">
        <v>7373</v>
      </c>
      <c r="Y64" s="3522" t="s">
        <v>7374</v>
      </c>
      <c r="AA64" s="3526">
        <v>3</v>
      </c>
      <c r="AB64" s="3509" t="s">
        <v>7375</v>
      </c>
      <c r="AC64" s="3528" t="s">
        <v>7376</v>
      </c>
      <c r="AD64" s="3528" t="s">
        <v>7377</v>
      </c>
      <c r="AF64" s="10">
        <v>1</v>
      </c>
    </row>
    <row r="65" spans="2:32" ht="30" customHeight="1">
      <c r="B65" s="3622">
        <f t="shared" ref="B65:B67" si="13">B64+1</f>
        <v>3</v>
      </c>
      <c r="C65" s="3623" t="s">
        <v>10722</v>
      </c>
      <c r="D65" s="3648" t="s">
        <v>10723</v>
      </c>
      <c r="E65" s="3649" t="s">
        <v>10724</v>
      </c>
      <c r="F65" s="3648" t="s">
        <v>10725</v>
      </c>
      <c r="G65" s="3650" t="s">
        <v>10726</v>
      </c>
      <c r="H65" s="3651" t="s">
        <v>10727</v>
      </c>
      <c r="I65" s="25"/>
      <c r="J65" s="3641"/>
      <c r="K65" s="3635" t="s">
        <v>9107</v>
      </c>
      <c r="L65" s="3642" t="s">
        <v>10728</v>
      </c>
      <c r="M65" s="25"/>
      <c r="N65" s="3627">
        <f t="shared" si="12"/>
        <v>6</v>
      </c>
      <c r="O65" s="3628" t="s">
        <v>7618</v>
      </c>
      <c r="P65" s="3629" t="s">
        <v>7618</v>
      </c>
      <c r="Q65" s="3630" t="s">
        <v>10729</v>
      </c>
      <c r="R65" s="3631" t="s">
        <v>10730</v>
      </c>
      <c r="S65" s="3632" t="s">
        <v>10731</v>
      </c>
      <c r="T65" s="3631" t="s">
        <v>10732</v>
      </c>
      <c r="V65" s="3526">
        <v>5</v>
      </c>
      <c r="W65" s="3509" t="s">
        <v>7390</v>
      </c>
      <c r="X65" s="3522" t="s">
        <v>7391</v>
      </c>
      <c r="Y65" s="3522" t="s">
        <v>7392</v>
      </c>
      <c r="AA65" s="5239">
        <v>4</v>
      </c>
      <c r="AB65" s="5240" t="s">
        <v>7393</v>
      </c>
      <c r="AC65" s="5242" t="s">
        <v>7394</v>
      </c>
      <c r="AD65" s="5242" t="s">
        <v>7395</v>
      </c>
      <c r="AF65" s="10">
        <v>1</v>
      </c>
    </row>
    <row r="66" spans="2:32" ht="30" customHeight="1">
      <c r="B66" s="3622">
        <f t="shared" si="13"/>
        <v>4</v>
      </c>
      <c r="C66" s="3623" t="s">
        <v>10733</v>
      </c>
      <c r="D66" s="3648" t="s">
        <v>10734</v>
      </c>
      <c r="E66" s="3649" t="s">
        <v>10735</v>
      </c>
      <c r="F66" s="3648" t="s">
        <v>10736</v>
      </c>
      <c r="G66" s="3650" t="s">
        <v>10737</v>
      </c>
      <c r="H66" s="3651" t="s">
        <v>10738</v>
      </c>
      <c r="I66" s="25"/>
      <c r="J66" s="3626"/>
      <c r="K66" s="3666"/>
      <c r="L66" s="3642" t="s">
        <v>9084</v>
      </c>
      <c r="M66" s="25"/>
      <c r="N66" s="3627">
        <f t="shared" si="12"/>
        <v>7</v>
      </c>
      <c r="O66" s="3628" t="s">
        <v>10739</v>
      </c>
      <c r="P66" s="3629" t="s">
        <v>10740</v>
      </c>
      <c r="Q66" s="3630" t="s">
        <v>10741</v>
      </c>
      <c r="R66" s="3631" t="s">
        <v>10742</v>
      </c>
      <c r="S66" s="3632" t="s">
        <v>10743</v>
      </c>
      <c r="T66" s="3631" t="s">
        <v>10744</v>
      </c>
      <c r="V66" s="3526">
        <v>6</v>
      </c>
      <c r="W66" s="3509" t="s">
        <v>7406</v>
      </c>
      <c r="X66" s="3522" t="s">
        <v>7407</v>
      </c>
      <c r="Y66" s="3522" t="s">
        <v>7408</v>
      </c>
      <c r="AA66" s="5239"/>
      <c r="AB66" s="5240"/>
      <c r="AC66" s="5242"/>
      <c r="AD66" s="5242"/>
      <c r="AF66" s="10">
        <v>1</v>
      </c>
    </row>
    <row r="67" spans="2:32" ht="30" customHeight="1">
      <c r="B67" s="3622">
        <f t="shared" si="13"/>
        <v>5</v>
      </c>
      <c r="C67" s="3623" t="s">
        <v>10745</v>
      </c>
      <c r="D67" s="3648" t="s">
        <v>10746</v>
      </c>
      <c r="E67" s="3649" t="s">
        <v>10747</v>
      </c>
      <c r="F67" s="3648" t="s">
        <v>10748</v>
      </c>
      <c r="G67" s="3650" t="s">
        <v>10749</v>
      </c>
      <c r="H67" s="3651" t="s">
        <v>10750</v>
      </c>
      <c r="I67" s="25"/>
      <c r="J67" s="3652"/>
      <c r="K67" s="5256"/>
      <c r="L67" s="5257"/>
      <c r="M67" s="25"/>
      <c r="N67" s="3627">
        <f t="shared" si="12"/>
        <v>8</v>
      </c>
      <c r="O67" s="3628" t="s">
        <v>10751</v>
      </c>
      <c r="P67" s="3629" t="s">
        <v>10752</v>
      </c>
      <c r="Q67" s="3630" t="s">
        <v>10753</v>
      </c>
      <c r="R67" s="3631" t="s">
        <v>10754</v>
      </c>
      <c r="S67" s="3632" t="s">
        <v>10755</v>
      </c>
      <c r="T67" s="3631" t="s">
        <v>10756</v>
      </c>
      <c r="V67" s="3526">
        <v>7</v>
      </c>
      <c r="W67" s="3509" t="s">
        <v>7421</v>
      </c>
      <c r="X67" s="3522" t="s">
        <v>7373</v>
      </c>
      <c r="Y67" s="3522" t="s">
        <v>7374</v>
      </c>
      <c r="AA67" s="3643" t="s">
        <v>7422</v>
      </c>
      <c r="AB67" s="3546" t="s">
        <v>7423</v>
      </c>
      <c r="AC67" s="3546" t="s">
        <v>7424</v>
      </c>
      <c r="AD67" s="3546" t="s">
        <v>7425</v>
      </c>
      <c r="AF67" s="10">
        <v>1</v>
      </c>
    </row>
    <row r="68" spans="2:32" ht="30" customHeight="1">
      <c r="B68" s="3622"/>
      <c r="C68" s="3615" t="s">
        <v>7824</v>
      </c>
      <c r="D68" s="3524"/>
      <c r="E68" s="3655"/>
      <c r="F68" s="3524"/>
      <c r="G68" s="3655"/>
      <c r="H68" s="3634"/>
      <c r="I68" s="25"/>
      <c r="J68" s="3626" t="s">
        <v>9188</v>
      </c>
      <c r="K68" s="3635" t="s">
        <v>10757</v>
      </c>
      <c r="L68" s="3642" t="s">
        <v>4401</v>
      </c>
      <c r="M68" s="25"/>
      <c r="N68" s="3627">
        <f t="shared" si="12"/>
        <v>9</v>
      </c>
      <c r="O68" s="3628" t="s">
        <v>10758</v>
      </c>
      <c r="P68" s="3629" t="s">
        <v>10759</v>
      </c>
      <c r="Q68" s="3630" t="s">
        <v>10760</v>
      </c>
      <c r="R68" s="3631" t="s">
        <v>10761</v>
      </c>
      <c r="S68" s="3632" t="s">
        <v>10762</v>
      </c>
      <c r="T68" s="3631" t="s">
        <v>10763</v>
      </c>
      <c r="V68" s="3526">
        <v>8</v>
      </c>
      <c r="W68" s="3509" t="s">
        <v>7438</v>
      </c>
      <c r="X68" s="3522" t="s">
        <v>7439</v>
      </c>
      <c r="Y68" s="3522" t="s">
        <v>7440</v>
      </c>
      <c r="AA68" s="3526">
        <v>1</v>
      </c>
      <c r="AB68" s="3509" t="s">
        <v>7441</v>
      </c>
      <c r="AC68" s="3528" t="s">
        <v>7442</v>
      </c>
      <c r="AD68" s="3528" t="s">
        <v>7443</v>
      </c>
      <c r="AF68" s="10">
        <v>1</v>
      </c>
    </row>
    <row r="69" spans="2:32" ht="30" customHeight="1">
      <c r="B69" s="3622">
        <v>1</v>
      </c>
      <c r="C69" s="3623" t="s">
        <v>10764</v>
      </c>
      <c r="D69" s="3648" t="s">
        <v>10765</v>
      </c>
      <c r="E69" s="3649" t="s">
        <v>10766</v>
      </c>
      <c r="F69" s="3648" t="s">
        <v>10767</v>
      </c>
      <c r="G69" s="3650" t="s">
        <v>10768</v>
      </c>
      <c r="H69" s="3651" t="s">
        <v>10769</v>
      </c>
      <c r="I69" s="25"/>
      <c r="J69" s="3652"/>
      <c r="K69" s="5256"/>
      <c r="L69" s="5257"/>
      <c r="M69" s="25"/>
      <c r="N69" s="3627">
        <f t="shared" si="12"/>
        <v>10</v>
      </c>
      <c r="O69" s="3628" t="s">
        <v>10770</v>
      </c>
      <c r="P69" s="3629" t="s">
        <v>10771</v>
      </c>
      <c r="Q69" s="3630" t="s">
        <v>10772</v>
      </c>
      <c r="R69" s="3631" t="s">
        <v>10773</v>
      </c>
      <c r="S69" s="3632" t="s">
        <v>10774</v>
      </c>
      <c r="T69" s="3631" t="s">
        <v>10775</v>
      </c>
      <c r="V69" s="3526">
        <v>9</v>
      </c>
      <c r="W69" s="3509" t="s">
        <v>7456</v>
      </c>
      <c r="X69" s="3522" t="s">
        <v>7457</v>
      </c>
      <c r="Y69" s="3522" t="s">
        <v>7458</v>
      </c>
      <c r="AA69" s="3530"/>
      <c r="AB69" s="320"/>
      <c r="AC69" s="52"/>
      <c r="AD69" s="52"/>
      <c r="AF69" s="10">
        <v>1</v>
      </c>
    </row>
    <row r="70" spans="2:32" ht="30" customHeight="1">
      <c r="B70" s="3622">
        <f>B69+1</f>
        <v>2</v>
      </c>
      <c r="C70" s="3623" t="s">
        <v>10776</v>
      </c>
      <c r="D70" s="3648" t="s">
        <v>10777</v>
      </c>
      <c r="E70" s="3649" t="s">
        <v>10778</v>
      </c>
      <c r="F70" s="3648" t="s">
        <v>10779</v>
      </c>
      <c r="G70" s="3650" t="s">
        <v>10780</v>
      </c>
      <c r="H70" s="3651" t="s">
        <v>10781</v>
      </c>
      <c r="I70" s="25"/>
      <c r="J70" s="3626" t="s">
        <v>3618</v>
      </c>
      <c r="K70" s="3635" t="s">
        <v>9213</v>
      </c>
      <c r="L70" s="3642" t="s">
        <v>9219</v>
      </c>
      <c r="M70" s="25"/>
      <c r="N70" s="3627">
        <f t="shared" si="12"/>
        <v>11</v>
      </c>
      <c r="O70" s="3628" t="s">
        <v>10782</v>
      </c>
      <c r="P70" s="3629" t="s">
        <v>10783</v>
      </c>
      <c r="Q70" s="3630" t="s">
        <v>10784</v>
      </c>
      <c r="R70" s="3631" t="s">
        <v>10785</v>
      </c>
      <c r="S70" s="3632" t="s">
        <v>10786</v>
      </c>
      <c r="T70" s="3631" t="s">
        <v>10787</v>
      </c>
      <c r="V70" s="3526">
        <v>10</v>
      </c>
      <c r="W70" s="3509" t="s">
        <v>7471</v>
      </c>
      <c r="X70" s="3522" t="s">
        <v>7472</v>
      </c>
      <c r="Y70" s="3522" t="s">
        <v>7473</v>
      </c>
      <c r="AA70" s="2981" t="s">
        <v>7474</v>
      </c>
      <c r="AB70" s="3667" t="s">
        <v>7475</v>
      </c>
      <c r="AC70" s="3667" t="s">
        <v>7476</v>
      </c>
      <c r="AD70" s="3667" t="s">
        <v>7477</v>
      </c>
      <c r="AF70" s="10">
        <v>1</v>
      </c>
    </row>
    <row r="71" spans="2:32" ht="30" customHeight="1">
      <c r="B71" s="3622">
        <f t="shared" ref="B71:B72" si="14">B70+1</f>
        <v>3</v>
      </c>
      <c r="C71" s="3623" t="s">
        <v>10788</v>
      </c>
      <c r="D71" s="3648" t="s">
        <v>10789</v>
      </c>
      <c r="E71" s="3649" t="s">
        <v>10790</v>
      </c>
      <c r="F71" s="3648" t="s">
        <v>10791</v>
      </c>
      <c r="G71" s="3650" t="s">
        <v>10792</v>
      </c>
      <c r="H71" s="3651" t="s">
        <v>10793</v>
      </c>
      <c r="I71" s="25"/>
      <c r="J71" s="3641"/>
      <c r="K71" s="3635" t="s">
        <v>9237</v>
      </c>
      <c r="L71" s="3642" t="s">
        <v>10794</v>
      </c>
      <c r="M71" s="25"/>
      <c r="N71" s="3627">
        <f t="shared" si="12"/>
        <v>12</v>
      </c>
      <c r="O71" s="3628" t="s">
        <v>10795</v>
      </c>
      <c r="P71" s="3629" t="s">
        <v>10796</v>
      </c>
      <c r="Q71" s="3630" t="s">
        <v>10797</v>
      </c>
      <c r="R71" s="3631" t="s">
        <v>10798</v>
      </c>
      <c r="S71" s="3632" t="s">
        <v>10799</v>
      </c>
      <c r="T71" s="3631" t="s">
        <v>10800</v>
      </c>
      <c r="V71" s="3526">
        <v>11</v>
      </c>
      <c r="W71" s="3509" t="s">
        <v>7490</v>
      </c>
      <c r="X71" s="3522" t="s">
        <v>7491</v>
      </c>
      <c r="Y71" s="3522" t="s">
        <v>7492</v>
      </c>
      <c r="AA71" s="3668" t="s">
        <v>7493</v>
      </c>
      <c r="AB71" s="3509" t="s">
        <v>7494</v>
      </c>
      <c r="AC71" s="3528" t="s">
        <v>7495</v>
      </c>
      <c r="AD71" s="3528" t="s">
        <v>7496</v>
      </c>
      <c r="AF71" s="10">
        <v>1</v>
      </c>
    </row>
    <row r="72" spans="2:32" ht="30" customHeight="1">
      <c r="B72" s="3622">
        <f t="shared" si="14"/>
        <v>4</v>
      </c>
      <c r="C72" s="3623" t="s">
        <v>10801</v>
      </c>
      <c r="D72" s="3648" t="s">
        <v>10802</v>
      </c>
      <c r="E72" s="3649" t="s">
        <v>10803</v>
      </c>
      <c r="F72" s="3648" t="s">
        <v>10804</v>
      </c>
      <c r="G72" s="3650" t="s">
        <v>10805</v>
      </c>
      <c r="H72" s="3651" t="s">
        <v>10806</v>
      </c>
      <c r="I72" s="25"/>
      <c r="J72" s="3641"/>
      <c r="K72" s="3635" t="s">
        <v>9243</v>
      </c>
      <c r="L72" s="3642" t="s">
        <v>4401</v>
      </c>
      <c r="M72" s="25"/>
      <c r="N72" s="3627">
        <f t="shared" si="12"/>
        <v>13</v>
      </c>
      <c r="O72" s="3628" t="s">
        <v>10807</v>
      </c>
      <c r="P72" s="3629" t="s">
        <v>10808</v>
      </c>
      <c r="Q72" s="3630" t="s">
        <v>10809</v>
      </c>
      <c r="R72" s="3631" t="s">
        <v>10810</v>
      </c>
      <c r="S72" s="3632" t="s">
        <v>10811</v>
      </c>
      <c r="T72" s="3631" t="s">
        <v>10812</v>
      </c>
      <c r="V72" s="3526">
        <v>12</v>
      </c>
      <c r="W72" s="3509" t="s">
        <v>7509</v>
      </c>
      <c r="X72" s="3522" t="s">
        <v>7510</v>
      </c>
      <c r="Y72" s="3522" t="s">
        <v>7511</v>
      </c>
      <c r="AA72" s="3668" t="s">
        <v>7512</v>
      </c>
      <c r="AB72" s="3509" t="s">
        <v>7513</v>
      </c>
      <c r="AC72" s="3528" t="s">
        <v>7514</v>
      </c>
      <c r="AD72" s="3528" t="s">
        <v>7515</v>
      </c>
      <c r="AF72" s="10">
        <v>1</v>
      </c>
    </row>
    <row r="73" spans="2:32" ht="30" customHeight="1">
      <c r="B73" s="3622"/>
      <c r="C73" s="3615" t="s">
        <v>7846</v>
      </c>
      <c r="D73" s="3524"/>
      <c r="E73" s="3655"/>
      <c r="F73" s="3524"/>
      <c r="G73" s="3655"/>
      <c r="H73" s="3634"/>
      <c r="I73" s="25"/>
      <c r="J73" s="3641"/>
      <c r="K73" s="3635" t="s">
        <v>9279</v>
      </c>
      <c r="L73" s="3642" t="s">
        <v>9285</v>
      </c>
      <c r="M73" s="25"/>
      <c r="N73" s="3627">
        <f t="shared" si="12"/>
        <v>14</v>
      </c>
      <c r="O73" s="3628" t="s">
        <v>10813</v>
      </c>
      <c r="P73" s="3629" t="s">
        <v>10814</v>
      </c>
      <c r="Q73" s="3630" t="s">
        <v>10815</v>
      </c>
      <c r="R73" s="3631" t="s">
        <v>10816</v>
      </c>
      <c r="S73" s="3632" t="s">
        <v>10817</v>
      </c>
      <c r="T73" s="3631" t="s">
        <v>10818</v>
      </c>
      <c r="V73" s="3526">
        <v>13</v>
      </c>
      <c r="W73" s="3509" t="s">
        <v>7525</v>
      </c>
      <c r="X73" s="3522" t="s">
        <v>7526</v>
      </c>
      <c r="Y73" s="3522" t="s">
        <v>7527</v>
      </c>
      <c r="AA73" s="5262" t="s">
        <v>7528</v>
      </c>
      <c r="AB73" s="5219" t="s">
        <v>7529</v>
      </c>
      <c r="AC73" s="5263" t="s">
        <v>7530</v>
      </c>
      <c r="AD73" s="5263" t="s">
        <v>7531</v>
      </c>
      <c r="AF73" s="10">
        <v>1</v>
      </c>
    </row>
    <row r="74" spans="2:32" ht="30" customHeight="1">
      <c r="B74" s="3622">
        <v>1</v>
      </c>
      <c r="C74" s="3623" t="s">
        <v>10819</v>
      </c>
      <c r="D74" s="3648" t="s">
        <v>10820</v>
      </c>
      <c r="E74" s="3649" t="s">
        <v>10821</v>
      </c>
      <c r="F74" s="3648" t="s">
        <v>10822</v>
      </c>
      <c r="G74" s="3650" t="s">
        <v>10823</v>
      </c>
      <c r="H74" s="3651" t="s">
        <v>10824</v>
      </c>
      <c r="I74" s="25"/>
      <c r="J74" s="3641"/>
      <c r="K74" s="3635" t="s">
        <v>9335</v>
      </c>
      <c r="L74" s="3642" t="s">
        <v>9341</v>
      </c>
      <c r="M74" s="25"/>
      <c r="N74" s="3627">
        <f t="shared" si="12"/>
        <v>15</v>
      </c>
      <c r="O74" s="3628" t="s">
        <v>10825</v>
      </c>
      <c r="P74" s="3629" t="s">
        <v>10826</v>
      </c>
      <c r="Q74" s="3630" t="s">
        <v>10589</v>
      </c>
      <c r="R74" s="3631" t="s">
        <v>10827</v>
      </c>
      <c r="S74" s="3632" t="s">
        <v>10828</v>
      </c>
      <c r="T74" s="3631" t="s">
        <v>10829</v>
      </c>
      <c r="V74" s="3526">
        <v>14</v>
      </c>
      <c r="W74" s="3509" t="s">
        <v>7541</v>
      </c>
      <c r="X74" s="3522" t="s">
        <v>7542</v>
      </c>
      <c r="Y74" s="3522" t="s">
        <v>7543</v>
      </c>
      <c r="AA74" s="5262"/>
      <c r="AB74" s="5219"/>
      <c r="AC74" s="5263"/>
      <c r="AD74" s="5263"/>
      <c r="AF74" s="10">
        <v>1</v>
      </c>
    </row>
    <row r="75" spans="2:32" ht="30" customHeight="1">
      <c r="B75" s="3622">
        <f>B74+1</f>
        <v>2</v>
      </c>
      <c r="C75" s="3623" t="s">
        <v>10830</v>
      </c>
      <c r="D75" s="3648" t="s">
        <v>10831</v>
      </c>
      <c r="E75" s="3649" t="s">
        <v>10832</v>
      </c>
      <c r="F75" s="3648" t="s">
        <v>10833</v>
      </c>
      <c r="G75" s="3650" t="s">
        <v>10834</v>
      </c>
      <c r="H75" s="3651" t="s">
        <v>10835</v>
      </c>
      <c r="I75" s="25"/>
      <c r="J75" s="3641"/>
      <c r="K75" s="3635" t="s">
        <v>9377</v>
      </c>
      <c r="L75" s="3642" t="s">
        <v>9371</v>
      </c>
      <c r="M75" s="25"/>
      <c r="N75" s="3627">
        <f t="shared" si="12"/>
        <v>16</v>
      </c>
      <c r="O75" s="3628" t="s">
        <v>10836</v>
      </c>
      <c r="P75" s="3629" t="s">
        <v>10837</v>
      </c>
      <c r="Q75" s="3630" t="s">
        <v>10838</v>
      </c>
      <c r="R75" s="3631" t="s">
        <v>10839</v>
      </c>
      <c r="S75" s="3632" t="s">
        <v>10840</v>
      </c>
      <c r="T75" s="3631" t="s">
        <v>10841</v>
      </c>
      <c r="V75" s="3526">
        <v>15</v>
      </c>
      <c r="W75" s="3509" t="s">
        <v>7553</v>
      </c>
      <c r="X75" s="3522" t="s">
        <v>7554</v>
      </c>
      <c r="Y75" s="3522" t="s">
        <v>7555</v>
      </c>
      <c r="AA75" s="3509"/>
      <c r="AB75" s="3509" t="s">
        <v>7556</v>
      </c>
      <c r="AC75" s="3528" t="s">
        <v>7557</v>
      </c>
      <c r="AD75" s="3528" t="s">
        <v>7558</v>
      </c>
      <c r="AF75" s="10">
        <v>1</v>
      </c>
    </row>
    <row r="76" spans="2:32" ht="30" customHeight="1">
      <c r="B76" s="3622">
        <f t="shared" ref="B76:B77" si="15">B75+1</f>
        <v>3</v>
      </c>
      <c r="C76" s="3623" t="s">
        <v>10842</v>
      </c>
      <c r="D76" s="3648" t="s">
        <v>10843</v>
      </c>
      <c r="E76" s="3649" t="s">
        <v>10844</v>
      </c>
      <c r="F76" s="3648" t="s">
        <v>10845</v>
      </c>
      <c r="G76" s="3650" t="s">
        <v>10846</v>
      </c>
      <c r="H76" s="3651" t="s">
        <v>10847</v>
      </c>
      <c r="I76" s="25"/>
      <c r="J76" s="3641"/>
      <c r="K76" s="3669"/>
      <c r="L76" s="3642" t="s">
        <v>9333</v>
      </c>
      <c r="M76" s="25"/>
      <c r="N76" s="3627">
        <f t="shared" si="12"/>
        <v>17</v>
      </c>
      <c r="O76" s="3628" t="s">
        <v>10848</v>
      </c>
      <c r="P76" s="3629" t="s">
        <v>10849</v>
      </c>
      <c r="Q76" s="3630" t="s">
        <v>10850</v>
      </c>
      <c r="R76" s="3631" t="s">
        <v>10851</v>
      </c>
      <c r="S76" s="3632" t="s">
        <v>10852</v>
      </c>
      <c r="T76" s="3631" t="s">
        <v>10853</v>
      </c>
      <c r="V76" s="3526">
        <v>16</v>
      </c>
      <c r="W76" s="3509" t="s">
        <v>7565</v>
      </c>
      <c r="X76" s="3522" t="s">
        <v>7566</v>
      </c>
      <c r="Y76" s="3522" t="s">
        <v>7567</v>
      </c>
      <c r="AA76" s="3509"/>
      <c r="AB76" s="5219" t="s">
        <v>10854</v>
      </c>
      <c r="AC76" s="3528" t="s">
        <v>10855</v>
      </c>
      <c r="AD76" s="3528" t="s">
        <v>10856</v>
      </c>
      <c r="AF76" s="10">
        <v>1</v>
      </c>
    </row>
    <row r="77" spans="2:32" ht="30" customHeight="1">
      <c r="B77" s="3622">
        <f t="shared" si="15"/>
        <v>4</v>
      </c>
      <c r="C77" s="3623" t="s">
        <v>10857</v>
      </c>
      <c r="D77" s="3648" t="s">
        <v>10858</v>
      </c>
      <c r="E77" s="3645" t="s">
        <v>10859</v>
      </c>
      <c r="F77" s="3648" t="s">
        <v>10860</v>
      </c>
      <c r="G77" s="3646" t="s">
        <v>10861</v>
      </c>
      <c r="H77" s="3647" t="s">
        <v>10862</v>
      </c>
      <c r="I77" s="25"/>
      <c r="J77" s="3652"/>
      <c r="K77" s="5256"/>
      <c r="L77" s="5257"/>
      <c r="M77" s="25"/>
      <c r="N77" s="3627"/>
      <c r="O77" s="3620" t="s">
        <v>7090</v>
      </c>
      <c r="P77" s="3518"/>
      <c r="Q77" s="3660"/>
      <c r="R77" s="3661"/>
      <c r="S77" s="3662"/>
      <c r="T77" s="3663"/>
      <c r="V77" s="3526">
        <v>17</v>
      </c>
      <c r="W77" s="3509" t="s">
        <v>7580</v>
      </c>
      <c r="X77" s="3522" t="s">
        <v>7581</v>
      </c>
      <c r="Y77" s="3522" t="s">
        <v>7582</v>
      </c>
      <c r="AA77" s="3509"/>
      <c r="AB77" s="5219"/>
      <c r="AC77" s="272"/>
      <c r="AD77" s="272"/>
      <c r="AF77" s="10">
        <v>1</v>
      </c>
    </row>
    <row r="78" spans="2:32" ht="30" customHeight="1">
      <c r="B78" s="3516"/>
      <c r="C78" s="178"/>
      <c r="D78" s="3648"/>
      <c r="E78" s="3670"/>
      <c r="F78" s="3648"/>
      <c r="G78" s="3671"/>
      <c r="H78" s="3648"/>
      <c r="I78" s="25"/>
      <c r="J78" s="3626" t="s">
        <v>7766</v>
      </c>
      <c r="K78" s="3635" t="s">
        <v>9441</v>
      </c>
      <c r="L78" s="3642" t="s">
        <v>9447</v>
      </c>
      <c r="M78" s="25"/>
      <c r="N78" s="3627">
        <v>1</v>
      </c>
      <c r="O78" s="3628" t="s">
        <v>10863</v>
      </c>
      <c r="P78" s="3629" t="s">
        <v>10864</v>
      </c>
      <c r="Q78" s="3630" t="s">
        <v>10865</v>
      </c>
      <c r="R78" s="3631" t="s">
        <v>10866</v>
      </c>
      <c r="S78" s="3632" t="s">
        <v>10867</v>
      </c>
      <c r="T78" s="3631" t="s">
        <v>10868</v>
      </c>
      <c r="V78" s="3526">
        <v>18</v>
      </c>
      <c r="W78" s="3509" t="s">
        <v>7592</v>
      </c>
      <c r="X78" s="3522" t="s">
        <v>7593</v>
      </c>
      <c r="Y78" s="3522" t="s">
        <v>7594</v>
      </c>
      <c r="Z78" s="3572"/>
      <c r="AA78" s="3573" t="s">
        <v>867</v>
      </c>
      <c r="AB78" s="3574" t="s">
        <v>7595</v>
      </c>
      <c r="AC78" s="3528"/>
      <c r="AD78" s="3528"/>
      <c r="AF78" s="10">
        <v>1</v>
      </c>
    </row>
    <row r="79" spans="2:32" ht="30" customHeight="1">
      <c r="B79" s="3516"/>
      <c r="C79" s="178"/>
      <c r="D79" s="3648"/>
      <c r="E79" s="3670"/>
      <c r="F79" s="3648"/>
      <c r="G79" s="3671"/>
      <c r="H79" s="3648"/>
      <c r="I79" s="25"/>
      <c r="J79" s="3641"/>
      <c r="K79" s="3635" t="s">
        <v>10869</v>
      </c>
      <c r="L79" s="3642" t="s">
        <v>10870</v>
      </c>
      <c r="M79" s="25"/>
      <c r="N79" s="3627">
        <f>N78+1</f>
        <v>2</v>
      </c>
      <c r="O79" s="3628" t="s">
        <v>10871</v>
      </c>
      <c r="P79" s="3629" t="s">
        <v>10872</v>
      </c>
      <c r="Q79" s="3630" t="s">
        <v>10873</v>
      </c>
      <c r="R79" s="3631" t="s">
        <v>10874</v>
      </c>
      <c r="S79" s="3632" t="s">
        <v>10875</v>
      </c>
      <c r="T79" s="3631" t="s">
        <v>10876</v>
      </c>
      <c r="V79" s="3526"/>
      <c r="AA79" s="3526"/>
      <c r="AB79" s="3509"/>
      <c r="AC79" s="3528"/>
      <c r="AD79" s="3528"/>
      <c r="AF79" s="10">
        <v>1</v>
      </c>
    </row>
    <row r="80" spans="2:32" ht="30" customHeight="1">
      <c r="B80" s="3516"/>
      <c r="C80" s="178"/>
      <c r="D80" s="3648"/>
      <c r="E80" s="3670"/>
      <c r="F80" s="3648"/>
      <c r="G80" s="3671"/>
      <c r="H80" s="3648"/>
      <c r="I80" s="25"/>
      <c r="J80" s="3641"/>
      <c r="K80" s="3666"/>
      <c r="L80" s="3642" t="s">
        <v>10877</v>
      </c>
      <c r="M80" s="25"/>
      <c r="N80" s="3627">
        <f t="shared" ref="N80:N95" si="16">N79+1</f>
        <v>3</v>
      </c>
      <c r="O80" s="3620" t="s">
        <v>7193</v>
      </c>
      <c r="P80" s="3518"/>
      <c r="Q80" s="3660"/>
      <c r="R80" s="3661"/>
      <c r="S80" s="3662"/>
      <c r="T80" s="3663"/>
      <c r="V80" s="3526"/>
      <c r="W80" s="3546" t="s">
        <v>7614</v>
      </c>
      <c r="X80" s="3653"/>
      <c r="Y80" s="3653"/>
      <c r="AA80" s="3526"/>
      <c r="AB80" s="3509"/>
      <c r="AC80" s="3528"/>
      <c r="AD80" s="3528"/>
      <c r="AF80" s="10">
        <v>1</v>
      </c>
    </row>
    <row r="81" spans="2:32" ht="30" customHeight="1">
      <c r="B81" s="3516"/>
      <c r="C81" s="178"/>
      <c r="D81" s="3648"/>
      <c r="E81" s="3670"/>
      <c r="F81" s="3648"/>
      <c r="G81" s="3671"/>
      <c r="H81" s="3648"/>
      <c r="I81" s="25"/>
      <c r="J81" s="3641"/>
      <c r="K81" s="3635" t="s">
        <v>10878</v>
      </c>
      <c r="L81" s="3642" t="s">
        <v>9489</v>
      </c>
      <c r="M81" s="25"/>
      <c r="N81" s="3627">
        <f t="shared" si="16"/>
        <v>4</v>
      </c>
      <c r="O81" s="3628" t="s">
        <v>10879</v>
      </c>
      <c r="P81" s="3629" t="s">
        <v>10880</v>
      </c>
      <c r="Q81" s="3630" t="s">
        <v>10881</v>
      </c>
      <c r="R81" s="3631" t="s">
        <v>10882</v>
      </c>
      <c r="S81" s="3632" t="s">
        <v>10883</v>
      </c>
      <c r="T81" s="3631" t="s">
        <v>10884</v>
      </c>
      <c r="V81" s="3526">
        <v>1</v>
      </c>
      <c r="W81" s="3509" t="s">
        <v>7624</v>
      </c>
      <c r="X81" s="3522" t="s">
        <v>7625</v>
      </c>
      <c r="Y81" s="3522" t="s">
        <v>7626</v>
      </c>
      <c r="AA81" s="3526"/>
      <c r="AB81" s="3509"/>
      <c r="AC81" s="3528"/>
      <c r="AD81" s="3528"/>
      <c r="AF81" s="10">
        <v>1</v>
      </c>
    </row>
    <row r="82" spans="2:32" ht="30" customHeight="1">
      <c r="B82" s="3516"/>
      <c r="C82" s="178"/>
      <c r="D82" s="3648"/>
      <c r="E82" s="3670"/>
      <c r="F82" s="3648"/>
      <c r="G82" s="3671"/>
      <c r="H82" s="3648"/>
      <c r="I82" s="25"/>
      <c r="J82" s="3641"/>
      <c r="K82" s="3635" t="s">
        <v>10885</v>
      </c>
      <c r="L82" s="3642" t="s">
        <v>9513</v>
      </c>
      <c r="M82" s="25"/>
      <c r="N82" s="3627">
        <f t="shared" si="16"/>
        <v>5</v>
      </c>
      <c r="O82" s="3628" t="s">
        <v>10886</v>
      </c>
      <c r="P82" s="3629" t="s">
        <v>10887</v>
      </c>
      <c r="Q82" s="3630" t="s">
        <v>10888</v>
      </c>
      <c r="R82" s="3631" t="s">
        <v>10889</v>
      </c>
      <c r="S82" s="3632" t="s">
        <v>10890</v>
      </c>
      <c r="T82" s="3631" t="s">
        <v>10891</v>
      </c>
      <c r="V82" s="3526">
        <v>2</v>
      </c>
      <c r="W82" s="3509" t="s">
        <v>7634</v>
      </c>
      <c r="X82" s="3522" t="s">
        <v>7635</v>
      </c>
      <c r="Y82" s="3522" t="s">
        <v>7636</v>
      </c>
      <c r="AA82" s="3526"/>
      <c r="AB82" s="3509"/>
      <c r="AC82" s="3528"/>
      <c r="AD82" s="3528"/>
      <c r="AF82" s="10">
        <v>1</v>
      </c>
    </row>
    <row r="83" spans="2:32" ht="30" customHeight="1">
      <c r="B83" s="3516"/>
      <c r="C83" s="178"/>
      <c r="D83" s="3648"/>
      <c r="E83" s="3670"/>
      <c r="F83" s="3648"/>
      <c r="G83" s="3671"/>
      <c r="H83" s="3648"/>
      <c r="I83" s="25"/>
      <c r="J83" s="3641"/>
      <c r="K83" s="3635" t="s">
        <v>9555</v>
      </c>
      <c r="L83" s="3642" t="s">
        <v>9561</v>
      </c>
      <c r="M83" s="25"/>
      <c r="N83" s="3627">
        <f t="shared" si="16"/>
        <v>6</v>
      </c>
      <c r="O83" s="3628" t="s">
        <v>10892</v>
      </c>
      <c r="P83" s="3629" t="s">
        <v>10893</v>
      </c>
      <c r="Q83" s="3630" t="s">
        <v>10894</v>
      </c>
      <c r="R83" s="3631" t="s">
        <v>10895</v>
      </c>
      <c r="S83" s="3632" t="s">
        <v>10896</v>
      </c>
      <c r="T83" s="3631" t="s">
        <v>10897</v>
      </c>
      <c r="V83" s="3526">
        <v>3</v>
      </c>
      <c r="W83" s="3509" t="s">
        <v>7646</v>
      </c>
      <c r="X83" s="3522" t="s">
        <v>7647</v>
      </c>
      <c r="Y83" s="3522" t="s">
        <v>7648</v>
      </c>
      <c r="AA83" s="3526"/>
      <c r="AB83" s="3509"/>
      <c r="AC83" s="3528"/>
      <c r="AD83" s="3528"/>
      <c r="AF83" s="10">
        <v>1</v>
      </c>
    </row>
    <row r="84" spans="2:32" ht="30" customHeight="1">
      <c r="B84" s="3516"/>
      <c r="C84" s="178"/>
      <c r="D84" s="3648"/>
      <c r="E84" s="3670"/>
      <c r="F84" s="3648"/>
      <c r="G84" s="3671"/>
      <c r="H84" s="3648"/>
      <c r="I84" s="25"/>
      <c r="J84" s="3641"/>
      <c r="K84" s="3635" t="s">
        <v>10898</v>
      </c>
      <c r="L84" s="3642" t="s">
        <v>10899</v>
      </c>
      <c r="M84" s="25"/>
      <c r="N84" s="3627">
        <f t="shared" si="16"/>
        <v>7</v>
      </c>
      <c r="O84" s="3628" t="s">
        <v>10900</v>
      </c>
      <c r="P84" s="3629" t="s">
        <v>10901</v>
      </c>
      <c r="Q84" s="3630" t="s">
        <v>10902</v>
      </c>
      <c r="R84" s="3631" t="s">
        <v>10903</v>
      </c>
      <c r="S84" s="3632" t="s">
        <v>10904</v>
      </c>
      <c r="T84" s="3631" t="s">
        <v>10905</v>
      </c>
      <c r="V84" s="3526">
        <v>4</v>
      </c>
      <c r="W84" s="3509" t="s">
        <v>7655</v>
      </c>
      <c r="X84" s="3522" t="s">
        <v>7656</v>
      </c>
      <c r="Y84" s="3522" t="s">
        <v>7657</v>
      </c>
      <c r="AA84" s="3526"/>
      <c r="AB84" s="3509"/>
      <c r="AC84" s="3528"/>
      <c r="AD84" s="3528"/>
      <c r="AF84" s="10">
        <v>1</v>
      </c>
    </row>
    <row r="85" spans="2:32" ht="30" customHeight="1">
      <c r="B85" s="3516"/>
      <c r="C85" s="178"/>
      <c r="D85" s="3648"/>
      <c r="E85" s="3670"/>
      <c r="F85" s="3648"/>
      <c r="G85" s="3671"/>
      <c r="H85" s="3648"/>
      <c r="I85" s="25"/>
      <c r="J85" s="3641"/>
      <c r="K85" s="3666"/>
      <c r="L85" s="3642" t="s">
        <v>9596</v>
      </c>
      <c r="M85" s="25"/>
      <c r="N85" s="3627">
        <f t="shared" si="16"/>
        <v>8</v>
      </c>
      <c r="O85" s="3628" t="s">
        <v>10906</v>
      </c>
      <c r="P85" s="3629" t="s">
        <v>10907</v>
      </c>
      <c r="Q85" s="3630" t="s">
        <v>10908</v>
      </c>
      <c r="R85" s="3631" t="s">
        <v>10909</v>
      </c>
      <c r="S85" s="3632" t="s">
        <v>10910</v>
      </c>
      <c r="T85" s="3631" t="s">
        <v>10911</v>
      </c>
      <c r="V85" s="3526">
        <v>5</v>
      </c>
      <c r="W85" s="3509" t="s">
        <v>7667</v>
      </c>
      <c r="X85" s="3522" t="s">
        <v>7668</v>
      </c>
      <c r="Y85" s="3522" t="s">
        <v>7669</v>
      </c>
      <c r="AA85" s="3526"/>
      <c r="AB85" s="3509"/>
      <c r="AC85" s="3528"/>
      <c r="AD85" s="3528"/>
      <c r="AF85" s="10">
        <v>1</v>
      </c>
    </row>
    <row r="86" spans="2:32" ht="30" customHeight="1">
      <c r="B86" s="3516"/>
      <c r="C86" s="178"/>
      <c r="D86" s="3648"/>
      <c r="E86" s="3670"/>
      <c r="F86" s="3648"/>
      <c r="G86" s="3671"/>
      <c r="H86" s="3648"/>
      <c r="I86" s="25"/>
      <c r="J86" s="3641"/>
      <c r="K86" s="3635" t="s">
        <v>9619</v>
      </c>
      <c r="L86" s="3642" t="s">
        <v>9608</v>
      </c>
      <c r="M86" s="25"/>
      <c r="N86" s="3627">
        <f t="shared" si="16"/>
        <v>9</v>
      </c>
      <c r="O86" s="3628" t="s">
        <v>10912</v>
      </c>
      <c r="P86" s="3629" t="s">
        <v>10913</v>
      </c>
      <c r="Q86" s="3630" t="s">
        <v>10914</v>
      </c>
      <c r="R86" s="3631" t="s">
        <v>10915</v>
      </c>
      <c r="S86" s="3632" t="s">
        <v>10916</v>
      </c>
      <c r="T86" s="3631" t="s">
        <v>10917</v>
      </c>
      <c r="V86" s="3526">
        <v>6</v>
      </c>
      <c r="W86" s="3509" t="s">
        <v>7679</v>
      </c>
      <c r="X86" s="3522" t="s">
        <v>7680</v>
      </c>
      <c r="Y86" s="3522" t="s">
        <v>7681</v>
      </c>
      <c r="AA86" s="3526"/>
      <c r="AB86" s="3509"/>
      <c r="AC86" s="3528"/>
      <c r="AD86" s="3528"/>
      <c r="AF86" s="10">
        <v>1</v>
      </c>
    </row>
    <row r="87" spans="2:32" ht="30" customHeight="1">
      <c r="B87" s="3516"/>
      <c r="C87" s="178"/>
      <c r="D87" s="3648"/>
      <c r="E87" s="3670"/>
      <c r="F87" s="3648"/>
      <c r="G87" s="3671"/>
      <c r="H87" s="3648"/>
      <c r="I87" s="25"/>
      <c r="J87" s="3641"/>
      <c r="K87" s="3635" t="s">
        <v>9622</v>
      </c>
      <c r="L87" s="3642" t="s">
        <v>9614</v>
      </c>
      <c r="M87" s="25"/>
      <c r="N87" s="3627">
        <f t="shared" si="16"/>
        <v>10</v>
      </c>
      <c r="O87" s="3628" t="s">
        <v>10918</v>
      </c>
      <c r="P87" s="3629" t="s">
        <v>10919</v>
      </c>
      <c r="Q87" s="3630" t="s">
        <v>10920</v>
      </c>
      <c r="R87" s="3631" t="s">
        <v>10921</v>
      </c>
      <c r="S87" s="3632" t="s">
        <v>10922</v>
      </c>
      <c r="T87" s="3631" t="s">
        <v>10923</v>
      </c>
      <c r="V87" s="3526">
        <v>7</v>
      </c>
      <c r="W87" s="3509" t="s">
        <v>7691</v>
      </c>
      <c r="X87" s="3522" t="s">
        <v>7692</v>
      </c>
      <c r="Y87" s="3522" t="s">
        <v>7693</v>
      </c>
      <c r="AA87" s="3526"/>
      <c r="AB87" s="3509"/>
      <c r="AC87" s="3528"/>
      <c r="AD87" s="3528"/>
      <c r="AF87" s="10">
        <v>1</v>
      </c>
    </row>
    <row r="88" spans="2:32" ht="30" customHeight="1">
      <c r="B88" s="3516"/>
      <c r="C88" s="178"/>
      <c r="D88" s="3648"/>
      <c r="E88" s="3670"/>
      <c r="F88" s="3648"/>
      <c r="G88" s="3671"/>
      <c r="H88" s="3648"/>
      <c r="I88" s="25"/>
      <c r="J88" s="3641"/>
      <c r="K88" s="3635" t="s">
        <v>9637</v>
      </c>
      <c r="L88" s="3642" t="s">
        <v>9631</v>
      </c>
      <c r="M88" s="25"/>
      <c r="N88" s="3627">
        <f t="shared" si="16"/>
        <v>11</v>
      </c>
      <c r="O88" s="3628" t="s">
        <v>10924</v>
      </c>
      <c r="P88" s="3629" t="s">
        <v>10925</v>
      </c>
      <c r="Q88" s="3630" t="s">
        <v>10926</v>
      </c>
      <c r="R88" s="3631" t="s">
        <v>10927</v>
      </c>
      <c r="S88" s="3632" t="s">
        <v>10928</v>
      </c>
      <c r="T88" s="3631" t="s">
        <v>10929</v>
      </c>
      <c r="V88" s="3526">
        <v>8</v>
      </c>
      <c r="W88" s="3509" t="s">
        <v>7703</v>
      </c>
      <c r="X88" s="3522" t="s">
        <v>7704</v>
      </c>
      <c r="Y88" s="3522" t="s">
        <v>7705</v>
      </c>
      <c r="AC88" s="3528"/>
      <c r="AD88" s="3528"/>
      <c r="AF88" s="10">
        <v>1</v>
      </c>
    </row>
    <row r="89" spans="2:32" ht="30" customHeight="1">
      <c r="B89" s="3516"/>
      <c r="C89" s="178"/>
      <c r="D89" s="3648"/>
      <c r="E89" s="3670"/>
      <c r="F89" s="3648"/>
      <c r="G89" s="3671"/>
      <c r="H89" s="3648"/>
      <c r="I89" s="25"/>
      <c r="J89" s="3641"/>
      <c r="K89" s="3666"/>
      <c r="L89" s="3642" t="s">
        <v>9655</v>
      </c>
      <c r="M89" s="25"/>
      <c r="N89" s="3627">
        <f t="shared" si="16"/>
        <v>12</v>
      </c>
      <c r="O89" s="3628" t="s">
        <v>10930</v>
      </c>
      <c r="P89" s="3629" t="s">
        <v>10931</v>
      </c>
      <c r="Q89" s="3630" t="s">
        <v>10932</v>
      </c>
      <c r="R89" s="3631" t="s">
        <v>10933</v>
      </c>
      <c r="S89" s="3632" t="s">
        <v>10934</v>
      </c>
      <c r="T89" s="3631" t="s">
        <v>10935</v>
      </c>
      <c r="V89" s="3526">
        <v>9</v>
      </c>
      <c r="W89" s="3509" t="s">
        <v>7715</v>
      </c>
      <c r="X89" s="3522" t="s">
        <v>7716</v>
      </c>
      <c r="Y89" s="3522" t="s">
        <v>7717</v>
      </c>
      <c r="AA89" s="3526"/>
      <c r="AB89" s="3509"/>
      <c r="AC89" s="3528"/>
      <c r="AD89" s="3528"/>
      <c r="AF89" s="10">
        <v>1</v>
      </c>
    </row>
    <row r="90" spans="2:32" ht="30" customHeight="1">
      <c r="B90" s="3516"/>
      <c r="C90" s="178"/>
      <c r="D90" s="3648"/>
      <c r="E90" s="3670"/>
      <c r="F90" s="3648"/>
      <c r="G90" s="3671"/>
      <c r="H90" s="3648"/>
      <c r="I90" s="25"/>
      <c r="J90" s="3641"/>
      <c r="K90" s="3635" t="s">
        <v>9673</v>
      </c>
      <c r="L90" s="3642" t="s">
        <v>10936</v>
      </c>
      <c r="M90" s="25"/>
      <c r="N90" s="3627">
        <f t="shared" si="16"/>
        <v>13</v>
      </c>
      <c r="O90" s="3628" t="s">
        <v>10937</v>
      </c>
      <c r="P90" s="3629" t="s">
        <v>10938</v>
      </c>
      <c r="Q90" s="3630" t="s">
        <v>10939</v>
      </c>
      <c r="R90" s="3631" t="s">
        <v>10940</v>
      </c>
      <c r="S90" s="3632" t="s">
        <v>10941</v>
      </c>
      <c r="T90" s="3631" t="s">
        <v>10942</v>
      </c>
      <c r="V90" s="3526">
        <v>10</v>
      </c>
      <c r="W90" s="3509" t="s">
        <v>7727</v>
      </c>
      <c r="X90" s="3522" t="s">
        <v>7728</v>
      </c>
      <c r="Y90" s="3522" t="s">
        <v>7729</v>
      </c>
      <c r="AA90" s="3526"/>
      <c r="AB90" s="3509"/>
      <c r="AC90" s="3528"/>
      <c r="AD90" s="3528"/>
      <c r="AF90" s="10">
        <v>1</v>
      </c>
    </row>
    <row r="91" spans="2:32" ht="30" customHeight="1">
      <c r="B91" s="3516"/>
      <c r="C91" s="178"/>
      <c r="D91" s="3648"/>
      <c r="E91" s="3670"/>
      <c r="F91" s="3648"/>
      <c r="G91" s="3671"/>
      <c r="H91" s="3648"/>
      <c r="I91" s="25"/>
      <c r="J91" s="3652"/>
      <c r="K91" s="5256"/>
      <c r="L91" s="5257"/>
      <c r="M91" s="25"/>
      <c r="N91" s="3627">
        <f t="shared" si="16"/>
        <v>14</v>
      </c>
      <c r="O91" s="3628" t="s">
        <v>10943</v>
      </c>
      <c r="P91" s="3629" t="s">
        <v>10944</v>
      </c>
      <c r="Q91" s="3630" t="s">
        <v>10945</v>
      </c>
      <c r="R91" s="3631" t="s">
        <v>10946</v>
      </c>
      <c r="S91" s="3632" t="s">
        <v>10947</v>
      </c>
      <c r="T91" s="3631" t="s">
        <v>10948</v>
      </c>
      <c r="V91" s="3526">
        <v>11</v>
      </c>
      <c r="W91" s="3509" t="s">
        <v>7739</v>
      </c>
      <c r="X91" s="3522" t="s">
        <v>7740</v>
      </c>
      <c r="Y91" s="3522" t="s">
        <v>7741</v>
      </c>
      <c r="AA91" s="3526"/>
      <c r="AB91" s="3509"/>
      <c r="AC91" s="3528"/>
      <c r="AD91" s="3528"/>
      <c r="AF91" s="10">
        <v>1</v>
      </c>
    </row>
    <row r="92" spans="2:32" ht="30" customHeight="1">
      <c r="B92" s="3516"/>
      <c r="C92" s="178"/>
      <c r="D92" s="3648"/>
      <c r="E92" s="3670"/>
      <c r="F92" s="3648"/>
      <c r="G92" s="3671"/>
      <c r="H92" s="3648"/>
      <c r="I92" s="25"/>
      <c r="J92" s="3626" t="s">
        <v>7824</v>
      </c>
      <c r="K92" s="3635" t="s">
        <v>10949</v>
      </c>
      <c r="L92" s="3642" t="s">
        <v>9828</v>
      </c>
      <c r="M92" s="25"/>
      <c r="N92" s="3627">
        <f t="shared" si="16"/>
        <v>15</v>
      </c>
      <c r="O92" s="3628" t="s">
        <v>10950</v>
      </c>
      <c r="P92" s="3629" t="s">
        <v>10951</v>
      </c>
      <c r="Q92" s="3630" t="s">
        <v>10952</v>
      </c>
      <c r="R92" s="3631" t="s">
        <v>10953</v>
      </c>
      <c r="S92" s="3632" t="s">
        <v>10954</v>
      </c>
      <c r="T92" s="3631" t="s">
        <v>10955</v>
      </c>
      <c r="V92" s="3526">
        <v>12</v>
      </c>
      <c r="W92" s="3509" t="s">
        <v>7751</v>
      </c>
      <c r="X92" s="3522" t="s">
        <v>7752</v>
      </c>
      <c r="Y92" s="3522" t="s">
        <v>7753</v>
      </c>
      <c r="AA92" s="3526"/>
      <c r="AB92" s="3509"/>
      <c r="AC92" s="3528"/>
      <c r="AD92" s="3528"/>
      <c r="AF92" s="10">
        <v>1</v>
      </c>
    </row>
    <row r="93" spans="2:32" ht="30" customHeight="1">
      <c r="B93" s="3516"/>
      <c r="C93" s="178"/>
      <c r="D93" s="3648"/>
      <c r="E93" s="3670"/>
      <c r="F93" s="3648"/>
      <c r="G93" s="3671"/>
      <c r="H93" s="3648"/>
      <c r="I93" s="25"/>
      <c r="J93" s="3641"/>
      <c r="K93" s="3635" t="s">
        <v>10956</v>
      </c>
      <c r="L93" s="3642" t="s">
        <v>9834</v>
      </c>
      <c r="M93" s="25"/>
      <c r="N93" s="3627">
        <f t="shared" si="16"/>
        <v>16</v>
      </c>
      <c r="O93" s="3628" t="s">
        <v>10957</v>
      </c>
      <c r="P93" s="3629" t="s">
        <v>10958</v>
      </c>
      <c r="Q93" s="3630" t="s">
        <v>10959</v>
      </c>
      <c r="R93" s="3631" t="s">
        <v>10960</v>
      </c>
      <c r="S93" s="3632" t="s">
        <v>10961</v>
      </c>
      <c r="T93" s="3631" t="s">
        <v>10962</v>
      </c>
      <c r="V93" s="3526">
        <v>13</v>
      </c>
      <c r="W93" s="3509" t="s">
        <v>7763</v>
      </c>
      <c r="X93" s="3522" t="s">
        <v>7764</v>
      </c>
      <c r="Y93" s="3522" t="s">
        <v>7765</v>
      </c>
      <c r="AA93" s="3526"/>
      <c r="AB93" s="3509"/>
      <c r="AC93" s="3528"/>
      <c r="AD93" s="3528"/>
      <c r="AF93" s="10">
        <v>1</v>
      </c>
    </row>
    <row r="94" spans="2:32" ht="30" customHeight="1">
      <c r="B94" s="3516"/>
      <c r="C94" s="178"/>
      <c r="D94" s="3648"/>
      <c r="E94" s="3670"/>
      <c r="F94" s="3648"/>
      <c r="G94" s="3671"/>
      <c r="H94" s="3648"/>
      <c r="I94" s="25"/>
      <c r="J94" s="3641"/>
      <c r="K94" s="3635" t="s">
        <v>9840</v>
      </c>
      <c r="L94" s="3642" t="s">
        <v>9846</v>
      </c>
      <c r="M94" s="25"/>
      <c r="N94" s="3627">
        <f t="shared" si="16"/>
        <v>17</v>
      </c>
      <c r="O94" s="3628" t="s">
        <v>10963</v>
      </c>
      <c r="P94" s="3629" t="s">
        <v>10964</v>
      </c>
      <c r="Q94" s="3630" t="s">
        <v>10965</v>
      </c>
      <c r="R94" s="3631" t="s">
        <v>10966</v>
      </c>
      <c r="S94" s="3632" t="s">
        <v>10967</v>
      </c>
      <c r="T94" s="3631" t="s">
        <v>10968</v>
      </c>
      <c r="V94" s="3526">
        <v>14</v>
      </c>
      <c r="W94" s="3509" t="s">
        <v>7773</v>
      </c>
      <c r="X94" s="3522" t="s">
        <v>7774</v>
      </c>
      <c r="Y94" s="3522" t="s">
        <v>7775</v>
      </c>
      <c r="AA94" s="3526"/>
      <c r="AB94" s="3509"/>
      <c r="AC94" s="3528"/>
      <c r="AD94" s="3528"/>
      <c r="AF94" s="10">
        <v>1</v>
      </c>
    </row>
    <row r="95" spans="2:32" ht="30" customHeight="1">
      <c r="B95" s="3516"/>
      <c r="C95" s="178"/>
      <c r="D95" s="3648"/>
      <c r="E95" s="3670"/>
      <c r="F95" s="3648"/>
      <c r="G95" s="3671"/>
      <c r="H95" s="3648"/>
      <c r="I95" s="25"/>
      <c r="J95" s="3641"/>
      <c r="K95" s="3635" t="s">
        <v>9858</v>
      </c>
      <c r="L95" s="3642" t="s">
        <v>10969</v>
      </c>
      <c r="M95" s="25"/>
      <c r="N95" s="3627">
        <f t="shared" si="16"/>
        <v>18</v>
      </c>
      <c r="O95" s="3628" t="s">
        <v>10970</v>
      </c>
      <c r="P95" s="3629" t="s">
        <v>10971</v>
      </c>
      <c r="Q95" s="3630" t="s">
        <v>10972</v>
      </c>
      <c r="R95" s="3631" t="s">
        <v>10973</v>
      </c>
      <c r="S95" s="3632" t="s">
        <v>10974</v>
      </c>
      <c r="T95" s="3631" t="s">
        <v>10975</v>
      </c>
      <c r="V95" s="3526">
        <v>15</v>
      </c>
      <c r="W95" s="3509" t="s">
        <v>7785</v>
      </c>
      <c r="X95" s="3522" t="s">
        <v>7786</v>
      </c>
      <c r="Y95" s="3522" t="s">
        <v>7787</v>
      </c>
      <c r="AA95" s="3526"/>
      <c r="AB95" s="3509"/>
      <c r="AC95" s="3528"/>
      <c r="AD95" s="3528"/>
      <c r="AF95" s="10">
        <v>1</v>
      </c>
    </row>
    <row r="96" spans="2:32" ht="30" customHeight="1">
      <c r="B96" s="3516"/>
      <c r="C96" s="178"/>
      <c r="D96" s="3648"/>
      <c r="E96" s="3670"/>
      <c r="F96" s="3648"/>
      <c r="G96" s="3671"/>
      <c r="H96" s="3648"/>
      <c r="I96" s="25"/>
      <c r="J96" s="3641"/>
      <c r="K96" s="3635" t="s">
        <v>10976</v>
      </c>
      <c r="L96" s="3665"/>
      <c r="M96" s="25"/>
      <c r="N96" s="3627"/>
      <c r="O96" s="3620" t="s">
        <v>7399</v>
      </c>
      <c r="P96" s="3518"/>
      <c r="Q96" s="3660"/>
      <c r="R96" s="3661"/>
      <c r="S96" s="3662"/>
      <c r="T96" s="3663"/>
      <c r="V96" s="3526">
        <v>16</v>
      </c>
      <c r="W96" s="3509" t="s">
        <v>7797</v>
      </c>
      <c r="X96" s="3522" t="s">
        <v>7798</v>
      </c>
      <c r="Y96" s="3522" t="s">
        <v>7799</v>
      </c>
      <c r="AA96" s="3526"/>
      <c r="AB96" s="3509"/>
      <c r="AC96" s="3528"/>
      <c r="AD96" s="3528"/>
      <c r="AF96" s="10">
        <v>1</v>
      </c>
    </row>
    <row r="97" spans="2:32" ht="30" customHeight="1">
      <c r="B97" s="3516"/>
      <c r="C97" s="178"/>
      <c r="D97" s="3648"/>
      <c r="E97" s="3670"/>
      <c r="F97" s="3648"/>
      <c r="G97" s="3671"/>
      <c r="H97" s="3648"/>
      <c r="I97" s="25"/>
      <c r="J97" s="3652"/>
      <c r="K97" s="5256"/>
      <c r="L97" s="5257"/>
      <c r="M97" s="25"/>
      <c r="N97" s="3627">
        <v>1</v>
      </c>
      <c r="O97" s="3628" t="s">
        <v>10977</v>
      </c>
      <c r="P97" s="3672" t="s">
        <v>10978</v>
      </c>
      <c r="Q97" s="3673" t="s">
        <v>10979</v>
      </c>
      <c r="R97" s="3674" t="s">
        <v>10980</v>
      </c>
      <c r="S97" s="3675" t="s">
        <v>10981</v>
      </c>
      <c r="T97" s="3674" t="s">
        <v>10982</v>
      </c>
      <c r="V97" s="3526">
        <v>17</v>
      </c>
      <c r="W97" s="3509" t="s">
        <v>7809</v>
      </c>
      <c r="X97" s="3522" t="s">
        <v>7810</v>
      </c>
      <c r="Y97" s="3522" t="s">
        <v>7811</v>
      </c>
      <c r="AA97" s="3526"/>
      <c r="AB97" s="3509"/>
      <c r="AC97" s="3528"/>
      <c r="AD97" s="3528"/>
      <c r="AF97" s="10">
        <v>1</v>
      </c>
    </row>
    <row r="98" spans="2:32" ht="30" customHeight="1">
      <c r="B98" s="3516"/>
      <c r="C98" s="178"/>
      <c r="D98" s="3648"/>
      <c r="E98" s="3670"/>
      <c r="F98" s="3648"/>
      <c r="G98" s="3671"/>
      <c r="H98" s="3648"/>
      <c r="I98" s="25"/>
      <c r="J98" s="3626" t="s">
        <v>7846</v>
      </c>
      <c r="K98" s="3635" t="s">
        <v>9888</v>
      </c>
      <c r="L98" s="3642" t="s">
        <v>9894</v>
      </c>
      <c r="M98" s="25"/>
      <c r="N98" s="3627">
        <f>N97+1</f>
        <v>2</v>
      </c>
      <c r="O98" s="3628" t="s">
        <v>10983</v>
      </c>
      <c r="P98" s="3672" t="s">
        <v>10984</v>
      </c>
      <c r="Q98" s="3676" t="s">
        <v>10985</v>
      </c>
      <c r="R98" s="3674" t="s">
        <v>10986</v>
      </c>
      <c r="S98" s="3677" t="s">
        <v>10987</v>
      </c>
      <c r="T98" s="3674" t="s">
        <v>10988</v>
      </c>
      <c r="V98" s="3526">
        <v>18</v>
      </c>
      <c r="W98" s="3509" t="s">
        <v>7821</v>
      </c>
      <c r="X98" s="3522" t="s">
        <v>7822</v>
      </c>
      <c r="Y98" s="3522" t="s">
        <v>7823</v>
      </c>
      <c r="AA98" s="3526"/>
      <c r="AB98" s="3509"/>
      <c r="AC98" s="3528"/>
      <c r="AD98" s="3528"/>
      <c r="AF98" s="10">
        <v>1</v>
      </c>
    </row>
    <row r="99" spans="2:32" ht="30" customHeight="1">
      <c r="B99" s="3516"/>
      <c r="C99" s="178"/>
      <c r="D99" s="3648"/>
      <c r="E99" s="3670"/>
      <c r="F99" s="3648"/>
      <c r="G99" s="3671"/>
      <c r="H99" s="3648"/>
      <c r="I99" s="25"/>
      <c r="J99" s="3641"/>
      <c r="K99" s="3635" t="s">
        <v>9959</v>
      </c>
      <c r="L99" s="3642" t="s">
        <v>9965</v>
      </c>
      <c r="M99" s="25"/>
      <c r="N99" s="3627"/>
      <c r="O99" s="3620" t="s">
        <v>8855</v>
      </c>
      <c r="P99" s="3518"/>
      <c r="Q99" s="3660"/>
      <c r="R99" s="3661"/>
      <c r="S99" s="3662"/>
      <c r="T99" s="3663"/>
      <c r="V99" s="3526">
        <v>19</v>
      </c>
      <c r="W99" s="3509" t="s">
        <v>7831</v>
      </c>
      <c r="X99" s="3522" t="s">
        <v>7832</v>
      </c>
      <c r="Y99" s="3522" t="s">
        <v>7833</v>
      </c>
      <c r="AA99" s="3526"/>
      <c r="AB99" s="3509"/>
      <c r="AC99" s="3528"/>
      <c r="AD99" s="3528"/>
      <c r="AF99" s="10">
        <v>1</v>
      </c>
    </row>
    <row r="100" spans="2:32" ht="30" customHeight="1">
      <c r="B100" s="3516"/>
      <c r="C100" s="178"/>
      <c r="D100" s="3648"/>
      <c r="E100" s="3670"/>
      <c r="F100" s="3648"/>
      <c r="G100" s="3671"/>
      <c r="H100" s="3648"/>
      <c r="I100" s="25"/>
      <c r="J100" s="3641"/>
      <c r="K100" s="3635" t="s">
        <v>9971</v>
      </c>
      <c r="L100" s="3642" t="s">
        <v>9983</v>
      </c>
      <c r="M100" s="25"/>
      <c r="N100" s="3627">
        <v>1</v>
      </c>
      <c r="O100" s="3628" t="s">
        <v>10989</v>
      </c>
      <c r="P100" s="3629" t="s">
        <v>10990</v>
      </c>
      <c r="Q100" s="3630" t="s">
        <v>10991</v>
      </c>
      <c r="R100" s="3631" t="s">
        <v>10992</v>
      </c>
      <c r="S100" s="3632" t="s">
        <v>10993</v>
      </c>
      <c r="T100" s="3631" t="s">
        <v>10994</v>
      </c>
      <c r="V100" s="3526">
        <v>20</v>
      </c>
      <c r="W100" s="3509" t="s">
        <v>7843</v>
      </c>
      <c r="X100" s="3522" t="s">
        <v>7844</v>
      </c>
      <c r="Y100" s="3522" t="s">
        <v>7845</v>
      </c>
      <c r="AA100" s="3526"/>
      <c r="AB100" s="3509"/>
      <c r="AC100" s="3528"/>
      <c r="AD100" s="3528"/>
      <c r="AF100" s="10">
        <v>1</v>
      </c>
    </row>
    <row r="101" spans="2:32" ht="30" customHeight="1">
      <c r="B101" s="3516"/>
      <c r="C101" s="178"/>
      <c r="D101" s="3648"/>
      <c r="E101" s="3670"/>
      <c r="F101" s="3648"/>
      <c r="G101" s="3671"/>
      <c r="H101" s="3648"/>
      <c r="I101" s="25"/>
      <c r="J101" s="3641"/>
      <c r="K101" s="3635" t="s">
        <v>9977</v>
      </c>
      <c r="L101" s="3642" t="s">
        <v>10995</v>
      </c>
      <c r="M101" s="25"/>
      <c r="N101" s="3627">
        <f>N100+1</f>
        <v>2</v>
      </c>
      <c r="O101" s="3628" t="s">
        <v>10996</v>
      </c>
      <c r="P101" s="3629" t="s">
        <v>10997</v>
      </c>
      <c r="Q101" s="3630" t="s">
        <v>10998</v>
      </c>
      <c r="R101" s="3631" t="s">
        <v>10999</v>
      </c>
      <c r="S101" s="3632" t="s">
        <v>11000</v>
      </c>
      <c r="T101" s="3631" t="s">
        <v>11001</v>
      </c>
      <c r="V101" s="3526">
        <v>21</v>
      </c>
      <c r="W101" s="3509" t="s">
        <v>7853</v>
      </c>
      <c r="X101" s="3522" t="s">
        <v>7854</v>
      </c>
      <c r="Y101" s="3522" t="s">
        <v>7855</v>
      </c>
      <c r="AA101" s="3526"/>
      <c r="AB101" s="3509"/>
      <c r="AC101" s="3528"/>
      <c r="AD101" s="3528"/>
      <c r="AF101" s="10">
        <v>1</v>
      </c>
    </row>
    <row r="102" spans="2:32" ht="30" customHeight="1">
      <c r="B102" s="3516"/>
      <c r="C102" s="178"/>
      <c r="D102" s="3648"/>
      <c r="E102" s="3670"/>
      <c r="F102" s="3648"/>
      <c r="G102" s="3671"/>
      <c r="H102" s="3648"/>
      <c r="I102" s="25"/>
      <c r="J102" s="3652"/>
      <c r="K102" s="5256"/>
      <c r="L102" s="5257"/>
      <c r="M102" s="25"/>
      <c r="N102" s="3627">
        <v>2</v>
      </c>
      <c r="O102" s="3628" t="s">
        <v>11002</v>
      </c>
      <c r="P102" s="3629" t="s">
        <v>11003</v>
      </c>
      <c r="Q102" s="3630" t="s">
        <v>11004</v>
      </c>
      <c r="R102" s="3631" t="s">
        <v>11005</v>
      </c>
      <c r="S102" s="3632" t="s">
        <v>11006</v>
      </c>
      <c r="T102" s="3631" t="s">
        <v>11007</v>
      </c>
      <c r="V102" s="3526">
        <v>22</v>
      </c>
      <c r="W102" s="3509" t="s">
        <v>7864</v>
      </c>
      <c r="X102" s="3522" t="s">
        <v>7865</v>
      </c>
      <c r="Y102" s="3522" t="s">
        <v>7866</v>
      </c>
      <c r="AA102" s="3526"/>
      <c r="AB102" s="3509"/>
      <c r="AC102" s="3528"/>
      <c r="AD102" s="3528"/>
      <c r="AF102" s="10">
        <v>1</v>
      </c>
    </row>
    <row r="103" spans="2:32" ht="30" customHeight="1">
      <c r="B103" s="3516"/>
      <c r="C103" s="178"/>
      <c r="D103" s="3648"/>
      <c r="E103" s="3670"/>
      <c r="F103" s="3648"/>
      <c r="G103" s="3671"/>
      <c r="H103" s="3648"/>
      <c r="I103" s="25"/>
      <c r="J103" s="3626" t="s">
        <v>7888</v>
      </c>
      <c r="K103" s="3635"/>
      <c r="L103" s="3642" t="s">
        <v>10062</v>
      </c>
      <c r="M103" s="25"/>
      <c r="N103" s="3627">
        <f t="shared" ref="N103" si="17">N102+1</f>
        <v>3</v>
      </c>
      <c r="O103" s="3628" t="s">
        <v>11008</v>
      </c>
      <c r="P103" s="3629" t="s">
        <v>11009</v>
      </c>
      <c r="Q103" s="3630" t="s">
        <v>11010</v>
      </c>
      <c r="R103" s="3631" t="s">
        <v>11011</v>
      </c>
      <c r="S103" s="3632" t="s">
        <v>11012</v>
      </c>
      <c r="T103" s="3631" t="s">
        <v>11013</v>
      </c>
      <c r="V103" s="3526">
        <v>23</v>
      </c>
      <c r="W103" s="3509" t="s">
        <v>7876</v>
      </c>
      <c r="X103" s="3522" t="s">
        <v>7877</v>
      </c>
      <c r="Y103" s="3522" t="s">
        <v>7878</v>
      </c>
      <c r="AA103" s="3526"/>
      <c r="AB103" s="3509"/>
      <c r="AC103" s="3528"/>
      <c r="AD103" s="3528"/>
      <c r="AF103" s="10">
        <v>1</v>
      </c>
    </row>
    <row r="104" spans="2:32" ht="30" customHeight="1">
      <c r="B104" s="3516"/>
      <c r="C104" s="178"/>
      <c r="D104" s="3648"/>
      <c r="E104" s="3670"/>
      <c r="F104" s="3648"/>
      <c r="G104" s="3671"/>
      <c r="H104" s="3648"/>
      <c r="I104" s="25"/>
      <c r="J104" s="3641"/>
      <c r="K104" s="3635"/>
      <c r="L104" s="3642"/>
      <c r="M104" s="25"/>
      <c r="N104" s="3627">
        <v>3</v>
      </c>
      <c r="O104" s="3628" t="s">
        <v>11014</v>
      </c>
      <c r="P104" s="3629" t="s">
        <v>11015</v>
      </c>
      <c r="Q104" s="3630" t="s">
        <v>11016</v>
      </c>
      <c r="R104" s="3631" t="s">
        <v>11017</v>
      </c>
      <c r="S104" s="3632" t="s">
        <v>11018</v>
      </c>
      <c r="T104" s="3631" t="s">
        <v>11019</v>
      </c>
      <c r="V104" s="3526"/>
      <c r="AA104" s="3526"/>
      <c r="AB104" s="3509"/>
      <c r="AC104" s="3528"/>
      <c r="AD104" s="3528"/>
      <c r="AF104" s="10">
        <v>1</v>
      </c>
    </row>
    <row r="105" spans="2:32" ht="30" customHeight="1">
      <c r="B105" s="3516"/>
      <c r="C105" s="178"/>
      <c r="D105" s="3648"/>
      <c r="E105" s="3670"/>
      <c r="F105" s="3648"/>
      <c r="G105" s="3671"/>
      <c r="H105" s="3648"/>
      <c r="I105" s="25"/>
      <c r="J105" s="3641"/>
      <c r="K105" s="3635"/>
      <c r="L105" s="3642"/>
      <c r="M105" s="25"/>
      <c r="N105" s="3627">
        <f t="shared" ref="N105" si="18">N104+1</f>
        <v>4</v>
      </c>
      <c r="O105" s="3628" t="s">
        <v>11020</v>
      </c>
      <c r="P105" s="3629" t="s">
        <v>11021</v>
      </c>
      <c r="Q105" s="3630" t="s">
        <v>11022</v>
      </c>
      <c r="R105" s="3631" t="s">
        <v>11023</v>
      </c>
      <c r="S105" s="3632" t="s">
        <v>11024</v>
      </c>
      <c r="T105" s="3631" t="s">
        <v>11025</v>
      </c>
      <c r="V105" s="3526"/>
      <c r="W105" s="3546" t="s">
        <v>7889</v>
      </c>
      <c r="X105" s="3653"/>
      <c r="Y105" s="3653"/>
      <c r="AA105" s="3526"/>
      <c r="AB105" s="3509"/>
      <c r="AC105" s="3528"/>
      <c r="AD105" s="3528"/>
      <c r="AF105" s="10">
        <v>1</v>
      </c>
    </row>
    <row r="106" spans="2:32" ht="30" customHeight="1">
      <c r="B106" s="3516"/>
      <c r="C106" s="178"/>
      <c r="D106" s="3648"/>
      <c r="E106" s="3670"/>
      <c r="F106" s="3648"/>
      <c r="G106" s="3671"/>
      <c r="H106" s="3648"/>
      <c r="I106" s="25"/>
      <c r="J106" s="3678"/>
      <c r="K106" s="3679"/>
      <c r="L106" s="3680"/>
      <c r="M106" s="25"/>
      <c r="N106" s="3627">
        <v>4</v>
      </c>
      <c r="O106" s="3628" t="s">
        <v>11026</v>
      </c>
      <c r="P106" s="3629" t="s">
        <v>11027</v>
      </c>
      <c r="Q106" s="3630" t="s">
        <v>11028</v>
      </c>
      <c r="R106" s="3631" t="s">
        <v>11029</v>
      </c>
      <c r="S106" s="3632" t="s">
        <v>11030</v>
      </c>
      <c r="T106" s="3631" t="s">
        <v>11031</v>
      </c>
      <c r="V106" s="3526">
        <v>1</v>
      </c>
      <c r="W106" s="3509" t="s">
        <v>7893</v>
      </c>
      <c r="X106" s="3522" t="s">
        <v>7894</v>
      </c>
      <c r="Y106" s="3522" t="s">
        <v>7895</v>
      </c>
      <c r="AA106" s="3526"/>
      <c r="AB106" s="3509"/>
      <c r="AC106" s="3528"/>
      <c r="AD106" s="3528"/>
      <c r="AF106" s="10">
        <v>1</v>
      </c>
    </row>
    <row r="107" spans="2:32" ht="30" customHeight="1">
      <c r="B107" s="3516"/>
      <c r="C107" s="178"/>
      <c r="D107" s="3648"/>
      <c r="E107" s="3670"/>
      <c r="F107" s="3648"/>
      <c r="G107" s="3671"/>
      <c r="H107" s="3648"/>
      <c r="I107" s="25"/>
      <c r="M107" s="25"/>
      <c r="N107" s="3627"/>
      <c r="O107" s="3620" t="s">
        <v>421</v>
      </c>
      <c r="P107" s="3518"/>
      <c r="Q107" s="3660"/>
      <c r="R107" s="3661"/>
      <c r="S107" s="3662"/>
      <c r="T107" s="3663"/>
      <c r="V107" s="3526">
        <v>2</v>
      </c>
      <c r="W107" s="3509" t="s">
        <v>7903</v>
      </c>
      <c r="X107" s="3522" t="s">
        <v>7904</v>
      </c>
      <c r="Y107" s="3522" t="s">
        <v>7905</v>
      </c>
      <c r="AA107" s="3526"/>
      <c r="AB107" s="3509"/>
      <c r="AC107" s="3528"/>
      <c r="AD107" s="3528"/>
      <c r="AF107" s="10">
        <v>1</v>
      </c>
    </row>
    <row r="108" spans="2:32" ht="30" customHeight="1">
      <c r="B108" s="3516"/>
      <c r="C108" s="178"/>
      <c r="D108" s="3648"/>
      <c r="E108" s="3670"/>
      <c r="F108" s="3648"/>
      <c r="G108" s="3671"/>
      <c r="H108" s="3648"/>
      <c r="I108" s="25"/>
      <c r="M108" s="25"/>
      <c r="N108" s="3627">
        <v>1</v>
      </c>
      <c r="O108" s="3628" t="s">
        <v>11032</v>
      </c>
      <c r="P108" s="3629" t="s">
        <v>11033</v>
      </c>
      <c r="Q108" s="3630" t="s">
        <v>11034</v>
      </c>
      <c r="R108" s="3631" t="s">
        <v>11035</v>
      </c>
      <c r="S108" s="3632" t="s">
        <v>11036</v>
      </c>
      <c r="T108" s="3631" t="s">
        <v>11037</v>
      </c>
      <c r="V108" s="3526">
        <v>3</v>
      </c>
      <c r="W108" s="3509" t="s">
        <v>7915</v>
      </c>
      <c r="X108" s="3522" t="s">
        <v>7916</v>
      </c>
      <c r="Y108" s="3522" t="s">
        <v>7917</v>
      </c>
      <c r="AA108" s="3526"/>
      <c r="AB108" s="3509"/>
      <c r="AC108" s="3528"/>
      <c r="AD108" s="3528"/>
      <c r="AF108" s="10">
        <v>1</v>
      </c>
    </row>
    <row r="109" spans="2:32" ht="30" customHeight="1">
      <c r="B109" s="3516"/>
      <c r="C109" s="178"/>
      <c r="D109" s="3648"/>
      <c r="E109" s="3670"/>
      <c r="F109" s="3648"/>
      <c r="G109" s="3671"/>
      <c r="H109" s="3648"/>
      <c r="I109" s="25"/>
      <c r="M109" s="25"/>
      <c r="N109" s="3627"/>
      <c r="O109" s="3620" t="s">
        <v>3617</v>
      </c>
      <c r="P109" s="3518"/>
      <c r="Q109" s="3660"/>
      <c r="R109" s="3661"/>
      <c r="S109" s="3662"/>
      <c r="T109" s="3663"/>
      <c r="V109" s="3526">
        <v>4</v>
      </c>
      <c r="W109" s="3509" t="s">
        <v>7927</v>
      </c>
      <c r="X109" s="3522" t="s">
        <v>7928</v>
      </c>
      <c r="Y109" s="3522" t="s">
        <v>7929</v>
      </c>
      <c r="AA109" s="3526"/>
      <c r="AB109" s="3509"/>
      <c r="AC109" s="3528"/>
      <c r="AD109" s="3528"/>
      <c r="AF109" s="10">
        <v>1</v>
      </c>
    </row>
    <row r="110" spans="2:32" ht="30" customHeight="1">
      <c r="B110" s="3516"/>
      <c r="C110" s="178"/>
      <c r="D110" s="3648"/>
      <c r="E110" s="3670"/>
      <c r="F110" s="3648"/>
      <c r="G110" s="3671"/>
      <c r="H110" s="3648"/>
      <c r="I110" s="25"/>
      <c r="M110" s="25"/>
      <c r="N110" s="3627">
        <v>1</v>
      </c>
      <c r="O110" s="3628" t="s">
        <v>11038</v>
      </c>
      <c r="P110" s="3629" t="s">
        <v>11039</v>
      </c>
      <c r="Q110" s="3630" t="s">
        <v>11040</v>
      </c>
      <c r="R110" s="3631" t="s">
        <v>11041</v>
      </c>
      <c r="S110" s="3632" t="s">
        <v>11042</v>
      </c>
      <c r="T110" s="3631" t="s">
        <v>11043</v>
      </c>
      <c r="V110" s="3526">
        <v>5</v>
      </c>
      <c r="W110" s="3509" t="s">
        <v>7936</v>
      </c>
      <c r="X110" s="3522" t="s">
        <v>7937</v>
      </c>
      <c r="Y110" s="3522" t="s">
        <v>7938</v>
      </c>
      <c r="AA110" s="3526"/>
      <c r="AB110" s="3509"/>
      <c r="AC110" s="3528"/>
      <c r="AD110" s="3528"/>
      <c r="AF110" s="10">
        <v>1</v>
      </c>
    </row>
    <row r="111" spans="2:32" ht="30" customHeight="1">
      <c r="B111" s="3516"/>
      <c r="C111" s="178"/>
      <c r="D111" s="3648"/>
      <c r="E111" s="3670"/>
      <c r="F111" s="3648"/>
      <c r="G111" s="3671"/>
      <c r="H111" s="3648"/>
      <c r="I111" s="25"/>
      <c r="M111" s="25"/>
      <c r="N111" s="3627">
        <v>2</v>
      </c>
      <c r="O111" s="3628" t="s">
        <v>11044</v>
      </c>
      <c r="P111" s="3629" t="s">
        <v>11045</v>
      </c>
      <c r="Q111" s="3630" t="s">
        <v>11046</v>
      </c>
      <c r="R111" s="3631" t="s">
        <v>11047</v>
      </c>
      <c r="S111" s="3632" t="s">
        <v>11048</v>
      </c>
      <c r="T111" s="3631" t="s">
        <v>11049</v>
      </c>
      <c r="V111" s="3526">
        <v>6</v>
      </c>
      <c r="W111" s="3509" t="s">
        <v>7946</v>
      </c>
      <c r="X111" s="3522" t="s">
        <v>7947</v>
      </c>
      <c r="Y111" s="3522" t="s">
        <v>7948</v>
      </c>
      <c r="AA111" s="3526"/>
      <c r="AB111" s="3509"/>
      <c r="AC111" s="3528"/>
      <c r="AD111" s="3528"/>
      <c r="AF111" s="10">
        <v>1</v>
      </c>
    </row>
    <row r="112" spans="2:32" ht="30" customHeight="1">
      <c r="B112" s="3516"/>
      <c r="C112" s="178"/>
      <c r="D112" s="3648"/>
      <c r="E112" s="3670"/>
      <c r="F112" s="3648"/>
      <c r="G112" s="3671"/>
      <c r="H112" s="3648"/>
      <c r="I112" s="25"/>
      <c r="M112" s="25"/>
      <c r="N112" s="3627">
        <f>N111+1</f>
        <v>3</v>
      </c>
      <c r="O112" s="3628" t="s">
        <v>11050</v>
      </c>
      <c r="P112" s="3629" t="s">
        <v>11051</v>
      </c>
      <c r="Q112" s="3630" t="s">
        <v>11052</v>
      </c>
      <c r="R112" s="3631" t="s">
        <v>11053</v>
      </c>
      <c r="S112" s="3632" t="s">
        <v>11054</v>
      </c>
      <c r="T112" s="3631" t="s">
        <v>11055</v>
      </c>
      <c r="V112" s="3526">
        <v>7</v>
      </c>
      <c r="W112" s="3509" t="s">
        <v>7956</v>
      </c>
      <c r="X112" s="3522" t="s">
        <v>7957</v>
      </c>
      <c r="Y112" s="3522" t="s">
        <v>7958</v>
      </c>
      <c r="AA112" s="3526"/>
      <c r="AB112" s="3509"/>
      <c r="AC112" s="3528"/>
      <c r="AD112" s="3528"/>
      <c r="AF112" s="10">
        <v>1</v>
      </c>
    </row>
    <row r="113" spans="2:32" ht="30" customHeight="1">
      <c r="B113" s="3516"/>
      <c r="C113" s="178"/>
      <c r="D113" s="3648"/>
      <c r="E113" s="3670"/>
      <c r="F113" s="3648"/>
      <c r="G113" s="3671"/>
      <c r="H113" s="3648"/>
      <c r="I113" s="25"/>
      <c r="M113" s="25"/>
      <c r="N113" s="3627"/>
      <c r="O113" s="3620" t="s">
        <v>7627</v>
      </c>
      <c r="P113" s="3518"/>
      <c r="Q113" s="3660"/>
      <c r="R113" s="3661"/>
      <c r="S113" s="3662"/>
      <c r="T113" s="3663"/>
      <c r="V113" s="3526">
        <v>8</v>
      </c>
      <c r="W113" s="3509" t="s">
        <v>7966</v>
      </c>
      <c r="X113" s="3522" t="s">
        <v>7967</v>
      </c>
      <c r="Y113" s="3522" t="s">
        <v>7968</v>
      </c>
      <c r="AA113" s="3526"/>
      <c r="AB113" s="3509"/>
      <c r="AC113" s="3528"/>
      <c r="AD113" s="3528"/>
      <c r="AF113" s="10">
        <v>1</v>
      </c>
    </row>
    <row r="114" spans="2:32" ht="30" customHeight="1">
      <c r="B114" s="3516"/>
      <c r="C114" s="178"/>
      <c r="D114" s="3648"/>
      <c r="E114" s="3670"/>
      <c r="F114" s="3648"/>
      <c r="G114" s="3671"/>
      <c r="H114" s="3648"/>
      <c r="I114" s="25"/>
      <c r="M114" s="25"/>
      <c r="N114" s="3627">
        <v>1</v>
      </c>
      <c r="O114" s="3628" t="s">
        <v>11056</v>
      </c>
      <c r="P114" s="3629" t="s">
        <v>11057</v>
      </c>
      <c r="Q114" s="3630" t="s">
        <v>11058</v>
      </c>
      <c r="R114" s="3631" t="s">
        <v>11059</v>
      </c>
      <c r="S114" s="3632" t="s">
        <v>11060</v>
      </c>
      <c r="T114" s="3631" t="s">
        <v>11061</v>
      </c>
      <c r="V114" s="3526">
        <v>9</v>
      </c>
      <c r="W114" s="3509" t="s">
        <v>7975</v>
      </c>
      <c r="X114" s="3522" t="s">
        <v>7976</v>
      </c>
      <c r="Y114" s="3522" t="s">
        <v>7977</v>
      </c>
      <c r="AA114" s="3526"/>
      <c r="AB114" s="3509"/>
      <c r="AC114" s="3528"/>
      <c r="AD114" s="3528"/>
      <c r="AF114" s="10">
        <v>1</v>
      </c>
    </row>
    <row r="115" spans="2:32" ht="30" customHeight="1">
      <c r="B115" s="3516"/>
      <c r="C115" s="178"/>
      <c r="D115" s="3648"/>
      <c r="E115" s="3670"/>
      <c r="F115" s="3648"/>
      <c r="G115" s="3671"/>
      <c r="H115" s="3648"/>
      <c r="I115" s="25"/>
      <c r="M115" s="25"/>
      <c r="N115" s="3627"/>
      <c r="O115" s="3620" t="s">
        <v>9188</v>
      </c>
      <c r="P115" s="3518"/>
      <c r="Q115" s="3660"/>
      <c r="R115" s="3661"/>
      <c r="S115" s="3662"/>
      <c r="T115" s="3663"/>
      <c r="V115" s="3526">
        <v>10</v>
      </c>
      <c r="W115" s="3509" t="s">
        <v>7984</v>
      </c>
      <c r="X115" s="3522" t="s">
        <v>7985</v>
      </c>
      <c r="Y115" s="3522" t="s">
        <v>7986</v>
      </c>
      <c r="AA115" s="3526"/>
      <c r="AB115" s="3509"/>
      <c r="AC115" s="3528"/>
      <c r="AD115" s="3528"/>
      <c r="AF115" s="10">
        <v>1</v>
      </c>
    </row>
    <row r="116" spans="2:32" ht="30" customHeight="1">
      <c r="B116" s="3516"/>
      <c r="C116" s="178"/>
      <c r="D116" s="3648"/>
      <c r="E116" s="3670"/>
      <c r="F116" s="3648"/>
      <c r="G116" s="3671"/>
      <c r="H116" s="3648"/>
      <c r="I116" s="25"/>
      <c r="M116" s="25"/>
      <c r="N116" s="3627">
        <v>1</v>
      </c>
      <c r="O116" s="3628" t="s">
        <v>11062</v>
      </c>
      <c r="P116" s="3629" t="s">
        <v>11063</v>
      </c>
      <c r="Q116" s="3630" t="s">
        <v>11064</v>
      </c>
      <c r="R116" s="3631" t="s">
        <v>11065</v>
      </c>
      <c r="S116" s="3632" t="s">
        <v>11066</v>
      </c>
      <c r="T116" s="3631" t="s">
        <v>11067</v>
      </c>
      <c r="V116" s="3526">
        <v>11</v>
      </c>
      <c r="W116" s="3509" t="s">
        <v>7993</v>
      </c>
      <c r="X116" s="3522" t="s">
        <v>7994</v>
      </c>
      <c r="Y116" s="3522" t="s">
        <v>7995</v>
      </c>
      <c r="AA116" s="3526"/>
      <c r="AB116" s="3509"/>
      <c r="AC116" s="3528"/>
      <c r="AD116" s="3528"/>
      <c r="AF116" s="10">
        <v>1</v>
      </c>
    </row>
    <row r="117" spans="2:32" ht="30" customHeight="1">
      <c r="B117" s="3516"/>
      <c r="C117" s="178"/>
      <c r="D117" s="3648"/>
      <c r="E117" s="3670"/>
      <c r="F117" s="3648"/>
      <c r="G117" s="3671"/>
      <c r="H117" s="3648"/>
      <c r="I117" s="25"/>
      <c r="M117" s="25"/>
      <c r="N117" s="3627">
        <f>N116+1</f>
        <v>2</v>
      </c>
      <c r="O117" s="3628" t="s">
        <v>11068</v>
      </c>
      <c r="P117" s="3629" t="s">
        <v>11069</v>
      </c>
      <c r="Q117" s="3630" t="s">
        <v>11070</v>
      </c>
      <c r="R117" s="3631" t="s">
        <v>11071</v>
      </c>
      <c r="S117" s="3632" t="s">
        <v>11072</v>
      </c>
      <c r="T117" s="3631" t="s">
        <v>11073</v>
      </c>
      <c r="V117" s="3526">
        <v>12</v>
      </c>
      <c r="W117" s="3509" t="s">
        <v>8002</v>
      </c>
      <c r="X117" s="3522" t="s">
        <v>8003</v>
      </c>
      <c r="Y117" s="3522" t="s">
        <v>8004</v>
      </c>
      <c r="AA117" s="3526"/>
      <c r="AB117" s="3509"/>
      <c r="AC117" s="3528"/>
      <c r="AD117" s="3528"/>
      <c r="AF117" s="10">
        <v>1</v>
      </c>
    </row>
    <row r="118" spans="2:32" ht="30" customHeight="1">
      <c r="B118" s="3516"/>
      <c r="C118" s="178"/>
      <c r="D118" s="3648"/>
      <c r="E118" s="3670"/>
      <c r="F118" s="3648"/>
      <c r="G118" s="3671"/>
      <c r="H118" s="3648"/>
      <c r="I118" s="25"/>
      <c r="M118" s="25"/>
      <c r="N118" s="3627">
        <f>N117+1</f>
        <v>3</v>
      </c>
      <c r="O118" s="3628" t="s">
        <v>11074</v>
      </c>
      <c r="P118" s="3629" t="s">
        <v>11075</v>
      </c>
      <c r="Q118" s="3630" t="s">
        <v>11076</v>
      </c>
      <c r="R118" s="3631" t="s">
        <v>11077</v>
      </c>
      <c r="S118" s="3632" t="s">
        <v>11078</v>
      </c>
      <c r="T118" s="3631" t="s">
        <v>11079</v>
      </c>
      <c r="V118" s="3526"/>
      <c r="AA118" s="3526"/>
      <c r="AB118" s="3509"/>
      <c r="AC118" s="3528"/>
      <c r="AD118" s="3528"/>
      <c r="AF118" s="10">
        <v>1</v>
      </c>
    </row>
    <row r="119" spans="2:32" ht="30" customHeight="1">
      <c r="B119" s="3516">
        <v>1</v>
      </c>
      <c r="C119" s="178"/>
      <c r="D119" s="3648"/>
      <c r="E119" s="3670"/>
      <c r="F119" s="3648"/>
      <c r="G119" s="3671"/>
      <c r="H119" s="3648"/>
      <c r="I119" s="25"/>
      <c r="M119" s="25"/>
      <c r="N119" s="3627"/>
      <c r="O119" s="3620" t="s">
        <v>3618</v>
      </c>
      <c r="P119" s="3518"/>
      <c r="Q119" s="3660"/>
      <c r="R119" s="3661"/>
      <c r="S119" s="3662"/>
      <c r="T119" s="3663"/>
      <c r="V119" s="3526"/>
      <c r="W119" s="3546" t="s">
        <v>8017</v>
      </c>
      <c r="X119" s="3546" t="s">
        <v>8018</v>
      </c>
      <c r="Y119" s="3546" t="s">
        <v>8019</v>
      </c>
      <c r="AA119" s="3526"/>
      <c r="AB119" s="3509"/>
      <c r="AC119" s="3528"/>
      <c r="AD119" s="3528"/>
      <c r="AF119" s="10">
        <v>1</v>
      </c>
    </row>
    <row r="120" spans="2:32" ht="30" customHeight="1">
      <c r="B120" s="3516"/>
      <c r="C120" s="178"/>
      <c r="D120" s="3648"/>
      <c r="E120" s="3670"/>
      <c r="F120" s="3648"/>
      <c r="G120" s="3671"/>
      <c r="H120" s="3648"/>
      <c r="I120" s="25"/>
      <c r="M120" s="25"/>
      <c r="N120" s="3627">
        <v>1</v>
      </c>
      <c r="O120" s="3628" t="s">
        <v>11080</v>
      </c>
      <c r="P120" s="3629" t="s">
        <v>11081</v>
      </c>
      <c r="Q120" s="3630" t="s">
        <v>11082</v>
      </c>
      <c r="R120" s="3631" t="s">
        <v>11083</v>
      </c>
      <c r="S120" s="3632" t="s">
        <v>11084</v>
      </c>
      <c r="T120" s="3631" t="s">
        <v>11085</v>
      </c>
      <c r="V120" s="3526">
        <v>1</v>
      </c>
      <c r="W120" s="3509" t="s">
        <v>8026</v>
      </c>
      <c r="X120" s="3522" t="s">
        <v>8027</v>
      </c>
      <c r="Y120" s="3522" t="s">
        <v>8028</v>
      </c>
      <c r="AA120" s="3526"/>
      <c r="AB120" s="3509"/>
      <c r="AC120" s="3528"/>
      <c r="AD120" s="3528"/>
      <c r="AF120" s="10">
        <v>1</v>
      </c>
    </row>
    <row r="121" spans="2:32" ht="30" customHeight="1">
      <c r="B121" s="3516"/>
      <c r="C121" s="178"/>
      <c r="D121" s="3648"/>
      <c r="E121" s="3670"/>
      <c r="F121" s="3648"/>
      <c r="G121" s="3671"/>
      <c r="H121" s="3648"/>
      <c r="I121" s="25"/>
      <c r="M121" s="25"/>
      <c r="N121" s="3627">
        <f>N120+1</f>
        <v>2</v>
      </c>
      <c r="O121" s="3628" t="s">
        <v>11086</v>
      </c>
      <c r="P121" s="3629" t="s">
        <v>11087</v>
      </c>
      <c r="Q121" s="3630" t="s">
        <v>11088</v>
      </c>
      <c r="R121" s="3631" t="s">
        <v>11089</v>
      </c>
      <c r="S121" s="3632" t="s">
        <v>11090</v>
      </c>
      <c r="T121" s="3681" t="s">
        <v>11091</v>
      </c>
      <c r="V121" s="3526">
        <v>2</v>
      </c>
      <c r="W121" s="3509" t="s">
        <v>8035</v>
      </c>
      <c r="X121" s="3522" t="s">
        <v>8036</v>
      </c>
      <c r="Y121" s="3522" t="s">
        <v>8037</v>
      </c>
      <c r="AA121" s="3526"/>
      <c r="AB121" s="3509"/>
      <c r="AC121" s="3528"/>
      <c r="AD121" s="3528"/>
      <c r="AF121" s="10">
        <v>1</v>
      </c>
    </row>
    <row r="122" spans="2:32" ht="30" customHeight="1">
      <c r="B122" s="3516"/>
      <c r="C122" s="178"/>
      <c r="D122" s="3648"/>
      <c r="E122" s="3670"/>
      <c r="F122" s="3648"/>
      <c r="G122" s="3671"/>
      <c r="H122" s="3648"/>
      <c r="I122" s="25"/>
      <c r="M122" s="25"/>
      <c r="N122" s="3627">
        <f t="shared" ref="N122:N125" si="19">N121+1</f>
        <v>3</v>
      </c>
      <c r="O122" s="3628" t="s">
        <v>11092</v>
      </c>
      <c r="P122" s="3629" t="s">
        <v>11093</v>
      </c>
      <c r="Q122" s="3630" t="s">
        <v>11094</v>
      </c>
      <c r="R122" s="3631" t="s">
        <v>11095</v>
      </c>
      <c r="S122" s="3632" t="s">
        <v>11096</v>
      </c>
      <c r="T122" s="3631" t="s">
        <v>11097</v>
      </c>
      <c r="V122" s="3526">
        <v>3</v>
      </c>
      <c r="W122" s="3509" t="s">
        <v>8044</v>
      </c>
      <c r="X122" s="3522" t="s">
        <v>8045</v>
      </c>
      <c r="Y122" s="3522" t="s">
        <v>8046</v>
      </c>
      <c r="AA122" s="3526"/>
      <c r="AB122" s="3509"/>
      <c r="AC122" s="3528"/>
      <c r="AD122" s="3528"/>
      <c r="AF122" s="10">
        <v>1</v>
      </c>
    </row>
    <row r="123" spans="2:32" ht="30" customHeight="1">
      <c r="B123" s="3516"/>
      <c r="C123" s="178"/>
      <c r="D123" s="3648"/>
      <c r="E123" s="3670"/>
      <c r="F123" s="3648"/>
      <c r="G123" s="3671"/>
      <c r="H123" s="3648"/>
      <c r="I123" s="25"/>
      <c r="M123" s="25"/>
      <c r="N123" s="3627">
        <f t="shared" si="19"/>
        <v>4</v>
      </c>
      <c r="O123" s="3628" t="s">
        <v>11098</v>
      </c>
      <c r="P123" s="3629" t="s">
        <v>11099</v>
      </c>
      <c r="Q123" s="3630" t="s">
        <v>11100</v>
      </c>
      <c r="R123" s="3631" t="s">
        <v>11101</v>
      </c>
      <c r="S123" s="3632" t="s">
        <v>11102</v>
      </c>
      <c r="T123" s="3631" t="s">
        <v>11103</v>
      </c>
      <c r="V123" s="3526">
        <v>4</v>
      </c>
      <c r="W123" s="3509" t="s">
        <v>8053</v>
      </c>
      <c r="X123" s="3522" t="s">
        <v>8054</v>
      </c>
      <c r="Y123" s="3522" t="s">
        <v>8055</v>
      </c>
      <c r="AA123" s="3526"/>
      <c r="AB123" s="3509"/>
      <c r="AC123" s="3528"/>
      <c r="AD123" s="3528"/>
      <c r="AF123" s="10">
        <v>1</v>
      </c>
    </row>
    <row r="124" spans="2:32" ht="30" customHeight="1">
      <c r="B124" s="3516"/>
      <c r="C124" s="178"/>
      <c r="D124" s="3648"/>
      <c r="E124" s="3670"/>
      <c r="F124" s="3648"/>
      <c r="G124" s="3671"/>
      <c r="H124" s="3648"/>
      <c r="I124" s="25"/>
      <c r="M124" s="25"/>
      <c r="N124" s="3627">
        <f t="shared" si="19"/>
        <v>5</v>
      </c>
      <c r="O124" s="3628" t="s">
        <v>11104</v>
      </c>
      <c r="P124" s="3629" t="s">
        <v>11105</v>
      </c>
      <c r="Q124" s="3630" t="s">
        <v>11106</v>
      </c>
      <c r="R124" s="3631" t="s">
        <v>11107</v>
      </c>
      <c r="S124" s="3632" t="s">
        <v>11108</v>
      </c>
      <c r="T124" s="3631" t="s">
        <v>11109</v>
      </c>
      <c r="V124" s="3526">
        <v>5</v>
      </c>
      <c r="W124" s="3509" t="s">
        <v>8062</v>
      </c>
      <c r="X124" s="3522" t="s">
        <v>8063</v>
      </c>
      <c r="Y124" s="3522" t="s">
        <v>8064</v>
      </c>
      <c r="AA124" s="3526"/>
      <c r="AB124" s="3509"/>
      <c r="AC124" s="3528"/>
      <c r="AD124" s="3528"/>
      <c r="AF124" s="10">
        <v>1</v>
      </c>
    </row>
    <row r="125" spans="2:32" ht="30" customHeight="1">
      <c r="B125" s="3516"/>
      <c r="C125" s="178"/>
      <c r="D125" s="3648"/>
      <c r="E125" s="3670"/>
      <c r="F125" s="3648"/>
      <c r="G125" s="3671"/>
      <c r="H125" s="3648"/>
      <c r="I125" s="25"/>
      <c r="M125" s="25"/>
      <c r="N125" s="3627">
        <f t="shared" si="19"/>
        <v>6</v>
      </c>
      <c r="O125" s="3628" t="s">
        <v>11110</v>
      </c>
      <c r="P125" s="3629" t="s">
        <v>11111</v>
      </c>
      <c r="Q125" s="3630" t="s">
        <v>11112</v>
      </c>
      <c r="R125" s="3631" t="s">
        <v>11113</v>
      </c>
      <c r="S125" s="3632" t="s">
        <v>11114</v>
      </c>
      <c r="T125" s="3631" t="s">
        <v>11115</v>
      </c>
      <c r="V125" s="3526">
        <v>6</v>
      </c>
      <c r="W125" s="3509" t="s">
        <v>8071</v>
      </c>
      <c r="X125" s="3522" t="s">
        <v>8072</v>
      </c>
      <c r="Y125" s="3522" t="s">
        <v>8073</v>
      </c>
      <c r="AA125" s="3526"/>
      <c r="AB125" s="3509"/>
      <c r="AC125" s="3528"/>
      <c r="AD125" s="3528"/>
      <c r="AF125" s="10">
        <v>1</v>
      </c>
    </row>
    <row r="126" spans="2:32" ht="30" customHeight="1">
      <c r="B126" s="3516"/>
      <c r="C126" s="178"/>
      <c r="D126" s="3648"/>
      <c r="E126" s="3670"/>
      <c r="F126" s="3648"/>
      <c r="G126" s="3671"/>
      <c r="H126" s="3648"/>
      <c r="I126" s="25"/>
      <c r="M126" s="25"/>
      <c r="N126" s="3627"/>
      <c r="O126" s="3620" t="s">
        <v>7766</v>
      </c>
      <c r="P126" s="3518"/>
      <c r="Q126" s="3660"/>
      <c r="R126" s="3661"/>
      <c r="S126" s="3662"/>
      <c r="T126" s="3663"/>
      <c r="V126" s="3578"/>
      <c r="AA126" s="3526"/>
      <c r="AB126" s="3509"/>
      <c r="AC126" s="3528"/>
      <c r="AD126" s="3528"/>
      <c r="AF126" s="10">
        <v>1</v>
      </c>
    </row>
    <row r="127" spans="2:32" ht="30" customHeight="1">
      <c r="B127" s="3516"/>
      <c r="C127" s="178"/>
      <c r="D127" s="3648"/>
      <c r="E127" s="3670"/>
      <c r="F127" s="3648"/>
      <c r="G127" s="3671"/>
      <c r="H127" s="3648"/>
      <c r="I127" s="25"/>
      <c r="M127" s="25"/>
      <c r="N127" s="3627">
        <v>1</v>
      </c>
      <c r="O127" s="3628" t="s">
        <v>11116</v>
      </c>
      <c r="P127" s="3629" t="s">
        <v>11117</v>
      </c>
      <c r="Q127" s="3630" t="s">
        <v>11118</v>
      </c>
      <c r="R127" s="3631" t="s">
        <v>11119</v>
      </c>
      <c r="S127" s="3632" t="s">
        <v>11120</v>
      </c>
      <c r="T127" s="3631" t="s">
        <v>11121</v>
      </c>
      <c r="V127" s="3578"/>
      <c r="W127" s="3546" t="s">
        <v>8086</v>
      </c>
      <c r="X127" s="3546" t="s">
        <v>8087</v>
      </c>
      <c r="Y127" s="3546" t="s">
        <v>8088</v>
      </c>
      <c r="AA127" s="3526"/>
      <c r="AB127" s="3509"/>
      <c r="AC127" s="3528"/>
      <c r="AD127" s="3528"/>
      <c r="AF127" s="10">
        <v>1</v>
      </c>
    </row>
    <row r="128" spans="2:32" ht="30" customHeight="1">
      <c r="B128" s="3516"/>
      <c r="C128" s="178"/>
      <c r="D128" s="3648"/>
      <c r="E128" s="3670"/>
      <c r="F128" s="3648"/>
      <c r="G128" s="3671"/>
      <c r="H128" s="3648"/>
      <c r="I128" s="25"/>
      <c r="M128" s="25"/>
      <c r="N128" s="3627">
        <f>N127+1</f>
        <v>2</v>
      </c>
      <c r="O128" s="3628" t="s">
        <v>11122</v>
      </c>
      <c r="P128" s="3629" t="s">
        <v>11123</v>
      </c>
      <c r="Q128" s="3630" t="s">
        <v>11124</v>
      </c>
      <c r="R128" s="3631" t="s">
        <v>11125</v>
      </c>
      <c r="S128" s="3632" t="s">
        <v>11126</v>
      </c>
      <c r="T128" s="3631" t="s">
        <v>11127</v>
      </c>
      <c r="V128" s="3526">
        <v>1</v>
      </c>
      <c r="W128" s="3509" t="s">
        <v>8095</v>
      </c>
      <c r="X128" s="3522" t="s">
        <v>8096</v>
      </c>
      <c r="Y128" s="3522" t="s">
        <v>8097</v>
      </c>
      <c r="AA128" s="3526"/>
      <c r="AB128" s="3509"/>
      <c r="AC128" s="3528"/>
      <c r="AD128" s="3528"/>
      <c r="AF128" s="10">
        <v>1</v>
      </c>
    </row>
    <row r="129" spans="2:32" ht="30" customHeight="1">
      <c r="B129" s="3516"/>
      <c r="C129" s="178"/>
      <c r="D129" s="3648"/>
      <c r="E129" s="3670"/>
      <c r="F129" s="3648"/>
      <c r="G129" s="3671"/>
      <c r="H129" s="3648"/>
      <c r="I129" s="25"/>
      <c r="M129" s="25"/>
      <c r="N129" s="3627">
        <f t="shared" ref="N129:N136" si="20">N128+1</f>
        <v>3</v>
      </c>
      <c r="O129" s="3628" t="s">
        <v>11128</v>
      </c>
      <c r="P129" s="3629" t="s">
        <v>11129</v>
      </c>
      <c r="Q129" s="3630" t="s">
        <v>11130</v>
      </c>
      <c r="R129" s="3631" t="s">
        <v>11131</v>
      </c>
      <c r="S129" s="3632" t="s">
        <v>11132</v>
      </c>
      <c r="T129" s="3631" t="s">
        <v>11133</v>
      </c>
      <c r="V129" s="3526">
        <v>2</v>
      </c>
      <c r="W129" s="3509" t="s">
        <v>8104</v>
      </c>
      <c r="X129" s="3522" t="s">
        <v>8105</v>
      </c>
      <c r="Y129" s="3522" t="s">
        <v>8106</v>
      </c>
      <c r="AA129" s="3526"/>
      <c r="AB129" s="3509"/>
      <c r="AC129" s="3528"/>
      <c r="AD129" s="3528"/>
      <c r="AF129" s="10">
        <v>1</v>
      </c>
    </row>
    <row r="130" spans="2:32" ht="30" customHeight="1">
      <c r="B130" s="3516"/>
      <c r="C130" s="178"/>
      <c r="D130" s="3648"/>
      <c r="E130" s="3670"/>
      <c r="F130" s="3648"/>
      <c r="G130" s="3671"/>
      <c r="H130" s="3648"/>
      <c r="I130" s="25"/>
      <c r="M130" s="25"/>
      <c r="N130" s="3627">
        <f t="shared" si="20"/>
        <v>4</v>
      </c>
      <c r="O130" s="3628" t="s">
        <v>11134</v>
      </c>
      <c r="P130" s="3629" t="s">
        <v>11135</v>
      </c>
      <c r="Q130" s="3630" t="s">
        <v>11136</v>
      </c>
      <c r="R130" s="3631" t="s">
        <v>11137</v>
      </c>
      <c r="S130" s="3632" t="s">
        <v>11138</v>
      </c>
      <c r="T130" s="3631" t="s">
        <v>11139</v>
      </c>
      <c r="V130" s="3526">
        <v>3</v>
      </c>
      <c r="W130" s="3509" t="s">
        <v>8113</v>
      </c>
      <c r="X130" s="3522" t="s">
        <v>8114</v>
      </c>
      <c r="Y130" s="3522" t="s">
        <v>8115</v>
      </c>
      <c r="AA130" s="3526"/>
      <c r="AB130" s="3509"/>
      <c r="AC130" s="3528"/>
      <c r="AD130" s="3528"/>
      <c r="AF130" s="10">
        <v>1</v>
      </c>
    </row>
    <row r="131" spans="2:32" ht="30" customHeight="1">
      <c r="B131" s="3516"/>
      <c r="C131" s="178"/>
      <c r="D131" s="3648"/>
      <c r="E131" s="3670"/>
      <c r="F131" s="3648"/>
      <c r="G131" s="3671"/>
      <c r="H131" s="3648"/>
      <c r="I131" s="25"/>
      <c r="M131" s="25"/>
      <c r="N131" s="3627">
        <f t="shared" si="20"/>
        <v>5</v>
      </c>
      <c r="O131" s="3628" t="s">
        <v>11140</v>
      </c>
      <c r="P131" s="3629" t="s">
        <v>11141</v>
      </c>
      <c r="Q131" s="3630" t="s">
        <v>11142</v>
      </c>
      <c r="R131" s="3631" t="s">
        <v>11143</v>
      </c>
      <c r="S131" s="3632" t="s">
        <v>11144</v>
      </c>
      <c r="T131" s="3631" t="s">
        <v>11145</v>
      </c>
      <c r="V131" s="3526">
        <v>4</v>
      </c>
      <c r="W131" s="3509" t="s">
        <v>8122</v>
      </c>
      <c r="X131" s="3522" t="s">
        <v>8123</v>
      </c>
      <c r="Y131" s="3522" t="s">
        <v>8124</v>
      </c>
      <c r="AA131" s="3526"/>
      <c r="AB131" s="3509"/>
      <c r="AC131" s="3528"/>
      <c r="AD131" s="3528"/>
      <c r="AF131" s="10">
        <v>1</v>
      </c>
    </row>
    <row r="132" spans="2:32" ht="30" customHeight="1">
      <c r="B132" s="3516"/>
      <c r="C132" s="178"/>
      <c r="D132" s="3648"/>
      <c r="E132" s="3670"/>
      <c r="F132" s="3648"/>
      <c r="G132" s="3671"/>
      <c r="H132" s="3648"/>
      <c r="I132" s="25"/>
      <c r="M132" s="25"/>
      <c r="N132" s="3627">
        <f t="shared" si="20"/>
        <v>6</v>
      </c>
      <c r="O132" s="3628" t="s">
        <v>11146</v>
      </c>
      <c r="P132" s="3629" t="s">
        <v>11147</v>
      </c>
      <c r="Q132" s="3630" t="s">
        <v>11148</v>
      </c>
      <c r="R132" s="3631" t="s">
        <v>11149</v>
      </c>
      <c r="S132" s="3632" t="s">
        <v>11150</v>
      </c>
      <c r="T132" s="3631" t="s">
        <v>11151</v>
      </c>
      <c r="V132" s="3526">
        <v>5</v>
      </c>
      <c r="W132" s="3509" t="s">
        <v>8131</v>
      </c>
      <c r="X132" s="3522" t="s">
        <v>7526</v>
      </c>
      <c r="Y132" s="3522" t="s">
        <v>8132</v>
      </c>
      <c r="AA132" s="3526"/>
      <c r="AB132" s="3509"/>
      <c r="AC132" s="3528"/>
      <c r="AD132" s="3528"/>
      <c r="AF132" s="10">
        <v>1</v>
      </c>
    </row>
    <row r="133" spans="2:32" ht="30" customHeight="1">
      <c r="B133" s="3516"/>
      <c r="C133" s="178"/>
      <c r="D133" s="3648"/>
      <c r="E133" s="3670"/>
      <c r="F133" s="3648"/>
      <c r="G133" s="3671"/>
      <c r="H133" s="3648"/>
      <c r="I133" s="25"/>
      <c r="M133" s="25"/>
      <c r="N133" s="3627">
        <f t="shared" si="20"/>
        <v>7</v>
      </c>
      <c r="O133" s="3628" t="s">
        <v>11152</v>
      </c>
      <c r="P133" s="3629" t="s">
        <v>11153</v>
      </c>
      <c r="Q133" s="3630" t="s">
        <v>11154</v>
      </c>
      <c r="R133" s="3631" t="s">
        <v>11155</v>
      </c>
      <c r="S133" s="3632" t="s">
        <v>11156</v>
      </c>
      <c r="T133" s="3631" t="s">
        <v>11157</v>
      </c>
      <c r="V133" s="3526">
        <v>6</v>
      </c>
      <c r="W133" s="3509" t="s">
        <v>8139</v>
      </c>
      <c r="X133" s="3522" t="s">
        <v>8140</v>
      </c>
      <c r="Y133" s="3522" t="s">
        <v>8132</v>
      </c>
      <c r="AA133" s="3526"/>
      <c r="AB133" s="3509"/>
      <c r="AC133" s="3528"/>
      <c r="AD133" s="3528"/>
      <c r="AF133" s="10">
        <v>1</v>
      </c>
    </row>
    <row r="134" spans="2:32" ht="30" customHeight="1">
      <c r="B134" s="3516"/>
      <c r="C134" s="178"/>
      <c r="D134" s="3648"/>
      <c r="E134" s="3670"/>
      <c r="F134" s="3648"/>
      <c r="G134" s="3671"/>
      <c r="H134" s="3648"/>
      <c r="I134" s="25"/>
      <c r="M134" s="25"/>
      <c r="N134" s="3627">
        <f t="shared" si="20"/>
        <v>8</v>
      </c>
      <c r="O134" s="3628" t="s">
        <v>11158</v>
      </c>
      <c r="P134" s="3629" t="s">
        <v>11159</v>
      </c>
      <c r="Q134" s="3630" t="s">
        <v>11160</v>
      </c>
      <c r="R134" s="3631" t="s">
        <v>11161</v>
      </c>
      <c r="S134" s="3632" t="s">
        <v>11162</v>
      </c>
      <c r="T134" s="3631" t="s">
        <v>11163</v>
      </c>
      <c r="V134" s="3526">
        <v>7</v>
      </c>
      <c r="W134" s="3509" t="s">
        <v>8147</v>
      </c>
      <c r="X134" s="3522" t="s">
        <v>8148</v>
      </c>
      <c r="Y134" s="3522" t="s">
        <v>8149</v>
      </c>
      <c r="AA134" s="3526"/>
      <c r="AB134" s="3509"/>
      <c r="AC134" s="3528"/>
      <c r="AD134" s="3528"/>
      <c r="AF134" s="10">
        <v>1</v>
      </c>
    </row>
    <row r="135" spans="2:32" ht="30" customHeight="1">
      <c r="B135" s="3516"/>
      <c r="C135" s="178"/>
      <c r="D135" s="3648"/>
      <c r="E135" s="3670"/>
      <c r="F135" s="3648"/>
      <c r="G135" s="3671"/>
      <c r="H135" s="3648"/>
      <c r="I135" s="25"/>
      <c r="M135" s="25"/>
      <c r="N135" s="3627">
        <f t="shared" si="20"/>
        <v>9</v>
      </c>
      <c r="O135" s="3628" t="s">
        <v>11164</v>
      </c>
      <c r="P135" s="3629" t="s">
        <v>11165</v>
      </c>
      <c r="Q135" s="3630" t="s">
        <v>11166</v>
      </c>
      <c r="R135" s="3631" t="s">
        <v>11167</v>
      </c>
      <c r="S135" s="3632" t="s">
        <v>11168</v>
      </c>
      <c r="T135" s="3631" t="s">
        <v>11169</v>
      </c>
      <c r="V135" s="3526"/>
      <c r="AA135" s="3526"/>
      <c r="AB135" s="3509"/>
      <c r="AC135" s="3528"/>
      <c r="AD135" s="3528"/>
      <c r="AF135" s="10">
        <v>1</v>
      </c>
    </row>
    <row r="136" spans="2:32" ht="30" customHeight="1">
      <c r="B136" s="3516"/>
      <c r="C136" s="178"/>
      <c r="D136" s="3648"/>
      <c r="E136" s="3670"/>
      <c r="F136" s="3648"/>
      <c r="G136" s="3671"/>
      <c r="H136" s="3648"/>
      <c r="I136" s="25"/>
      <c r="M136" s="25"/>
      <c r="N136" s="3627">
        <f t="shared" si="20"/>
        <v>10</v>
      </c>
      <c r="O136" s="3628" t="s">
        <v>11170</v>
      </c>
      <c r="P136" s="3629" t="s">
        <v>11171</v>
      </c>
      <c r="Q136" s="3630" t="s">
        <v>11172</v>
      </c>
      <c r="R136" s="3631" t="s">
        <v>11173</v>
      </c>
      <c r="S136" s="3632" t="s">
        <v>11174</v>
      </c>
      <c r="T136" s="3631" t="s">
        <v>11175</v>
      </c>
      <c r="V136" s="3526"/>
      <c r="W136" s="3546" t="s">
        <v>8162</v>
      </c>
      <c r="X136" s="3546" t="s">
        <v>8162</v>
      </c>
      <c r="Y136" s="3546" t="s">
        <v>8163</v>
      </c>
      <c r="AA136" s="3526"/>
      <c r="AB136" s="3509"/>
      <c r="AC136" s="3528"/>
      <c r="AD136" s="3528"/>
      <c r="AF136" s="10">
        <v>1</v>
      </c>
    </row>
    <row r="137" spans="2:32" ht="30" customHeight="1">
      <c r="B137" s="3516"/>
      <c r="C137" s="178"/>
      <c r="D137" s="3648"/>
      <c r="E137" s="3670"/>
      <c r="F137" s="3648"/>
      <c r="G137" s="3671"/>
      <c r="H137" s="3648"/>
      <c r="I137" s="25"/>
      <c r="M137" s="25"/>
      <c r="N137" s="3627"/>
      <c r="O137" s="3620" t="s">
        <v>7824</v>
      </c>
      <c r="P137" s="3518"/>
      <c r="Q137" s="3660"/>
      <c r="R137" s="3661"/>
      <c r="S137" s="3662"/>
      <c r="T137" s="3663"/>
      <c r="V137" s="3526">
        <v>1</v>
      </c>
      <c r="W137" s="3509" t="s">
        <v>8170</v>
      </c>
      <c r="X137" s="3522" t="s">
        <v>8171</v>
      </c>
      <c r="Y137" s="3522" t="s">
        <v>8172</v>
      </c>
      <c r="AA137" s="3526"/>
      <c r="AB137" s="3509"/>
      <c r="AC137" s="3528"/>
      <c r="AD137" s="3528"/>
      <c r="AF137" s="10">
        <v>1</v>
      </c>
    </row>
    <row r="138" spans="2:32" ht="30" customHeight="1">
      <c r="B138" s="3516"/>
      <c r="C138" s="178"/>
      <c r="D138" s="3648"/>
      <c r="E138" s="3670"/>
      <c r="F138" s="3648"/>
      <c r="G138" s="3671"/>
      <c r="H138" s="3648"/>
      <c r="I138" s="25"/>
      <c r="M138" s="25"/>
      <c r="N138" s="3627">
        <f>N137+1</f>
        <v>1</v>
      </c>
      <c r="O138" s="3628" t="s">
        <v>11176</v>
      </c>
      <c r="P138" s="3629" t="s">
        <v>11176</v>
      </c>
      <c r="Q138" s="3676" t="s">
        <v>11177</v>
      </c>
      <c r="R138" s="3631" t="s">
        <v>11178</v>
      </c>
      <c r="S138" s="3682" t="s">
        <v>11179</v>
      </c>
      <c r="T138" s="3631" t="s">
        <v>11180</v>
      </c>
      <c r="V138" s="3526"/>
      <c r="W138" s="3509"/>
      <c r="X138" s="3522"/>
      <c r="Y138" s="3522"/>
      <c r="AA138" s="3526"/>
      <c r="AB138" s="3509"/>
      <c r="AC138" s="3528"/>
      <c r="AD138" s="3528"/>
      <c r="AF138" s="10">
        <v>1</v>
      </c>
    </row>
    <row r="139" spans="2:32" ht="30" customHeight="1">
      <c r="B139" s="3516"/>
      <c r="C139" s="178"/>
      <c r="D139" s="3648"/>
      <c r="E139" s="3670"/>
      <c r="F139" s="3648"/>
      <c r="G139" s="3671"/>
      <c r="H139" s="3648"/>
      <c r="I139" s="25"/>
      <c r="M139" s="25"/>
      <c r="N139" s="3627">
        <f t="shared" ref="N139:N144" si="21">N138+1</f>
        <v>2</v>
      </c>
      <c r="O139" s="3628" t="s">
        <v>11181</v>
      </c>
      <c r="P139" s="3629" t="s">
        <v>11182</v>
      </c>
      <c r="Q139" s="3630" t="s">
        <v>11183</v>
      </c>
      <c r="R139" s="3631" t="s">
        <v>11184</v>
      </c>
      <c r="S139" s="3632" t="s">
        <v>11185</v>
      </c>
      <c r="T139" s="3631" t="s">
        <v>11186</v>
      </c>
      <c r="W139" s="3546" t="s">
        <v>8185</v>
      </c>
      <c r="X139" s="3683" t="s">
        <v>8186</v>
      </c>
      <c r="Y139" s="3683" t="s">
        <v>8187</v>
      </c>
      <c r="AA139" s="3526"/>
      <c r="AB139" s="3509"/>
      <c r="AC139" s="3528"/>
      <c r="AD139" s="3528"/>
      <c r="AF139" s="10">
        <v>1</v>
      </c>
    </row>
    <row r="140" spans="2:32" ht="30" customHeight="1">
      <c r="B140" s="3516"/>
      <c r="C140" s="178"/>
      <c r="D140" s="3648"/>
      <c r="E140" s="3670"/>
      <c r="F140" s="3648"/>
      <c r="G140" s="3671"/>
      <c r="H140" s="3648"/>
      <c r="I140" s="25"/>
      <c r="M140" s="25"/>
      <c r="N140" s="3627">
        <f t="shared" si="21"/>
        <v>3</v>
      </c>
      <c r="O140" s="3628" t="s">
        <v>11187</v>
      </c>
      <c r="P140" s="3629" t="s">
        <v>11188</v>
      </c>
      <c r="Q140" s="3630" t="s">
        <v>11189</v>
      </c>
      <c r="R140" s="3631" t="s">
        <v>11190</v>
      </c>
      <c r="S140" s="3632" t="s">
        <v>11191</v>
      </c>
      <c r="T140" s="3631" t="s">
        <v>11192</v>
      </c>
      <c r="W140" s="3019"/>
      <c r="X140" s="2982"/>
      <c r="Y140" s="2982"/>
      <c r="AA140" s="3526"/>
      <c r="AB140" s="3509"/>
      <c r="AC140" s="3528"/>
      <c r="AD140" s="3528"/>
      <c r="AF140" s="10">
        <v>1</v>
      </c>
    </row>
    <row r="141" spans="2:32" ht="30" customHeight="1">
      <c r="B141" s="3516"/>
      <c r="C141" s="178"/>
      <c r="D141" s="3648"/>
      <c r="E141" s="3670"/>
      <c r="F141" s="3648"/>
      <c r="G141" s="3671"/>
      <c r="H141" s="3648"/>
      <c r="I141" s="25"/>
      <c r="M141" s="25"/>
      <c r="N141" s="3627">
        <f t="shared" si="21"/>
        <v>4</v>
      </c>
      <c r="O141" s="3628" t="s">
        <v>11193</v>
      </c>
      <c r="P141" s="3629" t="s">
        <v>11194</v>
      </c>
      <c r="Q141" s="3630" t="s">
        <v>11195</v>
      </c>
      <c r="R141" s="3631" t="s">
        <v>11196</v>
      </c>
      <c r="S141" s="3632" t="s">
        <v>11197</v>
      </c>
      <c r="T141" s="3631" t="s">
        <v>11198</v>
      </c>
      <c r="V141" s="3526">
        <v>1</v>
      </c>
      <c r="W141" s="3019" t="s">
        <v>8200</v>
      </c>
      <c r="X141" s="2982"/>
      <c r="Y141" s="2982"/>
      <c r="AA141" s="3526"/>
      <c r="AB141" s="3509"/>
      <c r="AC141" s="3528"/>
      <c r="AD141" s="3528"/>
      <c r="AF141" s="10">
        <v>1</v>
      </c>
    </row>
    <row r="142" spans="2:32" ht="30" customHeight="1">
      <c r="B142" s="3516"/>
      <c r="C142" s="178"/>
      <c r="D142" s="3648"/>
      <c r="E142" s="3670"/>
      <c r="F142" s="3648"/>
      <c r="G142" s="3671"/>
      <c r="H142" s="3648"/>
      <c r="I142" s="25"/>
      <c r="M142" s="25"/>
      <c r="N142" s="3627">
        <f t="shared" si="21"/>
        <v>5</v>
      </c>
      <c r="O142" s="3628" t="s">
        <v>11199</v>
      </c>
      <c r="P142" s="3629" t="s">
        <v>11200</v>
      </c>
      <c r="Q142" s="3630" t="s">
        <v>11201</v>
      </c>
      <c r="R142" s="3631" t="s">
        <v>11202</v>
      </c>
      <c r="S142" s="3632" t="s">
        <v>11203</v>
      </c>
      <c r="T142" s="3631" t="s">
        <v>11204</v>
      </c>
      <c r="V142" s="3526">
        <v>2</v>
      </c>
      <c r="W142" s="3019" t="s">
        <v>8207</v>
      </c>
      <c r="X142" s="2982"/>
      <c r="Y142" s="2982"/>
      <c r="AA142" s="3526"/>
      <c r="AB142" s="3509"/>
      <c r="AC142" s="3528"/>
      <c r="AD142" s="3528"/>
      <c r="AF142" s="10">
        <v>1</v>
      </c>
    </row>
    <row r="143" spans="2:32" ht="30" customHeight="1">
      <c r="B143" s="3516"/>
      <c r="C143" s="178"/>
      <c r="D143" s="3648"/>
      <c r="E143" s="3670"/>
      <c r="F143" s="3648"/>
      <c r="G143" s="3671"/>
      <c r="H143" s="3648"/>
      <c r="I143" s="25"/>
      <c r="M143" s="25"/>
      <c r="N143" s="3627">
        <f t="shared" si="21"/>
        <v>6</v>
      </c>
      <c r="O143" s="3628" t="s">
        <v>11205</v>
      </c>
      <c r="P143" s="3629" t="s">
        <v>11206</v>
      </c>
      <c r="Q143" s="3630" t="s">
        <v>11207</v>
      </c>
      <c r="R143" s="3631" t="s">
        <v>11208</v>
      </c>
      <c r="S143" s="3632" t="s">
        <v>11209</v>
      </c>
      <c r="T143" s="3631" t="s">
        <v>11210</v>
      </c>
      <c r="V143" s="3526">
        <v>3</v>
      </c>
      <c r="W143" s="3019" t="s">
        <v>8214</v>
      </c>
      <c r="X143" s="2982"/>
      <c r="Y143" s="2982"/>
      <c r="AA143" s="3526"/>
      <c r="AB143" s="3509"/>
      <c r="AC143" s="3528"/>
      <c r="AD143" s="3528"/>
      <c r="AF143" s="10">
        <v>1</v>
      </c>
    </row>
    <row r="144" spans="2:32" ht="30" customHeight="1">
      <c r="B144" s="3516"/>
      <c r="C144" s="178"/>
      <c r="D144" s="3648"/>
      <c r="E144" s="3670"/>
      <c r="F144" s="3648"/>
      <c r="G144" s="3671"/>
      <c r="H144" s="3648"/>
      <c r="I144" s="25"/>
      <c r="M144" s="25"/>
      <c r="N144" s="3627">
        <f t="shared" si="21"/>
        <v>7</v>
      </c>
      <c r="O144" s="3628" t="s">
        <v>11211</v>
      </c>
      <c r="P144" s="3629" t="s">
        <v>11212</v>
      </c>
      <c r="Q144" s="3630" t="s">
        <v>11213</v>
      </c>
      <c r="R144" s="3631" t="s">
        <v>11214</v>
      </c>
      <c r="S144" s="3632" t="s">
        <v>11215</v>
      </c>
      <c r="T144" s="3631" t="s">
        <v>11216</v>
      </c>
      <c r="V144" s="3526">
        <v>4</v>
      </c>
      <c r="W144" s="3019" t="s">
        <v>8221</v>
      </c>
      <c r="X144" s="2982"/>
      <c r="Y144" s="2982"/>
      <c r="AA144" s="3526"/>
      <c r="AB144" s="3509"/>
      <c r="AC144" s="3528"/>
      <c r="AD144" s="3528"/>
      <c r="AF144" s="10">
        <v>1</v>
      </c>
    </row>
    <row r="145" spans="2:32" ht="30" customHeight="1">
      <c r="B145" s="3516"/>
      <c r="C145" s="178"/>
      <c r="D145" s="3648"/>
      <c r="E145" s="3670"/>
      <c r="F145" s="3648"/>
      <c r="G145" s="3671"/>
      <c r="H145" s="3648"/>
      <c r="I145" s="25"/>
      <c r="M145" s="25"/>
      <c r="N145" s="3627"/>
      <c r="O145" s="3620" t="s">
        <v>7846</v>
      </c>
      <c r="P145" s="3518"/>
      <c r="Q145" s="3660"/>
      <c r="R145" s="3661"/>
      <c r="S145" s="3662"/>
      <c r="T145" s="3663"/>
      <c r="V145" s="3526">
        <v>5</v>
      </c>
      <c r="W145" s="3019" t="s">
        <v>8228</v>
      </c>
      <c r="X145" s="2982"/>
      <c r="Y145" s="2982"/>
      <c r="AA145" s="3526"/>
      <c r="AB145" s="3509"/>
      <c r="AC145" s="3528"/>
      <c r="AD145" s="3528"/>
      <c r="AF145" s="10">
        <v>1</v>
      </c>
    </row>
    <row r="146" spans="2:32" ht="30" customHeight="1">
      <c r="B146" s="3516"/>
      <c r="C146" s="178"/>
      <c r="D146" s="3648"/>
      <c r="E146" s="3670"/>
      <c r="F146" s="3648"/>
      <c r="G146" s="3671"/>
      <c r="H146" s="3648"/>
      <c r="I146" s="25"/>
      <c r="M146" s="25"/>
      <c r="N146" s="3627">
        <f>N145+1</f>
        <v>1</v>
      </c>
      <c r="O146" s="3628" t="s">
        <v>11217</v>
      </c>
      <c r="P146" s="3629" t="s">
        <v>11218</v>
      </c>
      <c r="Q146" s="3630" t="s">
        <v>11219</v>
      </c>
      <c r="R146" s="3631" t="s">
        <v>11220</v>
      </c>
      <c r="S146" s="3632" t="s">
        <v>11221</v>
      </c>
      <c r="T146" s="3631" t="s">
        <v>11222</v>
      </c>
      <c r="V146" s="3526">
        <v>6</v>
      </c>
      <c r="W146" s="3019" t="s">
        <v>8235</v>
      </c>
      <c r="X146" s="2982"/>
      <c r="Y146" s="2982"/>
      <c r="AA146" s="3526"/>
      <c r="AB146" s="3509"/>
      <c r="AC146" s="3528"/>
      <c r="AD146" s="3528"/>
      <c r="AF146" s="10">
        <v>1</v>
      </c>
    </row>
    <row r="147" spans="2:32" ht="30" customHeight="1">
      <c r="B147" s="3516"/>
      <c r="C147" s="178"/>
      <c r="D147" s="3648"/>
      <c r="E147" s="3670"/>
      <c r="F147" s="3648"/>
      <c r="G147" s="3671"/>
      <c r="H147" s="3648"/>
      <c r="I147" s="25"/>
      <c r="M147" s="25"/>
      <c r="N147" s="3627"/>
      <c r="O147" s="3620" t="s">
        <v>10025</v>
      </c>
      <c r="P147" s="3518"/>
      <c r="Q147" s="3660"/>
      <c r="R147" s="3661"/>
      <c r="S147" s="3662"/>
      <c r="T147" s="3663"/>
      <c r="V147" s="3526">
        <v>7</v>
      </c>
      <c r="W147" s="3019" t="s">
        <v>8242</v>
      </c>
      <c r="X147" s="2982"/>
      <c r="Y147" s="2982"/>
      <c r="AA147" s="3526"/>
      <c r="AB147" s="3509"/>
      <c r="AC147" s="3528"/>
      <c r="AD147" s="3528"/>
      <c r="AF147" s="10">
        <v>1</v>
      </c>
    </row>
    <row r="148" spans="2:32" ht="30" customHeight="1">
      <c r="B148" s="3516"/>
      <c r="C148" s="178"/>
      <c r="D148" s="3648"/>
      <c r="E148" s="3670"/>
      <c r="F148" s="3648"/>
      <c r="G148" s="3671"/>
      <c r="H148" s="3648"/>
      <c r="I148" s="25"/>
      <c r="M148" s="25"/>
      <c r="N148" s="3627">
        <f>N147+1</f>
        <v>1</v>
      </c>
      <c r="O148" s="3628" t="s">
        <v>11223</v>
      </c>
      <c r="P148" s="3629" t="s">
        <v>11224</v>
      </c>
      <c r="Q148" s="3630" t="s">
        <v>10027</v>
      </c>
      <c r="R148" s="3631" t="s">
        <v>11225</v>
      </c>
      <c r="S148" s="3632" t="s">
        <v>11226</v>
      </c>
      <c r="T148" s="3631" t="s">
        <v>11227</v>
      </c>
      <c r="V148" s="3526"/>
      <c r="W148" s="3019"/>
      <c r="X148" s="2982"/>
      <c r="Y148" s="2982"/>
      <c r="AA148" s="3526"/>
      <c r="AB148" s="3509"/>
      <c r="AC148" s="3528"/>
      <c r="AD148" s="3528"/>
      <c r="AF148" s="10">
        <v>1</v>
      </c>
    </row>
    <row r="149" spans="2:32" ht="30" customHeight="1">
      <c r="B149" s="3516"/>
      <c r="C149" s="178"/>
      <c r="D149" s="3648"/>
      <c r="E149" s="3670"/>
      <c r="F149" s="3648"/>
      <c r="G149" s="3671"/>
      <c r="H149" s="3648"/>
      <c r="I149" s="25"/>
      <c r="M149" s="25"/>
      <c r="N149" s="3627"/>
      <c r="O149" s="3684"/>
      <c r="P149" s="3629"/>
      <c r="Q149" s="3629"/>
      <c r="R149" s="3629"/>
      <c r="S149" s="3685"/>
      <c r="T149" s="3629"/>
      <c r="V149" s="3526"/>
      <c r="W149" s="3546" t="s">
        <v>8255</v>
      </c>
      <c r="X149" s="3683" t="s">
        <v>8256</v>
      </c>
      <c r="Y149" s="3683" t="s">
        <v>8257</v>
      </c>
      <c r="AA149" s="3526"/>
      <c r="AB149" s="3509"/>
      <c r="AC149" s="3528"/>
      <c r="AD149" s="3528"/>
      <c r="AF149" s="10">
        <v>1</v>
      </c>
    </row>
    <row r="150" spans="2:32" ht="30" customHeight="1">
      <c r="B150" s="3516"/>
      <c r="C150" s="178"/>
      <c r="D150" s="3648"/>
      <c r="E150" s="3670"/>
      <c r="F150" s="3648"/>
      <c r="G150" s="3671"/>
      <c r="H150" s="3648"/>
      <c r="I150" s="25"/>
      <c r="M150" s="25"/>
      <c r="N150" s="3627"/>
      <c r="O150" s="3684"/>
      <c r="P150" s="3629"/>
      <c r="Q150" s="3629"/>
      <c r="R150" s="3629"/>
      <c r="S150" s="3685"/>
      <c r="T150" s="3629"/>
      <c r="V150" s="3526"/>
      <c r="W150" s="3019"/>
      <c r="X150" s="2982"/>
      <c r="Y150" s="2982"/>
      <c r="AA150" s="3526"/>
      <c r="AB150" s="3509"/>
      <c r="AC150" s="3528"/>
      <c r="AD150" s="3528"/>
      <c r="AF150" s="10">
        <v>1</v>
      </c>
    </row>
    <row r="151" spans="2:32" ht="30" customHeight="1">
      <c r="B151" s="3516"/>
      <c r="C151" s="178"/>
      <c r="D151" s="3648"/>
      <c r="E151" s="3670"/>
      <c r="F151" s="3648"/>
      <c r="G151" s="3671"/>
      <c r="H151" s="3648"/>
      <c r="I151" s="25"/>
      <c r="M151" s="25"/>
      <c r="N151" s="3627"/>
      <c r="O151" s="3684"/>
      <c r="P151" s="3629"/>
      <c r="Q151" s="3629"/>
      <c r="R151" s="3629"/>
      <c r="S151" s="3685"/>
      <c r="T151" s="3629"/>
      <c r="V151" s="3526">
        <v>1</v>
      </c>
      <c r="W151" s="3019" t="s">
        <v>8270</v>
      </c>
      <c r="X151" s="2982"/>
      <c r="Y151" s="2982"/>
      <c r="AA151" s="3526"/>
      <c r="AB151" s="3509"/>
      <c r="AC151" s="3528"/>
      <c r="AD151" s="3528"/>
      <c r="AF151" s="10">
        <v>1</v>
      </c>
    </row>
    <row r="152" spans="2:32" ht="30" customHeight="1">
      <c r="B152" s="3516"/>
      <c r="C152" s="178"/>
      <c r="D152" s="3648"/>
      <c r="E152" s="3670"/>
      <c r="F152" s="3648"/>
      <c r="G152" s="3671"/>
      <c r="H152" s="3648"/>
      <c r="I152" s="25"/>
      <c r="M152" s="25"/>
      <c r="N152" s="3627"/>
      <c r="O152" s="3684"/>
      <c r="P152" s="3629"/>
      <c r="Q152" s="3629"/>
      <c r="R152" s="3629"/>
      <c r="S152" s="3685"/>
      <c r="T152" s="3629"/>
      <c r="V152" s="3526">
        <v>2</v>
      </c>
      <c r="W152" s="3019" t="s">
        <v>8277</v>
      </c>
      <c r="X152" s="2982"/>
      <c r="Y152" s="2982"/>
      <c r="AA152" s="3526"/>
      <c r="AB152" s="3509"/>
      <c r="AC152" s="3528"/>
      <c r="AD152" s="3528"/>
      <c r="AF152" s="10">
        <v>1</v>
      </c>
    </row>
    <row r="153" spans="2:32" ht="30" customHeight="1">
      <c r="B153" s="3516"/>
      <c r="C153" s="178"/>
      <c r="D153" s="3648"/>
      <c r="E153" s="3670"/>
      <c r="F153" s="3648"/>
      <c r="G153" s="3671"/>
      <c r="H153" s="3648"/>
      <c r="I153" s="25"/>
      <c r="M153" s="25"/>
      <c r="N153" s="3627"/>
      <c r="O153" s="3684"/>
      <c r="P153" s="3629"/>
      <c r="Q153" s="3629"/>
      <c r="R153" s="3629"/>
      <c r="S153" s="3685"/>
      <c r="T153" s="3629"/>
      <c r="V153" s="3526">
        <v>3</v>
      </c>
      <c r="W153" s="3019" t="s">
        <v>8284</v>
      </c>
      <c r="X153" s="2982"/>
      <c r="Y153" s="2982"/>
      <c r="AA153" s="3526"/>
      <c r="AB153" s="3509"/>
      <c r="AC153" s="3528"/>
      <c r="AD153" s="3528"/>
      <c r="AF153" s="10">
        <v>1</v>
      </c>
    </row>
    <row r="154" spans="2:32" ht="30" customHeight="1">
      <c r="B154" s="3516"/>
      <c r="C154" s="178"/>
      <c r="D154" s="3648"/>
      <c r="E154" s="3670"/>
      <c r="F154" s="3648"/>
      <c r="G154" s="3671"/>
      <c r="H154" s="3648"/>
      <c r="I154" s="25"/>
      <c r="M154" s="25"/>
      <c r="N154" s="3627"/>
      <c r="O154" s="3684"/>
      <c r="P154" s="3629"/>
      <c r="Q154" s="3629"/>
      <c r="R154" s="3629"/>
      <c r="S154" s="3685"/>
      <c r="T154" s="3629"/>
      <c r="V154" s="3526">
        <v>4</v>
      </c>
      <c r="W154" s="3019" t="s">
        <v>8291</v>
      </c>
      <c r="X154" s="2982"/>
      <c r="Y154" s="2982"/>
      <c r="AA154" s="3526"/>
      <c r="AB154" s="3509"/>
      <c r="AC154" s="3528"/>
      <c r="AD154" s="3528"/>
      <c r="AF154" s="10">
        <v>1</v>
      </c>
    </row>
    <row r="155" spans="2:32" ht="30" customHeight="1">
      <c r="B155" s="3516"/>
      <c r="C155" s="178"/>
      <c r="D155" s="3648"/>
      <c r="E155" s="3670"/>
      <c r="F155" s="3648"/>
      <c r="G155" s="3671"/>
      <c r="H155" s="3648"/>
      <c r="I155" s="25"/>
      <c r="M155" s="25"/>
      <c r="N155" s="3627"/>
      <c r="O155" s="3684"/>
      <c r="P155" s="3629"/>
      <c r="Q155" s="3629"/>
      <c r="R155" s="3629"/>
      <c r="S155" s="3685"/>
      <c r="T155" s="3629"/>
      <c r="V155" s="3526">
        <v>5</v>
      </c>
      <c r="W155" s="3019" t="s">
        <v>8298</v>
      </c>
      <c r="X155" s="2982"/>
      <c r="Y155" s="2982"/>
      <c r="AA155" s="3526"/>
      <c r="AB155" s="3509"/>
      <c r="AC155" s="3528"/>
      <c r="AD155" s="3528"/>
      <c r="AF155" s="10">
        <v>1</v>
      </c>
    </row>
    <row r="156" spans="2:32" ht="30" customHeight="1">
      <c r="B156" s="3516"/>
      <c r="C156" s="178"/>
      <c r="D156" s="3648"/>
      <c r="E156" s="3670"/>
      <c r="F156" s="3648"/>
      <c r="G156" s="3671"/>
      <c r="H156" s="3648"/>
      <c r="I156" s="25"/>
      <c r="M156" s="25"/>
      <c r="N156" s="3627"/>
      <c r="O156" s="3684"/>
      <c r="P156" s="3629"/>
      <c r="Q156" s="3629"/>
      <c r="R156" s="3629"/>
      <c r="S156" s="3685"/>
      <c r="T156" s="3629"/>
      <c r="V156" s="3526">
        <v>6</v>
      </c>
      <c r="W156" s="3019" t="s">
        <v>8305</v>
      </c>
      <c r="X156" s="2982"/>
      <c r="Y156" s="2982"/>
      <c r="AA156" s="3526"/>
      <c r="AB156" s="3509"/>
      <c r="AC156" s="3528"/>
      <c r="AD156" s="3528"/>
      <c r="AF156" s="10">
        <v>1</v>
      </c>
    </row>
    <row r="157" spans="2:32" ht="30" customHeight="1">
      <c r="B157" s="3516"/>
      <c r="C157" s="178"/>
      <c r="D157" s="3648"/>
      <c r="E157" s="3670"/>
      <c r="F157" s="3648"/>
      <c r="G157" s="3671"/>
      <c r="H157" s="3648"/>
      <c r="I157" s="25"/>
      <c r="M157" s="25"/>
      <c r="N157" s="3627"/>
      <c r="O157" s="3684"/>
      <c r="P157" s="3629"/>
      <c r="Q157" s="3629"/>
      <c r="R157" s="3629"/>
      <c r="S157" s="3685"/>
      <c r="T157" s="3629"/>
      <c r="V157" s="3526">
        <v>7</v>
      </c>
      <c r="W157" s="3019" t="s">
        <v>8306</v>
      </c>
      <c r="X157" s="2982"/>
      <c r="Y157" s="2982"/>
      <c r="AA157" s="3526"/>
      <c r="AB157" s="3509"/>
      <c r="AC157" s="3528"/>
      <c r="AD157" s="3528"/>
      <c r="AF157" s="10">
        <v>1</v>
      </c>
    </row>
    <row r="158" spans="2:32" ht="30" customHeight="1">
      <c r="B158" s="3516"/>
      <c r="C158" s="178"/>
      <c r="D158" s="3648"/>
      <c r="E158" s="3670"/>
      <c r="F158" s="3648"/>
      <c r="G158" s="3671"/>
      <c r="H158" s="3648"/>
      <c r="I158" s="25"/>
      <c r="M158" s="25"/>
      <c r="N158" s="3627"/>
      <c r="O158" s="3684"/>
      <c r="P158" s="3629"/>
      <c r="Q158" s="3629"/>
      <c r="R158" s="3629"/>
      <c r="S158" s="3685"/>
      <c r="T158" s="3629"/>
      <c r="V158" s="3526">
        <v>8</v>
      </c>
      <c r="W158" s="3019" t="s">
        <v>8313</v>
      </c>
      <c r="X158" s="2982"/>
      <c r="Y158" s="2982"/>
      <c r="AA158" s="3526"/>
      <c r="AB158" s="3509"/>
      <c r="AC158" s="3528"/>
      <c r="AD158" s="3528"/>
      <c r="AF158" s="10">
        <v>1</v>
      </c>
    </row>
    <row r="159" spans="2:32" ht="30" customHeight="1">
      <c r="B159" s="3516"/>
      <c r="C159" s="178"/>
      <c r="D159" s="3648"/>
      <c r="E159" s="3670"/>
      <c r="F159" s="3648"/>
      <c r="G159" s="3671"/>
      <c r="H159" s="3648"/>
      <c r="I159" s="25"/>
      <c r="M159" s="25"/>
      <c r="N159" s="3627"/>
      <c r="O159" s="3684"/>
      <c r="P159" s="3629"/>
      <c r="Q159" s="3629"/>
      <c r="R159" s="3629"/>
      <c r="S159" s="3685"/>
      <c r="T159" s="3629"/>
      <c r="V159" s="3526">
        <v>9</v>
      </c>
      <c r="W159" s="3019" t="s">
        <v>8320</v>
      </c>
      <c r="X159" s="2982"/>
      <c r="Y159" s="2982"/>
      <c r="AA159" s="3526"/>
      <c r="AB159" s="3509"/>
      <c r="AC159" s="3528"/>
      <c r="AD159" s="3528"/>
      <c r="AF159" s="10">
        <v>1</v>
      </c>
    </row>
    <row r="160" spans="2:32" ht="30" customHeight="1">
      <c r="B160" s="3516"/>
      <c r="C160" s="178"/>
      <c r="D160" s="3648"/>
      <c r="E160" s="3670"/>
      <c r="F160" s="3648"/>
      <c r="G160" s="3671"/>
      <c r="H160" s="3648"/>
      <c r="I160" s="25"/>
      <c r="M160" s="25"/>
      <c r="N160" s="3627"/>
      <c r="O160" s="3684"/>
      <c r="P160" s="3629"/>
      <c r="Q160" s="3629"/>
      <c r="R160" s="3629"/>
      <c r="S160" s="3685"/>
      <c r="T160" s="3629"/>
      <c r="V160" s="3526">
        <v>10</v>
      </c>
      <c r="W160" s="3019" t="s">
        <v>8327</v>
      </c>
      <c r="X160" s="2982"/>
      <c r="Y160" s="2982"/>
      <c r="AA160" s="3526"/>
      <c r="AB160" s="3509"/>
      <c r="AC160" s="3528"/>
      <c r="AD160" s="3528"/>
      <c r="AF160" s="10">
        <v>1</v>
      </c>
    </row>
    <row r="161" spans="2:32" ht="30" customHeight="1">
      <c r="B161" s="3516"/>
      <c r="C161" s="178"/>
      <c r="D161" s="3648"/>
      <c r="E161" s="3670"/>
      <c r="F161" s="3648"/>
      <c r="G161" s="3671"/>
      <c r="H161" s="3648"/>
      <c r="I161" s="25"/>
      <c r="M161" s="25"/>
      <c r="N161" s="3627"/>
      <c r="O161" s="3684"/>
      <c r="P161" s="3629"/>
      <c r="Q161" s="3629"/>
      <c r="R161" s="3629"/>
      <c r="S161" s="3685"/>
      <c r="T161" s="3629"/>
      <c r="V161" s="3526">
        <v>11</v>
      </c>
      <c r="W161" s="3019" t="s">
        <v>8334</v>
      </c>
      <c r="X161" s="2982"/>
      <c r="Y161" s="2982"/>
      <c r="AA161" s="3526"/>
      <c r="AB161" s="3509"/>
      <c r="AC161" s="3528"/>
      <c r="AD161" s="3528"/>
      <c r="AF161" s="10">
        <v>1</v>
      </c>
    </row>
    <row r="162" spans="2:32" ht="30" customHeight="1">
      <c r="B162" s="3516"/>
      <c r="C162" s="178"/>
      <c r="D162" s="3648"/>
      <c r="E162" s="3670"/>
      <c r="F162" s="3648"/>
      <c r="G162" s="3671"/>
      <c r="H162" s="3648"/>
      <c r="I162" s="25"/>
      <c r="M162" s="25"/>
      <c r="N162" s="3627"/>
      <c r="O162" s="3684"/>
      <c r="P162" s="3629"/>
      <c r="Q162" s="3629"/>
      <c r="R162" s="3629"/>
      <c r="S162" s="3685"/>
      <c r="T162" s="3629"/>
      <c r="V162" s="3526">
        <v>12</v>
      </c>
      <c r="W162" s="3019" t="s">
        <v>8341</v>
      </c>
      <c r="X162" s="2982"/>
      <c r="Y162" s="2982"/>
      <c r="AA162" s="3526"/>
      <c r="AB162" s="3509"/>
      <c r="AC162" s="3528"/>
      <c r="AD162" s="3528"/>
      <c r="AF162" s="10">
        <v>1</v>
      </c>
    </row>
    <row r="163" spans="2:32" ht="30" customHeight="1">
      <c r="B163" s="3516"/>
      <c r="C163" s="178"/>
      <c r="D163" s="3648"/>
      <c r="E163" s="3670"/>
      <c r="F163" s="3648"/>
      <c r="G163" s="3671"/>
      <c r="H163" s="3648"/>
      <c r="I163" s="25"/>
      <c r="M163" s="25"/>
      <c r="N163" s="3627"/>
      <c r="O163" s="3684"/>
      <c r="P163" s="3629"/>
      <c r="Q163" s="3629"/>
      <c r="R163" s="3629"/>
      <c r="S163" s="3685"/>
      <c r="T163" s="3629"/>
      <c r="V163" s="3526"/>
      <c r="W163" s="3019"/>
      <c r="X163" s="2982"/>
      <c r="Y163" s="2982"/>
      <c r="AA163" s="3526"/>
      <c r="AB163" s="3509"/>
      <c r="AC163" s="3528"/>
      <c r="AD163" s="3528"/>
      <c r="AF163" s="10">
        <v>1</v>
      </c>
    </row>
    <row r="164" spans="2:32" ht="30" customHeight="1">
      <c r="B164" s="3516"/>
      <c r="C164" s="178"/>
      <c r="D164" s="3648"/>
      <c r="E164" s="3670"/>
      <c r="F164" s="3648"/>
      <c r="G164" s="3671"/>
      <c r="H164" s="3648"/>
      <c r="I164" s="25"/>
      <c r="M164" s="25"/>
      <c r="N164" s="3627"/>
      <c r="O164" s="3684"/>
      <c r="P164" s="3629"/>
      <c r="Q164" s="3629"/>
      <c r="R164" s="3629"/>
      <c r="S164" s="3685"/>
      <c r="T164" s="3629"/>
      <c r="V164" s="3526"/>
      <c r="W164" s="3546" t="s">
        <v>8354</v>
      </c>
      <c r="X164" s="3683" t="s">
        <v>8355</v>
      </c>
      <c r="Y164" s="3683" t="s">
        <v>8356</v>
      </c>
      <c r="AA164" s="3526"/>
      <c r="AB164" s="3509"/>
      <c r="AC164" s="3528"/>
      <c r="AD164" s="3528"/>
      <c r="AF164" s="10">
        <v>1</v>
      </c>
    </row>
    <row r="165" spans="2:32" ht="30" customHeight="1">
      <c r="B165" s="3516"/>
      <c r="C165" s="178"/>
      <c r="D165" s="3648"/>
      <c r="E165" s="3670"/>
      <c r="F165" s="3648"/>
      <c r="G165" s="3671"/>
      <c r="H165" s="3648"/>
      <c r="I165" s="25"/>
      <c r="M165" s="25"/>
      <c r="N165" s="3627"/>
      <c r="O165" s="3684"/>
      <c r="P165" s="3629"/>
      <c r="Q165" s="3629"/>
      <c r="R165" s="3629"/>
      <c r="S165" s="3685"/>
      <c r="T165" s="3629"/>
      <c r="V165" s="3526"/>
      <c r="W165" s="3019"/>
      <c r="X165" s="2982"/>
      <c r="Y165" s="2982"/>
      <c r="AA165" s="3526"/>
      <c r="AB165" s="3509"/>
      <c r="AC165" s="3528"/>
      <c r="AD165" s="3528"/>
      <c r="AF165" s="10">
        <v>1</v>
      </c>
    </row>
    <row r="166" spans="2:32" ht="30" customHeight="1">
      <c r="B166" s="3516"/>
      <c r="C166" s="178"/>
      <c r="D166" s="3648"/>
      <c r="E166" s="3670"/>
      <c r="F166" s="3648"/>
      <c r="G166" s="3671"/>
      <c r="H166" s="3648"/>
      <c r="I166" s="25"/>
      <c r="M166" s="25"/>
      <c r="N166" s="3627"/>
      <c r="O166" s="3684"/>
      <c r="P166" s="3629"/>
      <c r="Q166" s="3629"/>
      <c r="R166" s="3629"/>
      <c r="S166" s="3685"/>
      <c r="T166" s="3629"/>
      <c r="V166" s="3526">
        <v>1</v>
      </c>
      <c r="W166" s="3019" t="s">
        <v>8369</v>
      </c>
      <c r="X166" s="2982"/>
      <c r="Y166" s="2982"/>
      <c r="AA166" s="3526"/>
      <c r="AB166" s="3509"/>
      <c r="AC166" s="3528"/>
      <c r="AD166" s="3528"/>
      <c r="AF166" s="10">
        <v>1</v>
      </c>
    </row>
    <row r="167" spans="2:32" ht="30" customHeight="1">
      <c r="B167" s="3516"/>
      <c r="C167" s="178"/>
      <c r="D167" s="3648"/>
      <c r="E167" s="3670"/>
      <c r="F167" s="3648"/>
      <c r="G167" s="3671"/>
      <c r="H167" s="3648"/>
      <c r="I167" s="25"/>
      <c r="M167" s="25"/>
      <c r="N167" s="3627"/>
      <c r="O167" s="3684"/>
      <c r="P167" s="3629"/>
      <c r="Q167" s="3629"/>
      <c r="R167" s="3629"/>
      <c r="S167" s="3685"/>
      <c r="T167" s="3629"/>
      <c r="V167" s="3526">
        <v>2</v>
      </c>
      <c r="W167" s="3019" t="s">
        <v>8376</v>
      </c>
      <c r="X167" s="2982"/>
      <c r="Y167" s="2982"/>
      <c r="AA167" s="3526"/>
      <c r="AB167" s="3509"/>
      <c r="AC167" s="3528"/>
      <c r="AD167" s="3528"/>
      <c r="AF167" s="10">
        <v>1</v>
      </c>
    </row>
    <row r="168" spans="2:32" ht="30" customHeight="1">
      <c r="B168" s="3516"/>
      <c r="C168" s="178"/>
      <c r="D168" s="3648"/>
      <c r="E168" s="3670"/>
      <c r="F168" s="3648"/>
      <c r="G168" s="3671"/>
      <c r="H168" s="3648"/>
      <c r="I168" s="25"/>
      <c r="M168" s="25"/>
      <c r="N168" s="3627"/>
      <c r="O168" s="3684"/>
      <c r="P168" s="3629"/>
      <c r="Q168" s="3629"/>
      <c r="R168" s="3629"/>
      <c r="S168" s="3685"/>
      <c r="T168" s="3629"/>
      <c r="V168" s="3526">
        <v>3</v>
      </c>
      <c r="W168" s="3019" t="s">
        <v>8383</v>
      </c>
      <c r="X168" s="2982"/>
      <c r="Y168" s="2982"/>
      <c r="AA168" s="3526"/>
      <c r="AB168" s="3509"/>
      <c r="AC168" s="3528"/>
      <c r="AD168" s="3528"/>
      <c r="AF168" s="10">
        <v>1</v>
      </c>
    </row>
    <row r="169" spans="2:32" ht="30" customHeight="1">
      <c r="B169" s="3516"/>
      <c r="C169" s="178"/>
      <c r="D169" s="3648"/>
      <c r="E169" s="3670"/>
      <c r="F169" s="3648"/>
      <c r="G169" s="3671"/>
      <c r="H169" s="3648"/>
      <c r="I169" s="25"/>
      <c r="M169" s="25"/>
      <c r="N169" s="3627"/>
      <c r="O169" s="3684"/>
      <c r="P169" s="3629"/>
      <c r="Q169" s="3629"/>
      <c r="R169" s="3629"/>
      <c r="S169" s="3685"/>
      <c r="T169" s="3629"/>
      <c r="V169" s="3526">
        <v>4</v>
      </c>
      <c r="W169" s="3019" t="s">
        <v>8390</v>
      </c>
      <c r="X169" s="2982"/>
      <c r="Y169" s="2982"/>
      <c r="AA169" s="3526"/>
      <c r="AB169" s="3509"/>
      <c r="AC169" s="3528"/>
      <c r="AD169" s="3528"/>
      <c r="AF169" s="10">
        <v>1</v>
      </c>
    </row>
    <row r="170" spans="2:32" ht="30" customHeight="1">
      <c r="B170" s="3516"/>
      <c r="C170" s="178"/>
      <c r="D170" s="3648"/>
      <c r="E170" s="3670"/>
      <c r="F170" s="3648"/>
      <c r="G170" s="3671"/>
      <c r="H170" s="3648"/>
      <c r="I170" s="25"/>
      <c r="M170" s="25"/>
      <c r="N170" s="3627"/>
      <c r="O170" s="3684"/>
      <c r="P170" s="3629"/>
      <c r="Q170" s="3629"/>
      <c r="R170" s="3629"/>
      <c r="S170" s="3685"/>
      <c r="T170" s="3629"/>
      <c r="V170" s="3526">
        <v>5</v>
      </c>
      <c r="W170" s="3019" t="s">
        <v>8397</v>
      </c>
      <c r="X170" s="2982"/>
      <c r="Y170" s="2982"/>
      <c r="AA170" s="3526"/>
      <c r="AB170" s="3509"/>
      <c r="AC170" s="3528"/>
      <c r="AD170" s="3528"/>
      <c r="AF170" s="10">
        <v>1</v>
      </c>
    </row>
    <row r="171" spans="2:32" ht="30" customHeight="1">
      <c r="B171" s="3516"/>
      <c r="C171" s="178"/>
      <c r="D171" s="3648"/>
      <c r="E171" s="3670"/>
      <c r="F171" s="3648"/>
      <c r="G171" s="3671"/>
      <c r="H171" s="3648"/>
      <c r="I171" s="25"/>
      <c r="M171" s="25"/>
      <c r="N171" s="3627"/>
      <c r="O171" s="3684"/>
      <c r="P171" s="3629"/>
      <c r="Q171" s="3629"/>
      <c r="R171" s="3629"/>
      <c r="S171" s="3685"/>
      <c r="T171" s="3629"/>
      <c r="V171" s="3526">
        <v>6</v>
      </c>
      <c r="W171" s="3019" t="s">
        <v>8404</v>
      </c>
      <c r="X171" s="2982"/>
      <c r="Y171" s="2982"/>
      <c r="AA171" s="3526"/>
      <c r="AB171" s="3509"/>
      <c r="AC171" s="3528"/>
      <c r="AD171" s="3528"/>
      <c r="AF171" s="10">
        <v>1</v>
      </c>
    </row>
    <row r="172" spans="2:32" ht="30" customHeight="1">
      <c r="B172" s="3516"/>
      <c r="C172" s="178"/>
      <c r="D172" s="3648"/>
      <c r="E172" s="3670"/>
      <c r="F172" s="3648"/>
      <c r="G172" s="3671"/>
      <c r="H172" s="3648"/>
      <c r="I172" s="25"/>
      <c r="M172" s="25"/>
      <c r="N172" s="3627"/>
      <c r="O172" s="3684"/>
      <c r="P172" s="3629"/>
      <c r="Q172" s="3629"/>
      <c r="R172" s="3629"/>
      <c r="S172" s="3685"/>
      <c r="T172" s="3629"/>
      <c r="V172" s="3526"/>
      <c r="W172" s="3019"/>
      <c r="X172" s="2982"/>
      <c r="Y172" s="2982"/>
      <c r="AA172" s="3526"/>
      <c r="AB172" s="3509"/>
      <c r="AC172" s="3528"/>
      <c r="AD172" s="3528"/>
      <c r="AF172" s="10">
        <v>1</v>
      </c>
    </row>
    <row r="173" spans="2:32" ht="30" customHeight="1">
      <c r="B173" s="3516"/>
      <c r="C173" s="178"/>
      <c r="D173" s="3648"/>
      <c r="E173" s="3670"/>
      <c r="F173" s="3648"/>
      <c r="G173" s="3671"/>
      <c r="H173" s="3648"/>
      <c r="I173" s="25"/>
      <c r="M173" s="25"/>
      <c r="N173" s="3627"/>
      <c r="O173" s="3684"/>
      <c r="P173" s="3629"/>
      <c r="Q173" s="3629"/>
      <c r="R173" s="3629"/>
      <c r="S173" s="3685"/>
      <c r="T173" s="3629"/>
      <c r="V173" s="3526"/>
      <c r="W173" s="3546" t="s">
        <v>8417</v>
      </c>
      <c r="X173" s="3683" t="s">
        <v>8418</v>
      </c>
      <c r="Y173" s="3683" t="s">
        <v>8419</v>
      </c>
      <c r="AA173" s="3526"/>
      <c r="AB173" s="3509"/>
      <c r="AC173" s="3528"/>
      <c r="AD173" s="3528"/>
      <c r="AF173" s="10">
        <v>1</v>
      </c>
    </row>
    <row r="174" spans="2:32" ht="30" customHeight="1">
      <c r="B174" s="3516"/>
      <c r="C174" s="178"/>
      <c r="D174" s="3648"/>
      <c r="E174" s="3670"/>
      <c r="F174" s="3648"/>
      <c r="G174" s="3671"/>
      <c r="H174" s="3648"/>
      <c r="I174" s="25"/>
      <c r="M174" s="25"/>
      <c r="N174" s="3627"/>
      <c r="O174" s="3684"/>
      <c r="P174" s="3629"/>
      <c r="Q174" s="3629"/>
      <c r="R174" s="3629"/>
      <c r="S174" s="3685"/>
      <c r="T174" s="3629"/>
      <c r="V174" s="3526"/>
      <c r="W174" s="3019"/>
      <c r="X174" s="2982"/>
      <c r="Y174" s="2982"/>
      <c r="AA174" s="3526"/>
      <c r="AB174" s="3509"/>
      <c r="AC174" s="3528"/>
      <c r="AD174" s="3528"/>
      <c r="AF174" s="10">
        <v>1</v>
      </c>
    </row>
    <row r="175" spans="2:32" ht="30" customHeight="1">
      <c r="B175" s="3516"/>
      <c r="C175" s="178"/>
      <c r="D175" s="3648"/>
      <c r="E175" s="3670"/>
      <c r="F175" s="3648"/>
      <c r="G175" s="3671"/>
      <c r="H175" s="3648"/>
      <c r="I175" s="25"/>
      <c r="M175" s="25"/>
      <c r="N175" s="3627"/>
      <c r="O175" s="3684"/>
      <c r="P175" s="3629"/>
      <c r="Q175" s="3629"/>
      <c r="R175" s="3629"/>
      <c r="S175" s="3685"/>
      <c r="T175" s="3629"/>
      <c r="V175" s="3526">
        <v>1</v>
      </c>
      <c r="W175" s="3019" t="s">
        <v>8432</v>
      </c>
      <c r="X175" s="2982"/>
      <c r="Y175" s="2982"/>
      <c r="AA175" s="3526"/>
      <c r="AB175" s="3509"/>
      <c r="AC175" s="3528"/>
      <c r="AD175" s="3528"/>
      <c r="AF175" s="10">
        <v>1</v>
      </c>
    </row>
    <row r="176" spans="2:32" ht="30" customHeight="1">
      <c r="B176" s="3516"/>
      <c r="C176" s="178"/>
      <c r="D176" s="3648"/>
      <c r="E176" s="3670"/>
      <c r="F176" s="3648"/>
      <c r="G176" s="3671"/>
      <c r="H176" s="3648"/>
      <c r="I176" s="25"/>
      <c r="M176" s="25"/>
      <c r="N176" s="3627"/>
      <c r="O176" s="3684"/>
      <c r="P176" s="3629"/>
      <c r="Q176" s="3629"/>
      <c r="R176" s="3629"/>
      <c r="S176" s="3685"/>
      <c r="T176" s="3629"/>
      <c r="V176" s="3526">
        <v>2</v>
      </c>
      <c r="W176" s="3019" t="s">
        <v>8439</v>
      </c>
      <c r="X176" s="2982"/>
      <c r="Y176" s="2982"/>
      <c r="AA176" s="3526"/>
      <c r="AB176" s="3509"/>
      <c r="AC176" s="3528"/>
      <c r="AD176" s="3528"/>
      <c r="AF176" s="10">
        <v>1</v>
      </c>
    </row>
    <row r="177" spans="2:32" ht="30" customHeight="1">
      <c r="B177" s="3516"/>
      <c r="C177" s="178"/>
      <c r="D177" s="3648"/>
      <c r="E177" s="3670"/>
      <c r="F177" s="3648"/>
      <c r="G177" s="3671"/>
      <c r="H177" s="3648"/>
      <c r="I177" s="25"/>
      <c r="M177" s="25"/>
      <c r="N177" s="3627"/>
      <c r="O177" s="3684"/>
      <c r="P177" s="3629"/>
      <c r="Q177" s="3629"/>
      <c r="R177" s="3629"/>
      <c r="S177" s="3685"/>
      <c r="T177" s="3629"/>
      <c r="V177" s="3526">
        <v>3</v>
      </c>
      <c r="W177" s="3019" t="s">
        <v>8446</v>
      </c>
      <c r="X177" s="2982"/>
      <c r="Y177" s="2982"/>
      <c r="AA177" s="3526"/>
      <c r="AB177" s="3509"/>
      <c r="AC177" s="3528"/>
      <c r="AD177" s="3528"/>
      <c r="AF177" s="10">
        <v>1</v>
      </c>
    </row>
    <row r="178" spans="2:32" ht="30" customHeight="1">
      <c r="B178" s="3516"/>
      <c r="C178" s="178"/>
      <c r="D178" s="3648"/>
      <c r="E178" s="3670"/>
      <c r="F178" s="3648"/>
      <c r="G178" s="3671"/>
      <c r="H178" s="3648"/>
      <c r="I178" s="25"/>
      <c r="M178" s="25"/>
      <c r="N178" s="3627"/>
      <c r="O178" s="3684"/>
      <c r="P178" s="3629"/>
      <c r="Q178" s="3629"/>
      <c r="R178" s="3629"/>
      <c r="S178" s="3685"/>
      <c r="T178" s="3629"/>
      <c r="V178" s="3526">
        <v>4</v>
      </c>
      <c r="W178" s="3019" t="s">
        <v>8453</v>
      </c>
      <c r="X178" s="2982"/>
      <c r="Y178" s="3594"/>
      <c r="AA178" s="3526"/>
      <c r="AB178" s="3509"/>
      <c r="AC178" s="3528"/>
      <c r="AD178" s="3528"/>
      <c r="AF178" s="10">
        <v>1</v>
      </c>
    </row>
    <row r="179" spans="2:32" ht="30" customHeight="1">
      <c r="B179" s="3516"/>
      <c r="C179" s="178"/>
      <c r="D179" s="3648"/>
      <c r="E179" s="3670"/>
      <c r="F179" s="3648"/>
      <c r="G179" s="3671"/>
      <c r="H179" s="3648"/>
      <c r="I179" s="25"/>
      <c r="M179" s="25"/>
      <c r="N179" s="3627"/>
      <c r="O179" s="3684"/>
      <c r="P179" s="3629"/>
      <c r="Q179" s="3629"/>
      <c r="R179" s="3629"/>
      <c r="S179" s="3685"/>
      <c r="T179" s="3629"/>
      <c r="V179" s="3526"/>
      <c r="W179" s="3019"/>
      <c r="X179" s="2982"/>
      <c r="Y179" s="3594"/>
      <c r="AA179" s="3526"/>
      <c r="AB179" s="3509"/>
      <c r="AC179" s="3528"/>
      <c r="AD179" s="3528"/>
      <c r="AF179" s="10">
        <v>1</v>
      </c>
    </row>
    <row r="180" spans="2:32" ht="30" customHeight="1">
      <c r="B180" s="3516"/>
      <c r="C180" s="178"/>
      <c r="D180" s="3648"/>
      <c r="E180" s="3670"/>
      <c r="F180" s="3648"/>
      <c r="G180" s="3671"/>
      <c r="H180" s="3648"/>
      <c r="I180" s="25"/>
      <c r="M180" s="25"/>
      <c r="N180" s="3627"/>
      <c r="O180" s="3684"/>
      <c r="P180" s="3629"/>
      <c r="Q180" s="3629"/>
      <c r="R180" s="3629"/>
      <c r="S180" s="3685"/>
      <c r="T180" s="3629"/>
      <c r="V180" s="3526"/>
      <c r="W180" s="3546" t="s">
        <v>8466</v>
      </c>
      <c r="X180" s="3683" t="s">
        <v>8467</v>
      </c>
      <c r="Y180" s="3683" t="s">
        <v>8468</v>
      </c>
      <c r="AA180" s="3526"/>
      <c r="AB180" s="3509"/>
      <c r="AC180" s="3528"/>
      <c r="AD180" s="3528"/>
      <c r="AF180" s="10">
        <v>1</v>
      </c>
    </row>
    <row r="181" spans="2:32" ht="30" customHeight="1">
      <c r="B181" s="3516"/>
      <c r="C181" s="178"/>
      <c r="D181" s="3648"/>
      <c r="E181" s="3670"/>
      <c r="F181" s="3648"/>
      <c r="G181" s="3671"/>
      <c r="H181" s="3648"/>
      <c r="I181" s="25"/>
      <c r="M181" s="25"/>
      <c r="N181" s="3627"/>
      <c r="O181" s="3684"/>
      <c r="P181" s="3629"/>
      <c r="Q181" s="3629"/>
      <c r="R181" s="3629"/>
      <c r="S181" s="3685"/>
      <c r="T181" s="3629"/>
      <c r="V181" s="3526"/>
      <c r="W181" s="3019"/>
      <c r="X181" s="2982"/>
      <c r="Y181" s="3594"/>
      <c r="AA181" s="3526"/>
      <c r="AB181" s="3509"/>
      <c r="AC181" s="3528"/>
      <c r="AD181" s="3528"/>
      <c r="AF181" s="10">
        <v>1</v>
      </c>
    </row>
    <row r="182" spans="2:32" ht="30" customHeight="1">
      <c r="B182" s="3516"/>
      <c r="C182" s="178"/>
      <c r="D182" s="3648"/>
      <c r="E182" s="3670"/>
      <c r="F182" s="3648"/>
      <c r="G182" s="3671"/>
      <c r="H182" s="3648"/>
      <c r="I182" s="25"/>
      <c r="M182" s="25"/>
      <c r="N182" s="3627"/>
      <c r="O182" s="3684"/>
      <c r="P182" s="3629"/>
      <c r="Q182" s="3629"/>
      <c r="R182" s="3629"/>
      <c r="S182" s="3685"/>
      <c r="T182" s="3629"/>
      <c r="V182" s="3526">
        <v>1</v>
      </c>
      <c r="W182" s="3019" t="s">
        <v>8481</v>
      </c>
      <c r="X182" s="2982"/>
      <c r="Y182" s="3594"/>
      <c r="AA182" s="3526"/>
      <c r="AB182" s="3509"/>
      <c r="AC182" s="3528"/>
      <c r="AD182" s="3528"/>
      <c r="AF182" s="10">
        <v>1</v>
      </c>
    </row>
    <row r="183" spans="2:32" ht="30" customHeight="1">
      <c r="B183" s="3516"/>
      <c r="C183" s="178"/>
      <c r="D183" s="3648"/>
      <c r="E183" s="3670"/>
      <c r="F183" s="3648"/>
      <c r="G183" s="3671"/>
      <c r="H183" s="3648"/>
      <c r="I183" s="25"/>
      <c r="M183" s="25"/>
      <c r="N183" s="3627"/>
      <c r="O183" s="3684"/>
      <c r="P183" s="3629"/>
      <c r="Q183" s="3629"/>
      <c r="R183" s="3629"/>
      <c r="S183" s="3685"/>
      <c r="T183" s="3629"/>
      <c r="V183" s="3526">
        <v>2</v>
      </c>
      <c r="W183" s="3019" t="s">
        <v>8488</v>
      </c>
      <c r="X183" s="2982"/>
      <c r="Y183" s="3594"/>
      <c r="AA183" s="3526"/>
      <c r="AB183" s="3509"/>
      <c r="AC183" s="3528"/>
      <c r="AD183" s="3528"/>
      <c r="AF183" s="10">
        <v>1</v>
      </c>
    </row>
    <row r="184" spans="2:32" ht="30" customHeight="1">
      <c r="B184" s="3516"/>
      <c r="C184" s="178"/>
      <c r="D184" s="3648"/>
      <c r="E184" s="3670"/>
      <c r="F184" s="3648"/>
      <c r="G184" s="3671"/>
      <c r="H184" s="3648"/>
      <c r="I184" s="25"/>
      <c r="M184" s="25"/>
      <c r="N184" s="3627"/>
      <c r="O184" s="3684"/>
      <c r="P184" s="3629"/>
      <c r="Q184" s="3629"/>
      <c r="R184" s="3629"/>
      <c r="S184" s="3685"/>
      <c r="T184" s="3629"/>
      <c r="V184" s="3526">
        <v>3</v>
      </c>
      <c r="W184" s="3019" t="s">
        <v>8495</v>
      </c>
      <c r="X184" s="2982"/>
      <c r="Y184" s="3594"/>
      <c r="AA184" s="3526"/>
      <c r="AB184" s="3509"/>
      <c r="AC184" s="3528"/>
      <c r="AD184" s="3528"/>
      <c r="AF184" s="10">
        <v>1</v>
      </c>
    </row>
    <row r="185" spans="2:32" ht="30" customHeight="1">
      <c r="B185" s="3516"/>
      <c r="C185" s="178"/>
      <c r="D185" s="3648"/>
      <c r="E185" s="3670"/>
      <c r="F185" s="3648"/>
      <c r="G185" s="3671"/>
      <c r="H185" s="3648"/>
      <c r="I185" s="25"/>
      <c r="M185" s="25"/>
      <c r="N185" s="3627"/>
      <c r="O185" s="3684"/>
      <c r="P185" s="3629"/>
      <c r="Q185" s="3629"/>
      <c r="R185" s="3629"/>
      <c r="S185" s="3685"/>
      <c r="T185" s="3629"/>
      <c r="V185" s="3526">
        <v>4</v>
      </c>
      <c r="W185" s="3019" t="s">
        <v>8502</v>
      </c>
      <c r="X185" s="2982"/>
      <c r="Y185" s="2982"/>
      <c r="AA185" s="3526"/>
      <c r="AB185" s="3509"/>
      <c r="AC185" s="3528"/>
      <c r="AD185" s="3528"/>
      <c r="AF185" s="10">
        <v>1</v>
      </c>
    </row>
    <row r="186" spans="2:32" ht="30" customHeight="1">
      <c r="B186" s="3516"/>
      <c r="C186" s="178"/>
      <c r="D186" s="3648"/>
      <c r="E186" s="3670"/>
      <c r="F186" s="3648"/>
      <c r="G186" s="3671"/>
      <c r="H186" s="3648"/>
      <c r="I186" s="25"/>
      <c r="M186" s="25"/>
      <c r="N186" s="3627"/>
      <c r="O186" s="3684"/>
      <c r="P186" s="3629"/>
      <c r="Q186" s="3629"/>
      <c r="R186" s="3629"/>
      <c r="S186" s="3685"/>
      <c r="T186" s="3629"/>
      <c r="V186" s="3526">
        <v>5</v>
      </c>
      <c r="W186" s="3019" t="s">
        <v>8509</v>
      </c>
      <c r="X186" s="2982"/>
      <c r="Y186" s="2982"/>
      <c r="AA186" s="3526"/>
      <c r="AB186" s="3509"/>
      <c r="AC186" s="3528"/>
      <c r="AD186" s="3528"/>
      <c r="AF186" s="10">
        <v>1</v>
      </c>
    </row>
    <row r="187" spans="2:32" ht="30" customHeight="1">
      <c r="B187" s="3516"/>
      <c r="C187" s="178"/>
      <c r="D187" s="3648"/>
      <c r="E187" s="3670"/>
      <c r="F187" s="3648"/>
      <c r="G187" s="3671"/>
      <c r="H187" s="3648"/>
      <c r="I187" s="25"/>
      <c r="M187" s="25"/>
      <c r="N187" s="3627"/>
      <c r="O187" s="3684"/>
      <c r="P187" s="3629"/>
      <c r="Q187" s="3629"/>
      <c r="R187" s="3629"/>
      <c r="S187" s="3685"/>
      <c r="T187" s="3629"/>
      <c r="V187" s="3526">
        <v>6</v>
      </c>
      <c r="W187" s="3019" t="s">
        <v>8516</v>
      </c>
      <c r="X187" s="2982"/>
      <c r="Y187" s="3594"/>
      <c r="AA187" s="3526"/>
      <c r="AB187" s="3509"/>
      <c r="AC187" s="3528"/>
      <c r="AD187" s="3528"/>
      <c r="AF187" s="10">
        <v>1</v>
      </c>
    </row>
    <row r="188" spans="2:32" ht="30" customHeight="1">
      <c r="B188" s="3516"/>
      <c r="C188" s="178"/>
      <c r="D188" s="3648"/>
      <c r="E188" s="3670"/>
      <c r="F188" s="3648"/>
      <c r="G188" s="3671"/>
      <c r="H188" s="3648"/>
      <c r="I188" s="25"/>
      <c r="M188" s="25"/>
      <c r="N188" s="3627"/>
      <c r="O188" s="3684"/>
      <c r="P188" s="3629"/>
      <c r="Q188" s="3629"/>
      <c r="R188" s="3629"/>
      <c r="S188" s="3685"/>
      <c r="T188" s="3629"/>
      <c r="V188" s="3526"/>
      <c r="W188" s="3019"/>
      <c r="X188" s="2982"/>
      <c r="Y188" s="3594"/>
      <c r="AA188" s="3526"/>
      <c r="AB188" s="3509"/>
      <c r="AC188" s="3528"/>
      <c r="AD188" s="3528"/>
      <c r="AF188" s="10">
        <v>1</v>
      </c>
    </row>
    <row r="189" spans="2:32" ht="30" customHeight="1">
      <c r="B189" s="3516"/>
      <c r="C189" s="178"/>
      <c r="D189" s="3648"/>
      <c r="E189" s="3670"/>
      <c r="F189" s="3648"/>
      <c r="G189" s="3671"/>
      <c r="H189" s="3648"/>
      <c r="I189" s="25"/>
      <c r="M189" s="25"/>
      <c r="N189" s="3627"/>
      <c r="O189" s="3684"/>
      <c r="P189" s="3629"/>
      <c r="Q189" s="3629"/>
      <c r="R189" s="3629"/>
      <c r="S189" s="3685"/>
      <c r="T189" s="3629"/>
      <c r="V189" s="3526"/>
      <c r="W189" s="3546" t="s">
        <v>8529</v>
      </c>
      <c r="X189" s="3683" t="s">
        <v>8530</v>
      </c>
      <c r="Y189" s="3683" t="s">
        <v>8531</v>
      </c>
      <c r="AA189" s="3526"/>
      <c r="AB189" s="3509"/>
      <c r="AC189" s="3528"/>
      <c r="AD189" s="3528"/>
      <c r="AF189" s="10">
        <v>1</v>
      </c>
    </row>
    <row r="190" spans="2:32" ht="30" customHeight="1">
      <c r="B190" s="3516"/>
      <c r="C190" s="178"/>
      <c r="D190" s="3648"/>
      <c r="E190" s="3670"/>
      <c r="F190" s="3648"/>
      <c r="G190" s="3671"/>
      <c r="H190" s="3648"/>
      <c r="I190" s="25"/>
      <c r="M190" s="25"/>
      <c r="N190" s="3627"/>
      <c r="O190" s="3684"/>
      <c r="P190" s="3629"/>
      <c r="Q190" s="3629"/>
      <c r="R190" s="3629"/>
      <c r="S190" s="3685"/>
      <c r="T190" s="3629"/>
      <c r="V190" s="3526"/>
      <c r="W190" s="3019"/>
      <c r="X190" s="2982"/>
      <c r="Y190" s="3594"/>
      <c r="AA190" s="3526"/>
      <c r="AB190" s="3509"/>
      <c r="AC190" s="3528"/>
      <c r="AD190" s="3528"/>
      <c r="AF190" s="10">
        <v>1</v>
      </c>
    </row>
    <row r="191" spans="2:32" ht="30" customHeight="1">
      <c r="B191" s="3516"/>
      <c r="C191" s="178"/>
      <c r="D191" s="3648"/>
      <c r="E191" s="3670"/>
      <c r="F191" s="3648"/>
      <c r="G191" s="3671"/>
      <c r="H191" s="3648"/>
      <c r="I191" s="25"/>
      <c r="M191" s="25"/>
      <c r="N191" s="3627"/>
      <c r="O191" s="3684"/>
      <c r="P191" s="3629"/>
      <c r="Q191" s="3629"/>
      <c r="R191" s="3629"/>
      <c r="S191" s="3685"/>
      <c r="T191" s="3629"/>
      <c r="V191" s="3526">
        <v>1</v>
      </c>
      <c r="W191" s="3019" t="s">
        <v>8544</v>
      </c>
      <c r="X191" s="2982"/>
      <c r="Y191" s="3594"/>
      <c r="AA191" s="3526"/>
      <c r="AB191" s="3509"/>
      <c r="AC191" s="3528"/>
      <c r="AD191" s="3528"/>
      <c r="AF191" s="10">
        <v>1</v>
      </c>
    </row>
    <row r="192" spans="2:32" ht="30" customHeight="1">
      <c r="B192" s="3516"/>
      <c r="C192" s="178"/>
      <c r="D192" s="3648"/>
      <c r="E192" s="3670"/>
      <c r="F192" s="3648"/>
      <c r="G192" s="3671"/>
      <c r="H192" s="3648"/>
      <c r="I192" s="25"/>
      <c r="M192" s="25"/>
      <c r="N192" s="3627"/>
      <c r="O192" s="3684"/>
      <c r="P192" s="3629"/>
      <c r="Q192" s="3629"/>
      <c r="R192" s="3629"/>
      <c r="S192" s="3685"/>
      <c r="T192" s="3629"/>
      <c r="V192" s="3526">
        <v>2</v>
      </c>
      <c r="W192" s="3019" t="s">
        <v>8551</v>
      </c>
      <c r="X192" s="2982"/>
      <c r="Y192" s="3594"/>
      <c r="AA192" s="3526"/>
      <c r="AB192" s="3509"/>
      <c r="AC192" s="3528"/>
      <c r="AD192" s="3528"/>
      <c r="AF192" s="10">
        <v>1</v>
      </c>
    </row>
    <row r="193" spans="2:32" ht="30" customHeight="1">
      <c r="B193" s="3516"/>
      <c r="C193" s="178"/>
      <c r="D193" s="3648"/>
      <c r="E193" s="3670"/>
      <c r="F193" s="3648"/>
      <c r="G193" s="3671"/>
      <c r="H193" s="3648"/>
      <c r="I193" s="25"/>
      <c r="M193" s="25"/>
      <c r="N193" s="3627"/>
      <c r="O193" s="3684"/>
      <c r="P193" s="3629"/>
      <c r="Q193" s="3629"/>
      <c r="R193" s="3629"/>
      <c r="S193" s="3685"/>
      <c r="T193" s="3629"/>
      <c r="V193" s="3526">
        <v>3</v>
      </c>
      <c r="W193" s="3019" t="s">
        <v>8552</v>
      </c>
      <c r="X193" s="2982"/>
      <c r="Y193" s="3594"/>
      <c r="AA193" s="3526"/>
      <c r="AB193" s="3509"/>
      <c r="AC193" s="3528"/>
      <c r="AD193" s="3528"/>
      <c r="AF193" s="10">
        <v>1</v>
      </c>
    </row>
    <row r="194" spans="2:32" ht="30" customHeight="1">
      <c r="B194" s="3516"/>
      <c r="C194" s="178"/>
      <c r="D194" s="3648"/>
      <c r="E194" s="3670"/>
      <c r="F194" s="3648"/>
      <c r="G194" s="3671"/>
      <c r="H194" s="3648"/>
      <c r="I194" s="25"/>
      <c r="M194" s="25"/>
      <c r="N194" s="3627"/>
      <c r="O194" s="3684"/>
      <c r="P194" s="3629"/>
      <c r="Q194" s="3629"/>
      <c r="R194" s="3629"/>
      <c r="S194" s="3685"/>
      <c r="T194" s="3629"/>
      <c r="V194" s="3526">
        <v>4</v>
      </c>
      <c r="W194" s="3019" t="s">
        <v>8553</v>
      </c>
      <c r="X194" s="2982"/>
      <c r="Y194" s="2982"/>
      <c r="AA194" s="3526"/>
      <c r="AB194" s="3509"/>
      <c r="AC194" s="3528"/>
      <c r="AD194" s="3528"/>
      <c r="AF194" s="10">
        <v>1</v>
      </c>
    </row>
    <row r="195" spans="2:32" ht="30" customHeight="1">
      <c r="B195" s="3516"/>
      <c r="C195" s="178"/>
      <c r="D195" s="3648"/>
      <c r="E195" s="3670"/>
      <c r="F195" s="3648"/>
      <c r="G195" s="3671"/>
      <c r="H195" s="3648"/>
      <c r="I195" s="25"/>
      <c r="M195" s="25"/>
      <c r="N195" s="3627"/>
      <c r="O195" s="3684"/>
      <c r="P195" s="3629"/>
      <c r="Q195" s="3629"/>
      <c r="R195" s="3629"/>
      <c r="S195" s="3685"/>
      <c r="T195" s="3629"/>
      <c r="V195" s="3526">
        <v>5</v>
      </c>
      <c r="W195" s="3019" t="s">
        <v>8560</v>
      </c>
      <c r="X195" s="2982"/>
      <c r="Y195" s="2982"/>
      <c r="AA195" s="3526"/>
      <c r="AB195" s="3509"/>
      <c r="AC195" s="3528"/>
      <c r="AD195" s="3528"/>
      <c r="AF195" s="10">
        <v>1</v>
      </c>
    </row>
    <row r="196" spans="2:32" ht="30" customHeight="1">
      <c r="B196" s="3516"/>
      <c r="C196" s="178"/>
      <c r="D196" s="3648"/>
      <c r="E196" s="3670"/>
      <c r="F196" s="3648"/>
      <c r="G196" s="3671"/>
      <c r="H196" s="3648"/>
      <c r="I196" s="25"/>
      <c r="M196" s="25"/>
      <c r="N196" s="3627"/>
      <c r="O196" s="3684"/>
      <c r="P196" s="3629"/>
      <c r="Q196" s="3629"/>
      <c r="R196" s="3629"/>
      <c r="S196" s="3685"/>
      <c r="T196" s="3629"/>
      <c r="V196" s="3526">
        <v>6</v>
      </c>
      <c r="W196" s="3019" t="s">
        <v>8567</v>
      </c>
      <c r="X196" s="2982"/>
      <c r="Y196" s="3594"/>
      <c r="AA196" s="3526"/>
      <c r="AB196" s="3509"/>
      <c r="AC196" s="3528"/>
      <c r="AD196" s="3528"/>
      <c r="AF196" s="10">
        <v>1</v>
      </c>
    </row>
    <row r="197" spans="2:32" ht="30" customHeight="1">
      <c r="B197" s="3516"/>
      <c r="C197" s="178"/>
      <c r="D197" s="3648"/>
      <c r="E197" s="3670"/>
      <c r="F197" s="3648"/>
      <c r="G197" s="3671"/>
      <c r="H197" s="3648"/>
      <c r="I197" s="25"/>
      <c r="M197" s="25"/>
      <c r="N197" s="3627"/>
      <c r="O197" s="3684"/>
      <c r="P197" s="3629"/>
      <c r="Q197" s="3629"/>
      <c r="R197" s="3629"/>
      <c r="S197" s="3685"/>
      <c r="T197" s="3629"/>
      <c r="V197" s="3526"/>
      <c r="W197" s="3019"/>
      <c r="X197" s="2982"/>
      <c r="Y197" s="3594"/>
      <c r="AA197" s="3526"/>
      <c r="AB197" s="3509"/>
      <c r="AC197" s="3528"/>
      <c r="AD197" s="3528"/>
      <c r="AF197" s="10">
        <v>1</v>
      </c>
    </row>
    <row r="198" spans="2:32" ht="30" customHeight="1">
      <c r="B198" s="3516"/>
      <c r="C198" s="178"/>
      <c r="D198" s="3648"/>
      <c r="E198" s="3670"/>
      <c r="F198" s="3648"/>
      <c r="G198" s="3671"/>
      <c r="H198" s="3648"/>
      <c r="I198" s="25"/>
      <c r="M198" s="25"/>
      <c r="N198" s="3627"/>
      <c r="O198" s="3684"/>
      <c r="P198" s="3629"/>
      <c r="Q198" s="3629"/>
      <c r="R198" s="3629"/>
      <c r="S198" s="3685"/>
      <c r="T198" s="3629"/>
      <c r="V198" s="3526"/>
      <c r="W198" s="3546" t="s">
        <v>8580</v>
      </c>
      <c r="X198" s="3683" t="s">
        <v>8581</v>
      </c>
      <c r="Y198" s="3683" t="s">
        <v>8582</v>
      </c>
      <c r="AA198" s="3526"/>
      <c r="AB198" s="3509"/>
      <c r="AC198" s="3528"/>
      <c r="AD198" s="3528"/>
      <c r="AF198" s="10">
        <v>1</v>
      </c>
    </row>
    <row r="199" spans="2:32" ht="30" customHeight="1">
      <c r="B199" s="3516"/>
      <c r="C199" s="178"/>
      <c r="D199" s="3648"/>
      <c r="E199" s="3670"/>
      <c r="F199" s="3648"/>
      <c r="G199" s="3671"/>
      <c r="H199" s="3648"/>
      <c r="I199" s="25"/>
      <c r="M199" s="25"/>
      <c r="N199" s="3627"/>
      <c r="O199" s="3684"/>
      <c r="P199" s="3629"/>
      <c r="Q199" s="3629"/>
      <c r="R199" s="3629"/>
      <c r="S199" s="3685"/>
      <c r="T199" s="3629"/>
      <c r="V199" s="3526"/>
      <c r="W199" s="3019"/>
      <c r="X199" s="2982"/>
      <c r="Y199" s="3594"/>
      <c r="AA199" s="3526"/>
      <c r="AB199" s="3509"/>
      <c r="AC199" s="3528"/>
      <c r="AD199" s="3528"/>
      <c r="AF199" s="10">
        <v>1</v>
      </c>
    </row>
    <row r="200" spans="2:32" ht="30" customHeight="1">
      <c r="B200" s="3516"/>
      <c r="C200" s="178"/>
      <c r="D200" s="3648"/>
      <c r="E200" s="3670"/>
      <c r="F200" s="3648"/>
      <c r="G200" s="3671"/>
      <c r="H200" s="3648"/>
      <c r="I200" s="25"/>
      <c r="M200" s="25"/>
      <c r="N200" s="3627"/>
      <c r="O200" s="3684"/>
      <c r="P200" s="3629"/>
      <c r="Q200" s="3629"/>
      <c r="R200" s="3629"/>
      <c r="S200" s="3685"/>
      <c r="T200" s="3629"/>
      <c r="V200" s="3526">
        <v>1</v>
      </c>
      <c r="W200" s="3019" t="s">
        <v>8595</v>
      </c>
      <c r="X200" s="2982"/>
      <c r="Y200" s="3594"/>
      <c r="AA200" s="3526"/>
      <c r="AB200" s="3509"/>
      <c r="AC200" s="3528"/>
      <c r="AD200" s="3528"/>
      <c r="AF200" s="10">
        <v>1</v>
      </c>
    </row>
    <row r="201" spans="2:32" ht="30" customHeight="1">
      <c r="B201" s="3516"/>
      <c r="C201" s="178"/>
      <c r="D201" s="3648"/>
      <c r="E201" s="3670"/>
      <c r="F201" s="3648"/>
      <c r="G201" s="3671"/>
      <c r="H201" s="3648"/>
      <c r="I201" s="25"/>
      <c r="M201" s="25"/>
      <c r="N201" s="3627"/>
      <c r="O201" s="3684"/>
      <c r="P201" s="3629"/>
      <c r="Q201" s="3629"/>
      <c r="R201" s="3629"/>
      <c r="S201" s="3685"/>
      <c r="T201" s="3629"/>
      <c r="V201" s="3526">
        <v>2</v>
      </c>
      <c r="W201" s="3019" t="s">
        <v>8602</v>
      </c>
      <c r="X201" s="2982"/>
      <c r="Y201" s="3594"/>
      <c r="AA201" s="3526"/>
      <c r="AB201" s="3509"/>
      <c r="AC201" s="3528"/>
      <c r="AD201" s="3528"/>
      <c r="AF201" s="10">
        <v>1</v>
      </c>
    </row>
    <row r="202" spans="2:32" ht="30" customHeight="1">
      <c r="B202" s="3516"/>
      <c r="C202" s="178"/>
      <c r="D202" s="3648"/>
      <c r="E202" s="3670"/>
      <c r="F202" s="3648"/>
      <c r="G202" s="3671"/>
      <c r="H202" s="3648"/>
      <c r="I202" s="25"/>
      <c r="M202" s="25"/>
      <c r="N202" s="3627"/>
      <c r="O202" s="3684"/>
      <c r="P202" s="3629"/>
      <c r="Q202" s="3629"/>
      <c r="R202" s="3629"/>
      <c r="S202" s="3685"/>
      <c r="T202" s="3629"/>
      <c r="V202" s="3526">
        <v>3</v>
      </c>
      <c r="W202" s="3019" t="s">
        <v>8609</v>
      </c>
      <c r="X202" s="2982"/>
      <c r="Y202" s="3594"/>
      <c r="AA202" s="3526"/>
      <c r="AB202" s="3509"/>
      <c r="AC202" s="3528"/>
      <c r="AD202" s="3528"/>
      <c r="AF202" s="10">
        <v>1</v>
      </c>
    </row>
    <row r="203" spans="2:32" ht="30" customHeight="1">
      <c r="B203" s="3516"/>
      <c r="C203" s="178"/>
      <c r="D203" s="3648"/>
      <c r="E203" s="3670"/>
      <c r="F203" s="3648"/>
      <c r="G203" s="3671"/>
      <c r="H203" s="3648"/>
      <c r="I203" s="25"/>
      <c r="M203" s="25"/>
      <c r="N203" s="3627"/>
      <c r="O203" s="3684"/>
      <c r="P203" s="3629"/>
      <c r="Q203" s="3629"/>
      <c r="R203" s="3629"/>
      <c r="S203" s="3685"/>
      <c r="T203" s="3629"/>
      <c r="V203" s="3526">
        <v>4</v>
      </c>
      <c r="W203" s="3019" t="s">
        <v>8616</v>
      </c>
      <c r="X203" s="2982"/>
      <c r="Y203" s="3594"/>
      <c r="AA203" s="3526"/>
      <c r="AB203" s="3509"/>
      <c r="AC203" s="3528"/>
      <c r="AD203" s="3528"/>
      <c r="AF203" s="10">
        <v>1</v>
      </c>
    </row>
    <row r="204" spans="2:32" ht="30" customHeight="1">
      <c r="B204" s="3516"/>
      <c r="C204" s="178"/>
      <c r="D204" s="3648"/>
      <c r="E204" s="3670"/>
      <c r="F204" s="3648"/>
      <c r="G204" s="3671"/>
      <c r="H204" s="3648"/>
      <c r="I204" s="25"/>
      <c r="M204" s="25"/>
      <c r="N204" s="3627"/>
      <c r="O204" s="3684"/>
      <c r="P204" s="3629"/>
      <c r="Q204" s="3629"/>
      <c r="R204" s="3629"/>
      <c r="S204" s="3685"/>
      <c r="T204" s="3629"/>
      <c r="V204" s="3526">
        <v>5</v>
      </c>
      <c r="W204" s="3019" t="s">
        <v>8623</v>
      </c>
      <c r="X204" s="2982"/>
      <c r="Y204" s="2982"/>
      <c r="AA204" s="3526"/>
      <c r="AB204" s="3509"/>
      <c r="AC204" s="3528"/>
      <c r="AD204" s="3528"/>
      <c r="AF204" s="10">
        <v>1</v>
      </c>
    </row>
    <row r="205" spans="2:32" ht="30" customHeight="1">
      <c r="B205" s="3516"/>
      <c r="C205" s="178"/>
      <c r="D205" s="3648"/>
      <c r="E205" s="3670"/>
      <c r="F205" s="3648"/>
      <c r="G205" s="3671"/>
      <c r="H205" s="3648"/>
      <c r="I205" s="25"/>
      <c r="M205" s="25"/>
      <c r="N205" s="3627"/>
      <c r="O205" s="3684"/>
      <c r="P205" s="3629"/>
      <c r="Q205" s="3629"/>
      <c r="R205" s="3629"/>
      <c r="S205" s="3685"/>
      <c r="T205" s="3629"/>
      <c r="V205" s="3526">
        <v>6</v>
      </c>
      <c r="W205" s="3019" t="s">
        <v>8630</v>
      </c>
      <c r="X205" s="2982"/>
      <c r="Y205" s="2982"/>
      <c r="AA205" s="3526"/>
      <c r="AB205" s="3509"/>
      <c r="AC205" s="3528"/>
      <c r="AD205" s="3528"/>
      <c r="AF205" s="10">
        <v>1</v>
      </c>
    </row>
    <row r="206" spans="2:32" ht="30" customHeight="1">
      <c r="B206" s="3516"/>
      <c r="C206" s="178"/>
      <c r="D206" s="3648"/>
      <c r="E206" s="3670"/>
      <c r="F206" s="3648"/>
      <c r="G206" s="3671"/>
      <c r="H206" s="3648"/>
      <c r="I206" s="25"/>
      <c r="M206" s="25"/>
      <c r="N206" s="3627"/>
      <c r="O206" s="3684"/>
      <c r="P206" s="3629"/>
      <c r="Q206" s="3629"/>
      <c r="R206" s="3629"/>
      <c r="S206" s="3685"/>
      <c r="T206" s="3629"/>
      <c r="V206" s="3526">
        <v>7</v>
      </c>
      <c r="W206" s="3019" t="s">
        <v>8637</v>
      </c>
      <c r="X206" s="2982"/>
      <c r="Y206" s="3594"/>
      <c r="AA206" s="3526"/>
      <c r="AB206" s="3509"/>
      <c r="AC206" s="3528"/>
      <c r="AD206" s="3528"/>
      <c r="AF206" s="10">
        <v>1</v>
      </c>
    </row>
    <row r="207" spans="2:32" ht="30" customHeight="1">
      <c r="B207" s="3516"/>
      <c r="C207" s="178"/>
      <c r="D207" s="3648"/>
      <c r="E207" s="3670"/>
      <c r="F207" s="3648"/>
      <c r="G207" s="3671"/>
      <c r="H207" s="3648"/>
      <c r="I207" s="25"/>
      <c r="M207" s="25"/>
      <c r="N207" s="3627"/>
      <c r="O207" s="3684"/>
      <c r="P207" s="3629"/>
      <c r="Q207" s="3629"/>
      <c r="R207" s="3629"/>
      <c r="S207" s="3685"/>
      <c r="T207" s="3629"/>
      <c r="V207" s="3526"/>
      <c r="W207" s="3019"/>
      <c r="X207" s="2982"/>
      <c r="Y207" s="3594"/>
      <c r="AA207" s="3526"/>
      <c r="AB207" s="3509"/>
      <c r="AC207" s="3528"/>
      <c r="AD207" s="3528"/>
      <c r="AF207" s="10">
        <v>1</v>
      </c>
    </row>
    <row r="208" spans="2:32" ht="30" customHeight="1">
      <c r="B208" s="3516"/>
      <c r="C208" s="178"/>
      <c r="D208" s="3648"/>
      <c r="E208" s="3670"/>
      <c r="F208" s="3648"/>
      <c r="G208" s="3671"/>
      <c r="H208" s="3648"/>
      <c r="I208" s="25"/>
      <c r="M208" s="25"/>
      <c r="N208" s="3627"/>
      <c r="O208" s="3684"/>
      <c r="P208" s="3629"/>
      <c r="Q208" s="3629"/>
      <c r="R208" s="3629"/>
      <c r="S208" s="3685"/>
      <c r="T208" s="3629"/>
      <c r="V208" s="3526"/>
      <c r="W208" s="3546" t="s">
        <v>8649</v>
      </c>
      <c r="X208" s="3683" t="s">
        <v>8650</v>
      </c>
      <c r="Y208" s="3683" t="s">
        <v>8651</v>
      </c>
      <c r="AA208" s="3526"/>
      <c r="AB208" s="3509"/>
      <c r="AC208" s="3528"/>
      <c r="AD208" s="3528"/>
      <c r="AF208" s="10">
        <v>1</v>
      </c>
    </row>
    <row r="209" spans="2:32" ht="30" customHeight="1">
      <c r="B209" s="3516"/>
      <c r="C209" s="178"/>
      <c r="D209" s="3648"/>
      <c r="E209" s="3670"/>
      <c r="F209" s="3648"/>
      <c r="G209" s="3671"/>
      <c r="H209" s="3648"/>
      <c r="I209" s="25"/>
      <c r="M209" s="25"/>
      <c r="N209" s="3627"/>
      <c r="O209" s="3684"/>
      <c r="P209" s="3629"/>
      <c r="Q209" s="3629"/>
      <c r="R209" s="3629"/>
      <c r="S209" s="3685"/>
      <c r="T209" s="3629"/>
      <c r="V209" s="3526"/>
      <c r="W209" s="3019"/>
      <c r="X209" s="2982"/>
      <c r="Y209" s="3594"/>
      <c r="AA209" s="3526"/>
      <c r="AB209" s="3509"/>
      <c r="AC209" s="3528"/>
      <c r="AD209" s="3528"/>
      <c r="AF209" s="10">
        <v>1</v>
      </c>
    </row>
    <row r="210" spans="2:32" ht="30" customHeight="1">
      <c r="B210" s="3516"/>
      <c r="C210" s="178"/>
      <c r="D210" s="3648"/>
      <c r="E210" s="3670"/>
      <c r="F210" s="3648"/>
      <c r="G210" s="3671"/>
      <c r="H210" s="3648"/>
      <c r="I210" s="25"/>
      <c r="M210" s="25"/>
      <c r="N210" s="3627"/>
      <c r="O210" s="3684"/>
      <c r="P210" s="3629"/>
      <c r="Q210" s="3629"/>
      <c r="R210" s="3629"/>
      <c r="S210" s="3685"/>
      <c r="T210" s="3629"/>
      <c r="V210" s="3526">
        <v>1</v>
      </c>
      <c r="W210" s="3019" t="s">
        <v>8664</v>
      </c>
      <c r="X210" s="2982"/>
      <c r="Y210" s="3594"/>
      <c r="AA210" s="3526"/>
      <c r="AB210" s="3509"/>
      <c r="AC210" s="3528"/>
      <c r="AD210" s="3528"/>
      <c r="AF210" s="10">
        <v>1</v>
      </c>
    </row>
    <row r="211" spans="2:32" ht="30" customHeight="1">
      <c r="B211" s="3516"/>
      <c r="C211" s="178"/>
      <c r="D211" s="3648"/>
      <c r="E211" s="3670"/>
      <c r="F211" s="3648"/>
      <c r="G211" s="3671"/>
      <c r="H211" s="3648"/>
      <c r="I211" s="25"/>
      <c r="M211" s="25"/>
      <c r="N211" s="3627"/>
      <c r="O211" s="3684"/>
      <c r="P211" s="3629"/>
      <c r="Q211" s="3629"/>
      <c r="R211" s="3629"/>
      <c r="S211" s="3685"/>
      <c r="T211" s="3629"/>
      <c r="V211" s="3526">
        <v>2</v>
      </c>
      <c r="W211" s="3019" t="s">
        <v>8671</v>
      </c>
      <c r="X211" s="2982"/>
      <c r="Y211" s="3594"/>
      <c r="AA211" s="3526"/>
      <c r="AB211" s="3509"/>
      <c r="AC211" s="3528"/>
      <c r="AD211" s="3528"/>
      <c r="AF211" s="10">
        <v>1</v>
      </c>
    </row>
    <row r="212" spans="2:32" ht="30" customHeight="1">
      <c r="B212" s="3516"/>
      <c r="C212" s="178"/>
      <c r="D212" s="3648"/>
      <c r="E212" s="3670"/>
      <c r="F212" s="3648"/>
      <c r="G212" s="3671"/>
      <c r="H212" s="3648"/>
      <c r="I212" s="25"/>
      <c r="M212" s="25"/>
      <c r="N212" s="3627"/>
      <c r="O212" s="3684"/>
      <c r="P212" s="3629"/>
      <c r="Q212" s="3629"/>
      <c r="R212" s="3629"/>
      <c r="S212" s="3685"/>
      <c r="T212" s="3629"/>
      <c r="V212" s="3526">
        <v>3</v>
      </c>
      <c r="W212" s="3019" t="s">
        <v>8678</v>
      </c>
      <c r="X212" s="2982"/>
      <c r="Y212" s="2982"/>
      <c r="AA212" s="3526"/>
      <c r="AB212" s="3509"/>
      <c r="AC212" s="3528"/>
      <c r="AD212" s="3528"/>
      <c r="AF212" s="10">
        <v>1</v>
      </c>
    </row>
    <row r="213" spans="2:32" ht="30" customHeight="1">
      <c r="B213" s="3516"/>
      <c r="C213" s="178"/>
      <c r="D213" s="3648"/>
      <c r="E213" s="3670"/>
      <c r="F213" s="3648"/>
      <c r="G213" s="3671"/>
      <c r="H213" s="3648"/>
      <c r="I213" s="25"/>
      <c r="M213" s="25"/>
      <c r="N213" s="3627"/>
      <c r="O213" s="3684"/>
      <c r="P213" s="3629"/>
      <c r="Q213" s="3629"/>
      <c r="R213" s="3629"/>
      <c r="S213" s="3685"/>
      <c r="T213" s="3629"/>
      <c r="V213" s="3526">
        <v>4</v>
      </c>
      <c r="W213" s="3019" t="s">
        <v>8685</v>
      </c>
      <c r="X213" s="2982"/>
      <c r="Y213" s="2982"/>
      <c r="AA213" s="3526"/>
      <c r="AB213" s="3509"/>
      <c r="AC213" s="3528"/>
      <c r="AD213" s="3528"/>
      <c r="AF213" s="10">
        <v>1</v>
      </c>
    </row>
    <row r="214" spans="2:32" ht="30" customHeight="1">
      <c r="B214" s="3516"/>
      <c r="C214" s="178"/>
      <c r="D214" s="3648"/>
      <c r="E214" s="3670"/>
      <c r="F214" s="3648"/>
      <c r="G214" s="3671"/>
      <c r="H214" s="3648"/>
      <c r="I214" s="25"/>
      <c r="M214" s="25"/>
      <c r="N214" s="3627"/>
      <c r="O214" s="3684"/>
      <c r="P214" s="3629"/>
      <c r="Q214" s="3629"/>
      <c r="R214" s="3629"/>
      <c r="S214" s="3685"/>
      <c r="T214" s="3629"/>
      <c r="V214" s="3526">
        <v>5</v>
      </c>
      <c r="W214" s="3019" t="s">
        <v>8692</v>
      </c>
      <c r="X214" s="2982"/>
      <c r="Y214" s="3594"/>
      <c r="AA214" s="3526"/>
      <c r="AB214" s="3509"/>
      <c r="AC214" s="3528"/>
      <c r="AD214" s="3528"/>
      <c r="AF214" s="10">
        <v>1</v>
      </c>
    </row>
    <row r="215" spans="2:32" ht="30" customHeight="1">
      <c r="B215" s="3516"/>
      <c r="C215" s="178"/>
      <c r="D215" s="3648"/>
      <c r="E215" s="3670"/>
      <c r="F215" s="3648"/>
      <c r="G215" s="3671"/>
      <c r="H215" s="3648"/>
      <c r="I215" s="25"/>
      <c r="M215" s="25"/>
      <c r="N215" s="3627"/>
      <c r="O215" s="3684"/>
      <c r="P215" s="3629"/>
      <c r="Q215" s="3629"/>
      <c r="R215" s="3629"/>
      <c r="S215" s="3685"/>
      <c r="T215" s="3629"/>
      <c r="V215" s="3526"/>
      <c r="W215" s="3019"/>
      <c r="X215" s="2982"/>
      <c r="Y215" s="3594"/>
      <c r="AA215" s="3526"/>
      <c r="AB215" s="3509"/>
      <c r="AC215" s="3528"/>
      <c r="AD215" s="3528"/>
      <c r="AF215" s="10">
        <v>1</v>
      </c>
    </row>
    <row r="216" spans="2:32" ht="30" customHeight="1">
      <c r="B216" s="3516"/>
      <c r="C216" s="178"/>
      <c r="D216" s="3648"/>
      <c r="E216" s="3670"/>
      <c r="F216" s="3648"/>
      <c r="G216" s="3671"/>
      <c r="H216" s="3648"/>
      <c r="I216" s="25"/>
      <c r="M216" s="25"/>
      <c r="N216" s="3627"/>
      <c r="O216" s="3684"/>
      <c r="P216" s="3629"/>
      <c r="Q216" s="3629"/>
      <c r="R216" s="3629"/>
      <c r="S216" s="3685"/>
      <c r="T216" s="3629"/>
      <c r="V216" s="3526"/>
      <c r="W216" s="3546" t="s">
        <v>8705</v>
      </c>
      <c r="X216" s="3683" t="s">
        <v>8706</v>
      </c>
      <c r="Y216" s="3683" t="s">
        <v>8707</v>
      </c>
      <c r="AA216" s="3526"/>
      <c r="AB216" s="3509"/>
      <c r="AC216" s="3528"/>
      <c r="AD216" s="3528"/>
      <c r="AF216" s="10">
        <v>1</v>
      </c>
    </row>
    <row r="217" spans="2:32" ht="30" customHeight="1">
      <c r="B217" s="3516"/>
      <c r="C217" s="178"/>
      <c r="D217" s="3648"/>
      <c r="E217" s="3670"/>
      <c r="F217" s="3648"/>
      <c r="G217" s="3671"/>
      <c r="H217" s="3648"/>
      <c r="I217" s="25"/>
      <c r="M217" s="25"/>
      <c r="N217" s="3627"/>
      <c r="O217" s="3684"/>
      <c r="P217" s="3629"/>
      <c r="Q217" s="3629"/>
      <c r="R217" s="3629"/>
      <c r="S217" s="3685"/>
      <c r="T217" s="3629"/>
      <c r="V217" s="3526"/>
      <c r="W217" s="3019"/>
      <c r="X217" s="2982"/>
      <c r="Y217" s="3594"/>
      <c r="AA217" s="3526"/>
      <c r="AB217" s="3509"/>
      <c r="AC217" s="3528"/>
      <c r="AD217" s="3528"/>
      <c r="AF217" s="10">
        <v>1</v>
      </c>
    </row>
    <row r="218" spans="2:32" ht="30" customHeight="1">
      <c r="B218" s="3516"/>
      <c r="C218" s="178"/>
      <c r="D218" s="3648"/>
      <c r="E218" s="3670"/>
      <c r="F218" s="3648"/>
      <c r="G218" s="3671"/>
      <c r="H218" s="3648"/>
      <c r="I218" s="25"/>
      <c r="M218" s="25"/>
      <c r="N218" s="3627"/>
      <c r="O218" s="3684"/>
      <c r="P218" s="3629"/>
      <c r="Q218" s="3629"/>
      <c r="R218" s="3629"/>
      <c r="S218" s="3685"/>
      <c r="T218" s="3629"/>
      <c r="V218" s="3526">
        <v>1</v>
      </c>
      <c r="W218" s="3019" t="s">
        <v>8718</v>
      </c>
      <c r="X218" s="2982"/>
      <c r="Y218" s="2982"/>
      <c r="AA218" s="3526"/>
      <c r="AB218" s="3509"/>
      <c r="AC218" s="3528"/>
      <c r="AD218" s="3528"/>
      <c r="AF218" s="10">
        <v>1</v>
      </c>
    </row>
    <row r="219" spans="2:32" ht="30" customHeight="1">
      <c r="B219" s="3516"/>
      <c r="C219" s="178"/>
      <c r="D219" s="3648"/>
      <c r="E219" s="3670"/>
      <c r="F219" s="3648"/>
      <c r="G219" s="3671"/>
      <c r="H219" s="3648"/>
      <c r="I219" s="25"/>
      <c r="M219" s="25"/>
      <c r="N219" s="3627"/>
      <c r="O219" s="3684"/>
      <c r="P219" s="3629"/>
      <c r="Q219" s="3629"/>
      <c r="R219" s="3629"/>
      <c r="S219" s="3685"/>
      <c r="T219" s="3629"/>
      <c r="V219" s="3526">
        <v>2</v>
      </c>
      <c r="W219" s="3019" t="s">
        <v>8725</v>
      </c>
      <c r="X219" s="2982"/>
      <c r="Y219" s="2982"/>
      <c r="AA219" s="3526"/>
      <c r="AB219" s="3509"/>
      <c r="AC219" s="3528"/>
      <c r="AD219" s="3528"/>
      <c r="AF219" s="10">
        <v>1</v>
      </c>
    </row>
    <row r="220" spans="2:32" ht="30" customHeight="1">
      <c r="B220" s="3516"/>
      <c r="C220" s="178"/>
      <c r="D220" s="3648"/>
      <c r="E220" s="3670"/>
      <c r="F220" s="3648"/>
      <c r="G220" s="3671"/>
      <c r="H220" s="3648"/>
      <c r="I220" s="25"/>
      <c r="M220" s="25"/>
      <c r="N220" s="3627"/>
      <c r="O220" s="3684"/>
      <c r="P220" s="3629"/>
      <c r="Q220" s="3629"/>
      <c r="R220" s="3629"/>
      <c r="S220" s="3685"/>
      <c r="T220" s="3629"/>
      <c r="V220" s="3526">
        <v>3</v>
      </c>
      <c r="W220" s="3019" t="s">
        <v>8731</v>
      </c>
      <c r="X220" s="2982"/>
      <c r="Y220" s="3019"/>
      <c r="AA220" s="3526"/>
      <c r="AB220" s="3509"/>
      <c r="AC220" s="3528"/>
      <c r="AD220" s="3528"/>
      <c r="AF220" s="10">
        <v>1</v>
      </c>
    </row>
    <row r="221" spans="2:32" ht="30" customHeight="1">
      <c r="B221" s="3516"/>
      <c r="C221" s="178"/>
      <c r="D221" s="3648"/>
      <c r="E221" s="3670"/>
      <c r="F221" s="3648"/>
      <c r="G221" s="3671"/>
      <c r="H221" s="3648"/>
      <c r="I221" s="25"/>
      <c r="M221" s="25"/>
      <c r="N221" s="3627"/>
      <c r="O221" s="3684"/>
      <c r="P221" s="3629"/>
      <c r="Q221" s="3629"/>
      <c r="R221" s="3629"/>
      <c r="S221" s="3685"/>
      <c r="T221" s="3629"/>
      <c r="V221" s="3526"/>
      <c r="W221" s="3019"/>
      <c r="X221" s="2982"/>
      <c r="Y221" s="3019"/>
      <c r="AA221" s="3526"/>
      <c r="AB221" s="3509"/>
      <c r="AC221" s="3528"/>
      <c r="AD221" s="3528"/>
      <c r="AF221" s="10">
        <v>1</v>
      </c>
    </row>
    <row r="222" spans="2:32" ht="30" customHeight="1">
      <c r="B222" s="3516"/>
      <c r="C222" s="178"/>
      <c r="D222" s="3648"/>
      <c r="E222" s="3670"/>
      <c r="F222" s="3648"/>
      <c r="G222" s="3671"/>
      <c r="H222" s="3648"/>
      <c r="I222" s="25"/>
      <c r="M222" s="25"/>
      <c r="N222" s="3627"/>
      <c r="O222" s="3684"/>
      <c r="P222" s="3629"/>
      <c r="Q222" s="3629"/>
      <c r="R222" s="3629"/>
      <c r="S222" s="3685"/>
      <c r="T222" s="3629"/>
      <c r="V222" s="3526"/>
      <c r="W222" s="3546" t="s">
        <v>8744</v>
      </c>
      <c r="X222" s="3683" t="s">
        <v>8745</v>
      </c>
      <c r="Y222" s="3683" t="s">
        <v>8746</v>
      </c>
      <c r="AA222" s="3526"/>
      <c r="AB222" s="3509"/>
      <c r="AC222" s="3528"/>
      <c r="AD222" s="3528"/>
      <c r="AF222" s="10">
        <v>1</v>
      </c>
    </row>
    <row r="223" spans="2:32" ht="30" customHeight="1">
      <c r="B223" s="3516"/>
      <c r="C223" s="178"/>
      <c r="D223" s="3648"/>
      <c r="E223" s="3670"/>
      <c r="F223" s="3648"/>
      <c r="G223" s="3671"/>
      <c r="H223" s="3648"/>
      <c r="I223" s="25"/>
      <c r="M223" s="25"/>
      <c r="N223" s="3627"/>
      <c r="O223" s="3684"/>
      <c r="P223" s="3629"/>
      <c r="Q223" s="3629"/>
      <c r="R223" s="3629"/>
      <c r="S223" s="3685"/>
      <c r="T223" s="3629"/>
      <c r="V223" s="3526"/>
      <c r="W223" s="3019"/>
      <c r="X223" s="2982"/>
      <c r="Y223" s="3019"/>
      <c r="AA223" s="3526"/>
      <c r="AB223" s="3509"/>
      <c r="AC223" s="3528"/>
      <c r="AD223" s="3528"/>
      <c r="AF223" s="10">
        <v>1</v>
      </c>
    </row>
    <row r="224" spans="2:32" ht="30" customHeight="1">
      <c r="B224" s="3516"/>
      <c r="C224" s="178"/>
      <c r="D224" s="3648"/>
      <c r="E224" s="3670"/>
      <c r="F224" s="3648"/>
      <c r="G224" s="3671"/>
      <c r="H224" s="3648"/>
      <c r="I224" s="25"/>
      <c r="M224" s="25"/>
      <c r="N224" s="3627"/>
      <c r="O224" s="3684"/>
      <c r="P224" s="3629"/>
      <c r="Q224" s="3629"/>
      <c r="R224" s="3629"/>
      <c r="S224" s="3685"/>
      <c r="T224" s="3629"/>
      <c r="V224" s="3526">
        <v>1</v>
      </c>
      <c r="W224" s="3019" t="s">
        <v>8759</v>
      </c>
      <c r="X224" s="3019"/>
      <c r="Y224" s="3019"/>
      <c r="AA224" s="3526"/>
      <c r="AB224" s="3509"/>
      <c r="AC224" s="3528"/>
      <c r="AD224" s="3528"/>
      <c r="AF224" s="10">
        <v>1</v>
      </c>
    </row>
    <row r="225" spans="2:32" ht="30" customHeight="1">
      <c r="B225" s="3516"/>
      <c r="C225" s="178"/>
      <c r="D225" s="3648"/>
      <c r="E225" s="3670"/>
      <c r="F225" s="3648"/>
      <c r="G225" s="3671"/>
      <c r="H225" s="3648"/>
      <c r="I225" s="25"/>
      <c r="M225" s="25"/>
      <c r="N225" s="3627"/>
      <c r="O225" s="3684"/>
      <c r="P225" s="3629"/>
      <c r="Q225" s="3629"/>
      <c r="R225" s="3629"/>
      <c r="S225" s="3685"/>
      <c r="T225" s="3629"/>
      <c r="V225" s="3526"/>
      <c r="W225" s="3019" t="s">
        <v>8766</v>
      </c>
      <c r="X225" s="3019"/>
      <c r="Y225" s="3019"/>
      <c r="AA225" s="3526"/>
      <c r="AB225" s="3509"/>
      <c r="AC225" s="3528"/>
      <c r="AD225" s="3528"/>
      <c r="AF225" s="10">
        <v>1</v>
      </c>
    </row>
    <row r="226" spans="2:32" ht="30" customHeight="1">
      <c r="B226" s="3516"/>
      <c r="C226" s="178"/>
      <c r="D226" s="3648"/>
      <c r="E226" s="3670"/>
      <c r="F226" s="3648"/>
      <c r="G226" s="3671"/>
      <c r="H226" s="3648"/>
      <c r="I226" s="25"/>
      <c r="M226" s="25"/>
      <c r="N226" s="3627"/>
      <c r="O226" s="3684"/>
      <c r="P226" s="3629"/>
      <c r="Q226" s="3629"/>
      <c r="R226" s="3629"/>
      <c r="S226" s="3685"/>
      <c r="T226" s="3629"/>
      <c r="V226" s="3526"/>
      <c r="W226" s="3019"/>
      <c r="X226" s="3019"/>
      <c r="Y226" s="3019"/>
      <c r="AA226" s="3526"/>
      <c r="AB226" s="3509"/>
      <c r="AC226" s="3528"/>
      <c r="AD226" s="3528"/>
      <c r="AF226" s="10">
        <v>1</v>
      </c>
    </row>
    <row r="227" spans="2:32" ht="30" customHeight="1">
      <c r="B227" s="3516"/>
      <c r="C227" s="178"/>
      <c r="D227" s="3648"/>
      <c r="E227" s="3670"/>
      <c r="F227" s="3648"/>
      <c r="G227" s="3671"/>
      <c r="H227" s="3648"/>
      <c r="I227" s="25"/>
      <c r="M227" s="25"/>
      <c r="N227" s="3627"/>
      <c r="O227" s="3684"/>
      <c r="P227" s="3629"/>
      <c r="Q227" s="3629"/>
      <c r="R227" s="3629"/>
      <c r="S227" s="3685"/>
      <c r="T227" s="3629"/>
      <c r="V227" s="3526">
        <v>2</v>
      </c>
      <c r="W227" s="3019" t="s">
        <v>8773</v>
      </c>
      <c r="X227" s="3019"/>
      <c r="AA227" s="3526"/>
      <c r="AB227" s="3509"/>
      <c r="AC227" s="3528"/>
      <c r="AD227" s="3528"/>
      <c r="AF227" s="10">
        <v>1</v>
      </c>
    </row>
    <row r="228" spans="2:32" ht="30" customHeight="1">
      <c r="B228" s="3516"/>
      <c r="C228" s="178"/>
      <c r="D228" s="3648"/>
      <c r="E228" s="3670"/>
      <c r="F228" s="3648"/>
      <c r="G228" s="3671"/>
      <c r="H228" s="3648"/>
      <c r="I228" s="25"/>
      <c r="M228" s="25"/>
      <c r="N228" s="3627"/>
      <c r="O228" s="3684"/>
      <c r="P228" s="3629"/>
      <c r="Q228" s="3629"/>
      <c r="R228" s="3629"/>
      <c r="S228" s="3685"/>
      <c r="T228" s="3629"/>
      <c r="V228" s="3526"/>
      <c r="W228" s="3019" t="s">
        <v>8780</v>
      </c>
      <c r="X228" s="3019"/>
      <c r="AA228" s="3526"/>
      <c r="AB228" s="3509"/>
      <c r="AC228" s="3528"/>
      <c r="AD228" s="3528"/>
      <c r="AF228" s="10">
        <v>1</v>
      </c>
    </row>
    <row r="229" spans="2:32" ht="30" customHeight="1">
      <c r="B229" s="3516"/>
      <c r="C229" s="178"/>
      <c r="D229" s="3648"/>
      <c r="E229" s="3670"/>
      <c r="F229" s="3648"/>
      <c r="G229" s="3671"/>
      <c r="H229" s="3648"/>
      <c r="I229" s="25"/>
      <c r="M229" s="25"/>
      <c r="N229" s="3627"/>
      <c r="O229" s="3684"/>
      <c r="P229" s="3629"/>
      <c r="Q229" s="3629"/>
      <c r="R229" s="3629"/>
      <c r="S229" s="3685"/>
      <c r="T229" s="3629"/>
      <c r="V229" s="3526"/>
      <c r="W229" s="3019"/>
      <c r="X229" s="3019"/>
      <c r="AA229" s="3526"/>
      <c r="AB229" s="3509"/>
      <c r="AC229" s="3528"/>
      <c r="AD229" s="3528"/>
      <c r="AF229" s="10">
        <v>1</v>
      </c>
    </row>
    <row r="230" spans="2:32" ht="30" customHeight="1">
      <c r="B230" s="3516"/>
      <c r="C230" s="178"/>
      <c r="D230" s="3648"/>
      <c r="E230" s="3670"/>
      <c r="F230" s="3648"/>
      <c r="G230" s="3671"/>
      <c r="H230" s="3648"/>
      <c r="I230" s="25"/>
      <c r="M230" s="25"/>
      <c r="N230" s="3627"/>
      <c r="O230" s="3684"/>
      <c r="P230" s="3629"/>
      <c r="Q230" s="3629"/>
      <c r="R230" s="3629"/>
      <c r="S230" s="3685"/>
      <c r="T230" s="3629"/>
      <c r="V230" s="3526">
        <v>3</v>
      </c>
      <c r="W230" s="75" t="s">
        <v>8793</v>
      </c>
      <c r="X230" s="3019"/>
      <c r="AA230" s="3526"/>
      <c r="AB230" s="3509"/>
      <c r="AC230" s="3528"/>
      <c r="AD230" s="3528"/>
      <c r="AF230" s="10">
        <v>1</v>
      </c>
    </row>
    <row r="231" spans="2:32" ht="30" customHeight="1">
      <c r="B231" s="3516"/>
      <c r="C231" s="178"/>
      <c r="D231" s="3648"/>
      <c r="E231" s="3670"/>
      <c r="F231" s="3648"/>
      <c r="G231" s="3671"/>
      <c r="H231" s="3648"/>
      <c r="I231" s="25"/>
      <c r="M231" s="25"/>
      <c r="N231" s="3627"/>
      <c r="O231" s="3684"/>
      <c r="P231" s="3629"/>
      <c r="Q231" s="3629"/>
      <c r="R231" s="3629"/>
      <c r="S231" s="3685"/>
      <c r="T231" s="3629"/>
      <c r="V231" s="3526"/>
      <c r="W231" s="75" t="s">
        <v>8800</v>
      </c>
      <c r="X231" s="3019"/>
      <c r="AA231" s="3526"/>
      <c r="AB231" s="3509"/>
      <c r="AC231" s="3528"/>
      <c r="AD231" s="3528"/>
      <c r="AF231" s="10">
        <v>1</v>
      </c>
    </row>
    <row r="232" spans="2:32" ht="30" customHeight="1">
      <c r="B232" s="3516"/>
      <c r="C232" s="178"/>
      <c r="D232" s="3648"/>
      <c r="E232" s="3670"/>
      <c r="F232" s="3648"/>
      <c r="G232" s="3671"/>
      <c r="H232" s="3648"/>
      <c r="I232" s="25"/>
      <c r="M232" s="25"/>
      <c r="N232" s="3627"/>
      <c r="O232" s="3684"/>
      <c r="P232" s="3629"/>
      <c r="Q232" s="3629"/>
      <c r="R232" s="3629"/>
      <c r="S232" s="3685"/>
      <c r="T232" s="3629"/>
      <c r="V232" s="3526"/>
      <c r="W232" s="3483"/>
      <c r="X232" s="3483"/>
      <c r="Y232" s="3483"/>
      <c r="AA232" s="3526"/>
      <c r="AB232" s="3509"/>
      <c r="AC232" s="3528"/>
      <c r="AD232" s="3528"/>
      <c r="AF232" s="10">
        <v>1</v>
      </c>
    </row>
    <row r="233" spans="2:32" ht="30" customHeight="1">
      <c r="B233" s="3516"/>
      <c r="C233" s="178"/>
      <c r="D233" s="3648"/>
      <c r="E233" s="3670"/>
      <c r="F233" s="3648"/>
      <c r="G233" s="3671"/>
      <c r="H233" s="3648"/>
      <c r="I233" s="25"/>
      <c r="M233" s="25"/>
      <c r="N233" s="3627"/>
      <c r="O233" s="3684"/>
      <c r="P233" s="3629"/>
      <c r="Q233" s="3629"/>
      <c r="R233" s="3629"/>
      <c r="S233" s="3685"/>
      <c r="T233" s="3629"/>
      <c r="V233" s="3526"/>
      <c r="W233" s="3483"/>
      <c r="X233" s="3483"/>
      <c r="Y233" s="3483"/>
      <c r="AA233" s="3526"/>
      <c r="AB233" s="3509"/>
      <c r="AC233" s="3528"/>
      <c r="AD233" s="3528"/>
      <c r="AF233" s="10">
        <v>1</v>
      </c>
    </row>
    <row r="234" spans="2:32" ht="30" customHeight="1">
      <c r="B234" s="3516"/>
      <c r="C234" s="178"/>
      <c r="D234" s="3648"/>
      <c r="E234" s="3670"/>
      <c r="F234" s="3648"/>
      <c r="G234" s="3671"/>
      <c r="H234" s="3648"/>
      <c r="I234" s="25"/>
      <c r="M234" s="25"/>
      <c r="N234" s="3627"/>
      <c r="O234" s="3684"/>
      <c r="P234" s="3629"/>
      <c r="Q234" s="3629"/>
      <c r="R234" s="3629"/>
      <c r="S234" s="3685"/>
      <c r="T234" s="3629"/>
      <c r="V234" s="3526"/>
      <c r="W234" s="3483"/>
      <c r="X234" s="3483"/>
      <c r="Y234" s="3483"/>
      <c r="AA234" s="3526"/>
      <c r="AB234" s="3509"/>
      <c r="AC234" s="3528"/>
      <c r="AD234" s="3528"/>
      <c r="AF234" s="10">
        <v>1</v>
      </c>
    </row>
    <row r="235" spans="2:32" ht="30" customHeight="1">
      <c r="B235" s="3516"/>
      <c r="C235" s="178"/>
      <c r="D235" s="3648"/>
      <c r="E235" s="3670"/>
      <c r="F235" s="3648"/>
      <c r="G235" s="3671"/>
      <c r="H235" s="3648"/>
      <c r="I235" s="25"/>
      <c r="M235" s="25"/>
      <c r="N235" s="3627"/>
      <c r="O235" s="3684"/>
      <c r="P235" s="3629"/>
      <c r="Q235" s="3629"/>
      <c r="R235" s="3629"/>
      <c r="S235" s="3685"/>
      <c r="T235" s="3629"/>
      <c r="V235" s="3526"/>
      <c r="W235" s="3483"/>
      <c r="X235" s="3483"/>
      <c r="Y235" s="3483"/>
      <c r="AA235" s="3526"/>
      <c r="AB235" s="3509"/>
      <c r="AC235" s="3528"/>
      <c r="AD235" s="3528"/>
      <c r="AF235" s="10">
        <v>1</v>
      </c>
    </row>
    <row r="236" spans="2:32" ht="30" customHeight="1">
      <c r="B236" s="3516"/>
      <c r="C236" s="178"/>
      <c r="D236" s="3648"/>
      <c r="E236" s="3670"/>
      <c r="F236" s="3648"/>
      <c r="G236" s="3671"/>
      <c r="H236" s="3648"/>
      <c r="I236" s="25"/>
      <c r="M236" s="25"/>
      <c r="N236" s="3627"/>
      <c r="O236" s="3684"/>
      <c r="P236" s="3629"/>
      <c r="Q236" s="3629"/>
      <c r="R236" s="3629"/>
      <c r="S236" s="3685"/>
      <c r="T236" s="3629"/>
      <c r="V236" s="3526"/>
      <c r="W236" s="3483"/>
      <c r="X236" s="3483"/>
      <c r="Y236" s="3483"/>
      <c r="AA236" s="3526"/>
      <c r="AB236" s="3509"/>
      <c r="AC236" s="3528"/>
      <c r="AD236" s="3528"/>
      <c r="AF236" s="10">
        <v>1</v>
      </c>
    </row>
    <row r="237" spans="2:32" ht="30" customHeight="1">
      <c r="B237" s="3516"/>
      <c r="C237" s="178"/>
      <c r="D237" s="3648"/>
      <c r="E237" s="3670"/>
      <c r="F237" s="3648"/>
      <c r="G237" s="3671"/>
      <c r="H237" s="3648"/>
      <c r="I237" s="25"/>
      <c r="M237" s="25"/>
      <c r="N237" s="3627"/>
      <c r="O237" s="3684"/>
      <c r="P237" s="3629"/>
      <c r="Q237" s="3629"/>
      <c r="R237" s="3629"/>
      <c r="S237" s="3685"/>
      <c r="T237" s="3629"/>
      <c r="V237" s="3526"/>
      <c r="W237" s="3483"/>
      <c r="X237" s="3483"/>
      <c r="Y237" s="3483"/>
      <c r="AA237" s="3526"/>
      <c r="AB237" s="3509"/>
      <c r="AC237" s="3528"/>
      <c r="AD237" s="3528"/>
      <c r="AF237" s="10">
        <v>1</v>
      </c>
    </row>
    <row r="238" spans="2:32" ht="30" customHeight="1">
      <c r="B238" s="3516"/>
      <c r="C238" s="178"/>
      <c r="D238" s="3648"/>
      <c r="E238" s="3670"/>
      <c r="F238" s="3648"/>
      <c r="G238" s="3671"/>
      <c r="H238" s="3648"/>
      <c r="I238" s="25"/>
      <c r="M238" s="25"/>
      <c r="N238" s="3627"/>
      <c r="O238" s="3684"/>
      <c r="P238" s="3629"/>
      <c r="Q238" s="3629"/>
      <c r="R238" s="3629"/>
      <c r="S238" s="3685"/>
      <c r="T238" s="3629"/>
      <c r="V238" s="3526"/>
      <c r="W238" s="3483"/>
      <c r="X238" s="3483"/>
      <c r="Y238" s="3483"/>
      <c r="AA238" s="3526"/>
      <c r="AB238" s="3509"/>
      <c r="AC238" s="3528"/>
      <c r="AD238" s="3528"/>
      <c r="AF238" s="10">
        <v>1</v>
      </c>
    </row>
    <row r="239" spans="2:32" ht="30" customHeight="1">
      <c r="B239" s="3516"/>
      <c r="C239" s="178"/>
      <c r="D239" s="3648"/>
      <c r="E239" s="3670"/>
      <c r="F239" s="3648"/>
      <c r="G239" s="3671"/>
      <c r="H239" s="3648"/>
      <c r="I239" s="25"/>
      <c r="M239" s="25"/>
      <c r="N239" s="3627"/>
      <c r="O239" s="3684"/>
      <c r="P239" s="3629"/>
      <c r="Q239" s="3629"/>
      <c r="R239" s="3629"/>
      <c r="S239" s="3685"/>
      <c r="T239" s="3629"/>
      <c r="V239" s="3526"/>
      <c r="W239" s="3483"/>
      <c r="X239" s="3483"/>
      <c r="Y239" s="3483"/>
      <c r="AA239" s="3526"/>
      <c r="AB239" s="3509"/>
      <c r="AC239" s="3528"/>
      <c r="AD239" s="3528"/>
      <c r="AF239" s="10">
        <v>1</v>
      </c>
    </row>
    <row r="240" spans="2:32" ht="30" customHeight="1">
      <c r="B240" s="3516"/>
      <c r="C240" s="178"/>
      <c r="D240" s="3648"/>
      <c r="E240" s="3670"/>
      <c r="F240" s="3648"/>
      <c r="G240" s="3671"/>
      <c r="H240" s="3648"/>
      <c r="I240" s="25"/>
      <c r="M240" s="25"/>
      <c r="N240" s="3627"/>
      <c r="O240" s="3684"/>
      <c r="P240" s="3629"/>
      <c r="Q240" s="3629"/>
      <c r="R240" s="3629"/>
      <c r="S240" s="3685"/>
      <c r="T240" s="3629"/>
      <c r="V240" s="3526"/>
      <c r="W240" s="3483"/>
      <c r="X240" s="3483"/>
      <c r="Y240" s="3483"/>
      <c r="AA240" s="3526"/>
      <c r="AB240" s="3509"/>
      <c r="AC240" s="3528"/>
      <c r="AD240" s="3528"/>
      <c r="AF240" s="10">
        <v>1</v>
      </c>
    </row>
    <row r="241" spans="2:32" ht="30" customHeight="1">
      <c r="B241" s="3516"/>
      <c r="C241" s="178"/>
      <c r="D241" s="3648"/>
      <c r="E241" s="3670"/>
      <c r="F241" s="3648"/>
      <c r="G241" s="3671"/>
      <c r="H241" s="3648"/>
      <c r="I241" s="25"/>
      <c r="M241" s="25"/>
      <c r="N241" s="3627"/>
      <c r="O241" s="3684"/>
      <c r="P241" s="3629"/>
      <c r="Q241" s="3629"/>
      <c r="R241" s="3629"/>
      <c r="S241" s="3685"/>
      <c r="T241" s="3629"/>
      <c r="V241" s="3526"/>
      <c r="W241" s="3483"/>
      <c r="X241" s="3483"/>
      <c r="Y241" s="3483"/>
      <c r="AA241" s="3526"/>
      <c r="AB241" s="3509"/>
      <c r="AC241" s="3528"/>
      <c r="AD241" s="3528"/>
      <c r="AF241" s="10">
        <v>1</v>
      </c>
    </row>
    <row r="242" spans="2:32" ht="30" customHeight="1">
      <c r="B242" s="3516"/>
      <c r="C242" s="178"/>
      <c r="D242" s="3648"/>
      <c r="E242" s="3670"/>
      <c r="F242" s="3648"/>
      <c r="G242" s="3671"/>
      <c r="H242" s="3648"/>
      <c r="I242" s="25"/>
      <c r="M242" s="25"/>
      <c r="N242" s="3627"/>
      <c r="O242" s="3684"/>
      <c r="P242" s="3629"/>
      <c r="Q242" s="3629"/>
      <c r="R242" s="3629"/>
      <c r="S242" s="3685"/>
      <c r="T242" s="3629"/>
      <c r="V242" s="3526"/>
      <c r="W242" s="3483"/>
      <c r="X242" s="3483"/>
      <c r="Y242" s="3483"/>
      <c r="AA242" s="3526"/>
      <c r="AB242" s="3509"/>
      <c r="AC242" s="3528"/>
      <c r="AD242" s="3528"/>
      <c r="AF242" s="10">
        <v>1</v>
      </c>
    </row>
    <row r="243" spans="2:32" ht="30" customHeight="1">
      <c r="B243" s="3516"/>
      <c r="C243" s="178"/>
      <c r="D243" s="3648"/>
      <c r="E243" s="3670"/>
      <c r="F243" s="3648"/>
      <c r="G243" s="3671"/>
      <c r="H243" s="3648"/>
      <c r="I243" s="25"/>
      <c r="M243" s="25"/>
      <c r="N243" s="3627"/>
      <c r="O243" s="3684"/>
      <c r="P243" s="3629"/>
      <c r="Q243" s="3629"/>
      <c r="R243" s="3629"/>
      <c r="S243" s="3685"/>
      <c r="T243" s="3629"/>
      <c r="V243" s="3526"/>
      <c r="W243" s="3483"/>
      <c r="X243" s="3483"/>
      <c r="Y243" s="3483"/>
      <c r="AA243" s="3526"/>
      <c r="AB243" s="3509"/>
      <c r="AC243" s="3528"/>
      <c r="AD243" s="3528"/>
      <c r="AF243" s="10">
        <v>1</v>
      </c>
    </row>
    <row r="244" spans="2:32" ht="30" customHeight="1">
      <c r="B244" s="3516"/>
      <c r="C244" s="178"/>
      <c r="D244" s="3648"/>
      <c r="E244" s="3670"/>
      <c r="F244" s="3648"/>
      <c r="G244" s="3671"/>
      <c r="H244" s="3648"/>
      <c r="I244" s="25"/>
      <c r="M244" s="25"/>
      <c r="N244" s="3627"/>
      <c r="O244" s="3684"/>
      <c r="P244" s="3629"/>
      <c r="Q244" s="3629"/>
      <c r="R244" s="3629"/>
      <c r="S244" s="3685"/>
      <c r="T244" s="3629"/>
      <c r="V244" s="3526"/>
      <c r="W244" s="3483"/>
      <c r="X244" s="3483"/>
      <c r="Y244" s="3483"/>
      <c r="AA244" s="3526"/>
      <c r="AB244" s="3509"/>
      <c r="AC244" s="3528"/>
      <c r="AD244" s="3528"/>
      <c r="AF244" s="10">
        <v>1</v>
      </c>
    </row>
    <row r="245" spans="2:32" ht="30" customHeight="1">
      <c r="B245" s="3516"/>
      <c r="C245" s="178"/>
      <c r="D245" s="3648"/>
      <c r="E245" s="3670"/>
      <c r="F245" s="3648"/>
      <c r="G245" s="3671"/>
      <c r="H245" s="3648"/>
      <c r="I245" s="25"/>
      <c r="M245" s="25"/>
      <c r="N245" s="3627"/>
      <c r="O245" s="3684"/>
      <c r="P245" s="3629"/>
      <c r="Q245" s="3629"/>
      <c r="R245" s="3629"/>
      <c r="S245" s="3685"/>
      <c r="T245" s="3629"/>
      <c r="V245" s="3526"/>
      <c r="W245" s="3483"/>
      <c r="X245" s="3483"/>
      <c r="Y245" s="3483"/>
      <c r="AA245" s="3526"/>
      <c r="AB245" s="3509"/>
      <c r="AC245" s="3528"/>
      <c r="AD245" s="3528"/>
      <c r="AF245" s="10">
        <v>1</v>
      </c>
    </row>
    <row r="246" spans="2:32" ht="30" customHeight="1">
      <c r="B246" s="3516"/>
      <c r="C246" s="178"/>
      <c r="D246" s="3648"/>
      <c r="E246" s="3670"/>
      <c r="F246" s="3648"/>
      <c r="G246" s="3671"/>
      <c r="H246" s="3648"/>
      <c r="I246" s="25"/>
      <c r="M246" s="25"/>
      <c r="N246" s="3627"/>
      <c r="O246" s="3684"/>
      <c r="P246" s="3629"/>
      <c r="Q246" s="3629"/>
      <c r="R246" s="3629"/>
      <c r="S246" s="3685"/>
      <c r="T246" s="3629"/>
      <c r="V246" s="3526"/>
      <c r="W246" s="3483"/>
      <c r="X246" s="3483"/>
      <c r="Y246" s="3483"/>
      <c r="AA246" s="3526"/>
      <c r="AB246" s="3509"/>
      <c r="AC246" s="3528"/>
      <c r="AD246" s="3528"/>
      <c r="AF246" s="10">
        <v>1</v>
      </c>
    </row>
    <row r="247" spans="2:32" ht="30" customHeight="1">
      <c r="B247" s="3516"/>
      <c r="C247" s="178"/>
      <c r="D247" s="3648"/>
      <c r="E247" s="3670"/>
      <c r="F247" s="3648"/>
      <c r="G247" s="3671"/>
      <c r="H247" s="3648"/>
      <c r="I247" s="25"/>
      <c r="M247" s="25"/>
      <c r="N247" s="3627"/>
      <c r="O247" s="3684"/>
      <c r="P247" s="3629"/>
      <c r="Q247" s="3629"/>
      <c r="R247" s="3629"/>
      <c r="S247" s="3685"/>
      <c r="T247" s="3629"/>
      <c r="V247" s="3526"/>
      <c r="W247" s="3483"/>
      <c r="X247" s="3483"/>
      <c r="Y247" s="3483"/>
      <c r="AA247" s="3526"/>
      <c r="AB247" s="3509"/>
      <c r="AC247" s="3528"/>
      <c r="AD247" s="3528"/>
      <c r="AF247" s="10">
        <v>1</v>
      </c>
    </row>
    <row r="248" spans="2:32" ht="30" customHeight="1">
      <c r="B248" s="3516"/>
      <c r="C248" s="178"/>
      <c r="D248" s="3648"/>
      <c r="E248" s="3670"/>
      <c r="F248" s="3648"/>
      <c r="G248" s="3671"/>
      <c r="H248" s="3648"/>
      <c r="I248" s="25"/>
      <c r="M248" s="25"/>
      <c r="N248" s="3627"/>
      <c r="O248" s="3684"/>
      <c r="P248" s="3629"/>
      <c r="Q248" s="3629"/>
      <c r="R248" s="3629"/>
      <c r="S248" s="3685"/>
      <c r="T248" s="3629"/>
      <c r="V248" s="3526"/>
      <c r="W248" s="3483"/>
      <c r="X248" s="3483"/>
      <c r="Y248" s="3483"/>
      <c r="AA248" s="3526"/>
      <c r="AB248" s="3509"/>
      <c r="AC248" s="3528"/>
      <c r="AD248" s="3528"/>
      <c r="AF248" s="10">
        <v>1</v>
      </c>
    </row>
    <row r="249" spans="2:32" ht="30" customHeight="1">
      <c r="B249" s="3516"/>
      <c r="C249" s="178"/>
      <c r="D249" s="3648"/>
      <c r="E249" s="3670"/>
      <c r="F249" s="3648"/>
      <c r="G249" s="3671"/>
      <c r="H249" s="3648"/>
      <c r="I249" s="25"/>
      <c r="M249" s="25"/>
      <c r="N249" s="3627"/>
      <c r="O249" s="3684"/>
      <c r="P249" s="3629"/>
      <c r="Q249" s="3629"/>
      <c r="R249" s="3629"/>
      <c r="S249" s="3685"/>
      <c r="T249" s="3629"/>
      <c r="V249" s="3526"/>
      <c r="W249" s="3483"/>
      <c r="X249" s="3483"/>
      <c r="Y249" s="3483"/>
      <c r="AA249" s="3526"/>
      <c r="AB249" s="3509"/>
      <c r="AC249" s="3528"/>
      <c r="AD249" s="3528"/>
      <c r="AF249" s="10">
        <v>1</v>
      </c>
    </row>
    <row r="250" spans="2:32" ht="30" customHeight="1">
      <c r="B250" s="3516"/>
      <c r="C250" s="178"/>
      <c r="D250" s="3648"/>
      <c r="E250" s="3670"/>
      <c r="F250" s="3648"/>
      <c r="G250" s="3671"/>
      <c r="H250" s="3648"/>
      <c r="I250" s="25"/>
      <c r="M250" s="25"/>
      <c r="N250" s="3627"/>
      <c r="O250" s="3684"/>
      <c r="P250" s="3629"/>
      <c r="Q250" s="3629"/>
      <c r="R250" s="3629"/>
      <c r="S250" s="3685"/>
      <c r="T250" s="3629"/>
      <c r="V250" s="3526"/>
      <c r="W250" s="3483"/>
      <c r="X250" s="3483"/>
      <c r="Y250" s="3483"/>
      <c r="AA250" s="3526"/>
      <c r="AB250" s="3509"/>
      <c r="AC250" s="3528"/>
      <c r="AD250" s="3528"/>
      <c r="AF250" s="10">
        <v>1</v>
      </c>
    </row>
    <row r="251" spans="2:32" ht="30" customHeight="1">
      <c r="B251" s="3516"/>
      <c r="C251" s="178"/>
      <c r="D251" s="3648"/>
      <c r="E251" s="3670"/>
      <c r="F251" s="3648"/>
      <c r="G251" s="3671"/>
      <c r="H251" s="3648"/>
      <c r="I251" s="25"/>
      <c r="M251" s="25"/>
      <c r="N251" s="3627"/>
      <c r="O251" s="3684"/>
      <c r="P251" s="3629"/>
      <c r="Q251" s="3629"/>
      <c r="R251" s="3629"/>
      <c r="S251" s="3685"/>
      <c r="T251" s="3629"/>
      <c r="V251" s="3526"/>
      <c r="W251" s="3483"/>
      <c r="X251" s="3483"/>
      <c r="Y251" s="3483"/>
      <c r="AA251" s="3526"/>
      <c r="AB251" s="3509"/>
      <c r="AC251" s="3528"/>
      <c r="AD251" s="3528"/>
      <c r="AF251" s="10">
        <v>1</v>
      </c>
    </row>
    <row r="252" spans="2:32" ht="30" customHeight="1">
      <c r="B252" s="3516"/>
      <c r="C252" s="178"/>
      <c r="D252" s="3648"/>
      <c r="E252" s="3670"/>
      <c r="F252" s="3648"/>
      <c r="G252" s="3671"/>
      <c r="H252" s="3648"/>
      <c r="I252" s="25"/>
      <c r="M252" s="25"/>
      <c r="N252" s="3627"/>
      <c r="O252" s="3684"/>
      <c r="P252" s="3629"/>
      <c r="Q252" s="3629"/>
      <c r="R252" s="3629"/>
      <c r="S252" s="3685"/>
      <c r="T252" s="3629"/>
      <c r="V252" s="3526"/>
      <c r="W252" s="3483"/>
      <c r="X252" s="3483"/>
      <c r="Y252" s="3483"/>
      <c r="AA252" s="3526"/>
      <c r="AB252" s="3509"/>
      <c r="AC252" s="3528"/>
      <c r="AD252" s="3528"/>
      <c r="AF252" s="10">
        <v>1</v>
      </c>
    </row>
    <row r="253" spans="2:32" ht="30" customHeight="1">
      <c r="B253" s="3516"/>
      <c r="C253" s="178"/>
      <c r="D253" s="3648"/>
      <c r="E253" s="3670"/>
      <c r="F253" s="3648"/>
      <c r="G253" s="3671"/>
      <c r="H253" s="3648"/>
      <c r="I253" s="25"/>
      <c r="M253" s="25"/>
      <c r="N253" s="3627"/>
      <c r="O253" s="3684"/>
      <c r="P253" s="3629"/>
      <c r="Q253" s="3629"/>
      <c r="R253" s="3629"/>
      <c r="S253" s="3685"/>
      <c r="T253" s="3629"/>
      <c r="V253" s="3526"/>
      <c r="W253" s="3483"/>
      <c r="X253" s="3483"/>
      <c r="Y253" s="3483"/>
      <c r="AA253" s="3526"/>
      <c r="AB253" s="3509"/>
      <c r="AC253" s="3528"/>
      <c r="AD253" s="3528"/>
      <c r="AF253" s="10">
        <v>1</v>
      </c>
    </row>
    <row r="254" spans="2:32" ht="30" customHeight="1">
      <c r="B254" s="3516"/>
      <c r="C254" s="178"/>
      <c r="D254" s="3648"/>
      <c r="E254" s="3670"/>
      <c r="F254" s="3648"/>
      <c r="G254" s="3671"/>
      <c r="H254" s="3648"/>
      <c r="I254" s="25"/>
      <c r="M254" s="25"/>
      <c r="N254" s="3627"/>
      <c r="O254" s="3684"/>
      <c r="P254" s="3629"/>
      <c r="Q254" s="3629"/>
      <c r="R254" s="3629"/>
      <c r="S254" s="3685"/>
      <c r="T254" s="3629"/>
      <c r="V254" s="3526"/>
      <c r="W254" s="3483"/>
      <c r="X254" s="3483"/>
      <c r="Y254" s="3483"/>
      <c r="AA254" s="3526"/>
      <c r="AB254" s="3509"/>
      <c r="AC254" s="3528"/>
      <c r="AD254" s="3528"/>
      <c r="AF254" s="10">
        <v>1</v>
      </c>
    </row>
    <row r="255" spans="2:32" ht="30" customHeight="1">
      <c r="B255" s="3516"/>
      <c r="C255" s="178"/>
      <c r="D255" s="3648"/>
      <c r="E255" s="3670"/>
      <c r="F255" s="3648"/>
      <c r="G255" s="3671"/>
      <c r="H255" s="3648"/>
      <c r="I255" s="25"/>
      <c r="M255" s="25"/>
      <c r="N255" s="3627"/>
      <c r="O255" s="3684"/>
      <c r="P255" s="3629"/>
      <c r="Q255" s="3629"/>
      <c r="R255" s="3629"/>
      <c r="S255" s="3685"/>
      <c r="T255" s="3629"/>
      <c r="V255" s="3526"/>
      <c r="W255" s="3483"/>
      <c r="X255" s="3483"/>
      <c r="Y255" s="3483"/>
      <c r="AA255" s="3526"/>
      <c r="AB255" s="3509"/>
      <c r="AC255" s="3528"/>
      <c r="AD255" s="3528"/>
      <c r="AF255" s="10">
        <v>1</v>
      </c>
    </row>
    <row r="256" spans="2:32" ht="30" customHeight="1">
      <c r="B256" s="3516"/>
      <c r="C256" s="178"/>
      <c r="D256" s="3648"/>
      <c r="E256" s="3670"/>
      <c r="F256" s="3648"/>
      <c r="G256" s="3671"/>
      <c r="H256" s="3648"/>
      <c r="I256" s="25"/>
      <c r="M256" s="25"/>
      <c r="N256" s="3627"/>
      <c r="O256" s="3684"/>
      <c r="P256" s="3629"/>
      <c r="Q256" s="3629"/>
      <c r="R256" s="3629"/>
      <c r="S256" s="3685"/>
      <c r="T256" s="3629"/>
      <c r="V256" s="3526"/>
      <c r="W256" s="3483"/>
      <c r="X256" s="3483"/>
      <c r="Y256" s="3483"/>
      <c r="AA256" s="3526"/>
      <c r="AB256" s="3509"/>
      <c r="AC256" s="3528"/>
      <c r="AD256" s="3528"/>
      <c r="AF256" s="10">
        <v>1</v>
      </c>
    </row>
    <row r="257" spans="2:32" ht="30" customHeight="1">
      <c r="B257" s="3516"/>
      <c r="C257" s="178"/>
      <c r="D257" s="3648"/>
      <c r="E257" s="3670"/>
      <c r="F257" s="3648"/>
      <c r="G257" s="3671"/>
      <c r="H257" s="3648"/>
      <c r="I257" s="25"/>
      <c r="M257" s="25"/>
      <c r="N257" s="3627"/>
      <c r="O257" s="3684"/>
      <c r="P257" s="3629"/>
      <c r="Q257" s="3629"/>
      <c r="R257" s="3629"/>
      <c r="S257" s="3685"/>
      <c r="T257" s="3629"/>
      <c r="V257" s="3526"/>
      <c r="W257" s="3483"/>
      <c r="X257" s="3483"/>
      <c r="Y257" s="3483"/>
      <c r="AA257" s="3526"/>
      <c r="AB257" s="3509"/>
      <c r="AC257" s="3528"/>
      <c r="AD257" s="3528"/>
      <c r="AF257" s="10">
        <v>1</v>
      </c>
    </row>
    <row r="258" spans="2:32" ht="30" customHeight="1">
      <c r="B258" s="3516"/>
      <c r="C258" s="178"/>
      <c r="D258" s="3648"/>
      <c r="E258" s="3670"/>
      <c r="F258" s="3648"/>
      <c r="G258" s="3671"/>
      <c r="H258" s="3648"/>
      <c r="I258" s="25"/>
      <c r="M258" s="25"/>
      <c r="N258" s="3627"/>
      <c r="O258" s="3684"/>
      <c r="P258" s="3629"/>
      <c r="Q258" s="3629"/>
      <c r="R258" s="3629"/>
      <c r="S258" s="3685"/>
      <c r="T258" s="3629"/>
      <c r="V258" s="3526"/>
      <c r="W258" s="3483"/>
      <c r="X258" s="3483"/>
      <c r="Y258" s="3483"/>
      <c r="AA258" s="3526"/>
      <c r="AB258" s="3509"/>
      <c r="AC258" s="3528"/>
      <c r="AD258" s="3528"/>
      <c r="AF258" s="10">
        <v>1</v>
      </c>
    </row>
    <row r="259" spans="2:32" ht="30" customHeight="1">
      <c r="B259" s="3516"/>
      <c r="C259" s="178"/>
      <c r="D259" s="3648"/>
      <c r="E259" s="3670"/>
      <c r="F259" s="3648"/>
      <c r="G259" s="3671"/>
      <c r="H259" s="3648"/>
      <c r="I259" s="25"/>
      <c r="M259" s="25"/>
      <c r="N259" s="3627"/>
      <c r="O259" s="3684"/>
      <c r="P259" s="3629"/>
      <c r="Q259" s="3629"/>
      <c r="R259" s="3629"/>
      <c r="S259" s="3685"/>
      <c r="T259" s="3629"/>
      <c r="V259" s="3526"/>
      <c r="W259" s="3483"/>
      <c r="X259" s="3483"/>
      <c r="Y259" s="3483"/>
      <c r="AA259" s="3526"/>
      <c r="AB259" s="3509"/>
      <c r="AC259" s="3528"/>
      <c r="AD259" s="3528"/>
      <c r="AF259" s="10">
        <v>1</v>
      </c>
    </row>
    <row r="260" spans="2:32" ht="30" customHeight="1">
      <c r="B260" s="3516"/>
      <c r="C260" s="178"/>
      <c r="D260" s="3648"/>
      <c r="E260" s="3670"/>
      <c r="F260" s="3648"/>
      <c r="G260" s="3671"/>
      <c r="H260" s="3648"/>
      <c r="I260" s="25"/>
      <c r="M260" s="25"/>
      <c r="N260" s="3627"/>
      <c r="O260" s="3684"/>
      <c r="P260" s="3629"/>
      <c r="Q260" s="3629"/>
      <c r="R260" s="3629"/>
      <c r="S260" s="3685"/>
      <c r="T260" s="3629"/>
      <c r="V260" s="3526"/>
      <c r="W260" s="3483"/>
      <c r="X260" s="3483"/>
      <c r="Y260" s="3483"/>
      <c r="AA260" s="3526"/>
      <c r="AB260" s="3509"/>
      <c r="AC260" s="3528"/>
      <c r="AD260" s="3528"/>
      <c r="AF260" s="10">
        <v>1</v>
      </c>
    </row>
    <row r="261" spans="2:32" ht="30" customHeight="1">
      <c r="B261" s="3516"/>
      <c r="C261" s="178"/>
      <c r="D261" s="3648"/>
      <c r="E261" s="3670"/>
      <c r="F261" s="3648"/>
      <c r="G261" s="3671"/>
      <c r="H261" s="3648"/>
      <c r="I261" s="25"/>
      <c r="M261" s="25"/>
      <c r="N261" s="3627"/>
      <c r="O261" s="3684"/>
      <c r="P261" s="3629"/>
      <c r="Q261" s="3629"/>
      <c r="R261" s="3629"/>
      <c r="S261" s="3685"/>
      <c r="T261" s="3629"/>
      <c r="V261" s="3526"/>
      <c r="W261" s="3483"/>
      <c r="X261" s="3483"/>
      <c r="Y261" s="3483"/>
      <c r="AA261" s="3526"/>
      <c r="AB261" s="3509"/>
      <c r="AC261" s="3528"/>
      <c r="AD261" s="3528"/>
      <c r="AF261" s="10">
        <v>1</v>
      </c>
    </row>
    <row r="262" spans="2:32" ht="30" customHeight="1">
      <c r="B262" s="3516"/>
      <c r="C262" s="178"/>
      <c r="D262" s="3648"/>
      <c r="E262" s="3670"/>
      <c r="F262" s="3648"/>
      <c r="G262" s="3671"/>
      <c r="H262" s="3648"/>
      <c r="I262" s="25"/>
      <c r="M262" s="25"/>
      <c r="N262" s="3627"/>
      <c r="O262" s="3684"/>
      <c r="P262" s="3629"/>
      <c r="Q262" s="3629"/>
      <c r="R262" s="3629"/>
      <c r="S262" s="3685"/>
      <c r="T262" s="3629"/>
      <c r="V262" s="3526"/>
      <c r="W262" s="3483"/>
      <c r="X262" s="3483"/>
      <c r="Y262" s="3483"/>
      <c r="AA262" s="3526"/>
      <c r="AB262" s="3509"/>
      <c r="AC262" s="3528"/>
      <c r="AD262" s="3528"/>
      <c r="AF262" s="10">
        <v>1</v>
      </c>
    </row>
    <row r="263" spans="2:32" ht="30" customHeight="1">
      <c r="B263" s="3516"/>
      <c r="C263" s="178"/>
      <c r="D263" s="3648"/>
      <c r="E263" s="3670"/>
      <c r="F263" s="3648"/>
      <c r="G263" s="3671"/>
      <c r="H263" s="3648"/>
      <c r="I263" s="25"/>
      <c r="M263" s="25"/>
      <c r="N263" s="3627"/>
      <c r="O263" s="3684"/>
      <c r="P263" s="3629"/>
      <c r="Q263" s="3629"/>
      <c r="R263" s="3629"/>
      <c r="S263" s="3685"/>
      <c r="T263" s="3629"/>
      <c r="V263" s="3526"/>
      <c r="W263" s="3483"/>
      <c r="X263" s="3483"/>
      <c r="Y263" s="3483"/>
      <c r="AA263" s="3526"/>
      <c r="AB263" s="3509"/>
      <c r="AC263" s="3528"/>
      <c r="AD263" s="3528"/>
      <c r="AF263" s="10">
        <v>1</v>
      </c>
    </row>
    <row r="264" spans="2:32" ht="30" customHeight="1">
      <c r="B264" s="3516"/>
      <c r="C264" s="178"/>
      <c r="D264" s="3648"/>
      <c r="E264" s="3670"/>
      <c r="F264" s="3648"/>
      <c r="G264" s="3671"/>
      <c r="H264" s="3648"/>
      <c r="I264" s="25"/>
      <c r="M264" s="25"/>
      <c r="N264" s="3627"/>
      <c r="O264" s="3684"/>
      <c r="P264" s="3629"/>
      <c r="Q264" s="3629"/>
      <c r="R264" s="3629"/>
      <c r="S264" s="3685"/>
      <c r="T264" s="3629"/>
      <c r="V264" s="3526"/>
      <c r="W264" s="3483"/>
      <c r="X264" s="3483"/>
      <c r="Y264" s="3483"/>
      <c r="AA264" s="3526"/>
      <c r="AB264" s="3509"/>
      <c r="AC264" s="3528"/>
      <c r="AD264" s="3528"/>
      <c r="AF264" s="10">
        <v>1</v>
      </c>
    </row>
    <row r="265" spans="2:32" ht="30" customHeight="1">
      <c r="B265" s="3516"/>
      <c r="C265" s="178"/>
      <c r="D265" s="3648"/>
      <c r="E265" s="3670"/>
      <c r="F265" s="3648"/>
      <c r="G265" s="3671"/>
      <c r="H265" s="3648"/>
      <c r="I265" s="25"/>
      <c r="M265" s="25"/>
      <c r="N265" s="3627"/>
      <c r="O265" s="3684"/>
      <c r="P265" s="3629"/>
      <c r="Q265" s="3629"/>
      <c r="R265" s="3629"/>
      <c r="S265" s="3685"/>
      <c r="T265" s="3629"/>
      <c r="V265" s="3526"/>
      <c r="W265" s="3483"/>
      <c r="X265" s="3483"/>
      <c r="Y265" s="3483"/>
      <c r="AA265" s="3526"/>
      <c r="AB265" s="3509"/>
      <c r="AC265" s="3528"/>
      <c r="AD265" s="3528"/>
      <c r="AF265" s="10">
        <v>1</v>
      </c>
    </row>
    <row r="266" spans="2:32" ht="30" customHeight="1">
      <c r="B266" s="3516"/>
      <c r="C266" s="178"/>
      <c r="D266" s="3648"/>
      <c r="E266" s="3670"/>
      <c r="F266" s="3648"/>
      <c r="G266" s="3671"/>
      <c r="H266" s="3648"/>
      <c r="I266" s="25"/>
      <c r="M266" s="25"/>
      <c r="N266" s="3627"/>
      <c r="O266" s="3684"/>
      <c r="P266" s="3629"/>
      <c r="Q266" s="3629"/>
      <c r="R266" s="3629"/>
      <c r="S266" s="3685"/>
      <c r="T266" s="3629"/>
      <c r="V266" s="3526"/>
      <c r="W266" s="3483"/>
      <c r="X266" s="3483"/>
      <c r="Y266" s="3483"/>
      <c r="AA266" s="3526"/>
      <c r="AB266" s="3509"/>
      <c r="AC266" s="3528"/>
      <c r="AD266" s="3528"/>
      <c r="AF266" s="10">
        <v>1</v>
      </c>
    </row>
    <row r="267" spans="2:32" ht="30" customHeight="1">
      <c r="B267" s="3516"/>
      <c r="C267" s="178"/>
      <c r="D267" s="3648"/>
      <c r="E267" s="3670"/>
      <c r="F267" s="3648"/>
      <c r="G267" s="3671"/>
      <c r="H267" s="3648"/>
      <c r="I267" s="25"/>
      <c r="M267" s="25"/>
      <c r="N267" s="3627"/>
      <c r="O267" s="3684"/>
      <c r="P267" s="3629"/>
      <c r="Q267" s="3629"/>
      <c r="R267" s="3629"/>
      <c r="S267" s="3685"/>
      <c r="T267" s="3629"/>
      <c r="V267" s="3526"/>
      <c r="W267" s="3483"/>
      <c r="X267" s="3483"/>
      <c r="Y267" s="3483"/>
      <c r="AA267" s="3526"/>
      <c r="AB267" s="3509"/>
      <c r="AC267" s="3528"/>
      <c r="AD267" s="3528"/>
      <c r="AF267" s="10">
        <v>1</v>
      </c>
    </row>
    <row r="268" spans="2:32" ht="30" customHeight="1">
      <c r="B268" s="3516"/>
      <c r="C268" s="178"/>
      <c r="D268" s="3648"/>
      <c r="E268" s="3670"/>
      <c r="F268" s="3648"/>
      <c r="G268" s="3671"/>
      <c r="H268" s="3648"/>
      <c r="I268" s="25"/>
      <c r="M268" s="25"/>
      <c r="N268" s="3627"/>
      <c r="O268" s="3684"/>
      <c r="P268" s="3629"/>
      <c r="Q268" s="3629"/>
      <c r="R268" s="3629"/>
      <c r="S268" s="3685"/>
      <c r="T268" s="3629"/>
      <c r="V268" s="3526"/>
      <c r="W268" s="3483"/>
      <c r="X268" s="3483"/>
      <c r="Y268" s="3483"/>
      <c r="AA268" s="3526"/>
      <c r="AB268" s="3509"/>
      <c r="AC268" s="3528"/>
      <c r="AD268" s="3528"/>
      <c r="AF268" s="10">
        <v>1</v>
      </c>
    </row>
    <row r="269" spans="2:32" ht="30" customHeight="1">
      <c r="B269" s="3516"/>
      <c r="C269" s="178"/>
      <c r="D269" s="3648"/>
      <c r="E269" s="3670"/>
      <c r="F269" s="3648"/>
      <c r="G269" s="3671"/>
      <c r="H269" s="3648"/>
      <c r="I269" s="25"/>
      <c r="M269" s="25"/>
      <c r="N269" s="3627"/>
      <c r="O269" s="3684"/>
      <c r="P269" s="3629"/>
      <c r="Q269" s="3629"/>
      <c r="R269" s="3629"/>
      <c r="S269" s="3685"/>
      <c r="T269" s="3629"/>
      <c r="V269" s="3526"/>
      <c r="W269" s="3483"/>
      <c r="X269" s="3483"/>
      <c r="Y269" s="3483"/>
      <c r="AA269" s="3526"/>
      <c r="AB269" s="3509"/>
      <c r="AC269" s="3528"/>
      <c r="AD269" s="3528"/>
      <c r="AF269" s="10">
        <v>1</v>
      </c>
    </row>
    <row r="270" spans="2:32" ht="30" customHeight="1">
      <c r="B270" s="3516"/>
      <c r="C270" s="178"/>
      <c r="D270" s="3648"/>
      <c r="E270" s="3670"/>
      <c r="F270" s="3648"/>
      <c r="G270" s="3671"/>
      <c r="H270" s="3648"/>
      <c r="I270" s="25"/>
      <c r="M270" s="25"/>
      <c r="N270" s="3627"/>
      <c r="O270" s="3684"/>
      <c r="P270" s="3629"/>
      <c r="Q270" s="3629"/>
      <c r="R270" s="3629"/>
      <c r="S270" s="3685"/>
      <c r="T270" s="3629"/>
      <c r="V270" s="3526"/>
      <c r="W270" s="3483"/>
      <c r="X270" s="3483"/>
      <c r="Y270" s="3483"/>
      <c r="AA270" s="3526"/>
      <c r="AB270" s="3509"/>
      <c r="AC270" s="3528"/>
      <c r="AD270" s="3528"/>
      <c r="AF270" s="10">
        <v>1</v>
      </c>
    </row>
    <row r="271" spans="2:32" ht="30" customHeight="1">
      <c r="B271" s="3516"/>
      <c r="C271" s="178"/>
      <c r="D271" s="3648"/>
      <c r="E271" s="3670"/>
      <c r="F271" s="3648"/>
      <c r="G271" s="3671"/>
      <c r="H271" s="3648"/>
      <c r="I271" s="25"/>
      <c r="M271" s="25"/>
      <c r="N271" s="3627"/>
      <c r="O271" s="3684"/>
      <c r="P271" s="3629"/>
      <c r="Q271" s="3629"/>
      <c r="R271" s="3629"/>
      <c r="S271" s="3685"/>
      <c r="T271" s="3629"/>
      <c r="V271" s="3526"/>
      <c r="W271" s="3483"/>
      <c r="X271" s="3483"/>
      <c r="Y271" s="3483"/>
      <c r="AA271" s="3526"/>
      <c r="AB271" s="3509"/>
      <c r="AC271" s="3528"/>
      <c r="AD271" s="3528"/>
      <c r="AF271" s="10">
        <v>1</v>
      </c>
    </row>
    <row r="272" spans="2:32" ht="30" customHeight="1">
      <c r="B272" s="3516"/>
      <c r="C272" s="178"/>
      <c r="D272" s="3648"/>
      <c r="E272" s="3670"/>
      <c r="F272" s="3648"/>
      <c r="G272" s="3671"/>
      <c r="H272" s="3648"/>
      <c r="I272" s="25"/>
      <c r="M272" s="25"/>
      <c r="N272" s="3627"/>
      <c r="O272" s="3684"/>
      <c r="P272" s="3629"/>
      <c r="Q272" s="3629"/>
      <c r="R272" s="3629"/>
      <c r="S272" s="3685"/>
      <c r="T272" s="3629"/>
      <c r="V272" s="3526"/>
      <c r="W272" s="3483"/>
      <c r="X272" s="3483"/>
      <c r="Y272" s="3483"/>
      <c r="AA272" s="3526"/>
      <c r="AB272" s="3509"/>
      <c r="AC272" s="3528"/>
      <c r="AD272" s="3528"/>
      <c r="AF272" s="10">
        <v>1</v>
      </c>
    </row>
    <row r="273" spans="2:32" ht="30" customHeight="1">
      <c r="B273" s="3516"/>
      <c r="C273" s="178"/>
      <c r="D273" s="3648"/>
      <c r="E273" s="3670"/>
      <c r="F273" s="3648"/>
      <c r="G273" s="3671"/>
      <c r="H273" s="3648"/>
      <c r="I273" s="25"/>
      <c r="M273" s="25"/>
      <c r="N273" s="3627"/>
      <c r="O273" s="3684"/>
      <c r="P273" s="3629"/>
      <c r="Q273" s="3629"/>
      <c r="R273" s="3629"/>
      <c r="S273" s="3685"/>
      <c r="T273" s="3629"/>
      <c r="V273" s="3526"/>
      <c r="W273" s="3483"/>
      <c r="X273" s="3483"/>
      <c r="Y273" s="3483"/>
      <c r="AA273" s="3526"/>
      <c r="AB273" s="3509"/>
      <c r="AC273" s="3528"/>
      <c r="AD273" s="3528"/>
      <c r="AF273" s="10">
        <v>1</v>
      </c>
    </row>
    <row r="274" spans="2:32" ht="30" customHeight="1">
      <c r="B274" s="3516"/>
      <c r="C274" s="178"/>
      <c r="D274" s="3648"/>
      <c r="E274" s="3670"/>
      <c r="F274" s="3648"/>
      <c r="G274" s="3671"/>
      <c r="H274" s="3648"/>
      <c r="I274" s="25"/>
      <c r="M274" s="25"/>
      <c r="N274" s="3627"/>
      <c r="O274" s="3684"/>
      <c r="P274" s="3629"/>
      <c r="Q274" s="3629"/>
      <c r="R274" s="3629"/>
      <c r="S274" s="3685"/>
      <c r="T274" s="3629"/>
      <c r="V274" s="3526"/>
      <c r="W274" s="3483"/>
      <c r="X274" s="3483"/>
      <c r="Y274" s="3483"/>
      <c r="AA274" s="3526"/>
      <c r="AB274" s="3509"/>
      <c r="AC274" s="3528"/>
      <c r="AD274" s="3528"/>
      <c r="AF274" s="10">
        <v>1</v>
      </c>
    </row>
    <row r="275" spans="2:32" ht="30" customHeight="1">
      <c r="B275" s="3516"/>
      <c r="C275" s="178"/>
      <c r="D275" s="3648"/>
      <c r="E275" s="3670"/>
      <c r="F275" s="3648"/>
      <c r="G275" s="3671"/>
      <c r="H275" s="3648"/>
      <c r="I275" s="25"/>
      <c r="M275" s="25"/>
      <c r="N275" s="3627"/>
      <c r="O275" s="3684"/>
      <c r="P275" s="3629"/>
      <c r="Q275" s="3629"/>
      <c r="R275" s="3629"/>
      <c r="S275" s="3685"/>
      <c r="T275" s="3629"/>
      <c r="V275" s="3526"/>
      <c r="W275" s="3483"/>
      <c r="X275" s="3483"/>
      <c r="Y275" s="3483"/>
      <c r="AA275" s="3526"/>
      <c r="AB275" s="3509"/>
      <c r="AC275" s="3528"/>
      <c r="AD275" s="3528"/>
      <c r="AF275" s="10">
        <v>1</v>
      </c>
    </row>
    <row r="276" spans="2:32" ht="30" customHeight="1">
      <c r="B276" s="3516"/>
      <c r="C276" s="178"/>
      <c r="D276" s="3648"/>
      <c r="E276" s="3670"/>
      <c r="F276" s="3648"/>
      <c r="G276" s="3671"/>
      <c r="H276" s="3648"/>
      <c r="I276" s="25"/>
      <c r="M276" s="25"/>
      <c r="N276" s="3627"/>
      <c r="O276" s="3684"/>
      <c r="P276" s="3629"/>
      <c r="Q276" s="3629"/>
      <c r="R276" s="3629"/>
      <c r="S276" s="3685"/>
      <c r="T276" s="3629"/>
      <c r="V276" s="3526"/>
      <c r="W276" s="3483"/>
      <c r="X276" s="3483"/>
      <c r="Y276" s="3483"/>
      <c r="AA276" s="3526"/>
      <c r="AB276" s="3509"/>
      <c r="AC276" s="3528"/>
      <c r="AD276" s="3528"/>
      <c r="AF276" s="10">
        <v>1</v>
      </c>
    </row>
    <row r="277" spans="2:32" ht="30" customHeight="1">
      <c r="B277" s="3516"/>
      <c r="C277" s="178"/>
      <c r="D277" s="3648"/>
      <c r="E277" s="3670"/>
      <c r="F277" s="3648"/>
      <c r="G277" s="3671"/>
      <c r="H277" s="3648"/>
      <c r="I277" s="25"/>
      <c r="M277" s="25"/>
      <c r="N277" s="3627"/>
      <c r="O277" s="3684"/>
      <c r="P277" s="3629"/>
      <c r="Q277" s="3629"/>
      <c r="R277" s="3629"/>
      <c r="S277" s="3685"/>
      <c r="T277" s="3629"/>
      <c r="V277" s="3526"/>
      <c r="W277" s="3483"/>
      <c r="X277" s="3483"/>
      <c r="Y277" s="3483"/>
      <c r="AA277" s="3526"/>
      <c r="AB277" s="3509"/>
      <c r="AC277" s="3528"/>
      <c r="AD277" s="3528"/>
      <c r="AF277" s="10">
        <v>1</v>
      </c>
    </row>
    <row r="278" spans="2:32" ht="30" customHeight="1">
      <c r="B278" s="3516"/>
      <c r="C278" s="178"/>
      <c r="D278" s="3648"/>
      <c r="E278" s="3670"/>
      <c r="F278" s="3648"/>
      <c r="G278" s="3671"/>
      <c r="H278" s="3648"/>
      <c r="I278" s="25"/>
      <c r="M278" s="25"/>
      <c r="N278" s="3627"/>
      <c r="O278" s="3684"/>
      <c r="P278" s="3629"/>
      <c r="Q278" s="3629"/>
      <c r="R278" s="3629"/>
      <c r="S278" s="3685"/>
      <c r="T278" s="3629"/>
      <c r="V278" s="3526"/>
      <c r="W278" s="3483"/>
      <c r="X278" s="3483"/>
      <c r="Y278" s="3483"/>
      <c r="AA278" s="3526"/>
      <c r="AB278" s="3509"/>
      <c r="AC278" s="3528"/>
      <c r="AD278" s="3528"/>
      <c r="AF278" s="10">
        <v>1</v>
      </c>
    </row>
    <row r="279" spans="2:32" ht="30" customHeight="1">
      <c r="B279" s="3516"/>
      <c r="C279" s="178"/>
      <c r="D279" s="3648"/>
      <c r="E279" s="3670"/>
      <c r="F279" s="3648"/>
      <c r="G279" s="3671"/>
      <c r="H279" s="3648"/>
      <c r="I279" s="25"/>
      <c r="M279" s="25"/>
      <c r="N279" s="3627"/>
      <c r="O279" s="3684"/>
      <c r="P279" s="3629"/>
      <c r="Q279" s="3629"/>
      <c r="R279" s="3629"/>
      <c r="S279" s="3685"/>
      <c r="T279" s="3629"/>
      <c r="V279" s="3526"/>
      <c r="W279" s="3483"/>
      <c r="X279" s="3483"/>
      <c r="Y279" s="3483"/>
      <c r="AA279" s="3526"/>
      <c r="AB279" s="3509"/>
      <c r="AC279" s="3528"/>
      <c r="AD279" s="3528"/>
      <c r="AF279" s="10">
        <v>1</v>
      </c>
    </row>
    <row r="280" spans="2:32" ht="30" customHeight="1">
      <c r="B280" s="3516"/>
      <c r="C280" s="178"/>
      <c r="D280" s="3648"/>
      <c r="E280" s="3670"/>
      <c r="F280" s="3648"/>
      <c r="G280" s="3671"/>
      <c r="H280" s="3648"/>
      <c r="I280" s="25"/>
      <c r="M280" s="25"/>
      <c r="N280" s="3627"/>
      <c r="O280" s="3684"/>
      <c r="P280" s="3629"/>
      <c r="Q280" s="3629"/>
      <c r="R280" s="3629"/>
      <c r="S280" s="3685"/>
      <c r="T280" s="3629"/>
      <c r="V280" s="3526"/>
      <c r="W280" s="3483"/>
      <c r="X280" s="3483"/>
      <c r="Y280" s="3483"/>
      <c r="AA280" s="3526"/>
      <c r="AB280" s="3509"/>
      <c r="AC280" s="3528"/>
      <c r="AD280" s="3528"/>
      <c r="AF280" s="10">
        <v>1</v>
      </c>
    </row>
    <row r="281" spans="2:32" ht="30" customHeight="1">
      <c r="B281" s="3516"/>
      <c r="C281" s="178"/>
      <c r="D281" s="3648"/>
      <c r="E281" s="3670"/>
      <c r="F281" s="3648"/>
      <c r="G281" s="3671"/>
      <c r="H281" s="3648"/>
      <c r="I281" s="25"/>
      <c r="M281" s="25"/>
      <c r="N281" s="3627"/>
      <c r="O281" s="3684"/>
      <c r="P281" s="3629"/>
      <c r="Q281" s="3629"/>
      <c r="R281" s="3629"/>
      <c r="S281" s="3685"/>
      <c r="T281" s="3629"/>
      <c r="V281" s="3526"/>
      <c r="W281" s="3483"/>
      <c r="X281" s="3483"/>
      <c r="Y281" s="3483"/>
      <c r="AA281" s="3526"/>
      <c r="AB281" s="3509"/>
      <c r="AC281" s="3528"/>
      <c r="AD281" s="3528"/>
      <c r="AF281" s="10">
        <v>1</v>
      </c>
    </row>
    <row r="282" spans="2:32" ht="30" customHeight="1">
      <c r="B282" s="3516"/>
      <c r="C282" s="178"/>
      <c r="D282" s="3648"/>
      <c r="E282" s="3670"/>
      <c r="F282" s="3648"/>
      <c r="G282" s="3671"/>
      <c r="H282" s="3648"/>
      <c r="I282" s="25"/>
      <c r="M282" s="25"/>
      <c r="N282" s="3627"/>
      <c r="O282" s="3684"/>
      <c r="P282" s="3629"/>
      <c r="Q282" s="3629"/>
      <c r="R282" s="3629"/>
      <c r="S282" s="3685"/>
      <c r="T282" s="3629"/>
      <c r="V282" s="3526"/>
      <c r="W282" s="3483"/>
      <c r="X282" s="3483"/>
      <c r="Y282" s="3483"/>
      <c r="AA282" s="3526"/>
      <c r="AB282" s="3509"/>
      <c r="AC282" s="3528"/>
      <c r="AD282" s="3528"/>
      <c r="AF282" s="10">
        <v>1</v>
      </c>
    </row>
    <row r="283" spans="2:32" ht="30" customHeight="1">
      <c r="B283" s="3516"/>
      <c r="C283" s="178"/>
      <c r="D283" s="3648"/>
      <c r="E283" s="3670"/>
      <c r="F283" s="3648"/>
      <c r="G283" s="3671"/>
      <c r="H283" s="3648"/>
      <c r="I283" s="25"/>
      <c r="M283" s="25"/>
      <c r="N283" s="3627"/>
      <c r="O283" s="3684"/>
      <c r="P283" s="3629"/>
      <c r="Q283" s="3629"/>
      <c r="R283" s="3629"/>
      <c r="S283" s="3685"/>
      <c r="T283" s="3629"/>
      <c r="V283" s="3526"/>
      <c r="W283" s="3483"/>
      <c r="X283" s="3483"/>
      <c r="Y283" s="3483"/>
      <c r="AA283" s="3526"/>
      <c r="AB283" s="3509"/>
      <c r="AC283" s="3528"/>
      <c r="AD283" s="3528"/>
      <c r="AF283" s="10">
        <v>1</v>
      </c>
    </row>
    <row r="284" spans="2:32" ht="30" customHeight="1">
      <c r="B284" s="3516"/>
      <c r="C284" s="178"/>
      <c r="D284" s="3648"/>
      <c r="E284" s="3670"/>
      <c r="F284" s="3648"/>
      <c r="G284" s="3671"/>
      <c r="H284" s="3648"/>
      <c r="I284" s="25"/>
      <c r="M284" s="25"/>
      <c r="N284" s="3627"/>
      <c r="O284" s="3684"/>
      <c r="P284" s="3629"/>
      <c r="Q284" s="3629"/>
      <c r="R284" s="3629"/>
      <c r="S284" s="3685"/>
      <c r="T284" s="3629"/>
      <c r="V284" s="3526"/>
      <c r="W284" s="3483"/>
      <c r="X284" s="3483"/>
      <c r="Y284" s="3483"/>
      <c r="AA284" s="3526"/>
      <c r="AB284" s="3509"/>
      <c r="AC284" s="3528"/>
      <c r="AD284" s="3528"/>
      <c r="AF284" s="10">
        <v>1</v>
      </c>
    </row>
    <row r="285" spans="2:32" ht="30" customHeight="1">
      <c r="B285" s="3516"/>
      <c r="C285" s="178"/>
      <c r="D285" s="3648"/>
      <c r="E285" s="3670"/>
      <c r="F285" s="3648"/>
      <c r="G285" s="3671"/>
      <c r="H285" s="3648"/>
      <c r="I285" s="25"/>
      <c r="M285" s="25"/>
      <c r="N285" s="3627"/>
      <c r="O285" s="3684"/>
      <c r="P285" s="3629"/>
      <c r="Q285" s="3629"/>
      <c r="R285" s="3629"/>
      <c r="S285" s="3685"/>
      <c r="T285" s="3629"/>
      <c r="V285" s="3526"/>
      <c r="W285" s="3483"/>
      <c r="X285" s="3483"/>
      <c r="Y285" s="3483"/>
      <c r="AA285" s="3526"/>
      <c r="AB285" s="3509"/>
      <c r="AC285" s="3528"/>
      <c r="AD285" s="3528"/>
      <c r="AF285" s="10">
        <v>1</v>
      </c>
    </row>
    <row r="286" spans="2:32" ht="30" customHeight="1">
      <c r="B286" s="3516"/>
      <c r="C286" s="178"/>
      <c r="D286" s="3648"/>
      <c r="E286" s="3670"/>
      <c r="F286" s="3648"/>
      <c r="G286" s="3671"/>
      <c r="H286" s="3648"/>
      <c r="I286" s="25"/>
      <c r="M286" s="25"/>
      <c r="N286" s="3627"/>
      <c r="O286" s="3684"/>
      <c r="P286" s="3629"/>
      <c r="Q286" s="3629"/>
      <c r="R286" s="3629"/>
      <c r="S286" s="3685"/>
      <c r="T286" s="3629"/>
      <c r="V286" s="3526"/>
      <c r="W286" s="3483"/>
      <c r="X286" s="3483"/>
      <c r="Y286" s="3483"/>
      <c r="AA286" s="3526"/>
      <c r="AB286" s="3509"/>
      <c r="AC286" s="3528"/>
      <c r="AD286" s="3528"/>
      <c r="AF286" s="10">
        <v>1</v>
      </c>
    </row>
    <row r="287" spans="2:32" ht="30" customHeight="1">
      <c r="B287" s="3516"/>
      <c r="C287" s="178"/>
      <c r="D287" s="3648"/>
      <c r="E287" s="3670"/>
      <c r="F287" s="3648"/>
      <c r="G287" s="3671"/>
      <c r="H287" s="3648"/>
      <c r="I287" s="25"/>
      <c r="M287" s="25"/>
      <c r="N287" s="3627"/>
      <c r="O287" s="3684"/>
      <c r="P287" s="3629"/>
      <c r="Q287" s="3629"/>
      <c r="R287" s="3629"/>
      <c r="S287" s="3685"/>
      <c r="T287" s="3629"/>
      <c r="V287" s="3526"/>
      <c r="W287" s="3483"/>
      <c r="X287" s="3483"/>
      <c r="Y287" s="3483"/>
      <c r="AA287" s="3526"/>
      <c r="AB287" s="3509"/>
      <c r="AC287" s="3528"/>
      <c r="AD287" s="3528"/>
      <c r="AF287" s="10">
        <v>1</v>
      </c>
    </row>
    <row r="288" spans="2:32" ht="30" customHeight="1">
      <c r="B288" s="3516"/>
      <c r="C288" s="178"/>
      <c r="D288" s="3648"/>
      <c r="E288" s="3670"/>
      <c r="F288" s="3648"/>
      <c r="G288" s="3671"/>
      <c r="H288" s="3648"/>
      <c r="I288" s="25"/>
      <c r="M288" s="25"/>
      <c r="N288" s="3627"/>
      <c r="O288" s="3684"/>
      <c r="P288" s="3629"/>
      <c r="Q288" s="3629"/>
      <c r="R288" s="3629"/>
      <c r="S288" s="3685"/>
      <c r="T288" s="3629"/>
      <c r="V288" s="3526"/>
      <c r="W288" s="3483"/>
      <c r="X288" s="3483"/>
      <c r="Y288" s="3483"/>
      <c r="AA288" s="3526"/>
      <c r="AB288" s="3509"/>
      <c r="AC288" s="3528"/>
      <c r="AD288" s="3528"/>
      <c r="AF288" s="10">
        <v>1</v>
      </c>
    </row>
    <row r="289" spans="2:32" ht="30" customHeight="1">
      <c r="B289" s="3516"/>
      <c r="C289" s="178"/>
      <c r="D289" s="3648"/>
      <c r="E289" s="3670"/>
      <c r="F289" s="3648"/>
      <c r="G289" s="3671"/>
      <c r="H289" s="3648"/>
      <c r="I289" s="25"/>
      <c r="M289" s="25"/>
      <c r="N289" s="3627"/>
      <c r="O289" s="3684"/>
      <c r="P289" s="3629"/>
      <c r="Q289" s="3629"/>
      <c r="R289" s="3629"/>
      <c r="S289" s="3685"/>
      <c r="T289" s="3629"/>
      <c r="V289" s="3526"/>
      <c r="W289" s="3483"/>
      <c r="X289" s="3483"/>
      <c r="Y289" s="3483"/>
      <c r="AA289" s="3526"/>
      <c r="AB289" s="3509"/>
      <c r="AC289" s="3528"/>
      <c r="AD289" s="3528"/>
      <c r="AF289" s="10">
        <v>1</v>
      </c>
    </row>
    <row r="290" spans="2:32" ht="30" customHeight="1">
      <c r="B290" s="3516"/>
      <c r="C290" s="178"/>
      <c r="D290" s="3648"/>
      <c r="E290" s="3670"/>
      <c r="F290" s="3648"/>
      <c r="G290" s="3671"/>
      <c r="H290" s="3648"/>
      <c r="I290" s="25"/>
      <c r="M290" s="25"/>
      <c r="N290" s="3627"/>
      <c r="O290" s="3684"/>
      <c r="P290" s="3629"/>
      <c r="Q290" s="3629"/>
      <c r="R290" s="3629"/>
      <c r="S290" s="3685"/>
      <c r="T290" s="3629"/>
      <c r="V290" s="3526"/>
      <c r="W290" s="3483"/>
      <c r="X290" s="3483"/>
      <c r="Y290" s="3483"/>
      <c r="AA290" s="3526"/>
      <c r="AB290" s="3509"/>
      <c r="AC290" s="3528"/>
      <c r="AD290" s="3528"/>
      <c r="AF290" s="10">
        <v>1</v>
      </c>
    </row>
    <row r="291" spans="2:32" ht="30" customHeight="1">
      <c r="B291" s="3516"/>
      <c r="C291" s="178"/>
      <c r="D291" s="3648"/>
      <c r="E291" s="3670"/>
      <c r="F291" s="3648"/>
      <c r="G291" s="3671"/>
      <c r="H291" s="3648"/>
      <c r="I291" s="25"/>
      <c r="M291" s="25"/>
      <c r="N291" s="3627"/>
      <c r="O291" s="3684"/>
      <c r="P291" s="3629"/>
      <c r="Q291" s="3629"/>
      <c r="R291" s="3629"/>
      <c r="S291" s="3685"/>
      <c r="T291" s="3629"/>
      <c r="V291" s="3526"/>
      <c r="W291" s="3483"/>
      <c r="X291" s="3483"/>
      <c r="Y291" s="3483"/>
      <c r="AA291" s="3526"/>
      <c r="AB291" s="3509"/>
      <c r="AC291" s="3528"/>
      <c r="AD291" s="3528"/>
      <c r="AF291" s="10">
        <v>1</v>
      </c>
    </row>
    <row r="292" spans="2:32" ht="30" customHeight="1">
      <c r="B292" s="3516"/>
      <c r="C292" s="178"/>
      <c r="D292" s="3648"/>
      <c r="E292" s="3670"/>
      <c r="F292" s="3648"/>
      <c r="G292" s="3671"/>
      <c r="H292" s="3648"/>
      <c r="I292" s="25"/>
      <c r="M292" s="25"/>
      <c r="N292" s="3627"/>
      <c r="O292" s="3684"/>
      <c r="P292" s="3629"/>
      <c r="Q292" s="3629"/>
      <c r="R292" s="3629"/>
      <c r="S292" s="3685"/>
      <c r="T292" s="3629"/>
      <c r="V292" s="3526"/>
      <c r="W292" s="3483"/>
      <c r="X292" s="3483"/>
      <c r="Y292" s="3483"/>
      <c r="AA292" s="3526"/>
      <c r="AB292" s="3509"/>
      <c r="AC292" s="3528"/>
      <c r="AD292" s="3528"/>
      <c r="AF292" s="10">
        <v>1</v>
      </c>
    </row>
    <row r="293" spans="2:32" ht="30" customHeight="1">
      <c r="B293" s="3516"/>
      <c r="C293" s="178"/>
      <c r="D293" s="3648"/>
      <c r="E293" s="3670"/>
      <c r="F293" s="3648"/>
      <c r="G293" s="3671"/>
      <c r="H293" s="3648"/>
      <c r="I293" s="25"/>
      <c r="M293" s="25"/>
      <c r="N293" s="3627"/>
      <c r="O293" s="3684"/>
      <c r="P293" s="3629"/>
      <c r="Q293" s="3629"/>
      <c r="R293" s="3629"/>
      <c r="S293" s="3685"/>
      <c r="T293" s="3629"/>
      <c r="V293" s="3526"/>
      <c r="W293" s="3483"/>
      <c r="X293" s="3483"/>
      <c r="Y293" s="3483"/>
      <c r="AA293" s="3526"/>
      <c r="AB293" s="3509"/>
      <c r="AC293" s="3528"/>
      <c r="AD293" s="3528"/>
      <c r="AF293" s="10">
        <v>1</v>
      </c>
    </row>
    <row r="294" spans="2:32" ht="30" customHeight="1">
      <c r="B294" s="3516"/>
      <c r="C294" s="178"/>
      <c r="D294" s="3648"/>
      <c r="E294" s="3670"/>
      <c r="F294" s="3648"/>
      <c r="G294" s="3671"/>
      <c r="H294" s="3648"/>
      <c r="I294" s="25"/>
      <c r="M294" s="25"/>
      <c r="N294" s="3627"/>
      <c r="O294" s="3684"/>
      <c r="P294" s="3629"/>
      <c r="Q294" s="3629"/>
      <c r="R294" s="3629"/>
      <c r="S294" s="3685"/>
      <c r="T294" s="3629"/>
      <c r="V294" s="3526"/>
      <c r="W294" s="3483"/>
      <c r="X294" s="3483"/>
      <c r="Y294" s="3483"/>
      <c r="AA294" s="3526"/>
      <c r="AB294" s="3509"/>
      <c r="AC294" s="3528"/>
      <c r="AD294" s="3528"/>
      <c r="AF294" s="10">
        <v>1</v>
      </c>
    </row>
    <row r="295" spans="2:32" ht="30" customHeight="1">
      <c r="B295" s="3516"/>
      <c r="C295" s="178"/>
      <c r="D295" s="3648"/>
      <c r="E295" s="3670"/>
      <c r="F295" s="3648"/>
      <c r="G295" s="3671"/>
      <c r="H295" s="3648"/>
      <c r="I295" s="25"/>
      <c r="M295" s="25"/>
      <c r="N295" s="3627"/>
      <c r="O295" s="3684"/>
      <c r="P295" s="3629"/>
      <c r="Q295" s="3629"/>
      <c r="R295" s="3629"/>
      <c r="S295" s="3685"/>
      <c r="T295" s="3629"/>
      <c r="V295" s="3526"/>
      <c r="W295" s="3483"/>
      <c r="X295" s="3483"/>
      <c r="Y295" s="3483"/>
      <c r="AA295" s="3526"/>
      <c r="AB295" s="3509"/>
      <c r="AC295" s="3528"/>
      <c r="AD295" s="3528"/>
      <c r="AF295" s="10">
        <v>1</v>
      </c>
    </row>
    <row r="296" spans="2:32" ht="30" customHeight="1">
      <c r="B296" s="3516"/>
      <c r="C296" s="178"/>
      <c r="D296" s="3648"/>
      <c r="E296" s="3670"/>
      <c r="F296" s="3648"/>
      <c r="G296" s="3671"/>
      <c r="H296" s="3648"/>
      <c r="I296" s="25"/>
      <c r="M296" s="25"/>
      <c r="N296" s="3627"/>
      <c r="O296" s="3684"/>
      <c r="P296" s="3629"/>
      <c r="Q296" s="3629"/>
      <c r="R296" s="3629"/>
      <c r="S296" s="3685"/>
      <c r="T296" s="3629"/>
      <c r="V296" s="3526"/>
      <c r="W296" s="3483"/>
      <c r="X296" s="3483"/>
      <c r="Y296" s="3483"/>
      <c r="AA296" s="3526"/>
      <c r="AB296" s="3509"/>
      <c r="AC296" s="3528"/>
      <c r="AD296" s="3528"/>
      <c r="AF296" s="10">
        <v>1</v>
      </c>
    </row>
    <row r="297" spans="2:32" ht="30" customHeight="1">
      <c r="B297" s="3516"/>
      <c r="C297" s="178"/>
      <c r="D297" s="3648"/>
      <c r="E297" s="3670"/>
      <c r="F297" s="3648"/>
      <c r="G297" s="3671"/>
      <c r="H297" s="3648"/>
      <c r="I297" s="25"/>
      <c r="M297" s="25"/>
      <c r="N297" s="3627"/>
      <c r="O297" s="3684"/>
      <c r="P297" s="3629"/>
      <c r="Q297" s="3629"/>
      <c r="R297" s="3629"/>
      <c r="S297" s="3685"/>
      <c r="T297" s="3629"/>
      <c r="V297" s="3526"/>
      <c r="W297" s="3531"/>
      <c r="X297" s="3522"/>
      <c r="Y297" s="3522"/>
      <c r="AA297" s="3526"/>
      <c r="AB297" s="3509"/>
      <c r="AC297" s="3528"/>
      <c r="AD297" s="3528"/>
      <c r="AF297" s="10">
        <v>1</v>
      </c>
    </row>
    <row r="298" spans="2:32" ht="30" customHeight="1">
      <c r="B298" s="3516"/>
      <c r="C298" s="178"/>
      <c r="D298" s="3648"/>
      <c r="E298" s="3670"/>
      <c r="F298" s="3648"/>
      <c r="G298" s="3671"/>
      <c r="H298" s="3648"/>
      <c r="I298" s="25"/>
      <c r="M298" s="25"/>
      <c r="N298" s="3627"/>
      <c r="O298" s="3684"/>
      <c r="P298" s="3629"/>
      <c r="Q298" s="3629"/>
      <c r="R298" s="3629"/>
      <c r="S298" s="3685"/>
      <c r="T298" s="3629"/>
      <c r="V298" s="3526"/>
      <c r="W298" s="3531"/>
      <c r="X298" s="3522"/>
      <c r="Y298" s="3522"/>
      <c r="AA298" s="3526"/>
      <c r="AB298" s="3509"/>
      <c r="AC298" s="3528"/>
      <c r="AD298" s="3528"/>
      <c r="AF298" s="10">
        <v>1</v>
      </c>
    </row>
    <row r="299" spans="2:32" ht="30" customHeight="1">
      <c r="B299" s="3516"/>
      <c r="C299" s="178"/>
      <c r="D299" s="3648"/>
      <c r="E299" s="3670"/>
      <c r="F299" s="3648"/>
      <c r="G299" s="3671"/>
      <c r="H299" s="3648"/>
      <c r="I299" s="25"/>
      <c r="M299" s="25"/>
      <c r="N299" s="3627"/>
      <c r="O299" s="3684"/>
      <c r="P299" s="3629"/>
      <c r="Q299" s="3629"/>
      <c r="R299" s="3629"/>
      <c r="S299" s="3685"/>
      <c r="T299" s="3629"/>
      <c r="V299" s="3526"/>
      <c r="W299" s="3531"/>
      <c r="X299" s="3522"/>
      <c r="Y299" s="3522"/>
      <c r="AA299" s="3526"/>
      <c r="AB299" s="3509"/>
      <c r="AC299" s="3528"/>
      <c r="AD299" s="3528"/>
      <c r="AF299" s="10">
        <v>1</v>
      </c>
    </row>
    <row r="300" spans="2:32" ht="30" customHeight="1">
      <c r="B300" s="3516"/>
      <c r="C300" s="178"/>
      <c r="D300" s="3648"/>
      <c r="E300" s="3670"/>
      <c r="F300" s="3648"/>
      <c r="G300" s="3671"/>
      <c r="H300" s="3648"/>
      <c r="I300" s="25"/>
      <c r="M300" s="25"/>
      <c r="N300" s="3627"/>
      <c r="O300" s="3684"/>
      <c r="P300" s="3629"/>
      <c r="Q300" s="3629"/>
      <c r="R300" s="3629"/>
      <c r="S300" s="3685"/>
      <c r="T300" s="3629"/>
      <c r="V300" s="3526"/>
      <c r="W300" s="3531"/>
      <c r="X300" s="3522"/>
      <c r="Y300" s="3522"/>
      <c r="AA300" s="3526"/>
      <c r="AB300" s="3509"/>
      <c r="AC300" s="3528"/>
      <c r="AD300" s="3528"/>
      <c r="AF300" s="10">
        <v>1</v>
      </c>
    </row>
    <row r="301" spans="2:32" ht="30" customHeight="1">
      <c r="B301" s="3516"/>
      <c r="C301" s="178"/>
      <c r="D301" s="3648"/>
      <c r="E301" s="3670"/>
      <c r="F301" s="3648"/>
      <c r="G301" s="3671"/>
      <c r="H301" s="3648"/>
      <c r="I301" s="25"/>
      <c r="M301" s="25"/>
      <c r="N301" s="3627"/>
      <c r="O301" s="3684"/>
      <c r="P301" s="3629"/>
      <c r="Q301" s="3629"/>
      <c r="R301" s="3629"/>
      <c r="S301" s="3685"/>
      <c r="T301" s="3629"/>
      <c r="V301" s="3526"/>
      <c r="W301" s="3531"/>
      <c r="X301" s="3522"/>
      <c r="Y301" s="3522"/>
      <c r="AA301" s="3526"/>
      <c r="AB301" s="3509"/>
      <c r="AC301" s="3528"/>
      <c r="AD301" s="3528"/>
      <c r="AF301" s="10">
        <v>1</v>
      </c>
    </row>
    <row r="302" spans="2:32" ht="30" customHeight="1">
      <c r="B302" s="3516"/>
      <c r="C302" s="178"/>
      <c r="D302" s="3648"/>
      <c r="E302" s="3670"/>
      <c r="F302" s="3648"/>
      <c r="G302" s="3671"/>
      <c r="H302" s="3648"/>
      <c r="I302" s="25"/>
      <c r="M302" s="25"/>
      <c r="N302" s="3627"/>
      <c r="O302" s="3684"/>
      <c r="P302" s="3629"/>
      <c r="Q302" s="3629"/>
      <c r="R302" s="3629"/>
      <c r="S302" s="3685"/>
      <c r="T302" s="3629"/>
      <c r="V302" s="3526"/>
      <c r="W302" s="3531"/>
      <c r="X302" s="3522"/>
      <c r="Y302" s="3522"/>
      <c r="AA302" s="3526"/>
      <c r="AB302" s="3509"/>
      <c r="AC302" s="3528"/>
      <c r="AD302" s="3528"/>
      <c r="AF302" s="10">
        <v>1</v>
      </c>
    </row>
    <row r="303" spans="2:32" ht="30" customHeight="1">
      <c r="B303" s="3516"/>
      <c r="C303" s="178"/>
      <c r="D303" s="3648"/>
      <c r="E303" s="3670"/>
      <c r="F303" s="3648"/>
      <c r="G303" s="3671"/>
      <c r="H303" s="3648"/>
      <c r="I303" s="25"/>
      <c r="M303" s="25"/>
      <c r="N303" s="3627"/>
      <c r="O303" s="3684"/>
      <c r="P303" s="3629"/>
      <c r="Q303" s="3629"/>
      <c r="R303" s="3629"/>
      <c r="S303" s="3685"/>
      <c r="T303" s="3629"/>
      <c r="V303" s="3526"/>
      <c r="W303" s="3531"/>
      <c r="X303" s="3522"/>
      <c r="Y303" s="3522"/>
      <c r="AA303" s="3526"/>
      <c r="AB303" s="3509"/>
      <c r="AC303" s="3528"/>
      <c r="AD303" s="3528"/>
      <c r="AF303" s="10">
        <v>1</v>
      </c>
    </row>
    <row r="304" spans="2:32" ht="30" customHeight="1">
      <c r="B304" s="3516"/>
      <c r="C304" s="178"/>
      <c r="D304" s="3648"/>
      <c r="E304" s="3670"/>
      <c r="F304" s="3648"/>
      <c r="G304" s="3671"/>
      <c r="H304" s="3648"/>
      <c r="I304" s="25"/>
      <c r="M304" s="25"/>
      <c r="N304" s="3627"/>
      <c r="O304" s="3684"/>
      <c r="P304" s="3629"/>
      <c r="Q304" s="3629"/>
      <c r="R304" s="3629"/>
      <c r="S304" s="3685"/>
      <c r="T304" s="3629"/>
      <c r="V304" s="3526"/>
      <c r="W304" s="3531"/>
      <c r="X304" s="3522"/>
      <c r="Y304" s="3522"/>
      <c r="AA304" s="3526"/>
      <c r="AB304" s="3509"/>
      <c r="AC304" s="3528"/>
      <c r="AD304" s="3528"/>
      <c r="AF304" s="10">
        <v>1</v>
      </c>
    </row>
    <row r="305" spans="2:32" ht="30" customHeight="1">
      <c r="B305" s="3516"/>
      <c r="C305" s="178"/>
      <c r="D305" s="3648"/>
      <c r="E305" s="3670"/>
      <c r="F305" s="3648"/>
      <c r="G305" s="3671"/>
      <c r="H305" s="3648"/>
      <c r="I305" s="25"/>
      <c r="M305" s="25"/>
      <c r="N305" s="3627"/>
      <c r="O305" s="3684"/>
      <c r="P305" s="3629"/>
      <c r="Q305" s="3629"/>
      <c r="R305" s="3629"/>
      <c r="S305" s="3685"/>
      <c r="T305" s="3629"/>
      <c r="V305" s="3526"/>
      <c r="W305" s="3531"/>
      <c r="X305" s="3522"/>
      <c r="Y305" s="3522"/>
      <c r="AA305" s="3526"/>
      <c r="AB305" s="3509"/>
      <c r="AC305" s="3528"/>
      <c r="AD305" s="3528"/>
      <c r="AF305" s="10">
        <v>1</v>
      </c>
    </row>
    <row r="306" spans="2:32" ht="30" customHeight="1">
      <c r="B306" s="3516"/>
      <c r="C306" s="178"/>
      <c r="D306" s="3648"/>
      <c r="E306" s="3670"/>
      <c r="F306" s="3648"/>
      <c r="G306" s="3671"/>
      <c r="H306" s="3648"/>
      <c r="I306" s="25"/>
      <c r="M306" s="25"/>
      <c r="N306" s="3627"/>
      <c r="O306" s="3684"/>
      <c r="P306" s="3629"/>
      <c r="Q306" s="3629"/>
      <c r="R306" s="3629"/>
      <c r="S306" s="3685"/>
      <c r="T306" s="3629"/>
      <c r="V306" s="3526"/>
      <c r="W306" s="3531"/>
      <c r="X306" s="3522"/>
      <c r="Y306" s="3522"/>
      <c r="AA306" s="3526"/>
      <c r="AB306" s="3509"/>
      <c r="AC306" s="3528"/>
      <c r="AD306" s="3528"/>
      <c r="AF306" s="10">
        <v>1</v>
      </c>
    </row>
    <row r="307" spans="2:32" ht="30" customHeight="1">
      <c r="B307" s="3516"/>
      <c r="C307" s="178"/>
      <c r="D307" s="3648"/>
      <c r="E307" s="3670"/>
      <c r="F307" s="3648"/>
      <c r="G307" s="3671"/>
      <c r="H307" s="3648"/>
      <c r="I307" s="25"/>
      <c r="M307" s="25"/>
      <c r="N307" s="3627"/>
      <c r="O307" s="3684"/>
      <c r="P307" s="3629"/>
      <c r="Q307" s="3629"/>
      <c r="R307" s="3629"/>
      <c r="S307" s="3685"/>
      <c r="T307" s="3629"/>
      <c r="V307" s="3526"/>
      <c r="W307" s="3531"/>
      <c r="X307" s="3522"/>
      <c r="Y307" s="3522"/>
      <c r="AA307" s="3526"/>
      <c r="AB307" s="3509"/>
      <c r="AC307" s="3528"/>
      <c r="AD307" s="3528"/>
      <c r="AF307" s="10">
        <v>1</v>
      </c>
    </row>
    <row r="308" spans="2:32" ht="30" customHeight="1">
      <c r="B308" s="3516"/>
      <c r="C308" s="178"/>
      <c r="D308" s="3648"/>
      <c r="E308" s="3670"/>
      <c r="F308" s="3648"/>
      <c r="G308" s="3671"/>
      <c r="H308" s="3648"/>
      <c r="I308" s="25"/>
      <c r="M308" s="25"/>
      <c r="N308" s="3627"/>
      <c r="O308" s="3684"/>
      <c r="P308" s="3629"/>
      <c r="Q308" s="3629"/>
      <c r="R308" s="3629"/>
      <c r="S308" s="3685"/>
      <c r="T308" s="3629"/>
      <c r="V308" s="3526"/>
      <c r="W308" s="3531"/>
      <c r="X308" s="3522"/>
      <c r="Y308" s="3522"/>
      <c r="AA308" s="3526"/>
      <c r="AB308" s="3509"/>
      <c r="AC308" s="3528"/>
      <c r="AD308" s="3528"/>
      <c r="AF308" s="10">
        <v>1</v>
      </c>
    </row>
    <row r="309" spans="2:32" ht="30" customHeight="1">
      <c r="B309" s="3516"/>
      <c r="C309" s="178"/>
      <c r="D309" s="3648"/>
      <c r="E309" s="3670"/>
      <c r="F309" s="3648"/>
      <c r="G309" s="3671"/>
      <c r="H309" s="3648"/>
      <c r="I309" s="25"/>
      <c r="M309" s="25"/>
      <c r="N309" s="3627"/>
      <c r="O309" s="3684"/>
      <c r="P309" s="3629"/>
      <c r="Q309" s="3629"/>
      <c r="R309" s="3629"/>
      <c r="S309" s="3685"/>
      <c r="T309" s="3629"/>
      <c r="V309" s="3526"/>
      <c r="W309" s="3531"/>
      <c r="X309" s="3522"/>
      <c r="Y309" s="3522"/>
      <c r="AA309" s="3526"/>
      <c r="AB309" s="3509"/>
      <c r="AC309" s="3528"/>
      <c r="AD309" s="3528"/>
      <c r="AF309" s="10">
        <v>1</v>
      </c>
    </row>
    <row r="310" spans="2:32" ht="30" customHeight="1">
      <c r="B310" s="3516"/>
      <c r="C310" s="178"/>
      <c r="D310" s="3648"/>
      <c r="E310" s="3670"/>
      <c r="F310" s="3648"/>
      <c r="G310" s="3671"/>
      <c r="H310" s="3648"/>
      <c r="I310" s="25"/>
      <c r="M310" s="25"/>
      <c r="N310" s="3627"/>
      <c r="O310" s="3684"/>
      <c r="P310" s="3629"/>
      <c r="Q310" s="3629"/>
      <c r="R310" s="3629"/>
      <c r="S310" s="3685"/>
      <c r="T310" s="3629"/>
      <c r="V310" s="3526"/>
      <c r="W310" s="3531"/>
      <c r="X310" s="3522"/>
      <c r="Y310" s="3522"/>
      <c r="AA310" s="3526"/>
      <c r="AB310" s="3509"/>
      <c r="AC310" s="3528"/>
      <c r="AD310" s="3528"/>
      <c r="AF310" s="10">
        <v>1</v>
      </c>
    </row>
    <row r="311" spans="2:32" ht="30" customHeight="1">
      <c r="B311" s="3516"/>
      <c r="C311" s="178"/>
      <c r="D311" s="3648"/>
      <c r="E311" s="3670"/>
      <c r="F311" s="3648"/>
      <c r="G311" s="3671"/>
      <c r="H311" s="3648"/>
      <c r="I311" s="25"/>
      <c r="M311" s="25"/>
      <c r="N311" s="3627"/>
      <c r="O311" s="3684"/>
      <c r="P311" s="3629"/>
      <c r="Q311" s="3629"/>
      <c r="R311" s="3629"/>
      <c r="S311" s="3685"/>
      <c r="T311" s="3629"/>
      <c r="V311" s="3526"/>
      <c r="W311" s="3531"/>
      <c r="X311" s="3522"/>
      <c r="Y311" s="3522"/>
      <c r="AA311" s="3526"/>
      <c r="AB311" s="3509"/>
      <c r="AC311" s="3528"/>
      <c r="AD311" s="3528"/>
      <c r="AF311" s="10">
        <v>1</v>
      </c>
    </row>
    <row r="312" spans="2:32" ht="30" customHeight="1">
      <c r="B312" s="3516"/>
      <c r="C312" s="178"/>
      <c r="D312" s="3648"/>
      <c r="E312" s="3670"/>
      <c r="F312" s="3648"/>
      <c r="G312" s="3671"/>
      <c r="H312" s="3648"/>
      <c r="I312" s="25"/>
      <c r="M312" s="25"/>
      <c r="N312" s="3627"/>
      <c r="O312" s="3684"/>
      <c r="P312" s="3629"/>
      <c r="Q312" s="3629"/>
      <c r="R312" s="3629"/>
      <c r="S312" s="3685"/>
      <c r="T312" s="3629"/>
      <c r="V312" s="3526"/>
      <c r="W312" s="3531"/>
      <c r="X312" s="3522"/>
      <c r="Y312" s="3522"/>
      <c r="AA312" s="3526"/>
      <c r="AB312" s="3509"/>
      <c r="AC312" s="3528"/>
      <c r="AD312" s="3528"/>
      <c r="AF312" s="10">
        <v>1</v>
      </c>
    </row>
    <row r="313" spans="2:32" ht="30" customHeight="1">
      <c r="B313" s="3516"/>
      <c r="C313" s="178"/>
      <c r="D313" s="3648"/>
      <c r="E313" s="3670"/>
      <c r="F313" s="3648"/>
      <c r="G313" s="3671"/>
      <c r="H313" s="3648"/>
      <c r="I313" s="25"/>
      <c r="M313" s="25"/>
      <c r="N313" s="3627"/>
      <c r="O313" s="3684"/>
      <c r="P313" s="3629"/>
      <c r="Q313" s="3629"/>
      <c r="R313" s="3629"/>
      <c r="S313" s="3685"/>
      <c r="T313" s="3629"/>
      <c r="V313" s="3526"/>
      <c r="W313" s="3531"/>
      <c r="X313" s="3522"/>
      <c r="Y313" s="3522"/>
      <c r="AA313" s="3526"/>
      <c r="AB313" s="3509"/>
      <c r="AC313" s="3528"/>
      <c r="AD313" s="3528"/>
      <c r="AF313" s="10">
        <v>1</v>
      </c>
    </row>
    <row r="314" spans="2:32" ht="30" customHeight="1">
      <c r="B314" s="3516"/>
      <c r="C314" s="178"/>
      <c r="D314" s="3648"/>
      <c r="E314" s="3670"/>
      <c r="F314" s="3648"/>
      <c r="G314" s="3671"/>
      <c r="H314" s="3648"/>
      <c r="I314" s="25"/>
      <c r="M314" s="25"/>
      <c r="N314" s="3627"/>
      <c r="O314" s="3684"/>
      <c r="P314" s="3629"/>
      <c r="Q314" s="3629"/>
      <c r="R314" s="3629"/>
      <c r="S314" s="3685"/>
      <c r="T314" s="3629"/>
      <c r="V314" s="3526"/>
      <c r="W314" s="3531"/>
      <c r="X314" s="3522"/>
      <c r="Y314" s="3522"/>
      <c r="AA314" s="3526"/>
      <c r="AB314" s="3509"/>
      <c r="AC314" s="3528"/>
      <c r="AD314" s="3528"/>
      <c r="AF314" s="10">
        <v>1</v>
      </c>
    </row>
    <row r="315" spans="2:32" ht="30" customHeight="1">
      <c r="B315" s="3516"/>
      <c r="C315" s="178"/>
      <c r="D315" s="3648"/>
      <c r="E315" s="3670"/>
      <c r="F315" s="3648"/>
      <c r="G315" s="3671"/>
      <c r="H315" s="3648"/>
      <c r="I315" s="25"/>
      <c r="M315" s="25"/>
      <c r="N315" s="3627"/>
      <c r="O315" s="3684"/>
      <c r="P315" s="3629"/>
      <c r="Q315" s="3629"/>
      <c r="R315" s="3629"/>
      <c r="S315" s="3685"/>
      <c r="T315" s="3629"/>
      <c r="V315" s="3526"/>
      <c r="W315" s="3531"/>
      <c r="X315" s="3522"/>
      <c r="Y315" s="3522"/>
      <c r="AA315" s="3526"/>
      <c r="AB315" s="3509"/>
      <c r="AC315" s="3528"/>
      <c r="AD315" s="3528"/>
      <c r="AF315" s="10">
        <v>1</v>
      </c>
    </row>
    <row r="316" spans="2:32" ht="30" customHeight="1">
      <c r="B316" s="3516"/>
      <c r="C316" s="178"/>
      <c r="D316" s="3648"/>
      <c r="E316" s="3670"/>
      <c r="F316" s="3648"/>
      <c r="G316" s="3671"/>
      <c r="H316" s="3648"/>
      <c r="I316" s="25"/>
      <c r="M316" s="25"/>
      <c r="N316" s="3627"/>
      <c r="O316" s="3684"/>
      <c r="P316" s="3629"/>
      <c r="Q316" s="3629"/>
      <c r="R316" s="3629"/>
      <c r="S316" s="3685"/>
      <c r="T316" s="3629"/>
      <c r="V316" s="3526"/>
      <c r="W316" s="3531"/>
      <c r="X316" s="3522"/>
      <c r="Y316" s="3522"/>
      <c r="AA316" s="3526"/>
      <c r="AB316" s="3509"/>
      <c r="AC316" s="3528"/>
      <c r="AD316" s="3528"/>
      <c r="AF316" s="10">
        <v>1</v>
      </c>
    </row>
    <row r="317" spans="2:32" ht="30" customHeight="1">
      <c r="B317" s="3516"/>
      <c r="C317" s="178"/>
      <c r="D317" s="3648"/>
      <c r="E317" s="3670"/>
      <c r="F317" s="3648"/>
      <c r="G317" s="3671"/>
      <c r="H317" s="3648"/>
      <c r="I317" s="25"/>
      <c r="M317" s="25"/>
      <c r="N317" s="3627"/>
      <c r="O317" s="3684"/>
      <c r="P317" s="3629"/>
      <c r="Q317" s="3629"/>
      <c r="R317" s="3629"/>
      <c r="S317" s="3685"/>
      <c r="T317" s="3629"/>
      <c r="V317" s="3526"/>
      <c r="W317" s="3531"/>
      <c r="X317" s="3522"/>
      <c r="Y317" s="3522"/>
      <c r="AA317" s="3526"/>
      <c r="AB317" s="3509"/>
      <c r="AC317" s="3528"/>
      <c r="AD317" s="3528"/>
      <c r="AF317" s="10">
        <v>1</v>
      </c>
    </row>
    <row r="318" spans="2:32" ht="30" customHeight="1">
      <c r="B318" s="3516"/>
      <c r="C318" s="178"/>
      <c r="D318" s="3648"/>
      <c r="E318" s="3670"/>
      <c r="F318" s="3648"/>
      <c r="G318" s="3671"/>
      <c r="H318" s="3648"/>
      <c r="I318" s="25"/>
      <c r="M318" s="25"/>
      <c r="N318" s="3627"/>
      <c r="O318" s="3684"/>
      <c r="P318" s="3629"/>
      <c r="Q318" s="3629"/>
      <c r="R318" s="3629"/>
      <c r="S318" s="3685"/>
      <c r="T318" s="3629"/>
      <c r="V318" s="3526"/>
      <c r="W318" s="3531"/>
      <c r="X318" s="3522"/>
      <c r="Y318" s="3522"/>
      <c r="AA318" s="3526"/>
      <c r="AB318" s="3509"/>
      <c r="AC318" s="3528"/>
      <c r="AD318" s="3528"/>
      <c r="AF318" s="10">
        <v>1</v>
      </c>
    </row>
    <row r="319" spans="2:32" ht="30" customHeight="1">
      <c r="B319" s="3516"/>
      <c r="C319" s="178"/>
      <c r="D319" s="3648"/>
      <c r="E319" s="3670"/>
      <c r="F319" s="3648"/>
      <c r="G319" s="3671"/>
      <c r="H319" s="3648"/>
      <c r="I319" s="25"/>
      <c r="M319" s="25"/>
      <c r="N319" s="3627"/>
      <c r="O319" s="3684"/>
      <c r="P319" s="3629"/>
      <c r="Q319" s="3629"/>
      <c r="R319" s="3629"/>
      <c r="S319" s="3685"/>
      <c r="T319" s="3629"/>
      <c r="V319" s="3526"/>
      <c r="W319" s="3531"/>
      <c r="X319" s="3522"/>
      <c r="Y319" s="3522"/>
      <c r="AA319" s="3526"/>
      <c r="AB319" s="3509"/>
      <c r="AC319" s="3528"/>
      <c r="AD319" s="3528"/>
      <c r="AF319" s="10">
        <v>1</v>
      </c>
    </row>
    <row r="320" spans="2:32" ht="30" customHeight="1">
      <c r="B320" s="3516"/>
      <c r="C320" s="178"/>
      <c r="D320" s="3648"/>
      <c r="E320" s="3670"/>
      <c r="F320" s="3648"/>
      <c r="G320" s="3671"/>
      <c r="H320" s="3648"/>
      <c r="I320" s="25"/>
      <c r="M320" s="25"/>
      <c r="N320" s="3627"/>
      <c r="O320" s="3684"/>
      <c r="P320" s="3629"/>
      <c r="Q320" s="3629"/>
      <c r="R320" s="3629"/>
      <c r="S320" s="3685"/>
      <c r="T320" s="3629"/>
      <c r="V320" s="3526"/>
      <c r="W320" s="3531"/>
      <c r="X320" s="3522"/>
      <c r="Y320" s="3522"/>
      <c r="AA320" s="3526"/>
      <c r="AB320" s="3509"/>
      <c r="AC320" s="3528"/>
      <c r="AD320" s="3528"/>
      <c r="AF320" s="10">
        <v>1</v>
      </c>
    </row>
    <row r="321" spans="2:32" ht="30" customHeight="1">
      <c r="B321" s="3516"/>
      <c r="C321" s="178"/>
      <c r="D321" s="3648"/>
      <c r="E321" s="3670"/>
      <c r="F321" s="3648"/>
      <c r="G321" s="3671"/>
      <c r="H321" s="3648"/>
      <c r="I321" s="25"/>
      <c r="M321" s="25"/>
      <c r="N321" s="3627"/>
      <c r="O321" s="3684"/>
      <c r="P321" s="3629"/>
      <c r="Q321" s="3629"/>
      <c r="R321" s="3629"/>
      <c r="S321" s="3685"/>
      <c r="T321" s="3629"/>
      <c r="V321" s="3526"/>
      <c r="W321" s="3531"/>
      <c r="X321" s="3522"/>
      <c r="Y321" s="3522"/>
      <c r="AA321" s="3526"/>
      <c r="AB321" s="3509"/>
      <c r="AC321" s="3528"/>
      <c r="AD321" s="3528"/>
      <c r="AF321" s="10">
        <v>1</v>
      </c>
    </row>
    <row r="322" spans="2:32" ht="30" customHeight="1">
      <c r="B322" s="3516"/>
      <c r="C322" s="178"/>
      <c r="D322" s="3648"/>
      <c r="E322" s="3670"/>
      <c r="F322" s="3648"/>
      <c r="G322" s="3671"/>
      <c r="H322" s="3648"/>
      <c r="I322" s="25"/>
      <c r="M322" s="25"/>
      <c r="N322" s="3627"/>
      <c r="O322" s="3684"/>
      <c r="P322" s="3629"/>
      <c r="Q322" s="3629"/>
      <c r="R322" s="3629"/>
      <c r="S322" s="3685"/>
      <c r="T322" s="3629"/>
      <c r="V322" s="3526"/>
      <c r="W322" s="3531"/>
      <c r="X322" s="3522"/>
      <c r="Y322" s="3522"/>
      <c r="AA322" s="3526"/>
      <c r="AB322" s="3509"/>
      <c r="AC322" s="3528"/>
      <c r="AD322" s="3528"/>
      <c r="AF322" s="10">
        <v>1</v>
      </c>
    </row>
    <row r="323" spans="2:32" ht="30" customHeight="1">
      <c r="B323" s="3516"/>
      <c r="C323" s="178"/>
      <c r="D323" s="3648"/>
      <c r="E323" s="3670"/>
      <c r="F323" s="3648"/>
      <c r="G323" s="3671"/>
      <c r="H323" s="3648"/>
      <c r="I323" s="25"/>
      <c r="M323" s="25"/>
      <c r="N323" s="3627"/>
      <c r="O323" s="3684"/>
      <c r="P323" s="3629"/>
      <c r="Q323" s="3629"/>
      <c r="R323" s="3629"/>
      <c r="S323" s="3685"/>
      <c r="T323" s="3629"/>
      <c r="V323" s="3526"/>
      <c r="W323" s="3531"/>
      <c r="X323" s="3522"/>
      <c r="Y323" s="3522"/>
      <c r="AA323" s="3526"/>
      <c r="AB323" s="3509"/>
      <c r="AC323" s="3528"/>
      <c r="AD323" s="3528"/>
      <c r="AF323" s="10">
        <v>1</v>
      </c>
    </row>
    <row r="324" spans="2:32" ht="30" customHeight="1">
      <c r="B324" s="3516"/>
      <c r="C324" s="178"/>
      <c r="D324" s="3648"/>
      <c r="E324" s="3670"/>
      <c r="F324" s="3648"/>
      <c r="G324" s="3671"/>
      <c r="H324" s="3648"/>
      <c r="I324" s="25"/>
      <c r="M324" s="25"/>
      <c r="N324" s="3627"/>
      <c r="O324" s="3684"/>
      <c r="P324" s="3629"/>
      <c r="Q324" s="3629"/>
      <c r="R324" s="3629"/>
      <c r="S324" s="3685"/>
      <c r="T324" s="3629"/>
      <c r="V324" s="3526"/>
      <c r="W324" s="3531"/>
      <c r="X324" s="3522"/>
      <c r="Y324" s="3522"/>
      <c r="AA324" s="3526"/>
      <c r="AB324" s="3509"/>
      <c r="AC324" s="3528"/>
      <c r="AD324" s="3528"/>
      <c r="AF324" s="10">
        <v>1</v>
      </c>
    </row>
    <row r="325" spans="2:32" ht="30" customHeight="1">
      <c r="B325" s="3516"/>
      <c r="C325" s="178"/>
      <c r="D325" s="3648"/>
      <c r="E325" s="3670"/>
      <c r="F325" s="3648"/>
      <c r="G325" s="3671"/>
      <c r="H325" s="3648"/>
      <c r="I325" s="25"/>
      <c r="M325" s="25"/>
      <c r="N325" s="3627"/>
      <c r="O325" s="3684"/>
      <c r="P325" s="3629"/>
      <c r="Q325" s="3629"/>
      <c r="R325" s="3629"/>
      <c r="S325" s="3685"/>
      <c r="T325" s="3629"/>
      <c r="V325" s="3526"/>
      <c r="W325" s="3531"/>
      <c r="X325" s="3522"/>
      <c r="Y325" s="3522"/>
      <c r="AA325" s="3526"/>
      <c r="AB325" s="3509"/>
      <c r="AC325" s="3528"/>
      <c r="AD325" s="3528"/>
      <c r="AF325" s="10">
        <v>1</v>
      </c>
    </row>
    <row r="326" spans="2:32" ht="30" customHeight="1">
      <c r="B326" s="3516"/>
      <c r="C326" s="178"/>
      <c r="D326" s="3648"/>
      <c r="E326" s="3670"/>
      <c r="F326" s="3648"/>
      <c r="G326" s="3671"/>
      <c r="H326" s="3648"/>
      <c r="I326" s="25"/>
      <c r="M326" s="25"/>
      <c r="N326" s="3627"/>
      <c r="O326" s="3684"/>
      <c r="P326" s="3629"/>
      <c r="Q326" s="3629"/>
      <c r="R326" s="3629"/>
      <c r="S326" s="3685"/>
      <c r="T326" s="3629"/>
      <c r="V326" s="3526"/>
      <c r="W326" s="3531"/>
      <c r="X326" s="3522"/>
      <c r="Y326" s="3522"/>
      <c r="AA326" s="3526"/>
      <c r="AB326" s="3509"/>
      <c r="AC326" s="3528"/>
      <c r="AD326" s="3528"/>
      <c r="AF326" s="10">
        <v>1</v>
      </c>
    </row>
    <row r="327" spans="2:32" ht="30" customHeight="1">
      <c r="B327" s="3516"/>
      <c r="C327" s="178"/>
      <c r="D327" s="3648"/>
      <c r="E327" s="3670"/>
      <c r="F327" s="3648"/>
      <c r="G327" s="3671"/>
      <c r="H327" s="3648"/>
      <c r="I327" s="25"/>
      <c r="M327" s="25"/>
      <c r="N327" s="3627"/>
      <c r="O327" s="3684"/>
      <c r="P327" s="3629"/>
      <c r="Q327" s="3629"/>
      <c r="R327" s="3629"/>
      <c r="S327" s="3685"/>
      <c r="T327" s="3629"/>
      <c r="V327" s="3526"/>
      <c r="W327" s="3531"/>
      <c r="X327" s="3522"/>
      <c r="Y327" s="3522"/>
      <c r="AA327" s="3526"/>
      <c r="AB327" s="3509"/>
      <c r="AC327" s="3528"/>
      <c r="AD327" s="3528"/>
      <c r="AF327" s="10">
        <v>1</v>
      </c>
    </row>
    <row r="328" spans="2:32" ht="30" customHeight="1">
      <c r="B328" s="3516"/>
      <c r="C328" s="178"/>
      <c r="D328" s="3648"/>
      <c r="E328" s="3670"/>
      <c r="F328" s="3648"/>
      <c r="G328" s="3671"/>
      <c r="H328" s="3648"/>
      <c r="I328" s="25"/>
      <c r="M328" s="25"/>
      <c r="N328" s="3627"/>
      <c r="O328" s="3684"/>
      <c r="P328" s="3629"/>
      <c r="Q328" s="3629"/>
      <c r="R328" s="3629"/>
      <c r="S328" s="3685"/>
      <c r="T328" s="3629"/>
      <c r="V328" s="3526"/>
      <c r="W328" s="3531"/>
      <c r="X328" s="3522"/>
      <c r="Y328" s="3522"/>
      <c r="AA328" s="3526"/>
      <c r="AB328" s="3509"/>
      <c r="AC328" s="3528"/>
      <c r="AD328" s="3528"/>
      <c r="AF328" s="10">
        <v>1</v>
      </c>
    </row>
    <row r="329" spans="2:32" ht="30" customHeight="1">
      <c r="B329" s="3516"/>
      <c r="C329" s="178"/>
      <c r="D329" s="3648"/>
      <c r="E329" s="3670"/>
      <c r="F329" s="3648"/>
      <c r="G329" s="3671"/>
      <c r="H329" s="3648"/>
      <c r="I329" s="25"/>
      <c r="M329" s="25"/>
      <c r="N329" s="3627"/>
      <c r="O329" s="3684"/>
      <c r="P329" s="3629"/>
      <c r="Q329" s="3629"/>
      <c r="R329" s="3629"/>
      <c r="S329" s="3685"/>
      <c r="T329" s="3629"/>
      <c r="V329" s="3526"/>
      <c r="W329" s="3531"/>
      <c r="X329" s="3522"/>
      <c r="Y329" s="3522"/>
      <c r="AA329" s="3526"/>
      <c r="AB329" s="3509"/>
      <c r="AC329" s="3528"/>
      <c r="AD329" s="3528"/>
      <c r="AF329" s="10">
        <v>1</v>
      </c>
    </row>
    <row r="330" spans="2:32" ht="30" customHeight="1">
      <c r="B330" s="3516"/>
      <c r="C330" s="178"/>
      <c r="D330" s="3648"/>
      <c r="E330" s="3670"/>
      <c r="F330" s="3648"/>
      <c r="G330" s="3671"/>
      <c r="H330" s="3648"/>
      <c r="I330" s="25"/>
      <c r="M330" s="25"/>
      <c r="N330" s="3627"/>
      <c r="O330" s="3684"/>
      <c r="P330" s="3629"/>
      <c r="Q330" s="3629"/>
      <c r="R330" s="3629"/>
      <c r="S330" s="3685"/>
      <c r="T330" s="3629"/>
      <c r="V330" s="3526"/>
      <c r="W330" s="3531"/>
      <c r="X330" s="3522"/>
      <c r="Y330" s="3522"/>
      <c r="AA330" s="3526"/>
      <c r="AB330" s="3509"/>
      <c r="AC330" s="3528"/>
      <c r="AD330" s="3528"/>
      <c r="AF330" s="10">
        <v>1</v>
      </c>
    </row>
    <row r="331" spans="2:32" ht="30" customHeight="1">
      <c r="B331" s="3516"/>
      <c r="C331" s="178"/>
      <c r="D331" s="3648"/>
      <c r="E331" s="3670"/>
      <c r="F331" s="3648"/>
      <c r="G331" s="3671"/>
      <c r="H331" s="3648"/>
      <c r="I331" s="25"/>
      <c r="M331" s="25"/>
      <c r="N331" s="3627"/>
      <c r="O331" s="3684"/>
      <c r="P331" s="3629"/>
      <c r="Q331" s="3629"/>
      <c r="R331" s="3629"/>
      <c r="S331" s="3685"/>
      <c r="T331" s="3629"/>
      <c r="V331" s="3526"/>
      <c r="W331" s="3531"/>
      <c r="X331" s="3522"/>
      <c r="Y331" s="3522"/>
      <c r="AA331" s="3526"/>
      <c r="AB331" s="3509"/>
      <c r="AC331" s="3528"/>
      <c r="AD331" s="3528"/>
      <c r="AF331" s="10">
        <v>1</v>
      </c>
    </row>
    <row r="332" spans="2:32" ht="30" customHeight="1">
      <c r="B332" s="3516"/>
      <c r="C332" s="178"/>
      <c r="D332" s="3648"/>
      <c r="E332" s="3670"/>
      <c r="F332" s="3648"/>
      <c r="G332" s="3671"/>
      <c r="H332" s="3648"/>
      <c r="I332" s="25"/>
      <c r="M332" s="25"/>
      <c r="N332" s="3627"/>
      <c r="O332" s="3684"/>
      <c r="P332" s="3629"/>
      <c r="Q332" s="3629"/>
      <c r="R332" s="3629"/>
      <c r="S332" s="3685"/>
      <c r="T332" s="3629"/>
      <c r="V332" s="3526"/>
      <c r="W332" s="3531"/>
      <c r="X332" s="3522"/>
      <c r="Y332" s="3522"/>
      <c r="AA332" s="3526"/>
      <c r="AB332" s="3509"/>
      <c r="AC332" s="3528"/>
      <c r="AD332" s="3528"/>
      <c r="AF332" s="10">
        <v>1</v>
      </c>
    </row>
    <row r="333" spans="2:32" ht="30" customHeight="1">
      <c r="B333" s="3516"/>
      <c r="C333" s="178"/>
      <c r="D333" s="3648"/>
      <c r="E333" s="3670"/>
      <c r="F333" s="3648"/>
      <c r="G333" s="3671"/>
      <c r="H333" s="3648"/>
      <c r="I333" s="25"/>
      <c r="M333" s="25"/>
      <c r="N333" s="3627"/>
      <c r="O333" s="3684"/>
      <c r="P333" s="3629"/>
      <c r="Q333" s="3629"/>
      <c r="R333" s="3629"/>
      <c r="S333" s="3685"/>
      <c r="T333" s="3629"/>
      <c r="V333" s="3526"/>
      <c r="W333" s="3531"/>
      <c r="X333" s="3522"/>
      <c r="Y333" s="3522"/>
      <c r="AA333" s="3526"/>
      <c r="AB333" s="3509"/>
      <c r="AC333" s="3528"/>
      <c r="AD333" s="3528"/>
      <c r="AF333" s="10">
        <v>1</v>
      </c>
    </row>
    <row r="334" spans="2:32" ht="30" customHeight="1">
      <c r="B334" s="3516"/>
      <c r="C334" s="178"/>
      <c r="D334" s="3648"/>
      <c r="E334" s="3670"/>
      <c r="F334" s="3648"/>
      <c r="G334" s="3671"/>
      <c r="H334" s="3648"/>
      <c r="I334" s="25"/>
      <c r="M334" s="25"/>
      <c r="N334" s="3627"/>
      <c r="O334" s="3684"/>
      <c r="P334" s="3629"/>
      <c r="Q334" s="3629"/>
      <c r="R334" s="3629"/>
      <c r="S334" s="3685"/>
      <c r="T334" s="3629"/>
      <c r="V334" s="3526"/>
      <c r="W334" s="3531"/>
      <c r="X334" s="3522"/>
      <c r="Y334" s="3522"/>
      <c r="AA334" s="3526"/>
      <c r="AB334" s="3509"/>
      <c r="AC334" s="3528"/>
      <c r="AD334" s="3528"/>
      <c r="AF334" s="10">
        <v>1</v>
      </c>
    </row>
    <row r="335" spans="2:32" ht="30" customHeight="1">
      <c r="B335" s="3516"/>
      <c r="C335" s="178"/>
      <c r="D335" s="3648"/>
      <c r="E335" s="3670"/>
      <c r="F335" s="3648"/>
      <c r="G335" s="3671"/>
      <c r="H335" s="3648"/>
      <c r="I335" s="25"/>
      <c r="M335" s="25"/>
      <c r="N335" s="3627"/>
      <c r="O335" s="3684"/>
      <c r="P335" s="3629"/>
      <c r="Q335" s="3629"/>
      <c r="R335" s="3629"/>
      <c r="S335" s="3685"/>
      <c r="T335" s="3629"/>
      <c r="V335" s="3526"/>
      <c r="W335" s="3531"/>
      <c r="X335" s="3522"/>
      <c r="Y335" s="3522"/>
      <c r="AA335" s="3526"/>
      <c r="AB335" s="3509"/>
      <c r="AC335" s="3528"/>
      <c r="AD335" s="3528"/>
      <c r="AF335" s="10">
        <v>1</v>
      </c>
    </row>
    <row r="336" spans="2:32" ht="30" customHeight="1">
      <c r="B336" s="3516"/>
      <c r="C336" s="178"/>
      <c r="D336" s="3648"/>
      <c r="E336" s="3670"/>
      <c r="F336" s="3648"/>
      <c r="G336" s="3671"/>
      <c r="H336" s="3648"/>
      <c r="I336" s="25"/>
      <c r="M336" s="25"/>
      <c r="N336" s="3627"/>
      <c r="O336" s="3684"/>
      <c r="P336" s="3629"/>
      <c r="Q336" s="3629"/>
      <c r="R336" s="3629"/>
      <c r="S336" s="3685"/>
      <c r="T336" s="3629"/>
      <c r="V336" s="3526"/>
      <c r="W336" s="3531"/>
      <c r="X336" s="3522"/>
      <c r="Y336" s="3522"/>
      <c r="AA336" s="3526"/>
      <c r="AB336" s="3509"/>
      <c r="AC336" s="3528"/>
      <c r="AD336" s="3528"/>
      <c r="AF336" s="10">
        <v>1</v>
      </c>
    </row>
    <row r="337" spans="2:32" ht="30" customHeight="1">
      <c r="B337" s="3516"/>
      <c r="C337" s="178"/>
      <c r="D337" s="3648"/>
      <c r="E337" s="3670"/>
      <c r="F337" s="3648"/>
      <c r="G337" s="3671"/>
      <c r="H337" s="3648"/>
      <c r="I337" s="25"/>
      <c r="M337" s="25"/>
      <c r="N337" s="3627"/>
      <c r="O337" s="3684"/>
      <c r="P337" s="3629"/>
      <c r="Q337" s="3629"/>
      <c r="R337" s="3629"/>
      <c r="S337" s="3685"/>
      <c r="T337" s="3629"/>
      <c r="V337" s="3526"/>
      <c r="W337" s="3531"/>
      <c r="X337" s="3522"/>
      <c r="Y337" s="3522"/>
      <c r="AA337" s="3526"/>
      <c r="AB337" s="3509"/>
      <c r="AC337" s="3528"/>
      <c r="AD337" s="3528"/>
      <c r="AF337" s="10">
        <v>1</v>
      </c>
    </row>
    <row r="338" spans="2:32" ht="30" customHeight="1">
      <c r="B338" s="3516"/>
      <c r="C338" s="178"/>
      <c r="D338" s="3648"/>
      <c r="E338" s="3670"/>
      <c r="F338" s="3648"/>
      <c r="G338" s="3671"/>
      <c r="H338" s="3648"/>
      <c r="I338" s="25"/>
      <c r="M338" s="25"/>
      <c r="N338" s="3627"/>
      <c r="O338" s="3684"/>
      <c r="P338" s="3629"/>
      <c r="Q338" s="3629"/>
      <c r="R338" s="3629"/>
      <c r="S338" s="3685"/>
      <c r="T338" s="3629"/>
      <c r="V338" s="3526"/>
      <c r="W338" s="3531"/>
      <c r="X338" s="3522"/>
      <c r="Y338" s="3522"/>
      <c r="AA338" s="3526"/>
      <c r="AB338" s="3509"/>
      <c r="AC338" s="3528"/>
      <c r="AD338" s="3528"/>
      <c r="AF338" s="10">
        <v>1</v>
      </c>
    </row>
    <row r="339" spans="2:32" ht="30" customHeight="1">
      <c r="B339" s="3516"/>
      <c r="C339" s="178"/>
      <c r="D339" s="3648"/>
      <c r="E339" s="3670"/>
      <c r="F339" s="3648"/>
      <c r="G339" s="3671"/>
      <c r="H339" s="3648"/>
      <c r="I339" s="25"/>
      <c r="M339" s="25"/>
      <c r="N339" s="3627"/>
      <c r="O339" s="3684"/>
      <c r="P339" s="3629"/>
      <c r="Q339" s="3629"/>
      <c r="R339" s="3629"/>
      <c r="S339" s="3685"/>
      <c r="T339" s="3629"/>
      <c r="V339" s="3526"/>
      <c r="W339" s="3531"/>
      <c r="X339" s="3522"/>
      <c r="Y339" s="3522"/>
      <c r="AA339" s="3526"/>
      <c r="AB339" s="3509"/>
      <c r="AC339" s="3528"/>
      <c r="AD339" s="3528"/>
      <c r="AF339" s="10">
        <v>1</v>
      </c>
    </row>
    <row r="340" spans="2:32" ht="30" customHeight="1">
      <c r="B340" s="3516"/>
      <c r="C340" s="178"/>
      <c r="D340" s="3648"/>
      <c r="E340" s="3670"/>
      <c r="F340" s="3648"/>
      <c r="G340" s="3671"/>
      <c r="H340" s="3648"/>
      <c r="I340" s="25"/>
      <c r="M340" s="25"/>
      <c r="N340" s="3627"/>
      <c r="O340" s="3684"/>
      <c r="P340" s="3629"/>
      <c r="Q340" s="3629"/>
      <c r="R340" s="3629"/>
      <c r="S340" s="3685"/>
      <c r="T340" s="3629"/>
      <c r="V340" s="3526"/>
      <c r="W340" s="3531"/>
      <c r="X340" s="3522"/>
      <c r="Y340" s="3522"/>
      <c r="AA340" s="3526"/>
      <c r="AB340" s="3509"/>
      <c r="AC340" s="3528"/>
      <c r="AD340" s="3528"/>
      <c r="AF340" s="10">
        <v>1</v>
      </c>
    </row>
    <row r="341" spans="2:32" ht="30" customHeight="1">
      <c r="B341" s="3516"/>
      <c r="C341" s="178"/>
      <c r="D341" s="3648"/>
      <c r="E341" s="3670"/>
      <c r="F341" s="3648"/>
      <c r="G341" s="3671"/>
      <c r="H341" s="3648"/>
      <c r="I341" s="25"/>
      <c r="M341" s="25"/>
      <c r="N341" s="3627"/>
      <c r="O341" s="3684"/>
      <c r="P341" s="3629"/>
      <c r="Q341" s="3629"/>
      <c r="R341" s="3629"/>
      <c r="S341" s="3685"/>
      <c r="T341" s="3629"/>
      <c r="V341" s="3526"/>
      <c r="W341" s="3531"/>
      <c r="X341" s="3522"/>
      <c r="Y341" s="3522"/>
      <c r="AA341" s="3526"/>
      <c r="AB341" s="3509"/>
      <c r="AC341" s="3528"/>
      <c r="AD341" s="3528"/>
      <c r="AF341" s="10">
        <v>1</v>
      </c>
    </row>
    <row r="342" spans="2:32" ht="30" customHeight="1">
      <c r="B342" s="3516"/>
      <c r="C342" s="178"/>
      <c r="D342" s="3648"/>
      <c r="E342" s="3670"/>
      <c r="F342" s="3648"/>
      <c r="G342" s="3671"/>
      <c r="H342" s="3648"/>
      <c r="I342" s="25"/>
      <c r="M342" s="25"/>
      <c r="N342" s="3627"/>
      <c r="O342" s="3684"/>
      <c r="P342" s="3629"/>
      <c r="Q342" s="3629"/>
      <c r="R342" s="3629"/>
      <c r="S342" s="3685"/>
      <c r="T342" s="3629"/>
      <c r="V342" s="3526"/>
      <c r="W342" s="3531"/>
      <c r="X342" s="3522"/>
      <c r="Y342" s="3522"/>
      <c r="AA342" s="3526"/>
      <c r="AB342" s="3509"/>
      <c r="AC342" s="3528"/>
      <c r="AD342" s="3528"/>
      <c r="AF342" s="10">
        <v>1</v>
      </c>
    </row>
    <row r="343" spans="2:32" ht="30" customHeight="1">
      <c r="B343" s="3516"/>
      <c r="C343" s="178"/>
      <c r="D343" s="3648"/>
      <c r="E343" s="3670"/>
      <c r="F343" s="3648"/>
      <c r="G343" s="3671"/>
      <c r="H343" s="3648"/>
      <c r="I343" s="25"/>
      <c r="M343" s="25"/>
      <c r="N343" s="3627"/>
      <c r="O343" s="3684"/>
      <c r="P343" s="3629"/>
      <c r="Q343" s="3629"/>
      <c r="R343" s="3629"/>
      <c r="S343" s="3685"/>
      <c r="T343" s="3629"/>
      <c r="V343" s="3526"/>
      <c r="W343" s="3531"/>
      <c r="X343" s="3522"/>
      <c r="Y343" s="3522"/>
      <c r="AA343" s="3526"/>
      <c r="AB343" s="3509"/>
      <c r="AC343" s="3528"/>
      <c r="AD343" s="3528"/>
      <c r="AF343" s="10">
        <v>1</v>
      </c>
    </row>
    <row r="344" spans="2:32" ht="30" customHeight="1">
      <c r="B344" s="3516"/>
      <c r="C344" s="178"/>
      <c r="D344" s="3648"/>
      <c r="E344" s="3670"/>
      <c r="F344" s="3648"/>
      <c r="G344" s="3671"/>
      <c r="H344" s="3648"/>
      <c r="I344" s="25"/>
      <c r="M344" s="25"/>
      <c r="N344" s="3627"/>
      <c r="O344" s="3684"/>
      <c r="P344" s="3629"/>
      <c r="Q344" s="3629"/>
      <c r="R344" s="3629"/>
      <c r="S344" s="3685"/>
      <c r="T344" s="3629"/>
      <c r="V344" s="3526"/>
      <c r="W344" s="3531"/>
      <c r="X344" s="3522"/>
      <c r="Y344" s="3522"/>
      <c r="AA344" s="3526"/>
      <c r="AB344" s="3509"/>
      <c r="AC344" s="3528"/>
      <c r="AD344" s="3528"/>
      <c r="AF344" s="10">
        <v>1</v>
      </c>
    </row>
    <row r="345" spans="2:32" ht="30" customHeight="1">
      <c r="B345" s="3516"/>
      <c r="C345" s="178"/>
      <c r="D345" s="3648"/>
      <c r="E345" s="3670"/>
      <c r="F345" s="3648"/>
      <c r="G345" s="3671"/>
      <c r="H345" s="3648"/>
      <c r="I345" s="25"/>
      <c r="M345" s="25"/>
      <c r="N345" s="3627"/>
      <c r="O345" s="3684"/>
      <c r="P345" s="3629"/>
      <c r="Q345" s="3629"/>
      <c r="R345" s="3629"/>
      <c r="S345" s="3685"/>
      <c r="T345" s="3629"/>
      <c r="V345" s="3526"/>
      <c r="W345" s="3531"/>
      <c r="X345" s="3522"/>
      <c r="Y345" s="3522"/>
      <c r="AA345" s="3526"/>
      <c r="AB345" s="3509"/>
      <c r="AC345" s="3528"/>
      <c r="AD345" s="3528"/>
      <c r="AF345" s="10">
        <v>1</v>
      </c>
    </row>
    <row r="346" spans="2:32" ht="30" customHeight="1">
      <c r="B346" s="3516"/>
      <c r="C346" s="178"/>
      <c r="D346" s="3648"/>
      <c r="E346" s="3670"/>
      <c r="F346" s="3648"/>
      <c r="G346" s="3671"/>
      <c r="H346" s="3648"/>
      <c r="I346" s="25"/>
      <c r="M346" s="25"/>
      <c r="N346" s="3627"/>
      <c r="O346" s="3684"/>
      <c r="P346" s="3629"/>
      <c r="Q346" s="3629"/>
      <c r="R346" s="3629"/>
      <c r="S346" s="3685"/>
      <c r="T346" s="3629"/>
      <c r="V346" s="3526"/>
      <c r="W346" s="3531"/>
      <c r="X346" s="3522"/>
      <c r="Y346" s="3522"/>
      <c r="AA346" s="3526"/>
      <c r="AB346" s="3509"/>
      <c r="AC346" s="3528"/>
      <c r="AD346" s="3528"/>
      <c r="AF346" s="10">
        <v>1</v>
      </c>
    </row>
    <row r="347" spans="2:32" ht="30" customHeight="1">
      <c r="B347" s="3516"/>
      <c r="C347" s="178"/>
      <c r="D347" s="3648"/>
      <c r="E347" s="3670"/>
      <c r="F347" s="3648"/>
      <c r="G347" s="3671"/>
      <c r="H347" s="3648"/>
      <c r="I347" s="25"/>
      <c r="M347" s="25"/>
      <c r="N347" s="3627"/>
      <c r="O347" s="3684"/>
      <c r="P347" s="3629"/>
      <c r="Q347" s="3629"/>
      <c r="R347" s="3629"/>
      <c r="S347" s="3685"/>
      <c r="T347" s="3629"/>
      <c r="V347" s="3526"/>
      <c r="W347" s="3531"/>
      <c r="X347" s="3522"/>
      <c r="Y347" s="3522"/>
      <c r="AA347" s="3526"/>
      <c r="AB347" s="3509"/>
      <c r="AC347" s="3528"/>
      <c r="AD347" s="3528"/>
      <c r="AF347" s="10">
        <v>1</v>
      </c>
    </row>
    <row r="348" spans="2:32" ht="30" customHeight="1">
      <c r="B348" s="3516"/>
      <c r="C348" s="178"/>
      <c r="D348" s="3648"/>
      <c r="E348" s="3670"/>
      <c r="F348" s="3648"/>
      <c r="G348" s="3671"/>
      <c r="H348" s="3648"/>
      <c r="I348" s="25"/>
      <c r="M348" s="25"/>
      <c r="N348" s="3627"/>
      <c r="O348" s="3684"/>
      <c r="P348" s="3629"/>
      <c r="Q348" s="3629"/>
      <c r="R348" s="3629"/>
      <c r="S348" s="3685"/>
      <c r="T348" s="3629"/>
      <c r="V348" s="3526"/>
      <c r="W348" s="3531"/>
      <c r="X348" s="3522"/>
      <c r="Y348" s="3522"/>
      <c r="AA348" s="3526"/>
      <c r="AB348" s="3509"/>
      <c r="AC348" s="3528"/>
      <c r="AD348" s="3528"/>
      <c r="AF348" s="10">
        <v>1</v>
      </c>
    </row>
    <row r="349" spans="2:32" ht="30" customHeight="1">
      <c r="B349" s="3516"/>
      <c r="C349" s="178"/>
      <c r="D349" s="3648"/>
      <c r="E349" s="3670"/>
      <c r="F349" s="3648"/>
      <c r="G349" s="3671"/>
      <c r="H349" s="3648"/>
      <c r="I349" s="25"/>
      <c r="M349" s="25"/>
      <c r="N349" s="3627"/>
      <c r="O349" s="3684"/>
      <c r="P349" s="3629"/>
      <c r="Q349" s="3629"/>
      <c r="R349" s="3629"/>
      <c r="S349" s="3685"/>
      <c r="T349" s="3629"/>
      <c r="V349" s="3526"/>
      <c r="W349" s="3531"/>
      <c r="X349" s="3522"/>
      <c r="Y349" s="3522"/>
      <c r="AA349" s="3526"/>
      <c r="AB349" s="3509"/>
      <c r="AC349" s="3528"/>
      <c r="AD349" s="3528"/>
      <c r="AF349" s="10">
        <v>1</v>
      </c>
    </row>
    <row r="350" spans="2:32" ht="30" customHeight="1">
      <c r="B350" s="3516"/>
      <c r="C350" s="178"/>
      <c r="D350" s="3648"/>
      <c r="E350" s="3670"/>
      <c r="F350" s="3648"/>
      <c r="G350" s="3671"/>
      <c r="H350" s="3648"/>
      <c r="I350" s="25"/>
      <c r="M350" s="25"/>
      <c r="N350" s="3627"/>
      <c r="O350" s="3684"/>
      <c r="P350" s="3629"/>
      <c r="Q350" s="3629"/>
      <c r="R350" s="3629"/>
      <c r="S350" s="3685"/>
      <c r="T350" s="3629"/>
      <c r="V350" s="3526"/>
      <c r="W350" s="3531"/>
      <c r="X350" s="3522"/>
      <c r="Y350" s="3522"/>
      <c r="AA350" s="3526"/>
      <c r="AB350" s="3509"/>
      <c r="AC350" s="3528"/>
      <c r="AD350" s="3528"/>
      <c r="AF350" s="10">
        <v>1</v>
      </c>
    </row>
    <row r="351" spans="2:32" ht="30" customHeight="1">
      <c r="B351" s="3516"/>
      <c r="C351" s="178"/>
      <c r="D351" s="3648"/>
      <c r="E351" s="3670"/>
      <c r="F351" s="3648"/>
      <c r="G351" s="3671"/>
      <c r="H351" s="3648"/>
      <c r="I351" s="25"/>
      <c r="M351" s="25"/>
      <c r="N351" s="3627"/>
      <c r="O351" s="3684"/>
      <c r="P351" s="3629"/>
      <c r="Q351" s="3629"/>
      <c r="R351" s="3629"/>
      <c r="S351" s="3685"/>
      <c r="T351" s="3629"/>
      <c r="V351" s="3526"/>
      <c r="W351" s="3531"/>
      <c r="X351" s="3522"/>
      <c r="Y351" s="3522"/>
      <c r="AA351" s="3526"/>
      <c r="AB351" s="3509"/>
      <c r="AC351" s="3528"/>
      <c r="AD351" s="3528"/>
      <c r="AF351" s="10">
        <v>1</v>
      </c>
    </row>
    <row r="352" spans="2:32" ht="30" customHeight="1">
      <c r="B352" s="3516"/>
      <c r="C352" s="178"/>
      <c r="D352" s="3648"/>
      <c r="E352" s="3670"/>
      <c r="F352" s="3648"/>
      <c r="G352" s="3671"/>
      <c r="H352" s="3648"/>
      <c r="I352" s="25"/>
      <c r="M352" s="25"/>
      <c r="N352" s="3627"/>
      <c r="O352" s="3684"/>
      <c r="P352" s="3629"/>
      <c r="Q352" s="3629"/>
      <c r="R352" s="3629"/>
      <c r="S352" s="3685"/>
      <c r="T352" s="3629"/>
      <c r="V352" s="3526"/>
      <c r="W352" s="3531"/>
      <c r="X352" s="3522"/>
      <c r="Y352" s="3522"/>
      <c r="AA352" s="3526"/>
      <c r="AB352" s="3509"/>
      <c r="AC352" s="3528"/>
      <c r="AD352" s="3528"/>
      <c r="AF352" s="10">
        <v>1</v>
      </c>
    </row>
    <row r="353" spans="2:32" ht="30" customHeight="1">
      <c r="B353" s="3516"/>
      <c r="C353" s="178"/>
      <c r="D353" s="3648"/>
      <c r="E353" s="3670"/>
      <c r="F353" s="3648"/>
      <c r="G353" s="3671"/>
      <c r="H353" s="3648"/>
      <c r="I353" s="25"/>
      <c r="M353" s="25"/>
      <c r="N353" s="3627"/>
      <c r="O353" s="3684"/>
      <c r="P353" s="3629"/>
      <c r="Q353" s="3629"/>
      <c r="R353" s="3629"/>
      <c r="S353" s="3685"/>
      <c r="T353" s="3629"/>
      <c r="V353" s="3526"/>
      <c r="W353" s="3531"/>
      <c r="X353" s="3522"/>
      <c r="Y353" s="3522"/>
      <c r="AA353" s="3526"/>
      <c r="AB353" s="3509"/>
      <c r="AC353" s="3528"/>
      <c r="AD353" s="3528"/>
      <c r="AF353" s="10">
        <v>1</v>
      </c>
    </row>
    <row r="354" spans="2:32" ht="30" customHeight="1">
      <c r="B354" s="3516"/>
      <c r="C354" s="178"/>
      <c r="D354" s="3648"/>
      <c r="E354" s="3670"/>
      <c r="F354" s="3648"/>
      <c r="G354" s="3671"/>
      <c r="H354" s="3648"/>
      <c r="I354" s="25"/>
      <c r="M354" s="25"/>
      <c r="N354" s="3627"/>
      <c r="O354" s="3684"/>
      <c r="P354" s="3629"/>
      <c r="Q354" s="3629"/>
      <c r="R354" s="3629"/>
      <c r="S354" s="3685"/>
      <c r="T354" s="3629"/>
      <c r="V354" s="3526"/>
      <c r="W354" s="3531"/>
      <c r="X354" s="3522"/>
      <c r="Y354" s="3522"/>
      <c r="AA354" s="3526"/>
      <c r="AB354" s="3509"/>
      <c r="AC354" s="3528"/>
      <c r="AD354" s="3528"/>
      <c r="AF354" s="10">
        <v>1</v>
      </c>
    </row>
    <row r="355" spans="2:32" ht="30" customHeight="1">
      <c r="B355" s="3516"/>
      <c r="C355" s="178"/>
      <c r="D355" s="3648"/>
      <c r="E355" s="3670"/>
      <c r="F355" s="3648"/>
      <c r="G355" s="3671"/>
      <c r="H355" s="3648"/>
      <c r="I355" s="25"/>
      <c r="M355" s="25"/>
      <c r="N355" s="3627"/>
      <c r="O355" s="3684"/>
      <c r="P355" s="3629"/>
      <c r="Q355" s="3629"/>
      <c r="R355" s="3629"/>
      <c r="S355" s="3685"/>
      <c r="T355" s="3629"/>
      <c r="V355" s="3526"/>
      <c r="W355" s="3531"/>
      <c r="X355" s="3522"/>
      <c r="Y355" s="3522"/>
      <c r="AA355" s="3526"/>
      <c r="AB355" s="3509"/>
      <c r="AC355" s="3528"/>
      <c r="AD355" s="3528"/>
      <c r="AF355" s="10">
        <v>1</v>
      </c>
    </row>
    <row r="356" spans="2:32" ht="30" customHeight="1">
      <c r="B356" s="3516"/>
      <c r="C356" s="178"/>
      <c r="D356" s="3648"/>
      <c r="E356" s="3670"/>
      <c r="F356" s="3648"/>
      <c r="G356" s="3671"/>
      <c r="H356" s="3648"/>
      <c r="I356" s="25"/>
      <c r="M356" s="25"/>
      <c r="N356" s="3627"/>
      <c r="O356" s="3684"/>
      <c r="P356" s="3629"/>
      <c r="Q356" s="3629"/>
      <c r="R356" s="3629"/>
      <c r="S356" s="3685"/>
      <c r="T356" s="3629"/>
      <c r="V356" s="3526"/>
      <c r="W356" s="3531"/>
      <c r="X356" s="3522"/>
      <c r="Y356" s="3522"/>
      <c r="AA356" s="3526"/>
      <c r="AB356" s="3509"/>
      <c r="AC356" s="3528"/>
      <c r="AD356" s="3528"/>
      <c r="AF356" s="10">
        <v>1</v>
      </c>
    </row>
    <row r="357" spans="2:32" ht="30" customHeight="1">
      <c r="B357" s="3516"/>
      <c r="C357" s="178"/>
      <c r="D357" s="3648"/>
      <c r="E357" s="3670"/>
      <c r="F357" s="3648"/>
      <c r="G357" s="3671"/>
      <c r="H357" s="3648"/>
      <c r="I357" s="25"/>
      <c r="M357" s="25"/>
      <c r="N357" s="3627"/>
      <c r="O357" s="3684"/>
      <c r="P357" s="3629"/>
      <c r="Q357" s="3629"/>
      <c r="R357" s="3629"/>
      <c r="S357" s="3685"/>
      <c r="T357" s="3629"/>
      <c r="V357" s="3526"/>
      <c r="W357" s="3531"/>
      <c r="X357" s="3522"/>
      <c r="Y357" s="3522"/>
      <c r="AA357" s="3526"/>
      <c r="AB357" s="3509"/>
      <c r="AC357" s="3528"/>
      <c r="AD357" s="3528"/>
      <c r="AF357" s="10">
        <v>1</v>
      </c>
    </row>
    <row r="358" spans="2:32" ht="30" customHeight="1">
      <c r="B358" s="3516"/>
      <c r="C358" s="178"/>
      <c r="D358" s="3648"/>
      <c r="E358" s="3670"/>
      <c r="F358" s="3648"/>
      <c r="G358" s="3671"/>
      <c r="H358" s="3648"/>
      <c r="I358" s="25"/>
      <c r="M358" s="25"/>
      <c r="N358" s="3627"/>
      <c r="O358" s="3684"/>
      <c r="P358" s="3629"/>
      <c r="Q358" s="3629"/>
      <c r="R358" s="3629"/>
      <c r="S358" s="3685"/>
      <c r="T358" s="3629"/>
      <c r="V358" s="3526"/>
      <c r="W358" s="3531"/>
      <c r="X358" s="3522"/>
      <c r="Y358" s="3522"/>
      <c r="AA358" s="3526"/>
      <c r="AB358" s="3509"/>
      <c r="AC358" s="3528"/>
      <c r="AD358" s="3528"/>
      <c r="AF358" s="10">
        <v>1</v>
      </c>
    </row>
    <row r="359" spans="2:32" ht="30" customHeight="1">
      <c r="B359" s="3516"/>
      <c r="C359" s="178"/>
      <c r="D359" s="3648"/>
      <c r="E359" s="3670"/>
      <c r="F359" s="3648"/>
      <c r="G359" s="3671"/>
      <c r="H359" s="3648"/>
      <c r="I359" s="25"/>
      <c r="M359" s="25"/>
      <c r="N359" s="3627"/>
      <c r="O359" s="3684"/>
      <c r="P359" s="3629"/>
      <c r="Q359" s="3629"/>
      <c r="R359" s="3629"/>
      <c r="S359" s="3685"/>
      <c r="T359" s="3629"/>
      <c r="V359" s="3526"/>
      <c r="W359" s="3531"/>
      <c r="X359" s="3522"/>
      <c r="Y359" s="3522"/>
      <c r="AA359" s="3526"/>
      <c r="AB359" s="3509"/>
      <c r="AC359" s="3528"/>
      <c r="AD359" s="3528"/>
      <c r="AF359" s="10">
        <v>1</v>
      </c>
    </row>
    <row r="360" spans="2:32" ht="30" customHeight="1">
      <c r="B360" s="3516"/>
      <c r="C360" s="178"/>
      <c r="D360" s="3648"/>
      <c r="E360" s="3670"/>
      <c r="F360" s="3648"/>
      <c r="G360" s="3671"/>
      <c r="H360" s="3648"/>
      <c r="I360" s="25"/>
      <c r="M360" s="25"/>
      <c r="N360" s="3627"/>
      <c r="O360" s="3684"/>
      <c r="P360" s="3629"/>
      <c r="Q360" s="3629"/>
      <c r="R360" s="3629"/>
      <c r="S360" s="3685"/>
      <c r="T360" s="3629"/>
      <c r="V360" s="3526"/>
      <c r="W360" s="3531"/>
      <c r="X360" s="3522"/>
      <c r="Y360" s="3522"/>
      <c r="AA360" s="3526"/>
      <c r="AB360" s="3509"/>
      <c r="AC360" s="3528"/>
      <c r="AD360" s="3528"/>
      <c r="AF360" s="10">
        <v>1</v>
      </c>
    </row>
    <row r="361" spans="2:32" ht="30" customHeight="1">
      <c r="B361" s="3516"/>
      <c r="C361" s="178"/>
      <c r="D361" s="3648"/>
      <c r="E361" s="3670"/>
      <c r="F361" s="3648"/>
      <c r="G361" s="3671"/>
      <c r="H361" s="3648"/>
      <c r="I361" s="25"/>
      <c r="M361" s="25"/>
      <c r="N361" s="3627"/>
      <c r="O361" s="3684"/>
      <c r="P361" s="3629"/>
      <c r="Q361" s="3629"/>
      <c r="R361" s="3629"/>
      <c r="S361" s="3685"/>
      <c r="T361" s="3629"/>
      <c r="V361" s="3526"/>
      <c r="W361" s="3531"/>
      <c r="X361" s="3522"/>
      <c r="Y361" s="3522"/>
      <c r="AA361" s="3526"/>
      <c r="AB361" s="3509"/>
      <c r="AC361" s="3528"/>
      <c r="AD361" s="3528"/>
      <c r="AF361" s="10">
        <v>1</v>
      </c>
    </row>
    <row r="362" spans="2:32" ht="30" customHeight="1">
      <c r="B362" s="3516"/>
      <c r="C362" s="178"/>
      <c r="D362" s="3648"/>
      <c r="E362" s="3670"/>
      <c r="F362" s="3648"/>
      <c r="G362" s="3671"/>
      <c r="H362" s="3648"/>
      <c r="I362" s="25"/>
      <c r="M362" s="25"/>
      <c r="N362" s="3627"/>
      <c r="O362" s="3684"/>
      <c r="P362" s="3629"/>
      <c r="Q362" s="3629"/>
      <c r="R362" s="3629"/>
      <c r="S362" s="3685"/>
      <c r="T362" s="3629"/>
      <c r="V362" s="3526"/>
      <c r="W362" s="3531"/>
      <c r="X362" s="3522"/>
      <c r="Y362" s="3522"/>
      <c r="AA362" s="3526"/>
      <c r="AB362" s="3509"/>
      <c r="AC362" s="3528"/>
      <c r="AD362" s="3528"/>
      <c r="AF362" s="10">
        <v>1</v>
      </c>
    </row>
    <row r="363" spans="2:32" ht="30" customHeight="1">
      <c r="B363" s="3516"/>
      <c r="C363" s="178"/>
      <c r="D363" s="3648"/>
      <c r="E363" s="3670"/>
      <c r="F363" s="3648"/>
      <c r="G363" s="3671"/>
      <c r="H363" s="3648"/>
      <c r="I363" s="25"/>
      <c r="M363" s="25"/>
      <c r="N363" s="3627"/>
      <c r="O363" s="3684"/>
      <c r="P363" s="3629"/>
      <c r="Q363" s="3629"/>
      <c r="R363" s="3629"/>
      <c r="S363" s="3685"/>
      <c r="T363" s="3629"/>
      <c r="V363" s="3526"/>
      <c r="W363" s="3531"/>
      <c r="X363" s="3522"/>
      <c r="Y363" s="3522"/>
      <c r="AA363" s="3526"/>
      <c r="AB363" s="3509"/>
      <c r="AC363" s="3528"/>
      <c r="AD363" s="3528"/>
      <c r="AF363" s="10">
        <v>1</v>
      </c>
    </row>
    <row r="364" spans="2:32" ht="30" customHeight="1">
      <c r="B364" s="3516"/>
      <c r="C364" s="178"/>
      <c r="D364" s="3648"/>
      <c r="E364" s="3670"/>
      <c r="F364" s="3648"/>
      <c r="G364" s="3671"/>
      <c r="H364" s="3648"/>
      <c r="I364" s="25"/>
      <c r="M364" s="25"/>
      <c r="N364" s="3627"/>
      <c r="O364" s="3684"/>
      <c r="P364" s="3629"/>
      <c r="Q364" s="3629"/>
      <c r="R364" s="3629"/>
      <c r="S364" s="3685"/>
      <c r="T364" s="3629"/>
      <c r="V364" s="3526"/>
      <c r="W364" s="3531"/>
      <c r="X364" s="3522"/>
      <c r="Y364" s="3522"/>
      <c r="AA364" s="3526"/>
      <c r="AB364" s="3509"/>
      <c r="AC364" s="3528"/>
      <c r="AD364" s="3528"/>
      <c r="AF364" s="10">
        <v>1</v>
      </c>
    </row>
    <row r="365" spans="2:32" ht="30" customHeight="1">
      <c r="B365" s="3516"/>
      <c r="C365" s="178"/>
      <c r="D365" s="3648"/>
      <c r="E365" s="3670"/>
      <c r="F365" s="3648"/>
      <c r="G365" s="3671"/>
      <c r="H365" s="3648"/>
      <c r="I365" s="25"/>
      <c r="M365" s="25"/>
      <c r="N365" s="3627"/>
      <c r="O365" s="3684"/>
      <c r="P365" s="3629"/>
      <c r="Q365" s="3629"/>
      <c r="R365" s="3629"/>
      <c r="S365" s="3685"/>
      <c r="T365" s="3629"/>
      <c r="V365" s="3526"/>
      <c r="W365" s="3531"/>
      <c r="X365" s="3522"/>
      <c r="Y365" s="3522"/>
      <c r="AA365" s="3526"/>
      <c r="AB365" s="3509"/>
      <c r="AC365" s="3528"/>
      <c r="AD365" s="3528"/>
      <c r="AF365" s="10">
        <v>1</v>
      </c>
    </row>
    <row r="366" spans="2:32" ht="30" customHeight="1">
      <c r="B366" s="3516"/>
      <c r="C366" s="178"/>
      <c r="D366" s="3648"/>
      <c r="E366" s="3670"/>
      <c r="F366" s="3648"/>
      <c r="G366" s="3671"/>
      <c r="H366" s="3648"/>
      <c r="I366" s="25"/>
      <c r="M366" s="25"/>
      <c r="N366" s="3627"/>
      <c r="O366" s="3684"/>
      <c r="P366" s="3629"/>
      <c r="Q366" s="3629"/>
      <c r="R366" s="3629"/>
      <c r="S366" s="3685"/>
      <c r="T366" s="3629"/>
      <c r="V366" s="3526"/>
      <c r="W366" s="3531"/>
      <c r="X366" s="3522"/>
      <c r="Y366" s="3522"/>
      <c r="AA366" s="3526"/>
      <c r="AB366" s="3509"/>
      <c r="AC366" s="3528"/>
      <c r="AD366" s="3528"/>
      <c r="AF366" s="10">
        <v>1</v>
      </c>
    </row>
    <row r="367" spans="2:32" ht="30" customHeight="1">
      <c r="B367" s="3516"/>
      <c r="C367" s="178"/>
      <c r="D367" s="3648"/>
      <c r="E367" s="3670"/>
      <c r="F367" s="3648"/>
      <c r="G367" s="3671"/>
      <c r="H367" s="3648"/>
      <c r="I367" s="25"/>
      <c r="M367" s="25"/>
      <c r="N367" s="3627"/>
      <c r="O367" s="3684"/>
      <c r="P367" s="3629"/>
      <c r="Q367" s="3629"/>
      <c r="R367" s="3629"/>
      <c r="S367" s="3685"/>
      <c r="T367" s="3629"/>
      <c r="V367" s="3526"/>
      <c r="W367" s="3531"/>
      <c r="X367" s="3522"/>
      <c r="Y367" s="3522"/>
      <c r="AA367" s="3526"/>
      <c r="AB367" s="3509"/>
      <c r="AC367" s="3528"/>
      <c r="AD367" s="3528"/>
      <c r="AF367" s="10">
        <v>1</v>
      </c>
    </row>
    <row r="368" spans="2:32" ht="30" customHeight="1">
      <c r="B368" s="3516"/>
      <c r="C368" s="178"/>
      <c r="D368" s="3648"/>
      <c r="E368" s="3670"/>
      <c r="F368" s="3648"/>
      <c r="G368" s="3671"/>
      <c r="H368" s="3648"/>
      <c r="I368" s="25"/>
      <c r="M368" s="25"/>
      <c r="N368" s="3627"/>
      <c r="O368" s="3684"/>
      <c r="P368" s="3629"/>
      <c r="Q368" s="3629"/>
      <c r="R368" s="3629"/>
      <c r="S368" s="3685"/>
      <c r="T368" s="3629"/>
      <c r="V368" s="3526"/>
      <c r="W368" s="3531"/>
      <c r="X368" s="3522"/>
      <c r="Y368" s="3522"/>
      <c r="AA368" s="3526"/>
      <c r="AB368" s="3509"/>
      <c r="AC368" s="3528"/>
      <c r="AD368" s="3528"/>
      <c r="AF368" s="10">
        <v>1</v>
      </c>
    </row>
    <row r="369" spans="2:32" ht="30" customHeight="1">
      <c r="B369" s="3516"/>
      <c r="C369" s="178"/>
      <c r="D369" s="3648"/>
      <c r="E369" s="3670"/>
      <c r="F369" s="3648"/>
      <c r="G369" s="3671"/>
      <c r="H369" s="3648"/>
      <c r="I369" s="25"/>
      <c r="M369" s="25"/>
      <c r="N369" s="3627"/>
      <c r="O369" s="3684"/>
      <c r="P369" s="3629"/>
      <c r="Q369" s="3629"/>
      <c r="R369" s="3629"/>
      <c r="S369" s="3685"/>
      <c r="T369" s="3629"/>
      <c r="V369" s="3526"/>
      <c r="W369" s="3531"/>
      <c r="X369" s="3522"/>
      <c r="Y369" s="3522"/>
      <c r="AA369" s="3526"/>
      <c r="AB369" s="3509"/>
      <c r="AC369" s="3528"/>
      <c r="AD369" s="3528"/>
      <c r="AF369" s="10">
        <v>1</v>
      </c>
    </row>
    <row r="370" spans="2:32" ht="30" customHeight="1">
      <c r="B370" s="3516"/>
      <c r="C370" s="178"/>
      <c r="D370" s="3648"/>
      <c r="E370" s="3670"/>
      <c r="F370" s="3648"/>
      <c r="G370" s="3671"/>
      <c r="H370" s="3648"/>
      <c r="I370" s="25"/>
      <c r="M370" s="25"/>
      <c r="N370" s="3627"/>
      <c r="O370" s="3684"/>
      <c r="P370" s="3629"/>
      <c r="Q370" s="3629"/>
      <c r="R370" s="3629"/>
      <c r="S370" s="3685"/>
      <c r="T370" s="3629"/>
      <c r="V370" s="3526"/>
      <c r="W370" s="3531"/>
      <c r="X370" s="3522"/>
      <c r="Y370" s="3522"/>
      <c r="AA370" s="3526"/>
      <c r="AB370" s="3509"/>
      <c r="AC370" s="3528"/>
      <c r="AD370" s="3528"/>
      <c r="AF370" s="10">
        <v>1</v>
      </c>
    </row>
    <row r="371" spans="2:32" ht="30" customHeight="1">
      <c r="B371" s="3516"/>
      <c r="C371" s="178"/>
      <c r="D371" s="3648"/>
      <c r="E371" s="3670"/>
      <c r="F371" s="3648"/>
      <c r="G371" s="3671"/>
      <c r="H371" s="3648"/>
      <c r="I371" s="25"/>
      <c r="M371" s="25"/>
      <c r="N371" s="3627"/>
      <c r="O371" s="3684"/>
      <c r="P371" s="3629"/>
      <c r="Q371" s="3629"/>
      <c r="R371" s="3629"/>
      <c r="S371" s="3685"/>
      <c r="T371" s="3629"/>
      <c r="V371" s="3526"/>
      <c r="W371" s="3531"/>
      <c r="X371" s="3522"/>
      <c r="Y371" s="3522"/>
      <c r="AA371" s="3526"/>
      <c r="AB371" s="3509"/>
      <c r="AC371" s="3528"/>
      <c r="AD371" s="3528"/>
      <c r="AF371" s="10">
        <v>1</v>
      </c>
    </row>
    <row r="372" spans="2:32" ht="30" customHeight="1">
      <c r="B372" s="3516"/>
      <c r="C372" s="178"/>
      <c r="D372" s="3648"/>
      <c r="E372" s="3670"/>
      <c r="F372" s="3648"/>
      <c r="G372" s="3671"/>
      <c r="H372" s="3648"/>
      <c r="I372" s="25"/>
      <c r="M372" s="25"/>
      <c r="N372" s="3627"/>
      <c r="O372" s="3684"/>
      <c r="P372" s="3629"/>
      <c r="Q372" s="3629"/>
      <c r="R372" s="3629"/>
      <c r="S372" s="3685"/>
      <c r="T372" s="3629"/>
      <c r="V372" s="3526"/>
      <c r="W372" s="3531"/>
      <c r="X372" s="3522"/>
      <c r="Y372" s="3522"/>
      <c r="AA372" s="3526"/>
      <c r="AB372" s="3509"/>
      <c r="AC372" s="3528"/>
      <c r="AD372" s="3528"/>
      <c r="AF372" s="10">
        <v>1</v>
      </c>
    </row>
    <row r="373" spans="2:32" ht="30" customHeight="1">
      <c r="B373" s="3516"/>
      <c r="C373" s="178"/>
      <c r="D373" s="3648"/>
      <c r="E373" s="3670"/>
      <c r="F373" s="3648"/>
      <c r="G373" s="3671"/>
      <c r="H373" s="3648"/>
      <c r="I373" s="25"/>
      <c r="M373" s="25"/>
      <c r="N373" s="3627"/>
      <c r="O373" s="3684"/>
      <c r="P373" s="3629"/>
      <c r="Q373" s="3629"/>
      <c r="R373" s="3629"/>
      <c r="S373" s="3685"/>
      <c r="T373" s="3629"/>
      <c r="V373" s="3526"/>
      <c r="W373" s="3531"/>
      <c r="X373" s="3522"/>
      <c r="Y373" s="3522"/>
      <c r="AA373" s="3526"/>
      <c r="AB373" s="3509"/>
      <c r="AC373" s="3528"/>
      <c r="AD373" s="3528"/>
      <c r="AF373" s="10">
        <v>1</v>
      </c>
    </row>
    <row r="374" spans="2:32" ht="30" customHeight="1">
      <c r="B374" s="3516"/>
      <c r="C374" s="178"/>
      <c r="D374" s="3648"/>
      <c r="E374" s="3670"/>
      <c r="F374" s="3648"/>
      <c r="G374" s="3671"/>
      <c r="H374" s="3648"/>
      <c r="I374" s="25"/>
      <c r="M374" s="25"/>
      <c r="N374" s="3627"/>
      <c r="O374" s="3684"/>
      <c r="P374" s="3629"/>
      <c r="Q374" s="3629"/>
      <c r="R374" s="3629"/>
      <c r="S374" s="3685"/>
      <c r="T374" s="3629"/>
      <c r="V374" s="3526"/>
      <c r="W374" s="3531"/>
      <c r="X374" s="3522"/>
      <c r="Y374" s="3522"/>
      <c r="AA374" s="3526"/>
      <c r="AB374" s="3509"/>
      <c r="AC374" s="3528"/>
      <c r="AD374" s="3528"/>
      <c r="AF374" s="10">
        <v>1</v>
      </c>
    </row>
    <row r="375" spans="2:32" ht="30" customHeight="1">
      <c r="B375" s="3516"/>
      <c r="C375" s="178"/>
      <c r="D375" s="3648"/>
      <c r="E375" s="3670"/>
      <c r="F375" s="3648"/>
      <c r="G375" s="3671"/>
      <c r="H375" s="3648"/>
      <c r="I375" s="25"/>
      <c r="M375" s="25"/>
      <c r="N375" s="3627"/>
      <c r="O375" s="3684"/>
      <c r="P375" s="3629"/>
      <c r="Q375" s="3629"/>
      <c r="R375" s="3629"/>
      <c r="S375" s="3685"/>
      <c r="T375" s="3629"/>
      <c r="V375" s="3526"/>
      <c r="W375" s="3531"/>
      <c r="X375" s="3522"/>
      <c r="Y375" s="3522"/>
      <c r="AA375" s="3526"/>
      <c r="AB375" s="3509"/>
      <c r="AC375" s="3528"/>
      <c r="AD375" s="3528"/>
      <c r="AF375" s="10">
        <v>1</v>
      </c>
    </row>
    <row r="376" spans="2:32" ht="30" customHeight="1">
      <c r="B376" s="3516"/>
      <c r="C376" s="178"/>
      <c r="D376" s="3648"/>
      <c r="E376" s="3670"/>
      <c r="F376" s="3648"/>
      <c r="G376" s="3671"/>
      <c r="H376" s="3648"/>
      <c r="I376" s="25"/>
      <c r="M376" s="25"/>
      <c r="N376" s="3627"/>
      <c r="O376" s="3684"/>
      <c r="P376" s="3629"/>
      <c r="Q376" s="3629"/>
      <c r="R376" s="3629"/>
      <c r="S376" s="3685"/>
      <c r="T376" s="3629"/>
      <c r="V376" s="3526"/>
      <c r="W376" s="3531"/>
      <c r="X376" s="3522"/>
      <c r="Y376" s="3522"/>
      <c r="AA376" s="3526"/>
      <c r="AB376" s="3509"/>
      <c r="AC376" s="3528"/>
      <c r="AD376" s="3528"/>
      <c r="AF376" s="10">
        <v>1</v>
      </c>
    </row>
    <row r="377" spans="2:32" ht="30" customHeight="1">
      <c r="B377" s="3516"/>
      <c r="C377" s="178"/>
      <c r="D377" s="3648"/>
      <c r="E377" s="3670"/>
      <c r="F377" s="3648"/>
      <c r="G377" s="3671"/>
      <c r="H377" s="3648"/>
      <c r="I377" s="25"/>
      <c r="M377" s="25"/>
      <c r="N377" s="3627"/>
      <c r="O377" s="3684"/>
      <c r="P377" s="3629"/>
      <c r="Q377" s="3629"/>
      <c r="R377" s="3629"/>
      <c r="S377" s="3685"/>
      <c r="T377" s="3629"/>
      <c r="V377" s="3526"/>
      <c r="W377" s="3531"/>
      <c r="X377" s="3522"/>
      <c r="Y377" s="3522"/>
      <c r="AA377" s="3526"/>
      <c r="AB377" s="3509"/>
      <c r="AC377" s="3528"/>
      <c r="AD377" s="3528"/>
      <c r="AF377" s="10">
        <v>1</v>
      </c>
    </row>
    <row r="378" spans="2:32" ht="30" customHeight="1">
      <c r="B378" s="3516"/>
      <c r="C378" s="178"/>
      <c r="D378" s="3648"/>
      <c r="E378" s="3670"/>
      <c r="F378" s="3648"/>
      <c r="G378" s="3671"/>
      <c r="H378" s="3648"/>
      <c r="I378" s="25"/>
      <c r="M378" s="25"/>
      <c r="N378" s="3627"/>
      <c r="O378" s="3684"/>
      <c r="P378" s="3629"/>
      <c r="Q378" s="3629"/>
      <c r="R378" s="3629"/>
      <c r="S378" s="3685"/>
      <c r="T378" s="3629"/>
      <c r="V378" s="3526"/>
      <c r="W378" s="3531"/>
      <c r="X378" s="3522"/>
      <c r="Y378" s="3522"/>
      <c r="AA378" s="3526"/>
      <c r="AB378" s="3509"/>
      <c r="AC378" s="3528"/>
      <c r="AD378" s="3528"/>
      <c r="AF378" s="10">
        <v>1</v>
      </c>
    </row>
    <row r="379" spans="2:32" ht="30" customHeight="1">
      <c r="B379" s="3516"/>
      <c r="C379" s="178"/>
      <c r="D379" s="3648"/>
      <c r="E379" s="3670"/>
      <c r="F379" s="3648"/>
      <c r="G379" s="3671"/>
      <c r="H379" s="3648"/>
      <c r="I379" s="25"/>
      <c r="M379" s="25"/>
      <c r="N379" s="3627"/>
      <c r="O379" s="3684"/>
      <c r="P379" s="3629"/>
      <c r="Q379" s="3629"/>
      <c r="R379" s="3629"/>
      <c r="S379" s="3685"/>
      <c r="T379" s="3629"/>
      <c r="V379" s="3526"/>
      <c r="W379" s="3531"/>
      <c r="X379" s="3522"/>
      <c r="Y379" s="3522"/>
      <c r="AA379" s="3526"/>
      <c r="AB379" s="3509"/>
      <c r="AC379" s="3528"/>
      <c r="AD379" s="3528"/>
      <c r="AF379" s="10">
        <v>1</v>
      </c>
    </row>
    <row r="380" spans="2:32" ht="30" customHeight="1">
      <c r="B380" s="3516"/>
      <c r="C380" s="178"/>
      <c r="D380" s="3648"/>
      <c r="E380" s="3670"/>
      <c r="F380" s="3648"/>
      <c r="G380" s="3671"/>
      <c r="H380" s="3648"/>
      <c r="I380" s="25"/>
      <c r="M380" s="25"/>
      <c r="N380" s="3627"/>
      <c r="O380" s="3684"/>
      <c r="P380" s="3629"/>
      <c r="Q380" s="3629"/>
      <c r="R380" s="3629"/>
      <c r="S380" s="3685"/>
      <c r="T380" s="3629"/>
      <c r="V380" s="3526"/>
      <c r="W380" s="3531"/>
      <c r="X380" s="3522"/>
      <c r="Y380" s="3522"/>
      <c r="AA380" s="3526"/>
      <c r="AB380" s="3509"/>
      <c r="AC380" s="3528"/>
      <c r="AD380" s="3528"/>
      <c r="AF380" s="10">
        <v>1</v>
      </c>
    </row>
    <row r="381" spans="2:32" ht="30" customHeight="1">
      <c r="B381" s="3516"/>
      <c r="C381" s="178"/>
      <c r="D381" s="3648"/>
      <c r="E381" s="3670"/>
      <c r="F381" s="3648"/>
      <c r="G381" s="3671"/>
      <c r="H381" s="3648"/>
      <c r="I381" s="25"/>
      <c r="M381" s="25"/>
      <c r="N381" s="3627"/>
      <c r="O381" s="3684"/>
      <c r="P381" s="3629"/>
      <c r="Q381" s="3629"/>
      <c r="R381" s="3629"/>
      <c r="S381" s="3685"/>
      <c r="T381" s="3629"/>
      <c r="V381" s="3526"/>
      <c r="W381" s="3531"/>
      <c r="X381" s="3522"/>
      <c r="Y381" s="3522"/>
      <c r="AA381" s="3526"/>
      <c r="AB381" s="3509"/>
      <c r="AC381" s="3528"/>
      <c r="AD381" s="3528"/>
      <c r="AF381" s="10">
        <v>1</v>
      </c>
    </row>
    <row r="382" spans="2:32" ht="30" customHeight="1">
      <c r="B382" s="3516"/>
      <c r="C382" s="178"/>
      <c r="D382" s="3648"/>
      <c r="E382" s="3670"/>
      <c r="F382" s="3648"/>
      <c r="G382" s="3671"/>
      <c r="H382" s="3648"/>
      <c r="I382" s="25"/>
      <c r="M382" s="25"/>
      <c r="N382" s="3627"/>
      <c r="O382" s="3684"/>
      <c r="P382" s="3629"/>
      <c r="Q382" s="3629"/>
      <c r="R382" s="3629"/>
      <c r="S382" s="3685"/>
      <c r="T382" s="3629"/>
      <c r="V382" s="3526"/>
      <c r="W382" s="3531"/>
      <c r="X382" s="3522"/>
      <c r="Y382" s="3522"/>
      <c r="AA382" s="3526"/>
      <c r="AB382" s="3509"/>
      <c r="AC382" s="3528"/>
      <c r="AD382" s="3528"/>
      <c r="AF382" s="10">
        <v>1</v>
      </c>
    </row>
    <row r="383" spans="2:32" ht="30" customHeight="1">
      <c r="B383" s="3516"/>
      <c r="C383" s="178"/>
      <c r="D383" s="3648"/>
      <c r="E383" s="3670"/>
      <c r="F383" s="3648"/>
      <c r="G383" s="3671"/>
      <c r="H383" s="3648"/>
      <c r="I383" s="25"/>
      <c r="M383" s="25"/>
      <c r="N383" s="3627"/>
      <c r="O383" s="3684"/>
      <c r="P383" s="3629"/>
      <c r="Q383" s="3629"/>
      <c r="R383" s="3629"/>
      <c r="S383" s="3685"/>
      <c r="T383" s="3629"/>
      <c r="V383" s="3526"/>
      <c r="W383" s="3531"/>
      <c r="X383" s="3522"/>
      <c r="Y383" s="3522"/>
      <c r="AA383" s="3526"/>
      <c r="AB383" s="3509"/>
      <c r="AC383" s="3528"/>
      <c r="AD383" s="3528"/>
      <c r="AF383" s="10">
        <v>1</v>
      </c>
    </row>
    <row r="384" spans="2:32" ht="30" customHeight="1">
      <c r="B384" s="3516"/>
      <c r="C384" s="178"/>
      <c r="D384" s="3648"/>
      <c r="E384" s="3670"/>
      <c r="F384" s="3648"/>
      <c r="G384" s="3671"/>
      <c r="H384" s="3648"/>
      <c r="I384" s="25"/>
      <c r="M384" s="25"/>
      <c r="N384" s="3627"/>
      <c r="O384" s="3684"/>
      <c r="P384" s="3629"/>
      <c r="Q384" s="3629"/>
      <c r="R384" s="3629"/>
      <c r="S384" s="3685"/>
      <c r="T384" s="3629"/>
      <c r="V384" s="3526"/>
      <c r="W384" s="3531"/>
      <c r="X384" s="3522"/>
      <c r="Y384" s="3522"/>
      <c r="AA384" s="3526"/>
      <c r="AB384" s="3509"/>
      <c r="AC384" s="3528"/>
      <c r="AD384" s="3528"/>
      <c r="AF384" s="10">
        <v>1</v>
      </c>
    </row>
    <row r="385" spans="2:32" ht="30" customHeight="1">
      <c r="B385" s="3516"/>
      <c r="C385" s="178"/>
      <c r="D385" s="3648"/>
      <c r="E385" s="3670"/>
      <c r="F385" s="3648"/>
      <c r="G385" s="3671"/>
      <c r="H385" s="3648"/>
      <c r="I385" s="25"/>
      <c r="M385" s="25"/>
      <c r="N385" s="3627"/>
      <c r="O385" s="3684"/>
      <c r="P385" s="3629"/>
      <c r="Q385" s="3629"/>
      <c r="R385" s="3629"/>
      <c r="S385" s="3685"/>
      <c r="T385" s="3629"/>
      <c r="V385" s="3526"/>
      <c r="W385" s="3531"/>
      <c r="X385" s="3522"/>
      <c r="Y385" s="3522"/>
      <c r="AA385" s="3526"/>
      <c r="AB385" s="3509"/>
      <c r="AC385" s="3528"/>
      <c r="AD385" s="3528"/>
      <c r="AF385" s="10">
        <v>1</v>
      </c>
    </row>
    <row r="386" spans="2:32" ht="30" customHeight="1">
      <c r="B386" s="3516"/>
      <c r="C386" s="178"/>
      <c r="D386" s="3648"/>
      <c r="E386" s="3670"/>
      <c r="F386" s="3648"/>
      <c r="G386" s="3671"/>
      <c r="H386" s="3648"/>
      <c r="I386" s="25"/>
      <c r="M386" s="25"/>
      <c r="N386" s="3627"/>
      <c r="O386" s="3684"/>
      <c r="P386" s="3629"/>
      <c r="Q386" s="3629"/>
      <c r="R386" s="3629"/>
      <c r="S386" s="3685"/>
      <c r="T386" s="3629"/>
      <c r="V386" s="3526"/>
      <c r="W386" s="3531"/>
      <c r="X386" s="3522"/>
      <c r="Y386" s="3522"/>
      <c r="AA386" s="3526"/>
      <c r="AB386" s="3509"/>
      <c r="AC386" s="3528"/>
      <c r="AD386" s="3528"/>
      <c r="AF386" s="10">
        <v>1</v>
      </c>
    </row>
    <row r="387" spans="2:32" ht="30" customHeight="1">
      <c r="B387" s="3516"/>
      <c r="C387" s="178"/>
      <c r="D387" s="3648"/>
      <c r="E387" s="3670"/>
      <c r="F387" s="3648"/>
      <c r="G387" s="3671"/>
      <c r="H387" s="3648"/>
      <c r="I387" s="25"/>
      <c r="M387" s="25"/>
      <c r="N387" s="3627"/>
      <c r="O387" s="3684"/>
      <c r="P387" s="3629"/>
      <c r="Q387" s="3629"/>
      <c r="R387" s="3629"/>
      <c r="S387" s="3685"/>
      <c r="T387" s="3629"/>
      <c r="V387" s="3526"/>
      <c r="W387" s="3531"/>
      <c r="X387" s="3522"/>
      <c r="Y387" s="3522"/>
      <c r="AA387" s="3526"/>
      <c r="AB387" s="3509"/>
      <c r="AC387" s="3528"/>
      <c r="AD387" s="3528"/>
      <c r="AF387" s="10">
        <v>1</v>
      </c>
    </row>
    <row r="388" spans="2:32" ht="30" customHeight="1">
      <c r="B388" s="3516"/>
      <c r="C388" s="178"/>
      <c r="D388" s="3648"/>
      <c r="E388" s="3670"/>
      <c r="F388" s="3648"/>
      <c r="G388" s="3671"/>
      <c r="H388" s="3648"/>
      <c r="I388" s="25"/>
      <c r="M388" s="25"/>
      <c r="N388" s="3627"/>
      <c r="O388" s="3684"/>
      <c r="P388" s="3629"/>
      <c r="Q388" s="3629"/>
      <c r="R388" s="3629"/>
      <c r="S388" s="3685"/>
      <c r="T388" s="3629"/>
      <c r="V388" s="3526"/>
      <c r="W388" s="3531"/>
      <c r="X388" s="3522"/>
      <c r="Y388" s="3522"/>
      <c r="AA388" s="3526"/>
      <c r="AB388" s="3509"/>
      <c r="AC388" s="3528"/>
      <c r="AD388" s="3528"/>
      <c r="AF388" s="10">
        <v>1</v>
      </c>
    </row>
    <row r="389" spans="2:32" ht="30" customHeight="1">
      <c r="B389" s="3516"/>
      <c r="C389" s="178"/>
      <c r="D389" s="3648"/>
      <c r="E389" s="3670"/>
      <c r="F389" s="3648"/>
      <c r="G389" s="3671"/>
      <c r="H389" s="3648"/>
      <c r="I389" s="25"/>
      <c r="M389" s="25"/>
      <c r="N389" s="3627"/>
      <c r="O389" s="3684"/>
      <c r="P389" s="3629"/>
      <c r="Q389" s="3629"/>
      <c r="R389" s="3629"/>
      <c r="S389" s="3685"/>
      <c r="T389" s="3629"/>
      <c r="V389" s="3526"/>
      <c r="W389" s="3531"/>
      <c r="X389" s="3522"/>
      <c r="Y389" s="3522"/>
      <c r="AA389" s="3526"/>
      <c r="AB389" s="3509"/>
      <c r="AC389" s="3528"/>
      <c r="AD389" s="3528"/>
      <c r="AF389" s="10">
        <v>1</v>
      </c>
    </row>
    <row r="390" spans="2:32" ht="30" customHeight="1">
      <c r="B390" s="3516"/>
      <c r="C390" s="178"/>
      <c r="D390" s="3648"/>
      <c r="E390" s="3670"/>
      <c r="F390" s="3648"/>
      <c r="G390" s="3671"/>
      <c r="H390" s="3648"/>
      <c r="I390" s="25"/>
      <c r="M390" s="25"/>
      <c r="N390" s="3627"/>
      <c r="O390" s="3684"/>
      <c r="P390" s="3629"/>
      <c r="Q390" s="3629"/>
      <c r="R390" s="3629"/>
      <c r="S390" s="3685"/>
      <c r="T390" s="3629"/>
      <c r="V390" s="3526"/>
      <c r="W390" s="3531"/>
      <c r="X390" s="3522"/>
      <c r="Y390" s="3522"/>
      <c r="AA390" s="3526"/>
      <c r="AB390" s="3509"/>
      <c r="AC390" s="3528"/>
      <c r="AD390" s="3528"/>
      <c r="AF390" s="10">
        <v>1</v>
      </c>
    </row>
    <row r="391" spans="2:32" ht="30" customHeight="1">
      <c r="B391" s="3516"/>
      <c r="C391" s="178"/>
      <c r="D391" s="3648"/>
      <c r="E391" s="3670"/>
      <c r="F391" s="3648"/>
      <c r="G391" s="3671"/>
      <c r="H391" s="3648"/>
      <c r="I391" s="25"/>
      <c r="M391" s="25"/>
      <c r="N391" s="3627"/>
      <c r="O391" s="3684"/>
      <c r="P391" s="3629"/>
      <c r="Q391" s="3629"/>
      <c r="R391" s="3629"/>
      <c r="S391" s="3685"/>
      <c r="T391" s="3629"/>
      <c r="V391" s="3526"/>
      <c r="W391" s="3531"/>
      <c r="X391" s="3522"/>
      <c r="Y391" s="3522"/>
      <c r="AA391" s="3526"/>
      <c r="AB391" s="3509"/>
      <c r="AC391" s="3528"/>
      <c r="AD391" s="3528"/>
      <c r="AF391" s="10">
        <v>1</v>
      </c>
    </row>
    <row r="392" spans="2:32" ht="30" customHeight="1">
      <c r="B392" s="3516"/>
      <c r="C392" s="178"/>
      <c r="D392" s="3648"/>
      <c r="E392" s="3670"/>
      <c r="F392" s="3648"/>
      <c r="G392" s="3671"/>
      <c r="H392" s="3648"/>
      <c r="I392" s="25"/>
      <c r="M392" s="25"/>
      <c r="N392" s="3627"/>
      <c r="O392" s="3684"/>
      <c r="P392" s="3629"/>
      <c r="Q392" s="3629"/>
      <c r="R392" s="3629"/>
      <c r="S392" s="3685"/>
      <c r="T392" s="3629"/>
      <c r="V392" s="3526"/>
      <c r="W392" s="3531"/>
      <c r="X392" s="3522"/>
      <c r="Y392" s="3522"/>
      <c r="AA392" s="3526"/>
      <c r="AB392" s="3509"/>
      <c r="AC392" s="3528"/>
      <c r="AD392" s="3528"/>
      <c r="AF392" s="10">
        <v>1</v>
      </c>
    </row>
    <row r="393" spans="2:32" ht="30" customHeight="1">
      <c r="B393" s="3516"/>
      <c r="C393" s="178"/>
      <c r="D393" s="3648"/>
      <c r="E393" s="3670"/>
      <c r="F393" s="3648"/>
      <c r="G393" s="3671"/>
      <c r="H393" s="3648"/>
      <c r="I393" s="25"/>
      <c r="M393" s="25"/>
      <c r="N393" s="3627"/>
      <c r="O393" s="3684"/>
      <c r="P393" s="3629"/>
      <c r="Q393" s="3629"/>
      <c r="R393" s="3629"/>
      <c r="S393" s="3685"/>
      <c r="T393" s="3629"/>
      <c r="V393" s="3526"/>
      <c r="W393" s="3531"/>
      <c r="X393" s="3522"/>
      <c r="Y393" s="3522"/>
      <c r="AA393" s="3526"/>
      <c r="AB393" s="3509"/>
      <c r="AC393" s="3528"/>
      <c r="AD393" s="3528"/>
      <c r="AF393" s="10">
        <v>1</v>
      </c>
    </row>
    <row r="394" spans="2:32" ht="30" customHeight="1">
      <c r="B394" s="3516"/>
      <c r="C394" s="178"/>
      <c r="D394" s="3648"/>
      <c r="E394" s="3670"/>
      <c r="F394" s="3648"/>
      <c r="G394" s="3671"/>
      <c r="H394" s="3648"/>
      <c r="I394" s="25"/>
      <c r="M394" s="25"/>
      <c r="N394" s="3627"/>
      <c r="O394" s="3684"/>
      <c r="P394" s="3629"/>
      <c r="Q394" s="3629"/>
      <c r="R394" s="3629"/>
      <c r="S394" s="3685"/>
      <c r="T394" s="3629"/>
      <c r="V394" s="3526"/>
      <c r="W394" s="3531"/>
      <c r="X394" s="3522"/>
      <c r="Y394" s="3522"/>
      <c r="AA394" s="3526"/>
      <c r="AB394" s="3509"/>
      <c r="AC394" s="3528"/>
      <c r="AD394" s="3528"/>
      <c r="AF394" s="10">
        <v>1</v>
      </c>
    </row>
    <row r="395" spans="2:32" ht="30" customHeight="1">
      <c r="B395" s="3516"/>
      <c r="C395" s="178"/>
      <c r="D395" s="3648"/>
      <c r="E395" s="3670"/>
      <c r="F395" s="3648"/>
      <c r="G395" s="3671"/>
      <c r="H395" s="3648"/>
      <c r="I395" s="25"/>
      <c r="M395" s="25"/>
      <c r="N395" s="3627"/>
      <c r="O395" s="3684"/>
      <c r="P395" s="3629"/>
      <c r="Q395" s="3629"/>
      <c r="R395" s="3629"/>
      <c r="S395" s="3685"/>
      <c r="T395" s="3629"/>
      <c r="V395" s="3526"/>
      <c r="W395" s="3531"/>
      <c r="X395" s="3522"/>
      <c r="Y395" s="3522"/>
      <c r="AA395" s="3526"/>
      <c r="AB395" s="3509"/>
      <c r="AC395" s="3528"/>
      <c r="AD395" s="3528"/>
      <c r="AF395" s="10">
        <v>1</v>
      </c>
    </row>
    <row r="396" spans="2:32" ht="30" customHeight="1">
      <c r="B396" s="3516"/>
      <c r="C396" s="178"/>
      <c r="D396" s="3648"/>
      <c r="E396" s="3670"/>
      <c r="F396" s="3648"/>
      <c r="G396" s="3671"/>
      <c r="H396" s="3648"/>
      <c r="I396" s="25"/>
      <c r="M396" s="25"/>
      <c r="N396" s="3627"/>
      <c r="O396" s="3684"/>
      <c r="P396" s="3629"/>
      <c r="Q396" s="3629"/>
      <c r="R396" s="3629"/>
      <c r="S396" s="3685"/>
      <c r="T396" s="3629"/>
      <c r="V396" s="3526"/>
      <c r="W396" s="3531"/>
      <c r="X396" s="3522"/>
      <c r="Y396" s="3522"/>
      <c r="AA396" s="3526"/>
      <c r="AB396" s="3509"/>
      <c r="AC396" s="3528"/>
      <c r="AD396" s="3528"/>
      <c r="AF396" s="10">
        <v>1</v>
      </c>
    </row>
    <row r="397" spans="2:32" ht="30" customHeight="1">
      <c r="B397" s="3516"/>
      <c r="C397" s="178"/>
      <c r="D397" s="3648"/>
      <c r="E397" s="3670"/>
      <c r="F397" s="3648"/>
      <c r="G397" s="3671"/>
      <c r="H397" s="3648"/>
      <c r="I397" s="25"/>
      <c r="M397" s="25"/>
      <c r="N397" s="3627"/>
      <c r="O397" s="3684"/>
      <c r="P397" s="3629"/>
      <c r="Q397" s="3629"/>
      <c r="R397" s="3629"/>
      <c r="S397" s="3685"/>
      <c r="T397" s="3629"/>
      <c r="V397" s="3526"/>
      <c r="W397" s="3531"/>
      <c r="X397" s="3522"/>
      <c r="Y397" s="3522"/>
      <c r="AA397" s="3526"/>
      <c r="AB397" s="3509"/>
      <c r="AC397" s="3528"/>
      <c r="AD397" s="3528"/>
      <c r="AF397" s="10">
        <v>1</v>
      </c>
    </row>
    <row r="398" spans="2:32" ht="30" customHeight="1">
      <c r="B398" s="3516"/>
      <c r="C398" s="178"/>
      <c r="D398" s="3648"/>
      <c r="E398" s="3670"/>
      <c r="F398" s="3648"/>
      <c r="G398" s="3671"/>
      <c r="H398" s="3648"/>
      <c r="I398" s="25"/>
      <c r="M398" s="25"/>
      <c r="N398" s="3627"/>
      <c r="O398" s="3684"/>
      <c r="P398" s="3629"/>
      <c r="Q398" s="3629"/>
      <c r="R398" s="3629"/>
      <c r="S398" s="3685"/>
      <c r="T398" s="3629"/>
      <c r="V398" s="3526"/>
      <c r="W398" s="3531"/>
      <c r="X398" s="3522"/>
      <c r="Y398" s="3522"/>
      <c r="AA398" s="3526"/>
      <c r="AB398" s="3509"/>
      <c r="AC398" s="3528"/>
      <c r="AD398" s="3528"/>
      <c r="AF398" s="10">
        <v>1</v>
      </c>
    </row>
    <row r="399" spans="2:32" ht="30" customHeight="1">
      <c r="B399" s="3516"/>
      <c r="C399" s="178"/>
      <c r="D399" s="3648"/>
      <c r="E399" s="3670"/>
      <c r="F399" s="3648"/>
      <c r="G399" s="3671"/>
      <c r="H399" s="3648"/>
      <c r="I399" s="25"/>
      <c r="M399" s="25"/>
      <c r="N399" s="3627"/>
      <c r="O399" s="3684"/>
      <c r="P399" s="3629"/>
      <c r="Q399" s="3629"/>
      <c r="R399" s="3629"/>
      <c r="S399" s="3685"/>
      <c r="T399" s="3629"/>
      <c r="V399" s="3526"/>
      <c r="W399" s="3531"/>
      <c r="X399" s="3522"/>
      <c r="Y399" s="3522"/>
      <c r="AA399" s="3526"/>
      <c r="AB399" s="3509"/>
      <c r="AC399" s="3528"/>
      <c r="AD399" s="3528"/>
      <c r="AF399" s="10">
        <v>1</v>
      </c>
    </row>
    <row r="400" spans="2:32" ht="30" customHeight="1">
      <c r="B400" s="3516"/>
      <c r="C400" s="178"/>
      <c r="D400" s="3648"/>
      <c r="E400" s="3670"/>
      <c r="F400" s="3648"/>
      <c r="G400" s="3671"/>
      <c r="H400" s="3648"/>
      <c r="I400" s="25"/>
      <c r="M400" s="25"/>
      <c r="N400" s="3627"/>
      <c r="O400" s="3684"/>
      <c r="P400" s="3629"/>
      <c r="Q400" s="3629"/>
      <c r="R400" s="3629"/>
      <c r="S400" s="3685"/>
      <c r="T400" s="3629"/>
      <c r="V400" s="3526"/>
      <c r="W400" s="3531"/>
      <c r="X400" s="3522"/>
      <c r="Y400" s="3522"/>
      <c r="AA400" s="3526"/>
      <c r="AB400" s="3509"/>
      <c r="AC400" s="3528"/>
      <c r="AD400" s="3528"/>
      <c r="AF400" s="10">
        <v>1</v>
      </c>
    </row>
    <row r="401" spans="2:32" ht="30" customHeight="1">
      <c r="B401" s="3516"/>
      <c r="C401" s="178"/>
      <c r="D401" s="3648"/>
      <c r="E401" s="3670"/>
      <c r="F401" s="3648"/>
      <c r="G401" s="3671"/>
      <c r="H401" s="3648"/>
      <c r="I401" s="25"/>
      <c r="M401" s="25"/>
      <c r="N401" s="3627"/>
      <c r="O401" s="3684"/>
      <c r="P401" s="3629"/>
      <c r="Q401" s="3629"/>
      <c r="R401" s="3629"/>
      <c r="S401" s="3685"/>
      <c r="T401" s="3629"/>
      <c r="V401" s="3526"/>
      <c r="W401" s="3531"/>
      <c r="X401" s="3522"/>
      <c r="Y401" s="3522"/>
      <c r="AA401" s="3526"/>
      <c r="AB401" s="3509"/>
      <c r="AC401" s="3528"/>
      <c r="AD401" s="3528"/>
      <c r="AF401" s="10">
        <v>1</v>
      </c>
    </row>
    <row r="402" spans="2:32" ht="30" customHeight="1">
      <c r="B402" s="3516"/>
      <c r="C402" s="178"/>
      <c r="D402" s="3648"/>
      <c r="E402" s="3670"/>
      <c r="F402" s="3648"/>
      <c r="G402" s="3671"/>
      <c r="H402" s="3648"/>
      <c r="I402" s="25"/>
      <c r="M402" s="25"/>
      <c r="N402" s="3627"/>
      <c r="O402" s="3684"/>
      <c r="P402" s="3629"/>
      <c r="Q402" s="3629"/>
      <c r="R402" s="3629"/>
      <c r="S402" s="3685"/>
      <c r="T402" s="3629"/>
      <c r="V402" s="3526"/>
      <c r="W402" s="3531"/>
      <c r="X402" s="3522"/>
      <c r="Y402" s="3522"/>
      <c r="AA402" s="3526"/>
      <c r="AB402" s="3509"/>
      <c r="AC402" s="3528"/>
      <c r="AD402" s="3528"/>
      <c r="AF402" s="10">
        <v>1</v>
      </c>
    </row>
    <row r="403" spans="2:32" ht="30" customHeight="1">
      <c r="B403" s="3516"/>
      <c r="C403" s="178"/>
      <c r="D403" s="3648"/>
      <c r="E403" s="3670"/>
      <c r="F403" s="3648"/>
      <c r="G403" s="3671"/>
      <c r="H403" s="3648"/>
      <c r="I403" s="25"/>
      <c r="M403" s="25"/>
      <c r="N403" s="3627"/>
      <c r="O403" s="3684"/>
      <c r="P403" s="3629"/>
      <c r="Q403" s="3629"/>
      <c r="R403" s="3629"/>
      <c r="S403" s="3685"/>
      <c r="T403" s="3629"/>
      <c r="V403" s="3526"/>
      <c r="W403" s="3531"/>
      <c r="X403" s="3522"/>
      <c r="Y403" s="3522"/>
      <c r="AA403" s="3526"/>
      <c r="AB403" s="3509"/>
      <c r="AC403" s="3528"/>
      <c r="AD403" s="3528"/>
      <c r="AF403" s="10">
        <v>1</v>
      </c>
    </row>
    <row r="404" spans="2:32" ht="30" customHeight="1">
      <c r="B404" s="3516"/>
      <c r="C404" s="178"/>
      <c r="D404" s="3648"/>
      <c r="E404" s="3670"/>
      <c r="F404" s="3648"/>
      <c r="G404" s="3671"/>
      <c r="H404" s="3648"/>
      <c r="I404" s="25"/>
      <c r="M404" s="25"/>
      <c r="N404" s="3627"/>
      <c r="O404" s="3684"/>
      <c r="P404" s="3629"/>
      <c r="Q404" s="3629"/>
      <c r="R404" s="3629"/>
      <c r="S404" s="3685"/>
      <c r="T404" s="3629"/>
      <c r="V404" s="3526"/>
      <c r="W404" s="3531"/>
      <c r="X404" s="3522"/>
      <c r="Y404" s="3522"/>
      <c r="AA404" s="3526"/>
      <c r="AB404" s="3509"/>
      <c r="AC404" s="3528"/>
      <c r="AD404" s="3528"/>
      <c r="AF404" s="10">
        <v>1</v>
      </c>
    </row>
    <row r="405" spans="2:32" ht="30" customHeight="1">
      <c r="B405" s="3516"/>
      <c r="C405" s="178"/>
      <c r="D405" s="3648"/>
      <c r="E405" s="3670"/>
      <c r="F405" s="3648"/>
      <c r="G405" s="3671"/>
      <c r="H405" s="3648"/>
      <c r="I405" s="25"/>
      <c r="M405" s="25"/>
      <c r="N405" s="3627"/>
      <c r="O405" s="3684"/>
      <c r="P405" s="3629"/>
      <c r="Q405" s="3629"/>
      <c r="R405" s="3629"/>
      <c r="S405" s="3685"/>
      <c r="T405" s="3629"/>
      <c r="V405" s="3526"/>
      <c r="W405" s="3531"/>
      <c r="X405" s="3522"/>
      <c r="Y405" s="3522"/>
      <c r="AA405" s="3526"/>
      <c r="AB405" s="3509"/>
      <c r="AC405" s="3528"/>
      <c r="AD405" s="3528"/>
      <c r="AF405" s="10">
        <v>1</v>
      </c>
    </row>
    <row r="406" spans="2:32" ht="30" customHeight="1">
      <c r="B406" s="3516"/>
      <c r="C406" s="178"/>
      <c r="D406" s="3648"/>
      <c r="E406" s="3670"/>
      <c r="F406" s="3648"/>
      <c r="G406" s="3671"/>
      <c r="H406" s="3648"/>
      <c r="I406" s="25"/>
      <c r="M406" s="25"/>
      <c r="N406" s="3627"/>
      <c r="O406" s="3684"/>
      <c r="P406" s="3629"/>
      <c r="Q406" s="3629"/>
      <c r="R406" s="3629"/>
      <c r="S406" s="3685"/>
      <c r="T406" s="3629"/>
      <c r="V406" s="3526"/>
      <c r="W406" s="3531"/>
      <c r="X406" s="3522"/>
      <c r="Y406" s="3522"/>
      <c r="AA406" s="3526"/>
      <c r="AB406" s="3509"/>
      <c r="AC406" s="3528"/>
      <c r="AD406" s="3528"/>
      <c r="AF406" s="10">
        <v>1</v>
      </c>
    </row>
    <row r="407" spans="2:32" ht="30" customHeight="1">
      <c r="B407" s="3516"/>
      <c r="C407" s="178"/>
      <c r="D407" s="3648"/>
      <c r="E407" s="3670"/>
      <c r="F407" s="3648"/>
      <c r="G407" s="3671"/>
      <c r="H407" s="3648"/>
      <c r="I407" s="25"/>
      <c r="M407" s="25"/>
      <c r="N407" s="3627"/>
      <c r="O407" s="3684"/>
      <c r="P407" s="3629"/>
      <c r="Q407" s="3629"/>
      <c r="R407" s="3629"/>
      <c r="S407" s="3685"/>
      <c r="T407" s="3629"/>
      <c r="V407" s="3526"/>
      <c r="W407" s="3531"/>
      <c r="X407" s="3522"/>
      <c r="Y407" s="3522"/>
      <c r="AA407" s="3526"/>
      <c r="AB407" s="3509"/>
      <c r="AC407" s="3528"/>
      <c r="AD407" s="3528"/>
      <c r="AF407" s="10">
        <v>1</v>
      </c>
    </row>
    <row r="408" spans="2:32" ht="30" customHeight="1">
      <c r="B408" s="3516"/>
      <c r="C408" s="178"/>
      <c r="D408" s="3648"/>
      <c r="E408" s="3670"/>
      <c r="F408" s="3648"/>
      <c r="G408" s="3671"/>
      <c r="H408" s="3648"/>
      <c r="I408" s="25"/>
      <c r="M408" s="25"/>
      <c r="N408" s="3627"/>
      <c r="O408" s="3684"/>
      <c r="P408" s="3629"/>
      <c r="Q408" s="3629"/>
      <c r="R408" s="3629"/>
      <c r="S408" s="3685"/>
      <c r="T408" s="3629"/>
      <c r="V408" s="3526"/>
      <c r="W408" s="3531"/>
      <c r="X408" s="3522"/>
      <c r="Y408" s="3522"/>
      <c r="AA408" s="3526"/>
      <c r="AB408" s="3509"/>
      <c r="AC408" s="3528"/>
      <c r="AD408" s="3528"/>
      <c r="AF408" s="10">
        <v>1</v>
      </c>
    </row>
    <row r="409" spans="2:32" ht="30" customHeight="1">
      <c r="B409" s="3516"/>
      <c r="C409" s="178"/>
      <c r="D409" s="3648"/>
      <c r="E409" s="3670"/>
      <c r="F409" s="3648"/>
      <c r="G409" s="3671"/>
      <c r="H409" s="3648"/>
      <c r="I409" s="25"/>
      <c r="M409" s="25"/>
      <c r="N409" s="3627"/>
      <c r="O409" s="3684"/>
      <c r="P409" s="3629"/>
      <c r="Q409" s="3629"/>
      <c r="R409" s="3629"/>
      <c r="S409" s="3685"/>
      <c r="T409" s="3629"/>
      <c r="V409" s="3526"/>
      <c r="W409" s="3531"/>
      <c r="X409" s="3522"/>
      <c r="Y409" s="3522"/>
      <c r="AA409" s="3526"/>
      <c r="AB409" s="3509"/>
      <c r="AC409" s="3528"/>
      <c r="AD409" s="3528"/>
      <c r="AF409" s="10">
        <v>1</v>
      </c>
    </row>
    <row r="410" spans="2:32" ht="30" customHeight="1">
      <c r="B410" s="3516"/>
      <c r="C410" s="178"/>
      <c r="D410" s="3648"/>
      <c r="E410" s="3670"/>
      <c r="F410" s="3648"/>
      <c r="G410" s="3671"/>
      <c r="H410" s="3648"/>
      <c r="I410" s="25"/>
      <c r="M410" s="25"/>
      <c r="N410" s="3627"/>
      <c r="O410" s="3684"/>
      <c r="P410" s="3629"/>
      <c r="Q410" s="3629"/>
      <c r="R410" s="3629"/>
      <c r="S410" s="3685"/>
      <c r="T410" s="3629"/>
      <c r="V410" s="3526"/>
      <c r="W410" s="3531"/>
      <c r="X410" s="3522"/>
      <c r="Y410" s="3522"/>
      <c r="AA410" s="3526"/>
      <c r="AB410" s="3509"/>
      <c r="AC410" s="3528"/>
      <c r="AD410" s="3528"/>
      <c r="AF410" s="10">
        <v>1</v>
      </c>
    </row>
    <row r="411" spans="2:32" ht="30" customHeight="1">
      <c r="B411" s="3516"/>
      <c r="C411" s="178"/>
      <c r="D411" s="3648"/>
      <c r="E411" s="3670"/>
      <c r="F411" s="3648"/>
      <c r="G411" s="3671"/>
      <c r="H411" s="3648"/>
      <c r="I411" s="25"/>
      <c r="M411" s="25"/>
      <c r="N411" s="3627"/>
      <c r="O411" s="3684"/>
      <c r="P411" s="3629"/>
      <c r="Q411" s="3629"/>
      <c r="R411" s="3629"/>
      <c r="S411" s="3685"/>
      <c r="T411" s="3629"/>
      <c r="V411" s="3526"/>
      <c r="W411" s="3531"/>
      <c r="X411" s="3522"/>
      <c r="Y411" s="3522"/>
      <c r="AA411" s="3526"/>
      <c r="AB411" s="3509"/>
      <c r="AC411" s="3528"/>
      <c r="AD411" s="3528"/>
      <c r="AF411" s="10">
        <v>1</v>
      </c>
    </row>
    <row r="412" spans="2:32" ht="30" customHeight="1">
      <c r="B412" s="3516"/>
      <c r="C412" s="178"/>
      <c r="D412" s="3648"/>
      <c r="E412" s="3670"/>
      <c r="F412" s="3648"/>
      <c r="G412" s="3671"/>
      <c r="H412" s="3648"/>
      <c r="I412" s="25"/>
      <c r="M412" s="25"/>
      <c r="N412" s="3627"/>
      <c r="O412" s="3684"/>
      <c r="P412" s="3629"/>
      <c r="Q412" s="3629"/>
      <c r="R412" s="3629"/>
      <c r="S412" s="3685"/>
      <c r="T412" s="3629"/>
      <c r="V412" s="3526"/>
      <c r="W412" s="3531"/>
      <c r="X412" s="3522"/>
      <c r="Y412" s="3522"/>
      <c r="AA412" s="3526"/>
      <c r="AB412" s="3509"/>
      <c r="AC412" s="3528"/>
      <c r="AD412" s="3528"/>
      <c r="AF412" s="10">
        <v>1</v>
      </c>
    </row>
    <row r="413" spans="2:32" ht="30" customHeight="1">
      <c r="B413" s="3516"/>
      <c r="C413" s="178"/>
      <c r="D413" s="3648"/>
      <c r="E413" s="3670"/>
      <c r="F413" s="3648"/>
      <c r="G413" s="3671"/>
      <c r="H413" s="3648"/>
      <c r="I413" s="25"/>
      <c r="M413" s="25"/>
      <c r="N413" s="3627"/>
      <c r="O413" s="3684"/>
      <c r="P413" s="3629"/>
      <c r="Q413" s="3629"/>
      <c r="R413" s="3629"/>
      <c r="S413" s="3685"/>
      <c r="T413" s="3629"/>
      <c r="V413" s="3526"/>
      <c r="W413" s="3531"/>
      <c r="X413" s="3522"/>
      <c r="Y413" s="3522"/>
      <c r="AA413" s="3526"/>
      <c r="AB413" s="3509"/>
      <c r="AC413" s="3528"/>
      <c r="AD413" s="3528"/>
      <c r="AF413" s="10">
        <v>1</v>
      </c>
    </row>
    <row r="414" spans="2:32" ht="30" customHeight="1">
      <c r="B414" s="3516"/>
      <c r="C414" s="178"/>
      <c r="D414" s="3648"/>
      <c r="E414" s="3670"/>
      <c r="F414" s="3648"/>
      <c r="G414" s="3671"/>
      <c r="H414" s="3648"/>
      <c r="I414" s="25"/>
      <c r="M414" s="25"/>
      <c r="N414" s="3627"/>
      <c r="O414" s="3684"/>
      <c r="P414" s="3629"/>
      <c r="Q414" s="3629"/>
      <c r="R414" s="3629"/>
      <c r="S414" s="3685"/>
      <c r="T414" s="3629"/>
      <c r="V414" s="3526"/>
      <c r="W414" s="3531"/>
      <c r="X414" s="3522"/>
      <c r="Y414" s="3522"/>
      <c r="AA414" s="3526"/>
      <c r="AB414" s="3509"/>
      <c r="AC414" s="3528"/>
      <c r="AD414" s="3528"/>
      <c r="AF414" s="10">
        <v>1</v>
      </c>
    </row>
    <row r="415" spans="2:32" ht="30" customHeight="1">
      <c r="B415" s="3516"/>
      <c r="C415" s="178"/>
      <c r="D415" s="3648"/>
      <c r="E415" s="3670"/>
      <c r="F415" s="3648"/>
      <c r="G415" s="3671"/>
      <c r="H415" s="3648"/>
      <c r="I415" s="25"/>
      <c r="M415" s="25"/>
      <c r="N415" s="3627"/>
      <c r="O415" s="3684"/>
      <c r="P415" s="3629"/>
      <c r="Q415" s="3629"/>
      <c r="R415" s="3629"/>
      <c r="S415" s="3685"/>
      <c r="T415" s="3629"/>
      <c r="V415" s="3526"/>
      <c r="W415" s="3531"/>
      <c r="X415" s="3522"/>
      <c r="Y415" s="3522"/>
      <c r="AA415" s="3526"/>
      <c r="AB415" s="3509"/>
      <c r="AC415" s="3528"/>
      <c r="AD415" s="3528"/>
      <c r="AF415" s="10">
        <v>1</v>
      </c>
    </row>
    <row r="416" spans="2:32" ht="30" customHeight="1">
      <c r="B416" s="3516"/>
      <c r="C416" s="178"/>
      <c r="D416" s="3648"/>
      <c r="E416" s="3670"/>
      <c r="F416" s="3648"/>
      <c r="G416" s="3671"/>
      <c r="H416" s="3648"/>
      <c r="I416" s="25"/>
      <c r="M416" s="25"/>
      <c r="N416" s="3627"/>
      <c r="O416" s="3684"/>
      <c r="P416" s="3629"/>
      <c r="Q416" s="3629"/>
      <c r="R416" s="3629"/>
      <c r="S416" s="3685"/>
      <c r="T416" s="3629"/>
      <c r="V416" s="3526"/>
      <c r="W416" s="3531"/>
      <c r="X416" s="3522"/>
      <c r="Y416" s="3522"/>
      <c r="AA416" s="3526"/>
      <c r="AB416" s="3509"/>
      <c r="AC416" s="3528"/>
      <c r="AD416" s="3528"/>
      <c r="AF416" s="10">
        <v>1</v>
      </c>
    </row>
    <row r="417" spans="2:32" ht="30" customHeight="1">
      <c r="B417" s="3516"/>
      <c r="C417" s="178"/>
      <c r="D417" s="3648"/>
      <c r="E417" s="3670"/>
      <c r="F417" s="3648"/>
      <c r="G417" s="3671"/>
      <c r="H417" s="3648"/>
      <c r="I417" s="25"/>
      <c r="M417" s="25"/>
      <c r="N417" s="3627"/>
      <c r="O417" s="3684"/>
      <c r="P417" s="3629"/>
      <c r="Q417" s="3629"/>
      <c r="R417" s="3629"/>
      <c r="S417" s="3685"/>
      <c r="T417" s="3629"/>
      <c r="V417" s="3526"/>
      <c r="W417" s="3531"/>
      <c r="X417" s="3522"/>
      <c r="Y417" s="3522"/>
      <c r="AA417" s="3526"/>
      <c r="AB417" s="3509"/>
      <c r="AC417" s="3528"/>
      <c r="AD417" s="3528"/>
      <c r="AF417" s="10">
        <v>1</v>
      </c>
    </row>
    <row r="418" spans="2:32" ht="30" customHeight="1">
      <c r="B418" s="3516"/>
      <c r="C418" s="178"/>
      <c r="D418" s="3648"/>
      <c r="E418" s="3670"/>
      <c r="F418" s="3648"/>
      <c r="G418" s="3671"/>
      <c r="H418" s="3648"/>
      <c r="I418" s="25"/>
      <c r="M418" s="25"/>
      <c r="N418" s="3627"/>
      <c r="O418" s="3684"/>
      <c r="P418" s="3629"/>
      <c r="Q418" s="3629"/>
      <c r="R418" s="3629"/>
      <c r="S418" s="3685"/>
      <c r="T418" s="3629"/>
      <c r="V418" s="3526"/>
      <c r="W418" s="3531"/>
      <c r="X418" s="3522"/>
      <c r="Y418" s="3522"/>
      <c r="AA418" s="3526"/>
      <c r="AB418" s="3509"/>
      <c r="AC418" s="3528"/>
      <c r="AD418" s="3528"/>
      <c r="AF418" s="10">
        <v>1</v>
      </c>
    </row>
    <row r="419" spans="2:32" ht="30" customHeight="1">
      <c r="B419" s="3516"/>
      <c r="C419" s="178"/>
      <c r="D419" s="3648"/>
      <c r="E419" s="3670"/>
      <c r="F419" s="3648"/>
      <c r="G419" s="3671"/>
      <c r="H419" s="3648"/>
      <c r="I419" s="25"/>
      <c r="M419" s="25"/>
      <c r="N419" s="3627"/>
      <c r="O419" s="3684"/>
      <c r="P419" s="3629"/>
      <c r="Q419" s="3629"/>
      <c r="R419" s="3629"/>
      <c r="S419" s="3685"/>
      <c r="T419" s="3629"/>
      <c r="V419" s="3526"/>
      <c r="W419" s="3531"/>
      <c r="X419" s="3522"/>
      <c r="Y419" s="3522"/>
      <c r="AA419" s="3526"/>
      <c r="AB419" s="3509"/>
      <c r="AC419" s="3528"/>
      <c r="AD419" s="3528"/>
      <c r="AF419" s="10">
        <v>1</v>
      </c>
    </row>
    <row r="420" spans="2:32" ht="30" customHeight="1">
      <c r="B420" s="3516"/>
      <c r="C420" s="178"/>
      <c r="D420" s="3648"/>
      <c r="E420" s="3670"/>
      <c r="F420" s="3648"/>
      <c r="G420" s="3671"/>
      <c r="H420" s="3648"/>
      <c r="I420" s="25"/>
      <c r="M420" s="25"/>
      <c r="N420" s="3627"/>
      <c r="O420" s="3684"/>
      <c r="P420" s="3629"/>
      <c r="Q420" s="3629"/>
      <c r="R420" s="3629"/>
      <c r="S420" s="3685"/>
      <c r="T420" s="3629"/>
      <c r="V420" s="3526"/>
      <c r="W420" s="3531"/>
      <c r="X420" s="3522"/>
      <c r="Y420" s="3522"/>
      <c r="AA420" s="3526"/>
      <c r="AB420" s="3509"/>
      <c r="AC420" s="3528"/>
      <c r="AD420" s="3528"/>
      <c r="AF420" s="10">
        <v>1</v>
      </c>
    </row>
    <row r="421" spans="2:32" ht="30" customHeight="1">
      <c r="B421" s="3516"/>
      <c r="C421" s="178"/>
      <c r="D421" s="3648"/>
      <c r="E421" s="3670"/>
      <c r="F421" s="3648"/>
      <c r="G421" s="3671"/>
      <c r="H421" s="3648"/>
      <c r="I421" s="25"/>
      <c r="M421" s="25"/>
      <c r="N421" s="3627"/>
      <c r="O421" s="3684"/>
      <c r="P421" s="3629"/>
      <c r="Q421" s="3629"/>
      <c r="R421" s="3629"/>
      <c r="S421" s="3685"/>
      <c r="T421" s="3629"/>
      <c r="V421" s="3526"/>
      <c r="W421" s="3531"/>
      <c r="X421" s="3522"/>
      <c r="Y421" s="3522"/>
      <c r="AA421" s="3526"/>
      <c r="AB421" s="3509"/>
      <c r="AC421" s="3528"/>
      <c r="AD421" s="3528"/>
      <c r="AF421" s="10">
        <v>1</v>
      </c>
    </row>
    <row r="422" spans="2:32" ht="30" customHeight="1">
      <c r="B422" s="3516"/>
      <c r="C422" s="178"/>
      <c r="D422" s="3648"/>
      <c r="E422" s="3670"/>
      <c r="F422" s="3648"/>
      <c r="G422" s="3671"/>
      <c r="H422" s="3648"/>
      <c r="I422" s="25"/>
      <c r="M422" s="25"/>
      <c r="N422" s="3627"/>
      <c r="O422" s="3684"/>
      <c r="P422" s="3629"/>
      <c r="Q422" s="3629"/>
      <c r="R422" s="3629"/>
      <c r="S422" s="3685"/>
      <c r="T422" s="3629"/>
      <c r="V422" s="3526"/>
      <c r="W422" s="3531"/>
      <c r="X422" s="3522"/>
      <c r="Y422" s="3522"/>
      <c r="AA422" s="3526"/>
      <c r="AB422" s="3509"/>
      <c r="AC422" s="3528"/>
      <c r="AD422" s="3528"/>
      <c r="AF422" s="10">
        <v>1</v>
      </c>
    </row>
    <row r="423" spans="2:32" ht="30" customHeight="1">
      <c r="B423" s="3516"/>
      <c r="C423" s="178"/>
      <c r="D423" s="3648"/>
      <c r="E423" s="3670"/>
      <c r="F423" s="3648"/>
      <c r="G423" s="3671"/>
      <c r="H423" s="3648"/>
      <c r="I423" s="25"/>
      <c r="M423" s="25"/>
      <c r="N423" s="3627"/>
      <c r="O423" s="3684"/>
      <c r="P423" s="3629"/>
      <c r="Q423" s="3629"/>
      <c r="R423" s="3629"/>
      <c r="S423" s="3685"/>
      <c r="T423" s="3629"/>
      <c r="V423" s="3526"/>
      <c r="W423" s="3531"/>
      <c r="X423" s="3522"/>
      <c r="Y423" s="3522"/>
      <c r="AA423" s="3526"/>
      <c r="AB423" s="3509"/>
      <c r="AC423" s="3528"/>
      <c r="AD423" s="3528"/>
      <c r="AF423" s="10">
        <v>1</v>
      </c>
    </row>
    <row r="424" spans="2:32" ht="30" customHeight="1">
      <c r="B424" s="3516"/>
      <c r="C424" s="178"/>
      <c r="D424" s="3648"/>
      <c r="E424" s="3670"/>
      <c r="F424" s="3648"/>
      <c r="G424" s="3671"/>
      <c r="H424" s="3648"/>
      <c r="I424" s="25"/>
      <c r="M424" s="25"/>
      <c r="N424" s="3627"/>
      <c r="O424" s="3684"/>
      <c r="P424" s="3629"/>
      <c r="Q424" s="3629"/>
      <c r="R424" s="3629"/>
      <c r="S424" s="3685"/>
      <c r="T424" s="3629"/>
      <c r="V424" s="3526"/>
      <c r="W424" s="3531"/>
      <c r="X424" s="3522"/>
      <c r="Y424" s="3522"/>
      <c r="AA424" s="3526"/>
      <c r="AB424" s="3509"/>
      <c r="AC424" s="3528"/>
      <c r="AD424" s="3528"/>
      <c r="AF424" s="10">
        <v>1</v>
      </c>
    </row>
    <row r="425" spans="2:32" ht="30" customHeight="1">
      <c r="B425" s="3516"/>
      <c r="C425" s="178"/>
      <c r="D425" s="3648"/>
      <c r="E425" s="3670"/>
      <c r="F425" s="3648"/>
      <c r="G425" s="3671"/>
      <c r="H425" s="3648"/>
      <c r="I425" s="25"/>
      <c r="M425" s="25"/>
      <c r="N425" s="3627"/>
      <c r="O425" s="3684"/>
      <c r="P425" s="3629"/>
      <c r="Q425" s="3629"/>
      <c r="R425" s="3629"/>
      <c r="S425" s="3685"/>
      <c r="T425" s="3629"/>
      <c r="V425" s="3526"/>
      <c r="W425" s="3531"/>
      <c r="X425" s="3522"/>
      <c r="Y425" s="3522"/>
      <c r="AA425" s="3526"/>
      <c r="AB425" s="3509"/>
      <c r="AC425" s="3528"/>
      <c r="AD425" s="3528"/>
      <c r="AF425" s="10">
        <v>1</v>
      </c>
    </row>
    <row r="426" spans="2:32" ht="30" customHeight="1">
      <c r="B426" s="3516"/>
      <c r="C426" s="178"/>
      <c r="D426" s="3648"/>
      <c r="E426" s="3670"/>
      <c r="F426" s="3648"/>
      <c r="G426" s="3671"/>
      <c r="H426" s="3648"/>
      <c r="I426" s="25"/>
      <c r="M426" s="25"/>
      <c r="N426" s="3627"/>
      <c r="O426" s="3684"/>
      <c r="P426" s="3629"/>
      <c r="Q426" s="3629"/>
      <c r="R426" s="3629"/>
      <c r="S426" s="3685"/>
      <c r="T426" s="3629"/>
      <c r="V426" s="3526"/>
      <c r="W426" s="3531"/>
      <c r="X426" s="3522"/>
      <c r="Y426" s="3522"/>
      <c r="AA426" s="3526"/>
      <c r="AB426" s="3509"/>
      <c r="AC426" s="3528"/>
      <c r="AD426" s="3528"/>
      <c r="AF426" s="10">
        <v>1</v>
      </c>
    </row>
    <row r="427" spans="2:32" ht="30" customHeight="1">
      <c r="B427" s="3516"/>
      <c r="C427" s="178"/>
      <c r="D427" s="3648"/>
      <c r="E427" s="3670"/>
      <c r="F427" s="3648"/>
      <c r="G427" s="3671"/>
      <c r="H427" s="3648"/>
      <c r="I427" s="25"/>
      <c r="M427" s="25"/>
      <c r="N427" s="3627"/>
      <c r="O427" s="3684"/>
      <c r="P427" s="3629"/>
      <c r="Q427" s="3629"/>
      <c r="R427" s="3629"/>
      <c r="S427" s="3685"/>
      <c r="T427" s="3629"/>
      <c r="V427" s="3526"/>
      <c r="W427" s="3531"/>
      <c r="X427" s="3522"/>
      <c r="Y427" s="3522"/>
      <c r="AA427" s="3526"/>
      <c r="AB427" s="3509"/>
      <c r="AC427" s="3528"/>
      <c r="AD427" s="3528"/>
      <c r="AF427" s="10">
        <v>1</v>
      </c>
    </row>
    <row r="428" spans="2:32" ht="30" customHeight="1">
      <c r="B428" s="3516"/>
      <c r="C428" s="178"/>
      <c r="D428" s="3648"/>
      <c r="E428" s="3670"/>
      <c r="F428" s="3648"/>
      <c r="G428" s="3671"/>
      <c r="H428" s="3648"/>
      <c r="I428" s="25"/>
      <c r="M428" s="25"/>
      <c r="N428" s="3627"/>
      <c r="O428" s="3684"/>
      <c r="P428" s="3629"/>
      <c r="Q428" s="3629"/>
      <c r="R428" s="3629"/>
      <c r="S428" s="3685"/>
      <c r="T428" s="3629"/>
      <c r="V428" s="3526"/>
      <c r="W428" s="3531"/>
      <c r="X428" s="3522"/>
      <c r="Y428" s="3522"/>
      <c r="AA428" s="3526"/>
      <c r="AB428" s="3509"/>
      <c r="AC428" s="3528"/>
      <c r="AD428" s="3528"/>
      <c r="AF428" s="10">
        <v>1</v>
      </c>
    </row>
    <row r="429" spans="2:32" ht="30" customHeight="1">
      <c r="B429" s="3516"/>
      <c r="C429" s="178"/>
      <c r="D429" s="3648"/>
      <c r="E429" s="3670"/>
      <c r="F429" s="3648"/>
      <c r="G429" s="3671"/>
      <c r="H429" s="3648"/>
      <c r="I429" s="25"/>
      <c r="M429" s="25"/>
      <c r="N429" s="3627"/>
      <c r="O429" s="3684"/>
      <c r="P429" s="3629"/>
      <c r="Q429" s="3629"/>
      <c r="R429" s="3629"/>
      <c r="S429" s="3685"/>
      <c r="T429" s="3629"/>
      <c r="V429" s="3526"/>
      <c r="W429" s="3531"/>
      <c r="X429" s="3522"/>
      <c r="Y429" s="3522"/>
      <c r="AA429" s="3526"/>
      <c r="AB429" s="3509"/>
      <c r="AC429" s="3528"/>
      <c r="AD429" s="3528"/>
      <c r="AF429" s="10">
        <v>1</v>
      </c>
    </row>
    <row r="430" spans="2:32" ht="30" customHeight="1">
      <c r="B430" s="3516"/>
      <c r="C430" s="178"/>
      <c r="D430" s="3648"/>
      <c r="E430" s="3670"/>
      <c r="F430" s="3648"/>
      <c r="G430" s="3671"/>
      <c r="H430" s="3648"/>
      <c r="I430" s="25"/>
      <c r="M430" s="25"/>
      <c r="N430" s="3627"/>
      <c r="O430" s="3684"/>
      <c r="P430" s="3629"/>
      <c r="Q430" s="3629"/>
      <c r="R430" s="3629"/>
      <c r="S430" s="3685"/>
      <c r="T430" s="3629"/>
      <c r="V430" s="3526"/>
      <c r="W430" s="3531"/>
      <c r="X430" s="3522"/>
      <c r="Y430" s="3522"/>
      <c r="AA430" s="3526"/>
      <c r="AB430" s="3509"/>
      <c r="AC430" s="3528"/>
      <c r="AD430" s="3528"/>
      <c r="AF430" s="10">
        <v>1</v>
      </c>
    </row>
    <row r="431" spans="2:32" ht="30" customHeight="1">
      <c r="B431" s="3516"/>
      <c r="C431" s="178"/>
      <c r="D431" s="3648"/>
      <c r="E431" s="3670"/>
      <c r="F431" s="3648"/>
      <c r="G431" s="3671"/>
      <c r="H431" s="3648"/>
      <c r="I431" s="25"/>
      <c r="M431" s="25"/>
      <c r="N431" s="3627"/>
      <c r="O431" s="3684"/>
      <c r="P431" s="3629"/>
      <c r="Q431" s="3629"/>
      <c r="R431" s="3629"/>
      <c r="S431" s="3685"/>
      <c r="T431" s="3629"/>
      <c r="V431" s="3526"/>
      <c r="W431" s="3531"/>
      <c r="X431" s="3522"/>
      <c r="Y431" s="3522"/>
      <c r="AA431" s="3526"/>
      <c r="AB431" s="3509"/>
      <c r="AC431" s="3528"/>
      <c r="AD431" s="3528"/>
      <c r="AF431" s="10">
        <v>1</v>
      </c>
    </row>
    <row r="432" spans="2:32" ht="30" customHeight="1">
      <c r="B432" s="3516"/>
      <c r="C432" s="178"/>
      <c r="D432" s="3648"/>
      <c r="E432" s="3670"/>
      <c r="F432" s="3648"/>
      <c r="G432" s="3671"/>
      <c r="H432" s="3648"/>
      <c r="I432" s="25"/>
      <c r="M432" s="25"/>
      <c r="N432" s="3627"/>
      <c r="O432" s="3684"/>
      <c r="P432" s="3629"/>
      <c r="Q432" s="3629"/>
      <c r="R432" s="3629"/>
      <c r="S432" s="3685"/>
      <c r="T432" s="3629"/>
      <c r="V432" s="3526"/>
      <c r="W432" s="3531"/>
      <c r="X432" s="3522"/>
      <c r="Y432" s="3522"/>
      <c r="AA432" s="3526"/>
      <c r="AB432" s="3509"/>
      <c r="AC432" s="3528"/>
      <c r="AD432" s="3528"/>
      <c r="AF432" s="10">
        <v>1</v>
      </c>
    </row>
    <row r="433" spans="2:32" ht="30" customHeight="1">
      <c r="B433" s="3516"/>
      <c r="C433" s="178"/>
      <c r="D433" s="3648"/>
      <c r="E433" s="3670"/>
      <c r="F433" s="3648"/>
      <c r="G433" s="3671"/>
      <c r="H433" s="3648"/>
      <c r="I433" s="25"/>
      <c r="M433" s="25"/>
      <c r="N433" s="3627"/>
      <c r="O433" s="3684"/>
      <c r="P433" s="3629"/>
      <c r="Q433" s="3629"/>
      <c r="R433" s="3629"/>
      <c r="S433" s="3685"/>
      <c r="T433" s="3629"/>
      <c r="V433" s="3526"/>
      <c r="W433" s="3531"/>
      <c r="X433" s="3522"/>
      <c r="Y433" s="3522"/>
      <c r="AA433" s="3526"/>
      <c r="AB433" s="3509"/>
      <c r="AC433" s="3528"/>
      <c r="AD433" s="3528"/>
      <c r="AF433" s="10">
        <v>1</v>
      </c>
    </row>
    <row r="434" spans="2:32" ht="30" customHeight="1">
      <c r="B434" s="3516"/>
      <c r="C434" s="178"/>
      <c r="D434" s="3648"/>
      <c r="E434" s="3670"/>
      <c r="F434" s="3648"/>
      <c r="G434" s="3671"/>
      <c r="H434" s="3648"/>
      <c r="I434" s="25"/>
      <c r="M434" s="25"/>
      <c r="N434" s="3627"/>
      <c r="O434" s="3684"/>
      <c r="P434" s="3629"/>
      <c r="Q434" s="3629"/>
      <c r="R434" s="3629"/>
      <c r="S434" s="3685"/>
      <c r="T434" s="3629"/>
      <c r="V434" s="3526"/>
      <c r="W434" s="3531"/>
      <c r="X434" s="3522"/>
      <c r="Y434" s="3522"/>
      <c r="AA434" s="3526"/>
      <c r="AB434" s="3509"/>
      <c r="AC434" s="3528"/>
      <c r="AD434" s="3528"/>
      <c r="AF434" s="10">
        <v>1</v>
      </c>
    </row>
    <row r="435" spans="2:32" ht="30" customHeight="1">
      <c r="B435" s="3516"/>
      <c r="C435" s="178"/>
      <c r="D435" s="3648"/>
      <c r="E435" s="3670"/>
      <c r="F435" s="3648"/>
      <c r="G435" s="3671"/>
      <c r="H435" s="3648"/>
      <c r="I435" s="25"/>
      <c r="M435" s="25"/>
      <c r="N435" s="3627"/>
      <c r="O435" s="3684"/>
      <c r="P435" s="3629"/>
      <c r="Q435" s="3629"/>
      <c r="R435" s="3629"/>
      <c r="S435" s="3685"/>
      <c r="T435" s="3629"/>
      <c r="V435" s="3526"/>
      <c r="W435" s="3531"/>
      <c r="X435" s="3522"/>
      <c r="Y435" s="3522"/>
      <c r="AA435" s="3526"/>
      <c r="AB435" s="3509"/>
      <c r="AC435" s="3528"/>
      <c r="AD435" s="3528"/>
      <c r="AF435" s="10">
        <v>1</v>
      </c>
    </row>
    <row r="436" spans="2:32" ht="30" customHeight="1">
      <c r="B436" s="3516"/>
      <c r="C436" s="178"/>
      <c r="D436" s="3648"/>
      <c r="E436" s="3670"/>
      <c r="F436" s="3648"/>
      <c r="G436" s="3671"/>
      <c r="H436" s="3648"/>
      <c r="I436" s="25"/>
      <c r="M436" s="25"/>
      <c r="N436" s="3627"/>
      <c r="O436" s="3684"/>
      <c r="P436" s="3629"/>
      <c r="Q436" s="3629"/>
      <c r="R436" s="3629"/>
      <c r="S436" s="3685"/>
      <c r="T436" s="3629"/>
      <c r="V436" s="3526"/>
      <c r="W436" s="3531"/>
      <c r="X436" s="3522"/>
      <c r="Y436" s="3522"/>
      <c r="AA436" s="3526"/>
      <c r="AB436" s="3509"/>
      <c r="AC436" s="3528"/>
      <c r="AD436" s="3528"/>
      <c r="AF436" s="10">
        <v>1</v>
      </c>
    </row>
    <row r="437" spans="2:32" ht="30" customHeight="1">
      <c r="B437" s="3516"/>
      <c r="C437" s="178"/>
      <c r="D437" s="3648"/>
      <c r="E437" s="3670"/>
      <c r="F437" s="3648"/>
      <c r="G437" s="3671"/>
      <c r="H437" s="3648"/>
      <c r="I437" s="25"/>
      <c r="M437" s="25"/>
      <c r="N437" s="3627"/>
      <c r="O437" s="3684"/>
      <c r="P437" s="3629"/>
      <c r="Q437" s="3629"/>
      <c r="R437" s="3629"/>
      <c r="S437" s="3685"/>
      <c r="T437" s="3629"/>
      <c r="V437" s="3526"/>
      <c r="W437" s="3531"/>
      <c r="X437" s="3522"/>
      <c r="Y437" s="3522"/>
      <c r="AA437" s="3526"/>
      <c r="AB437" s="3509"/>
      <c r="AC437" s="3528"/>
      <c r="AD437" s="3528"/>
      <c r="AF437" s="10">
        <v>1</v>
      </c>
    </row>
    <row r="438" spans="2:32" ht="30" customHeight="1">
      <c r="B438" s="3516"/>
      <c r="C438" s="178"/>
      <c r="D438" s="3648"/>
      <c r="E438" s="3670"/>
      <c r="F438" s="3648"/>
      <c r="G438" s="3671"/>
      <c r="H438" s="3648"/>
      <c r="I438" s="25"/>
      <c r="M438" s="25"/>
      <c r="N438" s="3627"/>
      <c r="O438" s="3684"/>
      <c r="P438" s="3629"/>
      <c r="Q438" s="3629"/>
      <c r="R438" s="3629"/>
      <c r="S438" s="3685"/>
      <c r="T438" s="3629"/>
      <c r="V438" s="3526"/>
      <c r="W438" s="3531"/>
      <c r="X438" s="3522"/>
      <c r="Y438" s="3522"/>
      <c r="AA438" s="3526"/>
      <c r="AB438" s="3509"/>
      <c r="AC438" s="3528"/>
      <c r="AD438" s="3528"/>
      <c r="AF438" s="10">
        <v>1</v>
      </c>
    </row>
    <row r="439" spans="2:32" ht="30" customHeight="1">
      <c r="B439" s="3516"/>
      <c r="C439" s="178"/>
      <c r="D439" s="3648"/>
      <c r="E439" s="3670"/>
      <c r="F439" s="3648"/>
      <c r="G439" s="3671"/>
      <c r="H439" s="3648"/>
      <c r="I439" s="25"/>
      <c r="M439" s="25"/>
      <c r="N439" s="3627"/>
      <c r="O439" s="3684"/>
      <c r="P439" s="3629"/>
      <c r="Q439" s="3629"/>
      <c r="R439" s="3629"/>
      <c r="S439" s="3685"/>
      <c r="T439" s="3629"/>
      <c r="V439" s="3526"/>
      <c r="W439" s="3531"/>
      <c r="X439" s="3522"/>
      <c r="Y439" s="3522"/>
      <c r="AA439" s="3526"/>
      <c r="AB439" s="3509"/>
      <c r="AC439" s="3528"/>
      <c r="AD439" s="3528"/>
      <c r="AF439" s="10">
        <v>1</v>
      </c>
    </row>
    <row r="440" spans="2:32" ht="30" customHeight="1">
      <c r="B440" s="3516"/>
      <c r="C440" s="178"/>
      <c r="D440" s="3648"/>
      <c r="E440" s="3670"/>
      <c r="F440" s="3648"/>
      <c r="G440" s="3671"/>
      <c r="H440" s="3648"/>
      <c r="I440" s="25"/>
      <c r="M440" s="25"/>
      <c r="N440" s="3627"/>
      <c r="O440" s="3684"/>
      <c r="P440" s="3629"/>
      <c r="Q440" s="3629"/>
      <c r="R440" s="3629"/>
      <c r="S440" s="3685"/>
      <c r="T440" s="3629"/>
      <c r="V440" s="3526"/>
      <c r="W440" s="3531"/>
      <c r="X440" s="3522"/>
      <c r="Y440" s="3522"/>
      <c r="AA440" s="3526"/>
      <c r="AB440" s="3509"/>
      <c r="AC440" s="3528"/>
      <c r="AD440" s="3528"/>
      <c r="AF440" s="10">
        <v>1</v>
      </c>
    </row>
    <row r="441" spans="2:32" ht="30" customHeight="1">
      <c r="B441" s="3516"/>
      <c r="C441" s="178"/>
      <c r="D441" s="3648"/>
      <c r="E441" s="3670"/>
      <c r="F441" s="3648"/>
      <c r="G441" s="3671"/>
      <c r="H441" s="3648"/>
      <c r="I441" s="25"/>
      <c r="M441" s="25"/>
      <c r="N441" s="3627"/>
      <c r="O441" s="3684"/>
      <c r="P441" s="3629"/>
      <c r="Q441" s="3629"/>
      <c r="R441" s="3629"/>
      <c r="S441" s="3685"/>
      <c r="T441" s="3629"/>
      <c r="V441" s="3526"/>
      <c r="W441" s="3531"/>
      <c r="X441" s="3522"/>
      <c r="Y441" s="3522"/>
      <c r="AA441" s="3526"/>
      <c r="AB441" s="3509"/>
      <c r="AC441" s="3528"/>
      <c r="AD441" s="3528"/>
      <c r="AF441" s="10">
        <v>1</v>
      </c>
    </row>
    <row r="442" spans="2:32" ht="30" customHeight="1">
      <c r="B442" s="3516"/>
      <c r="C442" s="178"/>
      <c r="D442" s="3648"/>
      <c r="E442" s="3670"/>
      <c r="F442" s="3648"/>
      <c r="G442" s="3671"/>
      <c r="H442" s="3648"/>
      <c r="I442" s="25"/>
      <c r="M442" s="25"/>
      <c r="N442" s="3627"/>
      <c r="O442" s="3684"/>
      <c r="P442" s="3629"/>
      <c r="Q442" s="3629"/>
      <c r="R442" s="3629"/>
      <c r="S442" s="3685"/>
      <c r="T442" s="3629"/>
      <c r="V442" s="3526"/>
      <c r="W442" s="3531"/>
      <c r="X442" s="3522"/>
      <c r="Y442" s="3522"/>
      <c r="AA442" s="3526"/>
      <c r="AB442" s="3509"/>
      <c r="AC442" s="3528"/>
      <c r="AD442" s="3528"/>
      <c r="AF442" s="10">
        <v>1</v>
      </c>
    </row>
    <row r="443" spans="2:32" ht="30" customHeight="1">
      <c r="B443" s="3516"/>
      <c r="C443" s="178"/>
      <c r="D443" s="3648"/>
      <c r="E443" s="3670"/>
      <c r="F443" s="3648"/>
      <c r="G443" s="3671"/>
      <c r="H443" s="3648"/>
      <c r="I443" s="25"/>
      <c r="M443" s="25"/>
      <c r="N443" s="3627"/>
      <c r="O443" s="3684"/>
      <c r="P443" s="3629"/>
      <c r="Q443" s="3629"/>
      <c r="R443" s="3629"/>
      <c r="S443" s="3685"/>
      <c r="T443" s="3629"/>
      <c r="V443" s="3526"/>
      <c r="W443" s="3531"/>
      <c r="X443" s="3522"/>
      <c r="Y443" s="3522"/>
      <c r="AA443" s="3526"/>
      <c r="AB443" s="3509"/>
      <c r="AC443" s="3528"/>
      <c r="AD443" s="3528"/>
      <c r="AF443" s="10">
        <v>1</v>
      </c>
    </row>
    <row r="444" spans="2:32" ht="30" customHeight="1">
      <c r="B444" s="3516"/>
      <c r="C444" s="178"/>
      <c r="D444" s="3648"/>
      <c r="E444" s="3670"/>
      <c r="F444" s="3648"/>
      <c r="G444" s="3671"/>
      <c r="H444" s="3648"/>
      <c r="I444" s="25"/>
      <c r="M444" s="25"/>
      <c r="N444" s="3627"/>
      <c r="O444" s="3684"/>
      <c r="P444" s="3629"/>
      <c r="Q444" s="3629"/>
      <c r="R444" s="3629"/>
      <c r="S444" s="3685"/>
      <c r="T444" s="3629"/>
      <c r="V444" s="3526"/>
      <c r="W444" s="3531"/>
      <c r="X444" s="3522"/>
      <c r="Y444" s="3522"/>
      <c r="AA444" s="3526"/>
      <c r="AB444" s="3509"/>
      <c r="AC444" s="3528"/>
      <c r="AD444" s="3528"/>
      <c r="AF444" s="10">
        <v>1</v>
      </c>
    </row>
    <row r="445" spans="2:32" ht="30" customHeight="1">
      <c r="B445" s="3516"/>
      <c r="C445" s="178"/>
      <c r="D445" s="3648"/>
      <c r="E445" s="3670"/>
      <c r="F445" s="3648"/>
      <c r="G445" s="3671"/>
      <c r="H445" s="3648"/>
      <c r="I445" s="25"/>
      <c r="M445" s="25"/>
      <c r="N445" s="3627"/>
      <c r="O445" s="3684"/>
      <c r="P445" s="3629"/>
      <c r="Q445" s="3629"/>
      <c r="R445" s="3629"/>
      <c r="S445" s="3685"/>
      <c r="T445" s="3629"/>
      <c r="V445" s="3526"/>
      <c r="W445" s="3531"/>
      <c r="X445" s="3522"/>
      <c r="Y445" s="3522"/>
      <c r="AA445" s="3526"/>
      <c r="AB445" s="3509"/>
      <c r="AC445" s="3528"/>
      <c r="AD445" s="3528"/>
      <c r="AF445" s="10">
        <v>1</v>
      </c>
    </row>
    <row r="446" spans="2:32" ht="30" customHeight="1">
      <c r="B446" s="3516"/>
      <c r="C446" s="178"/>
      <c r="D446" s="3648"/>
      <c r="E446" s="3670"/>
      <c r="F446" s="3648"/>
      <c r="G446" s="3671"/>
      <c r="H446" s="3648"/>
      <c r="I446" s="25"/>
      <c r="M446" s="25"/>
      <c r="N446" s="3627"/>
      <c r="O446" s="3684"/>
      <c r="P446" s="3629"/>
      <c r="Q446" s="3629"/>
      <c r="R446" s="3629"/>
      <c r="S446" s="3685"/>
      <c r="T446" s="3629"/>
      <c r="V446" s="3526"/>
      <c r="W446" s="3531"/>
      <c r="X446" s="3522"/>
      <c r="Y446" s="3522"/>
      <c r="AA446" s="3526"/>
      <c r="AB446" s="3509"/>
      <c r="AC446" s="3528"/>
      <c r="AD446" s="3528"/>
      <c r="AF446" s="10">
        <v>1</v>
      </c>
    </row>
    <row r="447" spans="2:32" ht="30" customHeight="1">
      <c r="B447" s="3516"/>
      <c r="C447" s="178"/>
      <c r="D447" s="3648"/>
      <c r="E447" s="3670"/>
      <c r="F447" s="3648"/>
      <c r="G447" s="3671"/>
      <c r="H447" s="3648"/>
      <c r="I447" s="25"/>
      <c r="M447" s="25"/>
      <c r="N447" s="3627"/>
      <c r="O447" s="3684"/>
      <c r="P447" s="3629"/>
      <c r="Q447" s="3629"/>
      <c r="R447" s="3629"/>
      <c r="S447" s="3685"/>
      <c r="T447" s="3629"/>
      <c r="V447" s="3526"/>
      <c r="W447" s="3531"/>
      <c r="X447" s="3522"/>
      <c r="Y447" s="3522"/>
      <c r="AA447" s="3526"/>
      <c r="AB447" s="3509"/>
      <c r="AC447" s="3528"/>
      <c r="AD447" s="3528"/>
      <c r="AF447" s="10">
        <v>1</v>
      </c>
    </row>
    <row r="448" spans="2:32" ht="30" customHeight="1">
      <c r="B448" s="3516"/>
      <c r="C448" s="178"/>
      <c r="D448" s="3648"/>
      <c r="E448" s="3670"/>
      <c r="F448" s="3648"/>
      <c r="G448" s="3671"/>
      <c r="H448" s="3648"/>
      <c r="I448" s="25"/>
      <c r="M448" s="25"/>
      <c r="N448" s="3627"/>
      <c r="O448" s="3684"/>
      <c r="P448" s="3629"/>
      <c r="Q448" s="3629"/>
      <c r="R448" s="3629"/>
      <c r="S448" s="3685"/>
      <c r="T448" s="3629"/>
      <c r="V448" s="3526"/>
      <c r="W448" s="3531"/>
      <c r="X448" s="3522"/>
      <c r="Y448" s="3522"/>
      <c r="AA448" s="3526"/>
      <c r="AB448" s="3509"/>
      <c r="AC448" s="3528"/>
      <c r="AD448" s="3528"/>
      <c r="AF448" s="10">
        <v>1</v>
      </c>
    </row>
    <row r="449" spans="2:32" ht="30" customHeight="1">
      <c r="B449" s="3516"/>
      <c r="C449" s="178"/>
      <c r="D449" s="3648"/>
      <c r="E449" s="3670"/>
      <c r="F449" s="3648"/>
      <c r="G449" s="3671"/>
      <c r="H449" s="3648"/>
      <c r="I449" s="25"/>
      <c r="M449" s="25"/>
      <c r="N449" s="3627"/>
      <c r="O449" s="3684"/>
      <c r="P449" s="3629"/>
      <c r="Q449" s="3629"/>
      <c r="R449" s="3629"/>
      <c r="S449" s="3685"/>
      <c r="T449" s="3629"/>
      <c r="V449" s="3526"/>
      <c r="W449" s="3531"/>
      <c r="X449" s="3522"/>
      <c r="Y449" s="3522"/>
      <c r="AA449" s="3526"/>
      <c r="AB449" s="3509"/>
      <c r="AC449" s="3528"/>
      <c r="AD449" s="3528"/>
      <c r="AF449" s="10">
        <v>1</v>
      </c>
    </row>
    <row r="450" spans="2:32" ht="30" customHeight="1">
      <c r="B450" s="3516"/>
      <c r="C450" s="178"/>
      <c r="D450" s="3648"/>
      <c r="E450" s="3670"/>
      <c r="F450" s="3648"/>
      <c r="G450" s="3671"/>
      <c r="H450" s="3648"/>
      <c r="I450" s="25"/>
      <c r="M450" s="25"/>
      <c r="N450" s="3627"/>
      <c r="O450" s="3684"/>
      <c r="P450" s="3629"/>
      <c r="Q450" s="3629"/>
      <c r="R450" s="3629"/>
      <c r="S450" s="3685"/>
      <c r="T450" s="3629"/>
      <c r="V450" s="3526"/>
      <c r="W450" s="3531"/>
      <c r="X450" s="3522"/>
      <c r="Y450" s="3522"/>
      <c r="AA450" s="3526"/>
      <c r="AB450" s="3509"/>
      <c r="AC450" s="3528"/>
      <c r="AD450" s="3528"/>
      <c r="AF450" s="10">
        <v>1</v>
      </c>
    </row>
    <row r="451" spans="2:32" ht="30" customHeight="1">
      <c r="B451" s="3516"/>
      <c r="C451" s="178"/>
      <c r="D451" s="3648"/>
      <c r="E451" s="3670"/>
      <c r="F451" s="3648"/>
      <c r="G451" s="3671"/>
      <c r="H451" s="3648"/>
      <c r="I451" s="25"/>
      <c r="M451" s="25"/>
      <c r="N451" s="3627"/>
      <c r="O451" s="3684"/>
      <c r="P451" s="3629"/>
      <c r="Q451" s="3629"/>
      <c r="R451" s="3629"/>
      <c r="S451" s="3685"/>
      <c r="T451" s="3629"/>
      <c r="V451" s="3526"/>
      <c r="W451" s="3531"/>
      <c r="X451" s="3522"/>
      <c r="Y451" s="3522"/>
      <c r="AA451" s="3526"/>
      <c r="AB451" s="3509"/>
      <c r="AC451" s="3528"/>
      <c r="AD451" s="3528"/>
      <c r="AF451" s="10">
        <v>1</v>
      </c>
    </row>
    <row r="452" spans="2:32" ht="30" customHeight="1">
      <c r="B452" s="3516"/>
      <c r="C452" s="178"/>
      <c r="D452" s="3648"/>
      <c r="E452" s="3670"/>
      <c r="F452" s="3648"/>
      <c r="G452" s="3671"/>
      <c r="H452" s="3648"/>
      <c r="I452" s="25"/>
      <c r="M452" s="25"/>
      <c r="N452" s="3627"/>
      <c r="O452" s="3684"/>
      <c r="P452" s="3629"/>
      <c r="Q452" s="3629"/>
      <c r="R452" s="3629"/>
      <c r="S452" s="3685"/>
      <c r="T452" s="3629"/>
      <c r="V452" s="3526"/>
      <c r="W452" s="3531"/>
      <c r="X452" s="3522"/>
      <c r="Y452" s="3522"/>
      <c r="AA452" s="3526"/>
      <c r="AB452" s="3509"/>
      <c r="AC452" s="3528"/>
      <c r="AD452" s="3528"/>
      <c r="AF452" s="10">
        <v>1</v>
      </c>
    </row>
    <row r="453" spans="2:32" ht="30" customHeight="1">
      <c r="B453" s="3516"/>
      <c r="C453" s="178"/>
      <c r="D453" s="3648"/>
      <c r="E453" s="3670"/>
      <c r="F453" s="3648"/>
      <c r="G453" s="3671"/>
      <c r="H453" s="3648"/>
      <c r="I453" s="25"/>
      <c r="M453" s="25"/>
      <c r="N453" s="3627"/>
      <c r="O453" s="3684"/>
      <c r="P453" s="3629"/>
      <c r="Q453" s="3629"/>
      <c r="R453" s="3629"/>
      <c r="S453" s="3685"/>
      <c r="T453" s="3629"/>
      <c r="V453" s="3526"/>
      <c r="W453" s="3531"/>
      <c r="X453" s="3522"/>
      <c r="Y453" s="3522"/>
      <c r="AA453" s="3526"/>
      <c r="AB453" s="3509"/>
      <c r="AC453" s="3528"/>
      <c r="AD453" s="3528"/>
      <c r="AF453" s="10">
        <v>1</v>
      </c>
    </row>
    <row r="454" spans="2:32" ht="30" customHeight="1">
      <c r="B454" s="3516"/>
      <c r="C454" s="178"/>
      <c r="D454" s="3648"/>
      <c r="E454" s="3670"/>
      <c r="F454" s="3648"/>
      <c r="G454" s="3671"/>
      <c r="H454" s="3648"/>
      <c r="I454" s="25"/>
      <c r="M454" s="25"/>
      <c r="N454" s="3627"/>
      <c r="O454" s="3684"/>
      <c r="P454" s="3629"/>
      <c r="Q454" s="3629"/>
      <c r="R454" s="3629"/>
      <c r="S454" s="3685"/>
      <c r="T454" s="3629"/>
      <c r="V454" s="3526"/>
      <c r="W454" s="3531"/>
      <c r="X454" s="3522"/>
      <c r="Y454" s="3522"/>
      <c r="AA454" s="3526"/>
      <c r="AB454" s="3509"/>
      <c r="AC454" s="3528"/>
      <c r="AD454" s="3528"/>
      <c r="AF454" s="10">
        <v>1</v>
      </c>
    </row>
    <row r="455" spans="2:32" ht="30" customHeight="1">
      <c r="B455" s="3516"/>
      <c r="C455" s="178"/>
      <c r="D455" s="3648"/>
      <c r="E455" s="3670"/>
      <c r="F455" s="3648"/>
      <c r="G455" s="3671"/>
      <c r="H455" s="3648"/>
      <c r="I455" s="25"/>
      <c r="M455" s="25"/>
      <c r="N455" s="3627"/>
      <c r="O455" s="3684"/>
      <c r="P455" s="3629"/>
      <c r="Q455" s="3629"/>
      <c r="R455" s="3629"/>
      <c r="S455" s="3685"/>
      <c r="T455" s="3629"/>
      <c r="V455" s="3526"/>
      <c r="W455" s="3531"/>
      <c r="X455" s="3522"/>
      <c r="Y455" s="3522"/>
      <c r="AA455" s="3526"/>
      <c r="AB455" s="3509"/>
      <c r="AC455" s="3528"/>
      <c r="AD455" s="3528"/>
      <c r="AF455" s="10">
        <v>1</v>
      </c>
    </row>
    <row r="456" spans="2:32" ht="30" customHeight="1">
      <c r="B456" s="3516"/>
      <c r="C456" s="178"/>
      <c r="D456" s="3648"/>
      <c r="E456" s="3670"/>
      <c r="F456" s="3648"/>
      <c r="G456" s="3671"/>
      <c r="H456" s="3648"/>
      <c r="I456" s="25"/>
      <c r="M456" s="25"/>
      <c r="N456" s="3627"/>
      <c r="O456" s="3684"/>
      <c r="P456" s="3629"/>
      <c r="Q456" s="3629"/>
      <c r="R456" s="3629"/>
      <c r="S456" s="3685"/>
      <c r="T456" s="3629"/>
      <c r="V456" s="3526"/>
      <c r="W456" s="3531"/>
      <c r="X456" s="3522"/>
      <c r="Y456" s="3522"/>
      <c r="AA456" s="3526"/>
      <c r="AB456" s="3509"/>
      <c r="AC456" s="3528"/>
      <c r="AD456" s="3528"/>
      <c r="AF456" s="10">
        <v>1</v>
      </c>
    </row>
    <row r="457" spans="2:32" ht="30" customHeight="1">
      <c r="B457" s="3516"/>
      <c r="C457" s="178"/>
      <c r="D457" s="3648"/>
      <c r="E457" s="3670"/>
      <c r="F457" s="3648"/>
      <c r="G457" s="3671"/>
      <c r="H457" s="3648"/>
      <c r="I457" s="25"/>
      <c r="M457" s="25"/>
      <c r="N457" s="3627"/>
      <c r="O457" s="3684"/>
      <c r="P457" s="3629"/>
      <c r="Q457" s="3629"/>
      <c r="R457" s="3629"/>
      <c r="S457" s="3685"/>
      <c r="T457" s="3629"/>
      <c r="V457" s="3526"/>
      <c r="W457" s="3531"/>
      <c r="X457" s="3522"/>
      <c r="Y457" s="3522"/>
      <c r="AA457" s="3526"/>
      <c r="AB457" s="3509"/>
      <c r="AC457" s="3528"/>
      <c r="AD457" s="3528"/>
      <c r="AF457" s="10">
        <v>1</v>
      </c>
    </row>
    <row r="458" spans="2:32" ht="30" customHeight="1">
      <c r="B458" s="3516"/>
      <c r="C458" s="178"/>
      <c r="D458" s="3648"/>
      <c r="E458" s="3670"/>
      <c r="F458" s="3648"/>
      <c r="G458" s="3671"/>
      <c r="H458" s="3648"/>
      <c r="I458" s="25"/>
      <c r="M458" s="25"/>
      <c r="N458" s="3627"/>
      <c r="O458" s="3684"/>
      <c r="P458" s="3629"/>
      <c r="Q458" s="3629"/>
      <c r="R458" s="3629"/>
      <c r="S458" s="3685"/>
      <c r="T458" s="3629"/>
      <c r="V458" s="3526"/>
      <c r="W458" s="3531"/>
      <c r="X458" s="3522"/>
      <c r="Y458" s="3522"/>
      <c r="AA458" s="3526"/>
      <c r="AB458" s="3509"/>
      <c r="AC458" s="3528"/>
      <c r="AD458" s="3528"/>
      <c r="AF458" s="10">
        <v>1</v>
      </c>
    </row>
    <row r="459" spans="2:32" ht="30" customHeight="1">
      <c r="B459" s="3516"/>
      <c r="C459" s="178"/>
      <c r="D459" s="3648"/>
      <c r="E459" s="3670"/>
      <c r="F459" s="3648"/>
      <c r="G459" s="3671"/>
      <c r="H459" s="3648"/>
      <c r="I459" s="25"/>
      <c r="M459" s="25"/>
      <c r="N459" s="3627"/>
      <c r="O459" s="3684"/>
      <c r="P459" s="3629"/>
      <c r="Q459" s="3629"/>
      <c r="R459" s="3629"/>
      <c r="S459" s="3685"/>
      <c r="T459" s="3629"/>
      <c r="V459" s="3526"/>
      <c r="W459" s="3531"/>
      <c r="X459" s="3522"/>
      <c r="Y459" s="3522"/>
      <c r="AA459" s="3526"/>
      <c r="AB459" s="3509"/>
      <c r="AC459" s="3528"/>
      <c r="AD459" s="3528"/>
      <c r="AF459" s="10">
        <v>1</v>
      </c>
    </row>
    <row r="460" spans="2:32" ht="30" customHeight="1">
      <c r="B460" s="3516"/>
      <c r="C460" s="178"/>
      <c r="D460" s="3648"/>
      <c r="E460" s="3670"/>
      <c r="F460" s="3648"/>
      <c r="G460" s="3671"/>
      <c r="H460" s="3648"/>
      <c r="I460" s="25"/>
      <c r="M460" s="25"/>
      <c r="N460" s="3627"/>
      <c r="O460" s="3684"/>
      <c r="P460" s="3629"/>
      <c r="Q460" s="3629"/>
      <c r="R460" s="3629"/>
      <c r="S460" s="3685"/>
      <c r="T460" s="3629"/>
      <c r="V460" s="3526"/>
      <c r="W460" s="3531"/>
      <c r="X460" s="3522"/>
      <c r="Y460" s="3522"/>
      <c r="AA460" s="3526"/>
      <c r="AB460" s="3509"/>
      <c r="AC460" s="3528"/>
      <c r="AD460" s="3528"/>
      <c r="AF460" s="10">
        <v>1</v>
      </c>
    </row>
    <row r="461" spans="2:32" ht="30" customHeight="1">
      <c r="B461" s="3516"/>
      <c r="C461" s="178"/>
      <c r="D461" s="3648"/>
      <c r="E461" s="3670"/>
      <c r="F461" s="3648"/>
      <c r="G461" s="3671"/>
      <c r="H461" s="3648"/>
      <c r="I461" s="25"/>
      <c r="M461" s="25"/>
      <c r="N461" s="3627"/>
      <c r="O461" s="3684"/>
      <c r="P461" s="3629"/>
      <c r="Q461" s="3629"/>
      <c r="R461" s="3629"/>
      <c r="S461" s="3685"/>
      <c r="T461" s="3629"/>
      <c r="V461" s="3526"/>
      <c r="W461" s="3531"/>
      <c r="X461" s="3522"/>
      <c r="Y461" s="3522"/>
      <c r="AA461" s="3526"/>
      <c r="AB461" s="3509"/>
      <c r="AC461" s="3528"/>
      <c r="AD461" s="3528"/>
      <c r="AF461" s="10">
        <v>1</v>
      </c>
    </row>
    <row r="462" spans="2:32" ht="30" customHeight="1">
      <c r="B462" s="3516"/>
      <c r="C462" s="178"/>
      <c r="D462" s="3648"/>
      <c r="E462" s="3670"/>
      <c r="F462" s="3648"/>
      <c r="G462" s="3671"/>
      <c r="H462" s="3648"/>
      <c r="I462" s="25"/>
      <c r="M462" s="25"/>
      <c r="N462" s="3627"/>
      <c r="O462" s="3684"/>
      <c r="P462" s="3629"/>
      <c r="Q462" s="3629"/>
      <c r="R462" s="3629"/>
      <c r="S462" s="3685"/>
      <c r="T462" s="3629"/>
      <c r="V462" s="3526"/>
      <c r="W462" s="3531"/>
      <c r="X462" s="3522"/>
      <c r="Y462" s="3522"/>
      <c r="AA462" s="3526"/>
      <c r="AB462" s="3509"/>
      <c r="AC462" s="3528"/>
      <c r="AD462" s="3528"/>
      <c r="AF462" s="10">
        <v>1</v>
      </c>
    </row>
    <row r="463" spans="2:32" ht="30" customHeight="1">
      <c r="B463" s="3516"/>
      <c r="C463" s="178"/>
      <c r="D463" s="3648"/>
      <c r="E463" s="3670"/>
      <c r="F463" s="3648"/>
      <c r="G463" s="3671"/>
      <c r="H463" s="3648"/>
      <c r="I463" s="25"/>
      <c r="M463" s="25"/>
      <c r="N463" s="3627"/>
      <c r="O463" s="3684"/>
      <c r="P463" s="3629"/>
      <c r="Q463" s="3629"/>
      <c r="R463" s="3629"/>
      <c r="S463" s="3685"/>
      <c r="T463" s="3629"/>
      <c r="V463" s="3526"/>
      <c r="W463" s="3531"/>
      <c r="X463" s="3522"/>
      <c r="Y463" s="3522"/>
      <c r="AA463" s="3526"/>
      <c r="AB463" s="3509"/>
      <c r="AC463" s="3528"/>
      <c r="AD463" s="3528"/>
      <c r="AF463" s="10">
        <v>1</v>
      </c>
    </row>
    <row r="464" spans="2:32" ht="30" customHeight="1">
      <c r="B464" s="3516"/>
      <c r="C464" s="178"/>
      <c r="D464" s="3648"/>
      <c r="E464" s="3670"/>
      <c r="F464" s="3648"/>
      <c r="G464" s="3671"/>
      <c r="H464" s="3648"/>
      <c r="I464" s="25"/>
      <c r="M464" s="25"/>
      <c r="N464" s="3627"/>
      <c r="O464" s="3684"/>
      <c r="P464" s="3629"/>
      <c r="Q464" s="3629"/>
      <c r="R464" s="3629"/>
      <c r="S464" s="3685"/>
      <c r="T464" s="3629"/>
      <c r="V464" s="3526"/>
      <c r="W464" s="3531"/>
      <c r="X464" s="3522"/>
      <c r="Y464" s="3522"/>
      <c r="AA464" s="3526"/>
      <c r="AB464" s="3509"/>
      <c r="AC464" s="3528"/>
      <c r="AD464" s="3528"/>
      <c r="AF464" s="10">
        <v>1</v>
      </c>
    </row>
    <row r="465" spans="1:34" ht="30" customHeight="1">
      <c r="B465" s="3516"/>
      <c r="C465" s="178"/>
      <c r="D465" s="3648"/>
      <c r="E465" s="3670"/>
      <c r="F465" s="3648"/>
      <c r="G465" s="3671"/>
      <c r="H465" s="3648"/>
      <c r="I465" s="25"/>
      <c r="M465" s="25"/>
      <c r="N465" s="3627"/>
      <c r="O465" s="3684"/>
      <c r="P465" s="3629"/>
      <c r="Q465" s="3629"/>
      <c r="R465" s="3629"/>
      <c r="S465" s="3685"/>
      <c r="T465" s="3629"/>
      <c r="V465" s="3526"/>
      <c r="W465" s="3531"/>
      <c r="X465" s="3522"/>
      <c r="Y465" s="3522"/>
      <c r="AA465" s="3526"/>
      <c r="AB465" s="3509"/>
      <c r="AC465" s="3528"/>
      <c r="AD465" s="3528"/>
      <c r="AF465" s="10">
        <v>1</v>
      </c>
    </row>
    <row r="466" spans="1:34" ht="30" customHeight="1">
      <c r="B466" s="3516"/>
      <c r="C466" s="178"/>
      <c r="D466" s="3648"/>
      <c r="E466" s="3670"/>
      <c r="F466" s="3648"/>
      <c r="G466" s="3671"/>
      <c r="H466" s="3648"/>
      <c r="I466" s="25"/>
      <c r="M466" s="25"/>
      <c r="N466" s="3627"/>
      <c r="O466" s="3684"/>
      <c r="P466" s="3629"/>
      <c r="Q466" s="3629"/>
      <c r="R466" s="3629"/>
      <c r="S466" s="3685"/>
      <c r="T466" s="3629"/>
      <c r="V466" s="3526"/>
      <c r="W466" s="3531"/>
      <c r="X466" s="3522"/>
      <c r="Y466" s="3522"/>
      <c r="AA466" s="3526"/>
      <c r="AB466" s="3509"/>
      <c r="AC466" s="3528"/>
      <c r="AD466" s="3528"/>
      <c r="AF466" s="10">
        <v>1</v>
      </c>
    </row>
    <row r="467" spans="1:34" ht="30" customHeight="1">
      <c r="B467" s="3516"/>
      <c r="C467" s="178"/>
      <c r="D467" s="3648"/>
      <c r="E467" s="3670"/>
      <c r="F467" s="3648"/>
      <c r="G467" s="3671"/>
      <c r="H467" s="3648"/>
      <c r="I467" s="25"/>
      <c r="M467" s="25"/>
      <c r="N467" s="3627"/>
      <c r="O467" s="3684"/>
      <c r="P467" s="3629"/>
      <c r="Q467" s="3629"/>
      <c r="R467" s="3629"/>
      <c r="S467" s="3685"/>
      <c r="T467" s="3629"/>
      <c r="V467" s="3526"/>
      <c r="W467" s="3531"/>
      <c r="X467" s="3522"/>
      <c r="Y467" s="3522"/>
      <c r="AA467" s="3526"/>
      <c r="AB467" s="3509"/>
      <c r="AC467" s="3528"/>
      <c r="AD467" s="3528"/>
      <c r="AF467" s="10">
        <v>1</v>
      </c>
    </row>
    <row r="468" spans="1:34" ht="30" customHeight="1">
      <c r="B468" s="3516"/>
      <c r="C468" s="178"/>
      <c r="D468" s="3648"/>
      <c r="E468" s="3670"/>
      <c r="F468" s="3648"/>
      <c r="G468" s="3671"/>
      <c r="H468" s="3648"/>
      <c r="I468" s="25"/>
      <c r="M468" s="25"/>
      <c r="N468" s="3627"/>
      <c r="O468" s="3684"/>
      <c r="P468" s="3629"/>
      <c r="Q468" s="3629"/>
      <c r="R468" s="3629"/>
      <c r="S468" s="3685"/>
      <c r="T468" s="3629"/>
      <c r="V468" s="3526"/>
      <c r="W468" s="3531"/>
      <c r="X468" s="3522"/>
      <c r="Y468" s="3522"/>
      <c r="AA468" s="3526"/>
      <c r="AB468" s="3509"/>
      <c r="AC468" s="3528"/>
      <c r="AD468" s="3528"/>
      <c r="AF468" s="3047" t="s">
        <v>3560</v>
      </c>
    </row>
    <row r="469" spans="1:34">
      <c r="A469" s="10">
        <v>1</v>
      </c>
      <c r="B469" s="10">
        <v>1</v>
      </c>
      <c r="C469" s="10">
        <v>1</v>
      </c>
      <c r="D469" s="10">
        <v>1</v>
      </c>
      <c r="E469" s="10">
        <v>1</v>
      </c>
      <c r="F469" s="10">
        <v>1</v>
      </c>
      <c r="G469" s="10">
        <v>1</v>
      </c>
      <c r="H469" s="10">
        <v>1</v>
      </c>
      <c r="I469" s="10">
        <v>1</v>
      </c>
      <c r="J469" s="10">
        <v>1</v>
      </c>
      <c r="K469" s="10">
        <v>1</v>
      </c>
      <c r="L469" s="10">
        <v>1</v>
      </c>
      <c r="M469" s="10">
        <v>1</v>
      </c>
      <c r="N469" s="10">
        <v>1</v>
      </c>
      <c r="O469" s="10">
        <v>1</v>
      </c>
      <c r="P469" s="10">
        <v>1</v>
      </c>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1" t="str">
        <f>ADDRESS(ROW(),COLUMN(),4)</f>
        <v>AF469</v>
      </c>
      <c r="AG469" s="2130"/>
      <c r="AH469" s="2131" t="str">
        <f>ADDRESS(ROW(),COLUMN(),4)</f>
        <v>AH469</v>
      </c>
    </row>
  </sheetData>
  <mergeCells count="40">
    <mergeCell ref="AB76:AB77"/>
    <mergeCell ref="K77:L77"/>
    <mergeCell ref="K91:L91"/>
    <mergeCell ref="K97:L97"/>
    <mergeCell ref="K102:L102"/>
    <mergeCell ref="AA73:AA74"/>
    <mergeCell ref="AB73:AB74"/>
    <mergeCell ref="AC73:AC74"/>
    <mergeCell ref="AD73:AD74"/>
    <mergeCell ref="K48:L48"/>
    <mergeCell ref="K51:L51"/>
    <mergeCell ref="K54:L54"/>
    <mergeCell ref="K57:L57"/>
    <mergeCell ref="K59:L59"/>
    <mergeCell ref="AA65:AA66"/>
    <mergeCell ref="AB65:AB66"/>
    <mergeCell ref="AC65:AC66"/>
    <mergeCell ref="AD65:AD66"/>
    <mergeCell ref="K67:L67"/>
    <mergeCell ref="K69:L69"/>
    <mergeCell ref="AB37:AB38"/>
    <mergeCell ref="AC37:AC38"/>
    <mergeCell ref="AD37:AD38"/>
    <mergeCell ref="K43:L43"/>
    <mergeCell ref="AB46:AB47"/>
    <mergeCell ref="AC46:AC47"/>
    <mergeCell ref="AD46:AD47"/>
    <mergeCell ref="AB10:AD10"/>
    <mergeCell ref="K22:L22"/>
    <mergeCell ref="AB32:AB33"/>
    <mergeCell ref="AC32:AC33"/>
    <mergeCell ref="AD32:AD33"/>
    <mergeCell ref="K33:L33"/>
    <mergeCell ref="K8:L8"/>
    <mergeCell ref="AB8:AD8"/>
    <mergeCell ref="C4:H5"/>
    <mergeCell ref="K4:L5"/>
    <mergeCell ref="N4:T5"/>
    <mergeCell ref="V4:Y5"/>
    <mergeCell ref="AA4:AD5"/>
  </mergeCells>
  <hyperlinks>
    <hyperlink ref="AB78" r:id="rId1" xr:uid="{F09236BD-9FB5-4AD5-8460-C0F21D761B23}"/>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BB7-96CB-4ABD-9DC0-EB50E1CF385C}">
  <dimension ref="A1:L457"/>
  <sheetViews>
    <sheetView workbookViewId="0">
      <selection activeCell="G25" sqref="G25"/>
    </sheetView>
  </sheetViews>
  <sheetFormatPr baseColWidth="10" defaultRowHeight="15"/>
  <cols>
    <col min="1" max="1" width="6.28515625" customWidth="1"/>
    <col min="2" max="2" width="11.85546875" customWidth="1"/>
    <col min="3" max="3" width="11.7109375" customWidth="1"/>
    <col min="4" max="4" width="93.42578125" customWidth="1"/>
    <col min="5" max="5" width="10" customWidth="1"/>
    <col min="6" max="6" width="11.7109375" customWidth="1"/>
    <col min="7" max="7" width="85.140625" customWidth="1"/>
    <col min="8" max="8" width="11.140625" customWidth="1"/>
    <col min="9" max="9" width="12.5703125" customWidth="1"/>
    <col min="10" max="10" width="106.7109375" customWidth="1"/>
    <col min="11" max="11" width="18.85546875" customWidth="1"/>
  </cols>
  <sheetData>
    <row r="1" spans="2:12">
      <c r="B1" s="3048" t="str">
        <f t="shared" ref="B1:J1" si="0">SUBSTITUTE(ADDRESS(1,COLUMN(),4),"1","")</f>
        <v>B</v>
      </c>
      <c r="C1" s="3048" t="str">
        <f t="shared" si="0"/>
        <v>C</v>
      </c>
      <c r="D1" s="3048" t="str">
        <f t="shared" si="0"/>
        <v>D</v>
      </c>
      <c r="E1" s="3048" t="str">
        <f t="shared" si="0"/>
        <v>E</v>
      </c>
      <c r="F1" s="3048" t="str">
        <f t="shared" si="0"/>
        <v>F</v>
      </c>
      <c r="G1" s="3048" t="str">
        <f t="shared" si="0"/>
        <v>G</v>
      </c>
      <c r="H1" s="3048" t="str">
        <f t="shared" si="0"/>
        <v>H</v>
      </c>
      <c r="I1" s="3048" t="str">
        <f t="shared" si="0"/>
        <v>I</v>
      </c>
      <c r="J1" s="3048" t="str">
        <f t="shared" si="0"/>
        <v>J</v>
      </c>
      <c r="K1" s="5118" t="s">
        <v>4372</v>
      </c>
      <c r="L1" s="10">
        <v>1</v>
      </c>
    </row>
    <row r="2" spans="2:12">
      <c r="B2" s="3012">
        <f t="shared" ref="B2:J2" ca="1" si="1">CELL("largeur",B2)</f>
        <v>11</v>
      </c>
      <c r="C2" s="3012">
        <f t="shared" ca="1" si="1"/>
        <v>11</v>
      </c>
      <c r="D2" s="3012">
        <f t="shared" ca="1" si="1"/>
        <v>93</v>
      </c>
      <c r="E2" s="3012">
        <f t="shared" ca="1" si="1"/>
        <v>9</v>
      </c>
      <c r="F2" s="3012">
        <f t="shared" ca="1" si="1"/>
        <v>11</v>
      </c>
      <c r="G2" s="3012">
        <f t="shared" ca="1" si="1"/>
        <v>84</v>
      </c>
      <c r="H2" s="3012">
        <f t="shared" ca="1" si="1"/>
        <v>10</v>
      </c>
      <c r="I2" s="3012">
        <f t="shared" ca="1" si="1"/>
        <v>12</v>
      </c>
      <c r="J2" s="3012">
        <f t="shared" ca="1" si="1"/>
        <v>106</v>
      </c>
      <c r="K2" s="5118"/>
      <c r="L2" s="10">
        <v>1</v>
      </c>
    </row>
    <row r="3" spans="2:12">
      <c r="B3" s="3013">
        <v>11</v>
      </c>
      <c r="C3" s="3013">
        <v>11</v>
      </c>
      <c r="D3" s="3013">
        <v>93</v>
      </c>
      <c r="E3" s="3013">
        <v>9</v>
      </c>
      <c r="F3" s="3013">
        <v>11</v>
      </c>
      <c r="G3" s="3013">
        <v>84</v>
      </c>
      <c r="H3" s="3013">
        <v>10</v>
      </c>
      <c r="I3" s="3013">
        <v>12</v>
      </c>
      <c r="J3" s="3013">
        <v>106</v>
      </c>
      <c r="K3" s="3015" t="s">
        <v>4374</v>
      </c>
      <c r="L3" s="10">
        <v>1</v>
      </c>
    </row>
    <row r="4" spans="2:12">
      <c r="D4" s="2983"/>
      <c r="G4" s="25"/>
      <c r="J4" s="25"/>
      <c r="K4" s="25"/>
      <c r="L4" s="10">
        <v>1</v>
      </c>
    </row>
    <row r="5" spans="2:12">
      <c r="B5" s="3049">
        <v>1</v>
      </c>
      <c r="C5" s="3049">
        <v>2</v>
      </c>
      <c r="D5" s="3050" t="s">
        <v>5084</v>
      </c>
      <c r="E5" s="3051">
        <v>1</v>
      </c>
      <c r="F5" s="3051">
        <v>2</v>
      </c>
      <c r="G5" s="3052" t="s">
        <v>5085</v>
      </c>
      <c r="H5" s="3053">
        <v>1</v>
      </c>
      <c r="I5" s="3053">
        <v>2</v>
      </c>
      <c r="J5" s="3054" t="s">
        <v>5086</v>
      </c>
      <c r="K5" s="25"/>
      <c r="L5" s="10">
        <v>1</v>
      </c>
    </row>
    <row r="6" spans="2:12">
      <c r="D6" s="2983"/>
      <c r="G6" s="25"/>
      <c r="J6" s="25"/>
      <c r="K6" s="25"/>
      <c r="L6" s="10">
        <v>1</v>
      </c>
    </row>
    <row r="7" spans="2:12" ht="15.75">
      <c r="B7" s="3055"/>
      <c r="C7" s="3055"/>
      <c r="D7" s="3055" t="s">
        <v>5087</v>
      </c>
      <c r="E7" s="3056"/>
      <c r="F7" s="3056"/>
      <c r="G7" s="3056" t="s">
        <v>5088</v>
      </c>
      <c r="H7" s="3057"/>
      <c r="I7" s="3057"/>
      <c r="J7" s="3057" t="s">
        <v>5089</v>
      </c>
      <c r="K7" s="25"/>
      <c r="L7" s="10">
        <v>1</v>
      </c>
    </row>
    <row r="8" spans="2:12">
      <c r="B8" s="3058" t="str">
        <f>SUMPRODUCT(--(D8&lt;&gt;""), LEN(TRIM(SUBSTITUTE(D8, CHAR(160), "")))) &amp; " Car."</f>
        <v>10 Car.</v>
      </c>
      <c r="C8" s="3059" t="str">
        <f t="shared" ref="C8:C71" si="2">"ligne "&amp;ROW()&amp;" ►"</f>
        <v>ligne 8 ►</v>
      </c>
      <c r="D8" s="25" t="s">
        <v>5090</v>
      </c>
      <c r="E8" s="3058" t="str">
        <f>SUMPRODUCT(--(G8&lt;&gt;""), LEN(TRIM(SUBSTITUTE(G8, CHAR(160), "")))) &amp; " Car."</f>
        <v>10 Car.</v>
      </c>
      <c r="F8" s="3059" t="str">
        <f t="shared" ref="F8:F71" si="3">"ligne "&amp;ROW()&amp;" ►"</f>
        <v>ligne 8 ►</v>
      </c>
      <c r="G8" s="25" t="s">
        <v>5091</v>
      </c>
      <c r="H8" s="3058" t="str">
        <f>SUMPRODUCT(--(J8&lt;&gt;""), LEN(TRIM(SUBSTITUTE(J8, CHAR(160), "")))) &amp; " Car."</f>
        <v>10 Car.</v>
      </c>
      <c r="I8" s="3059" t="str">
        <f t="shared" ref="I8:I71" si="4">"ligne "&amp;ROW()&amp;" ►"</f>
        <v>ligne 8 ►</v>
      </c>
      <c r="J8" s="25" t="s">
        <v>5092</v>
      </c>
      <c r="L8" s="10">
        <v>1</v>
      </c>
    </row>
    <row r="9" spans="2:12">
      <c r="B9" s="3058" t="str">
        <f t="shared" ref="B9:B72" si="5">SUMPRODUCT(--(D9&lt;&gt;""), LEN(TRIM(SUBSTITUTE(D9, CHAR(160), "")))) &amp; " Car."</f>
        <v>7 Car.</v>
      </c>
      <c r="C9" s="3059" t="str">
        <f t="shared" si="2"/>
        <v>ligne 9 ►</v>
      </c>
      <c r="D9" s="25" t="s">
        <v>5093</v>
      </c>
      <c r="E9" s="3058" t="str">
        <f t="shared" ref="E9:E72" si="6">SUMPRODUCT(--(G9&lt;&gt;""), LEN(TRIM(SUBSTITUTE(G9, CHAR(160), "")))) &amp; " Car."</f>
        <v>10 Car.</v>
      </c>
      <c r="F9" s="3059" t="str">
        <f t="shared" si="3"/>
        <v>ligne 9 ►</v>
      </c>
      <c r="G9" s="25" t="s">
        <v>5094</v>
      </c>
      <c r="H9" s="3058" t="str">
        <f t="shared" ref="H9:H72" si="7">SUMPRODUCT(--(J9&lt;&gt;""), LEN(TRIM(SUBSTITUTE(J9, CHAR(160), "")))) &amp; " Car."</f>
        <v>7 Car.</v>
      </c>
      <c r="I9" s="3059" t="str">
        <f t="shared" si="4"/>
        <v>ligne 9 ►</v>
      </c>
      <c r="J9" s="25" t="s">
        <v>5095</v>
      </c>
      <c r="L9" s="10">
        <v>1</v>
      </c>
    </row>
    <row r="10" spans="2:12">
      <c r="B10" s="3058" t="str">
        <f t="shared" si="5"/>
        <v>20 Car.</v>
      </c>
      <c r="C10" s="3059" t="str">
        <f t="shared" si="2"/>
        <v>ligne 10 ►</v>
      </c>
      <c r="D10" s="25" t="s">
        <v>5096</v>
      </c>
      <c r="E10" s="3058" t="str">
        <f t="shared" si="6"/>
        <v>23 Car.</v>
      </c>
      <c r="F10" s="3059" t="str">
        <f t="shared" si="3"/>
        <v>ligne 10 ►</v>
      </c>
      <c r="G10" s="25" t="s">
        <v>5097</v>
      </c>
      <c r="H10" s="3058" t="str">
        <f t="shared" si="7"/>
        <v>19 Car.</v>
      </c>
      <c r="I10" s="3059" t="str">
        <f t="shared" si="4"/>
        <v>ligne 10 ►</v>
      </c>
      <c r="J10" s="25" t="s">
        <v>5098</v>
      </c>
      <c r="L10" s="10">
        <v>1</v>
      </c>
    </row>
    <row r="11" spans="2:12">
      <c r="B11" s="3058" t="str">
        <f t="shared" si="5"/>
        <v>36 Car.</v>
      </c>
      <c r="C11" s="3059" t="str">
        <f t="shared" si="2"/>
        <v>ligne 11 ►</v>
      </c>
      <c r="D11" s="25" t="s">
        <v>5099</v>
      </c>
      <c r="E11" s="3058" t="str">
        <f t="shared" si="6"/>
        <v>41 Car.</v>
      </c>
      <c r="F11" s="3059" t="str">
        <f t="shared" si="3"/>
        <v>ligne 11 ►</v>
      </c>
      <c r="G11" s="25" t="s">
        <v>5100</v>
      </c>
      <c r="H11" s="3058" t="str">
        <f t="shared" si="7"/>
        <v>38 Car.</v>
      </c>
      <c r="I11" s="3059" t="str">
        <f t="shared" si="4"/>
        <v>ligne 11 ►</v>
      </c>
      <c r="J11" s="25" t="s">
        <v>5101</v>
      </c>
      <c r="L11" s="10">
        <v>1</v>
      </c>
    </row>
    <row r="12" spans="2:12" ht="15" customHeight="1">
      <c r="B12" s="3058" t="str">
        <f t="shared" si="5"/>
        <v>7 Car.</v>
      </c>
      <c r="C12" s="3059" t="str">
        <f t="shared" si="2"/>
        <v>ligne 12 ►</v>
      </c>
      <c r="D12" s="25" t="s">
        <v>5102</v>
      </c>
      <c r="E12" s="3058" t="str">
        <f t="shared" si="6"/>
        <v>6 Car.</v>
      </c>
      <c r="F12" s="3059" t="str">
        <f t="shared" si="3"/>
        <v>ligne 12 ►</v>
      </c>
      <c r="G12" s="25" t="s">
        <v>5103</v>
      </c>
      <c r="H12" s="3058" t="str">
        <f t="shared" si="7"/>
        <v>7 Car.</v>
      </c>
      <c r="I12" s="3059" t="str">
        <f t="shared" si="4"/>
        <v>ligne 12 ►</v>
      </c>
      <c r="J12" s="25" t="s">
        <v>5104</v>
      </c>
      <c r="L12" s="10">
        <v>1</v>
      </c>
    </row>
    <row r="13" spans="2:12">
      <c r="B13" s="3058" t="str">
        <f t="shared" si="5"/>
        <v>36 Car.</v>
      </c>
      <c r="C13" s="3059" t="str">
        <f t="shared" si="2"/>
        <v>ligne 13 ►</v>
      </c>
      <c r="D13" s="25" t="s">
        <v>5105</v>
      </c>
      <c r="E13" s="3058" t="str">
        <f t="shared" si="6"/>
        <v>39 Car.</v>
      </c>
      <c r="F13" s="3059" t="str">
        <f t="shared" si="3"/>
        <v>ligne 13 ►</v>
      </c>
      <c r="G13" s="25" t="s">
        <v>5106</v>
      </c>
      <c r="H13" s="3058" t="str">
        <f t="shared" si="7"/>
        <v>37 Car.</v>
      </c>
      <c r="I13" s="3059" t="str">
        <f t="shared" si="4"/>
        <v>ligne 13 ►</v>
      </c>
      <c r="J13" s="25" t="s">
        <v>5107</v>
      </c>
      <c r="L13" s="10">
        <v>1</v>
      </c>
    </row>
    <row r="14" spans="2:12">
      <c r="B14" s="3058" t="str">
        <f t="shared" si="5"/>
        <v>30 Car.</v>
      </c>
      <c r="C14" s="3059" t="str">
        <f t="shared" si="2"/>
        <v>ligne 14 ►</v>
      </c>
      <c r="D14" s="25" t="s">
        <v>5108</v>
      </c>
      <c r="E14" s="3058" t="str">
        <f t="shared" si="6"/>
        <v>24 Car.</v>
      </c>
      <c r="F14" s="3059" t="str">
        <f t="shared" si="3"/>
        <v>ligne 14 ►</v>
      </c>
      <c r="G14" s="25" t="s">
        <v>5109</v>
      </c>
      <c r="H14" s="3058" t="str">
        <f t="shared" si="7"/>
        <v>21 Car.</v>
      </c>
      <c r="I14" s="3059" t="str">
        <f t="shared" si="4"/>
        <v>ligne 14 ►</v>
      </c>
      <c r="J14" s="25" t="s">
        <v>5110</v>
      </c>
      <c r="L14" s="10">
        <v>1</v>
      </c>
    </row>
    <row r="15" spans="2:12">
      <c r="B15" s="3058" t="str">
        <f t="shared" si="5"/>
        <v>57 Car.</v>
      </c>
      <c r="C15" s="3059" t="str">
        <f t="shared" si="2"/>
        <v>ligne 15 ►</v>
      </c>
      <c r="D15" s="25" t="s">
        <v>5111</v>
      </c>
      <c r="E15" s="3058" t="str">
        <f t="shared" si="6"/>
        <v>49 Car.</v>
      </c>
      <c r="F15" s="3059" t="str">
        <f t="shared" si="3"/>
        <v>ligne 15 ►</v>
      </c>
      <c r="G15" s="25" t="s">
        <v>5112</v>
      </c>
      <c r="H15" s="3058" t="str">
        <f t="shared" si="7"/>
        <v>53 Car.</v>
      </c>
      <c r="I15" s="3059" t="str">
        <f t="shared" si="4"/>
        <v>ligne 15 ►</v>
      </c>
      <c r="J15" s="25" t="s">
        <v>5113</v>
      </c>
      <c r="L15" s="10">
        <v>1</v>
      </c>
    </row>
    <row r="16" spans="2:12">
      <c r="B16" s="3058" t="str">
        <f t="shared" si="5"/>
        <v>31 Car.</v>
      </c>
      <c r="C16" s="3059" t="str">
        <f t="shared" si="2"/>
        <v>ligne 16 ►</v>
      </c>
      <c r="D16" s="25" t="s">
        <v>5114</v>
      </c>
      <c r="E16" s="3058" t="str">
        <f t="shared" si="6"/>
        <v>26 Car.</v>
      </c>
      <c r="F16" s="3059" t="str">
        <f t="shared" si="3"/>
        <v>ligne 16 ►</v>
      </c>
      <c r="G16" s="25" t="s">
        <v>5115</v>
      </c>
      <c r="H16" s="3058" t="str">
        <f t="shared" si="7"/>
        <v>31 Car.</v>
      </c>
      <c r="I16" s="3059" t="str">
        <f t="shared" si="4"/>
        <v>ligne 16 ►</v>
      </c>
      <c r="J16" s="25" t="s">
        <v>5116</v>
      </c>
      <c r="L16" s="10">
        <v>1</v>
      </c>
    </row>
    <row r="17" spans="2:12">
      <c r="B17" s="3058" t="str">
        <f t="shared" si="5"/>
        <v>16 Car.</v>
      </c>
      <c r="C17" s="3059" t="str">
        <f t="shared" si="2"/>
        <v>ligne 17 ►</v>
      </c>
      <c r="D17" s="25" t="s">
        <v>5117</v>
      </c>
      <c r="E17" s="3058" t="str">
        <f t="shared" si="6"/>
        <v>16 Car.</v>
      </c>
      <c r="F17" s="3059" t="str">
        <f t="shared" si="3"/>
        <v>ligne 17 ►</v>
      </c>
      <c r="G17" s="25" t="s">
        <v>5118</v>
      </c>
      <c r="H17" s="3058" t="str">
        <f t="shared" si="7"/>
        <v>15 Car.</v>
      </c>
      <c r="I17" s="3059" t="str">
        <f t="shared" si="4"/>
        <v>ligne 17 ►</v>
      </c>
      <c r="J17" s="25" t="s">
        <v>5119</v>
      </c>
      <c r="L17" s="10">
        <v>1</v>
      </c>
    </row>
    <row r="18" spans="2:12">
      <c r="B18" s="3058" t="str">
        <f t="shared" si="5"/>
        <v>4 Car.</v>
      </c>
      <c r="C18" s="3059" t="str">
        <f t="shared" si="2"/>
        <v>ligne 18 ►</v>
      </c>
      <c r="D18" s="25" t="s">
        <v>5120</v>
      </c>
      <c r="E18" s="3058" t="str">
        <f t="shared" si="6"/>
        <v>5 Car.</v>
      </c>
      <c r="F18" s="3059" t="str">
        <f t="shared" si="3"/>
        <v>ligne 18 ►</v>
      </c>
      <c r="G18" s="25" t="s">
        <v>5121</v>
      </c>
      <c r="H18" s="3058" t="str">
        <f t="shared" si="7"/>
        <v>6 Car.</v>
      </c>
      <c r="I18" s="3059" t="str">
        <f t="shared" si="4"/>
        <v>ligne 18 ►</v>
      </c>
      <c r="J18" s="25" t="s">
        <v>5122</v>
      </c>
      <c r="L18" s="10">
        <v>1</v>
      </c>
    </row>
    <row r="19" spans="2:12">
      <c r="B19" s="3058" t="str">
        <f t="shared" si="5"/>
        <v>69 Car.</v>
      </c>
      <c r="C19" s="3059" t="str">
        <f t="shared" si="2"/>
        <v>ligne 19 ►</v>
      </c>
      <c r="D19" s="25" t="s">
        <v>5123</v>
      </c>
      <c r="E19" s="3058" t="str">
        <f t="shared" si="6"/>
        <v>63 Car.</v>
      </c>
      <c r="F19" s="3059" t="str">
        <f t="shared" si="3"/>
        <v>ligne 19 ►</v>
      </c>
      <c r="G19" s="25" t="s">
        <v>5124</v>
      </c>
      <c r="H19" s="3058" t="str">
        <f t="shared" si="7"/>
        <v>70 Car.</v>
      </c>
      <c r="I19" s="3059" t="str">
        <f t="shared" si="4"/>
        <v>ligne 19 ►</v>
      </c>
      <c r="J19" s="25" t="s">
        <v>5125</v>
      </c>
      <c r="L19" s="10">
        <v>1</v>
      </c>
    </row>
    <row r="20" spans="2:12">
      <c r="B20" s="3058" t="str">
        <f t="shared" si="5"/>
        <v>14 Car.</v>
      </c>
      <c r="C20" s="3059" t="str">
        <f t="shared" si="2"/>
        <v>ligne 20 ►</v>
      </c>
      <c r="D20" s="25" t="s">
        <v>5126</v>
      </c>
      <c r="E20" s="3058" t="str">
        <f t="shared" si="6"/>
        <v>20 Car.</v>
      </c>
      <c r="F20" s="3059" t="str">
        <f t="shared" si="3"/>
        <v>ligne 20 ►</v>
      </c>
      <c r="G20" s="25" t="s">
        <v>5127</v>
      </c>
      <c r="H20" s="3058" t="str">
        <f t="shared" si="7"/>
        <v>13 Car.</v>
      </c>
      <c r="I20" s="3059" t="str">
        <f t="shared" si="4"/>
        <v>ligne 20 ►</v>
      </c>
      <c r="J20" s="25" t="s">
        <v>5128</v>
      </c>
      <c r="L20" s="10">
        <v>1</v>
      </c>
    </row>
    <row r="21" spans="2:12">
      <c r="B21" s="3058" t="str">
        <f t="shared" si="5"/>
        <v>14 Car.</v>
      </c>
      <c r="C21" s="3059" t="str">
        <f t="shared" si="2"/>
        <v>ligne 21 ►</v>
      </c>
      <c r="D21" s="25" t="s">
        <v>5129</v>
      </c>
      <c r="E21" s="3058" t="str">
        <f t="shared" si="6"/>
        <v>20 Car.</v>
      </c>
      <c r="F21" s="3059" t="str">
        <f t="shared" si="3"/>
        <v>ligne 21 ►</v>
      </c>
      <c r="G21" s="25" t="s">
        <v>5130</v>
      </c>
      <c r="H21" s="3058" t="str">
        <f t="shared" si="7"/>
        <v>14 Car.</v>
      </c>
      <c r="I21" s="3059" t="str">
        <f t="shared" si="4"/>
        <v>ligne 21 ►</v>
      </c>
      <c r="J21" s="25" t="s">
        <v>5131</v>
      </c>
      <c r="L21" s="10">
        <v>1</v>
      </c>
    </row>
    <row r="22" spans="2:12">
      <c r="B22" s="3058" t="str">
        <f t="shared" si="5"/>
        <v>70 Car.</v>
      </c>
      <c r="C22" s="3059" t="str">
        <f t="shared" si="2"/>
        <v>ligne 22 ►</v>
      </c>
      <c r="D22" s="25" t="s">
        <v>5132</v>
      </c>
      <c r="E22" s="3058" t="str">
        <f t="shared" si="6"/>
        <v>71 Car.</v>
      </c>
      <c r="F22" s="3059" t="str">
        <f t="shared" si="3"/>
        <v>ligne 22 ►</v>
      </c>
      <c r="G22" s="25" t="s">
        <v>5133</v>
      </c>
      <c r="H22" s="3058" t="str">
        <f t="shared" si="7"/>
        <v>71 Car.</v>
      </c>
      <c r="I22" s="3059" t="str">
        <f t="shared" si="4"/>
        <v>ligne 22 ►</v>
      </c>
      <c r="J22" s="25" t="s">
        <v>5134</v>
      </c>
      <c r="L22" s="10">
        <v>1</v>
      </c>
    </row>
    <row r="23" spans="2:12">
      <c r="B23" s="3058" t="str">
        <f t="shared" si="5"/>
        <v>11 Car.</v>
      </c>
      <c r="C23" s="3059" t="str">
        <f t="shared" si="2"/>
        <v>ligne 23 ►</v>
      </c>
      <c r="D23" s="25" t="s">
        <v>5135</v>
      </c>
      <c r="E23" s="3058" t="str">
        <f t="shared" si="6"/>
        <v>11 Car.</v>
      </c>
      <c r="F23" s="3059" t="str">
        <f t="shared" si="3"/>
        <v>ligne 23 ►</v>
      </c>
      <c r="G23" s="25" t="s">
        <v>5136</v>
      </c>
      <c r="H23" s="3058" t="str">
        <f t="shared" si="7"/>
        <v>12 Car.</v>
      </c>
      <c r="I23" s="3059" t="str">
        <f t="shared" si="4"/>
        <v>ligne 23 ►</v>
      </c>
      <c r="J23" s="25" t="s">
        <v>5137</v>
      </c>
      <c r="L23" s="10">
        <v>1</v>
      </c>
    </row>
    <row r="24" spans="2:12">
      <c r="B24" s="3058" t="str">
        <f t="shared" si="5"/>
        <v>15 Car.</v>
      </c>
      <c r="C24" s="3059" t="str">
        <f t="shared" si="2"/>
        <v>ligne 24 ►</v>
      </c>
      <c r="D24" s="25" t="s">
        <v>5138</v>
      </c>
      <c r="E24" s="3058" t="str">
        <f t="shared" si="6"/>
        <v>16 Car.</v>
      </c>
      <c r="F24" s="3059" t="str">
        <f t="shared" si="3"/>
        <v>ligne 24 ►</v>
      </c>
      <c r="G24" s="25" t="s">
        <v>5139</v>
      </c>
      <c r="H24" s="3058" t="str">
        <f t="shared" si="7"/>
        <v>15 Car.</v>
      </c>
      <c r="I24" s="3059" t="str">
        <f t="shared" si="4"/>
        <v>ligne 24 ►</v>
      </c>
      <c r="J24" s="25" t="s">
        <v>5140</v>
      </c>
      <c r="L24" s="10">
        <v>1</v>
      </c>
    </row>
    <row r="25" spans="2:12">
      <c r="B25" s="3058" t="str">
        <f t="shared" si="5"/>
        <v>19 Car.</v>
      </c>
      <c r="C25" s="3059" t="str">
        <f t="shared" si="2"/>
        <v>ligne 25 ►</v>
      </c>
      <c r="D25" s="25" t="s">
        <v>5141</v>
      </c>
      <c r="E25" s="3058" t="str">
        <f t="shared" si="6"/>
        <v>20 Car.</v>
      </c>
      <c r="F25" s="3059" t="str">
        <f t="shared" si="3"/>
        <v>ligne 25 ►</v>
      </c>
      <c r="G25" s="25" t="s">
        <v>5142</v>
      </c>
      <c r="H25" s="3058" t="str">
        <f t="shared" si="7"/>
        <v>17 Car.</v>
      </c>
      <c r="I25" s="3059" t="str">
        <f t="shared" si="4"/>
        <v>ligne 25 ►</v>
      </c>
      <c r="J25" s="25" t="s">
        <v>5143</v>
      </c>
      <c r="L25" s="10">
        <v>1</v>
      </c>
    </row>
    <row r="26" spans="2:12">
      <c r="B26" s="3058" t="str">
        <f t="shared" si="5"/>
        <v>21 Car.</v>
      </c>
      <c r="C26" s="3059" t="str">
        <f t="shared" si="2"/>
        <v>ligne 26 ►</v>
      </c>
      <c r="D26" s="25" t="s">
        <v>5144</v>
      </c>
      <c r="E26" s="3058" t="str">
        <f t="shared" si="6"/>
        <v>23 Car.</v>
      </c>
      <c r="F26" s="3059" t="str">
        <f t="shared" si="3"/>
        <v>ligne 26 ►</v>
      </c>
      <c r="G26" s="25" t="s">
        <v>5145</v>
      </c>
      <c r="H26" s="3058" t="str">
        <f t="shared" si="7"/>
        <v>20 Car.</v>
      </c>
      <c r="I26" s="3059" t="str">
        <f t="shared" si="4"/>
        <v>ligne 26 ►</v>
      </c>
      <c r="J26" s="25" t="s">
        <v>5146</v>
      </c>
      <c r="L26" s="10">
        <v>1</v>
      </c>
    </row>
    <row r="27" spans="2:12">
      <c r="B27" s="3058" t="str">
        <f t="shared" si="5"/>
        <v>99 Car.</v>
      </c>
      <c r="C27" s="3059" t="str">
        <f t="shared" si="2"/>
        <v>ligne 27 ►</v>
      </c>
      <c r="D27" s="25" t="s">
        <v>5147</v>
      </c>
      <c r="E27" s="3058" t="str">
        <f t="shared" si="6"/>
        <v>75 Car.</v>
      </c>
      <c r="F27" s="3059" t="str">
        <f t="shared" si="3"/>
        <v>ligne 27 ►</v>
      </c>
      <c r="G27" s="25" t="s">
        <v>5148</v>
      </c>
      <c r="H27" s="3058" t="str">
        <f t="shared" si="7"/>
        <v>95 Car.</v>
      </c>
      <c r="I27" s="3059" t="str">
        <f t="shared" si="4"/>
        <v>ligne 27 ►</v>
      </c>
      <c r="J27" s="25" t="s">
        <v>5149</v>
      </c>
      <c r="L27" s="10">
        <v>1</v>
      </c>
    </row>
    <row r="28" spans="2:12">
      <c r="B28" s="3058" t="str">
        <f t="shared" si="5"/>
        <v>36 Car.</v>
      </c>
      <c r="C28" s="3059" t="str">
        <f t="shared" si="2"/>
        <v>ligne 28 ►</v>
      </c>
      <c r="D28" s="25" t="s">
        <v>5150</v>
      </c>
      <c r="E28" s="3058" t="str">
        <f t="shared" si="6"/>
        <v>34 Car.</v>
      </c>
      <c r="F28" s="3059" t="str">
        <f t="shared" si="3"/>
        <v>ligne 28 ►</v>
      </c>
      <c r="G28" s="25" t="s">
        <v>5151</v>
      </c>
      <c r="H28" s="3058" t="str">
        <f t="shared" si="7"/>
        <v>39 Car.</v>
      </c>
      <c r="I28" s="3059" t="str">
        <f t="shared" si="4"/>
        <v>ligne 28 ►</v>
      </c>
      <c r="J28" s="25" t="s">
        <v>5152</v>
      </c>
      <c r="L28" s="10">
        <v>1</v>
      </c>
    </row>
    <row r="29" spans="2:12">
      <c r="B29" s="3058" t="str">
        <f t="shared" si="5"/>
        <v>36 Car.</v>
      </c>
      <c r="C29" s="3059" t="str">
        <f t="shared" si="2"/>
        <v>ligne 29 ►</v>
      </c>
      <c r="D29" s="25" t="s">
        <v>5150</v>
      </c>
      <c r="E29" s="3058" t="str">
        <f t="shared" si="6"/>
        <v>34 Car.</v>
      </c>
      <c r="F29" s="3059" t="str">
        <f t="shared" si="3"/>
        <v>ligne 29 ►</v>
      </c>
      <c r="G29" s="25" t="s">
        <v>5151</v>
      </c>
      <c r="H29" s="3058" t="str">
        <f t="shared" si="7"/>
        <v>39 Car.</v>
      </c>
      <c r="I29" s="3059" t="str">
        <f t="shared" si="4"/>
        <v>ligne 29 ►</v>
      </c>
      <c r="J29" s="25" t="s">
        <v>5152</v>
      </c>
      <c r="L29" s="10">
        <v>1</v>
      </c>
    </row>
    <row r="30" spans="2:12" ht="15" customHeight="1">
      <c r="B30" s="3058" t="str">
        <f t="shared" si="5"/>
        <v>117 Car.</v>
      </c>
      <c r="C30" s="3059" t="str">
        <f t="shared" si="2"/>
        <v>ligne 30 ►</v>
      </c>
      <c r="D30" s="25" t="s">
        <v>5153</v>
      </c>
      <c r="E30" s="3058" t="str">
        <f t="shared" si="6"/>
        <v>94 Car.</v>
      </c>
      <c r="F30" s="3059" t="str">
        <f t="shared" si="3"/>
        <v>ligne 30 ►</v>
      </c>
      <c r="G30" s="25" t="s">
        <v>5154</v>
      </c>
      <c r="H30" s="3058" t="str">
        <f t="shared" si="7"/>
        <v>114 Car.</v>
      </c>
      <c r="I30" s="3059" t="str">
        <f t="shared" si="4"/>
        <v>ligne 30 ►</v>
      </c>
      <c r="J30" s="25" t="s">
        <v>5155</v>
      </c>
      <c r="L30" s="10">
        <v>1</v>
      </c>
    </row>
    <row r="31" spans="2:12">
      <c r="B31" s="3058" t="str">
        <f t="shared" si="5"/>
        <v>50 Car.</v>
      </c>
      <c r="C31" s="3059" t="str">
        <f t="shared" si="2"/>
        <v>ligne 31 ►</v>
      </c>
      <c r="D31" s="25" t="s">
        <v>3843</v>
      </c>
      <c r="E31" s="3058" t="str">
        <f t="shared" si="6"/>
        <v>44 Car.</v>
      </c>
      <c r="F31" s="3059" t="str">
        <f t="shared" si="3"/>
        <v>ligne 31 ►</v>
      </c>
      <c r="G31" s="25" t="s">
        <v>5156</v>
      </c>
      <c r="H31" s="3058" t="str">
        <f t="shared" si="7"/>
        <v>41 Car.</v>
      </c>
      <c r="I31" s="3059" t="str">
        <f t="shared" si="4"/>
        <v>ligne 31 ►</v>
      </c>
      <c r="J31" s="25" t="s">
        <v>5157</v>
      </c>
      <c r="L31" s="10">
        <v>1</v>
      </c>
    </row>
    <row r="32" spans="2:12">
      <c r="B32" s="3058" t="str">
        <f t="shared" si="5"/>
        <v>90 Car.</v>
      </c>
      <c r="C32" s="3059" t="str">
        <f t="shared" si="2"/>
        <v>ligne 32 ►</v>
      </c>
      <c r="D32" s="25" t="s">
        <v>5158</v>
      </c>
      <c r="E32" s="3058" t="str">
        <f t="shared" si="6"/>
        <v>81 Car.</v>
      </c>
      <c r="F32" s="3059" t="str">
        <f t="shared" si="3"/>
        <v>ligne 32 ►</v>
      </c>
      <c r="G32" s="25" t="s">
        <v>5159</v>
      </c>
      <c r="H32" s="3058" t="str">
        <f t="shared" si="7"/>
        <v>82 Car.</v>
      </c>
      <c r="I32" s="3059" t="str">
        <f t="shared" si="4"/>
        <v>ligne 32 ►</v>
      </c>
      <c r="J32" s="25" t="s">
        <v>5160</v>
      </c>
      <c r="L32" s="10">
        <v>1</v>
      </c>
    </row>
    <row r="33" spans="2:12">
      <c r="B33" s="3058" t="str">
        <f t="shared" si="5"/>
        <v>90 Car.</v>
      </c>
      <c r="C33" s="3059" t="str">
        <f t="shared" si="2"/>
        <v>ligne 33 ►</v>
      </c>
      <c r="D33" s="25" t="s">
        <v>5161</v>
      </c>
      <c r="E33" s="3058" t="str">
        <f t="shared" si="6"/>
        <v>80 Car.</v>
      </c>
      <c r="F33" s="3059" t="str">
        <f t="shared" si="3"/>
        <v>ligne 33 ►</v>
      </c>
      <c r="G33" s="25" t="s">
        <v>5162</v>
      </c>
      <c r="H33" s="3058" t="str">
        <f t="shared" si="7"/>
        <v>91 Car.</v>
      </c>
      <c r="I33" s="3059" t="str">
        <f t="shared" si="4"/>
        <v>ligne 33 ►</v>
      </c>
      <c r="J33" s="25" t="s">
        <v>5163</v>
      </c>
      <c r="L33" s="10">
        <v>1</v>
      </c>
    </row>
    <row r="34" spans="2:12">
      <c r="B34" s="3058" t="str">
        <f t="shared" si="5"/>
        <v>67 Car.</v>
      </c>
      <c r="C34" s="3059" t="str">
        <f t="shared" si="2"/>
        <v>ligne 34 ►</v>
      </c>
      <c r="D34" s="25" t="s">
        <v>5164</v>
      </c>
      <c r="E34" s="3058" t="str">
        <f t="shared" si="6"/>
        <v>57 Car.</v>
      </c>
      <c r="F34" s="3059" t="str">
        <f t="shared" si="3"/>
        <v>ligne 34 ►</v>
      </c>
      <c r="G34" s="25" t="s">
        <v>5165</v>
      </c>
      <c r="H34" s="3058" t="str">
        <f t="shared" si="7"/>
        <v>71 Car.</v>
      </c>
      <c r="I34" s="3059" t="str">
        <f t="shared" si="4"/>
        <v>ligne 34 ►</v>
      </c>
      <c r="J34" s="25" t="s">
        <v>5166</v>
      </c>
      <c r="L34" s="10">
        <v>1</v>
      </c>
    </row>
    <row r="35" spans="2:12">
      <c r="B35" s="3058" t="str">
        <f t="shared" si="5"/>
        <v>12 Car.</v>
      </c>
      <c r="C35" s="3059" t="str">
        <f t="shared" si="2"/>
        <v>ligne 35 ►</v>
      </c>
      <c r="D35" s="25" t="s">
        <v>3727</v>
      </c>
      <c r="E35" s="3058" t="str">
        <f t="shared" si="6"/>
        <v>11 Car.</v>
      </c>
      <c r="F35" s="3059" t="str">
        <f t="shared" si="3"/>
        <v>ligne 35 ►</v>
      </c>
      <c r="G35" s="25" t="s">
        <v>5167</v>
      </c>
      <c r="H35" s="3058" t="str">
        <f t="shared" si="7"/>
        <v>11 Car.</v>
      </c>
      <c r="I35" s="3059" t="str">
        <f t="shared" si="4"/>
        <v>ligne 35 ►</v>
      </c>
      <c r="J35" s="25" t="s">
        <v>5168</v>
      </c>
      <c r="L35" s="10">
        <v>1</v>
      </c>
    </row>
    <row r="36" spans="2:12">
      <c r="B36" s="3058" t="str">
        <f t="shared" si="5"/>
        <v>8 Car.</v>
      </c>
      <c r="C36" s="3059" t="str">
        <f t="shared" si="2"/>
        <v>ligne 36 ►</v>
      </c>
      <c r="D36" s="25" t="s">
        <v>3728</v>
      </c>
      <c r="E36" s="3058" t="str">
        <f t="shared" si="6"/>
        <v>7 Car.</v>
      </c>
      <c r="F36" s="3059" t="str">
        <f t="shared" si="3"/>
        <v>ligne 36 ►</v>
      </c>
      <c r="G36" s="25" t="s">
        <v>5169</v>
      </c>
      <c r="H36" s="3058" t="str">
        <f t="shared" si="7"/>
        <v>6 Car.</v>
      </c>
      <c r="I36" s="3059" t="str">
        <f t="shared" si="4"/>
        <v>ligne 36 ►</v>
      </c>
      <c r="J36" s="25" t="s">
        <v>5170</v>
      </c>
      <c r="L36" s="10">
        <v>1</v>
      </c>
    </row>
    <row r="37" spans="2:12">
      <c r="B37" s="3058" t="str">
        <f t="shared" si="5"/>
        <v>38 Car.</v>
      </c>
      <c r="C37" s="3059" t="str">
        <f t="shared" si="2"/>
        <v>ligne 37 ►</v>
      </c>
      <c r="D37" s="25" t="s">
        <v>5171</v>
      </c>
      <c r="E37" s="3058" t="str">
        <f t="shared" si="6"/>
        <v>37 Car.</v>
      </c>
      <c r="F37" s="3059" t="str">
        <f t="shared" si="3"/>
        <v>ligne 37 ►</v>
      </c>
      <c r="G37" s="25" t="s">
        <v>5172</v>
      </c>
      <c r="H37" s="3058" t="str">
        <f t="shared" si="7"/>
        <v>37 Car.</v>
      </c>
      <c r="I37" s="3059" t="str">
        <f t="shared" si="4"/>
        <v>ligne 37 ►</v>
      </c>
      <c r="J37" s="25" t="s">
        <v>5173</v>
      </c>
      <c r="L37" s="10">
        <v>1</v>
      </c>
    </row>
    <row r="38" spans="2:12" ht="15.75">
      <c r="B38" s="3058" t="str">
        <f t="shared" si="5"/>
        <v>46 Car.</v>
      </c>
      <c r="C38" s="3059" t="str">
        <f t="shared" si="2"/>
        <v>ligne 38 ►</v>
      </c>
      <c r="D38" s="3060" t="s">
        <v>5174</v>
      </c>
      <c r="E38" s="3058" t="str">
        <f t="shared" si="6"/>
        <v>41 Car.</v>
      </c>
      <c r="F38" s="3059" t="str">
        <f t="shared" si="3"/>
        <v>ligne 38 ►</v>
      </c>
      <c r="G38" s="3061" t="s">
        <v>5175</v>
      </c>
      <c r="H38" s="3058" t="str">
        <f t="shared" si="7"/>
        <v>42 Car.</v>
      </c>
      <c r="I38" s="3059" t="str">
        <f t="shared" si="4"/>
        <v>ligne 38 ►</v>
      </c>
      <c r="J38" s="3061" t="s">
        <v>5176</v>
      </c>
      <c r="L38" s="10">
        <v>1</v>
      </c>
    </row>
    <row r="39" spans="2:12" ht="15.75">
      <c r="B39" s="3058" t="str">
        <f t="shared" si="5"/>
        <v>49 Car.</v>
      </c>
      <c r="C39" s="3059" t="str">
        <f t="shared" si="2"/>
        <v>ligne 39 ►</v>
      </c>
      <c r="D39" s="3060" t="s">
        <v>5177</v>
      </c>
      <c r="E39" s="3058" t="str">
        <f t="shared" si="6"/>
        <v>40 Car.</v>
      </c>
      <c r="F39" s="3059" t="str">
        <f t="shared" si="3"/>
        <v>ligne 39 ►</v>
      </c>
      <c r="G39" s="3061" t="s">
        <v>5178</v>
      </c>
      <c r="H39" s="3058" t="str">
        <f t="shared" si="7"/>
        <v>48 Car.</v>
      </c>
      <c r="I39" s="3059" t="str">
        <f t="shared" si="4"/>
        <v>ligne 39 ►</v>
      </c>
      <c r="J39" s="3061" t="s">
        <v>5179</v>
      </c>
      <c r="L39" s="10">
        <v>1</v>
      </c>
    </row>
    <row r="40" spans="2:12">
      <c r="B40" s="3058" t="str">
        <f t="shared" si="5"/>
        <v>47 Car.</v>
      </c>
      <c r="C40" s="3059" t="str">
        <f t="shared" si="2"/>
        <v>ligne 40 ►</v>
      </c>
      <c r="D40" s="25" t="s">
        <v>5180</v>
      </c>
      <c r="E40" s="3058" t="str">
        <f t="shared" si="6"/>
        <v>41 Car.</v>
      </c>
      <c r="F40" s="3059" t="str">
        <f t="shared" si="3"/>
        <v>ligne 40 ►</v>
      </c>
      <c r="G40" s="25" t="s">
        <v>5181</v>
      </c>
      <c r="H40" s="3058" t="str">
        <f t="shared" si="7"/>
        <v>48 Car.</v>
      </c>
      <c r="I40" s="3059" t="str">
        <f t="shared" si="4"/>
        <v>ligne 40 ►</v>
      </c>
      <c r="J40" s="25" t="s">
        <v>5182</v>
      </c>
      <c r="L40" s="10">
        <v>1</v>
      </c>
    </row>
    <row r="41" spans="2:12">
      <c r="B41" s="3058" t="str">
        <f t="shared" si="5"/>
        <v>30 Car.</v>
      </c>
      <c r="C41" s="3059" t="str">
        <f t="shared" si="2"/>
        <v>ligne 41 ►</v>
      </c>
      <c r="D41" s="25" t="s">
        <v>5183</v>
      </c>
      <c r="E41" s="3058" t="str">
        <f t="shared" si="6"/>
        <v>27 Car.</v>
      </c>
      <c r="F41" s="3059" t="str">
        <f t="shared" si="3"/>
        <v>ligne 41 ►</v>
      </c>
      <c r="G41" s="25" t="s">
        <v>5184</v>
      </c>
      <c r="H41" s="3058" t="str">
        <f t="shared" si="7"/>
        <v>32 Car.</v>
      </c>
      <c r="I41" s="3059" t="str">
        <f t="shared" si="4"/>
        <v>ligne 41 ►</v>
      </c>
      <c r="J41" s="25" t="s">
        <v>5185</v>
      </c>
      <c r="L41" s="10">
        <v>1</v>
      </c>
    </row>
    <row r="42" spans="2:12" ht="15.75">
      <c r="B42" s="3058" t="str">
        <f t="shared" si="5"/>
        <v>11 Car.</v>
      </c>
      <c r="C42" s="3059" t="str">
        <f t="shared" si="2"/>
        <v>ligne 42 ►</v>
      </c>
      <c r="D42" s="3060" t="s">
        <v>5186</v>
      </c>
      <c r="E42" s="3058" t="str">
        <f t="shared" si="6"/>
        <v>7 Car.</v>
      </c>
      <c r="F42" s="3059" t="str">
        <f t="shared" si="3"/>
        <v>ligne 42 ►</v>
      </c>
      <c r="G42" s="3061" t="s">
        <v>5187</v>
      </c>
      <c r="H42" s="3058" t="str">
        <f t="shared" si="7"/>
        <v>11 Car.</v>
      </c>
      <c r="I42" s="3059" t="str">
        <f t="shared" si="4"/>
        <v>ligne 42 ►</v>
      </c>
      <c r="J42" s="3061" t="s">
        <v>5188</v>
      </c>
      <c r="L42" s="10">
        <v>1</v>
      </c>
    </row>
    <row r="43" spans="2:12" ht="15.75">
      <c r="B43" s="3058" t="str">
        <f t="shared" si="5"/>
        <v>39 Car.</v>
      </c>
      <c r="C43" s="3059" t="str">
        <f t="shared" si="2"/>
        <v>ligne 43 ►</v>
      </c>
      <c r="D43" s="3060" t="s">
        <v>5189</v>
      </c>
      <c r="E43" s="3058" t="str">
        <f t="shared" si="6"/>
        <v>32 Car.</v>
      </c>
      <c r="F43" s="3059" t="str">
        <f t="shared" si="3"/>
        <v>ligne 43 ►</v>
      </c>
      <c r="G43" s="3061" t="s">
        <v>5190</v>
      </c>
      <c r="H43" s="3058" t="str">
        <f t="shared" si="7"/>
        <v>36 Car.</v>
      </c>
      <c r="I43" s="3059" t="str">
        <f t="shared" si="4"/>
        <v>ligne 43 ►</v>
      </c>
      <c r="J43" s="3061" t="s">
        <v>5191</v>
      </c>
      <c r="L43" s="10">
        <v>1</v>
      </c>
    </row>
    <row r="44" spans="2:12" ht="15.75">
      <c r="B44" s="3058" t="str">
        <f t="shared" si="5"/>
        <v>67 Car.</v>
      </c>
      <c r="C44" s="3059" t="str">
        <f t="shared" si="2"/>
        <v>ligne 44 ►</v>
      </c>
      <c r="D44" s="3060" t="s">
        <v>5192</v>
      </c>
      <c r="E44" s="3058" t="str">
        <f t="shared" si="6"/>
        <v>59 Car.</v>
      </c>
      <c r="F44" s="3059" t="str">
        <f t="shared" si="3"/>
        <v>ligne 44 ►</v>
      </c>
      <c r="G44" s="3061" t="s">
        <v>5193</v>
      </c>
      <c r="H44" s="3058" t="str">
        <f t="shared" si="7"/>
        <v>56 Car.</v>
      </c>
      <c r="I44" s="3059" t="str">
        <f t="shared" si="4"/>
        <v>ligne 44 ►</v>
      </c>
      <c r="J44" s="3061" t="s">
        <v>5194</v>
      </c>
      <c r="L44" s="10">
        <v>1</v>
      </c>
    </row>
    <row r="45" spans="2:12" ht="15.75">
      <c r="B45" s="3058" t="str">
        <f t="shared" si="5"/>
        <v>63 Car.</v>
      </c>
      <c r="C45" s="3059" t="str">
        <f t="shared" si="2"/>
        <v>ligne 45 ►</v>
      </c>
      <c r="D45" s="3060" t="s">
        <v>5195</v>
      </c>
      <c r="E45" s="3058" t="str">
        <f t="shared" si="6"/>
        <v>59 Car.</v>
      </c>
      <c r="F45" s="3059" t="str">
        <f t="shared" si="3"/>
        <v>ligne 45 ►</v>
      </c>
      <c r="G45" s="3061" t="s">
        <v>5196</v>
      </c>
      <c r="H45" s="3058" t="str">
        <f t="shared" si="7"/>
        <v>56 Car.</v>
      </c>
      <c r="I45" s="3059" t="str">
        <f t="shared" si="4"/>
        <v>ligne 45 ►</v>
      </c>
      <c r="J45" s="3061" t="s">
        <v>5197</v>
      </c>
      <c r="L45" s="10">
        <v>1</v>
      </c>
    </row>
    <row r="46" spans="2:12">
      <c r="B46" s="3058" t="str">
        <f t="shared" si="5"/>
        <v>26 Car.</v>
      </c>
      <c r="C46" s="3059" t="str">
        <f t="shared" si="2"/>
        <v>ligne 46 ►</v>
      </c>
      <c r="D46" s="25" t="s">
        <v>5198</v>
      </c>
      <c r="E46" s="3058" t="str">
        <f t="shared" si="6"/>
        <v>16 Car.</v>
      </c>
      <c r="F46" s="3059" t="str">
        <f t="shared" si="3"/>
        <v>ligne 46 ►</v>
      </c>
      <c r="G46" s="25" t="s">
        <v>5199</v>
      </c>
      <c r="H46" s="3058" t="str">
        <f t="shared" si="7"/>
        <v>28 Car.</v>
      </c>
      <c r="I46" s="3059" t="str">
        <f t="shared" si="4"/>
        <v>ligne 46 ►</v>
      </c>
      <c r="J46" s="25" t="s">
        <v>5200</v>
      </c>
      <c r="L46" s="10">
        <v>1</v>
      </c>
    </row>
    <row r="47" spans="2:12">
      <c r="B47" s="3058" t="str">
        <f t="shared" si="5"/>
        <v>8 Car.</v>
      </c>
      <c r="C47" s="3059" t="str">
        <f t="shared" si="2"/>
        <v>ligne 47 ►</v>
      </c>
      <c r="D47" s="25" t="s">
        <v>5201</v>
      </c>
      <c r="E47" s="3058" t="str">
        <f t="shared" si="6"/>
        <v>7 Car.</v>
      </c>
      <c r="F47" s="3059" t="str">
        <f t="shared" si="3"/>
        <v>ligne 47 ►</v>
      </c>
      <c r="G47" s="25" t="s">
        <v>5202</v>
      </c>
      <c r="H47" s="3058" t="str">
        <f t="shared" si="7"/>
        <v>7 Car.</v>
      </c>
      <c r="I47" s="3059" t="str">
        <f t="shared" si="4"/>
        <v>ligne 47 ►</v>
      </c>
      <c r="J47" s="25" t="s">
        <v>5203</v>
      </c>
      <c r="L47" s="10">
        <v>1</v>
      </c>
    </row>
    <row r="48" spans="2:12">
      <c r="B48" s="3058" t="str">
        <f t="shared" si="5"/>
        <v>10 Car.</v>
      </c>
      <c r="C48" s="3059" t="str">
        <f t="shared" si="2"/>
        <v>ligne 48 ►</v>
      </c>
      <c r="D48" s="25" t="s">
        <v>5204</v>
      </c>
      <c r="E48" s="3058" t="str">
        <f t="shared" si="6"/>
        <v>7 Car.</v>
      </c>
      <c r="F48" s="3059" t="str">
        <f t="shared" si="3"/>
        <v>ligne 48 ►</v>
      </c>
      <c r="G48" s="25" t="s">
        <v>5205</v>
      </c>
      <c r="H48" s="3058" t="str">
        <f t="shared" si="7"/>
        <v>10 Car.</v>
      </c>
      <c r="I48" s="3059" t="str">
        <f t="shared" si="4"/>
        <v>ligne 48 ►</v>
      </c>
      <c r="J48" s="25" t="s">
        <v>5206</v>
      </c>
      <c r="L48" s="10">
        <v>1</v>
      </c>
    </row>
    <row r="49" spans="2:12">
      <c r="B49" s="3058" t="str">
        <f t="shared" si="5"/>
        <v>11 Car.</v>
      </c>
      <c r="C49" s="3059" t="str">
        <f t="shared" si="2"/>
        <v>ligne 49 ►</v>
      </c>
      <c r="D49" s="25" t="s">
        <v>3807</v>
      </c>
      <c r="E49" s="3058" t="str">
        <f t="shared" si="6"/>
        <v>11 Car.</v>
      </c>
      <c r="F49" s="3059" t="str">
        <f t="shared" si="3"/>
        <v>ligne 49 ►</v>
      </c>
      <c r="G49" s="25" t="s">
        <v>5207</v>
      </c>
      <c r="H49" s="3058" t="str">
        <f t="shared" si="7"/>
        <v>9 Car.</v>
      </c>
      <c r="I49" s="3059" t="str">
        <f t="shared" si="4"/>
        <v>ligne 49 ►</v>
      </c>
      <c r="J49" s="25" t="s">
        <v>5208</v>
      </c>
      <c r="L49" s="10">
        <v>1</v>
      </c>
    </row>
    <row r="50" spans="2:12">
      <c r="B50" s="3058" t="str">
        <f t="shared" si="5"/>
        <v>16 Car.</v>
      </c>
      <c r="C50" s="3059" t="str">
        <f t="shared" si="2"/>
        <v>ligne 50 ►</v>
      </c>
      <c r="D50" s="25" t="s">
        <v>5209</v>
      </c>
      <c r="E50" s="3058" t="str">
        <f t="shared" si="6"/>
        <v>18 Car.</v>
      </c>
      <c r="F50" s="3059" t="str">
        <f t="shared" si="3"/>
        <v>ligne 50 ►</v>
      </c>
      <c r="G50" s="25" t="s">
        <v>5210</v>
      </c>
      <c r="H50" s="3058" t="str">
        <f t="shared" si="7"/>
        <v>17 Car.</v>
      </c>
      <c r="I50" s="3059" t="str">
        <f t="shared" si="4"/>
        <v>ligne 50 ►</v>
      </c>
      <c r="J50" s="25" t="s">
        <v>5211</v>
      </c>
      <c r="L50" s="10">
        <v>1</v>
      </c>
    </row>
    <row r="51" spans="2:12">
      <c r="B51" s="3058" t="str">
        <f t="shared" si="5"/>
        <v>13 Car.</v>
      </c>
      <c r="C51" s="3059" t="str">
        <f t="shared" si="2"/>
        <v>ligne 51 ►</v>
      </c>
      <c r="D51" s="25" t="s">
        <v>5212</v>
      </c>
      <c r="E51" s="3058" t="str">
        <f t="shared" si="6"/>
        <v>16 Car.</v>
      </c>
      <c r="F51" s="3059" t="str">
        <f t="shared" si="3"/>
        <v>ligne 51 ►</v>
      </c>
      <c r="G51" s="25" t="s">
        <v>5213</v>
      </c>
      <c r="H51" s="3058" t="str">
        <f t="shared" si="7"/>
        <v>16 Car.</v>
      </c>
      <c r="I51" s="3059" t="str">
        <f t="shared" si="4"/>
        <v>ligne 51 ►</v>
      </c>
      <c r="J51" s="25" t="s">
        <v>5214</v>
      </c>
      <c r="L51" s="10">
        <v>1</v>
      </c>
    </row>
    <row r="52" spans="2:12">
      <c r="B52" s="3058" t="str">
        <f t="shared" si="5"/>
        <v>82 Car.</v>
      </c>
      <c r="C52" s="3059" t="str">
        <f t="shared" si="2"/>
        <v>ligne 52 ►</v>
      </c>
      <c r="D52" s="25" t="s">
        <v>5215</v>
      </c>
      <c r="E52" s="3058" t="str">
        <f t="shared" si="6"/>
        <v>82 Car.</v>
      </c>
      <c r="F52" s="3059" t="str">
        <f t="shared" si="3"/>
        <v>ligne 52 ►</v>
      </c>
      <c r="G52" s="25" t="s">
        <v>5216</v>
      </c>
      <c r="H52" s="3058" t="str">
        <f t="shared" si="7"/>
        <v>82 Car.</v>
      </c>
      <c r="I52" s="3059" t="str">
        <f t="shared" si="4"/>
        <v>ligne 52 ►</v>
      </c>
      <c r="J52" s="25" t="s">
        <v>5217</v>
      </c>
      <c r="L52" s="10">
        <v>1</v>
      </c>
    </row>
    <row r="53" spans="2:12">
      <c r="B53" s="3058" t="str">
        <f t="shared" si="5"/>
        <v>53 Car.</v>
      </c>
      <c r="C53" s="3059" t="str">
        <f t="shared" si="2"/>
        <v>ligne 53 ►</v>
      </c>
      <c r="D53" s="25" t="s">
        <v>5218</v>
      </c>
      <c r="E53" s="3058" t="str">
        <f t="shared" si="6"/>
        <v>43 Car.</v>
      </c>
      <c r="F53" s="3059" t="str">
        <f t="shared" si="3"/>
        <v>ligne 53 ►</v>
      </c>
      <c r="G53" s="25" t="s">
        <v>5219</v>
      </c>
      <c r="H53" s="3058" t="str">
        <f t="shared" si="7"/>
        <v>57 Car.</v>
      </c>
      <c r="I53" s="3059" t="str">
        <f t="shared" si="4"/>
        <v>ligne 53 ►</v>
      </c>
      <c r="J53" s="25" t="s">
        <v>5220</v>
      </c>
      <c r="L53" s="10">
        <v>1</v>
      </c>
    </row>
    <row r="54" spans="2:12" ht="15.75">
      <c r="B54" s="3058" t="str">
        <f t="shared" si="5"/>
        <v>86 Car.</v>
      </c>
      <c r="C54" s="3059" t="str">
        <f t="shared" si="2"/>
        <v>ligne 54 ►</v>
      </c>
      <c r="D54" s="3060" t="s">
        <v>5221</v>
      </c>
      <c r="E54" s="3058" t="str">
        <f t="shared" si="6"/>
        <v>69 Car.</v>
      </c>
      <c r="F54" s="3059" t="str">
        <f t="shared" si="3"/>
        <v>ligne 54 ►</v>
      </c>
      <c r="G54" s="3061" t="s">
        <v>5222</v>
      </c>
      <c r="H54" s="3058" t="str">
        <f t="shared" si="7"/>
        <v>74 Car.</v>
      </c>
      <c r="I54" s="3059" t="str">
        <f t="shared" si="4"/>
        <v>ligne 54 ►</v>
      </c>
      <c r="J54" s="3061" t="s">
        <v>5223</v>
      </c>
      <c r="L54" s="10">
        <v>1</v>
      </c>
    </row>
    <row r="55" spans="2:12" ht="15.75">
      <c r="B55" s="3058" t="str">
        <f t="shared" si="5"/>
        <v>39 Car.</v>
      </c>
      <c r="C55" s="3059" t="str">
        <f t="shared" si="2"/>
        <v>ligne 55 ►</v>
      </c>
      <c r="D55" s="3060" t="s">
        <v>5224</v>
      </c>
      <c r="E55" s="3058" t="str">
        <f t="shared" si="6"/>
        <v>41 Car.</v>
      </c>
      <c r="F55" s="3059" t="str">
        <f t="shared" si="3"/>
        <v>ligne 55 ►</v>
      </c>
      <c r="G55" s="3061" t="s">
        <v>5225</v>
      </c>
      <c r="H55" s="3058" t="str">
        <f t="shared" si="7"/>
        <v>43 Car.</v>
      </c>
      <c r="I55" s="3059" t="str">
        <f t="shared" si="4"/>
        <v>ligne 55 ►</v>
      </c>
      <c r="J55" s="3061" t="s">
        <v>5226</v>
      </c>
      <c r="L55" s="10">
        <v>1</v>
      </c>
    </row>
    <row r="56" spans="2:12">
      <c r="B56" s="3058" t="str">
        <f t="shared" si="5"/>
        <v>22 Car.</v>
      </c>
      <c r="C56" s="3059" t="str">
        <f t="shared" si="2"/>
        <v>ligne 56 ►</v>
      </c>
      <c r="D56" s="25" t="s">
        <v>5227</v>
      </c>
      <c r="E56" s="3058" t="str">
        <f t="shared" si="6"/>
        <v>24 Car.</v>
      </c>
      <c r="F56" s="3059" t="str">
        <f t="shared" si="3"/>
        <v>ligne 56 ►</v>
      </c>
      <c r="G56" s="25" t="s">
        <v>5228</v>
      </c>
      <c r="H56" s="3058" t="str">
        <f t="shared" si="7"/>
        <v>24 Car.</v>
      </c>
      <c r="I56" s="3059" t="str">
        <f t="shared" si="4"/>
        <v>ligne 56 ►</v>
      </c>
      <c r="J56" s="25" t="s">
        <v>5229</v>
      </c>
      <c r="L56" s="10">
        <v>1</v>
      </c>
    </row>
    <row r="57" spans="2:12">
      <c r="B57" s="3058" t="str">
        <f t="shared" si="5"/>
        <v>15 Car.</v>
      </c>
      <c r="C57" s="3059" t="str">
        <f t="shared" si="2"/>
        <v>ligne 57 ►</v>
      </c>
      <c r="D57" s="25" t="s">
        <v>5230</v>
      </c>
      <c r="E57" s="3058" t="str">
        <f t="shared" si="6"/>
        <v>16 Car.</v>
      </c>
      <c r="F57" s="3059" t="str">
        <f t="shared" si="3"/>
        <v>ligne 57 ►</v>
      </c>
      <c r="G57" s="25" t="s">
        <v>5231</v>
      </c>
      <c r="H57" s="3058" t="str">
        <f t="shared" si="7"/>
        <v>14 Car.</v>
      </c>
      <c r="I57" s="3059" t="str">
        <f t="shared" si="4"/>
        <v>ligne 57 ►</v>
      </c>
      <c r="J57" s="25" t="s">
        <v>5232</v>
      </c>
      <c r="L57" s="10">
        <v>1</v>
      </c>
    </row>
    <row r="58" spans="2:12">
      <c r="B58" s="3058" t="str">
        <f t="shared" si="5"/>
        <v>9 Car.</v>
      </c>
      <c r="C58" s="3059" t="str">
        <f t="shared" si="2"/>
        <v>ligne 58 ►</v>
      </c>
      <c r="D58" s="25" t="s">
        <v>5233</v>
      </c>
      <c r="E58" s="3058" t="str">
        <f t="shared" si="6"/>
        <v>12 Car.</v>
      </c>
      <c r="F58" s="3059" t="str">
        <f t="shared" si="3"/>
        <v>ligne 58 ►</v>
      </c>
      <c r="G58" s="25" t="s">
        <v>5234</v>
      </c>
      <c r="H58" s="3058" t="str">
        <f t="shared" si="7"/>
        <v>9 Car.</v>
      </c>
      <c r="I58" s="3059" t="str">
        <f t="shared" si="4"/>
        <v>ligne 58 ►</v>
      </c>
      <c r="J58" s="25" t="s">
        <v>5235</v>
      </c>
      <c r="L58" s="10">
        <v>1</v>
      </c>
    </row>
    <row r="59" spans="2:12">
      <c r="B59" s="3058" t="str">
        <f t="shared" si="5"/>
        <v>41 Car.</v>
      </c>
      <c r="C59" s="3059" t="str">
        <f t="shared" si="2"/>
        <v>ligne 59 ►</v>
      </c>
      <c r="D59" s="25" t="s">
        <v>5236</v>
      </c>
      <c r="E59" s="3058" t="str">
        <f t="shared" si="6"/>
        <v>39 Car.</v>
      </c>
      <c r="F59" s="3059" t="str">
        <f t="shared" si="3"/>
        <v>ligne 59 ►</v>
      </c>
      <c r="G59" s="25" t="s">
        <v>5237</v>
      </c>
      <c r="H59" s="3058" t="str">
        <f t="shared" si="7"/>
        <v>43 Car.</v>
      </c>
      <c r="I59" s="3059" t="str">
        <f t="shared" si="4"/>
        <v>ligne 59 ►</v>
      </c>
      <c r="J59" s="25" t="s">
        <v>5238</v>
      </c>
      <c r="L59" s="10">
        <v>1</v>
      </c>
    </row>
    <row r="60" spans="2:12">
      <c r="B60" s="3058" t="str">
        <f t="shared" si="5"/>
        <v>6 Car.</v>
      </c>
      <c r="C60" s="3059" t="str">
        <f t="shared" si="2"/>
        <v>ligne 60 ►</v>
      </c>
      <c r="D60" s="25" t="s">
        <v>5239</v>
      </c>
      <c r="E60" s="3058" t="str">
        <f t="shared" si="6"/>
        <v>6 Car.</v>
      </c>
      <c r="F60" s="3059" t="str">
        <f t="shared" si="3"/>
        <v>ligne 60 ►</v>
      </c>
      <c r="G60" s="25" t="s">
        <v>5240</v>
      </c>
      <c r="H60" s="3058" t="str">
        <f t="shared" si="7"/>
        <v>5 Car.</v>
      </c>
      <c r="I60" s="3059" t="str">
        <f t="shared" si="4"/>
        <v>ligne 60 ►</v>
      </c>
      <c r="J60" s="25" t="s">
        <v>5241</v>
      </c>
      <c r="L60" s="10">
        <v>1</v>
      </c>
    </row>
    <row r="61" spans="2:12">
      <c r="B61" s="3058" t="str">
        <f t="shared" si="5"/>
        <v>6 Car.</v>
      </c>
      <c r="C61" s="3059" t="str">
        <f t="shared" si="2"/>
        <v>ligne 61 ►</v>
      </c>
      <c r="D61" s="25" t="s">
        <v>3808</v>
      </c>
      <c r="E61" s="3058" t="str">
        <f t="shared" si="6"/>
        <v>6 Car.</v>
      </c>
      <c r="F61" s="3059" t="str">
        <f t="shared" si="3"/>
        <v>ligne 61 ►</v>
      </c>
      <c r="G61" s="25" t="s">
        <v>3808</v>
      </c>
      <c r="H61" s="3058" t="str">
        <f t="shared" si="7"/>
        <v>6 Car.</v>
      </c>
      <c r="I61" s="3059" t="str">
        <f t="shared" si="4"/>
        <v>ligne 61 ►</v>
      </c>
      <c r="J61" s="25" t="s">
        <v>3808</v>
      </c>
      <c r="L61" s="10">
        <v>1</v>
      </c>
    </row>
    <row r="62" spans="2:12" ht="15.75">
      <c r="B62" s="3058" t="str">
        <f t="shared" si="5"/>
        <v>41 Car.</v>
      </c>
      <c r="C62" s="3059" t="str">
        <f t="shared" si="2"/>
        <v>ligne 62 ►</v>
      </c>
      <c r="D62" s="3060" t="s">
        <v>5242</v>
      </c>
      <c r="E62" s="3058" t="str">
        <f t="shared" si="6"/>
        <v>37 Car.</v>
      </c>
      <c r="F62" s="3059" t="str">
        <f t="shared" si="3"/>
        <v>ligne 62 ►</v>
      </c>
      <c r="G62" s="3061" t="s">
        <v>5243</v>
      </c>
      <c r="H62" s="3058" t="str">
        <f t="shared" si="7"/>
        <v>38 Car.</v>
      </c>
      <c r="I62" s="3059" t="str">
        <f t="shared" si="4"/>
        <v>ligne 62 ►</v>
      </c>
      <c r="J62" s="3061" t="s">
        <v>5244</v>
      </c>
      <c r="L62" s="10">
        <v>1</v>
      </c>
    </row>
    <row r="63" spans="2:12" ht="15.75">
      <c r="B63" s="3058" t="str">
        <f t="shared" si="5"/>
        <v>27 Car.</v>
      </c>
      <c r="C63" s="3059" t="str">
        <f t="shared" si="2"/>
        <v>ligne 63 ►</v>
      </c>
      <c r="D63" s="3060" t="s">
        <v>5245</v>
      </c>
      <c r="E63" s="3058" t="str">
        <f t="shared" si="6"/>
        <v>25 Car.</v>
      </c>
      <c r="F63" s="3059" t="str">
        <f t="shared" si="3"/>
        <v>ligne 63 ►</v>
      </c>
      <c r="G63" s="3061" t="s">
        <v>5246</v>
      </c>
      <c r="H63" s="3058" t="str">
        <f t="shared" si="7"/>
        <v>26 Car.</v>
      </c>
      <c r="I63" s="3059" t="str">
        <f t="shared" si="4"/>
        <v>ligne 63 ►</v>
      </c>
      <c r="J63" s="3061" t="s">
        <v>5247</v>
      </c>
      <c r="L63" s="10">
        <v>1</v>
      </c>
    </row>
    <row r="64" spans="2:12">
      <c r="B64" s="3058" t="str">
        <f t="shared" si="5"/>
        <v>0 Car.</v>
      </c>
      <c r="C64" s="3059" t="str">
        <f t="shared" si="2"/>
        <v>ligne 64 ►</v>
      </c>
      <c r="D64" s="2972"/>
      <c r="E64" s="3058" t="str">
        <f t="shared" si="6"/>
        <v>0 Car.</v>
      </c>
      <c r="F64" s="3059" t="str">
        <f t="shared" si="3"/>
        <v>ligne 64 ►</v>
      </c>
      <c r="G64" s="2972"/>
      <c r="H64" s="3058" t="str">
        <f t="shared" si="7"/>
        <v>0 Car.</v>
      </c>
      <c r="I64" s="3059" t="str">
        <f t="shared" si="4"/>
        <v>ligne 64 ►</v>
      </c>
      <c r="J64" s="2972"/>
      <c r="L64" s="10">
        <v>1</v>
      </c>
    </row>
    <row r="65" spans="2:12">
      <c r="B65" s="3058" t="str">
        <f t="shared" si="5"/>
        <v>21 Car.</v>
      </c>
      <c r="C65" s="3059" t="str">
        <f t="shared" si="2"/>
        <v>ligne 65 ►</v>
      </c>
      <c r="D65" s="25" t="s">
        <v>3809</v>
      </c>
      <c r="E65" s="3058" t="str">
        <f t="shared" si="6"/>
        <v>17 Car.</v>
      </c>
      <c r="F65" s="3059" t="str">
        <f t="shared" si="3"/>
        <v>ligne 65 ►</v>
      </c>
      <c r="G65" s="25" t="s">
        <v>5248</v>
      </c>
      <c r="H65" s="3058" t="str">
        <f t="shared" si="7"/>
        <v>24 Car.</v>
      </c>
      <c r="I65" s="3059" t="str">
        <f t="shared" si="4"/>
        <v>ligne 65 ►</v>
      </c>
      <c r="J65" s="25" t="s">
        <v>5249</v>
      </c>
      <c r="L65" s="10">
        <v>1</v>
      </c>
    </row>
    <row r="66" spans="2:12" ht="15.75">
      <c r="B66" s="3058" t="str">
        <f t="shared" si="5"/>
        <v>71 Car.</v>
      </c>
      <c r="C66" s="3059" t="str">
        <f t="shared" si="2"/>
        <v>ligne 66 ►</v>
      </c>
      <c r="D66" s="3060" t="s">
        <v>5250</v>
      </c>
      <c r="E66" s="3058" t="str">
        <f t="shared" si="6"/>
        <v>67 Car.</v>
      </c>
      <c r="F66" s="3059" t="str">
        <f t="shared" si="3"/>
        <v>ligne 66 ►</v>
      </c>
      <c r="G66" s="3061" t="s">
        <v>5251</v>
      </c>
      <c r="H66" s="3058" t="str">
        <f t="shared" si="7"/>
        <v>59 Car.</v>
      </c>
      <c r="I66" s="3059" t="str">
        <f t="shared" si="4"/>
        <v>ligne 66 ►</v>
      </c>
      <c r="J66" s="3061" t="s">
        <v>5252</v>
      </c>
      <c r="L66" s="10">
        <v>1</v>
      </c>
    </row>
    <row r="67" spans="2:12" ht="15.75">
      <c r="B67" s="3058" t="str">
        <f t="shared" si="5"/>
        <v>33 Car.</v>
      </c>
      <c r="C67" s="3059" t="str">
        <f t="shared" si="2"/>
        <v>ligne 67 ►</v>
      </c>
      <c r="D67" s="3060" t="s">
        <v>5253</v>
      </c>
      <c r="E67" s="3058" t="str">
        <f t="shared" si="6"/>
        <v>33 Car.</v>
      </c>
      <c r="F67" s="3059" t="str">
        <f t="shared" si="3"/>
        <v>ligne 67 ►</v>
      </c>
      <c r="G67" s="3061" t="s">
        <v>5254</v>
      </c>
      <c r="H67" s="3058" t="str">
        <f t="shared" si="7"/>
        <v>26 Car.</v>
      </c>
      <c r="I67" s="3059" t="str">
        <f t="shared" si="4"/>
        <v>ligne 67 ►</v>
      </c>
      <c r="J67" s="3061" t="s">
        <v>5255</v>
      </c>
      <c r="L67" s="10">
        <v>1</v>
      </c>
    </row>
    <row r="68" spans="2:12">
      <c r="B68" s="3058" t="str">
        <f t="shared" si="5"/>
        <v>11 Car.</v>
      </c>
      <c r="C68" s="3059" t="str">
        <f t="shared" si="2"/>
        <v>ligne 68 ►</v>
      </c>
      <c r="D68" s="25" t="s">
        <v>3810</v>
      </c>
      <c r="E68" s="3058" t="str">
        <f t="shared" si="6"/>
        <v>10 Car.</v>
      </c>
      <c r="F68" s="3059" t="str">
        <f t="shared" si="3"/>
        <v>ligne 68 ►</v>
      </c>
      <c r="G68" s="25" t="s">
        <v>5256</v>
      </c>
      <c r="H68" s="3058" t="str">
        <f t="shared" si="7"/>
        <v>10 Car.</v>
      </c>
      <c r="I68" s="3059" t="str">
        <f t="shared" si="4"/>
        <v>ligne 68 ►</v>
      </c>
      <c r="J68" s="25" t="s">
        <v>5256</v>
      </c>
      <c r="L68" s="10">
        <v>1</v>
      </c>
    </row>
    <row r="69" spans="2:12">
      <c r="B69" s="3058" t="str">
        <f t="shared" si="5"/>
        <v>12 Car.</v>
      </c>
      <c r="C69" s="3059" t="str">
        <f t="shared" si="2"/>
        <v>ligne 69 ►</v>
      </c>
      <c r="D69" s="25" t="s">
        <v>3811</v>
      </c>
      <c r="E69" s="3058" t="str">
        <f t="shared" si="6"/>
        <v>7 Car.</v>
      </c>
      <c r="F69" s="3059" t="str">
        <f t="shared" si="3"/>
        <v>ligne 69 ►</v>
      </c>
      <c r="G69" s="25" t="s">
        <v>5257</v>
      </c>
      <c r="H69" s="3058" t="str">
        <f t="shared" si="7"/>
        <v>11 Car.</v>
      </c>
      <c r="I69" s="3059" t="str">
        <f t="shared" si="4"/>
        <v>ligne 69 ►</v>
      </c>
      <c r="J69" s="25" t="s">
        <v>5258</v>
      </c>
      <c r="L69" s="10">
        <v>1</v>
      </c>
    </row>
    <row r="70" spans="2:12">
      <c r="B70" s="3058" t="str">
        <f t="shared" si="5"/>
        <v>39 Car.</v>
      </c>
      <c r="C70" s="3059" t="str">
        <f t="shared" si="2"/>
        <v>ligne 70 ►</v>
      </c>
      <c r="D70" s="25" t="s">
        <v>5259</v>
      </c>
      <c r="E70" s="3058" t="str">
        <f t="shared" si="6"/>
        <v>32 Car.</v>
      </c>
      <c r="F70" s="3059" t="str">
        <f t="shared" si="3"/>
        <v>ligne 70 ►</v>
      </c>
      <c r="G70" s="25" t="s">
        <v>5260</v>
      </c>
      <c r="H70" s="3058" t="str">
        <f t="shared" si="7"/>
        <v>37 Car.</v>
      </c>
      <c r="I70" s="3059" t="str">
        <f t="shared" si="4"/>
        <v>ligne 70 ►</v>
      </c>
      <c r="J70" s="25" t="s">
        <v>5261</v>
      </c>
      <c r="L70" s="10">
        <v>1</v>
      </c>
    </row>
    <row r="71" spans="2:12">
      <c r="B71" s="3058" t="str">
        <f t="shared" si="5"/>
        <v>12 Car.</v>
      </c>
      <c r="C71" s="3059" t="str">
        <f t="shared" si="2"/>
        <v>ligne 71 ►</v>
      </c>
      <c r="D71" s="25" t="s">
        <v>3812</v>
      </c>
      <c r="E71" s="3058" t="str">
        <f t="shared" si="6"/>
        <v>13 Car.</v>
      </c>
      <c r="F71" s="3059" t="str">
        <f t="shared" si="3"/>
        <v>ligne 71 ►</v>
      </c>
      <c r="G71" s="25" t="s">
        <v>5262</v>
      </c>
      <c r="H71" s="3058" t="str">
        <f t="shared" si="7"/>
        <v>12 Car.</v>
      </c>
      <c r="I71" s="3059" t="str">
        <f t="shared" si="4"/>
        <v>ligne 71 ►</v>
      </c>
      <c r="J71" s="25" t="s">
        <v>5263</v>
      </c>
      <c r="L71" s="10">
        <v>1</v>
      </c>
    </row>
    <row r="72" spans="2:12">
      <c r="B72" s="3058" t="str">
        <f t="shared" si="5"/>
        <v>54 Car.</v>
      </c>
      <c r="C72" s="3059" t="str">
        <f t="shared" ref="C72:C135" si="8">"ligne "&amp;ROW()&amp;" ►"</f>
        <v>ligne 72 ►</v>
      </c>
      <c r="D72" s="25" t="s">
        <v>5264</v>
      </c>
      <c r="E72" s="3058" t="str">
        <f t="shared" si="6"/>
        <v>54 Car.</v>
      </c>
      <c r="F72" s="3059" t="str">
        <f t="shared" ref="F72:F135" si="9">"ligne "&amp;ROW()&amp;" ►"</f>
        <v>ligne 72 ►</v>
      </c>
      <c r="G72" s="25" t="s">
        <v>5265</v>
      </c>
      <c r="H72" s="3058" t="str">
        <f t="shared" si="7"/>
        <v>53 Car.</v>
      </c>
      <c r="I72" s="3059" t="str">
        <f t="shared" ref="I72:I135" si="10">"ligne "&amp;ROW()&amp;" ►"</f>
        <v>ligne 72 ►</v>
      </c>
      <c r="J72" s="25" t="s">
        <v>5266</v>
      </c>
      <c r="L72" s="10">
        <v>1</v>
      </c>
    </row>
    <row r="73" spans="2:12">
      <c r="B73" s="3058" t="str">
        <f t="shared" ref="B73:B136" si="11">SUMPRODUCT(--(D73&lt;&gt;""), LEN(TRIM(SUBSTITUTE(D73, CHAR(160), "")))) &amp; " Car."</f>
        <v>42 Car.</v>
      </c>
      <c r="C73" s="3059" t="str">
        <f t="shared" si="8"/>
        <v>ligne 73 ►</v>
      </c>
      <c r="D73" s="25" t="s">
        <v>5267</v>
      </c>
      <c r="E73" s="3058" t="str">
        <f t="shared" ref="E73:E136" si="12">SUMPRODUCT(--(G73&lt;&gt;""), LEN(TRIM(SUBSTITUTE(G73, CHAR(160), "")))) &amp; " Car."</f>
        <v>47 Car.</v>
      </c>
      <c r="F73" s="3059" t="str">
        <f t="shared" si="9"/>
        <v>ligne 73 ►</v>
      </c>
      <c r="G73" s="25" t="s">
        <v>5268</v>
      </c>
      <c r="H73" s="3058" t="str">
        <f t="shared" ref="H73:H136" si="13">SUMPRODUCT(--(J73&lt;&gt;""), LEN(TRIM(SUBSTITUTE(J73, CHAR(160), "")))) &amp; " Car."</f>
        <v>45 Car.</v>
      </c>
      <c r="I73" s="3059" t="str">
        <f t="shared" si="10"/>
        <v>ligne 73 ►</v>
      </c>
      <c r="J73" s="25" t="s">
        <v>5269</v>
      </c>
      <c r="L73" s="10">
        <v>1</v>
      </c>
    </row>
    <row r="74" spans="2:12">
      <c r="B74" s="3058" t="str">
        <f t="shared" si="11"/>
        <v>13 Car.</v>
      </c>
      <c r="C74" s="3059" t="str">
        <f t="shared" si="8"/>
        <v>ligne 74 ►</v>
      </c>
      <c r="D74" s="25" t="s">
        <v>5270</v>
      </c>
      <c r="E74" s="3058" t="str">
        <f t="shared" si="12"/>
        <v>13 Car.</v>
      </c>
      <c r="F74" s="3059" t="str">
        <f t="shared" si="9"/>
        <v>ligne 74 ►</v>
      </c>
      <c r="G74" s="25" t="s">
        <v>5270</v>
      </c>
      <c r="H74" s="3058" t="str">
        <f t="shared" si="13"/>
        <v>13 Car.</v>
      </c>
      <c r="I74" s="3059" t="str">
        <f t="shared" si="10"/>
        <v>ligne 74 ►</v>
      </c>
      <c r="J74" s="25" t="s">
        <v>5271</v>
      </c>
      <c r="L74" s="10">
        <v>1</v>
      </c>
    </row>
    <row r="75" spans="2:12">
      <c r="B75" s="3058" t="str">
        <f t="shared" si="11"/>
        <v>18 Car.</v>
      </c>
      <c r="C75" s="3059" t="str">
        <f t="shared" si="8"/>
        <v>ligne 75 ►</v>
      </c>
      <c r="D75" s="25" t="s">
        <v>5272</v>
      </c>
      <c r="E75" s="3058" t="str">
        <f t="shared" si="12"/>
        <v>18 Car.</v>
      </c>
      <c r="F75" s="3059" t="str">
        <f t="shared" si="9"/>
        <v>ligne 75 ►</v>
      </c>
      <c r="G75" s="25" t="s">
        <v>5273</v>
      </c>
      <c r="H75" s="3058" t="str">
        <f t="shared" si="13"/>
        <v>18 Car.</v>
      </c>
      <c r="I75" s="3059" t="str">
        <f t="shared" si="10"/>
        <v>ligne 75 ►</v>
      </c>
      <c r="J75" s="25" t="s">
        <v>5274</v>
      </c>
      <c r="L75" s="10">
        <v>1</v>
      </c>
    </row>
    <row r="76" spans="2:12">
      <c r="B76" s="3058" t="str">
        <f t="shared" si="11"/>
        <v>17 Car.</v>
      </c>
      <c r="C76" s="3059" t="str">
        <f t="shared" si="8"/>
        <v>ligne 76 ►</v>
      </c>
      <c r="D76" s="25" t="s">
        <v>5275</v>
      </c>
      <c r="E76" s="3058" t="str">
        <f t="shared" si="12"/>
        <v>16 Car.</v>
      </c>
      <c r="F76" s="3059" t="str">
        <f t="shared" si="9"/>
        <v>ligne 76 ►</v>
      </c>
      <c r="G76" s="25" t="s">
        <v>5276</v>
      </c>
      <c r="H76" s="3058" t="str">
        <f t="shared" si="13"/>
        <v>15 Car.</v>
      </c>
      <c r="I76" s="3059" t="str">
        <f t="shared" si="10"/>
        <v>ligne 76 ►</v>
      </c>
      <c r="J76" s="25" t="s">
        <v>5277</v>
      </c>
      <c r="L76" s="10">
        <v>1</v>
      </c>
    </row>
    <row r="77" spans="2:12">
      <c r="B77" s="3058" t="str">
        <f t="shared" si="11"/>
        <v>16 Car.</v>
      </c>
      <c r="C77" s="3059" t="str">
        <f t="shared" si="8"/>
        <v>ligne 77 ►</v>
      </c>
      <c r="D77" s="25" t="s">
        <v>5278</v>
      </c>
      <c r="E77" s="3058" t="str">
        <f t="shared" si="12"/>
        <v>16 Car.</v>
      </c>
      <c r="F77" s="3059" t="str">
        <f t="shared" si="9"/>
        <v>ligne 77 ►</v>
      </c>
      <c r="G77" s="25" t="s">
        <v>5279</v>
      </c>
      <c r="H77" s="3058" t="str">
        <f t="shared" si="13"/>
        <v>16 Car.</v>
      </c>
      <c r="I77" s="3059" t="str">
        <f t="shared" si="10"/>
        <v>ligne 77 ►</v>
      </c>
      <c r="J77" s="25" t="s">
        <v>5280</v>
      </c>
      <c r="L77" s="10">
        <v>1</v>
      </c>
    </row>
    <row r="78" spans="2:12">
      <c r="B78" s="3058" t="str">
        <f t="shared" si="11"/>
        <v>25 Car.</v>
      </c>
      <c r="C78" s="3059" t="str">
        <f t="shared" si="8"/>
        <v>ligne 78 ►</v>
      </c>
      <c r="D78" s="25" t="s">
        <v>5281</v>
      </c>
      <c r="E78" s="3058" t="str">
        <f t="shared" si="12"/>
        <v>22 Car.</v>
      </c>
      <c r="F78" s="3059" t="str">
        <f t="shared" si="9"/>
        <v>ligne 78 ►</v>
      </c>
      <c r="G78" s="25" t="s">
        <v>5282</v>
      </c>
      <c r="H78" s="3058" t="str">
        <f t="shared" si="13"/>
        <v>23 Car.</v>
      </c>
      <c r="I78" s="3059" t="str">
        <f t="shared" si="10"/>
        <v>ligne 78 ►</v>
      </c>
      <c r="J78" s="25" t="s">
        <v>5283</v>
      </c>
      <c r="L78" s="10">
        <v>1</v>
      </c>
    </row>
    <row r="79" spans="2:12">
      <c r="B79" s="3058" t="str">
        <f t="shared" si="11"/>
        <v>25 Car.</v>
      </c>
      <c r="C79" s="3059" t="str">
        <f t="shared" si="8"/>
        <v>ligne 79 ►</v>
      </c>
      <c r="D79" s="25" t="s">
        <v>5284</v>
      </c>
      <c r="E79" s="3058" t="str">
        <f t="shared" si="12"/>
        <v>22 Car.</v>
      </c>
      <c r="F79" s="3059" t="str">
        <f t="shared" si="9"/>
        <v>ligne 79 ►</v>
      </c>
      <c r="G79" s="25" t="s">
        <v>5285</v>
      </c>
      <c r="H79" s="3058" t="str">
        <f t="shared" si="13"/>
        <v>23 Car.</v>
      </c>
      <c r="I79" s="3059" t="str">
        <f t="shared" si="10"/>
        <v>ligne 79 ►</v>
      </c>
      <c r="J79" s="25" t="s">
        <v>5286</v>
      </c>
      <c r="L79" s="10">
        <v>1</v>
      </c>
    </row>
    <row r="80" spans="2:12">
      <c r="B80" s="3058" t="str">
        <f t="shared" si="11"/>
        <v>9 Car.</v>
      </c>
      <c r="C80" s="3059" t="str">
        <f t="shared" si="8"/>
        <v>ligne 80 ►</v>
      </c>
      <c r="D80" s="25" t="s">
        <v>5287</v>
      </c>
      <c r="E80" s="3058" t="str">
        <f t="shared" si="12"/>
        <v>6 Car.</v>
      </c>
      <c r="F80" s="3059" t="str">
        <f t="shared" si="9"/>
        <v>ligne 80 ►</v>
      </c>
      <c r="G80" s="25" t="s">
        <v>5288</v>
      </c>
      <c r="H80" s="3058" t="str">
        <f t="shared" si="13"/>
        <v>6 Car.</v>
      </c>
      <c r="I80" s="3059" t="str">
        <f t="shared" si="10"/>
        <v>ligne 80 ►</v>
      </c>
      <c r="J80" s="25" t="s">
        <v>5289</v>
      </c>
      <c r="L80" s="10">
        <v>1</v>
      </c>
    </row>
    <row r="81" spans="2:12">
      <c r="B81" s="3058" t="str">
        <f t="shared" si="11"/>
        <v>10 Car.</v>
      </c>
      <c r="C81" s="3059" t="str">
        <f t="shared" si="8"/>
        <v>ligne 81 ►</v>
      </c>
      <c r="D81" s="25" t="s">
        <v>12</v>
      </c>
      <c r="E81" s="3058" t="str">
        <f t="shared" si="12"/>
        <v>10 Car.</v>
      </c>
      <c r="F81" s="3059" t="str">
        <f t="shared" si="9"/>
        <v>ligne 81 ►</v>
      </c>
      <c r="G81" s="25" t="s">
        <v>12</v>
      </c>
      <c r="H81" s="3058" t="str">
        <f t="shared" si="13"/>
        <v>10 Car.</v>
      </c>
      <c r="I81" s="3059" t="str">
        <f t="shared" si="10"/>
        <v>ligne 81 ►</v>
      </c>
      <c r="J81" s="25" t="s">
        <v>12</v>
      </c>
      <c r="L81" s="10">
        <v>1</v>
      </c>
    </row>
    <row r="82" spans="2:12">
      <c r="B82" s="3058" t="str">
        <f t="shared" si="11"/>
        <v>11 Car.</v>
      </c>
      <c r="C82" s="3059" t="str">
        <f t="shared" si="8"/>
        <v>ligne 82 ►</v>
      </c>
      <c r="D82" s="25" t="s">
        <v>5290</v>
      </c>
      <c r="E82" s="3058" t="str">
        <f t="shared" si="12"/>
        <v>10 Car.</v>
      </c>
      <c r="F82" s="3059" t="str">
        <f t="shared" si="9"/>
        <v>ligne 82 ►</v>
      </c>
      <c r="G82" s="25" t="s">
        <v>5291</v>
      </c>
      <c r="H82" s="3058" t="str">
        <f t="shared" si="13"/>
        <v>10 Car.</v>
      </c>
      <c r="I82" s="3059" t="str">
        <f t="shared" si="10"/>
        <v>ligne 82 ►</v>
      </c>
      <c r="J82" s="25" t="s">
        <v>5292</v>
      </c>
      <c r="L82" s="10">
        <v>1</v>
      </c>
    </row>
    <row r="83" spans="2:12">
      <c r="B83" s="3058" t="str">
        <f t="shared" si="11"/>
        <v>68 Car.</v>
      </c>
      <c r="C83" s="3059" t="str">
        <f t="shared" si="8"/>
        <v>ligne 83 ►</v>
      </c>
      <c r="D83" s="25" t="s">
        <v>5293</v>
      </c>
      <c r="E83" s="3058" t="str">
        <f t="shared" si="12"/>
        <v>59 Car.</v>
      </c>
      <c r="F83" s="3059" t="str">
        <f t="shared" si="9"/>
        <v>ligne 83 ►</v>
      </c>
      <c r="G83" s="25" t="s">
        <v>5294</v>
      </c>
      <c r="H83" s="3058" t="str">
        <f t="shared" si="13"/>
        <v>67 Car.</v>
      </c>
      <c r="I83" s="3059" t="str">
        <f t="shared" si="10"/>
        <v>ligne 83 ►</v>
      </c>
      <c r="J83" s="25" t="s">
        <v>5295</v>
      </c>
      <c r="L83" s="10">
        <v>1</v>
      </c>
    </row>
    <row r="84" spans="2:12">
      <c r="B84" s="3058" t="str">
        <f t="shared" si="11"/>
        <v>52 Car.</v>
      </c>
      <c r="C84" s="3059" t="str">
        <f t="shared" si="8"/>
        <v>ligne 84 ►</v>
      </c>
      <c r="D84" s="25" t="s">
        <v>5296</v>
      </c>
      <c r="E84" s="3058" t="str">
        <f t="shared" si="12"/>
        <v>32 Car.</v>
      </c>
      <c r="F84" s="3059" t="str">
        <f t="shared" si="9"/>
        <v>ligne 84 ►</v>
      </c>
      <c r="G84" s="25" t="s">
        <v>5297</v>
      </c>
      <c r="H84" s="3058" t="str">
        <f t="shared" si="13"/>
        <v>33 Car.</v>
      </c>
      <c r="I84" s="3059" t="str">
        <f t="shared" si="10"/>
        <v>ligne 84 ►</v>
      </c>
      <c r="J84" s="25" t="s">
        <v>5298</v>
      </c>
      <c r="L84" s="10">
        <v>1</v>
      </c>
    </row>
    <row r="85" spans="2:12">
      <c r="B85" s="3058" t="str">
        <f t="shared" si="11"/>
        <v>6 Car.</v>
      </c>
      <c r="C85" s="3059" t="str">
        <f t="shared" si="8"/>
        <v>ligne 85 ►</v>
      </c>
      <c r="D85" s="25" t="s">
        <v>5299</v>
      </c>
      <c r="E85" s="3058" t="str">
        <f t="shared" si="12"/>
        <v>7 Car.</v>
      </c>
      <c r="F85" s="3059" t="str">
        <f t="shared" si="9"/>
        <v>ligne 85 ►</v>
      </c>
      <c r="G85" s="25" t="s">
        <v>5300</v>
      </c>
      <c r="H85" s="3058" t="str">
        <f t="shared" si="13"/>
        <v>9 Car.</v>
      </c>
      <c r="I85" s="3059" t="str">
        <f t="shared" si="10"/>
        <v>ligne 85 ►</v>
      </c>
      <c r="J85" s="25" t="s">
        <v>5301</v>
      </c>
      <c r="L85" s="10">
        <v>1</v>
      </c>
    </row>
    <row r="86" spans="2:12">
      <c r="B86" s="3058" t="str">
        <f t="shared" si="11"/>
        <v>16 Car.</v>
      </c>
      <c r="C86" s="3059" t="str">
        <f t="shared" si="8"/>
        <v>ligne 86 ►</v>
      </c>
      <c r="D86" s="25" t="s">
        <v>5302</v>
      </c>
      <c r="E86" s="3058" t="str">
        <f t="shared" si="12"/>
        <v>19 Car.</v>
      </c>
      <c r="F86" s="3059" t="str">
        <f t="shared" si="9"/>
        <v>ligne 86 ►</v>
      </c>
      <c r="G86" s="25" t="s">
        <v>5303</v>
      </c>
      <c r="H86" s="3058" t="str">
        <f t="shared" si="13"/>
        <v>14 Car.</v>
      </c>
      <c r="I86" s="3059" t="str">
        <f t="shared" si="10"/>
        <v>ligne 86 ►</v>
      </c>
      <c r="J86" s="25" t="s">
        <v>5304</v>
      </c>
      <c r="L86" s="10">
        <v>1</v>
      </c>
    </row>
    <row r="87" spans="2:12">
      <c r="B87" s="3058" t="str">
        <f t="shared" si="11"/>
        <v>118 Car.</v>
      </c>
      <c r="C87" s="3059" t="str">
        <f t="shared" si="8"/>
        <v>ligne 87 ►</v>
      </c>
      <c r="D87" s="25" t="s">
        <v>5305</v>
      </c>
      <c r="E87" s="3058" t="str">
        <f t="shared" si="12"/>
        <v>176 Car.</v>
      </c>
      <c r="F87" s="3059" t="str">
        <f t="shared" si="9"/>
        <v>ligne 87 ►</v>
      </c>
      <c r="G87" s="25" t="s">
        <v>5306</v>
      </c>
      <c r="H87" s="3058" t="str">
        <f t="shared" si="13"/>
        <v>204 Car.</v>
      </c>
      <c r="I87" s="3059" t="str">
        <f t="shared" si="10"/>
        <v>ligne 87 ►</v>
      </c>
      <c r="J87" s="25" t="s">
        <v>5307</v>
      </c>
      <c r="L87" s="10">
        <v>1</v>
      </c>
    </row>
    <row r="88" spans="2:12">
      <c r="B88" s="3058" t="str">
        <f t="shared" si="11"/>
        <v>81 Car.</v>
      </c>
      <c r="C88" s="3059" t="str">
        <f t="shared" si="8"/>
        <v>ligne 88 ►</v>
      </c>
      <c r="D88" s="25" t="s">
        <v>5308</v>
      </c>
      <c r="E88" s="3058" t="str">
        <f t="shared" si="12"/>
        <v>73 Car.</v>
      </c>
      <c r="F88" s="3059" t="str">
        <f t="shared" si="9"/>
        <v>ligne 88 ►</v>
      </c>
      <c r="G88" s="25" t="s">
        <v>5309</v>
      </c>
      <c r="H88" s="3058" t="str">
        <f t="shared" si="13"/>
        <v>94 Car.</v>
      </c>
      <c r="I88" s="3059" t="str">
        <f t="shared" si="10"/>
        <v>ligne 88 ►</v>
      </c>
      <c r="J88" s="25" t="s">
        <v>5310</v>
      </c>
      <c r="L88" s="10">
        <v>1</v>
      </c>
    </row>
    <row r="89" spans="2:12">
      <c r="B89" s="3058" t="str">
        <f t="shared" si="11"/>
        <v>73 Car.</v>
      </c>
      <c r="C89" s="3059" t="str">
        <f t="shared" si="8"/>
        <v>ligne 89 ►</v>
      </c>
      <c r="D89" s="25" t="s">
        <v>5311</v>
      </c>
      <c r="E89" s="3058" t="str">
        <f t="shared" si="12"/>
        <v>72 Car.</v>
      </c>
      <c r="F89" s="3059" t="str">
        <f t="shared" si="9"/>
        <v>ligne 89 ►</v>
      </c>
      <c r="G89" s="25" t="s">
        <v>5312</v>
      </c>
      <c r="H89" s="3058" t="str">
        <f t="shared" si="13"/>
        <v>74 Car.</v>
      </c>
      <c r="I89" s="3059" t="str">
        <f t="shared" si="10"/>
        <v>ligne 89 ►</v>
      </c>
      <c r="J89" s="25" t="s">
        <v>5313</v>
      </c>
      <c r="L89" s="10">
        <v>1</v>
      </c>
    </row>
    <row r="90" spans="2:12" ht="15" customHeight="1">
      <c r="B90" s="3058" t="str">
        <f t="shared" si="11"/>
        <v>57 Car.</v>
      </c>
      <c r="C90" s="3059" t="str">
        <f t="shared" si="8"/>
        <v>ligne 90 ►</v>
      </c>
      <c r="D90" s="25" t="s">
        <v>5314</v>
      </c>
      <c r="E90" s="3058" t="str">
        <f t="shared" si="12"/>
        <v>50 Car.</v>
      </c>
      <c r="F90" s="3059" t="str">
        <f t="shared" si="9"/>
        <v>ligne 90 ►</v>
      </c>
      <c r="G90" s="25" t="s">
        <v>5315</v>
      </c>
      <c r="H90" s="3058" t="str">
        <f t="shared" si="13"/>
        <v>57 Car.</v>
      </c>
      <c r="I90" s="3059" t="str">
        <f t="shared" si="10"/>
        <v>ligne 90 ►</v>
      </c>
      <c r="J90" s="25" t="s">
        <v>5316</v>
      </c>
      <c r="L90" s="10">
        <v>1</v>
      </c>
    </row>
    <row r="91" spans="2:12">
      <c r="B91" s="3058" t="str">
        <f t="shared" si="11"/>
        <v>19 Car.</v>
      </c>
      <c r="C91" s="3059" t="str">
        <f t="shared" si="8"/>
        <v>ligne 91 ►</v>
      </c>
      <c r="D91" s="25" t="s">
        <v>5317</v>
      </c>
      <c r="E91" s="3058" t="str">
        <f t="shared" si="12"/>
        <v>24 Car.</v>
      </c>
      <c r="F91" s="3059" t="str">
        <f t="shared" si="9"/>
        <v>ligne 91 ►</v>
      </c>
      <c r="G91" s="25" t="s">
        <v>5318</v>
      </c>
      <c r="H91" s="3058" t="str">
        <f t="shared" si="13"/>
        <v>21 Car.</v>
      </c>
      <c r="I91" s="3059" t="str">
        <f t="shared" si="10"/>
        <v>ligne 91 ►</v>
      </c>
      <c r="J91" s="25" t="s">
        <v>5319</v>
      </c>
      <c r="L91" s="10">
        <v>1</v>
      </c>
    </row>
    <row r="92" spans="2:12">
      <c r="B92" s="3058" t="str">
        <f t="shared" si="11"/>
        <v>11 Car.</v>
      </c>
      <c r="C92" s="3059" t="str">
        <f t="shared" si="8"/>
        <v>ligne 92 ►</v>
      </c>
      <c r="D92" s="25" t="s">
        <v>5320</v>
      </c>
      <c r="E92" s="3058" t="str">
        <f t="shared" si="12"/>
        <v>10 Car.</v>
      </c>
      <c r="F92" s="3059" t="str">
        <f t="shared" si="9"/>
        <v>ligne 92 ►</v>
      </c>
      <c r="G92" s="25" t="s">
        <v>5321</v>
      </c>
      <c r="H92" s="3058" t="str">
        <f t="shared" si="13"/>
        <v>15 Car.</v>
      </c>
      <c r="I92" s="3059" t="str">
        <f t="shared" si="10"/>
        <v>ligne 92 ►</v>
      </c>
      <c r="J92" s="25" t="s">
        <v>5322</v>
      </c>
      <c r="L92" s="10">
        <v>1</v>
      </c>
    </row>
    <row r="93" spans="2:12">
      <c r="B93" s="3058" t="str">
        <f t="shared" si="11"/>
        <v>35 Car.</v>
      </c>
      <c r="C93" s="3059" t="str">
        <f t="shared" si="8"/>
        <v>ligne 93 ►</v>
      </c>
      <c r="D93" s="25" t="s">
        <v>5323</v>
      </c>
      <c r="E93" s="3058" t="str">
        <f t="shared" si="12"/>
        <v>34 Car.</v>
      </c>
      <c r="F93" s="3059" t="str">
        <f t="shared" si="9"/>
        <v>ligne 93 ►</v>
      </c>
      <c r="G93" s="25" t="s">
        <v>5324</v>
      </c>
      <c r="H93" s="3058" t="str">
        <f t="shared" si="13"/>
        <v>31 Car.</v>
      </c>
      <c r="I93" s="3059" t="str">
        <f t="shared" si="10"/>
        <v>ligne 93 ►</v>
      </c>
      <c r="J93" s="25" t="s">
        <v>5325</v>
      </c>
      <c r="L93" s="10">
        <v>1</v>
      </c>
    </row>
    <row r="94" spans="2:12">
      <c r="B94" s="3058" t="str">
        <f t="shared" si="11"/>
        <v>16 Car.</v>
      </c>
      <c r="C94" s="3059" t="str">
        <f t="shared" si="8"/>
        <v>ligne 94 ►</v>
      </c>
      <c r="D94" s="25" t="s">
        <v>5326</v>
      </c>
      <c r="E94" s="3058" t="str">
        <f t="shared" si="12"/>
        <v>13 Car.</v>
      </c>
      <c r="F94" s="3059" t="str">
        <f t="shared" si="9"/>
        <v>ligne 94 ►</v>
      </c>
      <c r="G94" s="25" t="s">
        <v>5327</v>
      </c>
      <c r="H94" s="3058" t="str">
        <f t="shared" si="13"/>
        <v>15 Car.</v>
      </c>
      <c r="I94" s="3059" t="str">
        <f t="shared" si="10"/>
        <v>ligne 94 ►</v>
      </c>
      <c r="J94" s="25" t="s">
        <v>5328</v>
      </c>
      <c r="L94" s="10">
        <v>1</v>
      </c>
    </row>
    <row r="95" spans="2:12">
      <c r="B95" s="3058" t="str">
        <f t="shared" si="11"/>
        <v>51 Car.</v>
      </c>
      <c r="C95" s="3059" t="str">
        <f t="shared" si="8"/>
        <v>ligne 95 ►</v>
      </c>
      <c r="D95" s="25" t="s">
        <v>5329</v>
      </c>
      <c r="E95" s="3058" t="str">
        <f t="shared" si="12"/>
        <v>44 Car.</v>
      </c>
      <c r="F95" s="3059" t="str">
        <f t="shared" si="9"/>
        <v>ligne 95 ►</v>
      </c>
      <c r="G95" s="25" t="s">
        <v>5330</v>
      </c>
      <c r="H95" s="3058" t="str">
        <f t="shared" si="13"/>
        <v>33 Car.</v>
      </c>
      <c r="I95" s="3059" t="str">
        <f t="shared" si="10"/>
        <v>ligne 95 ►</v>
      </c>
      <c r="J95" s="25" t="s">
        <v>5331</v>
      </c>
      <c r="L95" s="10">
        <v>1</v>
      </c>
    </row>
    <row r="96" spans="2:12">
      <c r="B96" s="3058" t="str">
        <f t="shared" si="11"/>
        <v>32 Car.</v>
      </c>
      <c r="C96" s="3059" t="str">
        <f t="shared" si="8"/>
        <v>ligne 96 ►</v>
      </c>
      <c r="D96" s="3062" t="s">
        <v>5332</v>
      </c>
      <c r="E96" s="3058" t="str">
        <f t="shared" si="12"/>
        <v>28 Car.</v>
      </c>
      <c r="F96" s="3059" t="str">
        <f t="shared" si="9"/>
        <v>ligne 96 ►</v>
      </c>
      <c r="G96" s="3062" t="s">
        <v>5333</v>
      </c>
      <c r="H96" s="3058" t="str">
        <f t="shared" si="13"/>
        <v>25 Car.</v>
      </c>
      <c r="I96" s="3059" t="str">
        <f t="shared" si="10"/>
        <v>ligne 96 ►</v>
      </c>
      <c r="J96" s="3063" t="s">
        <v>5334</v>
      </c>
      <c r="L96" s="10">
        <v>1</v>
      </c>
    </row>
    <row r="97" spans="2:12">
      <c r="B97" s="3058" t="str">
        <f t="shared" si="11"/>
        <v>28 Car.</v>
      </c>
      <c r="C97" s="3059" t="str">
        <f t="shared" si="8"/>
        <v>ligne 97 ►</v>
      </c>
      <c r="D97" s="25" t="s">
        <v>5335</v>
      </c>
      <c r="E97" s="3058" t="str">
        <f t="shared" si="12"/>
        <v>22 Car.</v>
      </c>
      <c r="F97" s="3059" t="str">
        <f t="shared" si="9"/>
        <v>ligne 97 ►</v>
      </c>
      <c r="G97" s="25" t="s">
        <v>5336</v>
      </c>
      <c r="H97" s="3058" t="str">
        <f t="shared" si="13"/>
        <v>30 Car.</v>
      </c>
      <c r="I97" s="3059" t="str">
        <f t="shared" si="10"/>
        <v>ligne 97 ►</v>
      </c>
      <c r="J97" s="25" t="s">
        <v>5337</v>
      </c>
      <c r="L97" s="10">
        <v>1</v>
      </c>
    </row>
    <row r="98" spans="2:12">
      <c r="B98" s="3058" t="str">
        <f t="shared" si="11"/>
        <v>11 Car.</v>
      </c>
      <c r="C98" s="3059" t="str">
        <f t="shared" si="8"/>
        <v>ligne 98 ►</v>
      </c>
      <c r="D98" s="25" t="s">
        <v>5338</v>
      </c>
      <c r="E98" s="3058" t="str">
        <f t="shared" si="12"/>
        <v>13 Car.</v>
      </c>
      <c r="F98" s="3059" t="str">
        <f t="shared" si="9"/>
        <v>ligne 98 ►</v>
      </c>
      <c r="G98" s="25" t="s">
        <v>5339</v>
      </c>
      <c r="H98" s="3058" t="str">
        <f t="shared" si="13"/>
        <v>5 Car.</v>
      </c>
      <c r="I98" s="3059" t="str">
        <f t="shared" si="10"/>
        <v>ligne 98 ►</v>
      </c>
      <c r="J98" s="25" t="s">
        <v>5340</v>
      </c>
      <c r="L98" s="10">
        <v>1</v>
      </c>
    </row>
    <row r="99" spans="2:12">
      <c r="B99" s="3058" t="str">
        <f t="shared" si="11"/>
        <v>12 Car.</v>
      </c>
      <c r="C99" s="3059" t="str">
        <f t="shared" si="8"/>
        <v>ligne 99 ►</v>
      </c>
      <c r="D99" s="25" t="s">
        <v>5341</v>
      </c>
      <c r="E99" s="3058" t="str">
        <f t="shared" si="12"/>
        <v>11 Car.</v>
      </c>
      <c r="F99" s="3059" t="str">
        <f t="shared" si="9"/>
        <v>ligne 99 ►</v>
      </c>
      <c r="G99" s="25" t="s">
        <v>5342</v>
      </c>
      <c r="H99" s="3058" t="str">
        <f t="shared" si="13"/>
        <v>14 Car.</v>
      </c>
      <c r="I99" s="3059" t="str">
        <f t="shared" si="10"/>
        <v>ligne 99 ►</v>
      </c>
      <c r="J99" s="25" t="s">
        <v>5343</v>
      </c>
      <c r="L99" s="10">
        <v>1</v>
      </c>
    </row>
    <row r="100" spans="2:12">
      <c r="B100" s="3058" t="str">
        <f t="shared" si="11"/>
        <v>6 Car.</v>
      </c>
      <c r="C100" s="3059" t="str">
        <f t="shared" si="8"/>
        <v>ligne 100 ►</v>
      </c>
      <c r="D100" s="25" t="s">
        <v>5344</v>
      </c>
      <c r="E100" s="3058" t="str">
        <f t="shared" si="12"/>
        <v>7 Car.</v>
      </c>
      <c r="F100" s="3059" t="str">
        <f t="shared" si="9"/>
        <v>ligne 100 ►</v>
      </c>
      <c r="G100" s="25" t="s">
        <v>5345</v>
      </c>
      <c r="H100" s="3058" t="str">
        <f t="shared" si="13"/>
        <v>7 Car.</v>
      </c>
      <c r="I100" s="3059" t="str">
        <f t="shared" si="10"/>
        <v>ligne 100 ►</v>
      </c>
      <c r="J100" s="25" t="s">
        <v>5346</v>
      </c>
      <c r="L100" s="10">
        <v>1</v>
      </c>
    </row>
    <row r="101" spans="2:12">
      <c r="B101" s="3058" t="str">
        <f t="shared" si="11"/>
        <v>4 Car.</v>
      </c>
      <c r="C101" s="3059" t="str">
        <f t="shared" si="8"/>
        <v>ligne 101 ►</v>
      </c>
      <c r="D101" s="25" t="s">
        <v>5347</v>
      </c>
      <c r="E101" s="3058" t="str">
        <f t="shared" si="12"/>
        <v>4 Car.</v>
      </c>
      <c r="F101" s="3059" t="str">
        <f t="shared" si="9"/>
        <v>ligne 101 ►</v>
      </c>
      <c r="G101" s="25" t="s">
        <v>5348</v>
      </c>
      <c r="H101" s="3058" t="str">
        <f t="shared" si="13"/>
        <v>7 Car.</v>
      </c>
      <c r="I101" s="3059" t="str">
        <f t="shared" si="10"/>
        <v>ligne 101 ►</v>
      </c>
      <c r="J101" s="25" t="s">
        <v>5349</v>
      </c>
      <c r="L101" s="10">
        <v>1</v>
      </c>
    </row>
    <row r="102" spans="2:12">
      <c r="B102" s="3058" t="str">
        <f t="shared" si="11"/>
        <v>27 Car.</v>
      </c>
      <c r="C102" s="3059" t="str">
        <f t="shared" si="8"/>
        <v>ligne 102 ►</v>
      </c>
      <c r="D102" s="25" t="s">
        <v>5350</v>
      </c>
      <c r="E102" s="3058" t="str">
        <f t="shared" si="12"/>
        <v>25 Car.</v>
      </c>
      <c r="F102" s="3059" t="str">
        <f t="shared" si="9"/>
        <v>ligne 102 ►</v>
      </c>
      <c r="G102" s="25" t="s">
        <v>5351</v>
      </c>
      <c r="H102" s="3058" t="str">
        <f t="shared" si="13"/>
        <v>31 Car.</v>
      </c>
      <c r="I102" s="3059" t="str">
        <f t="shared" si="10"/>
        <v>ligne 102 ►</v>
      </c>
      <c r="J102" s="25" t="s">
        <v>5352</v>
      </c>
      <c r="L102" s="10">
        <v>1</v>
      </c>
    </row>
    <row r="103" spans="2:12">
      <c r="B103" s="3058" t="str">
        <f t="shared" si="11"/>
        <v>3 Car.</v>
      </c>
      <c r="C103" s="3059" t="str">
        <f t="shared" si="8"/>
        <v>ligne 103 ►</v>
      </c>
      <c r="D103" s="25" t="s">
        <v>5353</v>
      </c>
      <c r="E103" s="3058" t="str">
        <f t="shared" si="12"/>
        <v>4 Car.</v>
      </c>
      <c r="F103" s="3059" t="str">
        <f t="shared" si="9"/>
        <v>ligne 103 ►</v>
      </c>
      <c r="G103" s="25" t="s">
        <v>5354</v>
      </c>
      <c r="H103" s="3058" t="str">
        <f t="shared" si="13"/>
        <v>5 Car.</v>
      </c>
      <c r="I103" s="3059" t="str">
        <f t="shared" si="10"/>
        <v>ligne 103 ►</v>
      </c>
      <c r="J103" s="25" t="s">
        <v>5355</v>
      </c>
      <c r="L103" s="10">
        <v>1</v>
      </c>
    </row>
    <row r="104" spans="2:12">
      <c r="B104" s="3058" t="str">
        <f t="shared" si="11"/>
        <v>4 Car.</v>
      </c>
      <c r="C104" s="3059" t="str">
        <f t="shared" si="8"/>
        <v>ligne 104 ►</v>
      </c>
      <c r="D104" s="25" t="s">
        <v>5356</v>
      </c>
      <c r="E104" s="3058" t="str">
        <f t="shared" si="12"/>
        <v>4 Car.</v>
      </c>
      <c r="F104" s="3059" t="str">
        <f t="shared" si="9"/>
        <v>ligne 104 ►</v>
      </c>
      <c r="G104" s="25" t="s">
        <v>5357</v>
      </c>
      <c r="H104" s="3058" t="str">
        <f t="shared" si="13"/>
        <v>4 Car.</v>
      </c>
      <c r="I104" s="3059" t="str">
        <f t="shared" si="10"/>
        <v>ligne 104 ►</v>
      </c>
      <c r="J104" s="25" t="s">
        <v>5356</v>
      </c>
      <c r="L104" s="10">
        <v>1</v>
      </c>
    </row>
    <row r="105" spans="2:12">
      <c r="B105" s="3058" t="str">
        <f t="shared" si="11"/>
        <v>34 Car.</v>
      </c>
      <c r="C105" s="3059" t="str">
        <f t="shared" si="8"/>
        <v>ligne 105 ►</v>
      </c>
      <c r="D105" s="25" t="s">
        <v>5358</v>
      </c>
      <c r="E105" s="3058" t="str">
        <f t="shared" si="12"/>
        <v>24 Car.</v>
      </c>
      <c r="F105" s="3059" t="str">
        <f t="shared" si="9"/>
        <v>ligne 105 ►</v>
      </c>
      <c r="G105" s="25" t="s">
        <v>5359</v>
      </c>
      <c r="H105" s="3058" t="str">
        <f t="shared" si="13"/>
        <v>36 Car.</v>
      </c>
      <c r="I105" s="3059" t="str">
        <f t="shared" si="10"/>
        <v>ligne 105 ►</v>
      </c>
      <c r="J105" s="25" t="s">
        <v>5360</v>
      </c>
      <c r="L105" s="10">
        <v>1</v>
      </c>
    </row>
    <row r="106" spans="2:12">
      <c r="B106" s="3058" t="str">
        <f t="shared" si="11"/>
        <v>27 Car.</v>
      </c>
      <c r="C106" s="3059" t="str">
        <f t="shared" si="8"/>
        <v>ligne 106 ►</v>
      </c>
      <c r="D106" s="25" t="s">
        <v>5361</v>
      </c>
      <c r="E106" s="3058" t="str">
        <f t="shared" si="12"/>
        <v>25 Car.</v>
      </c>
      <c r="F106" s="3059" t="str">
        <f t="shared" si="9"/>
        <v>ligne 106 ►</v>
      </c>
      <c r="G106" s="25" t="s">
        <v>5362</v>
      </c>
      <c r="H106" s="3058" t="str">
        <f t="shared" si="13"/>
        <v>27 Car.</v>
      </c>
      <c r="I106" s="3059" t="str">
        <f t="shared" si="10"/>
        <v>ligne 106 ►</v>
      </c>
      <c r="J106" s="25" t="s">
        <v>5363</v>
      </c>
      <c r="L106" s="10">
        <v>1</v>
      </c>
    </row>
    <row r="107" spans="2:12">
      <c r="B107" s="3058" t="str">
        <f t="shared" si="11"/>
        <v>26 Car.</v>
      </c>
      <c r="C107" s="3059" t="str">
        <f t="shared" si="8"/>
        <v>ligne 107 ►</v>
      </c>
      <c r="D107" s="25" t="s">
        <v>5364</v>
      </c>
      <c r="E107" s="3058" t="str">
        <f t="shared" si="12"/>
        <v>26 Car.</v>
      </c>
      <c r="F107" s="3059" t="str">
        <f t="shared" si="9"/>
        <v>ligne 107 ►</v>
      </c>
      <c r="G107" s="25" t="s">
        <v>5365</v>
      </c>
      <c r="H107" s="3058" t="str">
        <f t="shared" si="13"/>
        <v>27 Car.</v>
      </c>
      <c r="I107" s="3059" t="str">
        <f t="shared" si="10"/>
        <v>ligne 107 ►</v>
      </c>
      <c r="J107" s="25" t="s">
        <v>5366</v>
      </c>
      <c r="L107" s="10">
        <v>1</v>
      </c>
    </row>
    <row r="108" spans="2:12">
      <c r="B108" s="3058" t="str">
        <f t="shared" si="11"/>
        <v>14 Car.</v>
      </c>
      <c r="C108" s="3059" t="str">
        <f t="shared" si="8"/>
        <v>ligne 108 ►</v>
      </c>
      <c r="D108" s="25" t="s">
        <v>5367</v>
      </c>
      <c r="E108" s="3058" t="str">
        <f t="shared" si="12"/>
        <v>14 Car.</v>
      </c>
      <c r="F108" s="3059" t="str">
        <f t="shared" si="9"/>
        <v>ligne 108 ►</v>
      </c>
      <c r="G108" s="25" t="s">
        <v>5367</v>
      </c>
      <c r="H108" s="3058" t="str">
        <f t="shared" si="13"/>
        <v>15 Car.</v>
      </c>
      <c r="I108" s="3059" t="str">
        <f t="shared" si="10"/>
        <v>ligne 108 ►</v>
      </c>
      <c r="J108" s="25" t="s">
        <v>5368</v>
      </c>
      <c r="L108" s="10">
        <v>1</v>
      </c>
    </row>
    <row r="109" spans="2:12">
      <c r="B109" s="3058" t="str">
        <f t="shared" si="11"/>
        <v>16 Car.</v>
      </c>
      <c r="C109" s="3059" t="str">
        <f t="shared" si="8"/>
        <v>ligne 109 ►</v>
      </c>
      <c r="D109" s="25" t="s">
        <v>5369</v>
      </c>
      <c r="E109" s="3058" t="str">
        <f t="shared" si="12"/>
        <v>14 Car.</v>
      </c>
      <c r="F109" s="3059" t="str">
        <f t="shared" si="9"/>
        <v>ligne 109 ►</v>
      </c>
      <c r="G109" s="25" t="s">
        <v>5370</v>
      </c>
      <c r="H109" s="3058" t="str">
        <f t="shared" si="13"/>
        <v>18 Car.</v>
      </c>
      <c r="I109" s="3059" t="str">
        <f t="shared" si="10"/>
        <v>ligne 109 ►</v>
      </c>
      <c r="J109" s="25" t="s">
        <v>5371</v>
      </c>
      <c r="L109" s="10">
        <v>1</v>
      </c>
    </row>
    <row r="110" spans="2:12">
      <c r="B110" s="3058" t="str">
        <f t="shared" si="11"/>
        <v>41 Car.</v>
      </c>
      <c r="C110" s="3059" t="str">
        <f t="shared" si="8"/>
        <v>ligne 110 ►</v>
      </c>
      <c r="D110" s="25" t="s">
        <v>5372</v>
      </c>
      <c r="E110" s="3058" t="str">
        <f t="shared" si="12"/>
        <v>27 Car.</v>
      </c>
      <c r="F110" s="3059" t="str">
        <f t="shared" si="9"/>
        <v>ligne 110 ►</v>
      </c>
      <c r="G110" s="25" t="s">
        <v>5373</v>
      </c>
      <c r="H110" s="3058" t="str">
        <f t="shared" si="13"/>
        <v>41 Car.</v>
      </c>
      <c r="I110" s="3059" t="str">
        <f t="shared" si="10"/>
        <v>ligne 110 ►</v>
      </c>
      <c r="J110" s="25" t="s">
        <v>5374</v>
      </c>
      <c r="L110" s="10">
        <v>1</v>
      </c>
    </row>
    <row r="111" spans="2:12">
      <c r="B111" s="3058" t="str">
        <f t="shared" si="11"/>
        <v>44 Car.</v>
      </c>
      <c r="C111" s="3059" t="str">
        <f t="shared" si="8"/>
        <v>ligne 111 ►</v>
      </c>
      <c r="D111" s="25" t="s">
        <v>5375</v>
      </c>
      <c r="E111" s="3058" t="str">
        <f t="shared" si="12"/>
        <v>25 Car.</v>
      </c>
      <c r="F111" s="3059" t="str">
        <f t="shared" si="9"/>
        <v>ligne 111 ►</v>
      </c>
      <c r="G111" s="25" t="s">
        <v>5376</v>
      </c>
      <c r="H111" s="3058" t="str">
        <f t="shared" si="13"/>
        <v>48 Car.</v>
      </c>
      <c r="I111" s="3059" t="str">
        <f t="shared" si="10"/>
        <v>ligne 111 ►</v>
      </c>
      <c r="J111" s="25" t="s">
        <v>5377</v>
      </c>
      <c r="L111" s="10">
        <v>1</v>
      </c>
    </row>
    <row r="112" spans="2:12">
      <c r="B112" s="3058" t="str">
        <f t="shared" si="11"/>
        <v>89 Car.</v>
      </c>
      <c r="C112" s="3059" t="str">
        <f t="shared" si="8"/>
        <v>ligne 112 ►</v>
      </c>
      <c r="D112" s="25" t="s">
        <v>5378</v>
      </c>
      <c r="E112" s="3058" t="str">
        <f t="shared" si="12"/>
        <v>61 Car.</v>
      </c>
      <c r="F112" s="3059" t="str">
        <f t="shared" si="9"/>
        <v>ligne 112 ►</v>
      </c>
      <c r="G112" s="25" t="s">
        <v>5379</v>
      </c>
      <c r="H112" s="3058" t="str">
        <f t="shared" si="13"/>
        <v>84 Car.</v>
      </c>
      <c r="I112" s="3059" t="str">
        <f t="shared" si="10"/>
        <v>ligne 112 ►</v>
      </c>
      <c r="J112" s="25" t="s">
        <v>5380</v>
      </c>
      <c r="L112" s="10">
        <v>1</v>
      </c>
    </row>
    <row r="113" spans="2:12">
      <c r="B113" s="3058" t="str">
        <f t="shared" si="11"/>
        <v>7 Car.</v>
      </c>
      <c r="C113" s="3059" t="str">
        <f t="shared" si="8"/>
        <v>ligne 113 ►</v>
      </c>
      <c r="D113" s="25" t="s">
        <v>5381</v>
      </c>
      <c r="E113" s="3058" t="str">
        <f t="shared" si="12"/>
        <v>6 Car.</v>
      </c>
      <c r="F113" s="3059" t="str">
        <f t="shared" si="9"/>
        <v>ligne 113 ►</v>
      </c>
      <c r="G113" s="25" t="s">
        <v>5382</v>
      </c>
      <c r="H113" s="3058" t="str">
        <f t="shared" si="13"/>
        <v>7 Car.</v>
      </c>
      <c r="I113" s="3059" t="str">
        <f t="shared" si="10"/>
        <v>ligne 113 ►</v>
      </c>
      <c r="J113" s="25" t="s">
        <v>5383</v>
      </c>
      <c r="L113" s="10">
        <v>1</v>
      </c>
    </row>
    <row r="114" spans="2:12">
      <c r="B114" s="3058" t="str">
        <f t="shared" si="11"/>
        <v>5 Car.</v>
      </c>
      <c r="C114" s="3059" t="str">
        <f t="shared" si="8"/>
        <v>ligne 114 ►</v>
      </c>
      <c r="D114" s="25" t="s">
        <v>3850</v>
      </c>
      <c r="E114" s="3058" t="str">
        <f t="shared" si="12"/>
        <v>5 Car.</v>
      </c>
      <c r="F114" s="3059" t="str">
        <f t="shared" si="9"/>
        <v>ligne 114 ►</v>
      </c>
      <c r="G114" s="25" t="s">
        <v>5384</v>
      </c>
      <c r="H114" s="3058" t="str">
        <f t="shared" si="13"/>
        <v>10 Car.</v>
      </c>
      <c r="I114" s="3059" t="str">
        <f t="shared" si="10"/>
        <v>ligne 114 ►</v>
      </c>
      <c r="J114" s="25" t="s">
        <v>5385</v>
      </c>
      <c r="L114" s="10">
        <v>1</v>
      </c>
    </row>
    <row r="115" spans="2:12">
      <c r="B115" s="3058" t="str">
        <f t="shared" si="11"/>
        <v>13 Car.</v>
      </c>
      <c r="C115" s="3059" t="str">
        <f t="shared" si="8"/>
        <v>ligne 115 ►</v>
      </c>
      <c r="D115" s="25" t="s">
        <v>5386</v>
      </c>
      <c r="E115" s="3058" t="str">
        <f t="shared" si="12"/>
        <v>11 Car.</v>
      </c>
      <c r="F115" s="3059" t="str">
        <f t="shared" si="9"/>
        <v>ligne 115 ►</v>
      </c>
      <c r="G115" s="25" t="s">
        <v>5387</v>
      </c>
      <c r="H115" s="3058" t="str">
        <f t="shared" si="13"/>
        <v>18 Car.</v>
      </c>
      <c r="I115" s="3059" t="str">
        <f t="shared" si="10"/>
        <v>ligne 115 ►</v>
      </c>
      <c r="J115" s="25" t="s">
        <v>5388</v>
      </c>
      <c r="L115" s="10">
        <v>1</v>
      </c>
    </row>
    <row r="116" spans="2:12">
      <c r="B116" s="3058" t="str">
        <f t="shared" si="11"/>
        <v>52 Car.</v>
      </c>
      <c r="C116" s="3059" t="str">
        <f t="shared" si="8"/>
        <v>ligne 116 ►</v>
      </c>
      <c r="D116" s="25" t="s">
        <v>5389</v>
      </c>
      <c r="E116" s="3058" t="str">
        <f t="shared" si="12"/>
        <v>37 Car.</v>
      </c>
      <c r="F116" s="3059" t="str">
        <f t="shared" si="9"/>
        <v>ligne 116 ►</v>
      </c>
      <c r="G116" s="25" t="s">
        <v>5390</v>
      </c>
      <c r="H116" s="3058" t="str">
        <f t="shared" si="13"/>
        <v>41 Car.</v>
      </c>
      <c r="I116" s="3059" t="str">
        <f t="shared" si="10"/>
        <v>ligne 116 ►</v>
      </c>
      <c r="J116" s="25" t="s">
        <v>5391</v>
      </c>
      <c r="L116" s="10">
        <v>1</v>
      </c>
    </row>
    <row r="117" spans="2:12">
      <c r="B117" s="3058" t="str">
        <f t="shared" si="11"/>
        <v>8 Car.</v>
      </c>
      <c r="C117" s="3059" t="str">
        <f t="shared" si="8"/>
        <v>ligne 117 ►</v>
      </c>
      <c r="D117" s="25" t="s">
        <v>3834</v>
      </c>
      <c r="E117" s="3058" t="str">
        <f t="shared" si="12"/>
        <v>8 Car.</v>
      </c>
      <c r="F117" s="3059" t="str">
        <f t="shared" si="9"/>
        <v>ligne 117 ►</v>
      </c>
      <c r="G117" s="25" t="s">
        <v>5392</v>
      </c>
      <c r="H117" s="3058" t="str">
        <f t="shared" si="13"/>
        <v>15 Car.</v>
      </c>
      <c r="I117" s="3059" t="str">
        <f t="shared" si="10"/>
        <v>ligne 117 ►</v>
      </c>
      <c r="J117" s="25" t="s">
        <v>5393</v>
      </c>
      <c r="L117" s="10">
        <v>1</v>
      </c>
    </row>
    <row r="118" spans="2:12">
      <c r="B118" s="3058" t="str">
        <f t="shared" si="11"/>
        <v>8 Car.</v>
      </c>
      <c r="C118" s="3059" t="str">
        <f t="shared" si="8"/>
        <v>ligne 118 ►</v>
      </c>
      <c r="D118" s="25" t="s">
        <v>3836</v>
      </c>
      <c r="E118" s="3058" t="str">
        <f t="shared" si="12"/>
        <v>15 Car.</v>
      </c>
      <c r="F118" s="3059" t="str">
        <f t="shared" si="9"/>
        <v>ligne 118 ►</v>
      </c>
      <c r="G118" s="25" t="s">
        <v>5394</v>
      </c>
      <c r="H118" s="3058" t="str">
        <f t="shared" si="13"/>
        <v>18 Car.</v>
      </c>
      <c r="I118" s="3059" t="str">
        <f t="shared" si="10"/>
        <v>ligne 118 ►</v>
      </c>
      <c r="J118" s="25" t="s">
        <v>5395</v>
      </c>
      <c r="L118" s="10">
        <v>1</v>
      </c>
    </row>
    <row r="119" spans="2:12">
      <c r="B119" s="3058" t="str">
        <f t="shared" si="11"/>
        <v>73 Car.</v>
      </c>
      <c r="C119" s="3059" t="str">
        <f t="shared" si="8"/>
        <v>ligne 119 ►</v>
      </c>
      <c r="D119" s="25" t="s">
        <v>5396</v>
      </c>
      <c r="E119" s="3058" t="str">
        <f t="shared" si="12"/>
        <v>80 Car.</v>
      </c>
      <c r="F119" s="3059" t="str">
        <f t="shared" si="9"/>
        <v>ligne 119 ►</v>
      </c>
      <c r="G119" s="25" t="s">
        <v>5397</v>
      </c>
      <c r="H119" s="3058" t="str">
        <f t="shared" si="13"/>
        <v>68 Car.</v>
      </c>
      <c r="I119" s="3059" t="str">
        <f t="shared" si="10"/>
        <v>ligne 119 ►</v>
      </c>
      <c r="J119" s="25" t="s">
        <v>5398</v>
      </c>
      <c r="L119" s="10">
        <v>1</v>
      </c>
    </row>
    <row r="120" spans="2:12">
      <c r="B120" s="3058" t="str">
        <f t="shared" si="11"/>
        <v>33 Car.</v>
      </c>
      <c r="C120" s="3059" t="str">
        <f t="shared" si="8"/>
        <v>ligne 120 ►</v>
      </c>
      <c r="D120" s="25" t="s">
        <v>5399</v>
      </c>
      <c r="E120" s="3058" t="str">
        <f t="shared" si="12"/>
        <v>34 Car.</v>
      </c>
      <c r="F120" s="3059" t="str">
        <f t="shared" si="9"/>
        <v>ligne 120 ►</v>
      </c>
      <c r="G120" s="25" t="s">
        <v>5400</v>
      </c>
      <c r="H120" s="3058" t="str">
        <f t="shared" si="13"/>
        <v>32 Car.</v>
      </c>
      <c r="I120" s="3059" t="str">
        <f t="shared" si="10"/>
        <v>ligne 120 ►</v>
      </c>
      <c r="J120" s="25" t="s">
        <v>5401</v>
      </c>
      <c r="L120" s="10">
        <v>1</v>
      </c>
    </row>
    <row r="121" spans="2:12">
      <c r="B121" s="3058" t="str">
        <f t="shared" si="11"/>
        <v>15 Car.</v>
      </c>
      <c r="C121" s="3059" t="str">
        <f t="shared" si="8"/>
        <v>ligne 121 ►</v>
      </c>
      <c r="D121" s="25" t="s">
        <v>5402</v>
      </c>
      <c r="E121" s="3058" t="str">
        <f t="shared" si="12"/>
        <v>9 Car.</v>
      </c>
      <c r="F121" s="3059" t="str">
        <f t="shared" si="9"/>
        <v>ligne 121 ►</v>
      </c>
      <c r="G121" s="25" t="s">
        <v>5403</v>
      </c>
      <c r="H121" s="3058" t="str">
        <f t="shared" si="13"/>
        <v>27 Car.</v>
      </c>
      <c r="I121" s="3059" t="str">
        <f t="shared" si="10"/>
        <v>ligne 121 ►</v>
      </c>
      <c r="J121" s="25" t="s">
        <v>5404</v>
      </c>
      <c r="L121" s="10">
        <v>1</v>
      </c>
    </row>
    <row r="122" spans="2:12">
      <c r="B122" s="3058" t="str">
        <f t="shared" si="11"/>
        <v>58 Car.</v>
      </c>
      <c r="C122" s="3059" t="str">
        <f t="shared" si="8"/>
        <v>ligne 122 ►</v>
      </c>
      <c r="D122" s="25" t="s">
        <v>5405</v>
      </c>
      <c r="E122" s="3058" t="str">
        <f t="shared" si="12"/>
        <v>51 Car.</v>
      </c>
      <c r="F122" s="3059" t="str">
        <f t="shared" si="9"/>
        <v>ligne 122 ►</v>
      </c>
      <c r="G122" s="25" t="s">
        <v>5406</v>
      </c>
      <c r="H122" s="3058" t="str">
        <f t="shared" si="13"/>
        <v>58 Car.</v>
      </c>
      <c r="I122" s="3059" t="str">
        <f t="shared" si="10"/>
        <v>ligne 122 ►</v>
      </c>
      <c r="J122" s="25" t="s">
        <v>5407</v>
      </c>
      <c r="L122" s="10">
        <v>1</v>
      </c>
    </row>
    <row r="123" spans="2:12">
      <c r="B123" s="3058" t="str">
        <f t="shared" si="11"/>
        <v>42 Car.</v>
      </c>
      <c r="C123" s="3059" t="str">
        <f t="shared" si="8"/>
        <v>ligne 123 ►</v>
      </c>
      <c r="D123" s="25" t="s">
        <v>5408</v>
      </c>
      <c r="E123" s="3058" t="str">
        <f t="shared" si="12"/>
        <v>38 Car.</v>
      </c>
      <c r="F123" s="3059" t="str">
        <f t="shared" si="9"/>
        <v>ligne 123 ►</v>
      </c>
      <c r="G123" s="25" t="s">
        <v>5409</v>
      </c>
      <c r="H123" s="3058" t="str">
        <f t="shared" si="13"/>
        <v>39 Car.</v>
      </c>
      <c r="I123" s="3059" t="str">
        <f t="shared" si="10"/>
        <v>ligne 123 ►</v>
      </c>
      <c r="J123" s="25" t="s">
        <v>5410</v>
      </c>
      <c r="L123" s="10">
        <v>1</v>
      </c>
    </row>
    <row r="124" spans="2:12">
      <c r="B124" s="3058" t="str">
        <f t="shared" si="11"/>
        <v>62 Car.</v>
      </c>
      <c r="C124" s="3059" t="str">
        <f t="shared" si="8"/>
        <v>ligne 124 ►</v>
      </c>
      <c r="D124" s="25" t="s">
        <v>5411</v>
      </c>
      <c r="E124" s="3058" t="str">
        <f t="shared" si="12"/>
        <v>47 Car.</v>
      </c>
      <c r="F124" s="3059" t="str">
        <f t="shared" si="9"/>
        <v>ligne 124 ►</v>
      </c>
      <c r="G124" s="25" t="s">
        <v>5412</v>
      </c>
      <c r="H124" s="3058" t="str">
        <f t="shared" si="13"/>
        <v>60 Car.</v>
      </c>
      <c r="I124" s="3059" t="str">
        <f t="shared" si="10"/>
        <v>ligne 124 ►</v>
      </c>
      <c r="J124" s="25" t="s">
        <v>5413</v>
      </c>
      <c r="L124" s="10">
        <v>1</v>
      </c>
    </row>
    <row r="125" spans="2:12">
      <c r="B125" s="3058" t="str">
        <f t="shared" si="11"/>
        <v>7 Car.</v>
      </c>
      <c r="C125" s="3059" t="str">
        <f t="shared" si="8"/>
        <v>ligne 125 ►</v>
      </c>
      <c r="D125" s="25" t="s">
        <v>5414</v>
      </c>
      <c r="E125" s="3058" t="str">
        <f t="shared" si="12"/>
        <v>7 Car.</v>
      </c>
      <c r="F125" s="3059" t="str">
        <f t="shared" si="9"/>
        <v>ligne 125 ►</v>
      </c>
      <c r="G125" s="25" t="s">
        <v>5415</v>
      </c>
      <c r="H125" s="3058" t="str">
        <f t="shared" si="13"/>
        <v>7 Car.</v>
      </c>
      <c r="I125" s="3059" t="str">
        <f t="shared" si="10"/>
        <v>ligne 125 ►</v>
      </c>
      <c r="J125" s="25" t="s">
        <v>5416</v>
      </c>
      <c r="L125" s="10">
        <v>1</v>
      </c>
    </row>
    <row r="126" spans="2:12">
      <c r="B126" s="3058" t="str">
        <f t="shared" si="11"/>
        <v>10 Car.</v>
      </c>
      <c r="C126" s="3059" t="str">
        <f t="shared" si="8"/>
        <v>ligne 126 ►</v>
      </c>
      <c r="D126" s="25" t="s">
        <v>5417</v>
      </c>
      <c r="E126" s="3058" t="str">
        <f t="shared" si="12"/>
        <v>10 Car.</v>
      </c>
      <c r="F126" s="3059" t="str">
        <f t="shared" si="9"/>
        <v>ligne 126 ►</v>
      </c>
      <c r="G126" s="25" t="s">
        <v>5417</v>
      </c>
      <c r="H126" s="3058" t="str">
        <f t="shared" si="13"/>
        <v>10 Car.</v>
      </c>
      <c r="I126" s="3059" t="str">
        <f t="shared" si="10"/>
        <v>ligne 126 ►</v>
      </c>
      <c r="J126" s="25" t="s">
        <v>5418</v>
      </c>
      <c r="L126" s="10">
        <v>1</v>
      </c>
    </row>
    <row r="127" spans="2:12">
      <c r="B127" s="3058" t="str">
        <f t="shared" si="11"/>
        <v>109 Car.</v>
      </c>
      <c r="C127" s="3059" t="str">
        <f t="shared" si="8"/>
        <v>ligne 127 ►</v>
      </c>
      <c r="D127" s="25" t="s">
        <v>5419</v>
      </c>
      <c r="E127" s="3058" t="str">
        <f t="shared" si="12"/>
        <v>117 Car.</v>
      </c>
      <c r="F127" s="3059" t="str">
        <f t="shared" si="9"/>
        <v>ligne 127 ►</v>
      </c>
      <c r="G127" s="25" t="s">
        <v>5420</v>
      </c>
      <c r="H127" s="3058" t="str">
        <f t="shared" si="13"/>
        <v>120 Car.</v>
      </c>
      <c r="I127" s="3059" t="str">
        <f t="shared" si="10"/>
        <v>ligne 127 ►</v>
      </c>
      <c r="J127" s="25" t="s">
        <v>5421</v>
      </c>
      <c r="L127" s="10">
        <v>1</v>
      </c>
    </row>
    <row r="128" spans="2:12">
      <c r="B128" s="3058" t="str">
        <f t="shared" si="11"/>
        <v>57 Car.</v>
      </c>
      <c r="C128" s="3059" t="str">
        <f t="shared" si="8"/>
        <v>ligne 128 ►</v>
      </c>
      <c r="D128" s="25" t="s">
        <v>5422</v>
      </c>
      <c r="E128" s="3058" t="str">
        <f t="shared" si="12"/>
        <v>37 Car.</v>
      </c>
      <c r="F128" s="3059" t="str">
        <f t="shared" si="9"/>
        <v>ligne 128 ►</v>
      </c>
      <c r="G128" s="25" t="s">
        <v>5423</v>
      </c>
      <c r="H128" s="3058" t="str">
        <f t="shared" si="13"/>
        <v>45 Car.</v>
      </c>
      <c r="I128" s="3059" t="str">
        <f t="shared" si="10"/>
        <v>ligne 128 ►</v>
      </c>
      <c r="J128" s="25" t="s">
        <v>5424</v>
      </c>
      <c r="L128" s="10">
        <v>1</v>
      </c>
    </row>
    <row r="129" spans="2:12">
      <c r="B129" s="3058" t="str">
        <f t="shared" si="11"/>
        <v>137 Car.</v>
      </c>
      <c r="C129" s="3059" t="str">
        <f t="shared" si="8"/>
        <v>ligne 129 ►</v>
      </c>
      <c r="D129" s="25" t="s">
        <v>5425</v>
      </c>
      <c r="E129" s="3058" t="str">
        <f t="shared" si="12"/>
        <v>122 Car.</v>
      </c>
      <c r="F129" s="3059" t="str">
        <f t="shared" si="9"/>
        <v>ligne 129 ►</v>
      </c>
      <c r="G129" s="25" t="s">
        <v>5426</v>
      </c>
      <c r="H129" s="3058" t="str">
        <f t="shared" si="13"/>
        <v>130 Car.</v>
      </c>
      <c r="I129" s="3059" t="str">
        <f t="shared" si="10"/>
        <v>ligne 129 ►</v>
      </c>
      <c r="J129" s="25" t="s">
        <v>5427</v>
      </c>
      <c r="L129" s="10">
        <v>1</v>
      </c>
    </row>
    <row r="130" spans="2:12">
      <c r="B130" s="3058" t="str">
        <f t="shared" si="11"/>
        <v>33 Car.</v>
      </c>
      <c r="C130" s="3059" t="str">
        <f t="shared" si="8"/>
        <v>ligne 130 ►</v>
      </c>
      <c r="D130" s="25" t="s">
        <v>5428</v>
      </c>
      <c r="E130" s="3058" t="str">
        <f t="shared" si="12"/>
        <v>34 Car.</v>
      </c>
      <c r="F130" s="3059" t="str">
        <f t="shared" si="9"/>
        <v>ligne 130 ►</v>
      </c>
      <c r="G130" s="25" t="s">
        <v>5429</v>
      </c>
      <c r="H130" s="3058" t="str">
        <f t="shared" si="13"/>
        <v>32 Car.</v>
      </c>
      <c r="I130" s="3059" t="str">
        <f t="shared" si="10"/>
        <v>ligne 130 ►</v>
      </c>
      <c r="J130" s="25" t="s">
        <v>5430</v>
      </c>
      <c r="L130" s="10">
        <v>1</v>
      </c>
    </row>
    <row r="131" spans="2:12">
      <c r="B131" s="3058" t="str">
        <f t="shared" si="11"/>
        <v>61 Car.</v>
      </c>
      <c r="C131" s="3059" t="str">
        <f t="shared" si="8"/>
        <v>ligne 131 ►</v>
      </c>
      <c r="D131" s="25" t="s">
        <v>5431</v>
      </c>
      <c r="E131" s="3058" t="str">
        <f t="shared" si="12"/>
        <v>55 Car.</v>
      </c>
      <c r="F131" s="3059" t="str">
        <f t="shared" si="9"/>
        <v>ligne 131 ►</v>
      </c>
      <c r="G131" s="25" t="s">
        <v>5432</v>
      </c>
      <c r="H131" s="3058" t="str">
        <f t="shared" si="13"/>
        <v>56 Car.</v>
      </c>
      <c r="I131" s="3059" t="str">
        <f t="shared" si="10"/>
        <v>ligne 131 ►</v>
      </c>
      <c r="J131" s="25" t="s">
        <v>5433</v>
      </c>
      <c r="L131" s="10">
        <v>1</v>
      </c>
    </row>
    <row r="132" spans="2:12" ht="15" customHeight="1">
      <c r="B132" s="3058" t="str">
        <f t="shared" si="11"/>
        <v>10 Car.</v>
      </c>
      <c r="C132" s="3059" t="str">
        <f t="shared" si="8"/>
        <v>ligne 132 ►</v>
      </c>
      <c r="D132" s="25" t="s">
        <v>5434</v>
      </c>
      <c r="E132" s="3058" t="str">
        <f t="shared" si="12"/>
        <v>9 Car.</v>
      </c>
      <c r="F132" s="3059" t="str">
        <f t="shared" si="9"/>
        <v>ligne 132 ►</v>
      </c>
      <c r="G132" s="25" t="s">
        <v>5435</v>
      </c>
      <c r="H132" s="3058" t="str">
        <f t="shared" si="13"/>
        <v>10 Car.</v>
      </c>
      <c r="I132" s="3059" t="str">
        <f t="shared" si="10"/>
        <v>ligne 132 ►</v>
      </c>
      <c r="J132" s="25" t="s">
        <v>5436</v>
      </c>
      <c r="L132" s="10">
        <v>1</v>
      </c>
    </row>
    <row r="133" spans="2:12">
      <c r="B133" s="3058" t="str">
        <f t="shared" si="11"/>
        <v>8 Car.</v>
      </c>
      <c r="C133" s="3059" t="str">
        <f t="shared" si="8"/>
        <v>ligne 133 ►</v>
      </c>
      <c r="D133" s="25" t="s">
        <v>5437</v>
      </c>
      <c r="E133" s="3058" t="str">
        <f t="shared" si="12"/>
        <v>7 Car.</v>
      </c>
      <c r="F133" s="3059" t="str">
        <f t="shared" si="9"/>
        <v>ligne 133 ►</v>
      </c>
      <c r="G133" s="25" t="s">
        <v>5438</v>
      </c>
      <c r="H133" s="3058" t="str">
        <f t="shared" si="13"/>
        <v>9 Car.</v>
      </c>
      <c r="I133" s="3059" t="str">
        <f t="shared" si="10"/>
        <v>ligne 133 ►</v>
      </c>
      <c r="J133" s="25" t="s">
        <v>5439</v>
      </c>
      <c r="L133" s="10">
        <v>1</v>
      </c>
    </row>
    <row r="134" spans="2:12">
      <c r="B134" s="3058" t="str">
        <f t="shared" si="11"/>
        <v>15 Car.</v>
      </c>
      <c r="C134" s="3059" t="str">
        <f t="shared" si="8"/>
        <v>ligne 134 ►</v>
      </c>
      <c r="D134" s="25" t="s">
        <v>5440</v>
      </c>
      <c r="E134" s="3058" t="str">
        <f t="shared" si="12"/>
        <v>15 Car.</v>
      </c>
      <c r="F134" s="3059" t="str">
        <f t="shared" si="9"/>
        <v>ligne 134 ►</v>
      </c>
      <c r="G134" s="25" t="s">
        <v>5441</v>
      </c>
      <c r="H134" s="3058" t="str">
        <f t="shared" si="13"/>
        <v>16 Car.</v>
      </c>
      <c r="I134" s="3059" t="str">
        <f t="shared" si="10"/>
        <v>ligne 134 ►</v>
      </c>
      <c r="J134" s="25" t="s">
        <v>5442</v>
      </c>
      <c r="L134" s="10">
        <v>1</v>
      </c>
    </row>
    <row r="135" spans="2:12">
      <c r="B135" s="3058" t="str">
        <f t="shared" si="11"/>
        <v>23 Car.</v>
      </c>
      <c r="C135" s="3059" t="str">
        <f t="shared" si="8"/>
        <v>ligne 135 ►</v>
      </c>
      <c r="D135" s="25" t="s">
        <v>5443</v>
      </c>
      <c r="E135" s="3058" t="str">
        <f t="shared" si="12"/>
        <v>63 Car.</v>
      </c>
      <c r="F135" s="3059" t="str">
        <f t="shared" si="9"/>
        <v>ligne 135 ►</v>
      </c>
      <c r="G135" s="25" t="s">
        <v>5444</v>
      </c>
      <c r="H135" s="3058" t="str">
        <f t="shared" si="13"/>
        <v>20 Car.</v>
      </c>
      <c r="I135" s="3059" t="str">
        <f t="shared" si="10"/>
        <v>ligne 135 ►</v>
      </c>
      <c r="J135" s="25" t="s">
        <v>5445</v>
      </c>
      <c r="L135" s="10">
        <v>1</v>
      </c>
    </row>
    <row r="136" spans="2:12">
      <c r="B136" s="3058" t="str">
        <f t="shared" si="11"/>
        <v>11 Car.</v>
      </c>
      <c r="C136" s="3059" t="str">
        <f t="shared" ref="C136:C199" si="14">"ligne "&amp;ROW()&amp;" ►"</f>
        <v>ligne 136 ►</v>
      </c>
      <c r="D136" s="25" t="s">
        <v>5446</v>
      </c>
      <c r="E136" s="3058" t="str">
        <f t="shared" si="12"/>
        <v>10 Car.</v>
      </c>
      <c r="F136" s="3059" t="str">
        <f t="shared" ref="F136:F199" si="15">"ligne "&amp;ROW()&amp;" ►"</f>
        <v>ligne 136 ►</v>
      </c>
      <c r="G136" s="25" t="s">
        <v>5447</v>
      </c>
      <c r="H136" s="3058" t="str">
        <f t="shared" si="13"/>
        <v>14 Car.</v>
      </c>
      <c r="I136" s="3059" t="str">
        <f t="shared" ref="I136:I199" si="16">"ligne "&amp;ROW()&amp;" ►"</f>
        <v>ligne 136 ►</v>
      </c>
      <c r="J136" s="25" t="s">
        <v>5448</v>
      </c>
      <c r="L136" s="10">
        <v>1</v>
      </c>
    </row>
    <row r="137" spans="2:12">
      <c r="B137" s="3058" t="str">
        <f t="shared" ref="B137:B200" si="17">SUMPRODUCT(--(D137&lt;&gt;""), LEN(TRIM(SUBSTITUTE(D137, CHAR(160), "")))) &amp; " Car."</f>
        <v>16 Car.</v>
      </c>
      <c r="C137" s="3059" t="str">
        <f t="shared" si="14"/>
        <v>ligne 137 ►</v>
      </c>
      <c r="D137" s="25" t="s">
        <v>5449</v>
      </c>
      <c r="E137" s="3058" t="str">
        <f t="shared" ref="E137:E200" si="18">SUMPRODUCT(--(G137&lt;&gt;""), LEN(TRIM(SUBSTITUTE(G137, CHAR(160), "")))) &amp; " Car."</f>
        <v>15 Car.</v>
      </c>
      <c r="F137" s="3059" t="str">
        <f t="shared" si="15"/>
        <v>ligne 137 ►</v>
      </c>
      <c r="G137" s="25" t="s">
        <v>5450</v>
      </c>
      <c r="H137" s="3058" t="str">
        <f t="shared" ref="H137:H200" si="19">SUMPRODUCT(--(J137&lt;&gt;""), LEN(TRIM(SUBSTITUTE(J137, CHAR(160), "")))) &amp; " Car."</f>
        <v>15 Car.</v>
      </c>
      <c r="I137" s="3059" t="str">
        <f t="shared" si="16"/>
        <v>ligne 137 ►</v>
      </c>
      <c r="J137" s="25" t="s">
        <v>5451</v>
      </c>
      <c r="L137" s="10">
        <v>1</v>
      </c>
    </row>
    <row r="138" spans="2:12">
      <c r="B138" s="3058" t="str">
        <f t="shared" si="17"/>
        <v>29 Car.</v>
      </c>
      <c r="C138" s="3059" t="str">
        <f t="shared" si="14"/>
        <v>ligne 138 ►</v>
      </c>
      <c r="D138" s="25" t="s">
        <v>5452</v>
      </c>
      <c r="E138" s="3058" t="str">
        <f t="shared" si="18"/>
        <v>27 Car.</v>
      </c>
      <c r="F138" s="3059" t="str">
        <f t="shared" si="15"/>
        <v>ligne 138 ►</v>
      </c>
      <c r="G138" s="25" t="s">
        <v>5453</v>
      </c>
      <c r="H138" s="3058" t="str">
        <f t="shared" si="19"/>
        <v>28 Car.</v>
      </c>
      <c r="I138" s="3059" t="str">
        <f t="shared" si="16"/>
        <v>ligne 138 ►</v>
      </c>
      <c r="J138" s="25" t="s">
        <v>5454</v>
      </c>
      <c r="L138" s="10">
        <v>1</v>
      </c>
    </row>
    <row r="139" spans="2:12">
      <c r="B139" s="3058" t="str">
        <f t="shared" si="17"/>
        <v>45 Car.</v>
      </c>
      <c r="C139" s="3059" t="str">
        <f t="shared" si="14"/>
        <v>ligne 139 ►</v>
      </c>
      <c r="D139" s="25" t="s">
        <v>5455</v>
      </c>
      <c r="E139" s="3058" t="str">
        <f t="shared" si="18"/>
        <v>43 Car.</v>
      </c>
      <c r="F139" s="3059" t="str">
        <f t="shared" si="15"/>
        <v>ligne 139 ►</v>
      </c>
      <c r="G139" s="25" t="s">
        <v>5456</v>
      </c>
      <c r="H139" s="3058" t="str">
        <f t="shared" si="19"/>
        <v>44 Car.</v>
      </c>
      <c r="I139" s="3059" t="str">
        <f t="shared" si="16"/>
        <v>ligne 139 ►</v>
      </c>
      <c r="J139" s="25" t="s">
        <v>5457</v>
      </c>
      <c r="L139" s="10">
        <v>1</v>
      </c>
    </row>
    <row r="140" spans="2:12" ht="15" customHeight="1">
      <c r="B140" s="3058" t="str">
        <f t="shared" si="17"/>
        <v>60 Car.</v>
      </c>
      <c r="C140" s="3059" t="str">
        <f t="shared" si="14"/>
        <v>ligne 140 ►</v>
      </c>
      <c r="D140" s="25" t="s">
        <v>5458</v>
      </c>
      <c r="E140" s="3058" t="str">
        <f t="shared" si="18"/>
        <v>49 Car.</v>
      </c>
      <c r="F140" s="3059" t="str">
        <f t="shared" si="15"/>
        <v>ligne 140 ►</v>
      </c>
      <c r="G140" s="25" t="s">
        <v>5459</v>
      </c>
      <c r="H140" s="3058" t="str">
        <f t="shared" si="19"/>
        <v>50 Car.</v>
      </c>
      <c r="I140" s="3059" t="str">
        <f t="shared" si="16"/>
        <v>ligne 140 ►</v>
      </c>
      <c r="J140" s="25" t="s">
        <v>5460</v>
      </c>
      <c r="L140" s="10">
        <v>1</v>
      </c>
    </row>
    <row r="141" spans="2:12">
      <c r="B141" s="3058" t="str">
        <f t="shared" si="17"/>
        <v>93 Car.</v>
      </c>
      <c r="C141" s="3059" t="str">
        <f t="shared" si="14"/>
        <v>ligne 141 ►</v>
      </c>
      <c r="D141" s="25" t="s">
        <v>5461</v>
      </c>
      <c r="E141" s="3058" t="str">
        <f t="shared" si="18"/>
        <v>84 Car.</v>
      </c>
      <c r="F141" s="3059" t="str">
        <f t="shared" si="15"/>
        <v>ligne 141 ►</v>
      </c>
      <c r="G141" s="25" t="s">
        <v>5462</v>
      </c>
      <c r="H141" s="3058" t="str">
        <f t="shared" si="19"/>
        <v>84 Car.</v>
      </c>
      <c r="I141" s="3059" t="str">
        <f t="shared" si="16"/>
        <v>ligne 141 ►</v>
      </c>
      <c r="J141" s="25" t="s">
        <v>5463</v>
      </c>
      <c r="L141" s="10">
        <v>1</v>
      </c>
    </row>
    <row r="142" spans="2:12">
      <c r="B142" s="3058" t="str">
        <f t="shared" si="17"/>
        <v>37 Car.</v>
      </c>
      <c r="C142" s="3059" t="str">
        <f t="shared" si="14"/>
        <v>ligne 142 ►</v>
      </c>
      <c r="D142" s="25" t="s">
        <v>5464</v>
      </c>
      <c r="E142" s="3058" t="str">
        <f t="shared" si="18"/>
        <v>31 Car.</v>
      </c>
      <c r="F142" s="3059" t="str">
        <f t="shared" si="15"/>
        <v>ligne 142 ►</v>
      </c>
      <c r="G142" s="25" t="s">
        <v>5465</v>
      </c>
      <c r="H142" s="3058" t="str">
        <f t="shared" si="19"/>
        <v>33 Car.</v>
      </c>
      <c r="I142" s="3059" t="str">
        <f t="shared" si="16"/>
        <v>ligne 142 ►</v>
      </c>
      <c r="J142" s="25" t="s">
        <v>5466</v>
      </c>
      <c r="L142" s="10">
        <v>1</v>
      </c>
    </row>
    <row r="143" spans="2:12">
      <c r="B143" s="3058" t="str">
        <f t="shared" si="17"/>
        <v>39 Car.</v>
      </c>
      <c r="C143" s="3059" t="str">
        <f t="shared" si="14"/>
        <v>ligne 143 ►</v>
      </c>
      <c r="D143" s="25" t="s">
        <v>5467</v>
      </c>
      <c r="E143" s="3058" t="str">
        <f t="shared" si="18"/>
        <v>37 Car.</v>
      </c>
      <c r="F143" s="3059" t="str">
        <f t="shared" si="15"/>
        <v>ligne 143 ►</v>
      </c>
      <c r="G143" s="25" t="s">
        <v>5468</v>
      </c>
      <c r="H143" s="3058" t="str">
        <f t="shared" si="19"/>
        <v>36 Car.</v>
      </c>
      <c r="I143" s="3059" t="str">
        <f t="shared" si="16"/>
        <v>ligne 143 ►</v>
      </c>
      <c r="J143" s="25" t="s">
        <v>5469</v>
      </c>
      <c r="L143" s="10">
        <v>1</v>
      </c>
    </row>
    <row r="144" spans="2:12">
      <c r="B144" s="3058" t="str">
        <f t="shared" si="17"/>
        <v>70 Car.</v>
      </c>
      <c r="C144" s="3059" t="str">
        <f t="shared" si="14"/>
        <v>ligne 144 ►</v>
      </c>
      <c r="D144" s="25" t="s">
        <v>5470</v>
      </c>
      <c r="E144" s="3058" t="str">
        <f t="shared" si="18"/>
        <v>58 Car.</v>
      </c>
      <c r="F144" s="3059" t="str">
        <f t="shared" si="15"/>
        <v>ligne 144 ►</v>
      </c>
      <c r="G144" s="25" t="s">
        <v>5471</v>
      </c>
      <c r="H144" s="3058" t="str">
        <f t="shared" si="19"/>
        <v>72 Car.</v>
      </c>
      <c r="I144" s="3059" t="str">
        <f t="shared" si="16"/>
        <v>ligne 144 ►</v>
      </c>
      <c r="J144" s="25" t="s">
        <v>5472</v>
      </c>
      <c r="L144" s="10">
        <v>1</v>
      </c>
    </row>
    <row r="145" spans="2:12">
      <c r="B145" s="3058" t="str">
        <f t="shared" si="17"/>
        <v>61 Car.</v>
      </c>
      <c r="C145" s="3059" t="str">
        <f t="shared" si="14"/>
        <v>ligne 145 ►</v>
      </c>
      <c r="D145" s="25" t="s">
        <v>5473</v>
      </c>
      <c r="E145" s="3058" t="str">
        <f t="shared" si="18"/>
        <v>53 Car.</v>
      </c>
      <c r="F145" s="3059" t="str">
        <f t="shared" si="15"/>
        <v>ligne 145 ►</v>
      </c>
      <c r="G145" s="25" t="s">
        <v>5474</v>
      </c>
      <c r="H145" s="3058" t="str">
        <f t="shared" si="19"/>
        <v>55 Car.</v>
      </c>
      <c r="I145" s="3059" t="str">
        <f t="shared" si="16"/>
        <v>ligne 145 ►</v>
      </c>
      <c r="J145" s="25" t="s">
        <v>5475</v>
      </c>
      <c r="L145" s="10">
        <v>1</v>
      </c>
    </row>
    <row r="146" spans="2:12">
      <c r="B146" s="3058" t="str">
        <f t="shared" si="17"/>
        <v>34 Car.</v>
      </c>
      <c r="C146" s="3059" t="str">
        <f t="shared" si="14"/>
        <v>ligne 146 ►</v>
      </c>
      <c r="D146" s="25" t="s">
        <v>5476</v>
      </c>
      <c r="E146" s="3058" t="str">
        <f t="shared" si="18"/>
        <v>34 Car.</v>
      </c>
      <c r="F146" s="3059" t="str">
        <f t="shared" si="15"/>
        <v>ligne 146 ►</v>
      </c>
      <c r="G146" s="25" t="s">
        <v>5477</v>
      </c>
      <c r="H146" s="3058" t="str">
        <f t="shared" si="19"/>
        <v>33 Car.</v>
      </c>
      <c r="I146" s="3059" t="str">
        <f t="shared" si="16"/>
        <v>ligne 146 ►</v>
      </c>
      <c r="J146" s="25" t="s">
        <v>5478</v>
      </c>
      <c r="L146" s="10">
        <v>1</v>
      </c>
    </row>
    <row r="147" spans="2:12">
      <c r="B147" s="3058" t="str">
        <f t="shared" si="17"/>
        <v>375 Car.</v>
      </c>
      <c r="C147" s="3059" t="str">
        <f t="shared" si="14"/>
        <v>ligne 147 ►</v>
      </c>
      <c r="D147" s="25" t="s">
        <v>5479</v>
      </c>
      <c r="E147" s="3058" t="str">
        <f t="shared" si="18"/>
        <v>311 Car.</v>
      </c>
      <c r="F147" s="3059" t="str">
        <f t="shared" si="15"/>
        <v>ligne 147 ►</v>
      </c>
      <c r="G147" s="25" t="s">
        <v>5480</v>
      </c>
      <c r="H147" s="3058" t="str">
        <f t="shared" si="19"/>
        <v>364 Car.</v>
      </c>
      <c r="I147" s="3059" t="str">
        <f t="shared" si="16"/>
        <v>ligne 147 ►</v>
      </c>
      <c r="J147" s="25" t="s">
        <v>5481</v>
      </c>
      <c r="L147" s="10">
        <v>1</v>
      </c>
    </row>
    <row r="148" spans="2:12">
      <c r="B148" s="3058" t="str">
        <f t="shared" si="17"/>
        <v>7 Car.</v>
      </c>
      <c r="C148" s="3059" t="str">
        <f t="shared" si="14"/>
        <v>ligne 148 ►</v>
      </c>
      <c r="D148" s="25" t="s">
        <v>5482</v>
      </c>
      <c r="E148" s="3058" t="str">
        <f t="shared" si="18"/>
        <v>7 Car.</v>
      </c>
      <c r="F148" s="3059" t="str">
        <f t="shared" si="15"/>
        <v>ligne 148 ►</v>
      </c>
      <c r="G148" s="25" t="s">
        <v>5482</v>
      </c>
      <c r="H148" s="3058" t="str">
        <f t="shared" si="19"/>
        <v>6 Car.</v>
      </c>
      <c r="I148" s="3059" t="str">
        <f t="shared" si="16"/>
        <v>ligne 148 ►</v>
      </c>
      <c r="J148" s="25" t="s">
        <v>5483</v>
      </c>
      <c r="L148" s="10">
        <v>1</v>
      </c>
    </row>
    <row r="149" spans="2:12">
      <c r="B149" s="3058" t="str">
        <f t="shared" si="17"/>
        <v>7 Car.</v>
      </c>
      <c r="C149" s="3059" t="str">
        <f t="shared" si="14"/>
        <v>ligne 149 ►</v>
      </c>
      <c r="D149" s="3064" t="s">
        <v>5484</v>
      </c>
      <c r="E149" s="3058" t="str">
        <f t="shared" si="18"/>
        <v>4 Car.</v>
      </c>
      <c r="F149" s="3059" t="str">
        <f t="shared" si="15"/>
        <v>ligne 149 ►</v>
      </c>
      <c r="G149" s="25" t="s">
        <v>5485</v>
      </c>
      <c r="H149" s="3058" t="str">
        <f t="shared" si="19"/>
        <v>5 Car.</v>
      </c>
      <c r="I149" s="3059" t="str">
        <f t="shared" si="16"/>
        <v>ligne 149 ►</v>
      </c>
      <c r="J149" s="25" t="s">
        <v>5486</v>
      </c>
      <c r="L149" s="10">
        <v>1</v>
      </c>
    </row>
    <row r="150" spans="2:12" ht="15" customHeight="1">
      <c r="B150" s="3058" t="str">
        <f t="shared" si="17"/>
        <v>40 Car.</v>
      </c>
      <c r="C150" s="3059" t="str">
        <f t="shared" si="14"/>
        <v>ligne 150 ►</v>
      </c>
      <c r="D150" s="25" t="s">
        <v>5487</v>
      </c>
      <c r="E150" s="3058" t="str">
        <f t="shared" si="18"/>
        <v>37 Car.</v>
      </c>
      <c r="F150" s="3059" t="str">
        <f t="shared" si="15"/>
        <v>ligne 150 ►</v>
      </c>
      <c r="G150" s="25" t="s">
        <v>5488</v>
      </c>
      <c r="H150" s="3058" t="str">
        <f t="shared" si="19"/>
        <v>36 Car.</v>
      </c>
      <c r="I150" s="3059" t="str">
        <f t="shared" si="16"/>
        <v>ligne 150 ►</v>
      </c>
      <c r="J150" s="25" t="s">
        <v>5489</v>
      </c>
      <c r="L150" s="10">
        <v>1</v>
      </c>
    </row>
    <row r="151" spans="2:12">
      <c r="B151" s="3058" t="str">
        <f t="shared" si="17"/>
        <v>61 Car.</v>
      </c>
      <c r="C151" s="3059" t="str">
        <f t="shared" si="14"/>
        <v>ligne 151 ►</v>
      </c>
      <c r="D151" s="25" t="s">
        <v>5490</v>
      </c>
      <c r="E151" s="3058" t="str">
        <f t="shared" si="18"/>
        <v>52 Car.</v>
      </c>
      <c r="F151" s="3059" t="str">
        <f t="shared" si="15"/>
        <v>ligne 151 ►</v>
      </c>
      <c r="G151" s="25" t="s">
        <v>5491</v>
      </c>
      <c r="H151" s="3058" t="str">
        <f t="shared" si="19"/>
        <v>64 Car.</v>
      </c>
      <c r="I151" s="3059" t="str">
        <f t="shared" si="16"/>
        <v>ligne 151 ►</v>
      </c>
      <c r="J151" s="25" t="s">
        <v>5492</v>
      </c>
      <c r="L151" s="10">
        <v>1</v>
      </c>
    </row>
    <row r="152" spans="2:12">
      <c r="B152" s="3058" t="str">
        <f t="shared" si="17"/>
        <v>106 Car.</v>
      </c>
      <c r="C152" s="3059" t="str">
        <f t="shared" si="14"/>
        <v>ligne 152 ►</v>
      </c>
      <c r="D152" s="25" t="s">
        <v>5493</v>
      </c>
      <c r="E152" s="3058" t="str">
        <f t="shared" si="18"/>
        <v>106 Car.</v>
      </c>
      <c r="F152" s="3059" t="str">
        <f t="shared" si="15"/>
        <v>ligne 152 ►</v>
      </c>
      <c r="G152" s="25" t="s">
        <v>5494</v>
      </c>
      <c r="H152" s="3058" t="str">
        <f t="shared" si="19"/>
        <v>105 Car.</v>
      </c>
      <c r="I152" s="3059" t="str">
        <f t="shared" si="16"/>
        <v>ligne 152 ►</v>
      </c>
      <c r="J152" s="25" t="s">
        <v>5495</v>
      </c>
      <c r="L152" s="10">
        <v>1</v>
      </c>
    </row>
    <row r="153" spans="2:12">
      <c r="B153" s="3058" t="str">
        <f t="shared" si="17"/>
        <v>67 Car.</v>
      </c>
      <c r="C153" s="3059" t="str">
        <f t="shared" si="14"/>
        <v>ligne 153 ►</v>
      </c>
      <c r="D153" s="25" t="s">
        <v>5496</v>
      </c>
      <c r="E153" s="3058" t="str">
        <f t="shared" si="18"/>
        <v>58 Car.</v>
      </c>
      <c r="F153" s="3059" t="str">
        <f t="shared" si="15"/>
        <v>ligne 153 ►</v>
      </c>
      <c r="G153" s="25" t="s">
        <v>5497</v>
      </c>
      <c r="H153" s="3058" t="str">
        <f t="shared" si="19"/>
        <v>66 Car.</v>
      </c>
      <c r="I153" s="3059" t="str">
        <f t="shared" si="16"/>
        <v>ligne 153 ►</v>
      </c>
      <c r="J153" s="25" t="s">
        <v>5498</v>
      </c>
      <c r="L153" s="10">
        <v>1</v>
      </c>
    </row>
    <row r="154" spans="2:12">
      <c r="B154" s="3058" t="str">
        <f t="shared" si="17"/>
        <v>11 Car.</v>
      </c>
      <c r="C154" s="3059" t="str">
        <f t="shared" si="14"/>
        <v>ligne 154 ►</v>
      </c>
      <c r="D154" s="25" t="s">
        <v>5499</v>
      </c>
      <c r="E154" s="3058" t="str">
        <f t="shared" si="18"/>
        <v>11 Car.</v>
      </c>
      <c r="F154" s="3059" t="str">
        <f t="shared" si="15"/>
        <v>ligne 154 ►</v>
      </c>
      <c r="G154" s="25" t="s">
        <v>5500</v>
      </c>
      <c r="H154" s="3058" t="str">
        <f t="shared" si="19"/>
        <v>11 Car.</v>
      </c>
      <c r="I154" s="3059" t="str">
        <f t="shared" si="16"/>
        <v>ligne 154 ►</v>
      </c>
      <c r="J154" s="25" t="s">
        <v>5501</v>
      </c>
      <c r="L154" s="10">
        <v>1</v>
      </c>
    </row>
    <row r="155" spans="2:12">
      <c r="B155" s="3058" t="str">
        <f t="shared" si="17"/>
        <v>61 Car.</v>
      </c>
      <c r="C155" s="3059" t="str">
        <f t="shared" si="14"/>
        <v>ligne 155 ►</v>
      </c>
      <c r="D155" s="25" t="s">
        <v>5502</v>
      </c>
      <c r="E155" s="3058" t="str">
        <f t="shared" si="18"/>
        <v>51 Car.</v>
      </c>
      <c r="F155" s="3059" t="str">
        <f t="shared" si="15"/>
        <v>ligne 155 ►</v>
      </c>
      <c r="G155" s="25" t="s">
        <v>5503</v>
      </c>
      <c r="H155" s="3058" t="str">
        <f t="shared" si="19"/>
        <v>53 Car.</v>
      </c>
      <c r="I155" s="3059" t="str">
        <f t="shared" si="16"/>
        <v>ligne 155 ►</v>
      </c>
      <c r="J155" s="25" t="s">
        <v>5504</v>
      </c>
      <c r="L155" s="10">
        <v>1</v>
      </c>
    </row>
    <row r="156" spans="2:12">
      <c r="B156" s="3058" t="str">
        <f t="shared" si="17"/>
        <v>10 Car.</v>
      </c>
      <c r="C156" s="3059" t="str">
        <f t="shared" si="14"/>
        <v>ligne 156 ►</v>
      </c>
      <c r="D156" s="25" t="s">
        <v>5505</v>
      </c>
      <c r="E156" s="3058" t="str">
        <f t="shared" si="18"/>
        <v>7 Car.</v>
      </c>
      <c r="F156" s="3059" t="str">
        <f t="shared" si="15"/>
        <v>ligne 156 ►</v>
      </c>
      <c r="G156" s="25" t="s">
        <v>5506</v>
      </c>
      <c r="H156" s="3058" t="str">
        <f t="shared" si="19"/>
        <v>10 Car.</v>
      </c>
      <c r="I156" s="3059" t="str">
        <f t="shared" si="16"/>
        <v>ligne 156 ►</v>
      </c>
      <c r="J156" s="25" t="s">
        <v>5505</v>
      </c>
      <c r="L156" s="10">
        <v>1</v>
      </c>
    </row>
    <row r="157" spans="2:12">
      <c r="B157" s="3058" t="str">
        <f t="shared" si="17"/>
        <v>47 Car.</v>
      </c>
      <c r="C157" s="3059" t="str">
        <f t="shared" si="14"/>
        <v>ligne 157 ►</v>
      </c>
      <c r="D157" s="25" t="s">
        <v>5507</v>
      </c>
      <c r="E157" s="3058" t="str">
        <f t="shared" si="18"/>
        <v>42 Car.</v>
      </c>
      <c r="F157" s="3059" t="str">
        <f t="shared" si="15"/>
        <v>ligne 157 ►</v>
      </c>
      <c r="G157" s="25" t="s">
        <v>5508</v>
      </c>
      <c r="H157" s="3058" t="str">
        <f t="shared" si="19"/>
        <v>38 Car.</v>
      </c>
      <c r="I157" s="3059" t="str">
        <f t="shared" si="16"/>
        <v>ligne 157 ►</v>
      </c>
      <c r="J157" s="25" t="s">
        <v>5509</v>
      </c>
      <c r="L157" s="10">
        <v>1</v>
      </c>
    </row>
    <row r="158" spans="2:12">
      <c r="B158" s="3058" t="str">
        <f t="shared" si="17"/>
        <v>37 Car.</v>
      </c>
      <c r="C158" s="3059" t="str">
        <f t="shared" si="14"/>
        <v>ligne 158 ►</v>
      </c>
      <c r="D158" s="25" t="s">
        <v>5510</v>
      </c>
      <c r="E158" s="3058" t="str">
        <f t="shared" si="18"/>
        <v>33 Car.</v>
      </c>
      <c r="F158" s="3059" t="str">
        <f t="shared" si="15"/>
        <v>ligne 158 ►</v>
      </c>
      <c r="G158" s="25" t="s">
        <v>5511</v>
      </c>
      <c r="H158" s="3058" t="str">
        <f t="shared" si="19"/>
        <v>28 Car.</v>
      </c>
      <c r="I158" s="3059" t="str">
        <f t="shared" si="16"/>
        <v>ligne 158 ►</v>
      </c>
      <c r="J158" s="25" t="s">
        <v>5512</v>
      </c>
      <c r="L158" s="10">
        <v>1</v>
      </c>
    </row>
    <row r="159" spans="2:12">
      <c r="B159" s="3058" t="str">
        <f t="shared" si="17"/>
        <v>64 Car.</v>
      </c>
      <c r="C159" s="3059" t="str">
        <f t="shared" si="14"/>
        <v>ligne 159 ►</v>
      </c>
      <c r="D159" s="25" t="s">
        <v>5513</v>
      </c>
      <c r="E159" s="3058" t="str">
        <f t="shared" si="18"/>
        <v>60 Car.</v>
      </c>
      <c r="F159" s="3059" t="str">
        <f t="shared" si="15"/>
        <v>ligne 159 ►</v>
      </c>
      <c r="G159" s="25" t="s">
        <v>5514</v>
      </c>
      <c r="H159" s="3058" t="str">
        <f t="shared" si="19"/>
        <v>69 Car.</v>
      </c>
      <c r="I159" s="3059" t="str">
        <f t="shared" si="16"/>
        <v>ligne 159 ►</v>
      </c>
      <c r="J159" s="25" t="s">
        <v>5515</v>
      </c>
      <c r="L159" s="10">
        <v>1</v>
      </c>
    </row>
    <row r="160" spans="2:12">
      <c r="B160" s="3058" t="str">
        <f t="shared" si="17"/>
        <v>100 Car.</v>
      </c>
      <c r="C160" s="3059" t="str">
        <f t="shared" si="14"/>
        <v>ligne 160 ►</v>
      </c>
      <c r="D160" s="25" t="s">
        <v>5516</v>
      </c>
      <c r="E160" s="3058" t="str">
        <f t="shared" si="18"/>
        <v>101 Car.</v>
      </c>
      <c r="F160" s="3059" t="str">
        <f t="shared" si="15"/>
        <v>ligne 160 ►</v>
      </c>
      <c r="G160" s="25" t="s">
        <v>5517</v>
      </c>
      <c r="H160" s="3058" t="str">
        <f t="shared" si="19"/>
        <v>96 Car.</v>
      </c>
      <c r="I160" s="3059" t="str">
        <f t="shared" si="16"/>
        <v>ligne 160 ►</v>
      </c>
      <c r="J160" s="25" t="s">
        <v>5518</v>
      </c>
      <c r="L160" s="10">
        <v>1</v>
      </c>
    </row>
    <row r="161" spans="2:12">
      <c r="B161" s="3058" t="str">
        <f t="shared" si="17"/>
        <v>25 Car.</v>
      </c>
      <c r="C161" s="3059" t="str">
        <f t="shared" si="14"/>
        <v>ligne 161 ►</v>
      </c>
      <c r="D161" s="25" t="s">
        <v>5519</v>
      </c>
      <c r="E161" s="3058" t="str">
        <f t="shared" si="18"/>
        <v>23 Car.</v>
      </c>
      <c r="F161" s="3059" t="str">
        <f t="shared" si="15"/>
        <v>ligne 161 ►</v>
      </c>
      <c r="G161" s="25" t="s">
        <v>5520</v>
      </c>
      <c r="H161" s="3058" t="str">
        <f t="shared" si="19"/>
        <v>23 Car.</v>
      </c>
      <c r="I161" s="3059" t="str">
        <f t="shared" si="16"/>
        <v>ligne 161 ►</v>
      </c>
      <c r="J161" s="25" t="s">
        <v>5521</v>
      </c>
      <c r="L161" s="10">
        <v>1</v>
      </c>
    </row>
    <row r="162" spans="2:12">
      <c r="B162" s="3058" t="str">
        <f t="shared" si="17"/>
        <v>26 Car.</v>
      </c>
      <c r="C162" s="3059" t="str">
        <f t="shared" si="14"/>
        <v>ligne 162 ►</v>
      </c>
      <c r="D162" s="25" t="s">
        <v>5522</v>
      </c>
      <c r="E162" s="3058" t="str">
        <f t="shared" si="18"/>
        <v>32 Car.</v>
      </c>
      <c r="F162" s="3059" t="str">
        <f t="shared" si="15"/>
        <v>ligne 162 ►</v>
      </c>
      <c r="G162" s="25" t="s">
        <v>5523</v>
      </c>
      <c r="H162" s="3058" t="str">
        <f t="shared" si="19"/>
        <v>29 Car.</v>
      </c>
      <c r="I162" s="3059" t="str">
        <f t="shared" si="16"/>
        <v>ligne 162 ►</v>
      </c>
      <c r="J162" s="25" t="s">
        <v>5524</v>
      </c>
      <c r="L162" s="10">
        <v>1</v>
      </c>
    </row>
    <row r="163" spans="2:12">
      <c r="B163" s="3058" t="str">
        <f t="shared" si="17"/>
        <v>8 Car.</v>
      </c>
      <c r="C163" s="3059" t="str">
        <f t="shared" si="14"/>
        <v>ligne 163 ►</v>
      </c>
      <c r="D163" s="25" t="s">
        <v>5525</v>
      </c>
      <c r="E163" s="3058" t="str">
        <f t="shared" si="18"/>
        <v>8 Car.</v>
      </c>
      <c r="F163" s="3059" t="str">
        <f t="shared" si="15"/>
        <v>ligne 163 ►</v>
      </c>
      <c r="G163" s="25" t="s">
        <v>5526</v>
      </c>
      <c r="H163" s="3058" t="str">
        <f t="shared" si="19"/>
        <v>8 Car.</v>
      </c>
      <c r="I163" s="3059" t="str">
        <f t="shared" si="16"/>
        <v>ligne 163 ►</v>
      </c>
      <c r="J163" s="25" t="s">
        <v>5527</v>
      </c>
      <c r="L163" s="10">
        <v>1</v>
      </c>
    </row>
    <row r="164" spans="2:12">
      <c r="B164" s="3058" t="str">
        <f t="shared" si="17"/>
        <v>61 Car.</v>
      </c>
      <c r="C164" s="3059" t="str">
        <f t="shared" si="14"/>
        <v>ligne 164 ►</v>
      </c>
      <c r="D164" s="25" t="s">
        <v>5528</v>
      </c>
      <c r="E164" s="3058" t="str">
        <f t="shared" si="18"/>
        <v>46 Car.</v>
      </c>
      <c r="F164" s="3059" t="str">
        <f t="shared" si="15"/>
        <v>ligne 164 ►</v>
      </c>
      <c r="G164" s="25" t="s">
        <v>5529</v>
      </c>
      <c r="H164" s="3058" t="str">
        <f t="shared" si="19"/>
        <v>54 Car.</v>
      </c>
      <c r="I164" s="3059" t="str">
        <f t="shared" si="16"/>
        <v>ligne 164 ►</v>
      </c>
      <c r="J164" s="25" t="s">
        <v>5530</v>
      </c>
      <c r="L164" s="10">
        <v>1</v>
      </c>
    </row>
    <row r="165" spans="2:12">
      <c r="B165" s="3058" t="str">
        <f t="shared" si="17"/>
        <v>70 Car.</v>
      </c>
      <c r="C165" s="3059" t="str">
        <f t="shared" si="14"/>
        <v>ligne 165 ►</v>
      </c>
      <c r="D165" s="25" t="s">
        <v>5531</v>
      </c>
      <c r="E165" s="3058" t="str">
        <f t="shared" si="18"/>
        <v>58 Car.</v>
      </c>
      <c r="F165" s="3059" t="str">
        <f t="shared" si="15"/>
        <v>ligne 165 ►</v>
      </c>
      <c r="G165" s="25" t="s">
        <v>5532</v>
      </c>
      <c r="H165" s="3058" t="str">
        <f t="shared" si="19"/>
        <v>71 Car.</v>
      </c>
      <c r="I165" s="3059" t="str">
        <f t="shared" si="16"/>
        <v>ligne 165 ►</v>
      </c>
      <c r="J165" s="25" t="s">
        <v>5533</v>
      </c>
      <c r="L165" s="10">
        <v>1</v>
      </c>
    </row>
    <row r="166" spans="2:12">
      <c r="B166" s="3058" t="str">
        <f t="shared" si="17"/>
        <v>32 Car.</v>
      </c>
      <c r="C166" s="3059" t="str">
        <f t="shared" si="14"/>
        <v>ligne 166 ►</v>
      </c>
      <c r="D166" s="25" t="s">
        <v>5534</v>
      </c>
      <c r="E166" s="3058" t="str">
        <f t="shared" si="18"/>
        <v>32 Car.</v>
      </c>
      <c r="F166" s="3059" t="str">
        <f t="shared" si="15"/>
        <v>ligne 166 ►</v>
      </c>
      <c r="G166" s="25" t="s">
        <v>5535</v>
      </c>
      <c r="H166" s="3058" t="str">
        <f t="shared" si="19"/>
        <v>34 Car.</v>
      </c>
      <c r="I166" s="3059" t="str">
        <f t="shared" si="16"/>
        <v>ligne 166 ►</v>
      </c>
      <c r="J166" s="25" t="s">
        <v>5536</v>
      </c>
      <c r="L166" s="10">
        <v>1</v>
      </c>
    </row>
    <row r="167" spans="2:12">
      <c r="B167" s="3058" t="str">
        <f t="shared" si="17"/>
        <v>19 Car.</v>
      </c>
      <c r="C167" s="3059" t="str">
        <f t="shared" si="14"/>
        <v>ligne 167 ►</v>
      </c>
      <c r="D167" s="25" t="s">
        <v>5537</v>
      </c>
      <c r="E167" s="3058" t="str">
        <f t="shared" si="18"/>
        <v>13 Car.</v>
      </c>
      <c r="F167" s="3059" t="str">
        <f t="shared" si="15"/>
        <v>ligne 167 ►</v>
      </c>
      <c r="G167" s="25" t="s">
        <v>5538</v>
      </c>
      <c r="H167" s="3058" t="str">
        <f t="shared" si="19"/>
        <v>20 Car.</v>
      </c>
      <c r="I167" s="3059" t="str">
        <f t="shared" si="16"/>
        <v>ligne 167 ►</v>
      </c>
      <c r="J167" s="25" t="s">
        <v>5539</v>
      </c>
      <c r="L167" s="10">
        <v>1</v>
      </c>
    </row>
    <row r="168" spans="2:12">
      <c r="B168" s="3058" t="str">
        <f t="shared" si="17"/>
        <v>39 Car.</v>
      </c>
      <c r="C168" s="3059" t="str">
        <f t="shared" si="14"/>
        <v>ligne 168 ►</v>
      </c>
      <c r="D168" s="25" t="s">
        <v>5540</v>
      </c>
      <c r="E168" s="3058" t="str">
        <f t="shared" si="18"/>
        <v>40 Car.</v>
      </c>
      <c r="F168" s="3059" t="str">
        <f t="shared" si="15"/>
        <v>ligne 168 ►</v>
      </c>
      <c r="G168" s="25" t="s">
        <v>5541</v>
      </c>
      <c r="H168" s="3058" t="str">
        <f t="shared" si="19"/>
        <v>33 Car.</v>
      </c>
      <c r="I168" s="3059" t="str">
        <f t="shared" si="16"/>
        <v>ligne 168 ►</v>
      </c>
      <c r="J168" s="25" t="s">
        <v>5542</v>
      </c>
      <c r="L168" s="10">
        <v>1</v>
      </c>
    </row>
    <row r="169" spans="2:12">
      <c r="B169" s="3058" t="str">
        <f t="shared" si="17"/>
        <v>21 Car.</v>
      </c>
      <c r="C169" s="3059" t="str">
        <f t="shared" si="14"/>
        <v>ligne 169 ►</v>
      </c>
      <c r="D169" s="25" t="s">
        <v>5543</v>
      </c>
      <c r="E169" s="3058" t="str">
        <f t="shared" si="18"/>
        <v>15 Car.</v>
      </c>
      <c r="F169" s="3059" t="str">
        <f t="shared" si="15"/>
        <v>ligne 169 ►</v>
      </c>
      <c r="G169" s="25" t="s">
        <v>5544</v>
      </c>
      <c r="H169" s="3058" t="str">
        <f t="shared" si="19"/>
        <v>17 Car.</v>
      </c>
      <c r="I169" s="3059" t="str">
        <f t="shared" si="16"/>
        <v>ligne 169 ►</v>
      </c>
      <c r="J169" s="25" t="s">
        <v>5545</v>
      </c>
      <c r="L169" s="10">
        <v>1</v>
      </c>
    </row>
    <row r="170" spans="2:12">
      <c r="B170" s="3058" t="str">
        <f t="shared" si="17"/>
        <v>69 Car.</v>
      </c>
      <c r="C170" s="3059" t="str">
        <f t="shared" si="14"/>
        <v>ligne 170 ►</v>
      </c>
      <c r="D170" s="25" t="s">
        <v>5546</v>
      </c>
      <c r="E170" s="3058" t="str">
        <f t="shared" si="18"/>
        <v>70 Car.</v>
      </c>
      <c r="F170" s="3059" t="str">
        <f t="shared" si="15"/>
        <v>ligne 170 ►</v>
      </c>
      <c r="G170" s="25" t="s">
        <v>5547</v>
      </c>
      <c r="H170" s="3058" t="str">
        <f t="shared" si="19"/>
        <v>60 Car.</v>
      </c>
      <c r="I170" s="3059" t="str">
        <f t="shared" si="16"/>
        <v>ligne 170 ►</v>
      </c>
      <c r="J170" s="25" t="s">
        <v>5548</v>
      </c>
      <c r="L170" s="10">
        <v>1</v>
      </c>
    </row>
    <row r="171" spans="2:12">
      <c r="B171" s="3058" t="str">
        <f t="shared" si="17"/>
        <v>8 Car.</v>
      </c>
      <c r="C171" s="3059" t="str">
        <f t="shared" si="14"/>
        <v>ligne 171 ►</v>
      </c>
      <c r="D171" s="3064" t="s">
        <v>5549</v>
      </c>
      <c r="E171" s="3058" t="str">
        <f t="shared" si="18"/>
        <v>8 Car.</v>
      </c>
      <c r="F171" s="3059" t="str">
        <f t="shared" si="15"/>
        <v>ligne 171 ►</v>
      </c>
      <c r="G171" s="25" t="s">
        <v>5550</v>
      </c>
      <c r="H171" s="3058" t="str">
        <f t="shared" si="19"/>
        <v>8 Car.</v>
      </c>
      <c r="I171" s="3059" t="str">
        <f t="shared" si="16"/>
        <v>ligne 171 ►</v>
      </c>
      <c r="J171" s="25" t="s">
        <v>5551</v>
      </c>
      <c r="L171" s="10">
        <v>1</v>
      </c>
    </row>
    <row r="172" spans="2:12">
      <c r="B172" s="3058" t="str">
        <f t="shared" si="17"/>
        <v>7 Car.</v>
      </c>
      <c r="C172" s="3059" t="str">
        <f t="shared" si="14"/>
        <v>ligne 172 ►</v>
      </c>
      <c r="D172" s="25" t="s">
        <v>5552</v>
      </c>
      <c r="E172" s="3058" t="str">
        <f t="shared" si="18"/>
        <v>16 Car.</v>
      </c>
      <c r="F172" s="3059" t="str">
        <f t="shared" si="15"/>
        <v>ligne 172 ►</v>
      </c>
      <c r="G172" s="25" t="s">
        <v>5553</v>
      </c>
      <c r="H172" s="3058" t="str">
        <f t="shared" si="19"/>
        <v>18 Car.</v>
      </c>
      <c r="I172" s="3059" t="str">
        <f t="shared" si="16"/>
        <v>ligne 172 ►</v>
      </c>
      <c r="J172" s="2784" t="s">
        <v>5554</v>
      </c>
      <c r="L172" s="10">
        <v>1</v>
      </c>
    </row>
    <row r="173" spans="2:12">
      <c r="B173" s="3058" t="str">
        <f t="shared" si="17"/>
        <v>32 Car.</v>
      </c>
      <c r="C173" s="3059" t="str">
        <f t="shared" si="14"/>
        <v>ligne 173 ►</v>
      </c>
      <c r="D173" s="25" t="s">
        <v>5555</v>
      </c>
      <c r="E173" s="3058" t="str">
        <f t="shared" si="18"/>
        <v>29 Car.</v>
      </c>
      <c r="F173" s="3059" t="str">
        <f t="shared" si="15"/>
        <v>ligne 173 ►</v>
      </c>
      <c r="G173" s="25" t="s">
        <v>5556</v>
      </c>
      <c r="H173" s="3058" t="str">
        <f t="shared" si="19"/>
        <v>31 Car.</v>
      </c>
      <c r="I173" s="3059" t="str">
        <f t="shared" si="16"/>
        <v>ligne 173 ►</v>
      </c>
      <c r="J173" s="25" t="s">
        <v>5557</v>
      </c>
      <c r="L173" s="10">
        <v>1</v>
      </c>
    </row>
    <row r="174" spans="2:12">
      <c r="B174" s="3058" t="str">
        <f t="shared" si="17"/>
        <v>13 Car.</v>
      </c>
      <c r="C174" s="3059" t="str">
        <f t="shared" si="14"/>
        <v>ligne 174 ►</v>
      </c>
      <c r="D174" s="25" t="s">
        <v>5558</v>
      </c>
      <c r="E174" s="3058" t="str">
        <f t="shared" si="18"/>
        <v>13 Car.</v>
      </c>
      <c r="F174" s="3059" t="str">
        <f t="shared" si="15"/>
        <v>ligne 174 ►</v>
      </c>
      <c r="G174" s="25" t="s">
        <v>5559</v>
      </c>
      <c r="H174" s="3058" t="str">
        <f t="shared" si="19"/>
        <v>13 Car.</v>
      </c>
      <c r="I174" s="3059" t="str">
        <f t="shared" si="16"/>
        <v>ligne 174 ►</v>
      </c>
      <c r="J174" s="25" t="s">
        <v>5559</v>
      </c>
      <c r="L174" s="10">
        <v>1</v>
      </c>
    </row>
    <row r="175" spans="2:12">
      <c r="B175" s="3058" t="str">
        <f t="shared" si="17"/>
        <v>5 Car.</v>
      </c>
      <c r="C175" s="3059" t="str">
        <f t="shared" si="14"/>
        <v>ligne 175 ►</v>
      </c>
      <c r="D175" s="25" t="s">
        <v>5560</v>
      </c>
      <c r="E175" s="3058" t="str">
        <f t="shared" si="18"/>
        <v>6 Car.</v>
      </c>
      <c r="F175" s="3059" t="str">
        <f t="shared" si="15"/>
        <v>ligne 175 ►</v>
      </c>
      <c r="G175" s="25" t="s">
        <v>5561</v>
      </c>
      <c r="H175" s="3058" t="str">
        <f t="shared" si="19"/>
        <v>4 Car.</v>
      </c>
      <c r="I175" s="3059" t="str">
        <f t="shared" si="16"/>
        <v>ligne 175 ►</v>
      </c>
      <c r="J175" s="25" t="s">
        <v>5562</v>
      </c>
      <c r="L175" s="10">
        <v>1</v>
      </c>
    </row>
    <row r="176" spans="2:12">
      <c r="B176" s="3058" t="str">
        <f t="shared" si="17"/>
        <v>10 Car.</v>
      </c>
      <c r="C176" s="3059" t="str">
        <f t="shared" si="14"/>
        <v>ligne 176 ►</v>
      </c>
      <c r="D176" s="25" t="s">
        <v>5563</v>
      </c>
      <c r="E176" s="3058" t="str">
        <f t="shared" si="18"/>
        <v>6 Car.</v>
      </c>
      <c r="F176" s="3059" t="str">
        <f t="shared" si="15"/>
        <v>ligne 176 ►</v>
      </c>
      <c r="G176" s="25" t="s">
        <v>5564</v>
      </c>
      <c r="H176" s="3058" t="str">
        <f t="shared" si="19"/>
        <v>6 Car.</v>
      </c>
      <c r="I176" s="3059" t="str">
        <f t="shared" si="16"/>
        <v>ligne 176 ►</v>
      </c>
      <c r="J176" s="25" t="s">
        <v>5564</v>
      </c>
      <c r="L176" s="10">
        <v>1</v>
      </c>
    </row>
    <row r="177" spans="2:12">
      <c r="B177" s="3058" t="str">
        <f t="shared" si="17"/>
        <v>153 Car.</v>
      </c>
      <c r="C177" s="3059" t="str">
        <f t="shared" si="14"/>
        <v>ligne 177 ►</v>
      </c>
      <c r="D177" s="25" t="s">
        <v>5565</v>
      </c>
      <c r="E177" s="3058" t="str">
        <f t="shared" si="18"/>
        <v>145 Car.</v>
      </c>
      <c r="F177" s="3059" t="str">
        <f t="shared" si="15"/>
        <v>ligne 177 ►</v>
      </c>
      <c r="G177" s="25" t="s">
        <v>5566</v>
      </c>
      <c r="H177" s="3058" t="str">
        <f t="shared" si="19"/>
        <v>159 Car.</v>
      </c>
      <c r="I177" s="3059" t="str">
        <f t="shared" si="16"/>
        <v>ligne 177 ►</v>
      </c>
      <c r="J177" s="25" t="s">
        <v>5567</v>
      </c>
      <c r="L177" s="10">
        <v>1</v>
      </c>
    </row>
    <row r="178" spans="2:12">
      <c r="B178" s="3058" t="str">
        <f t="shared" si="17"/>
        <v>19 Car.</v>
      </c>
      <c r="C178" s="3059" t="str">
        <f t="shared" si="14"/>
        <v>ligne 178 ►</v>
      </c>
      <c r="D178" s="25" t="s">
        <v>5568</v>
      </c>
      <c r="E178" s="3058" t="str">
        <f t="shared" si="18"/>
        <v>16 Car.</v>
      </c>
      <c r="F178" s="3059" t="str">
        <f t="shared" si="15"/>
        <v>ligne 178 ►</v>
      </c>
      <c r="G178" s="25" t="s">
        <v>5569</v>
      </c>
      <c r="H178" s="3058" t="str">
        <f t="shared" si="19"/>
        <v>22 Car.</v>
      </c>
      <c r="I178" s="3059" t="str">
        <f t="shared" si="16"/>
        <v>ligne 178 ►</v>
      </c>
      <c r="J178" s="25" t="s">
        <v>5570</v>
      </c>
      <c r="L178" s="10">
        <v>1</v>
      </c>
    </row>
    <row r="179" spans="2:12">
      <c r="B179" s="3058" t="str">
        <f t="shared" si="17"/>
        <v>26 Car.</v>
      </c>
      <c r="C179" s="3059" t="str">
        <f t="shared" si="14"/>
        <v>ligne 179 ►</v>
      </c>
      <c r="D179" s="25" t="s">
        <v>5571</v>
      </c>
      <c r="E179" s="3058" t="str">
        <f t="shared" si="18"/>
        <v>17 Car.</v>
      </c>
      <c r="F179" s="3059" t="str">
        <f t="shared" si="15"/>
        <v>ligne 179 ►</v>
      </c>
      <c r="G179" s="25" t="s">
        <v>5572</v>
      </c>
      <c r="H179" s="3058" t="str">
        <f t="shared" si="19"/>
        <v>22 Car.</v>
      </c>
      <c r="I179" s="3059" t="str">
        <f t="shared" si="16"/>
        <v>ligne 179 ►</v>
      </c>
      <c r="J179" s="25" t="s">
        <v>5573</v>
      </c>
      <c r="L179" s="10">
        <v>1</v>
      </c>
    </row>
    <row r="180" spans="2:12" ht="15" customHeight="1">
      <c r="B180" s="3058" t="str">
        <f t="shared" si="17"/>
        <v>19 Car.</v>
      </c>
      <c r="C180" s="3059" t="str">
        <f t="shared" si="14"/>
        <v>ligne 180 ►</v>
      </c>
      <c r="D180" s="25" t="s">
        <v>5574</v>
      </c>
      <c r="E180" s="3058" t="str">
        <f t="shared" si="18"/>
        <v>14 Car.</v>
      </c>
      <c r="F180" s="3059" t="str">
        <f t="shared" si="15"/>
        <v>ligne 180 ►</v>
      </c>
      <c r="G180" s="25" t="s">
        <v>5575</v>
      </c>
      <c r="H180" s="3058" t="str">
        <f t="shared" si="19"/>
        <v>21 Car.</v>
      </c>
      <c r="I180" s="3059" t="str">
        <f t="shared" si="16"/>
        <v>ligne 180 ►</v>
      </c>
      <c r="J180" s="25" t="s">
        <v>5576</v>
      </c>
      <c r="L180" s="10">
        <v>1</v>
      </c>
    </row>
    <row r="181" spans="2:12">
      <c r="B181" s="3058" t="str">
        <f t="shared" si="17"/>
        <v>8 Car.</v>
      </c>
      <c r="C181" s="3059" t="str">
        <f t="shared" si="14"/>
        <v>ligne 181 ►</v>
      </c>
      <c r="D181" s="25" t="s">
        <v>5577</v>
      </c>
      <c r="E181" s="3058" t="str">
        <f t="shared" si="18"/>
        <v>8 Car.</v>
      </c>
      <c r="F181" s="3059" t="str">
        <f t="shared" si="15"/>
        <v>ligne 181 ►</v>
      </c>
      <c r="G181" s="25" t="s">
        <v>5578</v>
      </c>
      <c r="H181" s="3058" t="str">
        <f t="shared" si="19"/>
        <v>10 Car.</v>
      </c>
      <c r="I181" s="3059" t="str">
        <f t="shared" si="16"/>
        <v>ligne 181 ►</v>
      </c>
      <c r="J181" s="25" t="s">
        <v>5579</v>
      </c>
      <c r="L181" s="10">
        <v>1</v>
      </c>
    </row>
    <row r="182" spans="2:12">
      <c r="B182" s="3058" t="str">
        <f t="shared" si="17"/>
        <v>27 Car.</v>
      </c>
      <c r="C182" s="3059" t="str">
        <f t="shared" si="14"/>
        <v>ligne 182 ►</v>
      </c>
      <c r="D182" s="25" t="s">
        <v>5580</v>
      </c>
      <c r="E182" s="3058" t="str">
        <f t="shared" si="18"/>
        <v>26 Car.</v>
      </c>
      <c r="F182" s="3059" t="str">
        <f t="shared" si="15"/>
        <v>ligne 182 ►</v>
      </c>
      <c r="G182" s="25" t="s">
        <v>5581</v>
      </c>
      <c r="H182" s="3058" t="str">
        <f t="shared" si="19"/>
        <v>32 Car.</v>
      </c>
      <c r="I182" s="3059" t="str">
        <f t="shared" si="16"/>
        <v>ligne 182 ►</v>
      </c>
      <c r="J182" s="25" t="s">
        <v>5582</v>
      </c>
      <c r="L182" s="10">
        <v>1</v>
      </c>
    </row>
    <row r="183" spans="2:12">
      <c r="B183" s="3058" t="str">
        <f t="shared" si="17"/>
        <v>12 Car.</v>
      </c>
      <c r="C183" s="3059" t="str">
        <f t="shared" si="14"/>
        <v>ligne 183 ►</v>
      </c>
      <c r="D183" s="25" t="s">
        <v>5583</v>
      </c>
      <c r="E183" s="3058" t="str">
        <f t="shared" si="18"/>
        <v>7 Car.</v>
      </c>
      <c r="F183" s="3059" t="str">
        <f t="shared" si="15"/>
        <v>ligne 183 ►</v>
      </c>
      <c r="G183" s="25" t="s">
        <v>5584</v>
      </c>
      <c r="H183" s="3058" t="str">
        <f t="shared" si="19"/>
        <v>7 Car.</v>
      </c>
      <c r="I183" s="3059" t="str">
        <f t="shared" si="16"/>
        <v>ligne 183 ►</v>
      </c>
      <c r="J183" s="25" t="s">
        <v>5585</v>
      </c>
      <c r="L183" s="10">
        <v>1</v>
      </c>
    </row>
    <row r="184" spans="2:12">
      <c r="B184" s="3058" t="str">
        <f t="shared" si="17"/>
        <v>18 Car.</v>
      </c>
      <c r="C184" s="3059" t="str">
        <f t="shared" si="14"/>
        <v>ligne 184 ►</v>
      </c>
      <c r="D184" s="25" t="s">
        <v>5586</v>
      </c>
      <c r="E184" s="3058" t="str">
        <f t="shared" si="18"/>
        <v>15 Car.</v>
      </c>
      <c r="F184" s="3059" t="str">
        <f t="shared" si="15"/>
        <v>ligne 184 ►</v>
      </c>
      <c r="G184" s="25" t="s">
        <v>5587</v>
      </c>
      <c r="H184" s="3058" t="str">
        <f t="shared" si="19"/>
        <v>18 Car.</v>
      </c>
      <c r="I184" s="3059" t="str">
        <f t="shared" si="16"/>
        <v>ligne 184 ►</v>
      </c>
      <c r="J184" s="25" t="s">
        <v>5588</v>
      </c>
      <c r="L184" s="10">
        <v>1</v>
      </c>
    </row>
    <row r="185" spans="2:12">
      <c r="B185" s="3058" t="str">
        <f t="shared" si="17"/>
        <v>13 Car.</v>
      </c>
      <c r="C185" s="3059" t="str">
        <f t="shared" si="14"/>
        <v>ligne 185 ►</v>
      </c>
      <c r="D185" s="25" t="s">
        <v>5589</v>
      </c>
      <c r="E185" s="3058" t="str">
        <f t="shared" si="18"/>
        <v>10 Car.</v>
      </c>
      <c r="F185" s="3059" t="str">
        <f t="shared" si="15"/>
        <v>ligne 185 ►</v>
      </c>
      <c r="G185" s="25" t="s">
        <v>5590</v>
      </c>
      <c r="H185" s="3058" t="str">
        <f t="shared" si="19"/>
        <v>14 Car.</v>
      </c>
      <c r="I185" s="3059" t="str">
        <f t="shared" si="16"/>
        <v>ligne 185 ►</v>
      </c>
      <c r="J185" s="25" t="s">
        <v>5591</v>
      </c>
      <c r="L185" s="10">
        <v>1</v>
      </c>
    </row>
    <row r="186" spans="2:12">
      <c r="B186" s="3058" t="str">
        <f t="shared" si="17"/>
        <v>15 Car.</v>
      </c>
      <c r="C186" s="3059" t="str">
        <f t="shared" si="14"/>
        <v>ligne 186 ►</v>
      </c>
      <c r="D186" s="25" t="s">
        <v>5592</v>
      </c>
      <c r="E186" s="3058" t="str">
        <f t="shared" si="18"/>
        <v>14 Car.</v>
      </c>
      <c r="F186" s="3059" t="str">
        <f t="shared" si="15"/>
        <v>ligne 186 ►</v>
      </c>
      <c r="G186" s="25" t="s">
        <v>5593</v>
      </c>
      <c r="H186" s="3058" t="str">
        <f t="shared" si="19"/>
        <v>16 Car.</v>
      </c>
      <c r="I186" s="3059" t="str">
        <f t="shared" si="16"/>
        <v>ligne 186 ►</v>
      </c>
      <c r="J186" s="25" t="s">
        <v>5594</v>
      </c>
      <c r="L186" s="10">
        <v>1</v>
      </c>
    </row>
    <row r="187" spans="2:12">
      <c r="B187" s="3058" t="str">
        <f t="shared" si="17"/>
        <v>28 Car.</v>
      </c>
      <c r="C187" s="3059" t="str">
        <f t="shared" si="14"/>
        <v>ligne 187 ►</v>
      </c>
      <c r="D187" s="3065" t="s">
        <v>5595</v>
      </c>
      <c r="E187" s="3058" t="str">
        <f t="shared" si="18"/>
        <v>28 Car.</v>
      </c>
      <c r="F187" s="3059" t="str">
        <f t="shared" si="15"/>
        <v>ligne 187 ►</v>
      </c>
      <c r="G187" s="3066" t="s">
        <v>5595</v>
      </c>
      <c r="H187" s="3058" t="str">
        <f t="shared" si="19"/>
        <v>28 Car.</v>
      </c>
      <c r="I187" s="3059" t="str">
        <f t="shared" si="16"/>
        <v>ligne 187 ►</v>
      </c>
      <c r="J187" s="3066" t="s">
        <v>5595</v>
      </c>
      <c r="L187" s="10">
        <v>1</v>
      </c>
    </row>
    <row r="188" spans="2:12">
      <c r="B188" s="3058" t="str">
        <f t="shared" si="17"/>
        <v>32 Car.</v>
      </c>
      <c r="C188" s="3059" t="str">
        <f t="shared" si="14"/>
        <v>ligne 188 ►</v>
      </c>
      <c r="D188" s="3065" t="s">
        <v>5596</v>
      </c>
      <c r="E188" s="3058" t="str">
        <f t="shared" si="18"/>
        <v>32 Car.</v>
      </c>
      <c r="F188" s="3059" t="str">
        <f t="shared" si="15"/>
        <v>ligne 188 ►</v>
      </c>
      <c r="G188" s="3065" t="s">
        <v>5596</v>
      </c>
      <c r="H188" s="3058" t="str">
        <f t="shared" si="19"/>
        <v>32 Car.</v>
      </c>
      <c r="I188" s="3059" t="str">
        <f t="shared" si="16"/>
        <v>ligne 188 ►</v>
      </c>
      <c r="J188" s="3065" t="s">
        <v>5596</v>
      </c>
      <c r="L188" s="10">
        <v>1</v>
      </c>
    </row>
    <row r="189" spans="2:12">
      <c r="B189" s="3058" t="str">
        <f t="shared" si="17"/>
        <v>9 Car.</v>
      </c>
      <c r="C189" s="3059" t="str">
        <f t="shared" si="14"/>
        <v>ligne 189 ►</v>
      </c>
      <c r="D189" s="25" t="s">
        <v>5597</v>
      </c>
      <c r="E189" s="3058" t="str">
        <f t="shared" si="18"/>
        <v>9 Car.</v>
      </c>
      <c r="F189" s="3059" t="str">
        <f t="shared" si="15"/>
        <v>ligne 189 ►</v>
      </c>
      <c r="G189" s="25" t="s">
        <v>5597</v>
      </c>
      <c r="H189" s="3058" t="str">
        <f t="shared" si="19"/>
        <v>10 Car.</v>
      </c>
      <c r="I189" s="3059" t="str">
        <f t="shared" si="16"/>
        <v>ligne 189 ►</v>
      </c>
      <c r="J189" s="25" t="s">
        <v>5598</v>
      </c>
      <c r="L189" s="10">
        <v>1</v>
      </c>
    </row>
    <row r="190" spans="2:12">
      <c r="B190" s="3058" t="str">
        <f t="shared" si="17"/>
        <v>73 Car.</v>
      </c>
      <c r="C190" s="3059" t="str">
        <f t="shared" si="14"/>
        <v>ligne 190 ►</v>
      </c>
      <c r="D190" s="25" t="s">
        <v>5599</v>
      </c>
      <c r="E190" s="3058" t="str">
        <f t="shared" si="18"/>
        <v>57 Car.</v>
      </c>
      <c r="F190" s="3059" t="str">
        <f t="shared" si="15"/>
        <v>ligne 190 ►</v>
      </c>
      <c r="G190" s="25" t="s">
        <v>5600</v>
      </c>
      <c r="H190" s="3058" t="str">
        <f t="shared" si="19"/>
        <v>66 Car.</v>
      </c>
      <c r="I190" s="3059" t="str">
        <f t="shared" si="16"/>
        <v>ligne 190 ►</v>
      </c>
      <c r="J190" s="25" t="s">
        <v>5601</v>
      </c>
      <c r="L190" s="10">
        <v>1</v>
      </c>
    </row>
    <row r="191" spans="2:12">
      <c r="B191" s="3058" t="str">
        <f t="shared" si="17"/>
        <v>3 Car.</v>
      </c>
      <c r="C191" s="3059" t="str">
        <f t="shared" si="14"/>
        <v>ligne 191 ►</v>
      </c>
      <c r="D191" s="25" t="s">
        <v>89</v>
      </c>
      <c r="E191" s="3058" t="str">
        <f t="shared" si="18"/>
        <v>0 Car.</v>
      </c>
      <c r="F191" s="3059" t="str">
        <f t="shared" si="15"/>
        <v>ligne 191 ►</v>
      </c>
      <c r="G191" s="25"/>
      <c r="H191" s="3058" t="str">
        <f t="shared" si="19"/>
        <v>0 Car.</v>
      </c>
      <c r="I191" s="3059" t="str">
        <f t="shared" si="16"/>
        <v>ligne 191 ►</v>
      </c>
      <c r="J191" s="25"/>
      <c r="L191" s="10">
        <v>1</v>
      </c>
    </row>
    <row r="192" spans="2:12">
      <c r="B192" s="3058" t="str">
        <f t="shared" si="17"/>
        <v>73 Car.</v>
      </c>
      <c r="C192" s="3059" t="str">
        <f t="shared" si="14"/>
        <v>ligne 192 ►</v>
      </c>
      <c r="D192" s="25" t="s">
        <v>5602</v>
      </c>
      <c r="E192" s="3058" t="str">
        <f t="shared" si="18"/>
        <v>76 Car.</v>
      </c>
      <c r="F192" s="3059" t="str">
        <f t="shared" si="15"/>
        <v>ligne 192 ►</v>
      </c>
      <c r="G192" s="25" t="s">
        <v>5603</v>
      </c>
      <c r="H192" s="3058" t="str">
        <f t="shared" si="19"/>
        <v>77 Car.</v>
      </c>
      <c r="I192" s="3059" t="str">
        <f t="shared" si="16"/>
        <v>ligne 192 ►</v>
      </c>
      <c r="J192" s="25" t="s">
        <v>5604</v>
      </c>
      <c r="L192" s="10">
        <v>1</v>
      </c>
    </row>
    <row r="193" spans="2:12">
      <c r="B193" s="3058" t="str">
        <f t="shared" si="17"/>
        <v>50 Car.</v>
      </c>
      <c r="C193" s="3059" t="str">
        <f t="shared" si="14"/>
        <v>ligne 193 ►</v>
      </c>
      <c r="D193" s="25" t="s">
        <v>2</v>
      </c>
      <c r="E193" s="3058" t="str">
        <f t="shared" si="18"/>
        <v>50 Car.</v>
      </c>
      <c r="F193" s="3059" t="str">
        <f t="shared" si="15"/>
        <v>ligne 193 ►</v>
      </c>
      <c r="G193" s="25" t="s">
        <v>2</v>
      </c>
      <c r="H193" s="3058" t="str">
        <f t="shared" si="19"/>
        <v>50 Car.</v>
      </c>
      <c r="I193" s="3059" t="str">
        <f t="shared" si="16"/>
        <v>ligne 193 ►</v>
      </c>
      <c r="J193" s="25" t="s">
        <v>2</v>
      </c>
      <c r="L193" s="10">
        <v>1</v>
      </c>
    </row>
    <row r="194" spans="2:12">
      <c r="B194" s="3058" t="str">
        <f t="shared" si="17"/>
        <v>10 Car.</v>
      </c>
      <c r="C194" s="3059" t="str">
        <f t="shared" si="14"/>
        <v>ligne 194 ►</v>
      </c>
      <c r="D194" s="25" t="s">
        <v>3840</v>
      </c>
      <c r="E194" s="3058" t="str">
        <f t="shared" si="18"/>
        <v>10 Car.</v>
      </c>
      <c r="F194" s="3059" t="str">
        <f t="shared" si="15"/>
        <v>ligne 194 ►</v>
      </c>
      <c r="G194" s="25" t="s">
        <v>5605</v>
      </c>
      <c r="H194" s="3058" t="str">
        <f t="shared" si="19"/>
        <v>13 Car.</v>
      </c>
      <c r="I194" s="3059" t="str">
        <f t="shared" si="16"/>
        <v>ligne 194 ►</v>
      </c>
      <c r="J194" s="25" t="s">
        <v>5606</v>
      </c>
      <c r="L194" s="10">
        <v>1</v>
      </c>
    </row>
    <row r="195" spans="2:12">
      <c r="B195" s="3058" t="str">
        <f t="shared" si="17"/>
        <v>12 Car.</v>
      </c>
      <c r="C195" s="3059" t="str">
        <f t="shared" si="14"/>
        <v>ligne 195 ►</v>
      </c>
      <c r="D195" s="25" t="s">
        <v>3841</v>
      </c>
      <c r="E195" s="3058" t="str">
        <f t="shared" si="18"/>
        <v>11 Car.</v>
      </c>
      <c r="F195" s="3059" t="str">
        <f t="shared" si="15"/>
        <v>ligne 195 ►</v>
      </c>
      <c r="G195" s="25" t="s">
        <v>5607</v>
      </c>
      <c r="H195" s="3058" t="str">
        <f t="shared" si="19"/>
        <v>12 Car.</v>
      </c>
      <c r="I195" s="3059" t="str">
        <f t="shared" si="16"/>
        <v>ligne 195 ►</v>
      </c>
      <c r="J195" s="25" t="s">
        <v>5608</v>
      </c>
      <c r="L195" s="10">
        <v>1</v>
      </c>
    </row>
    <row r="196" spans="2:12">
      <c r="B196" s="3058" t="str">
        <f t="shared" si="17"/>
        <v>10 Car.</v>
      </c>
      <c r="C196" s="3059" t="str">
        <f t="shared" si="14"/>
        <v>ligne 196 ►</v>
      </c>
      <c r="D196" s="25" t="s">
        <v>3840</v>
      </c>
      <c r="E196" s="3058" t="str">
        <f t="shared" si="18"/>
        <v>10 Car.</v>
      </c>
      <c r="F196" s="3059" t="str">
        <f t="shared" si="15"/>
        <v>ligne 196 ►</v>
      </c>
      <c r="G196" s="25" t="s">
        <v>5605</v>
      </c>
      <c r="H196" s="3058" t="str">
        <f t="shared" si="19"/>
        <v>13 Car.</v>
      </c>
      <c r="I196" s="3059" t="str">
        <f t="shared" si="16"/>
        <v>ligne 196 ►</v>
      </c>
      <c r="J196" s="25" t="s">
        <v>5606</v>
      </c>
      <c r="L196" s="10">
        <v>1</v>
      </c>
    </row>
    <row r="197" spans="2:12">
      <c r="B197" s="3058" t="str">
        <f t="shared" si="17"/>
        <v>12 Car.</v>
      </c>
      <c r="C197" s="3059" t="str">
        <f t="shared" si="14"/>
        <v>ligne 197 ►</v>
      </c>
      <c r="D197" s="25" t="s">
        <v>3841</v>
      </c>
      <c r="E197" s="3058" t="str">
        <f t="shared" si="18"/>
        <v>11 Car.</v>
      </c>
      <c r="F197" s="3059" t="str">
        <f t="shared" si="15"/>
        <v>ligne 197 ►</v>
      </c>
      <c r="G197" s="25" t="s">
        <v>5607</v>
      </c>
      <c r="H197" s="3058" t="str">
        <f t="shared" si="19"/>
        <v>12 Car.</v>
      </c>
      <c r="I197" s="3059" t="str">
        <f t="shared" si="16"/>
        <v>ligne 197 ►</v>
      </c>
      <c r="J197" s="25" t="s">
        <v>5608</v>
      </c>
      <c r="L197" s="10">
        <v>1</v>
      </c>
    </row>
    <row r="198" spans="2:12">
      <c r="B198" s="3058" t="str">
        <f t="shared" si="17"/>
        <v>97 Car.</v>
      </c>
      <c r="C198" s="3059" t="str">
        <f t="shared" si="14"/>
        <v>ligne 198 ►</v>
      </c>
      <c r="D198" s="25" t="s">
        <v>5609</v>
      </c>
      <c r="E198" s="3058" t="str">
        <f t="shared" si="18"/>
        <v>83 Car.</v>
      </c>
      <c r="F198" s="3059" t="str">
        <f t="shared" si="15"/>
        <v>ligne 198 ►</v>
      </c>
      <c r="G198" s="25" t="s">
        <v>5610</v>
      </c>
      <c r="H198" s="3058" t="str">
        <f t="shared" si="19"/>
        <v>94 Car.</v>
      </c>
      <c r="I198" s="3059" t="str">
        <f t="shared" si="16"/>
        <v>ligne 198 ►</v>
      </c>
      <c r="J198" s="25" t="s">
        <v>5611</v>
      </c>
      <c r="L198" s="10">
        <v>1</v>
      </c>
    </row>
    <row r="199" spans="2:12">
      <c r="B199" s="3058" t="str">
        <f t="shared" si="17"/>
        <v>43 Car.</v>
      </c>
      <c r="C199" s="3059" t="str">
        <f t="shared" si="14"/>
        <v>ligne 199 ►</v>
      </c>
      <c r="D199" s="25" t="s">
        <v>5612</v>
      </c>
      <c r="E199" s="3058" t="str">
        <f t="shared" si="18"/>
        <v>34 Car.</v>
      </c>
      <c r="F199" s="3059" t="str">
        <f t="shared" si="15"/>
        <v>ligne 199 ►</v>
      </c>
      <c r="G199" s="25" t="s">
        <v>5613</v>
      </c>
      <c r="H199" s="3058" t="str">
        <f t="shared" si="19"/>
        <v>40 Car.</v>
      </c>
      <c r="I199" s="3059" t="str">
        <f t="shared" si="16"/>
        <v>ligne 199 ►</v>
      </c>
      <c r="J199" s="25" t="s">
        <v>5614</v>
      </c>
      <c r="L199" s="10">
        <v>1</v>
      </c>
    </row>
    <row r="200" spans="2:12">
      <c r="B200" s="3058" t="str">
        <f t="shared" si="17"/>
        <v>53 Car.</v>
      </c>
      <c r="C200" s="3059" t="str">
        <f t="shared" ref="C200:C263" si="20">"ligne "&amp;ROW()&amp;" ►"</f>
        <v>ligne 200 ►</v>
      </c>
      <c r="D200" s="25" t="s">
        <v>5615</v>
      </c>
      <c r="E200" s="3058" t="str">
        <f t="shared" si="18"/>
        <v>41 Car.</v>
      </c>
      <c r="F200" s="3059" t="str">
        <f t="shared" ref="F200:F263" si="21">"ligne "&amp;ROW()&amp;" ►"</f>
        <v>ligne 200 ►</v>
      </c>
      <c r="G200" s="25" t="s">
        <v>5616</v>
      </c>
      <c r="H200" s="3058" t="str">
        <f t="shared" si="19"/>
        <v>53 Car.</v>
      </c>
      <c r="I200" s="3059" t="str">
        <f t="shared" ref="I200:I263" si="22">"ligne "&amp;ROW()&amp;" ►"</f>
        <v>ligne 200 ►</v>
      </c>
      <c r="J200" s="25" t="s">
        <v>5617</v>
      </c>
      <c r="L200" s="10">
        <v>1</v>
      </c>
    </row>
    <row r="201" spans="2:12">
      <c r="B201" s="3058" t="str">
        <f t="shared" ref="B201:B264" si="23">SUMPRODUCT(--(D201&lt;&gt;""), LEN(TRIM(SUBSTITUTE(D201, CHAR(160), "")))) &amp; " Car."</f>
        <v>50 Car.</v>
      </c>
      <c r="C201" s="3059" t="str">
        <f t="shared" si="20"/>
        <v>ligne 201 ►</v>
      </c>
      <c r="D201" s="25" t="s">
        <v>5618</v>
      </c>
      <c r="E201" s="3058" t="str">
        <f t="shared" ref="E201:E264" si="24">SUMPRODUCT(--(G201&lt;&gt;""), LEN(TRIM(SUBSTITUTE(G201, CHAR(160), "")))) &amp; " Car."</f>
        <v>55 Car.</v>
      </c>
      <c r="F201" s="3059" t="str">
        <f t="shared" si="21"/>
        <v>ligne 201 ►</v>
      </c>
      <c r="G201" s="25" t="s">
        <v>5619</v>
      </c>
      <c r="H201" s="3058" t="str">
        <f t="shared" ref="H201:H264" si="25">SUMPRODUCT(--(J201&lt;&gt;""), LEN(TRIM(SUBSTITUTE(J201, CHAR(160), "")))) &amp; " Car."</f>
        <v>51 Car.</v>
      </c>
      <c r="I201" s="3059" t="str">
        <f t="shared" si="22"/>
        <v>ligne 201 ►</v>
      </c>
      <c r="J201" s="25" t="s">
        <v>5620</v>
      </c>
      <c r="L201" s="10">
        <v>1</v>
      </c>
    </row>
    <row r="202" spans="2:12">
      <c r="B202" s="3058" t="str">
        <f t="shared" si="23"/>
        <v>42 Car.</v>
      </c>
      <c r="C202" s="3059" t="str">
        <f t="shared" si="20"/>
        <v>ligne 202 ►</v>
      </c>
      <c r="D202" s="25" t="s">
        <v>5621</v>
      </c>
      <c r="E202" s="3058" t="str">
        <f t="shared" si="24"/>
        <v>37 Car.</v>
      </c>
      <c r="F202" s="3059" t="str">
        <f t="shared" si="21"/>
        <v>ligne 202 ►</v>
      </c>
      <c r="G202" s="25" t="s">
        <v>5622</v>
      </c>
      <c r="H202" s="3058" t="str">
        <f t="shared" si="25"/>
        <v>48 Car.</v>
      </c>
      <c r="I202" s="3059" t="str">
        <f t="shared" si="22"/>
        <v>ligne 202 ►</v>
      </c>
      <c r="J202" s="25" t="s">
        <v>5623</v>
      </c>
      <c r="L202" s="10">
        <v>1</v>
      </c>
    </row>
    <row r="203" spans="2:12">
      <c r="B203" s="3058" t="str">
        <f t="shared" si="23"/>
        <v>45 Car.</v>
      </c>
      <c r="C203" s="3059" t="str">
        <f t="shared" si="20"/>
        <v>ligne 203 ►</v>
      </c>
      <c r="D203" s="25" t="s">
        <v>5624</v>
      </c>
      <c r="E203" s="3058" t="str">
        <f t="shared" si="24"/>
        <v>38 Car.</v>
      </c>
      <c r="F203" s="3059" t="str">
        <f t="shared" si="21"/>
        <v>ligne 203 ►</v>
      </c>
      <c r="G203" s="25" t="s">
        <v>5625</v>
      </c>
      <c r="H203" s="3058" t="str">
        <f t="shared" si="25"/>
        <v>53 Car.</v>
      </c>
      <c r="I203" s="3059" t="str">
        <f t="shared" si="22"/>
        <v>ligne 203 ►</v>
      </c>
      <c r="J203" s="25" t="s">
        <v>5626</v>
      </c>
      <c r="L203" s="10">
        <v>1</v>
      </c>
    </row>
    <row r="204" spans="2:12">
      <c r="B204" s="3058" t="str">
        <f t="shared" si="23"/>
        <v>18 Car.</v>
      </c>
      <c r="C204" s="3059" t="str">
        <f t="shared" si="20"/>
        <v>ligne 204 ►</v>
      </c>
      <c r="D204" s="25" t="s">
        <v>5627</v>
      </c>
      <c r="E204" s="3058" t="str">
        <f t="shared" si="24"/>
        <v>14 Car.</v>
      </c>
      <c r="F204" s="3059" t="str">
        <f t="shared" si="21"/>
        <v>ligne 204 ►</v>
      </c>
      <c r="G204" s="25" t="s">
        <v>5628</v>
      </c>
      <c r="H204" s="3058" t="str">
        <f t="shared" si="25"/>
        <v>18 Car.</v>
      </c>
      <c r="I204" s="3059" t="str">
        <f t="shared" si="22"/>
        <v>ligne 204 ►</v>
      </c>
      <c r="J204" s="25" t="s">
        <v>5629</v>
      </c>
      <c r="L204" s="10">
        <v>1</v>
      </c>
    </row>
    <row r="205" spans="2:12">
      <c r="B205" s="3058" t="str">
        <f t="shared" si="23"/>
        <v>75 Car.</v>
      </c>
      <c r="C205" s="3059" t="str">
        <f t="shared" si="20"/>
        <v>ligne 205 ►</v>
      </c>
      <c r="D205" s="25" t="s">
        <v>5630</v>
      </c>
      <c r="E205" s="3058" t="str">
        <f t="shared" si="24"/>
        <v>62 Car.</v>
      </c>
      <c r="F205" s="3059" t="str">
        <f t="shared" si="21"/>
        <v>ligne 205 ►</v>
      </c>
      <c r="G205" s="25" t="s">
        <v>5631</v>
      </c>
      <c r="H205" s="3058" t="str">
        <f t="shared" si="25"/>
        <v>61 Car.</v>
      </c>
      <c r="I205" s="3059" t="str">
        <f t="shared" si="22"/>
        <v>ligne 205 ►</v>
      </c>
      <c r="J205" s="25" t="s">
        <v>5632</v>
      </c>
      <c r="L205" s="10">
        <v>1</v>
      </c>
    </row>
    <row r="206" spans="2:12">
      <c r="B206" s="3058" t="str">
        <f t="shared" si="23"/>
        <v>53 Car.</v>
      </c>
      <c r="C206" s="3059" t="str">
        <f t="shared" si="20"/>
        <v>ligne 206 ►</v>
      </c>
      <c r="D206" s="25" t="s">
        <v>5615</v>
      </c>
      <c r="E206" s="3058" t="str">
        <f t="shared" si="24"/>
        <v>41 Car.</v>
      </c>
      <c r="F206" s="3059" t="str">
        <f t="shared" si="21"/>
        <v>ligne 206 ►</v>
      </c>
      <c r="G206" s="25" t="s">
        <v>5616</v>
      </c>
      <c r="H206" s="3058" t="str">
        <f t="shared" si="25"/>
        <v>53 Car.</v>
      </c>
      <c r="I206" s="3059" t="str">
        <f t="shared" si="22"/>
        <v>ligne 206 ►</v>
      </c>
      <c r="J206" s="25" t="s">
        <v>5617</v>
      </c>
      <c r="L206" s="10">
        <v>1</v>
      </c>
    </row>
    <row r="207" spans="2:12">
      <c r="B207" s="3058" t="str">
        <f t="shared" si="23"/>
        <v>6 Car.</v>
      </c>
      <c r="C207" s="3059" t="str">
        <f t="shared" si="20"/>
        <v>ligne 207 ►</v>
      </c>
      <c r="D207" s="25" t="s">
        <v>5633</v>
      </c>
      <c r="E207" s="3058" t="str">
        <f t="shared" si="24"/>
        <v>6 Car.</v>
      </c>
      <c r="F207" s="3059" t="str">
        <f t="shared" si="21"/>
        <v>ligne 207 ►</v>
      </c>
      <c r="G207" s="25" t="s">
        <v>5634</v>
      </c>
      <c r="H207" s="3058" t="str">
        <f t="shared" si="25"/>
        <v>6 Car.</v>
      </c>
      <c r="I207" s="3059" t="str">
        <f t="shared" si="22"/>
        <v>ligne 207 ►</v>
      </c>
      <c r="J207" s="25" t="s">
        <v>5635</v>
      </c>
      <c r="L207" s="10">
        <v>1</v>
      </c>
    </row>
    <row r="208" spans="2:12">
      <c r="B208" s="3058" t="str">
        <f t="shared" si="23"/>
        <v>50 Car.</v>
      </c>
      <c r="C208" s="3059" t="str">
        <f t="shared" si="20"/>
        <v>ligne 208 ►</v>
      </c>
      <c r="D208" s="25" t="s">
        <v>5618</v>
      </c>
      <c r="E208" s="3058" t="str">
        <f t="shared" si="24"/>
        <v>55 Car.</v>
      </c>
      <c r="F208" s="3059" t="str">
        <f t="shared" si="21"/>
        <v>ligne 208 ►</v>
      </c>
      <c r="G208" s="25" t="s">
        <v>5619</v>
      </c>
      <c r="H208" s="3058" t="str">
        <f t="shared" si="25"/>
        <v>51 Car.</v>
      </c>
      <c r="I208" s="3059" t="str">
        <f t="shared" si="22"/>
        <v>ligne 208 ►</v>
      </c>
      <c r="J208" s="25" t="s">
        <v>5620</v>
      </c>
      <c r="L208" s="10">
        <v>1</v>
      </c>
    </row>
    <row r="209" spans="2:12">
      <c r="B209" s="3058" t="str">
        <f t="shared" si="23"/>
        <v>148 Car.</v>
      </c>
      <c r="C209" s="3059" t="str">
        <f t="shared" si="20"/>
        <v>ligne 209 ►</v>
      </c>
      <c r="D209" s="25" t="s">
        <v>5636</v>
      </c>
      <c r="E209" s="3058" t="str">
        <f t="shared" si="24"/>
        <v>144 Car.</v>
      </c>
      <c r="F209" s="3059" t="str">
        <f t="shared" si="21"/>
        <v>ligne 209 ►</v>
      </c>
      <c r="G209" s="25" t="s">
        <v>5637</v>
      </c>
      <c r="H209" s="3058" t="str">
        <f t="shared" si="25"/>
        <v>144 Car.</v>
      </c>
      <c r="I209" s="3059" t="str">
        <f t="shared" si="22"/>
        <v>ligne 209 ►</v>
      </c>
      <c r="J209" s="25" t="s">
        <v>5638</v>
      </c>
      <c r="L209" s="10">
        <v>1</v>
      </c>
    </row>
    <row r="210" spans="2:12">
      <c r="B210" s="3058" t="str">
        <f t="shared" si="23"/>
        <v>61 Car.</v>
      </c>
      <c r="C210" s="3059" t="str">
        <f t="shared" si="20"/>
        <v>ligne 210 ►</v>
      </c>
      <c r="D210" s="25" t="s">
        <v>5639</v>
      </c>
      <c r="E210" s="3058" t="str">
        <f t="shared" si="24"/>
        <v>49 Car.</v>
      </c>
      <c r="F210" s="3059" t="str">
        <f t="shared" si="21"/>
        <v>ligne 210 ►</v>
      </c>
      <c r="G210" s="25" t="s">
        <v>5640</v>
      </c>
      <c r="H210" s="3058" t="str">
        <f t="shared" si="25"/>
        <v>60 Car.</v>
      </c>
      <c r="I210" s="3059" t="str">
        <f t="shared" si="22"/>
        <v>ligne 210 ►</v>
      </c>
      <c r="J210" s="25" t="s">
        <v>5641</v>
      </c>
      <c r="L210" s="10">
        <v>1</v>
      </c>
    </row>
    <row r="211" spans="2:12">
      <c r="B211" s="3058" t="str">
        <f t="shared" si="23"/>
        <v>38 Car.</v>
      </c>
      <c r="C211" s="3059" t="str">
        <f t="shared" si="20"/>
        <v>ligne 211 ►</v>
      </c>
      <c r="D211" s="25" t="s">
        <v>5642</v>
      </c>
      <c r="E211" s="3058" t="str">
        <f t="shared" si="24"/>
        <v>34 Car.</v>
      </c>
      <c r="F211" s="3059" t="str">
        <f t="shared" si="21"/>
        <v>ligne 211 ►</v>
      </c>
      <c r="G211" s="25" t="s">
        <v>5643</v>
      </c>
      <c r="H211" s="3058" t="str">
        <f t="shared" si="25"/>
        <v>35 Car.</v>
      </c>
      <c r="I211" s="3059" t="str">
        <f t="shared" si="22"/>
        <v>ligne 211 ►</v>
      </c>
      <c r="J211" s="25" t="s">
        <v>5644</v>
      </c>
      <c r="L211" s="10">
        <v>1</v>
      </c>
    </row>
    <row r="212" spans="2:12">
      <c r="B212" s="3058" t="str">
        <f t="shared" si="23"/>
        <v>91 Car.</v>
      </c>
      <c r="C212" s="3059" t="str">
        <f t="shared" si="20"/>
        <v>ligne 212 ►</v>
      </c>
      <c r="D212" s="25" t="s">
        <v>5645</v>
      </c>
      <c r="E212" s="3058" t="str">
        <f t="shared" si="24"/>
        <v>73 Car.</v>
      </c>
      <c r="F212" s="3059" t="str">
        <f t="shared" si="21"/>
        <v>ligne 212 ►</v>
      </c>
      <c r="G212" s="25" t="s">
        <v>5646</v>
      </c>
      <c r="H212" s="3058" t="str">
        <f t="shared" si="25"/>
        <v>79 Car.</v>
      </c>
      <c r="I212" s="3059" t="str">
        <f t="shared" si="22"/>
        <v>ligne 212 ►</v>
      </c>
      <c r="J212" s="25" t="s">
        <v>5647</v>
      </c>
      <c r="L212" s="10">
        <v>1</v>
      </c>
    </row>
    <row r="213" spans="2:12">
      <c r="B213" s="3058" t="str">
        <f t="shared" si="23"/>
        <v>71 Car.</v>
      </c>
      <c r="C213" s="3059" t="str">
        <f t="shared" si="20"/>
        <v>ligne 213 ►</v>
      </c>
      <c r="D213" s="25" t="s">
        <v>5648</v>
      </c>
      <c r="E213" s="3058" t="str">
        <f t="shared" si="24"/>
        <v>68 Car.</v>
      </c>
      <c r="F213" s="3059" t="str">
        <f t="shared" si="21"/>
        <v>ligne 213 ►</v>
      </c>
      <c r="G213" s="25" t="s">
        <v>5649</v>
      </c>
      <c r="H213" s="3058" t="str">
        <f t="shared" si="25"/>
        <v>64 Car.</v>
      </c>
      <c r="I213" s="3059" t="str">
        <f t="shared" si="22"/>
        <v>ligne 213 ►</v>
      </c>
      <c r="J213" s="25" t="s">
        <v>5650</v>
      </c>
      <c r="L213" s="10">
        <v>1</v>
      </c>
    </row>
    <row r="214" spans="2:12">
      <c r="B214" s="3058" t="str">
        <f t="shared" si="23"/>
        <v>46 Car.</v>
      </c>
      <c r="C214" s="3059" t="str">
        <f t="shared" si="20"/>
        <v>ligne 214 ►</v>
      </c>
      <c r="D214" s="25" t="s">
        <v>5651</v>
      </c>
      <c r="E214" s="3058" t="str">
        <f t="shared" si="24"/>
        <v>37 Car.</v>
      </c>
      <c r="F214" s="3059" t="str">
        <f t="shared" si="21"/>
        <v>ligne 214 ►</v>
      </c>
      <c r="G214" s="25" t="s">
        <v>5652</v>
      </c>
      <c r="H214" s="3058" t="str">
        <f t="shared" si="25"/>
        <v>44 Car.</v>
      </c>
      <c r="I214" s="3059" t="str">
        <f t="shared" si="22"/>
        <v>ligne 214 ►</v>
      </c>
      <c r="J214" s="25" t="s">
        <v>5653</v>
      </c>
      <c r="L214" s="10">
        <v>1</v>
      </c>
    </row>
    <row r="215" spans="2:12">
      <c r="B215" s="3058" t="str">
        <f t="shared" si="23"/>
        <v>115 Car.</v>
      </c>
      <c r="C215" s="3059" t="str">
        <f t="shared" si="20"/>
        <v>ligne 215 ►</v>
      </c>
      <c r="D215" s="25" t="s">
        <v>5654</v>
      </c>
      <c r="E215" s="3058" t="str">
        <f t="shared" si="24"/>
        <v>79 Car.</v>
      </c>
      <c r="F215" s="3059" t="str">
        <f t="shared" si="21"/>
        <v>ligne 215 ►</v>
      </c>
      <c r="G215" s="25" t="s">
        <v>5655</v>
      </c>
      <c r="H215" s="3058" t="str">
        <f t="shared" si="25"/>
        <v>94 Car.</v>
      </c>
      <c r="I215" s="3059" t="str">
        <f t="shared" si="22"/>
        <v>ligne 215 ►</v>
      </c>
      <c r="J215" s="25" t="s">
        <v>5656</v>
      </c>
      <c r="L215" s="10">
        <v>1</v>
      </c>
    </row>
    <row r="216" spans="2:12">
      <c r="B216" s="3058" t="str">
        <f t="shared" si="23"/>
        <v>13 Car.</v>
      </c>
      <c r="C216" s="3059" t="str">
        <f t="shared" si="20"/>
        <v>ligne 216 ►</v>
      </c>
      <c r="D216" s="25" t="s">
        <v>867</v>
      </c>
      <c r="E216" s="3058" t="str">
        <f t="shared" si="24"/>
        <v>13 Car.</v>
      </c>
      <c r="F216" s="3059" t="str">
        <f t="shared" si="21"/>
        <v>ligne 216 ►</v>
      </c>
      <c r="G216" s="25" t="s">
        <v>5657</v>
      </c>
      <c r="H216" s="3058" t="str">
        <f t="shared" si="25"/>
        <v>14 Car.</v>
      </c>
      <c r="I216" s="3059" t="str">
        <f t="shared" si="22"/>
        <v>ligne 216 ►</v>
      </c>
      <c r="J216" s="25" t="s">
        <v>5658</v>
      </c>
      <c r="L216" s="10">
        <v>1</v>
      </c>
    </row>
    <row r="217" spans="2:12">
      <c r="B217" s="3058" t="str">
        <f t="shared" si="23"/>
        <v>76 Car.</v>
      </c>
      <c r="C217" s="3059" t="str">
        <f t="shared" si="20"/>
        <v>ligne 217 ►</v>
      </c>
      <c r="D217" s="25" t="s">
        <v>5659</v>
      </c>
      <c r="E217" s="3058" t="str">
        <f t="shared" si="24"/>
        <v>70 Car.</v>
      </c>
      <c r="F217" s="3059" t="str">
        <f t="shared" si="21"/>
        <v>ligne 217 ►</v>
      </c>
      <c r="G217" s="25" t="s">
        <v>5660</v>
      </c>
      <c r="H217" s="3058" t="str">
        <f t="shared" si="25"/>
        <v>76 Car.</v>
      </c>
      <c r="I217" s="3059" t="str">
        <f t="shared" si="22"/>
        <v>ligne 217 ►</v>
      </c>
      <c r="J217" s="25" t="s">
        <v>5661</v>
      </c>
      <c r="L217" s="10">
        <v>1</v>
      </c>
    </row>
    <row r="218" spans="2:12">
      <c r="B218" s="3058" t="str">
        <f t="shared" si="23"/>
        <v>20 Car.</v>
      </c>
      <c r="C218" s="3059" t="str">
        <f t="shared" si="20"/>
        <v>ligne 218 ►</v>
      </c>
      <c r="D218" s="25" t="s">
        <v>5662</v>
      </c>
      <c r="E218" s="3058" t="str">
        <f t="shared" si="24"/>
        <v>17 Car.</v>
      </c>
      <c r="F218" s="3059" t="str">
        <f t="shared" si="21"/>
        <v>ligne 218 ►</v>
      </c>
      <c r="G218" s="25" t="s">
        <v>5663</v>
      </c>
      <c r="H218" s="3058" t="str">
        <f t="shared" si="25"/>
        <v>19 Car.</v>
      </c>
      <c r="I218" s="3059" t="str">
        <f t="shared" si="22"/>
        <v>ligne 218 ►</v>
      </c>
      <c r="J218" s="25" t="s">
        <v>5664</v>
      </c>
      <c r="K218" s="25"/>
      <c r="L218" s="10">
        <v>1</v>
      </c>
    </row>
    <row r="219" spans="2:12">
      <c r="B219" s="3058" t="str">
        <f t="shared" si="23"/>
        <v>115 Car.</v>
      </c>
      <c r="C219" s="3059" t="str">
        <f t="shared" si="20"/>
        <v>ligne 219 ►</v>
      </c>
      <c r="D219" s="25" t="s">
        <v>5654</v>
      </c>
      <c r="E219" s="3058" t="str">
        <f t="shared" si="24"/>
        <v>79 Car.</v>
      </c>
      <c r="F219" s="3059" t="str">
        <f t="shared" si="21"/>
        <v>ligne 219 ►</v>
      </c>
      <c r="G219" s="25" t="s">
        <v>5655</v>
      </c>
      <c r="H219" s="3058" t="str">
        <f t="shared" si="25"/>
        <v>94 Car.</v>
      </c>
      <c r="I219" s="3059" t="str">
        <f t="shared" si="22"/>
        <v>ligne 219 ►</v>
      </c>
      <c r="J219" s="25" t="s">
        <v>5656</v>
      </c>
      <c r="K219" s="25"/>
      <c r="L219" s="10">
        <v>1</v>
      </c>
    </row>
    <row r="220" spans="2:12">
      <c r="B220" s="3058" t="str">
        <f t="shared" si="23"/>
        <v>37 Car.</v>
      </c>
      <c r="C220" s="3059" t="str">
        <f t="shared" si="20"/>
        <v>ligne 220 ►</v>
      </c>
      <c r="D220" s="25" t="s">
        <v>5665</v>
      </c>
      <c r="E220" s="3058" t="str">
        <f t="shared" si="24"/>
        <v>34 Car.</v>
      </c>
      <c r="F220" s="3059" t="str">
        <f t="shared" si="21"/>
        <v>ligne 220 ►</v>
      </c>
      <c r="G220" s="25" t="s">
        <v>5666</v>
      </c>
      <c r="H220" s="3058" t="str">
        <f t="shared" si="25"/>
        <v>33 Car.</v>
      </c>
      <c r="I220" s="3059" t="str">
        <f t="shared" si="22"/>
        <v>ligne 220 ►</v>
      </c>
      <c r="J220" s="25" t="s">
        <v>5667</v>
      </c>
      <c r="K220" s="25"/>
      <c r="L220" s="10">
        <v>1</v>
      </c>
    </row>
    <row r="221" spans="2:12">
      <c r="B221" s="3058" t="str">
        <f t="shared" si="23"/>
        <v>6 Car.</v>
      </c>
      <c r="C221" s="3059" t="str">
        <f t="shared" si="20"/>
        <v>ligne 221 ►</v>
      </c>
      <c r="D221" s="25" t="s">
        <v>5668</v>
      </c>
      <c r="E221" s="3058" t="str">
        <f t="shared" si="24"/>
        <v>9 Car.</v>
      </c>
      <c r="F221" s="3059" t="str">
        <f t="shared" si="21"/>
        <v>ligne 221 ►</v>
      </c>
      <c r="G221" s="25" t="s">
        <v>5669</v>
      </c>
      <c r="H221" s="3058" t="str">
        <f t="shared" si="25"/>
        <v>7 Car.</v>
      </c>
      <c r="I221" s="3059" t="str">
        <f t="shared" si="22"/>
        <v>ligne 221 ►</v>
      </c>
      <c r="J221" s="25" t="s">
        <v>5670</v>
      </c>
      <c r="K221" s="25"/>
      <c r="L221" s="10">
        <v>1</v>
      </c>
    </row>
    <row r="222" spans="2:12">
      <c r="B222" s="3058" t="str">
        <f t="shared" si="23"/>
        <v>53 Car.</v>
      </c>
      <c r="C222" s="3059" t="str">
        <f t="shared" si="20"/>
        <v>ligne 222 ►</v>
      </c>
      <c r="D222" s="25" t="s">
        <v>5671</v>
      </c>
      <c r="E222" s="3058" t="str">
        <f t="shared" si="24"/>
        <v>52 Car.</v>
      </c>
      <c r="F222" s="3059" t="str">
        <f t="shared" si="21"/>
        <v>ligne 222 ►</v>
      </c>
      <c r="G222" s="25" t="s">
        <v>5672</v>
      </c>
      <c r="H222" s="3058" t="str">
        <f t="shared" si="25"/>
        <v>53 Car.</v>
      </c>
      <c r="I222" s="3059" t="str">
        <f t="shared" si="22"/>
        <v>ligne 222 ►</v>
      </c>
      <c r="J222" s="25" t="s">
        <v>5673</v>
      </c>
      <c r="K222" s="25"/>
      <c r="L222" s="10">
        <v>1</v>
      </c>
    </row>
    <row r="223" spans="2:12">
      <c r="B223" s="3058" t="str">
        <f t="shared" si="23"/>
        <v>13 Car.</v>
      </c>
      <c r="C223" s="3059" t="str">
        <f t="shared" si="20"/>
        <v>ligne 223 ►</v>
      </c>
      <c r="D223" s="25" t="s">
        <v>5674</v>
      </c>
      <c r="E223" s="3058" t="str">
        <f t="shared" si="24"/>
        <v>13 Car.</v>
      </c>
      <c r="F223" s="3059" t="str">
        <f t="shared" si="21"/>
        <v>ligne 223 ►</v>
      </c>
      <c r="G223" s="25" t="s">
        <v>5675</v>
      </c>
      <c r="H223" s="3058" t="str">
        <f t="shared" si="25"/>
        <v>13 Car.</v>
      </c>
      <c r="I223" s="3059" t="str">
        <f t="shared" si="22"/>
        <v>ligne 223 ►</v>
      </c>
      <c r="J223" s="25" t="s">
        <v>5676</v>
      </c>
      <c r="K223" s="25"/>
      <c r="L223" s="10">
        <v>1</v>
      </c>
    </row>
    <row r="224" spans="2:12">
      <c r="B224" s="3058" t="str">
        <f t="shared" si="23"/>
        <v>50 Car.</v>
      </c>
      <c r="C224" s="3059" t="str">
        <f t="shared" si="20"/>
        <v>ligne 224 ►</v>
      </c>
      <c r="D224" s="25" t="s">
        <v>5677</v>
      </c>
      <c r="E224" s="3058" t="str">
        <f t="shared" si="24"/>
        <v>29 Car.</v>
      </c>
      <c r="F224" s="3059" t="str">
        <f t="shared" si="21"/>
        <v>ligne 224 ►</v>
      </c>
      <c r="G224" s="25" t="s">
        <v>5678</v>
      </c>
      <c r="H224" s="3058" t="str">
        <f t="shared" si="25"/>
        <v>44 Car.</v>
      </c>
      <c r="I224" s="3059" t="str">
        <f t="shared" si="22"/>
        <v>ligne 224 ►</v>
      </c>
      <c r="J224" s="25" t="s">
        <v>5679</v>
      </c>
      <c r="K224" s="25"/>
      <c r="L224" s="10">
        <v>1</v>
      </c>
    </row>
    <row r="225" spans="2:12">
      <c r="B225" s="3058" t="str">
        <f t="shared" si="23"/>
        <v>23 Car.</v>
      </c>
      <c r="C225" s="3059" t="str">
        <f t="shared" si="20"/>
        <v>ligne 225 ►</v>
      </c>
      <c r="D225" s="25" t="s">
        <v>5680</v>
      </c>
      <c r="E225" s="3058" t="str">
        <f t="shared" si="24"/>
        <v>21 Car.</v>
      </c>
      <c r="F225" s="3059" t="str">
        <f t="shared" si="21"/>
        <v>ligne 225 ►</v>
      </c>
      <c r="G225" s="25" t="s">
        <v>5681</v>
      </c>
      <c r="H225" s="3058" t="str">
        <f t="shared" si="25"/>
        <v>20 Car.</v>
      </c>
      <c r="I225" s="3059" t="str">
        <f t="shared" si="22"/>
        <v>ligne 225 ►</v>
      </c>
      <c r="J225" s="25" t="s">
        <v>5682</v>
      </c>
      <c r="K225" s="25"/>
      <c r="L225" s="10">
        <v>1</v>
      </c>
    </row>
    <row r="226" spans="2:12">
      <c r="B226" s="3058" t="str">
        <f t="shared" si="23"/>
        <v>14 Car.</v>
      </c>
      <c r="C226" s="3059" t="str">
        <f t="shared" si="20"/>
        <v>ligne 226 ►</v>
      </c>
      <c r="D226" s="25" t="s">
        <v>5683</v>
      </c>
      <c r="E226" s="3058" t="str">
        <f t="shared" si="24"/>
        <v>11 Car.</v>
      </c>
      <c r="F226" s="3059" t="str">
        <f t="shared" si="21"/>
        <v>ligne 226 ►</v>
      </c>
      <c r="G226" s="25" t="s">
        <v>5684</v>
      </c>
      <c r="H226" s="3058" t="str">
        <f t="shared" si="25"/>
        <v>15 Car.</v>
      </c>
      <c r="I226" s="3059" t="str">
        <f t="shared" si="22"/>
        <v>ligne 226 ►</v>
      </c>
      <c r="J226" s="25" t="s">
        <v>5685</v>
      </c>
      <c r="K226" s="25"/>
      <c r="L226" s="10">
        <v>1</v>
      </c>
    </row>
    <row r="227" spans="2:12">
      <c r="B227" s="3058" t="str">
        <f t="shared" si="23"/>
        <v>15 Car.</v>
      </c>
      <c r="C227" s="3059" t="str">
        <f t="shared" si="20"/>
        <v>ligne 227 ►</v>
      </c>
      <c r="D227" s="25" t="s">
        <v>5686</v>
      </c>
      <c r="E227" s="3058" t="str">
        <f t="shared" si="24"/>
        <v>14 Car.</v>
      </c>
      <c r="F227" s="3059" t="str">
        <f t="shared" si="21"/>
        <v>ligne 227 ►</v>
      </c>
      <c r="G227" s="25" t="s">
        <v>5687</v>
      </c>
      <c r="H227" s="3058" t="str">
        <f t="shared" si="25"/>
        <v>16 Car.</v>
      </c>
      <c r="I227" s="3059" t="str">
        <f t="shared" si="22"/>
        <v>ligne 227 ►</v>
      </c>
      <c r="J227" s="25" t="s">
        <v>5688</v>
      </c>
      <c r="K227" s="25"/>
      <c r="L227" s="10">
        <v>1</v>
      </c>
    </row>
    <row r="228" spans="2:12">
      <c r="B228" s="3058" t="str">
        <f t="shared" si="23"/>
        <v>43 Car.</v>
      </c>
      <c r="C228" s="3059" t="str">
        <f t="shared" si="20"/>
        <v>ligne 228 ►</v>
      </c>
      <c r="D228" s="25" t="s">
        <v>5689</v>
      </c>
      <c r="E228" s="3058" t="str">
        <f t="shared" si="24"/>
        <v>28 Car.</v>
      </c>
      <c r="F228" s="3059" t="str">
        <f t="shared" si="21"/>
        <v>ligne 228 ►</v>
      </c>
      <c r="G228" s="25" t="s">
        <v>5690</v>
      </c>
      <c r="H228" s="3058" t="str">
        <f t="shared" si="25"/>
        <v>33 Car.</v>
      </c>
      <c r="I228" s="3059" t="str">
        <f t="shared" si="22"/>
        <v>ligne 228 ►</v>
      </c>
      <c r="J228" s="25" t="s">
        <v>5691</v>
      </c>
      <c r="K228" s="25"/>
      <c r="L228" s="10">
        <v>1</v>
      </c>
    </row>
    <row r="229" spans="2:12">
      <c r="B229" s="3058" t="str">
        <f t="shared" si="23"/>
        <v>62 Car.</v>
      </c>
      <c r="C229" s="3059" t="str">
        <f t="shared" si="20"/>
        <v>ligne 229 ►</v>
      </c>
      <c r="D229" s="25" t="s">
        <v>5692</v>
      </c>
      <c r="E229" s="3058" t="str">
        <f t="shared" si="24"/>
        <v>65 Car.</v>
      </c>
      <c r="F229" s="3059" t="str">
        <f t="shared" si="21"/>
        <v>ligne 229 ►</v>
      </c>
      <c r="G229" s="25" t="s">
        <v>5693</v>
      </c>
      <c r="H229" s="3058" t="str">
        <f t="shared" si="25"/>
        <v>68 Car.</v>
      </c>
      <c r="I229" s="3059" t="str">
        <f t="shared" si="22"/>
        <v>ligne 229 ►</v>
      </c>
      <c r="J229" s="25" t="s">
        <v>5694</v>
      </c>
      <c r="K229" s="25"/>
      <c r="L229" s="10">
        <v>1</v>
      </c>
    </row>
    <row r="230" spans="2:12">
      <c r="B230" s="3058" t="str">
        <f t="shared" si="23"/>
        <v>23 Car.</v>
      </c>
      <c r="C230" s="3059" t="str">
        <f t="shared" si="20"/>
        <v>ligne 230 ►</v>
      </c>
      <c r="D230" s="25" t="s">
        <v>5695</v>
      </c>
      <c r="E230" s="3058" t="str">
        <f t="shared" si="24"/>
        <v>22 Car.</v>
      </c>
      <c r="F230" s="3059" t="str">
        <f t="shared" si="21"/>
        <v>ligne 230 ►</v>
      </c>
      <c r="G230" s="25" t="s">
        <v>5696</v>
      </c>
      <c r="H230" s="3058" t="str">
        <f t="shared" si="25"/>
        <v>24 Car.</v>
      </c>
      <c r="I230" s="3059" t="str">
        <f t="shared" si="22"/>
        <v>ligne 230 ►</v>
      </c>
      <c r="J230" s="25" t="s">
        <v>5697</v>
      </c>
      <c r="K230" s="25"/>
      <c r="L230" s="10">
        <v>1</v>
      </c>
    </row>
    <row r="231" spans="2:12">
      <c r="B231" s="3058" t="str">
        <f t="shared" si="23"/>
        <v>50 Car.</v>
      </c>
      <c r="C231" s="3059" t="str">
        <f t="shared" si="20"/>
        <v>ligne 231 ►</v>
      </c>
      <c r="D231" s="25" t="s">
        <v>5698</v>
      </c>
      <c r="E231" s="3058" t="str">
        <f t="shared" si="24"/>
        <v>52 Car.</v>
      </c>
      <c r="F231" s="3059" t="str">
        <f t="shared" si="21"/>
        <v>ligne 231 ►</v>
      </c>
      <c r="G231" s="25" t="s">
        <v>5699</v>
      </c>
      <c r="H231" s="3058" t="str">
        <f t="shared" si="25"/>
        <v>53 Car.</v>
      </c>
      <c r="I231" s="3059" t="str">
        <f t="shared" si="22"/>
        <v>ligne 231 ►</v>
      </c>
      <c r="J231" s="25" t="s">
        <v>5700</v>
      </c>
      <c r="K231" s="25"/>
      <c r="L231" s="10">
        <v>1</v>
      </c>
    </row>
    <row r="232" spans="2:12">
      <c r="B232" s="3058" t="str">
        <f t="shared" si="23"/>
        <v>12 Car.</v>
      </c>
      <c r="C232" s="3059" t="str">
        <f t="shared" si="20"/>
        <v>ligne 232 ►</v>
      </c>
      <c r="D232" s="3064" t="s">
        <v>5701</v>
      </c>
      <c r="E232" s="3058" t="str">
        <f t="shared" si="24"/>
        <v>11 Car.</v>
      </c>
      <c r="F232" s="3059" t="str">
        <f t="shared" si="21"/>
        <v>ligne 232 ►</v>
      </c>
      <c r="G232" s="25" t="s">
        <v>5702</v>
      </c>
      <c r="H232" s="3058" t="str">
        <f t="shared" si="25"/>
        <v>16 Car.</v>
      </c>
      <c r="I232" s="3059" t="str">
        <f t="shared" si="22"/>
        <v>ligne 232 ►</v>
      </c>
      <c r="J232" s="25" t="s">
        <v>5703</v>
      </c>
      <c r="K232" s="25"/>
      <c r="L232" s="10">
        <v>1</v>
      </c>
    </row>
    <row r="233" spans="2:12">
      <c r="B233" s="3058" t="str">
        <f t="shared" si="23"/>
        <v>87 Car.</v>
      </c>
      <c r="C233" s="3059" t="str">
        <f t="shared" si="20"/>
        <v>ligne 233 ►</v>
      </c>
      <c r="D233" s="25" t="s">
        <v>5704</v>
      </c>
      <c r="E233" s="3058" t="str">
        <f t="shared" si="24"/>
        <v>75 Car.</v>
      </c>
      <c r="F233" s="3059" t="str">
        <f t="shared" si="21"/>
        <v>ligne 233 ►</v>
      </c>
      <c r="G233" s="25" t="s">
        <v>5705</v>
      </c>
      <c r="H233" s="3058" t="str">
        <f t="shared" si="25"/>
        <v>79 Car.</v>
      </c>
      <c r="I233" s="3059" t="str">
        <f t="shared" si="22"/>
        <v>ligne 233 ►</v>
      </c>
      <c r="J233" s="25" t="s">
        <v>5706</v>
      </c>
      <c r="K233" s="25"/>
      <c r="L233" s="10">
        <v>1</v>
      </c>
    </row>
    <row r="234" spans="2:12">
      <c r="B234" s="3058" t="str">
        <f t="shared" si="23"/>
        <v>75 Car.</v>
      </c>
      <c r="C234" s="3059" t="str">
        <f t="shared" si="20"/>
        <v>ligne 234 ►</v>
      </c>
      <c r="D234" s="25" t="s">
        <v>5707</v>
      </c>
      <c r="E234" s="3058" t="str">
        <f t="shared" si="24"/>
        <v>65 Car.</v>
      </c>
      <c r="F234" s="3059" t="str">
        <f t="shared" si="21"/>
        <v>ligne 234 ►</v>
      </c>
      <c r="G234" s="25" t="s">
        <v>5708</v>
      </c>
      <c r="H234" s="3058" t="str">
        <f t="shared" si="25"/>
        <v>76 Car.</v>
      </c>
      <c r="I234" s="3059" t="str">
        <f t="shared" si="22"/>
        <v>ligne 234 ►</v>
      </c>
      <c r="J234" s="25" t="s">
        <v>5709</v>
      </c>
      <c r="K234" s="25"/>
      <c r="L234" s="10">
        <v>1</v>
      </c>
    </row>
    <row r="235" spans="2:12">
      <c r="B235" s="3058" t="str">
        <f t="shared" si="23"/>
        <v>5 Car.</v>
      </c>
      <c r="C235" s="3059" t="str">
        <f t="shared" si="20"/>
        <v>ligne 235 ►</v>
      </c>
      <c r="D235" s="25" t="s">
        <v>5710</v>
      </c>
      <c r="E235" s="3058" t="str">
        <f t="shared" si="24"/>
        <v>4 Car.</v>
      </c>
      <c r="F235" s="3059" t="str">
        <f t="shared" si="21"/>
        <v>ligne 235 ►</v>
      </c>
      <c r="G235" s="25" t="s">
        <v>5711</v>
      </c>
      <c r="H235" s="3058" t="str">
        <f t="shared" si="25"/>
        <v>5 Car.</v>
      </c>
      <c r="I235" s="3059" t="str">
        <f t="shared" si="22"/>
        <v>ligne 235 ►</v>
      </c>
      <c r="J235" s="25" t="s">
        <v>5710</v>
      </c>
      <c r="K235" s="25"/>
      <c r="L235" s="10">
        <v>1</v>
      </c>
    </row>
    <row r="236" spans="2:12">
      <c r="B236" s="3058" t="str">
        <f t="shared" si="23"/>
        <v>39 Car.</v>
      </c>
      <c r="C236" s="3059" t="str">
        <f t="shared" si="20"/>
        <v>ligne 236 ►</v>
      </c>
      <c r="D236" s="25" t="s">
        <v>5712</v>
      </c>
      <c r="E236" s="3058" t="str">
        <f t="shared" si="24"/>
        <v>34 Car.</v>
      </c>
      <c r="F236" s="3059" t="str">
        <f t="shared" si="21"/>
        <v>ligne 236 ►</v>
      </c>
      <c r="G236" s="25" t="s">
        <v>5713</v>
      </c>
      <c r="H236" s="3058" t="str">
        <f t="shared" si="25"/>
        <v>32 Car.</v>
      </c>
      <c r="I236" s="3059" t="str">
        <f t="shared" si="22"/>
        <v>ligne 236 ►</v>
      </c>
      <c r="J236" s="25" t="s">
        <v>5714</v>
      </c>
      <c r="K236" s="25"/>
      <c r="L236" s="10">
        <v>1</v>
      </c>
    </row>
    <row r="237" spans="2:12">
      <c r="B237" s="3058" t="str">
        <f t="shared" si="23"/>
        <v>46 Car.</v>
      </c>
      <c r="C237" s="3059" t="str">
        <f t="shared" si="20"/>
        <v>ligne 237 ►</v>
      </c>
      <c r="D237" s="25" t="s">
        <v>164</v>
      </c>
      <c r="E237" s="3058" t="str">
        <f t="shared" si="24"/>
        <v>46 Car.</v>
      </c>
      <c r="F237" s="3059" t="str">
        <f t="shared" si="21"/>
        <v>ligne 237 ►</v>
      </c>
      <c r="G237" s="25" t="s">
        <v>5715</v>
      </c>
      <c r="H237" s="3058" t="str">
        <f t="shared" si="25"/>
        <v>44 Car.</v>
      </c>
      <c r="I237" s="3059" t="str">
        <f t="shared" si="22"/>
        <v>ligne 237 ►</v>
      </c>
      <c r="J237" s="25" t="s">
        <v>5716</v>
      </c>
      <c r="K237" s="25"/>
      <c r="L237" s="10">
        <v>1</v>
      </c>
    </row>
    <row r="238" spans="2:12">
      <c r="B238" s="3058" t="str">
        <f t="shared" si="23"/>
        <v>68 Car.</v>
      </c>
      <c r="C238" s="3059" t="str">
        <f t="shared" si="20"/>
        <v>ligne 238 ►</v>
      </c>
      <c r="D238" s="25" t="s">
        <v>5717</v>
      </c>
      <c r="E238" s="3058" t="str">
        <f t="shared" si="24"/>
        <v>62 Car.</v>
      </c>
      <c r="F238" s="3059" t="str">
        <f t="shared" si="21"/>
        <v>ligne 238 ►</v>
      </c>
      <c r="G238" s="25" t="s">
        <v>5718</v>
      </c>
      <c r="H238" s="3058" t="str">
        <f t="shared" si="25"/>
        <v>63 Car.</v>
      </c>
      <c r="I238" s="3059" t="str">
        <f t="shared" si="22"/>
        <v>ligne 238 ►</v>
      </c>
      <c r="J238" s="25" t="s">
        <v>5719</v>
      </c>
      <c r="K238" s="25"/>
      <c r="L238" s="10">
        <v>1</v>
      </c>
    </row>
    <row r="239" spans="2:12">
      <c r="B239" s="3058" t="str">
        <f t="shared" si="23"/>
        <v>31 Car.</v>
      </c>
      <c r="C239" s="3059" t="str">
        <f t="shared" si="20"/>
        <v>ligne 239 ►</v>
      </c>
      <c r="D239" s="25" t="s">
        <v>5720</v>
      </c>
      <c r="E239" s="3058" t="str">
        <f t="shared" si="24"/>
        <v>32 Car.</v>
      </c>
      <c r="F239" s="3059" t="str">
        <f t="shared" si="21"/>
        <v>ligne 239 ►</v>
      </c>
      <c r="G239" s="25" t="s">
        <v>5721</v>
      </c>
      <c r="H239" s="3058" t="str">
        <f t="shared" si="25"/>
        <v>35 Car.</v>
      </c>
      <c r="I239" s="3059" t="str">
        <f t="shared" si="22"/>
        <v>ligne 239 ►</v>
      </c>
      <c r="J239" s="25" t="s">
        <v>5722</v>
      </c>
      <c r="K239" s="25"/>
      <c r="L239" s="10">
        <v>1</v>
      </c>
    </row>
    <row r="240" spans="2:12">
      <c r="B240" s="3058" t="str">
        <f t="shared" si="23"/>
        <v>68 Car.</v>
      </c>
      <c r="C240" s="3059" t="str">
        <f t="shared" si="20"/>
        <v>ligne 240 ►</v>
      </c>
      <c r="D240" s="25" t="s">
        <v>5717</v>
      </c>
      <c r="E240" s="3058" t="str">
        <f t="shared" si="24"/>
        <v>62 Car.</v>
      </c>
      <c r="F240" s="3059" t="str">
        <f t="shared" si="21"/>
        <v>ligne 240 ►</v>
      </c>
      <c r="G240" s="25" t="s">
        <v>5718</v>
      </c>
      <c r="H240" s="3058" t="str">
        <f t="shared" si="25"/>
        <v>63 Car.</v>
      </c>
      <c r="I240" s="3059" t="str">
        <f t="shared" si="22"/>
        <v>ligne 240 ►</v>
      </c>
      <c r="J240" s="25" t="s">
        <v>5719</v>
      </c>
      <c r="K240" s="25"/>
      <c r="L240" s="10">
        <v>1</v>
      </c>
    </row>
    <row r="241" spans="2:12">
      <c r="B241" s="3058" t="str">
        <f t="shared" si="23"/>
        <v>13 Car.</v>
      </c>
      <c r="C241" s="3059" t="str">
        <f t="shared" si="20"/>
        <v>ligne 241 ►</v>
      </c>
      <c r="D241" s="25" t="s">
        <v>5723</v>
      </c>
      <c r="E241" s="3058" t="str">
        <f t="shared" si="24"/>
        <v>13 Car.</v>
      </c>
      <c r="F241" s="3059" t="str">
        <f t="shared" si="21"/>
        <v>ligne 241 ►</v>
      </c>
      <c r="G241" s="25" t="s">
        <v>5724</v>
      </c>
      <c r="H241" s="3058" t="str">
        <f t="shared" si="25"/>
        <v>14 Car.</v>
      </c>
      <c r="I241" s="3059" t="str">
        <f t="shared" si="22"/>
        <v>ligne 241 ►</v>
      </c>
      <c r="J241" s="25" t="s">
        <v>5725</v>
      </c>
      <c r="K241" s="25"/>
      <c r="L241" s="10">
        <v>1</v>
      </c>
    </row>
    <row r="242" spans="2:12">
      <c r="B242" s="3058" t="str">
        <f t="shared" si="23"/>
        <v>17 Car.</v>
      </c>
      <c r="C242" s="3059" t="str">
        <f t="shared" si="20"/>
        <v>ligne 242 ►</v>
      </c>
      <c r="D242" s="25" t="s">
        <v>5726</v>
      </c>
      <c r="E242" s="3058" t="str">
        <f t="shared" si="24"/>
        <v>47 Car.</v>
      </c>
      <c r="F242" s="3059" t="str">
        <f t="shared" si="21"/>
        <v>ligne 242 ►</v>
      </c>
      <c r="G242" s="25" t="s">
        <v>5727</v>
      </c>
      <c r="H242" s="3058" t="str">
        <f t="shared" si="25"/>
        <v>16 Car.</v>
      </c>
      <c r="I242" s="3059" t="str">
        <f t="shared" si="22"/>
        <v>ligne 242 ►</v>
      </c>
      <c r="J242" s="25" t="s">
        <v>5728</v>
      </c>
      <c r="K242" s="25"/>
      <c r="L242" s="10">
        <v>1</v>
      </c>
    </row>
    <row r="243" spans="2:12">
      <c r="B243" s="3058" t="str">
        <f t="shared" si="23"/>
        <v>26 Car.</v>
      </c>
      <c r="C243" s="3059" t="str">
        <f t="shared" si="20"/>
        <v>ligne 243 ►</v>
      </c>
      <c r="D243" s="25" t="s">
        <v>5729</v>
      </c>
      <c r="E243" s="3058" t="str">
        <f t="shared" si="24"/>
        <v>26 Car.</v>
      </c>
      <c r="F243" s="3059" t="str">
        <f t="shared" si="21"/>
        <v>ligne 243 ►</v>
      </c>
      <c r="G243" s="25" t="s">
        <v>5730</v>
      </c>
      <c r="H243" s="3058" t="str">
        <f t="shared" si="25"/>
        <v>27 Car.</v>
      </c>
      <c r="I243" s="3059" t="str">
        <f t="shared" si="22"/>
        <v>ligne 243 ►</v>
      </c>
      <c r="J243" s="25" t="s">
        <v>5731</v>
      </c>
      <c r="K243" s="25"/>
      <c r="L243" s="10">
        <v>1</v>
      </c>
    </row>
    <row r="244" spans="2:12">
      <c r="B244" s="3058" t="str">
        <f t="shared" si="23"/>
        <v>55 Car.</v>
      </c>
      <c r="C244" s="3059" t="str">
        <f t="shared" si="20"/>
        <v>ligne 244 ►</v>
      </c>
      <c r="D244" s="25" t="s">
        <v>5732</v>
      </c>
      <c r="E244" s="3058" t="str">
        <f t="shared" si="24"/>
        <v>51 Car.</v>
      </c>
      <c r="F244" s="3059" t="str">
        <f t="shared" si="21"/>
        <v>ligne 244 ►</v>
      </c>
      <c r="G244" s="25" t="s">
        <v>5733</v>
      </c>
      <c r="H244" s="3058" t="str">
        <f t="shared" si="25"/>
        <v>53 Car.</v>
      </c>
      <c r="I244" s="3059" t="str">
        <f t="shared" si="22"/>
        <v>ligne 244 ►</v>
      </c>
      <c r="J244" s="25" t="s">
        <v>5734</v>
      </c>
      <c r="K244" s="25"/>
      <c r="L244" s="10">
        <v>1</v>
      </c>
    </row>
    <row r="245" spans="2:12">
      <c r="B245" s="3058" t="str">
        <f t="shared" si="23"/>
        <v>23 Car.</v>
      </c>
      <c r="C245" s="3059" t="str">
        <f t="shared" si="20"/>
        <v>ligne 245 ►</v>
      </c>
      <c r="D245" s="25" t="s">
        <v>3837</v>
      </c>
      <c r="E245" s="3058" t="str">
        <f t="shared" si="24"/>
        <v>22 Car.</v>
      </c>
      <c r="F245" s="3059" t="str">
        <f t="shared" si="21"/>
        <v>ligne 245 ►</v>
      </c>
      <c r="G245" s="25" t="s">
        <v>5735</v>
      </c>
      <c r="H245" s="3058" t="str">
        <f t="shared" si="25"/>
        <v>21 Car.</v>
      </c>
      <c r="I245" s="3059" t="str">
        <f t="shared" si="22"/>
        <v>ligne 245 ►</v>
      </c>
      <c r="J245" s="25" t="s">
        <v>5736</v>
      </c>
      <c r="K245" s="25"/>
      <c r="L245" s="10">
        <v>1</v>
      </c>
    </row>
    <row r="246" spans="2:12">
      <c r="B246" s="3058" t="str">
        <f t="shared" si="23"/>
        <v>28 Car.</v>
      </c>
      <c r="C246" s="3059" t="str">
        <f t="shared" si="20"/>
        <v>ligne 246 ►</v>
      </c>
      <c r="D246" s="25" t="s">
        <v>5737</v>
      </c>
      <c r="E246" s="3058" t="str">
        <f t="shared" si="24"/>
        <v>26 Car.</v>
      </c>
      <c r="F246" s="3059" t="str">
        <f t="shared" si="21"/>
        <v>ligne 246 ►</v>
      </c>
      <c r="G246" s="25" t="s">
        <v>5738</v>
      </c>
      <c r="H246" s="3058" t="str">
        <f t="shared" si="25"/>
        <v>24 Car.</v>
      </c>
      <c r="I246" s="3059" t="str">
        <f t="shared" si="22"/>
        <v>ligne 246 ►</v>
      </c>
      <c r="J246" s="25" t="s">
        <v>5739</v>
      </c>
      <c r="K246" s="25"/>
      <c r="L246" s="10">
        <v>1</v>
      </c>
    </row>
    <row r="247" spans="2:12">
      <c r="B247" s="3058" t="str">
        <f t="shared" si="23"/>
        <v>27 Car.</v>
      </c>
      <c r="C247" s="3059" t="str">
        <f t="shared" si="20"/>
        <v>ligne 247 ►</v>
      </c>
      <c r="D247" s="25" t="s">
        <v>5740</v>
      </c>
      <c r="E247" s="3058" t="str">
        <f t="shared" si="24"/>
        <v>28 Car.</v>
      </c>
      <c r="F247" s="3059" t="str">
        <f t="shared" si="21"/>
        <v>ligne 247 ►</v>
      </c>
      <c r="G247" s="25" t="s">
        <v>5741</v>
      </c>
      <c r="H247" s="3058" t="str">
        <f t="shared" si="25"/>
        <v>25 Car.</v>
      </c>
      <c r="I247" s="3059" t="str">
        <f t="shared" si="22"/>
        <v>ligne 247 ►</v>
      </c>
      <c r="J247" s="25" t="s">
        <v>5742</v>
      </c>
      <c r="K247" s="25"/>
      <c r="L247" s="10">
        <v>1</v>
      </c>
    </row>
    <row r="248" spans="2:12">
      <c r="B248" s="3058" t="str">
        <f t="shared" si="23"/>
        <v>33 Car.</v>
      </c>
      <c r="C248" s="3059" t="str">
        <f t="shared" si="20"/>
        <v>ligne 248 ►</v>
      </c>
      <c r="D248" s="25" t="s">
        <v>5743</v>
      </c>
      <c r="E248" s="3058" t="str">
        <f t="shared" si="24"/>
        <v>26 Car.</v>
      </c>
      <c r="F248" s="3059" t="str">
        <f t="shared" si="21"/>
        <v>ligne 248 ►</v>
      </c>
      <c r="G248" s="25" t="s">
        <v>5744</v>
      </c>
      <c r="H248" s="3058" t="str">
        <f t="shared" si="25"/>
        <v>33 Car.</v>
      </c>
      <c r="I248" s="3059" t="str">
        <f t="shared" si="22"/>
        <v>ligne 248 ►</v>
      </c>
      <c r="J248" s="25" t="s">
        <v>5745</v>
      </c>
      <c r="K248" s="25"/>
      <c r="L248" s="10">
        <v>1</v>
      </c>
    </row>
    <row r="249" spans="2:12">
      <c r="B249" s="3058" t="str">
        <f t="shared" si="23"/>
        <v>89 Car.</v>
      </c>
      <c r="C249" s="3059" t="str">
        <f t="shared" si="20"/>
        <v>ligne 249 ►</v>
      </c>
      <c r="D249" s="25" t="s">
        <v>5746</v>
      </c>
      <c r="E249" s="3058" t="str">
        <f t="shared" si="24"/>
        <v>78 Car.</v>
      </c>
      <c r="F249" s="3059" t="str">
        <f t="shared" si="21"/>
        <v>ligne 249 ►</v>
      </c>
      <c r="G249" s="25" t="s">
        <v>5747</v>
      </c>
      <c r="H249" s="3058" t="str">
        <f t="shared" si="25"/>
        <v>97 Car.</v>
      </c>
      <c r="I249" s="3059" t="str">
        <f t="shared" si="22"/>
        <v>ligne 249 ►</v>
      </c>
      <c r="J249" s="25" t="s">
        <v>5748</v>
      </c>
      <c r="K249" s="25"/>
      <c r="L249" s="10">
        <v>1</v>
      </c>
    </row>
    <row r="250" spans="2:12">
      <c r="B250" s="3058" t="str">
        <f t="shared" si="23"/>
        <v>7 Car.</v>
      </c>
      <c r="C250" s="3059" t="str">
        <f t="shared" si="20"/>
        <v>ligne 250 ►</v>
      </c>
      <c r="D250" s="25" t="s">
        <v>5749</v>
      </c>
      <c r="E250" s="3058" t="str">
        <f t="shared" si="24"/>
        <v>6 Car.</v>
      </c>
      <c r="F250" s="3059" t="str">
        <f t="shared" si="21"/>
        <v>ligne 250 ►</v>
      </c>
      <c r="G250" s="25" t="s">
        <v>5750</v>
      </c>
      <c r="H250" s="3058" t="str">
        <f t="shared" si="25"/>
        <v>8 Car.</v>
      </c>
      <c r="I250" s="3059" t="str">
        <f t="shared" si="22"/>
        <v>ligne 250 ►</v>
      </c>
      <c r="J250" s="25" t="s">
        <v>5751</v>
      </c>
      <c r="K250" s="25"/>
      <c r="L250" s="10">
        <v>1</v>
      </c>
    </row>
    <row r="251" spans="2:12">
      <c r="B251" s="3058" t="str">
        <f t="shared" si="23"/>
        <v>12 Car.</v>
      </c>
      <c r="C251" s="3059" t="str">
        <f t="shared" si="20"/>
        <v>ligne 251 ►</v>
      </c>
      <c r="D251" s="25" t="s">
        <v>5752</v>
      </c>
      <c r="E251" s="3058" t="str">
        <f t="shared" si="24"/>
        <v>10 Car.</v>
      </c>
      <c r="F251" s="3059" t="str">
        <f t="shared" si="21"/>
        <v>ligne 251 ►</v>
      </c>
      <c r="G251" s="25" t="s">
        <v>5753</v>
      </c>
      <c r="H251" s="3058" t="str">
        <f t="shared" si="25"/>
        <v>15 Car.</v>
      </c>
      <c r="I251" s="3059" t="str">
        <f t="shared" si="22"/>
        <v>ligne 251 ►</v>
      </c>
      <c r="J251" s="25" t="s">
        <v>5754</v>
      </c>
      <c r="K251" s="25"/>
      <c r="L251" s="10">
        <v>1</v>
      </c>
    </row>
    <row r="252" spans="2:12" ht="15.75">
      <c r="B252" s="3058" t="str">
        <f t="shared" si="23"/>
        <v>47 Car.</v>
      </c>
      <c r="C252" s="3059" t="str">
        <f t="shared" si="20"/>
        <v>ligne 252 ►</v>
      </c>
      <c r="D252" s="3060" t="s">
        <v>5755</v>
      </c>
      <c r="E252" s="3058" t="str">
        <f t="shared" si="24"/>
        <v>45 Car.</v>
      </c>
      <c r="F252" s="3059" t="str">
        <f t="shared" si="21"/>
        <v>ligne 252 ►</v>
      </c>
      <c r="G252" s="3061" t="s">
        <v>5756</v>
      </c>
      <c r="H252" s="3058" t="str">
        <f t="shared" si="25"/>
        <v>52 Car.</v>
      </c>
      <c r="I252" s="3059" t="str">
        <f t="shared" si="22"/>
        <v>ligne 252 ►</v>
      </c>
      <c r="J252" s="3061" t="s">
        <v>5757</v>
      </c>
      <c r="K252" s="25"/>
      <c r="L252" s="10">
        <v>1</v>
      </c>
    </row>
    <row r="253" spans="2:12">
      <c r="B253" s="3058" t="str">
        <f t="shared" si="23"/>
        <v>223 Car.</v>
      </c>
      <c r="C253" s="3059" t="str">
        <f t="shared" si="20"/>
        <v>ligne 253 ►</v>
      </c>
      <c r="D253" s="25" t="s">
        <v>5758</v>
      </c>
      <c r="E253" s="3058" t="str">
        <f t="shared" si="24"/>
        <v>198 Car.</v>
      </c>
      <c r="F253" s="3059" t="str">
        <f t="shared" si="21"/>
        <v>ligne 253 ►</v>
      </c>
      <c r="G253" s="25" t="s">
        <v>5759</v>
      </c>
      <c r="H253" s="3058" t="str">
        <f t="shared" si="25"/>
        <v>223 Car.</v>
      </c>
      <c r="I253" s="3059" t="str">
        <f t="shared" si="22"/>
        <v>ligne 253 ►</v>
      </c>
      <c r="J253" s="25" t="s">
        <v>5760</v>
      </c>
      <c r="K253" s="25"/>
      <c r="L253" s="10">
        <v>1</v>
      </c>
    </row>
    <row r="254" spans="2:12">
      <c r="B254" s="3058" t="str">
        <f t="shared" si="23"/>
        <v>4 Car.</v>
      </c>
      <c r="C254" s="3059" t="str">
        <f t="shared" si="20"/>
        <v>ligne 254 ►</v>
      </c>
      <c r="D254" s="25" t="s">
        <v>3842</v>
      </c>
      <c r="E254" s="3058" t="str">
        <f t="shared" si="24"/>
        <v>4 Car.</v>
      </c>
      <c r="F254" s="3059" t="str">
        <f t="shared" si="21"/>
        <v>ligne 254 ►</v>
      </c>
      <c r="G254" s="25" t="s">
        <v>5761</v>
      </c>
      <c r="H254" s="3058" t="str">
        <f t="shared" si="25"/>
        <v>6 Car.</v>
      </c>
      <c r="I254" s="3059" t="str">
        <f t="shared" si="22"/>
        <v>ligne 254 ►</v>
      </c>
      <c r="J254" s="25" t="s">
        <v>5762</v>
      </c>
      <c r="K254" s="25"/>
      <c r="L254" s="10">
        <v>1</v>
      </c>
    </row>
    <row r="255" spans="2:12">
      <c r="B255" s="3058" t="str">
        <f t="shared" si="23"/>
        <v>23 Car.</v>
      </c>
      <c r="C255" s="3059" t="str">
        <f t="shared" si="20"/>
        <v>ligne 255 ►</v>
      </c>
      <c r="D255" s="25" t="s">
        <v>5763</v>
      </c>
      <c r="E255" s="3058" t="str">
        <f t="shared" si="24"/>
        <v>21 Car.</v>
      </c>
      <c r="F255" s="3059" t="str">
        <f t="shared" si="21"/>
        <v>ligne 255 ►</v>
      </c>
      <c r="G255" s="25" t="s">
        <v>5764</v>
      </c>
      <c r="H255" s="3058" t="str">
        <f t="shared" si="25"/>
        <v>25 Car.</v>
      </c>
      <c r="I255" s="3059" t="str">
        <f t="shared" si="22"/>
        <v>ligne 255 ►</v>
      </c>
      <c r="J255" s="25" t="s">
        <v>5765</v>
      </c>
      <c r="K255" s="25"/>
      <c r="L255" s="10">
        <v>1</v>
      </c>
    </row>
    <row r="256" spans="2:12">
      <c r="B256" s="3058" t="str">
        <f t="shared" si="23"/>
        <v>20 Car.</v>
      </c>
      <c r="C256" s="3059" t="str">
        <f t="shared" si="20"/>
        <v>ligne 256 ►</v>
      </c>
      <c r="D256" s="25" t="s">
        <v>28</v>
      </c>
      <c r="E256" s="3058" t="str">
        <f t="shared" si="24"/>
        <v>16 Car.</v>
      </c>
      <c r="F256" s="3059" t="str">
        <f t="shared" si="21"/>
        <v>ligne 256 ►</v>
      </c>
      <c r="G256" s="25" t="s">
        <v>5766</v>
      </c>
      <c r="H256" s="3058" t="str">
        <f t="shared" si="25"/>
        <v>20 Car.</v>
      </c>
      <c r="I256" s="3059" t="str">
        <f t="shared" si="22"/>
        <v>ligne 256 ►</v>
      </c>
      <c r="J256" s="25" t="s">
        <v>5767</v>
      </c>
      <c r="K256" s="25"/>
      <c r="L256" s="10">
        <v>1</v>
      </c>
    </row>
    <row r="257" spans="2:12">
      <c r="B257" s="3058" t="str">
        <f t="shared" si="23"/>
        <v>65 Car.</v>
      </c>
      <c r="C257" s="3059" t="str">
        <f t="shared" si="20"/>
        <v>ligne 257 ►</v>
      </c>
      <c r="D257" s="25" t="s">
        <v>5768</v>
      </c>
      <c r="E257" s="3058" t="str">
        <f t="shared" si="24"/>
        <v>71 Car.</v>
      </c>
      <c r="F257" s="3059" t="str">
        <f t="shared" si="21"/>
        <v>ligne 257 ►</v>
      </c>
      <c r="G257" s="25" t="s">
        <v>5769</v>
      </c>
      <c r="H257" s="3058" t="str">
        <f t="shared" si="25"/>
        <v>63 Car.</v>
      </c>
      <c r="I257" s="3059" t="str">
        <f t="shared" si="22"/>
        <v>ligne 257 ►</v>
      </c>
      <c r="J257" s="25" t="s">
        <v>5770</v>
      </c>
      <c r="K257" s="25"/>
      <c r="L257" s="10">
        <v>1</v>
      </c>
    </row>
    <row r="258" spans="2:12">
      <c r="B258" s="3058" t="str">
        <f t="shared" si="23"/>
        <v>50 Car.</v>
      </c>
      <c r="C258" s="3059" t="str">
        <f t="shared" si="20"/>
        <v>ligne 258 ►</v>
      </c>
      <c r="D258" s="25" t="s">
        <v>5771</v>
      </c>
      <c r="E258" s="3058" t="str">
        <f t="shared" si="24"/>
        <v>44 Car.</v>
      </c>
      <c r="F258" s="3059" t="str">
        <f t="shared" si="21"/>
        <v>ligne 258 ►</v>
      </c>
      <c r="G258" s="25" t="s">
        <v>5772</v>
      </c>
      <c r="H258" s="3058" t="str">
        <f t="shared" si="25"/>
        <v>45 Car.</v>
      </c>
      <c r="I258" s="3059" t="str">
        <f t="shared" si="22"/>
        <v>ligne 258 ►</v>
      </c>
      <c r="J258" s="25" t="s">
        <v>5773</v>
      </c>
      <c r="K258" s="25"/>
      <c r="L258" s="10">
        <v>1</v>
      </c>
    </row>
    <row r="259" spans="2:12">
      <c r="B259" s="3058" t="str">
        <f t="shared" si="23"/>
        <v>51 Car.</v>
      </c>
      <c r="C259" s="3059" t="str">
        <f t="shared" si="20"/>
        <v>ligne 259 ►</v>
      </c>
      <c r="D259" s="25" t="s">
        <v>5774</v>
      </c>
      <c r="E259" s="3058" t="str">
        <f t="shared" si="24"/>
        <v>45 Car.</v>
      </c>
      <c r="F259" s="3059" t="str">
        <f t="shared" si="21"/>
        <v>ligne 259 ►</v>
      </c>
      <c r="G259" s="25" t="s">
        <v>5775</v>
      </c>
      <c r="H259" s="3058" t="str">
        <f t="shared" si="25"/>
        <v>46 Car.</v>
      </c>
      <c r="I259" s="3059" t="str">
        <f t="shared" si="22"/>
        <v>ligne 259 ►</v>
      </c>
      <c r="J259" s="25" t="s">
        <v>5776</v>
      </c>
      <c r="K259" s="25"/>
      <c r="L259" s="10">
        <v>1</v>
      </c>
    </row>
    <row r="260" spans="2:12">
      <c r="B260" s="3058" t="str">
        <f t="shared" si="23"/>
        <v>65 Car.</v>
      </c>
      <c r="C260" s="3059" t="str">
        <f t="shared" si="20"/>
        <v>ligne 260 ►</v>
      </c>
      <c r="D260" s="25" t="s">
        <v>5768</v>
      </c>
      <c r="E260" s="3058" t="str">
        <f t="shared" si="24"/>
        <v>71 Car.</v>
      </c>
      <c r="F260" s="3059" t="str">
        <f t="shared" si="21"/>
        <v>ligne 260 ►</v>
      </c>
      <c r="G260" s="25" t="s">
        <v>5769</v>
      </c>
      <c r="H260" s="3058" t="str">
        <f t="shared" si="25"/>
        <v>63 Car.</v>
      </c>
      <c r="I260" s="3059" t="str">
        <f t="shared" si="22"/>
        <v>ligne 260 ►</v>
      </c>
      <c r="J260" s="25" t="s">
        <v>5777</v>
      </c>
      <c r="K260" s="25"/>
      <c r="L260" s="10">
        <v>1</v>
      </c>
    </row>
    <row r="261" spans="2:12">
      <c r="B261" s="3058" t="str">
        <f t="shared" si="23"/>
        <v>6 Car.</v>
      </c>
      <c r="C261" s="3059" t="str">
        <f t="shared" si="20"/>
        <v>ligne 261 ►</v>
      </c>
      <c r="D261" s="25" t="s">
        <v>5778</v>
      </c>
      <c r="E261" s="3058" t="str">
        <f t="shared" si="24"/>
        <v>6 Car.</v>
      </c>
      <c r="F261" s="3059" t="str">
        <f t="shared" si="21"/>
        <v>ligne 261 ►</v>
      </c>
      <c r="G261" s="25" t="s">
        <v>5779</v>
      </c>
      <c r="H261" s="3058" t="str">
        <f t="shared" si="25"/>
        <v>8 Car.</v>
      </c>
      <c r="I261" s="3059" t="str">
        <f t="shared" si="22"/>
        <v>ligne 261 ►</v>
      </c>
      <c r="J261" s="25" t="s">
        <v>5780</v>
      </c>
      <c r="K261" s="25"/>
      <c r="L261" s="10">
        <v>1</v>
      </c>
    </row>
    <row r="262" spans="2:12">
      <c r="B262" s="3058" t="str">
        <f t="shared" si="23"/>
        <v>25 Car.</v>
      </c>
      <c r="C262" s="3059" t="str">
        <f t="shared" si="20"/>
        <v>ligne 262 ►</v>
      </c>
      <c r="D262" s="25" t="s">
        <v>5781</v>
      </c>
      <c r="E262" s="3058" t="str">
        <f t="shared" si="24"/>
        <v>27 Car.</v>
      </c>
      <c r="F262" s="3059" t="str">
        <f t="shared" si="21"/>
        <v>ligne 262 ►</v>
      </c>
      <c r="G262" s="25" t="s">
        <v>5782</v>
      </c>
      <c r="H262" s="3058" t="str">
        <f t="shared" si="25"/>
        <v>29 Car.</v>
      </c>
      <c r="I262" s="3059" t="str">
        <f t="shared" si="22"/>
        <v>ligne 262 ►</v>
      </c>
      <c r="J262" s="25" t="s">
        <v>5783</v>
      </c>
      <c r="K262" s="25"/>
      <c r="L262" s="10">
        <v>1</v>
      </c>
    </row>
    <row r="263" spans="2:12">
      <c r="B263" s="3058" t="str">
        <f t="shared" si="23"/>
        <v>5 Car.</v>
      </c>
      <c r="C263" s="3059" t="str">
        <f t="shared" si="20"/>
        <v>ligne 263 ►</v>
      </c>
      <c r="D263" s="25" t="s">
        <v>3906</v>
      </c>
      <c r="E263" s="3058" t="str">
        <f t="shared" si="24"/>
        <v>6 Car.</v>
      </c>
      <c r="F263" s="3059" t="str">
        <f t="shared" si="21"/>
        <v>ligne 263 ►</v>
      </c>
      <c r="G263" s="25" t="s">
        <v>5784</v>
      </c>
      <c r="H263" s="3058" t="str">
        <f t="shared" si="25"/>
        <v>4 Car.</v>
      </c>
      <c r="I263" s="3059" t="str">
        <f t="shared" si="22"/>
        <v>ligne 263 ►</v>
      </c>
      <c r="J263" s="25" t="s">
        <v>5785</v>
      </c>
      <c r="K263" s="25"/>
      <c r="L263" s="10">
        <v>1</v>
      </c>
    </row>
    <row r="264" spans="2:12">
      <c r="B264" s="3058" t="str">
        <f t="shared" si="23"/>
        <v>23 Car.</v>
      </c>
      <c r="C264" s="3059" t="str">
        <f t="shared" ref="C264:C327" si="26">"ligne "&amp;ROW()&amp;" ►"</f>
        <v>ligne 264 ►</v>
      </c>
      <c r="D264" s="25" t="s">
        <v>5786</v>
      </c>
      <c r="E264" s="3058" t="str">
        <f t="shared" si="24"/>
        <v>29 Car.</v>
      </c>
      <c r="F264" s="3059" t="str">
        <f t="shared" ref="F264:F327" si="27">"ligne "&amp;ROW()&amp;" ►"</f>
        <v>ligne 264 ►</v>
      </c>
      <c r="G264" s="25" t="s">
        <v>5787</v>
      </c>
      <c r="H264" s="3058" t="str">
        <f t="shared" si="25"/>
        <v>24 Car.</v>
      </c>
      <c r="I264" s="3059" t="str">
        <f t="shared" ref="I264:I327" si="28">"ligne "&amp;ROW()&amp;" ►"</f>
        <v>ligne 264 ►</v>
      </c>
      <c r="J264" s="25" t="s">
        <v>5788</v>
      </c>
      <c r="K264" s="25"/>
      <c r="L264" s="10">
        <v>1</v>
      </c>
    </row>
    <row r="265" spans="2:12">
      <c r="B265" s="3058" t="str">
        <f t="shared" ref="B265:B328" si="29">SUMPRODUCT(--(D265&lt;&gt;""), LEN(TRIM(SUBSTITUTE(D265, CHAR(160), "")))) &amp; " Car."</f>
        <v>6 Car.</v>
      </c>
      <c r="C265" s="3059" t="str">
        <f t="shared" si="26"/>
        <v>ligne 265 ►</v>
      </c>
      <c r="D265" s="25" t="s">
        <v>5778</v>
      </c>
      <c r="E265" s="3058" t="str">
        <f t="shared" ref="E265:E328" si="30">SUMPRODUCT(--(G265&lt;&gt;""), LEN(TRIM(SUBSTITUTE(G265, CHAR(160), "")))) &amp; " Car."</f>
        <v>6 Car.</v>
      </c>
      <c r="F265" s="3059" t="str">
        <f t="shared" si="27"/>
        <v>ligne 265 ►</v>
      </c>
      <c r="G265" s="25" t="s">
        <v>5779</v>
      </c>
      <c r="H265" s="3058" t="str">
        <f t="shared" ref="H265:H328" si="31">SUMPRODUCT(--(J265&lt;&gt;""), LEN(TRIM(SUBSTITUTE(J265, CHAR(160), "")))) &amp; " Car."</f>
        <v>8 Car.</v>
      </c>
      <c r="I265" s="3059" t="str">
        <f t="shared" si="28"/>
        <v>ligne 265 ►</v>
      </c>
      <c r="J265" s="25" t="s">
        <v>5780</v>
      </c>
      <c r="K265" s="25"/>
      <c r="L265" s="10">
        <v>1</v>
      </c>
    </row>
    <row r="266" spans="2:12">
      <c r="B266" s="3058" t="str">
        <f t="shared" si="29"/>
        <v>75 Car.</v>
      </c>
      <c r="C266" s="3059" t="str">
        <f t="shared" si="26"/>
        <v>ligne 266 ►</v>
      </c>
      <c r="D266" s="25" t="s">
        <v>5789</v>
      </c>
      <c r="E266" s="3058" t="str">
        <f t="shared" si="30"/>
        <v>53 Car.</v>
      </c>
      <c r="F266" s="3059" t="str">
        <f t="shared" si="27"/>
        <v>ligne 266 ►</v>
      </c>
      <c r="G266" s="25" t="s">
        <v>5790</v>
      </c>
      <c r="H266" s="3058" t="str">
        <f t="shared" si="31"/>
        <v>62 Car.</v>
      </c>
      <c r="I266" s="3059" t="str">
        <f t="shared" si="28"/>
        <v>ligne 266 ►</v>
      </c>
      <c r="J266" s="25" t="s">
        <v>5791</v>
      </c>
      <c r="K266" s="25"/>
      <c r="L266" s="10">
        <v>1</v>
      </c>
    </row>
    <row r="267" spans="2:12">
      <c r="B267" s="3058" t="str">
        <f t="shared" si="29"/>
        <v>4 Car.</v>
      </c>
      <c r="C267" s="3059" t="str">
        <f t="shared" si="26"/>
        <v>ligne 267 ►</v>
      </c>
      <c r="D267" s="25" t="s">
        <v>5792</v>
      </c>
      <c r="E267" s="3058" t="str">
        <f t="shared" si="30"/>
        <v>3 Car.</v>
      </c>
      <c r="F267" s="3059" t="str">
        <f t="shared" si="27"/>
        <v>ligne 267 ►</v>
      </c>
      <c r="G267" s="25" t="s">
        <v>5793</v>
      </c>
      <c r="H267" s="3058" t="str">
        <f t="shared" si="31"/>
        <v>4 Car.</v>
      </c>
      <c r="I267" s="3059" t="str">
        <f t="shared" si="28"/>
        <v>ligne 267 ►</v>
      </c>
      <c r="J267" s="25" t="s">
        <v>5794</v>
      </c>
      <c r="K267" s="25"/>
      <c r="L267" s="10">
        <v>1</v>
      </c>
    </row>
    <row r="268" spans="2:12">
      <c r="B268" s="3058" t="str">
        <f t="shared" si="29"/>
        <v>7 Car.</v>
      </c>
      <c r="C268" s="3059" t="str">
        <f t="shared" si="26"/>
        <v>ligne 268 ►</v>
      </c>
      <c r="D268" s="25" t="s">
        <v>3839</v>
      </c>
      <c r="E268" s="3058" t="str">
        <f t="shared" si="30"/>
        <v>8 Car.</v>
      </c>
      <c r="F268" s="3059" t="str">
        <f t="shared" si="27"/>
        <v>ligne 268 ►</v>
      </c>
      <c r="G268" s="25" t="s">
        <v>5795</v>
      </c>
      <c r="H268" s="3058" t="str">
        <f t="shared" si="31"/>
        <v>6 Car.</v>
      </c>
      <c r="I268" s="3059" t="str">
        <f t="shared" si="28"/>
        <v>ligne 268 ►</v>
      </c>
      <c r="J268" s="25" t="s">
        <v>5796</v>
      </c>
      <c r="K268" s="25"/>
      <c r="L268" s="10">
        <v>1</v>
      </c>
    </row>
    <row r="269" spans="2:12">
      <c r="B269" s="3058" t="str">
        <f t="shared" si="29"/>
        <v>11 Car.</v>
      </c>
      <c r="C269" s="3059" t="str">
        <f t="shared" si="26"/>
        <v>ligne 269 ►</v>
      </c>
      <c r="D269" s="25" t="s">
        <v>5797</v>
      </c>
      <c r="E269" s="3058" t="str">
        <f t="shared" si="30"/>
        <v>13 Car.</v>
      </c>
      <c r="F269" s="3059" t="str">
        <f t="shared" si="27"/>
        <v>ligne 269 ►</v>
      </c>
      <c r="G269" s="25" t="s">
        <v>5798</v>
      </c>
      <c r="H269" s="3058" t="str">
        <f t="shared" si="31"/>
        <v>12 Car.</v>
      </c>
      <c r="I269" s="3059" t="str">
        <f t="shared" si="28"/>
        <v>ligne 269 ►</v>
      </c>
      <c r="J269" s="25" t="s">
        <v>5799</v>
      </c>
      <c r="K269" s="25"/>
      <c r="L269" s="10">
        <v>1</v>
      </c>
    </row>
    <row r="270" spans="2:12">
      <c r="B270" s="3058" t="str">
        <f t="shared" si="29"/>
        <v>135 Car.</v>
      </c>
      <c r="C270" s="3059" t="str">
        <f t="shared" si="26"/>
        <v>ligne 270 ►</v>
      </c>
      <c r="D270" s="25" t="s">
        <v>5800</v>
      </c>
      <c r="E270" s="3058" t="str">
        <f t="shared" si="30"/>
        <v>129 Car.</v>
      </c>
      <c r="F270" s="3059" t="str">
        <f t="shared" si="27"/>
        <v>ligne 270 ►</v>
      </c>
      <c r="G270" s="25" t="s">
        <v>5801</v>
      </c>
      <c r="H270" s="3058" t="str">
        <f t="shared" si="31"/>
        <v>140 Car.</v>
      </c>
      <c r="I270" s="3059" t="str">
        <f t="shared" si="28"/>
        <v>ligne 270 ►</v>
      </c>
      <c r="J270" s="25" t="s">
        <v>5802</v>
      </c>
      <c r="K270" s="25"/>
      <c r="L270" s="10">
        <v>1</v>
      </c>
    </row>
    <row r="271" spans="2:12">
      <c r="B271" s="3058" t="str">
        <f t="shared" si="29"/>
        <v>24 Car.</v>
      </c>
      <c r="C271" s="3059" t="str">
        <f t="shared" si="26"/>
        <v>ligne 271 ►</v>
      </c>
      <c r="D271" s="25" t="s">
        <v>5803</v>
      </c>
      <c r="E271" s="3058" t="str">
        <f t="shared" si="30"/>
        <v>24 Car.</v>
      </c>
      <c r="F271" s="3059" t="str">
        <f t="shared" si="27"/>
        <v>ligne 271 ►</v>
      </c>
      <c r="G271" s="25" t="s">
        <v>5804</v>
      </c>
      <c r="H271" s="3058" t="str">
        <f t="shared" si="31"/>
        <v>31 Car.</v>
      </c>
      <c r="I271" s="3059" t="str">
        <f t="shared" si="28"/>
        <v>ligne 271 ►</v>
      </c>
      <c r="J271" s="25" t="s">
        <v>5805</v>
      </c>
      <c r="K271" s="25"/>
      <c r="L271" s="10">
        <v>1</v>
      </c>
    </row>
    <row r="272" spans="2:12">
      <c r="B272" s="3058" t="str">
        <f t="shared" si="29"/>
        <v>41 Car.</v>
      </c>
      <c r="C272" s="3059" t="str">
        <f t="shared" si="26"/>
        <v>ligne 272 ►</v>
      </c>
      <c r="D272" s="25" t="s">
        <v>5806</v>
      </c>
      <c r="E272" s="3058" t="str">
        <f t="shared" si="30"/>
        <v>36 Car.</v>
      </c>
      <c r="F272" s="3059" t="str">
        <f t="shared" si="27"/>
        <v>ligne 272 ►</v>
      </c>
      <c r="G272" s="25" t="s">
        <v>5807</v>
      </c>
      <c r="H272" s="3058" t="str">
        <f t="shared" si="31"/>
        <v>44 Car.</v>
      </c>
      <c r="I272" s="3059" t="str">
        <f t="shared" si="28"/>
        <v>ligne 272 ►</v>
      </c>
      <c r="J272" s="25" t="s">
        <v>5808</v>
      </c>
      <c r="K272" s="25"/>
      <c r="L272" s="10">
        <v>1</v>
      </c>
    </row>
    <row r="273" spans="2:12">
      <c r="B273" s="3058" t="str">
        <f t="shared" si="29"/>
        <v>4 Car.</v>
      </c>
      <c r="C273" s="3059" t="str">
        <f t="shared" si="26"/>
        <v>ligne 273 ►</v>
      </c>
      <c r="D273" s="25" t="s">
        <v>5809</v>
      </c>
      <c r="E273" s="3058" t="str">
        <f t="shared" si="30"/>
        <v>11 Car.</v>
      </c>
      <c r="F273" s="3059" t="str">
        <f t="shared" si="27"/>
        <v>ligne 273 ►</v>
      </c>
      <c r="G273" s="25" t="s">
        <v>5810</v>
      </c>
      <c r="H273" s="3058" t="str">
        <f t="shared" si="31"/>
        <v>5 Car.</v>
      </c>
      <c r="I273" s="3059" t="str">
        <f t="shared" si="28"/>
        <v>ligne 273 ►</v>
      </c>
      <c r="J273" s="25" t="s">
        <v>5811</v>
      </c>
      <c r="K273" s="25"/>
      <c r="L273" s="10">
        <v>1</v>
      </c>
    </row>
    <row r="274" spans="2:12">
      <c r="B274" s="3058" t="str">
        <f t="shared" si="29"/>
        <v>24 Car.</v>
      </c>
      <c r="C274" s="3059" t="str">
        <f t="shared" si="26"/>
        <v>ligne 274 ►</v>
      </c>
      <c r="D274" s="25" t="s">
        <v>5803</v>
      </c>
      <c r="E274" s="3058" t="str">
        <f t="shared" si="30"/>
        <v>24 Car.</v>
      </c>
      <c r="F274" s="3059" t="str">
        <f t="shared" si="27"/>
        <v>ligne 274 ►</v>
      </c>
      <c r="G274" s="25" t="s">
        <v>5804</v>
      </c>
      <c r="H274" s="3058" t="str">
        <f t="shared" si="31"/>
        <v>31 Car.</v>
      </c>
      <c r="I274" s="3059" t="str">
        <f t="shared" si="28"/>
        <v>ligne 274 ►</v>
      </c>
      <c r="J274" s="25" t="s">
        <v>5805</v>
      </c>
      <c r="K274" s="25"/>
      <c r="L274" s="10">
        <v>1</v>
      </c>
    </row>
    <row r="275" spans="2:12">
      <c r="B275" s="3058" t="str">
        <f t="shared" si="29"/>
        <v>55 Car.</v>
      </c>
      <c r="C275" s="3059" t="str">
        <f t="shared" si="26"/>
        <v>ligne 275 ►</v>
      </c>
      <c r="D275" s="25" t="s">
        <v>5812</v>
      </c>
      <c r="E275" s="3058" t="str">
        <f t="shared" si="30"/>
        <v>43 Car.</v>
      </c>
      <c r="F275" s="3059" t="str">
        <f t="shared" si="27"/>
        <v>ligne 275 ►</v>
      </c>
      <c r="G275" s="25" t="s">
        <v>5813</v>
      </c>
      <c r="H275" s="3058" t="str">
        <f t="shared" si="31"/>
        <v>41 Car.</v>
      </c>
      <c r="I275" s="3059" t="str">
        <f t="shared" si="28"/>
        <v>ligne 275 ►</v>
      </c>
      <c r="J275" s="25" t="s">
        <v>5814</v>
      </c>
      <c r="K275" s="25"/>
      <c r="L275" s="10">
        <v>1</v>
      </c>
    </row>
    <row r="276" spans="2:12">
      <c r="B276" s="3058" t="str">
        <f t="shared" si="29"/>
        <v>93 Car.</v>
      </c>
      <c r="C276" s="3059" t="str">
        <f t="shared" si="26"/>
        <v>ligne 276 ►</v>
      </c>
      <c r="D276" s="25" t="s">
        <v>5815</v>
      </c>
      <c r="E276" s="3058" t="str">
        <f t="shared" si="30"/>
        <v>92 Car.</v>
      </c>
      <c r="F276" s="3059" t="str">
        <f t="shared" si="27"/>
        <v>ligne 276 ►</v>
      </c>
      <c r="G276" s="25" t="s">
        <v>5816</v>
      </c>
      <c r="H276" s="3058" t="str">
        <f t="shared" si="31"/>
        <v>94 Car.</v>
      </c>
      <c r="I276" s="3059" t="str">
        <f t="shared" si="28"/>
        <v>ligne 276 ►</v>
      </c>
      <c r="J276" s="25" t="s">
        <v>5817</v>
      </c>
      <c r="K276" s="25"/>
      <c r="L276" s="10">
        <v>1</v>
      </c>
    </row>
    <row r="277" spans="2:12">
      <c r="B277" s="3058" t="str">
        <f t="shared" si="29"/>
        <v>18 Car.</v>
      </c>
      <c r="C277" s="3059" t="str">
        <f t="shared" si="26"/>
        <v>ligne 277 ►</v>
      </c>
      <c r="D277" s="25" t="s">
        <v>5818</v>
      </c>
      <c r="E277" s="3058" t="str">
        <f t="shared" si="30"/>
        <v>25 Car.</v>
      </c>
      <c r="F277" s="3059" t="str">
        <f t="shared" si="27"/>
        <v>ligne 277 ►</v>
      </c>
      <c r="G277" s="25" t="s">
        <v>5819</v>
      </c>
      <c r="H277" s="3058" t="str">
        <f t="shared" si="31"/>
        <v>28 Car.</v>
      </c>
      <c r="I277" s="3059" t="str">
        <f t="shared" si="28"/>
        <v>ligne 277 ►</v>
      </c>
      <c r="J277" s="25" t="s">
        <v>5820</v>
      </c>
      <c r="K277" s="25"/>
      <c r="L277" s="10">
        <v>1</v>
      </c>
    </row>
    <row r="278" spans="2:12">
      <c r="B278" s="3058" t="str">
        <f t="shared" si="29"/>
        <v>30 Car.</v>
      </c>
      <c r="C278" s="3059" t="str">
        <f t="shared" si="26"/>
        <v>ligne 278 ►</v>
      </c>
      <c r="D278" s="25" t="s">
        <v>5821</v>
      </c>
      <c r="E278" s="3058" t="str">
        <f t="shared" si="30"/>
        <v>33 Car.</v>
      </c>
      <c r="F278" s="3059" t="str">
        <f t="shared" si="27"/>
        <v>ligne 278 ►</v>
      </c>
      <c r="G278" s="25" t="s">
        <v>5822</v>
      </c>
      <c r="H278" s="3058" t="str">
        <f t="shared" si="31"/>
        <v>29 Car.</v>
      </c>
      <c r="I278" s="3059" t="str">
        <f t="shared" si="28"/>
        <v>ligne 278 ►</v>
      </c>
      <c r="J278" s="25" t="s">
        <v>5823</v>
      </c>
      <c r="K278" s="25"/>
      <c r="L278" s="10">
        <v>1</v>
      </c>
    </row>
    <row r="279" spans="2:12">
      <c r="B279" s="3058" t="str">
        <f t="shared" si="29"/>
        <v>17 Car.</v>
      </c>
      <c r="C279" s="3059" t="str">
        <f t="shared" si="26"/>
        <v>ligne 279 ►</v>
      </c>
      <c r="D279" s="25" t="s">
        <v>5824</v>
      </c>
      <c r="E279" s="3058" t="str">
        <f t="shared" si="30"/>
        <v>14 Car.</v>
      </c>
      <c r="F279" s="3059" t="str">
        <f t="shared" si="27"/>
        <v>ligne 279 ►</v>
      </c>
      <c r="G279" s="25" t="s">
        <v>5825</v>
      </c>
      <c r="H279" s="3058" t="str">
        <f t="shared" si="31"/>
        <v>19 Car.</v>
      </c>
      <c r="I279" s="3059" t="str">
        <f t="shared" si="28"/>
        <v>ligne 279 ►</v>
      </c>
      <c r="J279" s="25" t="s">
        <v>5826</v>
      </c>
      <c r="K279" s="25"/>
      <c r="L279" s="10">
        <v>1</v>
      </c>
    </row>
    <row r="280" spans="2:12">
      <c r="B280" s="3058" t="str">
        <f t="shared" si="29"/>
        <v>27 Car.</v>
      </c>
      <c r="C280" s="3059" t="str">
        <f t="shared" si="26"/>
        <v>ligne 280 ►</v>
      </c>
      <c r="D280" s="25" t="s">
        <v>5827</v>
      </c>
      <c r="E280" s="3058" t="str">
        <f t="shared" si="30"/>
        <v>23 Car.</v>
      </c>
      <c r="F280" s="3059" t="str">
        <f t="shared" si="27"/>
        <v>ligne 280 ►</v>
      </c>
      <c r="G280" s="25" t="s">
        <v>5828</v>
      </c>
      <c r="H280" s="3058" t="str">
        <f t="shared" si="31"/>
        <v>29 Car.</v>
      </c>
      <c r="I280" s="3059" t="str">
        <f t="shared" si="28"/>
        <v>ligne 280 ►</v>
      </c>
      <c r="J280" s="25" t="s">
        <v>5829</v>
      </c>
      <c r="K280" s="25"/>
      <c r="L280" s="10">
        <v>1</v>
      </c>
    </row>
    <row r="281" spans="2:12">
      <c r="B281" s="3058" t="str">
        <f t="shared" si="29"/>
        <v>11 Car.</v>
      </c>
      <c r="C281" s="3059" t="str">
        <f t="shared" si="26"/>
        <v>ligne 281 ►</v>
      </c>
      <c r="D281" s="25" t="s">
        <v>5830</v>
      </c>
      <c r="E281" s="3058" t="str">
        <f t="shared" si="30"/>
        <v>11 Car.</v>
      </c>
      <c r="F281" s="3059" t="str">
        <f t="shared" si="27"/>
        <v>ligne 281 ►</v>
      </c>
      <c r="G281" s="25" t="s">
        <v>5831</v>
      </c>
      <c r="H281" s="3058" t="str">
        <f t="shared" si="31"/>
        <v>14 Car.</v>
      </c>
      <c r="I281" s="3059" t="str">
        <f t="shared" si="28"/>
        <v>ligne 281 ►</v>
      </c>
      <c r="J281" s="25" t="s">
        <v>5832</v>
      </c>
      <c r="K281" s="25"/>
      <c r="L281" s="10">
        <v>1</v>
      </c>
    </row>
    <row r="282" spans="2:12">
      <c r="B282" s="3058" t="str">
        <f t="shared" si="29"/>
        <v>11 Car.</v>
      </c>
      <c r="C282" s="3059" t="str">
        <f t="shared" si="26"/>
        <v>ligne 282 ►</v>
      </c>
      <c r="D282" s="25" t="s">
        <v>5833</v>
      </c>
      <c r="E282" s="3058" t="str">
        <f t="shared" si="30"/>
        <v>12 Car.</v>
      </c>
      <c r="F282" s="3059" t="str">
        <f t="shared" si="27"/>
        <v>ligne 282 ►</v>
      </c>
      <c r="G282" s="25" t="s">
        <v>5834</v>
      </c>
      <c r="H282" s="3058" t="str">
        <f t="shared" si="31"/>
        <v>14 Car.</v>
      </c>
      <c r="I282" s="3059" t="str">
        <f t="shared" si="28"/>
        <v>ligne 282 ►</v>
      </c>
      <c r="J282" s="25" t="s">
        <v>5835</v>
      </c>
      <c r="K282" s="25"/>
      <c r="L282" s="10">
        <v>1</v>
      </c>
    </row>
    <row r="283" spans="2:12">
      <c r="B283" s="3058" t="str">
        <f t="shared" si="29"/>
        <v>34 Car.</v>
      </c>
      <c r="C283" s="3059" t="str">
        <f t="shared" si="26"/>
        <v>ligne 283 ►</v>
      </c>
      <c r="D283" s="25" t="s">
        <v>5836</v>
      </c>
      <c r="E283" s="3058" t="str">
        <f t="shared" si="30"/>
        <v>30 Car.</v>
      </c>
      <c r="F283" s="3059" t="str">
        <f t="shared" si="27"/>
        <v>ligne 283 ►</v>
      </c>
      <c r="G283" s="25" t="s">
        <v>5837</v>
      </c>
      <c r="H283" s="3058" t="str">
        <f t="shared" si="31"/>
        <v>36 Car.</v>
      </c>
      <c r="I283" s="3059" t="str">
        <f t="shared" si="28"/>
        <v>ligne 283 ►</v>
      </c>
      <c r="J283" s="25" t="s">
        <v>5838</v>
      </c>
      <c r="K283" s="25"/>
      <c r="L283" s="10">
        <v>1</v>
      </c>
    </row>
    <row r="284" spans="2:12">
      <c r="B284" s="3058" t="str">
        <f t="shared" si="29"/>
        <v>10 Car.</v>
      </c>
      <c r="C284" s="3059" t="str">
        <f t="shared" si="26"/>
        <v>ligne 284 ►</v>
      </c>
      <c r="D284" s="25" t="s">
        <v>5839</v>
      </c>
      <c r="E284" s="3058" t="str">
        <f t="shared" si="30"/>
        <v>12 Car.</v>
      </c>
      <c r="F284" s="3059" t="str">
        <f t="shared" si="27"/>
        <v>ligne 284 ►</v>
      </c>
      <c r="G284" s="25" t="s">
        <v>5840</v>
      </c>
      <c r="H284" s="3058" t="str">
        <f t="shared" si="31"/>
        <v>10 Car.</v>
      </c>
      <c r="I284" s="3059" t="str">
        <f t="shared" si="28"/>
        <v>ligne 284 ►</v>
      </c>
      <c r="J284" s="25" t="s">
        <v>5841</v>
      </c>
      <c r="K284" s="25"/>
      <c r="L284" s="10">
        <v>1</v>
      </c>
    </row>
    <row r="285" spans="2:12">
      <c r="B285" s="3058" t="str">
        <f t="shared" si="29"/>
        <v>9 Car.</v>
      </c>
      <c r="C285" s="3059" t="str">
        <f t="shared" si="26"/>
        <v>ligne 285 ►</v>
      </c>
      <c r="D285" s="25" t="s">
        <v>5842</v>
      </c>
      <c r="E285" s="3058" t="str">
        <f t="shared" si="30"/>
        <v>10 Car.</v>
      </c>
      <c r="F285" s="3059" t="str">
        <f t="shared" si="27"/>
        <v>ligne 285 ►</v>
      </c>
      <c r="G285" s="25" t="s">
        <v>5843</v>
      </c>
      <c r="H285" s="3058" t="str">
        <f t="shared" si="31"/>
        <v>9 Car.</v>
      </c>
      <c r="I285" s="3059" t="str">
        <f t="shared" si="28"/>
        <v>ligne 285 ►</v>
      </c>
      <c r="J285" s="25" t="s">
        <v>5844</v>
      </c>
      <c r="K285" s="25"/>
      <c r="L285" s="10">
        <v>1</v>
      </c>
    </row>
    <row r="286" spans="2:12">
      <c r="B286" s="3058" t="str">
        <f t="shared" si="29"/>
        <v>5 Car.</v>
      </c>
      <c r="C286" s="3059" t="str">
        <f t="shared" si="26"/>
        <v>ligne 286 ►</v>
      </c>
      <c r="D286" s="25" t="s">
        <v>5845</v>
      </c>
      <c r="E286" s="3058" t="str">
        <f t="shared" si="30"/>
        <v>4 Car.</v>
      </c>
      <c r="F286" s="3059" t="str">
        <f t="shared" si="27"/>
        <v>ligne 286 ►</v>
      </c>
      <c r="G286" s="25" t="s">
        <v>5846</v>
      </c>
      <c r="H286" s="3058" t="str">
        <f t="shared" si="31"/>
        <v>7 Car.</v>
      </c>
      <c r="I286" s="3059" t="str">
        <f t="shared" si="28"/>
        <v>ligne 286 ►</v>
      </c>
      <c r="J286" s="25" t="s">
        <v>5847</v>
      </c>
      <c r="K286" s="25"/>
      <c r="L286" s="10">
        <v>1</v>
      </c>
    </row>
    <row r="287" spans="2:12">
      <c r="B287" s="3058" t="str">
        <f t="shared" si="29"/>
        <v>8 Car.</v>
      </c>
      <c r="C287" s="3059" t="str">
        <f t="shared" si="26"/>
        <v>ligne 287 ►</v>
      </c>
      <c r="D287" s="25" t="s">
        <v>5848</v>
      </c>
      <c r="E287" s="3058" t="str">
        <f t="shared" si="30"/>
        <v>8 Car.</v>
      </c>
      <c r="F287" s="3059" t="str">
        <f t="shared" si="27"/>
        <v>ligne 287 ►</v>
      </c>
      <c r="G287" s="25" t="s">
        <v>5849</v>
      </c>
      <c r="H287" s="3058" t="str">
        <f t="shared" si="31"/>
        <v>8 Car.</v>
      </c>
      <c r="I287" s="3059" t="str">
        <f t="shared" si="28"/>
        <v>ligne 287 ►</v>
      </c>
      <c r="J287" s="25" t="s">
        <v>5850</v>
      </c>
      <c r="K287" s="25"/>
      <c r="L287" s="10">
        <v>1</v>
      </c>
    </row>
    <row r="288" spans="2:12">
      <c r="B288" s="3058" t="str">
        <f t="shared" si="29"/>
        <v>36 Car.</v>
      </c>
      <c r="C288" s="3059" t="str">
        <f t="shared" si="26"/>
        <v>ligne 288 ►</v>
      </c>
      <c r="D288" s="25" t="s">
        <v>5851</v>
      </c>
      <c r="E288" s="3058" t="str">
        <f t="shared" si="30"/>
        <v>40 Car.</v>
      </c>
      <c r="F288" s="3059" t="str">
        <f t="shared" si="27"/>
        <v>ligne 288 ►</v>
      </c>
      <c r="G288" s="25" t="s">
        <v>5852</v>
      </c>
      <c r="H288" s="3058" t="str">
        <f t="shared" si="31"/>
        <v>40 Car.</v>
      </c>
      <c r="I288" s="3059" t="str">
        <f t="shared" si="28"/>
        <v>ligne 288 ►</v>
      </c>
      <c r="J288" s="25" t="s">
        <v>5853</v>
      </c>
      <c r="K288" s="25"/>
      <c r="L288" s="10">
        <v>1</v>
      </c>
    </row>
    <row r="289" spans="2:12">
      <c r="B289" s="3058" t="str">
        <f t="shared" si="29"/>
        <v>17 Car.</v>
      </c>
      <c r="C289" s="3059" t="str">
        <f t="shared" si="26"/>
        <v>ligne 289 ►</v>
      </c>
      <c r="D289" s="25" t="s">
        <v>5854</v>
      </c>
      <c r="E289" s="3058" t="str">
        <f t="shared" si="30"/>
        <v>21 Car.</v>
      </c>
      <c r="F289" s="3059" t="str">
        <f t="shared" si="27"/>
        <v>ligne 289 ►</v>
      </c>
      <c r="G289" s="25" t="s">
        <v>5855</v>
      </c>
      <c r="H289" s="3058" t="str">
        <f t="shared" si="31"/>
        <v>14 Car.</v>
      </c>
      <c r="I289" s="3059" t="str">
        <f t="shared" si="28"/>
        <v>ligne 289 ►</v>
      </c>
      <c r="J289" s="25" t="s">
        <v>5856</v>
      </c>
      <c r="K289" s="25"/>
      <c r="L289" s="10">
        <v>1</v>
      </c>
    </row>
    <row r="290" spans="2:12">
      <c r="B290" s="3058" t="str">
        <f t="shared" si="29"/>
        <v>6 Car.</v>
      </c>
      <c r="C290" s="3059" t="str">
        <f t="shared" si="26"/>
        <v>ligne 290 ►</v>
      </c>
      <c r="D290" s="25" t="s">
        <v>5857</v>
      </c>
      <c r="E290" s="3058" t="str">
        <f t="shared" si="30"/>
        <v>6 Car.</v>
      </c>
      <c r="F290" s="3059" t="str">
        <f t="shared" si="27"/>
        <v>ligne 290 ►</v>
      </c>
      <c r="G290" s="25" t="s">
        <v>5858</v>
      </c>
      <c r="H290" s="3058" t="str">
        <f t="shared" si="31"/>
        <v>5 Car.</v>
      </c>
      <c r="I290" s="3059" t="str">
        <f t="shared" si="28"/>
        <v>ligne 290 ►</v>
      </c>
      <c r="J290" s="25" t="s">
        <v>5859</v>
      </c>
      <c r="K290" s="25"/>
      <c r="L290" s="10">
        <v>1</v>
      </c>
    </row>
    <row r="291" spans="2:12">
      <c r="B291" s="3058" t="str">
        <f t="shared" si="29"/>
        <v>34 Car.</v>
      </c>
      <c r="C291" s="3059" t="str">
        <f t="shared" si="26"/>
        <v>ligne 291 ►</v>
      </c>
      <c r="D291" s="25" t="s">
        <v>5860</v>
      </c>
      <c r="E291" s="3058" t="str">
        <f t="shared" si="30"/>
        <v>37 Car.</v>
      </c>
      <c r="F291" s="3059" t="str">
        <f t="shared" si="27"/>
        <v>ligne 291 ►</v>
      </c>
      <c r="G291" s="25" t="s">
        <v>5861</v>
      </c>
      <c r="H291" s="3058" t="str">
        <f t="shared" si="31"/>
        <v>32 Car.</v>
      </c>
      <c r="I291" s="3059" t="str">
        <f t="shared" si="28"/>
        <v>ligne 291 ►</v>
      </c>
      <c r="J291" s="25" t="s">
        <v>5862</v>
      </c>
      <c r="K291" s="25"/>
      <c r="L291" s="10">
        <v>1</v>
      </c>
    </row>
    <row r="292" spans="2:12">
      <c r="B292" s="3058" t="str">
        <f t="shared" si="29"/>
        <v>169 Car.</v>
      </c>
      <c r="C292" s="3059" t="str">
        <f t="shared" si="26"/>
        <v>ligne 292 ►</v>
      </c>
      <c r="D292" s="25" t="s">
        <v>5863</v>
      </c>
      <c r="E292" s="3058" t="str">
        <f t="shared" si="30"/>
        <v>169 Car.</v>
      </c>
      <c r="F292" s="3059" t="str">
        <f t="shared" si="27"/>
        <v>ligne 292 ►</v>
      </c>
      <c r="G292" s="25" t="s">
        <v>5864</v>
      </c>
      <c r="H292" s="3058" t="str">
        <f t="shared" si="31"/>
        <v>163 Car.</v>
      </c>
      <c r="I292" s="3059" t="str">
        <f t="shared" si="28"/>
        <v>ligne 292 ►</v>
      </c>
      <c r="J292" s="25" t="s">
        <v>5865</v>
      </c>
      <c r="K292" s="25"/>
      <c r="L292" s="10">
        <v>1</v>
      </c>
    </row>
    <row r="293" spans="2:12">
      <c r="B293" s="3058" t="str">
        <f t="shared" si="29"/>
        <v>52 Car.</v>
      </c>
      <c r="C293" s="3059" t="str">
        <f t="shared" si="26"/>
        <v>ligne 293 ►</v>
      </c>
      <c r="D293" s="25" t="s">
        <v>5866</v>
      </c>
      <c r="E293" s="3058" t="str">
        <f t="shared" si="30"/>
        <v>53 Car.</v>
      </c>
      <c r="F293" s="3059" t="str">
        <f t="shared" si="27"/>
        <v>ligne 293 ►</v>
      </c>
      <c r="G293" s="25" t="s">
        <v>5867</v>
      </c>
      <c r="H293" s="3058" t="str">
        <f t="shared" si="31"/>
        <v>51 Car.</v>
      </c>
      <c r="I293" s="3059" t="str">
        <f t="shared" si="28"/>
        <v>ligne 293 ►</v>
      </c>
      <c r="J293" s="25" t="s">
        <v>5868</v>
      </c>
      <c r="K293" s="25"/>
      <c r="L293" s="10">
        <v>1</v>
      </c>
    </row>
    <row r="294" spans="2:12">
      <c r="B294" s="3058" t="str">
        <f t="shared" si="29"/>
        <v>82 Car.</v>
      </c>
      <c r="C294" s="3059" t="str">
        <f t="shared" si="26"/>
        <v>ligne 294 ►</v>
      </c>
      <c r="D294" s="25" t="s">
        <v>5869</v>
      </c>
      <c r="E294" s="3058" t="str">
        <f t="shared" si="30"/>
        <v>90 Car.</v>
      </c>
      <c r="F294" s="3059" t="str">
        <f t="shared" si="27"/>
        <v>ligne 294 ►</v>
      </c>
      <c r="G294" s="25" t="s">
        <v>5870</v>
      </c>
      <c r="H294" s="3058" t="str">
        <f t="shared" si="31"/>
        <v>79 Car.</v>
      </c>
      <c r="I294" s="3059" t="str">
        <f t="shared" si="28"/>
        <v>ligne 294 ►</v>
      </c>
      <c r="J294" s="25" t="s">
        <v>5871</v>
      </c>
      <c r="K294" s="25"/>
      <c r="L294" s="10">
        <v>1</v>
      </c>
    </row>
    <row r="295" spans="2:12">
      <c r="B295" s="3058" t="str">
        <f t="shared" si="29"/>
        <v>28 Car.</v>
      </c>
      <c r="C295" s="3059" t="str">
        <f t="shared" si="26"/>
        <v>ligne 295 ►</v>
      </c>
      <c r="D295" s="25" t="s">
        <v>5872</v>
      </c>
      <c r="E295" s="3058" t="str">
        <f t="shared" si="30"/>
        <v>25 Car.</v>
      </c>
      <c r="F295" s="3059" t="str">
        <f t="shared" si="27"/>
        <v>ligne 295 ►</v>
      </c>
      <c r="G295" s="25" t="s">
        <v>5873</v>
      </c>
      <c r="H295" s="3058" t="str">
        <f t="shared" si="31"/>
        <v>27 Car.</v>
      </c>
      <c r="I295" s="3059" t="str">
        <f t="shared" si="28"/>
        <v>ligne 295 ►</v>
      </c>
      <c r="J295" s="25" t="s">
        <v>5874</v>
      </c>
      <c r="K295" s="25"/>
      <c r="L295" s="10">
        <v>1</v>
      </c>
    </row>
    <row r="296" spans="2:12">
      <c r="B296" s="3058" t="str">
        <f t="shared" si="29"/>
        <v>22 Car.</v>
      </c>
      <c r="C296" s="3059" t="str">
        <f t="shared" si="26"/>
        <v>ligne 296 ►</v>
      </c>
      <c r="D296" s="25" t="s">
        <v>5875</v>
      </c>
      <c r="E296" s="3058" t="str">
        <f t="shared" si="30"/>
        <v>24 Car.</v>
      </c>
      <c r="F296" s="3059" t="str">
        <f t="shared" si="27"/>
        <v>ligne 296 ►</v>
      </c>
      <c r="G296" s="25" t="s">
        <v>5876</v>
      </c>
      <c r="H296" s="3058" t="str">
        <f t="shared" si="31"/>
        <v>23 Car.</v>
      </c>
      <c r="I296" s="3059" t="str">
        <f t="shared" si="28"/>
        <v>ligne 296 ►</v>
      </c>
      <c r="J296" s="25" t="s">
        <v>5877</v>
      </c>
      <c r="K296" s="25"/>
      <c r="L296" s="10">
        <v>1</v>
      </c>
    </row>
    <row r="297" spans="2:12">
      <c r="B297" s="3058" t="str">
        <f t="shared" si="29"/>
        <v>41 Car.</v>
      </c>
      <c r="C297" s="3059" t="str">
        <f t="shared" si="26"/>
        <v>ligne 297 ►</v>
      </c>
      <c r="D297" s="25" t="s">
        <v>5878</v>
      </c>
      <c r="E297" s="3058" t="str">
        <f t="shared" si="30"/>
        <v>40 Car.</v>
      </c>
      <c r="F297" s="3059" t="str">
        <f t="shared" si="27"/>
        <v>ligne 297 ►</v>
      </c>
      <c r="G297" s="25" t="s">
        <v>5879</v>
      </c>
      <c r="H297" s="3058" t="str">
        <f t="shared" si="31"/>
        <v>41 Car.</v>
      </c>
      <c r="I297" s="3059" t="str">
        <f t="shared" si="28"/>
        <v>ligne 297 ►</v>
      </c>
      <c r="J297" s="25" t="s">
        <v>5880</v>
      </c>
      <c r="K297" s="25"/>
      <c r="L297" s="10">
        <v>1</v>
      </c>
    </row>
    <row r="298" spans="2:12">
      <c r="B298" s="3058" t="str">
        <f t="shared" si="29"/>
        <v>23 Car.</v>
      </c>
      <c r="C298" s="3059" t="str">
        <f t="shared" si="26"/>
        <v>ligne 298 ►</v>
      </c>
      <c r="D298" s="3064" t="s">
        <v>5881</v>
      </c>
      <c r="E298" s="3058" t="str">
        <f t="shared" si="30"/>
        <v>16 Car.</v>
      </c>
      <c r="F298" s="3059" t="str">
        <f t="shared" si="27"/>
        <v>ligne 298 ►</v>
      </c>
      <c r="G298" s="25" t="s">
        <v>5882</v>
      </c>
      <c r="H298" s="3058" t="str">
        <f t="shared" si="31"/>
        <v>20 Car.</v>
      </c>
      <c r="I298" s="3059" t="str">
        <f t="shared" si="28"/>
        <v>ligne 298 ►</v>
      </c>
      <c r="J298" s="25" t="s">
        <v>5883</v>
      </c>
      <c r="K298" s="25"/>
      <c r="L298" s="10">
        <v>1</v>
      </c>
    </row>
    <row r="299" spans="2:12">
      <c r="B299" s="3058" t="str">
        <f t="shared" si="29"/>
        <v>22 Car.</v>
      </c>
      <c r="C299" s="3059" t="str">
        <f t="shared" si="26"/>
        <v>ligne 299 ►</v>
      </c>
      <c r="D299" s="3064" t="s">
        <v>5884</v>
      </c>
      <c r="E299" s="3058" t="str">
        <f t="shared" si="30"/>
        <v>16 Car.</v>
      </c>
      <c r="F299" s="3059" t="str">
        <f t="shared" si="27"/>
        <v>ligne 299 ►</v>
      </c>
      <c r="G299" s="25" t="s">
        <v>5885</v>
      </c>
      <c r="H299" s="3058" t="str">
        <f t="shared" si="31"/>
        <v>21 Car.</v>
      </c>
      <c r="I299" s="3059" t="str">
        <f t="shared" si="28"/>
        <v>ligne 299 ►</v>
      </c>
      <c r="J299" s="25" t="s">
        <v>5886</v>
      </c>
      <c r="K299" s="25"/>
      <c r="L299" s="10">
        <v>1</v>
      </c>
    </row>
    <row r="300" spans="2:12">
      <c r="B300" s="3058" t="str">
        <f t="shared" si="29"/>
        <v>16 Car.</v>
      </c>
      <c r="C300" s="3059" t="str">
        <f t="shared" si="26"/>
        <v>ligne 300 ►</v>
      </c>
      <c r="D300" s="3064" t="s">
        <v>5887</v>
      </c>
      <c r="E300" s="3058" t="str">
        <f t="shared" si="30"/>
        <v>11 Car.</v>
      </c>
      <c r="F300" s="3059" t="str">
        <f t="shared" si="27"/>
        <v>ligne 300 ►</v>
      </c>
      <c r="G300" s="25" t="s">
        <v>5888</v>
      </c>
      <c r="H300" s="3058" t="str">
        <f t="shared" si="31"/>
        <v>16 Car.</v>
      </c>
      <c r="I300" s="3059" t="str">
        <f t="shared" si="28"/>
        <v>ligne 300 ►</v>
      </c>
      <c r="J300" s="25" t="s">
        <v>5889</v>
      </c>
      <c r="K300" s="25"/>
      <c r="L300" s="10">
        <v>1</v>
      </c>
    </row>
    <row r="301" spans="2:12">
      <c r="B301" s="3058" t="str">
        <f t="shared" si="29"/>
        <v>30 Car.</v>
      </c>
      <c r="C301" s="3059" t="str">
        <f t="shared" si="26"/>
        <v>ligne 301 ►</v>
      </c>
      <c r="D301" s="25" t="s">
        <v>5890</v>
      </c>
      <c r="E301" s="3058" t="str">
        <f t="shared" si="30"/>
        <v>19 Car.</v>
      </c>
      <c r="F301" s="3059" t="str">
        <f t="shared" si="27"/>
        <v>ligne 301 ►</v>
      </c>
      <c r="G301" s="25" t="s">
        <v>5891</v>
      </c>
      <c r="H301" s="3058" t="str">
        <f t="shared" si="31"/>
        <v>30 Car.</v>
      </c>
      <c r="I301" s="3059" t="str">
        <f t="shared" si="28"/>
        <v>ligne 301 ►</v>
      </c>
      <c r="J301" s="25" t="s">
        <v>5892</v>
      </c>
      <c r="K301" s="25"/>
      <c r="L301" s="10">
        <v>1</v>
      </c>
    </row>
    <row r="302" spans="2:12">
      <c r="B302" s="3058" t="str">
        <f t="shared" si="29"/>
        <v>24 Car.</v>
      </c>
      <c r="C302" s="3059" t="str">
        <f t="shared" si="26"/>
        <v>ligne 302 ►</v>
      </c>
      <c r="D302" s="25" t="s">
        <v>5893</v>
      </c>
      <c r="E302" s="3058" t="str">
        <f t="shared" si="30"/>
        <v>23 Car.</v>
      </c>
      <c r="F302" s="3059" t="str">
        <f t="shared" si="27"/>
        <v>ligne 302 ►</v>
      </c>
      <c r="G302" s="25" t="s">
        <v>5894</v>
      </c>
      <c r="H302" s="3058" t="str">
        <f t="shared" si="31"/>
        <v>24 Car.</v>
      </c>
      <c r="I302" s="3059" t="str">
        <f t="shared" si="28"/>
        <v>ligne 302 ►</v>
      </c>
      <c r="J302" s="25" t="s">
        <v>5895</v>
      </c>
      <c r="K302" s="25"/>
      <c r="L302" s="10">
        <v>1</v>
      </c>
    </row>
    <row r="303" spans="2:12">
      <c r="B303" s="3058" t="str">
        <f t="shared" si="29"/>
        <v>19 Car.</v>
      </c>
      <c r="C303" s="3059" t="str">
        <f t="shared" si="26"/>
        <v>ligne 303 ►</v>
      </c>
      <c r="D303" s="25" t="s">
        <v>5896</v>
      </c>
      <c r="E303" s="3058" t="str">
        <f t="shared" si="30"/>
        <v>17 Car.</v>
      </c>
      <c r="F303" s="3059" t="str">
        <f t="shared" si="27"/>
        <v>ligne 303 ►</v>
      </c>
      <c r="G303" s="25" t="s">
        <v>5897</v>
      </c>
      <c r="H303" s="3058" t="str">
        <f t="shared" si="31"/>
        <v>14 Car.</v>
      </c>
      <c r="I303" s="3059" t="str">
        <f t="shared" si="28"/>
        <v>ligne 303 ►</v>
      </c>
      <c r="J303" s="25" t="s">
        <v>5898</v>
      </c>
      <c r="K303" s="25"/>
      <c r="L303" s="10">
        <v>1</v>
      </c>
    </row>
    <row r="304" spans="2:12">
      <c r="B304" s="3058" t="str">
        <f t="shared" si="29"/>
        <v>20 Car.</v>
      </c>
      <c r="C304" s="3059" t="str">
        <f t="shared" si="26"/>
        <v>ligne 304 ►</v>
      </c>
      <c r="D304" s="25" t="s">
        <v>5899</v>
      </c>
      <c r="E304" s="3058" t="str">
        <f t="shared" si="30"/>
        <v>17 Car.</v>
      </c>
      <c r="F304" s="3059" t="str">
        <f t="shared" si="27"/>
        <v>ligne 304 ►</v>
      </c>
      <c r="G304" s="25" t="s">
        <v>5900</v>
      </c>
      <c r="H304" s="3058" t="str">
        <f t="shared" si="31"/>
        <v>17 Car.</v>
      </c>
      <c r="I304" s="3059" t="str">
        <f t="shared" si="28"/>
        <v>ligne 304 ►</v>
      </c>
      <c r="J304" s="25" t="s">
        <v>5901</v>
      </c>
      <c r="K304" s="25"/>
      <c r="L304" s="10">
        <v>1</v>
      </c>
    </row>
    <row r="305" spans="2:12">
      <c r="B305" s="3058" t="str">
        <f t="shared" si="29"/>
        <v>87 Car.</v>
      </c>
      <c r="C305" s="3059" t="str">
        <f t="shared" si="26"/>
        <v>ligne 305 ►</v>
      </c>
      <c r="D305" s="25" t="s">
        <v>5902</v>
      </c>
      <c r="E305" s="3058" t="str">
        <f t="shared" si="30"/>
        <v>86 Car.</v>
      </c>
      <c r="F305" s="3059" t="str">
        <f t="shared" si="27"/>
        <v>ligne 305 ►</v>
      </c>
      <c r="G305" s="25" t="s">
        <v>5903</v>
      </c>
      <c r="H305" s="3058" t="str">
        <f t="shared" si="31"/>
        <v>76 Car.</v>
      </c>
      <c r="I305" s="3059" t="str">
        <f t="shared" si="28"/>
        <v>ligne 305 ►</v>
      </c>
      <c r="J305" s="25" t="s">
        <v>5904</v>
      </c>
      <c r="K305" s="25"/>
      <c r="L305" s="10">
        <v>1</v>
      </c>
    </row>
    <row r="306" spans="2:12">
      <c r="B306" s="3058" t="str">
        <f t="shared" si="29"/>
        <v>102 Car.</v>
      </c>
      <c r="C306" s="3059" t="str">
        <f t="shared" si="26"/>
        <v>ligne 306 ►</v>
      </c>
      <c r="D306" s="25" t="s">
        <v>5905</v>
      </c>
      <c r="E306" s="3058" t="str">
        <f t="shared" si="30"/>
        <v>83 Car.</v>
      </c>
      <c r="F306" s="3059" t="str">
        <f t="shared" si="27"/>
        <v>ligne 306 ►</v>
      </c>
      <c r="G306" s="25" t="s">
        <v>5906</v>
      </c>
      <c r="H306" s="3058" t="str">
        <f t="shared" si="31"/>
        <v>84 Car.</v>
      </c>
      <c r="I306" s="3059" t="str">
        <f t="shared" si="28"/>
        <v>ligne 306 ►</v>
      </c>
      <c r="J306" s="25" t="s">
        <v>5907</v>
      </c>
      <c r="K306" s="25"/>
      <c r="L306" s="10">
        <v>1</v>
      </c>
    </row>
    <row r="307" spans="2:12">
      <c r="B307" s="3058" t="str">
        <f t="shared" si="29"/>
        <v>125 Car.</v>
      </c>
      <c r="C307" s="3059" t="str">
        <f t="shared" si="26"/>
        <v>ligne 307 ►</v>
      </c>
      <c r="D307" s="25" t="s">
        <v>3838</v>
      </c>
      <c r="E307" s="3058" t="str">
        <f t="shared" si="30"/>
        <v>126 Car.</v>
      </c>
      <c r="F307" s="3059" t="str">
        <f t="shared" si="27"/>
        <v>ligne 307 ►</v>
      </c>
      <c r="G307" s="25" t="s">
        <v>5908</v>
      </c>
      <c r="H307" s="3058" t="str">
        <f t="shared" si="31"/>
        <v>108 Car.</v>
      </c>
      <c r="I307" s="3059" t="str">
        <f t="shared" si="28"/>
        <v>ligne 307 ►</v>
      </c>
      <c r="J307" s="25" t="s">
        <v>5909</v>
      </c>
      <c r="K307" s="25"/>
      <c r="L307" s="10">
        <v>1</v>
      </c>
    </row>
    <row r="308" spans="2:12">
      <c r="B308" s="3058" t="str">
        <f t="shared" si="29"/>
        <v>162 Car.</v>
      </c>
      <c r="C308" s="3059" t="str">
        <f t="shared" si="26"/>
        <v>ligne 308 ►</v>
      </c>
      <c r="D308" s="25" t="s">
        <v>5910</v>
      </c>
      <c r="E308" s="3058" t="str">
        <f t="shared" si="30"/>
        <v>155 Car.</v>
      </c>
      <c r="F308" s="3059" t="str">
        <f t="shared" si="27"/>
        <v>ligne 308 ►</v>
      </c>
      <c r="G308" s="25" t="s">
        <v>5911</v>
      </c>
      <c r="H308" s="3058" t="str">
        <f t="shared" si="31"/>
        <v>160 Car.</v>
      </c>
      <c r="I308" s="3059" t="str">
        <f t="shared" si="28"/>
        <v>ligne 308 ►</v>
      </c>
      <c r="J308" s="25" t="s">
        <v>5912</v>
      </c>
      <c r="K308" s="25"/>
      <c r="L308" s="10">
        <v>1</v>
      </c>
    </row>
    <row r="309" spans="2:12">
      <c r="B309" s="3058" t="str">
        <f t="shared" si="29"/>
        <v>33 Car.</v>
      </c>
      <c r="C309" s="3059" t="str">
        <f t="shared" si="26"/>
        <v>ligne 309 ►</v>
      </c>
      <c r="D309" s="25" t="s">
        <v>5913</v>
      </c>
      <c r="E309" s="3058" t="str">
        <f t="shared" si="30"/>
        <v>36 Car.</v>
      </c>
      <c r="F309" s="3059" t="str">
        <f t="shared" si="27"/>
        <v>ligne 309 ►</v>
      </c>
      <c r="G309" s="25" t="s">
        <v>5914</v>
      </c>
      <c r="H309" s="3058" t="str">
        <f t="shared" si="31"/>
        <v>26 Car.</v>
      </c>
      <c r="I309" s="3059" t="str">
        <f t="shared" si="28"/>
        <v>ligne 309 ►</v>
      </c>
      <c r="J309" s="25" t="s">
        <v>5915</v>
      </c>
      <c r="K309" s="25"/>
      <c r="L309" s="10">
        <v>1</v>
      </c>
    </row>
    <row r="310" spans="2:12">
      <c r="B310" s="3058" t="str">
        <f t="shared" si="29"/>
        <v>5 Car.</v>
      </c>
      <c r="C310" s="3059" t="str">
        <f t="shared" si="26"/>
        <v>ligne 310 ►</v>
      </c>
      <c r="D310" s="25" t="s">
        <v>5916</v>
      </c>
      <c r="E310" s="3058" t="str">
        <f t="shared" si="30"/>
        <v>3 Car.</v>
      </c>
      <c r="F310" s="3059" t="str">
        <f t="shared" si="27"/>
        <v>ligne 310 ►</v>
      </c>
      <c r="G310" s="25" t="s">
        <v>5917</v>
      </c>
      <c r="H310" s="3058" t="str">
        <f t="shared" si="31"/>
        <v>4 Car.</v>
      </c>
      <c r="I310" s="3059" t="str">
        <f t="shared" si="28"/>
        <v>ligne 310 ►</v>
      </c>
      <c r="J310" s="25" t="s">
        <v>5918</v>
      </c>
      <c r="K310" s="25"/>
      <c r="L310" s="10">
        <v>1</v>
      </c>
    </row>
    <row r="311" spans="2:12">
      <c r="B311" s="3058" t="str">
        <f t="shared" si="29"/>
        <v>23 Car.</v>
      </c>
      <c r="C311" s="3059" t="str">
        <f t="shared" si="26"/>
        <v>ligne 311 ►</v>
      </c>
      <c r="D311" s="25" t="s">
        <v>5919</v>
      </c>
      <c r="E311" s="3058" t="str">
        <f t="shared" si="30"/>
        <v>21 Car.</v>
      </c>
      <c r="F311" s="3059" t="str">
        <f t="shared" si="27"/>
        <v>ligne 311 ►</v>
      </c>
      <c r="G311" s="25" t="s">
        <v>5920</v>
      </c>
      <c r="H311" s="3058" t="str">
        <f t="shared" si="31"/>
        <v>24 Car.</v>
      </c>
      <c r="I311" s="3059" t="str">
        <f t="shared" si="28"/>
        <v>ligne 311 ►</v>
      </c>
      <c r="J311" s="25" t="s">
        <v>5921</v>
      </c>
      <c r="K311" s="25"/>
      <c r="L311" s="10">
        <v>1</v>
      </c>
    </row>
    <row r="312" spans="2:12">
      <c r="B312" s="3058" t="str">
        <f t="shared" si="29"/>
        <v>75 Car.</v>
      </c>
      <c r="C312" s="3059" t="str">
        <f t="shared" si="26"/>
        <v>ligne 312 ►</v>
      </c>
      <c r="D312" s="25" t="s">
        <v>5922</v>
      </c>
      <c r="E312" s="3058" t="str">
        <f t="shared" si="30"/>
        <v>63 Car.</v>
      </c>
      <c r="F312" s="3059" t="str">
        <f t="shared" si="27"/>
        <v>ligne 312 ►</v>
      </c>
      <c r="G312" s="25" t="s">
        <v>5923</v>
      </c>
      <c r="H312" s="3058" t="str">
        <f t="shared" si="31"/>
        <v>74 Car.</v>
      </c>
      <c r="I312" s="3059" t="str">
        <f t="shared" si="28"/>
        <v>ligne 312 ►</v>
      </c>
      <c r="J312" s="25" t="s">
        <v>5924</v>
      </c>
      <c r="K312" s="25"/>
      <c r="L312" s="10">
        <v>1</v>
      </c>
    </row>
    <row r="313" spans="2:12">
      <c r="B313" s="3058" t="str">
        <f t="shared" si="29"/>
        <v>75 Car.</v>
      </c>
      <c r="C313" s="3059" t="str">
        <f t="shared" si="26"/>
        <v>ligne 313 ►</v>
      </c>
      <c r="D313" s="25" t="s">
        <v>5925</v>
      </c>
      <c r="E313" s="3058" t="str">
        <f t="shared" si="30"/>
        <v>74 Car.</v>
      </c>
      <c r="F313" s="3059" t="str">
        <f t="shared" si="27"/>
        <v>ligne 313 ►</v>
      </c>
      <c r="G313" s="25" t="s">
        <v>5926</v>
      </c>
      <c r="H313" s="3058" t="str">
        <f t="shared" si="31"/>
        <v>72 Car.</v>
      </c>
      <c r="I313" s="3059" t="str">
        <f t="shared" si="28"/>
        <v>ligne 313 ►</v>
      </c>
      <c r="J313" s="25" t="s">
        <v>5927</v>
      </c>
      <c r="K313" s="25"/>
      <c r="L313" s="10">
        <v>1</v>
      </c>
    </row>
    <row r="314" spans="2:12">
      <c r="B314" s="3058" t="str">
        <f t="shared" si="29"/>
        <v>41 Car.</v>
      </c>
      <c r="C314" s="3059" t="str">
        <f t="shared" si="26"/>
        <v>ligne 314 ►</v>
      </c>
      <c r="D314" s="25" t="s">
        <v>5928</v>
      </c>
      <c r="E314" s="3058" t="str">
        <f t="shared" si="30"/>
        <v>34 Car.</v>
      </c>
      <c r="F314" s="3059" t="str">
        <f t="shared" si="27"/>
        <v>ligne 314 ►</v>
      </c>
      <c r="G314" s="25" t="s">
        <v>5929</v>
      </c>
      <c r="H314" s="3058" t="str">
        <f t="shared" si="31"/>
        <v>36 Car.</v>
      </c>
      <c r="I314" s="3059" t="str">
        <f t="shared" si="28"/>
        <v>ligne 314 ►</v>
      </c>
      <c r="J314" s="25" t="s">
        <v>5930</v>
      </c>
      <c r="K314" s="25"/>
      <c r="L314" s="10">
        <v>1</v>
      </c>
    </row>
    <row r="315" spans="2:12">
      <c r="B315" s="3058" t="str">
        <f t="shared" si="29"/>
        <v>21 Car.</v>
      </c>
      <c r="C315" s="3059" t="str">
        <f t="shared" si="26"/>
        <v>ligne 315 ►</v>
      </c>
      <c r="D315" s="3064" t="s">
        <v>5931</v>
      </c>
      <c r="E315" s="3058" t="str">
        <f t="shared" si="30"/>
        <v>13 Car.</v>
      </c>
      <c r="F315" s="3059" t="str">
        <f t="shared" si="27"/>
        <v>ligne 315 ►</v>
      </c>
      <c r="G315" s="25" t="s">
        <v>5932</v>
      </c>
      <c r="H315" s="3058" t="str">
        <f t="shared" si="31"/>
        <v>14 Car.</v>
      </c>
      <c r="I315" s="3059" t="str">
        <f t="shared" si="28"/>
        <v>ligne 315 ►</v>
      </c>
      <c r="J315" s="25" t="s">
        <v>5933</v>
      </c>
      <c r="K315" s="25"/>
      <c r="L315" s="10">
        <v>1</v>
      </c>
    </row>
    <row r="316" spans="2:12">
      <c r="B316" s="3058" t="str">
        <f t="shared" si="29"/>
        <v>27 Car.</v>
      </c>
      <c r="C316" s="3059" t="str">
        <f t="shared" si="26"/>
        <v>ligne 316 ►</v>
      </c>
      <c r="D316" s="25" t="s">
        <v>5934</v>
      </c>
      <c r="E316" s="3058" t="str">
        <f t="shared" si="30"/>
        <v>22 Car.</v>
      </c>
      <c r="F316" s="3059" t="str">
        <f t="shared" si="27"/>
        <v>ligne 316 ►</v>
      </c>
      <c r="G316" s="25" t="s">
        <v>5935</v>
      </c>
      <c r="H316" s="3058" t="str">
        <f t="shared" si="31"/>
        <v>14 Car.</v>
      </c>
      <c r="I316" s="3059" t="str">
        <f t="shared" si="28"/>
        <v>ligne 316 ►</v>
      </c>
      <c r="J316" s="25" t="s">
        <v>5936</v>
      </c>
      <c r="K316" s="25"/>
      <c r="L316" s="10">
        <v>1</v>
      </c>
    </row>
    <row r="317" spans="2:12">
      <c r="B317" s="3058" t="str">
        <f t="shared" si="29"/>
        <v>64 Car.</v>
      </c>
      <c r="C317" s="3059" t="str">
        <f t="shared" si="26"/>
        <v>ligne 317 ►</v>
      </c>
      <c r="D317" s="25" t="s">
        <v>5937</v>
      </c>
      <c r="E317" s="3058" t="str">
        <f t="shared" si="30"/>
        <v>55 Car.</v>
      </c>
      <c r="F317" s="3059" t="str">
        <f t="shared" si="27"/>
        <v>ligne 317 ►</v>
      </c>
      <c r="G317" s="25" t="s">
        <v>5938</v>
      </c>
      <c r="H317" s="3058" t="str">
        <f t="shared" si="31"/>
        <v>65 Car.</v>
      </c>
      <c r="I317" s="3059" t="str">
        <f t="shared" si="28"/>
        <v>ligne 317 ►</v>
      </c>
      <c r="J317" s="25" t="s">
        <v>5939</v>
      </c>
      <c r="K317" s="25"/>
      <c r="L317" s="10">
        <v>1</v>
      </c>
    </row>
    <row r="318" spans="2:12">
      <c r="B318" s="3058" t="str">
        <f t="shared" si="29"/>
        <v>29 Car.</v>
      </c>
      <c r="C318" s="3059" t="str">
        <f t="shared" si="26"/>
        <v>ligne 318 ►</v>
      </c>
      <c r="D318" s="25" t="s">
        <v>5940</v>
      </c>
      <c r="E318" s="3058" t="str">
        <f t="shared" si="30"/>
        <v>16 Car.</v>
      </c>
      <c r="F318" s="3059" t="str">
        <f t="shared" si="27"/>
        <v>ligne 318 ►</v>
      </c>
      <c r="G318" s="25" t="s">
        <v>5941</v>
      </c>
      <c r="H318" s="3058" t="str">
        <f t="shared" si="31"/>
        <v>32 Car.</v>
      </c>
      <c r="I318" s="3059" t="str">
        <f t="shared" si="28"/>
        <v>ligne 318 ►</v>
      </c>
      <c r="J318" s="25" t="s">
        <v>5942</v>
      </c>
      <c r="K318" s="25"/>
      <c r="L318" s="10">
        <v>1</v>
      </c>
    </row>
    <row r="319" spans="2:12">
      <c r="B319" s="3058" t="str">
        <f t="shared" si="29"/>
        <v>4 Car.</v>
      </c>
      <c r="C319" s="3059" t="str">
        <f t="shared" si="26"/>
        <v>ligne 319 ►</v>
      </c>
      <c r="D319" s="25" t="s">
        <v>5943</v>
      </c>
      <c r="E319" s="3058" t="str">
        <f t="shared" si="30"/>
        <v>5 Car.</v>
      </c>
      <c r="F319" s="3059" t="str">
        <f t="shared" si="27"/>
        <v>ligne 319 ►</v>
      </c>
      <c r="G319" s="25" t="s">
        <v>5944</v>
      </c>
      <c r="H319" s="3058" t="str">
        <f t="shared" si="31"/>
        <v>6 Car.</v>
      </c>
      <c r="I319" s="3059" t="str">
        <f t="shared" si="28"/>
        <v>ligne 319 ►</v>
      </c>
      <c r="J319" s="25" t="s">
        <v>5945</v>
      </c>
      <c r="K319" s="25"/>
      <c r="L319" s="10">
        <v>1</v>
      </c>
    </row>
    <row r="320" spans="2:12">
      <c r="B320" s="3058" t="str">
        <f t="shared" si="29"/>
        <v>13 Car.</v>
      </c>
      <c r="C320" s="3059" t="str">
        <f t="shared" si="26"/>
        <v>ligne 320 ►</v>
      </c>
      <c r="D320" s="25" t="s">
        <v>5946</v>
      </c>
      <c r="E320" s="3058" t="str">
        <f t="shared" si="30"/>
        <v>14 Car.</v>
      </c>
      <c r="F320" s="3059" t="str">
        <f t="shared" si="27"/>
        <v>ligne 320 ►</v>
      </c>
      <c r="G320" s="25" t="s">
        <v>5947</v>
      </c>
      <c r="H320" s="3058" t="str">
        <f t="shared" si="31"/>
        <v>14 Car.</v>
      </c>
      <c r="I320" s="3059" t="str">
        <f t="shared" si="28"/>
        <v>ligne 320 ►</v>
      </c>
      <c r="J320" s="25" t="s">
        <v>5948</v>
      </c>
      <c r="K320" s="25"/>
      <c r="L320" s="10">
        <v>1</v>
      </c>
    </row>
    <row r="321" spans="2:12">
      <c r="B321" s="3058" t="str">
        <f t="shared" si="29"/>
        <v>35 Car.</v>
      </c>
      <c r="C321" s="3059" t="str">
        <f t="shared" si="26"/>
        <v>ligne 321 ►</v>
      </c>
      <c r="D321" s="25" t="s">
        <v>5949</v>
      </c>
      <c r="E321" s="3058" t="str">
        <f t="shared" si="30"/>
        <v>37 Car.</v>
      </c>
      <c r="F321" s="3059" t="str">
        <f t="shared" si="27"/>
        <v>ligne 321 ►</v>
      </c>
      <c r="G321" s="25" t="s">
        <v>5950</v>
      </c>
      <c r="H321" s="3058" t="str">
        <f t="shared" si="31"/>
        <v>36 Car.</v>
      </c>
      <c r="I321" s="3059" t="str">
        <f t="shared" si="28"/>
        <v>ligne 321 ►</v>
      </c>
      <c r="J321" s="25" t="s">
        <v>5951</v>
      </c>
      <c r="K321" s="25"/>
      <c r="L321" s="10">
        <v>1</v>
      </c>
    </row>
    <row r="322" spans="2:12" ht="15.75">
      <c r="B322" s="3058" t="str">
        <f t="shared" si="29"/>
        <v>82 Car.</v>
      </c>
      <c r="C322" s="3059" t="str">
        <f t="shared" si="26"/>
        <v>ligne 322 ►</v>
      </c>
      <c r="D322" s="3060" t="s">
        <v>5952</v>
      </c>
      <c r="E322" s="3058" t="str">
        <f t="shared" si="30"/>
        <v>77 Car.</v>
      </c>
      <c r="F322" s="3059" t="str">
        <f t="shared" si="27"/>
        <v>ligne 322 ►</v>
      </c>
      <c r="G322" s="3061" t="s">
        <v>5953</v>
      </c>
      <c r="H322" s="3058" t="str">
        <f t="shared" si="31"/>
        <v>66 Car.</v>
      </c>
      <c r="I322" s="3059" t="str">
        <f t="shared" si="28"/>
        <v>ligne 322 ►</v>
      </c>
      <c r="J322" s="3061" t="s">
        <v>5954</v>
      </c>
      <c r="K322" s="25"/>
      <c r="L322" s="10">
        <v>1</v>
      </c>
    </row>
    <row r="323" spans="2:12">
      <c r="B323" s="3058" t="str">
        <f t="shared" si="29"/>
        <v>61 Car.</v>
      </c>
      <c r="C323" s="3059" t="str">
        <f t="shared" si="26"/>
        <v>ligne 323 ►</v>
      </c>
      <c r="D323" s="25" t="s">
        <v>5955</v>
      </c>
      <c r="E323" s="3058" t="str">
        <f t="shared" si="30"/>
        <v>49 Car.</v>
      </c>
      <c r="F323" s="3059" t="str">
        <f t="shared" si="27"/>
        <v>ligne 323 ►</v>
      </c>
      <c r="G323" s="25" t="s">
        <v>5956</v>
      </c>
      <c r="H323" s="3058" t="str">
        <f t="shared" si="31"/>
        <v>59 Car.</v>
      </c>
      <c r="I323" s="3059" t="str">
        <f t="shared" si="28"/>
        <v>ligne 323 ►</v>
      </c>
      <c r="J323" s="25" t="s">
        <v>5957</v>
      </c>
      <c r="K323" s="25"/>
      <c r="L323" s="10">
        <v>1</v>
      </c>
    </row>
    <row r="324" spans="2:12">
      <c r="B324" s="3058" t="str">
        <f t="shared" si="29"/>
        <v>55 Car.</v>
      </c>
      <c r="C324" s="3059" t="str">
        <f t="shared" si="26"/>
        <v>ligne 324 ►</v>
      </c>
      <c r="D324" s="25" t="s">
        <v>5958</v>
      </c>
      <c r="E324" s="3058" t="str">
        <f t="shared" si="30"/>
        <v>55 Car.</v>
      </c>
      <c r="F324" s="3059" t="str">
        <f t="shared" si="27"/>
        <v>ligne 324 ►</v>
      </c>
      <c r="G324" s="25" t="s">
        <v>5958</v>
      </c>
      <c r="H324" s="3058" t="str">
        <f t="shared" si="31"/>
        <v>55 Car.</v>
      </c>
      <c r="I324" s="3059" t="str">
        <f t="shared" si="28"/>
        <v>ligne 324 ►</v>
      </c>
      <c r="J324" s="25" t="s">
        <v>5958</v>
      </c>
      <c r="K324" s="25"/>
      <c r="L324" s="10">
        <v>1</v>
      </c>
    </row>
    <row r="325" spans="2:12">
      <c r="B325" s="3058" t="str">
        <f t="shared" si="29"/>
        <v>101 Car.</v>
      </c>
      <c r="C325" s="3059" t="str">
        <f t="shared" si="26"/>
        <v>ligne 325 ►</v>
      </c>
      <c r="D325" s="25" t="s">
        <v>5959</v>
      </c>
      <c r="E325" s="3058" t="str">
        <f t="shared" si="30"/>
        <v>84 Car.</v>
      </c>
      <c r="F325" s="3059" t="str">
        <f t="shared" si="27"/>
        <v>ligne 325 ►</v>
      </c>
      <c r="G325" s="25" t="s">
        <v>5960</v>
      </c>
      <c r="H325" s="3058" t="str">
        <f t="shared" si="31"/>
        <v>92 Car.</v>
      </c>
      <c r="I325" s="3059" t="str">
        <f t="shared" si="28"/>
        <v>ligne 325 ►</v>
      </c>
      <c r="J325" s="25" t="s">
        <v>5961</v>
      </c>
      <c r="K325" s="25"/>
      <c r="L325" s="10">
        <v>1</v>
      </c>
    </row>
    <row r="326" spans="2:12">
      <c r="B326" s="3058" t="str">
        <f t="shared" si="29"/>
        <v>15 Car.</v>
      </c>
      <c r="C326" s="3059" t="str">
        <f t="shared" si="26"/>
        <v>ligne 326 ►</v>
      </c>
      <c r="D326" s="25" t="s">
        <v>3835</v>
      </c>
      <c r="E326" s="3058" t="str">
        <f t="shared" si="30"/>
        <v>11 Car.</v>
      </c>
      <c r="F326" s="3059" t="str">
        <f t="shared" si="27"/>
        <v>ligne 326 ►</v>
      </c>
      <c r="G326" s="25" t="s">
        <v>5962</v>
      </c>
      <c r="H326" s="3058" t="str">
        <f t="shared" si="31"/>
        <v>15 Car.</v>
      </c>
      <c r="I326" s="3059" t="str">
        <f t="shared" si="28"/>
        <v>ligne 326 ►</v>
      </c>
      <c r="J326" s="25" t="s">
        <v>5963</v>
      </c>
      <c r="K326" s="25"/>
      <c r="L326" s="10">
        <v>1</v>
      </c>
    </row>
    <row r="327" spans="2:12">
      <c r="B327" s="3058" t="str">
        <f t="shared" si="29"/>
        <v>5 Car.</v>
      </c>
      <c r="C327" s="3059" t="str">
        <f t="shared" si="26"/>
        <v>ligne 327 ►</v>
      </c>
      <c r="D327" s="25" t="s">
        <v>5964</v>
      </c>
      <c r="E327" s="3058" t="str">
        <f t="shared" si="30"/>
        <v>5 Car.</v>
      </c>
      <c r="F327" s="3059" t="str">
        <f t="shared" si="27"/>
        <v>ligne 327 ►</v>
      </c>
      <c r="G327" s="25" t="s">
        <v>5964</v>
      </c>
      <c r="H327" s="3058" t="str">
        <f t="shared" si="31"/>
        <v>5 Car.</v>
      </c>
      <c r="I327" s="3059" t="str">
        <f t="shared" si="28"/>
        <v>ligne 327 ►</v>
      </c>
      <c r="J327" s="25" t="s">
        <v>5964</v>
      </c>
      <c r="K327" s="25"/>
      <c r="L327" s="10">
        <v>1</v>
      </c>
    </row>
    <row r="328" spans="2:12">
      <c r="B328" s="3058" t="str">
        <f t="shared" si="29"/>
        <v>43 Car.</v>
      </c>
      <c r="C328" s="3059" t="str">
        <f t="shared" ref="C328:C391" si="32">"ligne "&amp;ROW()&amp;" ►"</f>
        <v>ligne 328 ►</v>
      </c>
      <c r="D328" s="25" t="s">
        <v>5965</v>
      </c>
      <c r="E328" s="3058" t="str">
        <f t="shared" si="30"/>
        <v>36 Car.</v>
      </c>
      <c r="F328" s="3059" t="str">
        <f t="shared" ref="F328:F391" si="33">"ligne "&amp;ROW()&amp;" ►"</f>
        <v>ligne 328 ►</v>
      </c>
      <c r="G328" s="25" t="s">
        <v>5966</v>
      </c>
      <c r="H328" s="3058" t="str">
        <f t="shared" si="31"/>
        <v>42 Car.</v>
      </c>
      <c r="I328" s="3059" t="str">
        <f t="shared" ref="I328:I391" si="34">"ligne "&amp;ROW()&amp;" ►"</f>
        <v>ligne 328 ►</v>
      </c>
      <c r="J328" s="25" t="s">
        <v>5967</v>
      </c>
      <c r="K328" s="25"/>
      <c r="L328" s="10">
        <v>1</v>
      </c>
    </row>
    <row r="329" spans="2:12">
      <c r="B329" s="3058" t="str">
        <f t="shared" ref="B329:B392" si="35">SUMPRODUCT(--(D329&lt;&gt;""), LEN(TRIM(SUBSTITUTE(D329, CHAR(160), "")))) &amp; " Car."</f>
        <v>20 Car.</v>
      </c>
      <c r="C329" s="3059" t="str">
        <f t="shared" si="32"/>
        <v>ligne 329 ►</v>
      </c>
      <c r="D329" s="25" t="s">
        <v>5968</v>
      </c>
      <c r="E329" s="3058" t="str">
        <f t="shared" ref="E329:E392" si="36">SUMPRODUCT(--(G329&lt;&gt;""), LEN(TRIM(SUBSTITUTE(G329, CHAR(160), "")))) &amp; " Car."</f>
        <v>9 Car.</v>
      </c>
      <c r="F329" s="3059" t="str">
        <f t="shared" si="33"/>
        <v>ligne 329 ►</v>
      </c>
      <c r="G329" s="25" t="s">
        <v>5969</v>
      </c>
      <c r="H329" s="3058" t="str">
        <f t="shared" ref="H329:H392" si="37">SUMPRODUCT(--(J329&lt;&gt;""), LEN(TRIM(SUBSTITUTE(J329, CHAR(160), "")))) &amp; " Car."</f>
        <v>21 Car.</v>
      </c>
      <c r="I329" s="3059" t="str">
        <f t="shared" si="34"/>
        <v>ligne 329 ►</v>
      </c>
      <c r="J329" s="25" t="s">
        <v>5970</v>
      </c>
      <c r="K329" s="25"/>
      <c r="L329" s="10">
        <v>1</v>
      </c>
    </row>
    <row r="330" spans="2:12">
      <c r="B330" s="3058" t="str">
        <f t="shared" si="35"/>
        <v>16 Car.</v>
      </c>
      <c r="C330" s="3059" t="str">
        <f t="shared" si="32"/>
        <v>ligne 330 ►</v>
      </c>
      <c r="D330" s="25" t="s">
        <v>5971</v>
      </c>
      <c r="E330" s="3058" t="str">
        <f t="shared" si="36"/>
        <v>12 Car.</v>
      </c>
      <c r="F330" s="3059" t="str">
        <f t="shared" si="33"/>
        <v>ligne 330 ►</v>
      </c>
      <c r="G330" s="25" t="s">
        <v>5972</v>
      </c>
      <c r="H330" s="3058" t="str">
        <f t="shared" si="37"/>
        <v>17 Car.</v>
      </c>
      <c r="I330" s="3059" t="str">
        <f t="shared" si="34"/>
        <v>ligne 330 ►</v>
      </c>
      <c r="J330" s="25" t="s">
        <v>5973</v>
      </c>
      <c r="K330" s="25"/>
      <c r="L330" s="10">
        <v>1</v>
      </c>
    </row>
    <row r="331" spans="2:12">
      <c r="B331" s="3058" t="str">
        <f t="shared" si="35"/>
        <v>24 Car.</v>
      </c>
      <c r="C331" s="3059" t="str">
        <f t="shared" si="32"/>
        <v>ligne 331 ►</v>
      </c>
      <c r="D331" s="25" t="s">
        <v>5974</v>
      </c>
      <c r="E331" s="3058" t="str">
        <f t="shared" si="36"/>
        <v>12 Car.</v>
      </c>
      <c r="F331" s="3059" t="str">
        <f t="shared" si="33"/>
        <v>ligne 331 ►</v>
      </c>
      <c r="G331" s="25" t="s">
        <v>5975</v>
      </c>
      <c r="H331" s="3058" t="str">
        <f t="shared" si="37"/>
        <v>18 Car.</v>
      </c>
      <c r="I331" s="3059" t="str">
        <f t="shared" si="34"/>
        <v>ligne 331 ►</v>
      </c>
      <c r="J331" s="25" t="s">
        <v>5976</v>
      </c>
      <c r="K331" s="25"/>
      <c r="L331" s="10">
        <v>1</v>
      </c>
    </row>
    <row r="332" spans="2:12">
      <c r="B332" s="3058" t="str">
        <f t="shared" si="35"/>
        <v>7 Car.</v>
      </c>
      <c r="C332" s="3059" t="str">
        <f t="shared" si="32"/>
        <v>ligne 332 ►</v>
      </c>
      <c r="D332" s="25" t="s">
        <v>5977</v>
      </c>
      <c r="E332" s="3058" t="str">
        <f t="shared" si="36"/>
        <v>7 Car.</v>
      </c>
      <c r="F332" s="3059" t="str">
        <f t="shared" si="33"/>
        <v>ligne 332 ►</v>
      </c>
      <c r="G332" s="25" t="s">
        <v>5977</v>
      </c>
      <c r="H332" s="3058" t="str">
        <f t="shared" si="37"/>
        <v>7 Car.</v>
      </c>
      <c r="I332" s="3059" t="str">
        <f t="shared" si="34"/>
        <v>ligne 332 ►</v>
      </c>
      <c r="J332" s="25" t="s">
        <v>5978</v>
      </c>
      <c r="K332" s="25"/>
      <c r="L332" s="10">
        <v>1</v>
      </c>
    </row>
    <row r="333" spans="2:12">
      <c r="B333" s="3058" t="str">
        <f t="shared" si="35"/>
        <v>12 Car.</v>
      </c>
      <c r="C333" s="3059" t="str">
        <f t="shared" si="32"/>
        <v>ligne 333 ►</v>
      </c>
      <c r="D333" s="25" t="s">
        <v>5979</v>
      </c>
      <c r="E333" s="3058" t="str">
        <f t="shared" si="36"/>
        <v>14 Car.</v>
      </c>
      <c r="F333" s="3059" t="str">
        <f t="shared" si="33"/>
        <v>ligne 333 ►</v>
      </c>
      <c r="G333" s="25" t="s">
        <v>5980</v>
      </c>
      <c r="H333" s="3058" t="str">
        <f t="shared" si="37"/>
        <v>14 Car.</v>
      </c>
      <c r="I333" s="3059" t="str">
        <f t="shared" si="34"/>
        <v>ligne 333 ►</v>
      </c>
      <c r="J333" s="25" t="s">
        <v>5981</v>
      </c>
      <c r="K333" s="25"/>
      <c r="L333" s="10">
        <v>1</v>
      </c>
    </row>
    <row r="334" spans="2:12">
      <c r="B334" s="3058" t="str">
        <f t="shared" si="35"/>
        <v>22 Car.</v>
      </c>
      <c r="C334" s="3059" t="str">
        <f t="shared" si="32"/>
        <v>ligne 334 ►</v>
      </c>
      <c r="D334" s="25" t="s">
        <v>5982</v>
      </c>
      <c r="E334" s="3058" t="str">
        <f t="shared" si="36"/>
        <v>18 Car.</v>
      </c>
      <c r="F334" s="3059" t="str">
        <f t="shared" si="33"/>
        <v>ligne 334 ►</v>
      </c>
      <c r="G334" s="25" t="s">
        <v>5983</v>
      </c>
      <c r="H334" s="3058" t="str">
        <f t="shared" si="37"/>
        <v>21 Car.</v>
      </c>
      <c r="I334" s="3059" t="str">
        <f t="shared" si="34"/>
        <v>ligne 334 ►</v>
      </c>
      <c r="J334" s="25" t="s">
        <v>5984</v>
      </c>
      <c r="K334" s="25"/>
      <c r="L334" s="10">
        <v>1</v>
      </c>
    </row>
    <row r="335" spans="2:12">
      <c r="B335" s="3058" t="str">
        <f t="shared" si="35"/>
        <v>22 Car.</v>
      </c>
      <c r="C335" s="3059" t="str">
        <f t="shared" si="32"/>
        <v>ligne 335 ►</v>
      </c>
      <c r="D335" s="25" t="s">
        <v>5982</v>
      </c>
      <c r="E335" s="3058" t="str">
        <f t="shared" si="36"/>
        <v>18 Car.</v>
      </c>
      <c r="F335" s="3059" t="str">
        <f t="shared" si="33"/>
        <v>ligne 335 ►</v>
      </c>
      <c r="G335" s="25" t="s">
        <v>5983</v>
      </c>
      <c r="H335" s="3058" t="str">
        <f t="shared" si="37"/>
        <v>21 Car.</v>
      </c>
      <c r="I335" s="3059" t="str">
        <f t="shared" si="34"/>
        <v>ligne 335 ►</v>
      </c>
      <c r="J335" s="25" t="s">
        <v>5984</v>
      </c>
      <c r="K335" s="25"/>
      <c r="L335" s="10">
        <v>1</v>
      </c>
    </row>
    <row r="336" spans="2:12">
      <c r="B336" s="3058" t="str">
        <f t="shared" si="35"/>
        <v>108 Car.</v>
      </c>
      <c r="C336" s="3059" t="str">
        <f t="shared" si="32"/>
        <v>ligne 336 ►</v>
      </c>
      <c r="D336" s="25" t="s">
        <v>5985</v>
      </c>
      <c r="E336" s="3058" t="str">
        <f t="shared" si="36"/>
        <v>93 Car.</v>
      </c>
      <c r="F336" s="3059" t="str">
        <f t="shared" si="33"/>
        <v>ligne 336 ►</v>
      </c>
      <c r="G336" s="25" t="s">
        <v>5986</v>
      </c>
      <c r="H336" s="3058" t="str">
        <f t="shared" si="37"/>
        <v>102 Car.</v>
      </c>
      <c r="I336" s="3059" t="str">
        <f t="shared" si="34"/>
        <v>ligne 336 ►</v>
      </c>
      <c r="J336" s="25" t="s">
        <v>5987</v>
      </c>
      <c r="K336" s="25"/>
      <c r="L336" s="10">
        <v>1</v>
      </c>
    </row>
    <row r="337" spans="2:12">
      <c r="B337" s="3058" t="str">
        <f t="shared" si="35"/>
        <v>37 Car.</v>
      </c>
      <c r="C337" s="3059" t="str">
        <f t="shared" si="32"/>
        <v>ligne 337 ►</v>
      </c>
      <c r="D337" s="25" t="s">
        <v>5988</v>
      </c>
      <c r="E337" s="3058" t="str">
        <f t="shared" si="36"/>
        <v>35 Car.</v>
      </c>
      <c r="F337" s="3059" t="str">
        <f t="shared" si="33"/>
        <v>ligne 337 ►</v>
      </c>
      <c r="G337" s="25" t="s">
        <v>5989</v>
      </c>
      <c r="H337" s="3058" t="str">
        <f t="shared" si="37"/>
        <v>37 Car.</v>
      </c>
      <c r="I337" s="3059" t="str">
        <f t="shared" si="34"/>
        <v>ligne 337 ►</v>
      </c>
      <c r="J337" s="25" t="s">
        <v>5990</v>
      </c>
      <c r="K337" s="25"/>
      <c r="L337" s="10">
        <v>1</v>
      </c>
    </row>
    <row r="338" spans="2:12">
      <c r="B338" s="3058" t="str">
        <f t="shared" si="35"/>
        <v>19 Car.</v>
      </c>
      <c r="C338" s="3059" t="str">
        <f t="shared" si="32"/>
        <v>ligne 338 ►</v>
      </c>
      <c r="D338" s="25" t="s">
        <v>5991</v>
      </c>
      <c r="E338" s="3058" t="str">
        <f t="shared" si="36"/>
        <v>20 Car.</v>
      </c>
      <c r="F338" s="3059" t="str">
        <f t="shared" si="33"/>
        <v>ligne 338 ►</v>
      </c>
      <c r="G338" s="25" t="s">
        <v>5992</v>
      </c>
      <c r="H338" s="3058" t="str">
        <f t="shared" si="37"/>
        <v>24 Car.</v>
      </c>
      <c r="I338" s="3059" t="str">
        <f t="shared" si="34"/>
        <v>ligne 338 ►</v>
      </c>
      <c r="J338" s="25" t="s">
        <v>5993</v>
      </c>
      <c r="K338" s="25"/>
      <c r="L338" s="10">
        <v>1</v>
      </c>
    </row>
    <row r="339" spans="2:12">
      <c r="B339" s="3058" t="str">
        <f t="shared" si="35"/>
        <v>37 Car.</v>
      </c>
      <c r="C339" s="3059" t="str">
        <f t="shared" si="32"/>
        <v>ligne 339 ►</v>
      </c>
      <c r="D339" s="25" t="s">
        <v>5988</v>
      </c>
      <c r="E339" s="3058" t="str">
        <f t="shared" si="36"/>
        <v>35 Car.</v>
      </c>
      <c r="F339" s="3059" t="str">
        <f t="shared" si="33"/>
        <v>ligne 339 ►</v>
      </c>
      <c r="G339" s="25" t="s">
        <v>5989</v>
      </c>
      <c r="H339" s="3058" t="str">
        <f t="shared" si="37"/>
        <v>37 Car.</v>
      </c>
      <c r="I339" s="3059" t="str">
        <f t="shared" si="34"/>
        <v>ligne 339 ►</v>
      </c>
      <c r="J339" s="25" t="s">
        <v>5990</v>
      </c>
      <c r="K339" s="25"/>
      <c r="L339" s="10">
        <v>1</v>
      </c>
    </row>
    <row r="340" spans="2:12">
      <c r="B340" s="3058" t="str">
        <f t="shared" si="35"/>
        <v>38 Car.</v>
      </c>
      <c r="C340" s="3059" t="str">
        <f t="shared" si="32"/>
        <v>ligne 340 ►</v>
      </c>
      <c r="D340" s="25" t="s">
        <v>5994</v>
      </c>
      <c r="E340" s="3058" t="str">
        <f t="shared" si="36"/>
        <v>36 Car.</v>
      </c>
      <c r="F340" s="3059" t="str">
        <f t="shared" si="33"/>
        <v>ligne 340 ►</v>
      </c>
      <c r="G340" s="25" t="s">
        <v>5995</v>
      </c>
      <c r="H340" s="3058" t="str">
        <f t="shared" si="37"/>
        <v>41 Car.</v>
      </c>
      <c r="I340" s="3059" t="str">
        <f t="shared" si="34"/>
        <v>ligne 340 ►</v>
      </c>
      <c r="J340" s="25" t="s">
        <v>5996</v>
      </c>
      <c r="K340" s="25"/>
      <c r="L340" s="10">
        <v>1</v>
      </c>
    </row>
    <row r="341" spans="2:12">
      <c r="B341" s="3058" t="str">
        <f t="shared" si="35"/>
        <v>96 Car.</v>
      </c>
      <c r="C341" s="3059" t="str">
        <f t="shared" si="32"/>
        <v>ligne 341 ►</v>
      </c>
      <c r="D341" s="25" t="s">
        <v>5997</v>
      </c>
      <c r="E341" s="3058" t="str">
        <f t="shared" si="36"/>
        <v>84 Car.</v>
      </c>
      <c r="F341" s="3059" t="str">
        <f t="shared" si="33"/>
        <v>ligne 341 ►</v>
      </c>
      <c r="G341" s="25" t="s">
        <v>5998</v>
      </c>
      <c r="H341" s="3058" t="str">
        <f t="shared" si="37"/>
        <v>89 Car.</v>
      </c>
      <c r="I341" s="3059" t="str">
        <f t="shared" si="34"/>
        <v>ligne 341 ►</v>
      </c>
      <c r="J341" s="25" t="s">
        <v>5999</v>
      </c>
      <c r="K341" s="25"/>
      <c r="L341" s="10">
        <v>1</v>
      </c>
    </row>
    <row r="342" spans="2:12">
      <c r="B342" s="3058" t="str">
        <f t="shared" si="35"/>
        <v>6 Car.</v>
      </c>
      <c r="C342" s="3059" t="str">
        <f t="shared" si="32"/>
        <v>ligne 342 ►</v>
      </c>
      <c r="D342" s="25" t="s">
        <v>6000</v>
      </c>
      <c r="E342" s="3058" t="str">
        <f t="shared" si="36"/>
        <v>5 Car.</v>
      </c>
      <c r="F342" s="3059" t="str">
        <f t="shared" si="33"/>
        <v>ligne 342 ►</v>
      </c>
      <c r="G342" s="25" t="s">
        <v>6001</v>
      </c>
      <c r="H342" s="3058" t="str">
        <f t="shared" si="37"/>
        <v>8 Car.</v>
      </c>
      <c r="I342" s="3059" t="str">
        <f t="shared" si="34"/>
        <v>ligne 342 ►</v>
      </c>
      <c r="J342" s="25" t="s">
        <v>6002</v>
      </c>
      <c r="K342" s="25"/>
      <c r="L342" s="10">
        <v>1</v>
      </c>
    </row>
    <row r="343" spans="2:12">
      <c r="B343" s="3058" t="str">
        <f t="shared" si="35"/>
        <v>10 Car.</v>
      </c>
      <c r="C343" s="3059" t="str">
        <f t="shared" si="32"/>
        <v>ligne 343 ►</v>
      </c>
      <c r="D343" s="25" t="s">
        <v>6003</v>
      </c>
      <c r="E343" s="3058" t="str">
        <f t="shared" si="36"/>
        <v>6 Car.</v>
      </c>
      <c r="F343" s="3059" t="str">
        <f t="shared" si="33"/>
        <v>ligne 343 ►</v>
      </c>
      <c r="G343" s="25" t="s">
        <v>6004</v>
      </c>
      <c r="H343" s="3058" t="str">
        <f t="shared" si="37"/>
        <v>10 Car.</v>
      </c>
      <c r="I343" s="3059" t="str">
        <f t="shared" si="34"/>
        <v>ligne 343 ►</v>
      </c>
      <c r="J343" s="25" t="s">
        <v>6005</v>
      </c>
      <c r="K343" s="25"/>
      <c r="L343" s="10">
        <v>1</v>
      </c>
    </row>
    <row r="344" spans="2:12">
      <c r="B344" s="3058" t="str">
        <f t="shared" si="35"/>
        <v>4 Car.</v>
      </c>
      <c r="C344" s="3059" t="str">
        <f t="shared" si="32"/>
        <v>ligne 344 ►</v>
      </c>
      <c r="D344" s="25" t="s">
        <v>3899</v>
      </c>
      <c r="E344" s="3058" t="str">
        <f t="shared" si="36"/>
        <v>3 Car.</v>
      </c>
      <c r="F344" s="3059" t="str">
        <f t="shared" si="33"/>
        <v>ligne 344 ►</v>
      </c>
      <c r="G344" s="25" t="s">
        <v>6006</v>
      </c>
      <c r="H344" s="3058" t="str">
        <f t="shared" si="37"/>
        <v>5 Car.</v>
      </c>
      <c r="I344" s="3059" t="str">
        <f t="shared" si="34"/>
        <v>ligne 344 ►</v>
      </c>
      <c r="J344" s="25" t="s">
        <v>6007</v>
      </c>
      <c r="K344" s="25"/>
      <c r="L344" s="10">
        <v>1</v>
      </c>
    </row>
    <row r="345" spans="2:12">
      <c r="B345" s="3058" t="str">
        <f t="shared" si="35"/>
        <v>61 Car.</v>
      </c>
      <c r="C345" s="3059" t="str">
        <f t="shared" si="32"/>
        <v>ligne 345 ►</v>
      </c>
      <c r="D345" s="25" t="s">
        <v>6008</v>
      </c>
      <c r="E345" s="3058" t="str">
        <f t="shared" si="36"/>
        <v>58 Car.</v>
      </c>
      <c r="F345" s="3059" t="str">
        <f t="shared" si="33"/>
        <v>ligne 345 ►</v>
      </c>
      <c r="G345" s="25" t="s">
        <v>6009</v>
      </c>
      <c r="H345" s="3058" t="str">
        <f t="shared" si="37"/>
        <v>64 Car.</v>
      </c>
      <c r="I345" s="3059" t="str">
        <f t="shared" si="34"/>
        <v>ligne 345 ►</v>
      </c>
      <c r="J345" s="25" t="s">
        <v>6010</v>
      </c>
      <c r="K345" s="25"/>
      <c r="L345" s="10">
        <v>1</v>
      </c>
    </row>
    <row r="346" spans="2:12">
      <c r="B346" s="3058" t="str">
        <f t="shared" si="35"/>
        <v>71 Car.</v>
      </c>
      <c r="C346" s="3059" t="str">
        <f t="shared" si="32"/>
        <v>ligne 346 ►</v>
      </c>
      <c r="D346" s="25" t="s">
        <v>6011</v>
      </c>
      <c r="E346" s="3058" t="str">
        <f t="shared" si="36"/>
        <v>72 Car.</v>
      </c>
      <c r="F346" s="3059" t="str">
        <f t="shared" si="33"/>
        <v>ligne 346 ►</v>
      </c>
      <c r="G346" s="25" t="s">
        <v>6012</v>
      </c>
      <c r="H346" s="3058" t="str">
        <f t="shared" si="37"/>
        <v>67 Car.</v>
      </c>
      <c r="I346" s="3059" t="str">
        <f t="shared" si="34"/>
        <v>ligne 346 ►</v>
      </c>
      <c r="J346" s="25" t="s">
        <v>6013</v>
      </c>
      <c r="K346" s="25"/>
      <c r="L346" s="10">
        <v>1</v>
      </c>
    </row>
    <row r="347" spans="2:12">
      <c r="B347" s="3058" t="str">
        <f t="shared" si="35"/>
        <v>55 Car.</v>
      </c>
      <c r="C347" s="3059" t="str">
        <f t="shared" si="32"/>
        <v>ligne 347 ►</v>
      </c>
      <c r="D347" s="25" t="s">
        <v>6014</v>
      </c>
      <c r="E347" s="3058" t="str">
        <f t="shared" si="36"/>
        <v>54 Car.</v>
      </c>
      <c r="F347" s="3059" t="str">
        <f t="shared" si="33"/>
        <v>ligne 347 ►</v>
      </c>
      <c r="G347" s="25" t="s">
        <v>6015</v>
      </c>
      <c r="H347" s="3058" t="str">
        <f t="shared" si="37"/>
        <v>59 Car.</v>
      </c>
      <c r="I347" s="3059" t="str">
        <f t="shared" si="34"/>
        <v>ligne 347 ►</v>
      </c>
      <c r="J347" s="25" t="s">
        <v>6016</v>
      </c>
      <c r="K347" s="25"/>
      <c r="L347" s="10">
        <v>1</v>
      </c>
    </row>
    <row r="348" spans="2:12">
      <c r="B348" s="3058" t="str">
        <f t="shared" si="35"/>
        <v>77 Car.</v>
      </c>
      <c r="C348" s="3059" t="str">
        <f t="shared" si="32"/>
        <v>ligne 348 ►</v>
      </c>
      <c r="D348" s="25" t="s">
        <v>6017</v>
      </c>
      <c r="E348" s="3058" t="str">
        <f t="shared" si="36"/>
        <v>80 Car.</v>
      </c>
      <c r="F348" s="3059" t="str">
        <f t="shared" si="33"/>
        <v>ligne 348 ►</v>
      </c>
      <c r="G348" s="25" t="s">
        <v>6018</v>
      </c>
      <c r="H348" s="3058" t="str">
        <f t="shared" si="37"/>
        <v>74 Car.</v>
      </c>
      <c r="I348" s="3059" t="str">
        <f t="shared" si="34"/>
        <v>ligne 348 ►</v>
      </c>
      <c r="J348" s="25" t="s">
        <v>6019</v>
      </c>
      <c r="K348" s="25"/>
      <c r="L348" s="10">
        <v>1</v>
      </c>
    </row>
    <row r="349" spans="2:12">
      <c r="B349" s="3058" t="str">
        <f t="shared" si="35"/>
        <v>86 Car.</v>
      </c>
      <c r="C349" s="3059" t="str">
        <f t="shared" si="32"/>
        <v>ligne 349 ►</v>
      </c>
      <c r="D349" s="25" t="s">
        <v>6020</v>
      </c>
      <c r="E349" s="3058" t="str">
        <f t="shared" si="36"/>
        <v>78 Car.</v>
      </c>
      <c r="F349" s="3059" t="str">
        <f t="shared" si="33"/>
        <v>ligne 349 ►</v>
      </c>
      <c r="G349" s="25" t="s">
        <v>6021</v>
      </c>
      <c r="H349" s="3058" t="str">
        <f t="shared" si="37"/>
        <v>85 Car.</v>
      </c>
      <c r="I349" s="3059" t="str">
        <f t="shared" si="34"/>
        <v>ligne 349 ►</v>
      </c>
      <c r="J349" s="25" t="s">
        <v>6022</v>
      </c>
      <c r="K349" s="25"/>
      <c r="L349" s="10">
        <v>1</v>
      </c>
    </row>
    <row r="350" spans="2:12">
      <c r="B350" s="3058" t="str">
        <f t="shared" si="35"/>
        <v>51 Car.</v>
      </c>
      <c r="C350" s="3059" t="str">
        <f t="shared" si="32"/>
        <v>ligne 350 ►</v>
      </c>
      <c r="D350" s="25" t="s">
        <v>6023</v>
      </c>
      <c r="E350" s="3058" t="str">
        <f t="shared" si="36"/>
        <v>52 Car.</v>
      </c>
      <c r="F350" s="3059" t="str">
        <f t="shared" si="33"/>
        <v>ligne 350 ►</v>
      </c>
      <c r="G350" s="25" t="s">
        <v>6024</v>
      </c>
      <c r="H350" s="3058" t="str">
        <f t="shared" si="37"/>
        <v>48 Car.</v>
      </c>
      <c r="I350" s="3059" t="str">
        <f t="shared" si="34"/>
        <v>ligne 350 ►</v>
      </c>
      <c r="J350" s="25" t="s">
        <v>6025</v>
      </c>
      <c r="K350" s="25"/>
      <c r="L350" s="10">
        <v>1</v>
      </c>
    </row>
    <row r="351" spans="2:12">
      <c r="B351" s="3058" t="str">
        <f t="shared" si="35"/>
        <v>67 Car.</v>
      </c>
      <c r="C351" s="3059" t="str">
        <f t="shared" si="32"/>
        <v>ligne 351 ►</v>
      </c>
      <c r="D351" s="25" t="s">
        <v>6026</v>
      </c>
      <c r="E351" s="3058" t="str">
        <f t="shared" si="36"/>
        <v>61 Car.</v>
      </c>
      <c r="F351" s="3059" t="str">
        <f t="shared" si="33"/>
        <v>ligne 351 ►</v>
      </c>
      <c r="G351" s="25" t="s">
        <v>6027</v>
      </c>
      <c r="H351" s="3058" t="str">
        <f t="shared" si="37"/>
        <v>61 Car.</v>
      </c>
      <c r="I351" s="3059" t="str">
        <f t="shared" si="34"/>
        <v>ligne 351 ►</v>
      </c>
      <c r="J351" s="25" t="s">
        <v>6028</v>
      </c>
      <c r="K351" s="25"/>
      <c r="L351" s="10">
        <v>1</v>
      </c>
    </row>
    <row r="352" spans="2:12">
      <c r="B352" s="3058" t="str">
        <f t="shared" si="35"/>
        <v>36 Car.</v>
      </c>
      <c r="C352" s="3059" t="str">
        <f t="shared" si="32"/>
        <v>ligne 352 ►</v>
      </c>
      <c r="D352" s="25" t="s">
        <v>6029</v>
      </c>
      <c r="E352" s="3058" t="str">
        <f t="shared" si="36"/>
        <v>35 Car.</v>
      </c>
      <c r="F352" s="3059" t="str">
        <f t="shared" si="33"/>
        <v>ligne 352 ►</v>
      </c>
      <c r="G352" s="25" t="s">
        <v>6030</v>
      </c>
      <c r="H352" s="3058" t="str">
        <f t="shared" si="37"/>
        <v>31 Car.</v>
      </c>
      <c r="I352" s="3059" t="str">
        <f t="shared" si="34"/>
        <v>ligne 352 ►</v>
      </c>
      <c r="J352" s="25" t="s">
        <v>6031</v>
      </c>
      <c r="K352" s="25"/>
      <c r="L352" s="10">
        <v>1</v>
      </c>
    </row>
    <row r="353" spans="2:12">
      <c r="B353" s="3058" t="str">
        <f t="shared" si="35"/>
        <v>68 Car.</v>
      </c>
      <c r="C353" s="3059" t="str">
        <f t="shared" si="32"/>
        <v>ligne 353 ►</v>
      </c>
      <c r="D353" s="25" t="s">
        <v>6032</v>
      </c>
      <c r="E353" s="3058" t="str">
        <f t="shared" si="36"/>
        <v>56 Car.</v>
      </c>
      <c r="F353" s="3059" t="str">
        <f t="shared" si="33"/>
        <v>ligne 353 ►</v>
      </c>
      <c r="G353" s="25" t="s">
        <v>6033</v>
      </c>
      <c r="H353" s="3058" t="str">
        <f t="shared" si="37"/>
        <v>83 Car.</v>
      </c>
      <c r="I353" s="3059" t="str">
        <f t="shared" si="34"/>
        <v>ligne 353 ►</v>
      </c>
      <c r="J353" s="25" t="s">
        <v>6034</v>
      </c>
      <c r="K353" s="25"/>
      <c r="L353" s="10">
        <v>1</v>
      </c>
    </row>
    <row r="354" spans="2:12">
      <c r="B354" s="3058" t="str">
        <f t="shared" si="35"/>
        <v>21 Car.</v>
      </c>
      <c r="C354" s="3059" t="str">
        <f t="shared" si="32"/>
        <v>ligne 354 ►</v>
      </c>
      <c r="D354" s="25" t="s">
        <v>6035</v>
      </c>
      <c r="E354" s="3058" t="str">
        <f t="shared" si="36"/>
        <v>21 Car.</v>
      </c>
      <c r="F354" s="3059" t="str">
        <f t="shared" si="33"/>
        <v>ligne 354 ►</v>
      </c>
      <c r="G354" s="25" t="s">
        <v>6036</v>
      </c>
      <c r="H354" s="3058" t="str">
        <f t="shared" si="37"/>
        <v>21 Car.</v>
      </c>
      <c r="I354" s="3059" t="str">
        <f t="shared" si="34"/>
        <v>ligne 354 ►</v>
      </c>
      <c r="J354" s="25" t="s">
        <v>6037</v>
      </c>
      <c r="K354" s="25"/>
      <c r="L354" s="10">
        <v>1</v>
      </c>
    </row>
    <row r="355" spans="2:12" ht="15.75">
      <c r="B355" s="3058" t="str">
        <f t="shared" si="35"/>
        <v>60 Car.</v>
      </c>
      <c r="C355" s="3059" t="str">
        <f t="shared" si="32"/>
        <v>ligne 355 ►</v>
      </c>
      <c r="D355" s="3060" t="s">
        <v>6038</v>
      </c>
      <c r="E355" s="3058" t="str">
        <f t="shared" si="36"/>
        <v>48 Car.</v>
      </c>
      <c r="F355" s="3059" t="str">
        <f t="shared" si="33"/>
        <v>ligne 355 ►</v>
      </c>
      <c r="G355" s="3061" t="s">
        <v>6039</v>
      </c>
      <c r="H355" s="3058" t="str">
        <f t="shared" si="37"/>
        <v>50 Car.</v>
      </c>
      <c r="I355" s="3059" t="str">
        <f t="shared" si="34"/>
        <v>ligne 355 ►</v>
      </c>
      <c r="J355" s="3061" t="s">
        <v>6040</v>
      </c>
      <c r="K355" s="25"/>
      <c r="L355" s="10">
        <v>1</v>
      </c>
    </row>
    <row r="356" spans="2:12">
      <c r="B356" s="3058" t="str">
        <f t="shared" si="35"/>
        <v>22 Car.</v>
      </c>
      <c r="C356" s="3059" t="str">
        <f t="shared" si="32"/>
        <v>ligne 356 ►</v>
      </c>
      <c r="D356" s="25" t="s">
        <v>6041</v>
      </c>
      <c r="E356" s="3058" t="str">
        <f t="shared" si="36"/>
        <v>15 Car.</v>
      </c>
      <c r="F356" s="3059" t="str">
        <f t="shared" si="33"/>
        <v>ligne 356 ►</v>
      </c>
      <c r="G356" s="25" t="s">
        <v>6042</v>
      </c>
      <c r="H356" s="3058" t="str">
        <f t="shared" si="37"/>
        <v>19 Car.</v>
      </c>
      <c r="I356" s="3059" t="str">
        <f t="shared" si="34"/>
        <v>ligne 356 ►</v>
      </c>
      <c r="J356" s="25" t="s">
        <v>6043</v>
      </c>
      <c r="K356" s="25"/>
      <c r="L356" s="10">
        <v>1</v>
      </c>
    </row>
    <row r="357" spans="2:12" ht="15.75">
      <c r="B357" s="3058" t="str">
        <f t="shared" si="35"/>
        <v>66 Car.</v>
      </c>
      <c r="C357" s="3059" t="str">
        <f t="shared" si="32"/>
        <v>ligne 357 ►</v>
      </c>
      <c r="D357" s="3060" t="s">
        <v>6044</v>
      </c>
      <c r="E357" s="3058" t="str">
        <f t="shared" si="36"/>
        <v>46 Car.</v>
      </c>
      <c r="F357" s="3059" t="str">
        <f t="shared" si="33"/>
        <v>ligne 357 ►</v>
      </c>
      <c r="G357" s="3061" t="s">
        <v>6045</v>
      </c>
      <c r="H357" s="3058" t="str">
        <f t="shared" si="37"/>
        <v>58 Car.</v>
      </c>
      <c r="I357" s="3059" t="str">
        <f t="shared" si="34"/>
        <v>ligne 357 ►</v>
      </c>
      <c r="J357" s="3061" t="s">
        <v>6046</v>
      </c>
      <c r="K357" s="25"/>
      <c r="L357" s="10">
        <v>1</v>
      </c>
    </row>
    <row r="358" spans="2:12" ht="15.75">
      <c r="B358" s="3058" t="str">
        <f t="shared" si="35"/>
        <v>38 Car.</v>
      </c>
      <c r="C358" s="3059" t="str">
        <f t="shared" si="32"/>
        <v>ligne 358 ►</v>
      </c>
      <c r="D358" s="3060" t="s">
        <v>6047</v>
      </c>
      <c r="E358" s="3058" t="str">
        <f t="shared" si="36"/>
        <v>38 Car.</v>
      </c>
      <c r="F358" s="3059" t="str">
        <f t="shared" si="33"/>
        <v>ligne 358 ►</v>
      </c>
      <c r="G358" s="3061" t="s">
        <v>6048</v>
      </c>
      <c r="H358" s="3058" t="str">
        <f t="shared" si="37"/>
        <v>44 Car.</v>
      </c>
      <c r="I358" s="3059" t="str">
        <f t="shared" si="34"/>
        <v>ligne 358 ►</v>
      </c>
      <c r="J358" s="3061" t="s">
        <v>6049</v>
      </c>
      <c r="K358" s="25"/>
      <c r="L358" s="10">
        <v>1</v>
      </c>
    </row>
    <row r="359" spans="2:12">
      <c r="B359" s="3058" t="str">
        <f t="shared" si="35"/>
        <v>219 Car.</v>
      </c>
      <c r="C359" s="3059" t="str">
        <f t="shared" si="32"/>
        <v>ligne 359 ►</v>
      </c>
      <c r="D359" s="25" t="s">
        <v>6050</v>
      </c>
      <c r="E359" s="3058" t="str">
        <f t="shared" si="36"/>
        <v>179 Car.</v>
      </c>
      <c r="F359" s="3059" t="str">
        <f t="shared" si="33"/>
        <v>ligne 359 ►</v>
      </c>
      <c r="G359" s="25" t="s">
        <v>6051</v>
      </c>
      <c r="H359" s="3058" t="str">
        <f t="shared" si="37"/>
        <v>205 Car.</v>
      </c>
      <c r="I359" s="3059" t="str">
        <f t="shared" si="34"/>
        <v>ligne 359 ►</v>
      </c>
      <c r="J359" s="25" t="s">
        <v>6052</v>
      </c>
      <c r="K359" s="25"/>
      <c r="L359" s="10">
        <v>1</v>
      </c>
    </row>
    <row r="360" spans="2:12">
      <c r="B360" s="3058" t="str">
        <f t="shared" si="35"/>
        <v>0 Car.</v>
      </c>
      <c r="C360" s="3059" t="str">
        <f t="shared" si="32"/>
        <v>ligne 360 ►</v>
      </c>
      <c r="E360" s="3058" t="str">
        <f t="shared" si="36"/>
        <v>0 Car.</v>
      </c>
      <c r="F360" s="3059" t="str">
        <f t="shared" si="33"/>
        <v>ligne 360 ►</v>
      </c>
      <c r="H360" s="3058" t="str">
        <f t="shared" si="37"/>
        <v>0 Car.</v>
      </c>
      <c r="I360" s="3059" t="str">
        <f t="shared" si="34"/>
        <v>ligne 360 ►</v>
      </c>
      <c r="L360" s="10">
        <v>1</v>
      </c>
    </row>
    <row r="361" spans="2:12" ht="15.75">
      <c r="B361" s="3055"/>
      <c r="C361" s="3055"/>
      <c r="D361" s="3055" t="s">
        <v>5087</v>
      </c>
      <c r="E361" s="3056"/>
      <c r="F361" s="3056"/>
      <c r="G361" s="3056" t="s">
        <v>5088</v>
      </c>
      <c r="H361" s="3057"/>
      <c r="I361" s="3057"/>
      <c r="J361" s="3057" t="s">
        <v>5089</v>
      </c>
      <c r="K361" s="25"/>
      <c r="L361" s="10">
        <v>1</v>
      </c>
    </row>
    <row r="362" spans="2:12">
      <c r="B362" s="3058" t="str">
        <f t="shared" si="35"/>
        <v>30 Car.</v>
      </c>
      <c r="C362" s="3059" t="str">
        <f t="shared" si="32"/>
        <v>ligne 362 ►</v>
      </c>
      <c r="D362" s="75" t="s">
        <v>6053</v>
      </c>
      <c r="E362" s="3058" t="str">
        <f t="shared" si="36"/>
        <v>38 Car.</v>
      </c>
      <c r="F362" s="3059" t="str">
        <f t="shared" si="33"/>
        <v>ligne 362 ►</v>
      </c>
      <c r="G362" s="75" t="s">
        <v>6054</v>
      </c>
      <c r="H362" s="3058" t="str">
        <f t="shared" si="37"/>
        <v>43 Car.</v>
      </c>
      <c r="I362" s="3059" t="str">
        <f t="shared" si="34"/>
        <v>ligne 362 ►</v>
      </c>
      <c r="J362" s="75" t="s">
        <v>6055</v>
      </c>
      <c r="K362" s="25"/>
      <c r="L362" s="10">
        <v>1</v>
      </c>
    </row>
    <row r="363" spans="2:12">
      <c r="B363" s="3058" t="str">
        <f t="shared" si="35"/>
        <v>49 Car.</v>
      </c>
      <c r="C363" s="3059" t="str">
        <f t="shared" si="32"/>
        <v>ligne 363 ►</v>
      </c>
      <c r="D363" s="75" t="s">
        <v>6056</v>
      </c>
      <c r="E363" s="3058" t="str">
        <f t="shared" si="36"/>
        <v>37 Car.</v>
      </c>
      <c r="F363" s="3059" t="str">
        <f t="shared" si="33"/>
        <v>ligne 363 ►</v>
      </c>
      <c r="G363" s="75" t="s">
        <v>6057</v>
      </c>
      <c r="H363" s="3058" t="str">
        <f t="shared" si="37"/>
        <v>49 Car.</v>
      </c>
      <c r="I363" s="3059" t="str">
        <f t="shared" si="34"/>
        <v>ligne 363 ►</v>
      </c>
      <c r="J363" s="75" t="s">
        <v>6058</v>
      </c>
      <c r="K363" s="25"/>
      <c r="L363" s="10">
        <v>1</v>
      </c>
    </row>
    <row r="364" spans="2:12">
      <c r="B364" s="3058" t="str">
        <f t="shared" si="35"/>
        <v>10 Car.</v>
      </c>
      <c r="C364" s="3059" t="str">
        <f t="shared" si="32"/>
        <v>ligne 364 ►</v>
      </c>
      <c r="D364" s="75" t="s">
        <v>6059</v>
      </c>
      <c r="E364" s="3058" t="str">
        <f t="shared" si="36"/>
        <v>10 Car.</v>
      </c>
      <c r="F364" s="3059" t="str">
        <f t="shared" si="33"/>
        <v>ligne 364 ►</v>
      </c>
      <c r="G364" s="75" t="s">
        <v>6060</v>
      </c>
      <c r="H364" s="3058" t="str">
        <f t="shared" si="37"/>
        <v>9 Car.</v>
      </c>
      <c r="I364" s="3059" t="str">
        <f t="shared" si="34"/>
        <v>ligne 364 ►</v>
      </c>
      <c r="J364" s="75" t="s">
        <v>6061</v>
      </c>
      <c r="K364" s="25"/>
      <c r="L364" s="10">
        <v>1</v>
      </c>
    </row>
    <row r="365" spans="2:12">
      <c r="B365" s="3058" t="str">
        <f t="shared" si="35"/>
        <v>78 Car.</v>
      </c>
      <c r="C365" s="3059" t="str">
        <f t="shared" si="32"/>
        <v>ligne 365 ►</v>
      </c>
      <c r="D365" s="75" t="s">
        <v>3821</v>
      </c>
      <c r="E365" s="3058" t="str">
        <f t="shared" si="36"/>
        <v>76 Car.</v>
      </c>
      <c r="F365" s="3059" t="str">
        <f t="shared" si="33"/>
        <v>ligne 365 ►</v>
      </c>
      <c r="G365" s="75" t="s">
        <v>6062</v>
      </c>
      <c r="H365" s="3058" t="str">
        <f t="shared" si="37"/>
        <v>85 Car.</v>
      </c>
      <c r="I365" s="3059" t="str">
        <f t="shared" si="34"/>
        <v>ligne 365 ►</v>
      </c>
      <c r="J365" s="75" t="s">
        <v>6063</v>
      </c>
      <c r="K365" s="25"/>
      <c r="L365" s="10">
        <v>1</v>
      </c>
    </row>
    <row r="366" spans="2:12">
      <c r="B366" s="3058" t="str">
        <f t="shared" si="35"/>
        <v>39 Car.</v>
      </c>
      <c r="C366" s="3059" t="str">
        <f t="shared" si="32"/>
        <v>ligne 366 ►</v>
      </c>
      <c r="D366" s="75" t="s">
        <v>6064</v>
      </c>
      <c r="E366" s="3058" t="str">
        <f t="shared" si="36"/>
        <v>73 Car.</v>
      </c>
      <c r="F366" s="3059" t="str">
        <f t="shared" si="33"/>
        <v>ligne 366 ►</v>
      </c>
      <c r="G366" s="75" t="s">
        <v>6065</v>
      </c>
      <c r="H366" s="3058" t="str">
        <f t="shared" si="37"/>
        <v>87 Car.</v>
      </c>
      <c r="I366" s="3059" t="str">
        <f t="shared" si="34"/>
        <v>ligne 366 ►</v>
      </c>
      <c r="J366" s="75" t="s">
        <v>6066</v>
      </c>
      <c r="K366" s="25"/>
      <c r="L366" s="10">
        <v>1</v>
      </c>
    </row>
    <row r="367" spans="2:12">
      <c r="B367" s="3058" t="str">
        <f t="shared" si="35"/>
        <v>0 Car.</v>
      </c>
      <c r="C367" s="3059" t="str">
        <f t="shared" si="32"/>
        <v>ligne 367 ►</v>
      </c>
      <c r="D367" s="75"/>
      <c r="E367" s="3058" t="str">
        <f t="shared" si="36"/>
        <v>0 Car.</v>
      </c>
      <c r="F367" s="3059" t="str">
        <f t="shared" si="33"/>
        <v>ligne 367 ►</v>
      </c>
      <c r="G367" s="75"/>
      <c r="H367" s="3058" t="str">
        <f t="shared" si="37"/>
        <v>0 Car.</v>
      </c>
      <c r="I367" s="3059" t="str">
        <f t="shared" si="34"/>
        <v>ligne 367 ►</v>
      </c>
      <c r="J367" s="75"/>
      <c r="K367" s="25"/>
      <c r="L367" s="10">
        <v>1</v>
      </c>
    </row>
    <row r="368" spans="2:12">
      <c r="B368" s="3058" t="str">
        <f t="shared" si="35"/>
        <v>31 Car.</v>
      </c>
      <c r="C368" s="3059" t="str">
        <f t="shared" si="32"/>
        <v>ligne 368 ►</v>
      </c>
      <c r="D368" s="75" t="s">
        <v>6067</v>
      </c>
      <c r="E368" s="3058" t="str">
        <f t="shared" si="36"/>
        <v>27 Car.</v>
      </c>
      <c r="F368" s="3059" t="str">
        <f t="shared" si="33"/>
        <v>ligne 368 ►</v>
      </c>
      <c r="G368" s="75" t="s">
        <v>6068</v>
      </c>
      <c r="H368" s="3058" t="str">
        <f t="shared" si="37"/>
        <v>28 Car.</v>
      </c>
      <c r="I368" s="3059" t="str">
        <f t="shared" si="34"/>
        <v>ligne 368 ►</v>
      </c>
      <c r="J368" s="75" t="s">
        <v>6069</v>
      </c>
      <c r="K368" s="25"/>
      <c r="L368" s="10">
        <v>1</v>
      </c>
    </row>
    <row r="369" spans="2:12">
      <c r="B369" s="3058" t="str">
        <f t="shared" si="35"/>
        <v>39 Car.</v>
      </c>
      <c r="C369" s="3059" t="str">
        <f t="shared" si="32"/>
        <v>ligne 369 ►</v>
      </c>
      <c r="D369" s="75" t="s">
        <v>6070</v>
      </c>
      <c r="E369" s="3058" t="str">
        <f t="shared" si="36"/>
        <v>41 Car.</v>
      </c>
      <c r="F369" s="3059" t="str">
        <f t="shared" si="33"/>
        <v>ligne 369 ►</v>
      </c>
      <c r="G369" s="75" t="s">
        <v>6071</v>
      </c>
      <c r="H369" s="3058" t="str">
        <f t="shared" si="37"/>
        <v>41 Car.</v>
      </c>
      <c r="I369" s="3059" t="str">
        <f t="shared" si="34"/>
        <v>ligne 369 ►</v>
      </c>
      <c r="J369" s="75" t="s">
        <v>6072</v>
      </c>
      <c r="K369" s="25"/>
      <c r="L369" s="10">
        <v>1</v>
      </c>
    </row>
    <row r="370" spans="2:12">
      <c r="B370" s="3058" t="str">
        <f t="shared" si="35"/>
        <v>51 Car.</v>
      </c>
      <c r="C370" s="3059" t="str">
        <f t="shared" si="32"/>
        <v>ligne 370 ►</v>
      </c>
      <c r="D370" s="75" t="s">
        <v>6073</v>
      </c>
      <c r="E370" s="3058" t="str">
        <f t="shared" si="36"/>
        <v>47 Car.</v>
      </c>
      <c r="F370" s="3059" t="str">
        <f t="shared" si="33"/>
        <v>ligne 370 ►</v>
      </c>
      <c r="G370" s="75" t="s">
        <v>6074</v>
      </c>
      <c r="H370" s="3058" t="str">
        <f t="shared" si="37"/>
        <v>58 Car.</v>
      </c>
      <c r="I370" s="3059" t="str">
        <f t="shared" si="34"/>
        <v>ligne 370 ►</v>
      </c>
      <c r="J370" s="75" t="s">
        <v>6075</v>
      </c>
      <c r="K370" s="25"/>
      <c r="L370" s="10">
        <v>1</v>
      </c>
    </row>
    <row r="371" spans="2:12">
      <c r="B371" s="3058" t="str">
        <f t="shared" si="35"/>
        <v>52 Car.</v>
      </c>
      <c r="C371" s="3059" t="str">
        <f t="shared" si="32"/>
        <v>ligne 371 ►</v>
      </c>
      <c r="D371" s="75" t="s">
        <v>6076</v>
      </c>
      <c r="E371" s="3058" t="str">
        <f t="shared" si="36"/>
        <v>55 Car.</v>
      </c>
      <c r="F371" s="3059" t="str">
        <f t="shared" si="33"/>
        <v>ligne 371 ►</v>
      </c>
      <c r="G371" s="75" t="s">
        <v>6077</v>
      </c>
      <c r="H371" s="3058" t="str">
        <f t="shared" si="37"/>
        <v>49 Car.</v>
      </c>
      <c r="I371" s="3059" t="str">
        <f t="shared" si="34"/>
        <v>ligne 371 ►</v>
      </c>
      <c r="J371" s="75" t="s">
        <v>6078</v>
      </c>
      <c r="K371" s="25"/>
      <c r="L371" s="10">
        <v>1</v>
      </c>
    </row>
    <row r="372" spans="2:12">
      <c r="B372" s="3058" t="str">
        <f t="shared" si="35"/>
        <v>45 Car.</v>
      </c>
      <c r="C372" s="3059" t="str">
        <f t="shared" si="32"/>
        <v>ligne 372 ►</v>
      </c>
      <c r="D372" s="75" t="s">
        <v>6079</v>
      </c>
      <c r="E372" s="3058" t="str">
        <f t="shared" si="36"/>
        <v>40 Car.</v>
      </c>
      <c r="F372" s="3059" t="str">
        <f t="shared" si="33"/>
        <v>ligne 372 ►</v>
      </c>
      <c r="G372" s="75" t="s">
        <v>6080</v>
      </c>
      <c r="H372" s="3058" t="str">
        <f t="shared" si="37"/>
        <v>41 Car.</v>
      </c>
      <c r="I372" s="3059" t="str">
        <f t="shared" si="34"/>
        <v>ligne 372 ►</v>
      </c>
      <c r="J372" s="75" t="s">
        <v>6081</v>
      </c>
      <c r="K372" s="25"/>
      <c r="L372" s="10">
        <v>1</v>
      </c>
    </row>
    <row r="373" spans="2:12">
      <c r="B373" s="3058" t="str">
        <f t="shared" si="35"/>
        <v>43 Car.</v>
      </c>
      <c r="C373" s="3059" t="str">
        <f t="shared" si="32"/>
        <v>ligne 373 ►</v>
      </c>
      <c r="D373" s="75" t="s">
        <v>6082</v>
      </c>
      <c r="E373" s="3058" t="str">
        <f t="shared" si="36"/>
        <v>43 Car.</v>
      </c>
      <c r="F373" s="3059" t="str">
        <f t="shared" si="33"/>
        <v>ligne 373 ►</v>
      </c>
      <c r="G373" s="75" t="s">
        <v>6083</v>
      </c>
      <c r="H373" s="3058" t="str">
        <f t="shared" si="37"/>
        <v>42 Car.</v>
      </c>
      <c r="I373" s="3059" t="str">
        <f t="shared" si="34"/>
        <v>ligne 373 ►</v>
      </c>
      <c r="J373" s="75" t="s">
        <v>6084</v>
      </c>
      <c r="K373" s="25"/>
      <c r="L373" s="10">
        <v>1</v>
      </c>
    </row>
    <row r="374" spans="2:12">
      <c r="B374" s="3058" t="str">
        <f t="shared" si="35"/>
        <v>38 Car.</v>
      </c>
      <c r="C374" s="3059" t="str">
        <f t="shared" si="32"/>
        <v>ligne 374 ►</v>
      </c>
      <c r="D374" s="75" t="s">
        <v>6085</v>
      </c>
      <c r="E374" s="3058" t="str">
        <f t="shared" si="36"/>
        <v>35 Car.</v>
      </c>
      <c r="F374" s="3059" t="str">
        <f t="shared" si="33"/>
        <v>ligne 374 ►</v>
      </c>
      <c r="G374" s="75" t="s">
        <v>6086</v>
      </c>
      <c r="H374" s="3058" t="str">
        <f t="shared" si="37"/>
        <v>38 Car.</v>
      </c>
      <c r="I374" s="3059" t="str">
        <f t="shared" si="34"/>
        <v>ligne 374 ►</v>
      </c>
      <c r="J374" s="75" t="s">
        <v>6087</v>
      </c>
      <c r="K374" s="25"/>
      <c r="L374" s="10">
        <v>1</v>
      </c>
    </row>
    <row r="375" spans="2:12">
      <c r="B375" s="3058" t="str">
        <f t="shared" si="35"/>
        <v>19 Car.</v>
      </c>
      <c r="C375" s="3059" t="str">
        <f t="shared" si="32"/>
        <v>ligne 375 ►</v>
      </c>
      <c r="D375" s="75" t="s">
        <v>6088</v>
      </c>
      <c r="E375" s="3058" t="str">
        <f t="shared" si="36"/>
        <v>20 Car.</v>
      </c>
      <c r="F375" s="3059" t="str">
        <f t="shared" si="33"/>
        <v>ligne 375 ►</v>
      </c>
      <c r="G375" s="75" t="s">
        <v>6089</v>
      </c>
      <c r="H375" s="3058" t="str">
        <f t="shared" si="37"/>
        <v>21 Car.</v>
      </c>
      <c r="I375" s="3059" t="str">
        <f t="shared" si="34"/>
        <v>ligne 375 ►</v>
      </c>
      <c r="J375" s="75" t="s">
        <v>6090</v>
      </c>
      <c r="K375" s="25"/>
      <c r="L375" s="10">
        <v>1</v>
      </c>
    </row>
    <row r="376" spans="2:12">
      <c r="B376" s="3058" t="str">
        <f t="shared" si="35"/>
        <v>56 Car.</v>
      </c>
      <c r="C376" s="3059" t="str">
        <f t="shared" si="32"/>
        <v>ligne 376 ►</v>
      </c>
      <c r="D376" s="75" t="s">
        <v>6091</v>
      </c>
      <c r="E376" s="3058" t="str">
        <f t="shared" si="36"/>
        <v>56 Car.</v>
      </c>
      <c r="F376" s="3059" t="str">
        <f t="shared" si="33"/>
        <v>ligne 376 ►</v>
      </c>
      <c r="G376" s="75" t="s">
        <v>6092</v>
      </c>
      <c r="H376" s="3058" t="str">
        <f t="shared" si="37"/>
        <v>59 Car.</v>
      </c>
      <c r="I376" s="3059" t="str">
        <f t="shared" si="34"/>
        <v>ligne 376 ►</v>
      </c>
      <c r="J376" s="75" t="s">
        <v>6093</v>
      </c>
      <c r="K376" s="25"/>
      <c r="L376" s="10">
        <v>1</v>
      </c>
    </row>
    <row r="377" spans="2:12">
      <c r="B377" s="3058" t="str">
        <f t="shared" si="35"/>
        <v>0 Car.</v>
      </c>
      <c r="C377" s="3059" t="str">
        <f t="shared" si="32"/>
        <v>ligne 377 ►</v>
      </c>
      <c r="D377" s="75"/>
      <c r="E377" s="3058" t="str">
        <f t="shared" si="36"/>
        <v>0 Car.</v>
      </c>
      <c r="F377" s="3059" t="str">
        <f t="shared" si="33"/>
        <v>ligne 377 ►</v>
      </c>
      <c r="G377" s="75"/>
      <c r="H377" s="3058" t="str">
        <f t="shared" si="37"/>
        <v>0 Car.</v>
      </c>
      <c r="I377" s="3059" t="str">
        <f t="shared" si="34"/>
        <v>ligne 377 ►</v>
      </c>
      <c r="J377" s="75"/>
      <c r="K377" s="25"/>
      <c r="L377" s="10">
        <v>1</v>
      </c>
    </row>
    <row r="378" spans="2:12">
      <c r="B378" s="3058" t="str">
        <f t="shared" si="35"/>
        <v>23 Car.</v>
      </c>
      <c r="C378" s="3059" t="str">
        <f t="shared" si="32"/>
        <v>ligne 378 ►</v>
      </c>
      <c r="D378" s="75" t="s">
        <v>6094</v>
      </c>
      <c r="E378" s="3058" t="str">
        <f t="shared" si="36"/>
        <v>19 Car.</v>
      </c>
      <c r="F378" s="3059" t="str">
        <f t="shared" si="33"/>
        <v>ligne 378 ►</v>
      </c>
      <c r="G378" s="75" t="s">
        <v>6095</v>
      </c>
      <c r="H378" s="3058" t="str">
        <f t="shared" si="37"/>
        <v>20 Car.</v>
      </c>
      <c r="I378" s="3059" t="str">
        <f t="shared" si="34"/>
        <v>ligne 378 ►</v>
      </c>
      <c r="J378" s="75" t="s">
        <v>6096</v>
      </c>
      <c r="K378" s="25"/>
      <c r="L378" s="10">
        <v>1</v>
      </c>
    </row>
    <row r="379" spans="2:12">
      <c r="B379" s="3058" t="str">
        <f t="shared" si="35"/>
        <v>59 Car.</v>
      </c>
      <c r="C379" s="3059" t="str">
        <f t="shared" si="32"/>
        <v>ligne 379 ►</v>
      </c>
      <c r="D379" s="75" t="s">
        <v>6097</v>
      </c>
      <c r="E379" s="3058" t="str">
        <f t="shared" si="36"/>
        <v>58 Car.</v>
      </c>
      <c r="F379" s="3059" t="str">
        <f t="shared" si="33"/>
        <v>ligne 379 ►</v>
      </c>
      <c r="G379" s="75" t="s">
        <v>6098</v>
      </c>
      <c r="H379" s="3058" t="str">
        <f t="shared" si="37"/>
        <v>73 Car.</v>
      </c>
      <c r="I379" s="3059" t="str">
        <f t="shared" si="34"/>
        <v>ligne 379 ►</v>
      </c>
      <c r="J379" s="75" t="s">
        <v>6099</v>
      </c>
      <c r="K379" s="25"/>
      <c r="L379" s="10">
        <v>1</v>
      </c>
    </row>
    <row r="380" spans="2:12">
      <c r="B380" s="3058" t="str">
        <f t="shared" si="35"/>
        <v>54 Car.</v>
      </c>
      <c r="C380" s="3059" t="str">
        <f t="shared" si="32"/>
        <v>ligne 380 ►</v>
      </c>
      <c r="D380" s="75" t="s">
        <v>6100</v>
      </c>
      <c r="E380" s="3058" t="str">
        <f t="shared" si="36"/>
        <v>37 Car.</v>
      </c>
      <c r="F380" s="3059" t="str">
        <f t="shared" si="33"/>
        <v>ligne 380 ►</v>
      </c>
      <c r="G380" s="75" t="s">
        <v>6101</v>
      </c>
      <c r="H380" s="3058" t="str">
        <f t="shared" si="37"/>
        <v>47 Car.</v>
      </c>
      <c r="I380" s="3059" t="str">
        <f t="shared" si="34"/>
        <v>ligne 380 ►</v>
      </c>
      <c r="J380" s="75" t="s">
        <v>6102</v>
      </c>
      <c r="K380" s="25"/>
      <c r="L380" s="10">
        <v>1</v>
      </c>
    </row>
    <row r="381" spans="2:12">
      <c r="B381" s="3058" t="str">
        <f t="shared" si="35"/>
        <v>16 Car.</v>
      </c>
      <c r="C381" s="3059" t="str">
        <f t="shared" si="32"/>
        <v>ligne 381 ►</v>
      </c>
      <c r="D381" s="75" t="s">
        <v>6103</v>
      </c>
      <c r="E381" s="3058" t="str">
        <f t="shared" si="36"/>
        <v>16 Car.</v>
      </c>
      <c r="F381" s="3059" t="str">
        <f t="shared" si="33"/>
        <v>ligne 381 ►</v>
      </c>
      <c r="G381" s="75" t="s">
        <v>6104</v>
      </c>
      <c r="H381" s="3058" t="str">
        <f t="shared" si="37"/>
        <v>14 Car.</v>
      </c>
      <c r="I381" s="3059" t="str">
        <f t="shared" si="34"/>
        <v>ligne 381 ►</v>
      </c>
      <c r="J381" s="75" t="s">
        <v>6105</v>
      </c>
      <c r="K381" s="25"/>
      <c r="L381" s="10">
        <v>1</v>
      </c>
    </row>
    <row r="382" spans="2:12">
      <c r="B382" s="3058" t="str">
        <f t="shared" si="35"/>
        <v>40 Car.</v>
      </c>
      <c r="C382" s="3059" t="str">
        <f t="shared" si="32"/>
        <v>ligne 382 ►</v>
      </c>
      <c r="D382" s="75" t="s">
        <v>6106</v>
      </c>
      <c r="E382" s="3058" t="str">
        <f t="shared" si="36"/>
        <v>35 Car.</v>
      </c>
      <c r="F382" s="3059" t="str">
        <f t="shared" si="33"/>
        <v>ligne 382 ►</v>
      </c>
      <c r="G382" s="75" t="s">
        <v>6107</v>
      </c>
      <c r="H382" s="3058" t="str">
        <f t="shared" si="37"/>
        <v>40 Car.</v>
      </c>
      <c r="I382" s="3059" t="str">
        <f t="shared" si="34"/>
        <v>ligne 382 ►</v>
      </c>
      <c r="J382" s="75" t="s">
        <v>6108</v>
      </c>
      <c r="K382" s="25"/>
      <c r="L382" s="10">
        <v>1</v>
      </c>
    </row>
    <row r="383" spans="2:12">
      <c r="B383" s="3058" t="str">
        <f t="shared" si="35"/>
        <v>41 Car.</v>
      </c>
      <c r="C383" s="3059" t="str">
        <f t="shared" si="32"/>
        <v>ligne 383 ►</v>
      </c>
      <c r="D383" s="75" t="s">
        <v>6109</v>
      </c>
      <c r="E383" s="3058" t="str">
        <f t="shared" si="36"/>
        <v>33 Car.</v>
      </c>
      <c r="F383" s="3059" t="str">
        <f t="shared" si="33"/>
        <v>ligne 383 ►</v>
      </c>
      <c r="G383" s="75" t="s">
        <v>6110</v>
      </c>
      <c r="H383" s="3058" t="str">
        <f t="shared" si="37"/>
        <v>44 Car.</v>
      </c>
      <c r="I383" s="3059" t="str">
        <f t="shared" si="34"/>
        <v>ligne 383 ►</v>
      </c>
      <c r="J383" s="75" t="s">
        <v>6111</v>
      </c>
      <c r="K383" s="25"/>
      <c r="L383" s="10">
        <v>1</v>
      </c>
    </row>
    <row r="384" spans="2:12">
      <c r="B384" s="3058" t="str">
        <f t="shared" si="35"/>
        <v>0 Car.</v>
      </c>
      <c r="C384" s="3059" t="str">
        <f t="shared" si="32"/>
        <v>ligne 384 ►</v>
      </c>
      <c r="D384" s="75"/>
      <c r="E384" s="3058" t="str">
        <f t="shared" si="36"/>
        <v>0 Car.</v>
      </c>
      <c r="F384" s="3059" t="str">
        <f t="shared" si="33"/>
        <v>ligne 384 ►</v>
      </c>
      <c r="G384" s="75"/>
      <c r="H384" s="3058" t="str">
        <f t="shared" si="37"/>
        <v>0 Car.</v>
      </c>
      <c r="I384" s="3059" t="str">
        <f t="shared" si="34"/>
        <v>ligne 384 ►</v>
      </c>
      <c r="J384" s="75"/>
      <c r="K384" s="25"/>
      <c r="L384" s="10">
        <v>1</v>
      </c>
    </row>
    <row r="385" spans="2:12">
      <c r="B385" s="3058" t="str">
        <f t="shared" si="35"/>
        <v>17 Car.</v>
      </c>
      <c r="C385" s="3059" t="str">
        <f t="shared" si="32"/>
        <v>ligne 385 ►</v>
      </c>
      <c r="D385" s="75" t="s">
        <v>3823</v>
      </c>
      <c r="E385" s="3058" t="str">
        <f t="shared" si="36"/>
        <v>10 Car.</v>
      </c>
      <c r="F385" s="3059" t="str">
        <f t="shared" si="33"/>
        <v>ligne 385 ►</v>
      </c>
      <c r="G385" s="75" t="s">
        <v>6112</v>
      </c>
      <c r="H385" s="3058" t="str">
        <f t="shared" si="37"/>
        <v>17 Car.</v>
      </c>
      <c r="I385" s="3059" t="str">
        <f t="shared" si="34"/>
        <v>ligne 385 ►</v>
      </c>
      <c r="J385" s="75" t="s">
        <v>6113</v>
      </c>
      <c r="K385" s="25"/>
      <c r="L385" s="10">
        <v>1</v>
      </c>
    </row>
    <row r="386" spans="2:12">
      <c r="B386" s="3058" t="str">
        <f t="shared" si="35"/>
        <v>80 Car.</v>
      </c>
      <c r="C386" s="3059" t="str">
        <f t="shared" si="32"/>
        <v>ligne 386 ►</v>
      </c>
      <c r="D386" s="75" t="s">
        <v>6114</v>
      </c>
      <c r="E386" s="3058" t="str">
        <f t="shared" si="36"/>
        <v>81 Car.</v>
      </c>
      <c r="F386" s="3059" t="str">
        <f t="shared" si="33"/>
        <v>ligne 386 ►</v>
      </c>
      <c r="G386" s="75" t="s">
        <v>6115</v>
      </c>
      <c r="H386" s="3058" t="str">
        <f t="shared" si="37"/>
        <v>89 Car.</v>
      </c>
      <c r="I386" s="3059" t="str">
        <f t="shared" si="34"/>
        <v>ligne 386 ►</v>
      </c>
      <c r="J386" s="75" t="s">
        <v>6116</v>
      </c>
      <c r="K386" s="25"/>
      <c r="L386" s="10">
        <v>1</v>
      </c>
    </row>
    <row r="387" spans="2:12">
      <c r="B387" s="3058" t="str">
        <f t="shared" si="35"/>
        <v>57 Car.</v>
      </c>
      <c r="C387" s="3059" t="str">
        <f t="shared" si="32"/>
        <v>ligne 387 ►</v>
      </c>
      <c r="D387" s="75" t="s">
        <v>6117</v>
      </c>
      <c r="E387" s="3058" t="str">
        <f t="shared" si="36"/>
        <v>61 Car.</v>
      </c>
      <c r="F387" s="3059" t="str">
        <f t="shared" si="33"/>
        <v>ligne 387 ►</v>
      </c>
      <c r="G387" s="75" t="s">
        <v>6118</v>
      </c>
      <c r="H387" s="3058" t="str">
        <f t="shared" si="37"/>
        <v>68 Car.</v>
      </c>
      <c r="I387" s="3059" t="str">
        <f t="shared" si="34"/>
        <v>ligne 387 ►</v>
      </c>
      <c r="J387" s="75" t="s">
        <v>6119</v>
      </c>
      <c r="K387" s="25"/>
      <c r="L387" s="10">
        <v>1</v>
      </c>
    </row>
    <row r="388" spans="2:12">
      <c r="B388" s="3058" t="str">
        <f t="shared" si="35"/>
        <v>26 Car.</v>
      </c>
      <c r="C388" s="3059" t="str">
        <f t="shared" si="32"/>
        <v>ligne 388 ►</v>
      </c>
      <c r="D388" s="75" t="s">
        <v>6120</v>
      </c>
      <c r="E388" s="3058" t="str">
        <f t="shared" si="36"/>
        <v>24 Car.</v>
      </c>
      <c r="F388" s="3059" t="str">
        <f t="shared" si="33"/>
        <v>ligne 388 ►</v>
      </c>
      <c r="G388" s="75" t="s">
        <v>6121</v>
      </c>
      <c r="H388" s="3058" t="str">
        <f t="shared" si="37"/>
        <v>24 Car.</v>
      </c>
      <c r="I388" s="3059" t="str">
        <f t="shared" si="34"/>
        <v>ligne 388 ►</v>
      </c>
      <c r="J388" s="75" t="s">
        <v>6122</v>
      </c>
      <c r="K388" s="25"/>
      <c r="L388" s="10">
        <v>1</v>
      </c>
    </row>
    <row r="389" spans="2:12">
      <c r="B389" s="3058" t="str">
        <f t="shared" si="35"/>
        <v>2 Car.</v>
      </c>
      <c r="C389" s="3059" t="str">
        <f t="shared" si="32"/>
        <v>ligne 389 ►</v>
      </c>
      <c r="D389" s="75">
        <v>45</v>
      </c>
      <c r="E389" s="3058" t="str">
        <f t="shared" si="36"/>
        <v>2 Car.</v>
      </c>
      <c r="F389" s="3059" t="str">
        <f t="shared" si="33"/>
        <v>ligne 389 ►</v>
      </c>
      <c r="G389" s="75">
        <v>45</v>
      </c>
      <c r="H389" s="3058" t="str">
        <f t="shared" si="37"/>
        <v>0 Car.</v>
      </c>
      <c r="I389" s="3059" t="str">
        <f t="shared" si="34"/>
        <v>ligne 389 ►</v>
      </c>
      <c r="J389" s="75"/>
      <c r="K389" s="25"/>
      <c r="L389" s="10">
        <v>1</v>
      </c>
    </row>
    <row r="390" spans="2:12">
      <c r="B390" s="3058" t="str">
        <f t="shared" si="35"/>
        <v>9 Car.</v>
      </c>
      <c r="C390" s="3059" t="str">
        <f t="shared" si="32"/>
        <v>ligne 390 ►</v>
      </c>
      <c r="D390" s="75" t="s">
        <v>5287</v>
      </c>
      <c r="E390" s="3058" t="str">
        <f t="shared" si="36"/>
        <v>6 Car.</v>
      </c>
      <c r="F390" s="3059" t="str">
        <f t="shared" si="33"/>
        <v>ligne 390 ►</v>
      </c>
      <c r="G390" s="75" t="s">
        <v>5288</v>
      </c>
      <c r="H390" s="3058" t="str">
        <f t="shared" si="37"/>
        <v>2 Car.</v>
      </c>
      <c r="I390" s="3059" t="str">
        <f t="shared" si="34"/>
        <v>ligne 390 ►</v>
      </c>
      <c r="J390" s="75">
        <v>45</v>
      </c>
      <c r="K390" s="25"/>
      <c r="L390" s="10">
        <v>1</v>
      </c>
    </row>
    <row r="391" spans="2:12">
      <c r="B391" s="3058" t="str">
        <f t="shared" si="35"/>
        <v>51 Car.</v>
      </c>
      <c r="C391" s="3059" t="str">
        <f t="shared" si="32"/>
        <v>ligne 391 ►</v>
      </c>
      <c r="D391" s="75" t="s">
        <v>6123</v>
      </c>
      <c r="E391" s="3058" t="str">
        <f t="shared" si="36"/>
        <v>55 Car.</v>
      </c>
      <c r="F391" s="3059" t="str">
        <f t="shared" si="33"/>
        <v>ligne 391 ►</v>
      </c>
      <c r="G391" s="75" t="s">
        <v>6124</v>
      </c>
      <c r="H391" s="3058" t="str">
        <f t="shared" si="37"/>
        <v>6 Car.</v>
      </c>
      <c r="I391" s="3059" t="str">
        <f t="shared" si="34"/>
        <v>ligne 391 ►</v>
      </c>
      <c r="J391" s="75" t="s">
        <v>5289</v>
      </c>
      <c r="K391" s="25"/>
      <c r="L391" s="10">
        <v>1</v>
      </c>
    </row>
    <row r="392" spans="2:12">
      <c r="B392" s="3058" t="str">
        <f t="shared" si="35"/>
        <v>56 Car.</v>
      </c>
      <c r="C392" s="3059" t="str">
        <f t="shared" ref="C392:C428" si="38">"ligne "&amp;ROW()&amp;" ►"</f>
        <v>ligne 392 ►</v>
      </c>
      <c r="D392" s="75" t="s">
        <v>6125</v>
      </c>
      <c r="E392" s="3058" t="str">
        <f t="shared" si="36"/>
        <v>56 Car.</v>
      </c>
      <c r="F392" s="3059" t="str">
        <f t="shared" ref="F392:F428" si="39">"ligne "&amp;ROW()&amp;" ►"</f>
        <v>ligne 392 ►</v>
      </c>
      <c r="G392" s="75" t="s">
        <v>6126</v>
      </c>
      <c r="H392" s="3058" t="str">
        <f t="shared" si="37"/>
        <v>51 Car.</v>
      </c>
      <c r="I392" s="3059" t="str">
        <f t="shared" ref="I392:I428" si="40">"ligne "&amp;ROW()&amp;" ►"</f>
        <v>ligne 392 ►</v>
      </c>
      <c r="J392" s="75" t="s">
        <v>6127</v>
      </c>
      <c r="K392" s="25"/>
      <c r="L392" s="10">
        <v>1</v>
      </c>
    </row>
    <row r="393" spans="2:12">
      <c r="B393" s="3058" t="str">
        <f t="shared" ref="B393:B428" si="41">SUMPRODUCT(--(D393&lt;&gt;""), LEN(TRIM(SUBSTITUTE(D393, CHAR(160), "")))) &amp; " Car."</f>
        <v>61 Car.</v>
      </c>
      <c r="C393" s="3059" t="str">
        <f t="shared" si="38"/>
        <v>ligne 393 ►</v>
      </c>
      <c r="D393" s="75" t="s">
        <v>6128</v>
      </c>
      <c r="E393" s="3058" t="str">
        <f t="shared" ref="E393:E428" si="42">SUMPRODUCT(--(G393&lt;&gt;""), LEN(TRIM(SUBSTITUTE(G393, CHAR(160), "")))) &amp; " Car."</f>
        <v>47 Car.</v>
      </c>
      <c r="F393" s="3059" t="str">
        <f t="shared" si="39"/>
        <v>ligne 393 ►</v>
      </c>
      <c r="G393" s="75" t="s">
        <v>6129</v>
      </c>
      <c r="H393" s="3058" t="str">
        <f t="shared" ref="H393:H428" si="43">SUMPRODUCT(--(J393&lt;&gt;""), LEN(TRIM(SUBSTITUTE(J393, CHAR(160), "")))) &amp; " Car."</f>
        <v>58 Car.</v>
      </c>
      <c r="I393" s="3059" t="str">
        <f t="shared" si="40"/>
        <v>ligne 393 ►</v>
      </c>
      <c r="J393" s="75" t="s">
        <v>6130</v>
      </c>
      <c r="K393" s="25"/>
      <c r="L393" s="10">
        <v>1</v>
      </c>
    </row>
    <row r="394" spans="2:12">
      <c r="B394" s="3058" t="str">
        <f t="shared" si="41"/>
        <v>0 Car.</v>
      </c>
      <c r="C394" s="3059" t="str">
        <f t="shared" si="38"/>
        <v>ligne 394 ►</v>
      </c>
      <c r="D394" s="75"/>
      <c r="E394" s="3058" t="str">
        <f t="shared" si="42"/>
        <v>0 Car.</v>
      </c>
      <c r="F394" s="3059" t="str">
        <f t="shared" si="39"/>
        <v>ligne 394 ►</v>
      </c>
      <c r="G394" s="75"/>
      <c r="H394" s="3058" t="str">
        <f t="shared" si="43"/>
        <v>56 Car.</v>
      </c>
      <c r="I394" s="3059" t="str">
        <f t="shared" si="40"/>
        <v>ligne 394 ►</v>
      </c>
      <c r="J394" s="75" t="s">
        <v>6131</v>
      </c>
      <c r="K394" s="25"/>
      <c r="L394" s="10">
        <v>1</v>
      </c>
    </row>
    <row r="395" spans="2:12">
      <c r="B395" s="3058" t="str">
        <f t="shared" si="41"/>
        <v>187 Car.</v>
      </c>
      <c r="C395" s="3059" t="str">
        <f t="shared" si="38"/>
        <v>ligne 395 ►</v>
      </c>
      <c r="D395" s="75" t="s">
        <v>6132</v>
      </c>
      <c r="E395" s="3058" t="str">
        <f t="shared" si="42"/>
        <v>165 Car.</v>
      </c>
      <c r="F395" s="3059" t="str">
        <f t="shared" si="39"/>
        <v>ligne 395 ►</v>
      </c>
      <c r="G395" s="75" t="s">
        <v>6133</v>
      </c>
      <c r="H395" s="3058" t="str">
        <f t="shared" si="43"/>
        <v>168 Car.</v>
      </c>
      <c r="I395" s="3059" t="str">
        <f t="shared" si="40"/>
        <v>ligne 395 ►</v>
      </c>
      <c r="J395" s="75" t="s">
        <v>6134</v>
      </c>
      <c r="K395" s="25"/>
      <c r="L395" s="10">
        <v>1</v>
      </c>
    </row>
    <row r="396" spans="2:12">
      <c r="B396" s="3058" t="str">
        <f t="shared" si="41"/>
        <v>64 Car.</v>
      </c>
      <c r="C396" s="3059" t="str">
        <f t="shared" si="38"/>
        <v>ligne 396 ►</v>
      </c>
      <c r="D396" s="75" t="s">
        <v>6135</v>
      </c>
      <c r="E396" s="3058" t="str">
        <f t="shared" si="42"/>
        <v>59 Car.</v>
      </c>
      <c r="F396" s="3059" t="str">
        <f t="shared" si="39"/>
        <v>ligne 396 ►</v>
      </c>
      <c r="G396" s="75" t="s">
        <v>6136</v>
      </c>
      <c r="H396" s="3058" t="str">
        <f t="shared" si="43"/>
        <v>64 Car.</v>
      </c>
      <c r="I396" s="3059" t="str">
        <f t="shared" si="40"/>
        <v>ligne 396 ►</v>
      </c>
      <c r="J396" s="75" t="s">
        <v>6137</v>
      </c>
      <c r="K396" s="25"/>
      <c r="L396" s="10">
        <v>1</v>
      </c>
    </row>
    <row r="397" spans="2:12">
      <c r="B397" s="3058" t="str">
        <f t="shared" si="41"/>
        <v>49 Car.</v>
      </c>
      <c r="C397" s="3059" t="str">
        <f t="shared" si="38"/>
        <v>ligne 397 ►</v>
      </c>
      <c r="D397" s="75" t="s">
        <v>6138</v>
      </c>
      <c r="E397" s="3058" t="str">
        <f t="shared" si="42"/>
        <v>38 Car.</v>
      </c>
      <c r="F397" s="3059" t="str">
        <f t="shared" si="39"/>
        <v>ligne 397 ►</v>
      </c>
      <c r="G397" s="75" t="s">
        <v>6139</v>
      </c>
      <c r="H397" s="3058" t="str">
        <f t="shared" si="43"/>
        <v>56 Car.</v>
      </c>
      <c r="I397" s="3059" t="str">
        <f t="shared" si="40"/>
        <v>ligne 397 ►</v>
      </c>
      <c r="J397" s="75" t="s">
        <v>6140</v>
      </c>
      <c r="K397" s="25"/>
      <c r="L397" s="10">
        <v>1</v>
      </c>
    </row>
    <row r="398" spans="2:12">
      <c r="B398" s="3058" t="str">
        <f t="shared" si="41"/>
        <v>77 Car.</v>
      </c>
      <c r="C398" s="3059" t="str">
        <f t="shared" si="38"/>
        <v>ligne 398 ►</v>
      </c>
      <c r="D398" s="75" t="s">
        <v>6141</v>
      </c>
      <c r="E398" s="3058" t="str">
        <f t="shared" si="42"/>
        <v>49 Car.</v>
      </c>
      <c r="F398" s="3059" t="str">
        <f t="shared" si="39"/>
        <v>ligne 398 ►</v>
      </c>
      <c r="G398" s="75" t="s">
        <v>6142</v>
      </c>
      <c r="H398" s="3058" t="str">
        <f t="shared" si="43"/>
        <v>63 Car.</v>
      </c>
      <c r="I398" s="3059" t="str">
        <f t="shared" si="40"/>
        <v>ligne 398 ►</v>
      </c>
      <c r="J398" s="75" t="s">
        <v>6143</v>
      </c>
      <c r="K398" s="25"/>
      <c r="L398" s="10">
        <v>1</v>
      </c>
    </row>
    <row r="399" spans="2:12">
      <c r="B399" s="3058" t="str">
        <f t="shared" si="41"/>
        <v>57 Car.</v>
      </c>
      <c r="C399" s="3059" t="str">
        <f t="shared" si="38"/>
        <v>ligne 399 ►</v>
      </c>
      <c r="D399" s="75" t="s">
        <v>6144</v>
      </c>
      <c r="E399" s="3058" t="str">
        <f t="shared" si="42"/>
        <v>66 Car.</v>
      </c>
      <c r="F399" s="3059" t="str">
        <f t="shared" si="39"/>
        <v>ligne 399 ►</v>
      </c>
      <c r="G399" s="75" t="s">
        <v>6145</v>
      </c>
      <c r="H399" s="3058" t="str">
        <f t="shared" si="43"/>
        <v>75 Car.</v>
      </c>
      <c r="I399" s="3059" t="str">
        <f t="shared" si="40"/>
        <v>ligne 399 ►</v>
      </c>
      <c r="J399" s="75" t="s">
        <v>6146</v>
      </c>
      <c r="K399" s="25"/>
      <c r="L399" s="10">
        <v>1</v>
      </c>
    </row>
    <row r="400" spans="2:12">
      <c r="B400" s="3058" t="str">
        <f t="shared" si="41"/>
        <v>9 Car.</v>
      </c>
      <c r="C400" s="3059" t="str">
        <f t="shared" si="38"/>
        <v>ligne 400 ►</v>
      </c>
      <c r="D400" s="75" t="s">
        <v>6147</v>
      </c>
      <c r="E400" s="3058" t="str">
        <f t="shared" si="42"/>
        <v>8 Car.</v>
      </c>
      <c r="F400" s="3059" t="str">
        <f t="shared" si="39"/>
        <v>ligne 400 ►</v>
      </c>
      <c r="G400" s="75" t="s">
        <v>6148</v>
      </c>
      <c r="H400" s="3058" t="str">
        <f t="shared" si="43"/>
        <v>11 Car.</v>
      </c>
      <c r="I400" s="3059" t="str">
        <f t="shared" si="40"/>
        <v>ligne 400 ►</v>
      </c>
      <c r="J400" s="75" t="s">
        <v>6149</v>
      </c>
      <c r="K400" s="25"/>
      <c r="L400" s="10">
        <v>1</v>
      </c>
    </row>
    <row r="401" spans="2:12">
      <c r="B401" s="3058" t="str">
        <f t="shared" si="41"/>
        <v>6 Car.</v>
      </c>
      <c r="C401" s="3059" t="str">
        <f t="shared" si="38"/>
        <v>ligne 401 ►</v>
      </c>
      <c r="D401" s="75" t="s">
        <v>6150</v>
      </c>
      <c r="E401" s="3058" t="str">
        <f t="shared" si="42"/>
        <v>7 Car.</v>
      </c>
      <c r="F401" s="3059" t="str">
        <f t="shared" si="39"/>
        <v>ligne 401 ►</v>
      </c>
      <c r="G401" s="75" t="s">
        <v>6151</v>
      </c>
      <c r="H401" s="3058" t="str">
        <f t="shared" si="43"/>
        <v>8 Car.</v>
      </c>
      <c r="I401" s="3059" t="str">
        <f t="shared" si="40"/>
        <v>ligne 401 ►</v>
      </c>
      <c r="J401" s="75" t="s">
        <v>6152</v>
      </c>
      <c r="K401" s="25"/>
      <c r="L401" s="10">
        <v>1</v>
      </c>
    </row>
    <row r="402" spans="2:12">
      <c r="B402" s="3058" t="str">
        <f t="shared" si="41"/>
        <v>0 Car.</v>
      </c>
      <c r="C402" s="3059" t="str">
        <f t="shared" si="38"/>
        <v>ligne 402 ►</v>
      </c>
      <c r="D402" s="75"/>
      <c r="E402" s="3058" t="str">
        <f t="shared" si="42"/>
        <v>0 Car.</v>
      </c>
      <c r="F402" s="3059" t="str">
        <f t="shared" si="39"/>
        <v>ligne 402 ►</v>
      </c>
      <c r="G402" s="75"/>
      <c r="H402" s="3058" t="str">
        <f t="shared" si="43"/>
        <v>0 Car.</v>
      </c>
      <c r="I402" s="3059" t="str">
        <f t="shared" si="40"/>
        <v>ligne 402 ►</v>
      </c>
      <c r="J402" s="75"/>
      <c r="K402" s="25"/>
      <c r="L402" s="10">
        <v>1</v>
      </c>
    </row>
    <row r="403" spans="2:12">
      <c r="B403" s="3058" t="str">
        <f t="shared" si="41"/>
        <v>54 Car.</v>
      </c>
      <c r="C403" s="3059" t="str">
        <f t="shared" si="38"/>
        <v>ligne 403 ►</v>
      </c>
      <c r="D403" s="75" t="s">
        <v>6153</v>
      </c>
      <c r="E403" s="3058" t="str">
        <f t="shared" si="42"/>
        <v>50 Car.</v>
      </c>
      <c r="F403" s="3059" t="str">
        <f t="shared" si="39"/>
        <v>ligne 403 ►</v>
      </c>
      <c r="G403" s="75" t="s">
        <v>6154</v>
      </c>
      <c r="H403" s="3058" t="str">
        <f t="shared" si="43"/>
        <v>66 Car.</v>
      </c>
      <c r="I403" s="3059" t="str">
        <f t="shared" si="40"/>
        <v>ligne 403 ►</v>
      </c>
      <c r="J403" s="75" t="s">
        <v>6155</v>
      </c>
      <c r="K403" s="25"/>
      <c r="L403" s="10">
        <v>1</v>
      </c>
    </row>
    <row r="404" spans="2:12">
      <c r="B404" s="3058" t="str">
        <f t="shared" si="41"/>
        <v>60 Car.</v>
      </c>
      <c r="C404" s="3059" t="str">
        <f t="shared" si="38"/>
        <v>ligne 404 ►</v>
      </c>
      <c r="D404" s="75" t="s">
        <v>6156</v>
      </c>
      <c r="E404" s="3058" t="str">
        <f t="shared" si="42"/>
        <v>49 Car.</v>
      </c>
      <c r="F404" s="3059" t="str">
        <f t="shared" si="39"/>
        <v>ligne 404 ►</v>
      </c>
      <c r="G404" s="75" t="s">
        <v>6157</v>
      </c>
      <c r="H404" s="3058" t="str">
        <f t="shared" si="43"/>
        <v>53 Car.</v>
      </c>
      <c r="I404" s="3059" t="str">
        <f t="shared" si="40"/>
        <v>ligne 404 ►</v>
      </c>
      <c r="J404" s="75" t="s">
        <v>6158</v>
      </c>
      <c r="K404" s="25"/>
      <c r="L404" s="10">
        <v>1</v>
      </c>
    </row>
    <row r="405" spans="2:12">
      <c r="B405" s="3058" t="str">
        <f t="shared" si="41"/>
        <v>97 Car.</v>
      </c>
      <c r="C405" s="3059" t="str">
        <f t="shared" si="38"/>
        <v>ligne 405 ►</v>
      </c>
      <c r="D405" s="75" t="s">
        <v>6159</v>
      </c>
      <c r="E405" s="3058" t="str">
        <f t="shared" si="42"/>
        <v>69 Car.</v>
      </c>
      <c r="F405" s="3059" t="str">
        <f t="shared" si="39"/>
        <v>ligne 405 ►</v>
      </c>
      <c r="G405" s="75" t="s">
        <v>6160</v>
      </c>
      <c r="H405" s="3058" t="str">
        <f t="shared" si="43"/>
        <v>93 Car.</v>
      </c>
      <c r="I405" s="3059" t="str">
        <f t="shared" si="40"/>
        <v>ligne 405 ►</v>
      </c>
      <c r="J405" s="75" t="s">
        <v>6161</v>
      </c>
      <c r="K405" s="25"/>
      <c r="L405" s="10">
        <v>1</v>
      </c>
    </row>
    <row r="406" spans="2:12">
      <c r="B406" s="3058" t="str">
        <f t="shared" si="41"/>
        <v>80 Car.</v>
      </c>
      <c r="C406" s="3059" t="str">
        <f t="shared" si="38"/>
        <v>ligne 406 ►</v>
      </c>
      <c r="D406" s="75" t="s">
        <v>6162</v>
      </c>
      <c r="E406" s="3058" t="str">
        <f t="shared" si="42"/>
        <v>49 Car.</v>
      </c>
      <c r="F406" s="3059" t="str">
        <f t="shared" si="39"/>
        <v>ligne 406 ►</v>
      </c>
      <c r="G406" s="75" t="s">
        <v>6163</v>
      </c>
      <c r="H406" s="3058" t="str">
        <f t="shared" si="43"/>
        <v>57 Car.</v>
      </c>
      <c r="I406" s="3059" t="str">
        <f t="shared" si="40"/>
        <v>ligne 406 ►</v>
      </c>
      <c r="J406" s="75" t="s">
        <v>6164</v>
      </c>
      <c r="K406" s="25"/>
      <c r="L406" s="10">
        <v>1</v>
      </c>
    </row>
    <row r="407" spans="2:12">
      <c r="B407" s="3058" t="str">
        <f t="shared" si="41"/>
        <v>0 Car.</v>
      </c>
      <c r="C407" s="3059" t="str">
        <f t="shared" si="38"/>
        <v>ligne 407 ►</v>
      </c>
      <c r="D407" s="75"/>
      <c r="E407" s="3058" t="str">
        <f t="shared" si="42"/>
        <v>0 Car.</v>
      </c>
      <c r="F407" s="3059" t="str">
        <f t="shared" si="39"/>
        <v>ligne 407 ►</v>
      </c>
      <c r="G407" s="75"/>
      <c r="H407" s="3058" t="str">
        <f t="shared" si="43"/>
        <v>0 Car.</v>
      </c>
      <c r="I407" s="3059" t="str">
        <f t="shared" si="40"/>
        <v>ligne 407 ►</v>
      </c>
      <c r="J407" s="75"/>
      <c r="K407" s="25"/>
      <c r="L407" s="10">
        <v>1</v>
      </c>
    </row>
    <row r="408" spans="2:12">
      <c r="B408" s="3058" t="str">
        <f t="shared" si="41"/>
        <v>39 Car.</v>
      </c>
      <c r="C408" s="3059" t="str">
        <f t="shared" si="38"/>
        <v>ligne 408 ►</v>
      </c>
      <c r="D408" s="75" t="s">
        <v>6165</v>
      </c>
      <c r="E408" s="3058" t="str">
        <f t="shared" si="42"/>
        <v>29 Car.</v>
      </c>
      <c r="F408" s="3059" t="str">
        <f t="shared" si="39"/>
        <v>ligne 408 ►</v>
      </c>
      <c r="G408" s="75" t="s">
        <v>6166</v>
      </c>
      <c r="H408" s="3058" t="str">
        <f t="shared" si="43"/>
        <v>34 Car.</v>
      </c>
      <c r="I408" s="3059" t="str">
        <f t="shared" si="40"/>
        <v>ligne 408 ►</v>
      </c>
      <c r="J408" s="75" t="s">
        <v>6167</v>
      </c>
      <c r="K408" s="25"/>
      <c r="L408" s="10">
        <v>1</v>
      </c>
    </row>
    <row r="409" spans="2:12">
      <c r="B409" s="3058" t="str">
        <f t="shared" si="41"/>
        <v>101 Car.</v>
      </c>
      <c r="C409" s="3059" t="str">
        <f t="shared" si="38"/>
        <v>ligne 409 ►</v>
      </c>
      <c r="D409" s="75" t="s">
        <v>6168</v>
      </c>
      <c r="E409" s="3058" t="str">
        <f t="shared" si="42"/>
        <v>73 Car.</v>
      </c>
      <c r="F409" s="3059" t="str">
        <f t="shared" si="39"/>
        <v>ligne 409 ►</v>
      </c>
      <c r="G409" s="75" t="s">
        <v>6169</v>
      </c>
      <c r="H409" s="3058" t="str">
        <f t="shared" si="43"/>
        <v>89 Car.</v>
      </c>
      <c r="I409" s="3059" t="str">
        <f t="shared" si="40"/>
        <v>ligne 409 ►</v>
      </c>
      <c r="J409" s="75" t="s">
        <v>6170</v>
      </c>
      <c r="K409" s="25"/>
      <c r="L409" s="10">
        <v>1</v>
      </c>
    </row>
    <row r="410" spans="2:12">
      <c r="B410" s="3058" t="str">
        <f t="shared" si="41"/>
        <v>49 Car.</v>
      </c>
      <c r="C410" s="3059" t="str">
        <f t="shared" si="38"/>
        <v>ligne 410 ►</v>
      </c>
      <c r="D410" s="75" t="s">
        <v>6171</v>
      </c>
      <c r="E410" s="3058" t="str">
        <f t="shared" si="42"/>
        <v>43 Car.</v>
      </c>
      <c r="F410" s="3059" t="str">
        <f t="shared" si="39"/>
        <v>ligne 410 ►</v>
      </c>
      <c r="G410" s="75" t="s">
        <v>6172</v>
      </c>
      <c r="H410" s="3058" t="str">
        <f t="shared" si="43"/>
        <v>56 Car.</v>
      </c>
      <c r="I410" s="3059" t="str">
        <f t="shared" si="40"/>
        <v>ligne 410 ►</v>
      </c>
      <c r="J410" s="75" t="s">
        <v>6173</v>
      </c>
      <c r="K410" s="25"/>
      <c r="L410" s="10">
        <v>1</v>
      </c>
    </row>
    <row r="411" spans="2:12">
      <c r="B411" s="3058" t="str">
        <f t="shared" si="41"/>
        <v>48 Car.</v>
      </c>
      <c r="C411" s="3059" t="str">
        <f t="shared" si="38"/>
        <v>ligne 411 ►</v>
      </c>
      <c r="D411" s="75" t="s">
        <v>6174</v>
      </c>
      <c r="E411" s="3058" t="str">
        <f t="shared" si="42"/>
        <v>37 Car.</v>
      </c>
      <c r="F411" s="3059" t="str">
        <f t="shared" si="39"/>
        <v>ligne 411 ►</v>
      </c>
      <c r="G411" s="75" t="s">
        <v>6175</v>
      </c>
      <c r="H411" s="3058" t="str">
        <f t="shared" si="43"/>
        <v>39 Car.</v>
      </c>
      <c r="I411" s="3059" t="str">
        <f t="shared" si="40"/>
        <v>ligne 411 ►</v>
      </c>
      <c r="J411" s="75" t="s">
        <v>6176</v>
      </c>
      <c r="K411" s="25"/>
      <c r="L411" s="10">
        <v>1</v>
      </c>
    </row>
    <row r="412" spans="2:12">
      <c r="B412" s="3058" t="str">
        <f t="shared" si="41"/>
        <v>86 Car.</v>
      </c>
      <c r="C412" s="3059" t="str">
        <f t="shared" si="38"/>
        <v>ligne 412 ►</v>
      </c>
      <c r="D412" s="75" t="s">
        <v>6177</v>
      </c>
      <c r="E412" s="3058" t="str">
        <f t="shared" si="42"/>
        <v>73 Car.</v>
      </c>
      <c r="F412" s="3059" t="str">
        <f t="shared" si="39"/>
        <v>ligne 412 ►</v>
      </c>
      <c r="G412" s="75" t="s">
        <v>6178</v>
      </c>
      <c r="H412" s="3058" t="str">
        <f t="shared" si="43"/>
        <v>96 Car.</v>
      </c>
      <c r="I412" s="3059" t="str">
        <f t="shared" si="40"/>
        <v>ligne 412 ►</v>
      </c>
      <c r="J412" s="75" t="s">
        <v>6179</v>
      </c>
      <c r="K412" s="25"/>
      <c r="L412" s="10">
        <v>1</v>
      </c>
    </row>
    <row r="413" spans="2:12">
      <c r="B413" s="3058" t="str">
        <f t="shared" si="41"/>
        <v>0 Car.</v>
      </c>
      <c r="C413" s="3059" t="str">
        <f t="shared" si="38"/>
        <v>ligne 413 ►</v>
      </c>
      <c r="D413" s="75"/>
      <c r="E413" s="3058" t="str">
        <f t="shared" si="42"/>
        <v>0 Car.</v>
      </c>
      <c r="F413" s="3059" t="str">
        <f t="shared" si="39"/>
        <v>ligne 413 ►</v>
      </c>
      <c r="G413" s="75"/>
      <c r="H413" s="3058" t="str">
        <f t="shared" si="43"/>
        <v>0 Car.</v>
      </c>
      <c r="I413" s="3059" t="str">
        <f t="shared" si="40"/>
        <v>ligne 413 ►</v>
      </c>
      <c r="J413" s="75"/>
      <c r="K413" s="25"/>
      <c r="L413" s="10">
        <v>1</v>
      </c>
    </row>
    <row r="414" spans="2:12">
      <c r="B414" s="3058" t="str">
        <f t="shared" si="41"/>
        <v>54 Car.</v>
      </c>
      <c r="C414" s="3059" t="str">
        <f t="shared" si="38"/>
        <v>ligne 414 ►</v>
      </c>
      <c r="D414" s="75" t="s">
        <v>6180</v>
      </c>
      <c r="E414" s="3058" t="str">
        <f t="shared" si="42"/>
        <v>44 Car.</v>
      </c>
      <c r="F414" s="3059" t="str">
        <f t="shared" si="39"/>
        <v>ligne 414 ►</v>
      </c>
      <c r="G414" s="75" t="s">
        <v>6181</v>
      </c>
      <c r="H414" s="3058" t="str">
        <f t="shared" si="43"/>
        <v>49 Car.</v>
      </c>
      <c r="I414" s="3059" t="str">
        <f t="shared" si="40"/>
        <v>ligne 414 ►</v>
      </c>
      <c r="J414" s="75" t="s">
        <v>6182</v>
      </c>
      <c r="K414" s="25"/>
      <c r="L414" s="10">
        <v>1</v>
      </c>
    </row>
    <row r="415" spans="2:12">
      <c r="B415" s="3058" t="str">
        <f t="shared" si="41"/>
        <v>6 Car.</v>
      </c>
      <c r="C415" s="3059" t="str">
        <f t="shared" si="38"/>
        <v>ligne 415 ►</v>
      </c>
      <c r="D415" s="75" t="s">
        <v>16</v>
      </c>
      <c r="E415" s="3058" t="str">
        <f t="shared" si="42"/>
        <v>8 Car.</v>
      </c>
      <c r="F415" s="3059" t="str">
        <f t="shared" si="39"/>
        <v>ligne 415 ►</v>
      </c>
      <c r="G415" s="75" t="s">
        <v>6183</v>
      </c>
      <c r="H415" s="3058" t="str">
        <f t="shared" si="43"/>
        <v>10 Car.</v>
      </c>
      <c r="I415" s="3059" t="str">
        <f t="shared" si="40"/>
        <v>ligne 415 ►</v>
      </c>
      <c r="J415" s="75" t="s">
        <v>6184</v>
      </c>
      <c r="K415" s="25"/>
      <c r="L415" s="10">
        <v>1</v>
      </c>
    </row>
    <row r="416" spans="2:12">
      <c r="B416" s="3058" t="str">
        <f t="shared" si="41"/>
        <v>48 Car.</v>
      </c>
      <c r="C416" s="3059" t="str">
        <f t="shared" si="38"/>
        <v>ligne 416 ►</v>
      </c>
      <c r="D416" s="75" t="s">
        <v>6185</v>
      </c>
      <c r="E416" s="3058" t="str">
        <f t="shared" si="42"/>
        <v>48 Car.</v>
      </c>
      <c r="F416" s="3059" t="str">
        <f t="shared" si="39"/>
        <v>ligne 416 ►</v>
      </c>
      <c r="G416" s="75" t="s">
        <v>6185</v>
      </c>
      <c r="H416" s="3058" t="str">
        <f t="shared" si="43"/>
        <v>48 Car.</v>
      </c>
      <c r="I416" s="3059" t="str">
        <f t="shared" si="40"/>
        <v>ligne 416 ►</v>
      </c>
      <c r="J416" s="75" t="s">
        <v>6185</v>
      </c>
      <c r="K416" s="25"/>
      <c r="L416" s="10">
        <v>1</v>
      </c>
    </row>
    <row r="417" spans="2:12">
      <c r="B417" s="3058" t="str">
        <f t="shared" si="41"/>
        <v>55 Car.</v>
      </c>
      <c r="C417" s="3059" t="str">
        <f t="shared" si="38"/>
        <v>ligne 417 ►</v>
      </c>
      <c r="D417" s="75" t="s">
        <v>6186</v>
      </c>
      <c r="E417" s="3058" t="str">
        <f t="shared" si="42"/>
        <v>54 Car.</v>
      </c>
      <c r="F417" s="3059" t="str">
        <f t="shared" si="39"/>
        <v>ligne 417 ►</v>
      </c>
      <c r="G417" s="75" t="s">
        <v>6187</v>
      </c>
      <c r="H417" s="3058" t="str">
        <f t="shared" si="43"/>
        <v>47 Car.</v>
      </c>
      <c r="I417" s="3059" t="str">
        <f t="shared" si="40"/>
        <v>ligne 417 ►</v>
      </c>
      <c r="J417" s="75" t="s">
        <v>6188</v>
      </c>
      <c r="K417" s="25"/>
      <c r="L417" s="10">
        <v>1</v>
      </c>
    </row>
    <row r="418" spans="2:12">
      <c r="B418" s="3058" t="str">
        <f t="shared" si="41"/>
        <v>35 Car.</v>
      </c>
      <c r="C418" s="3059" t="str">
        <f t="shared" si="38"/>
        <v>ligne 418 ►</v>
      </c>
      <c r="D418" s="75" t="s">
        <v>6189</v>
      </c>
      <c r="E418" s="3058" t="str">
        <f t="shared" si="42"/>
        <v>37 Car.</v>
      </c>
      <c r="F418" s="3059" t="str">
        <f t="shared" si="39"/>
        <v>ligne 418 ►</v>
      </c>
      <c r="G418" s="75" t="s">
        <v>6190</v>
      </c>
      <c r="H418" s="3058" t="str">
        <f t="shared" si="43"/>
        <v>45 Car.</v>
      </c>
      <c r="I418" s="3059" t="str">
        <f t="shared" si="40"/>
        <v>ligne 418 ►</v>
      </c>
      <c r="J418" s="75" t="s">
        <v>6191</v>
      </c>
      <c r="K418" s="25"/>
      <c r="L418" s="10">
        <v>1</v>
      </c>
    </row>
    <row r="419" spans="2:12">
      <c r="B419" s="3058" t="str">
        <f t="shared" si="41"/>
        <v>41 Car.</v>
      </c>
      <c r="C419" s="3059" t="str">
        <f t="shared" si="38"/>
        <v>ligne 419 ►</v>
      </c>
      <c r="D419" s="75" t="s">
        <v>6192</v>
      </c>
      <c r="E419" s="3058" t="str">
        <f t="shared" si="42"/>
        <v>37 Car.</v>
      </c>
      <c r="F419" s="3059" t="str">
        <f t="shared" si="39"/>
        <v>ligne 419 ►</v>
      </c>
      <c r="G419" s="75" t="s">
        <v>6193</v>
      </c>
      <c r="H419" s="3058" t="str">
        <f t="shared" si="43"/>
        <v>45 Car.</v>
      </c>
      <c r="I419" s="3059" t="str">
        <f t="shared" si="40"/>
        <v>ligne 419 ►</v>
      </c>
      <c r="J419" s="75" t="s">
        <v>6194</v>
      </c>
      <c r="K419" s="25"/>
      <c r="L419" s="10">
        <v>1</v>
      </c>
    </row>
    <row r="420" spans="2:12">
      <c r="B420" s="3058" t="str">
        <f t="shared" si="41"/>
        <v>39 Car.</v>
      </c>
      <c r="C420" s="3059" t="str">
        <f t="shared" si="38"/>
        <v>ligne 420 ►</v>
      </c>
      <c r="D420" s="75" t="s">
        <v>6195</v>
      </c>
      <c r="E420" s="3058" t="str">
        <f t="shared" si="42"/>
        <v>37 Car.</v>
      </c>
      <c r="F420" s="3059" t="str">
        <f t="shared" si="39"/>
        <v>ligne 420 ►</v>
      </c>
      <c r="G420" s="75" t="s">
        <v>6196</v>
      </c>
      <c r="H420" s="3058" t="str">
        <f t="shared" si="43"/>
        <v>45 Car.</v>
      </c>
      <c r="I420" s="3059" t="str">
        <f t="shared" si="40"/>
        <v>ligne 420 ►</v>
      </c>
      <c r="J420" s="75" t="s">
        <v>6197</v>
      </c>
      <c r="K420" s="25"/>
      <c r="L420" s="10">
        <v>1</v>
      </c>
    </row>
    <row r="421" spans="2:12">
      <c r="B421" s="3058" t="str">
        <f t="shared" si="41"/>
        <v>36 Car.</v>
      </c>
      <c r="C421" s="3059" t="str">
        <f t="shared" si="38"/>
        <v>ligne 421 ►</v>
      </c>
      <c r="D421" s="75" t="s">
        <v>6198</v>
      </c>
      <c r="E421" s="3058" t="str">
        <f t="shared" si="42"/>
        <v>39 Car.</v>
      </c>
      <c r="F421" s="3059" t="str">
        <f t="shared" si="39"/>
        <v>ligne 421 ►</v>
      </c>
      <c r="G421" s="75" t="s">
        <v>6199</v>
      </c>
      <c r="H421" s="3058" t="str">
        <f t="shared" si="43"/>
        <v>40 Car.</v>
      </c>
      <c r="I421" s="3059" t="str">
        <f t="shared" si="40"/>
        <v>ligne 421 ►</v>
      </c>
      <c r="J421" s="75" t="s">
        <v>6200</v>
      </c>
      <c r="K421" s="25"/>
      <c r="L421" s="10">
        <v>1</v>
      </c>
    </row>
    <row r="422" spans="2:12">
      <c r="B422" s="3058" t="str">
        <f t="shared" si="41"/>
        <v>41 Car.</v>
      </c>
      <c r="C422" s="3059" t="str">
        <f t="shared" si="38"/>
        <v>ligne 422 ►</v>
      </c>
      <c r="D422" s="75" t="s">
        <v>6201</v>
      </c>
      <c r="E422" s="3058" t="str">
        <f t="shared" si="42"/>
        <v>37 Car.</v>
      </c>
      <c r="F422" s="3059" t="str">
        <f t="shared" si="39"/>
        <v>ligne 422 ►</v>
      </c>
      <c r="G422" s="75" t="s">
        <v>6202</v>
      </c>
      <c r="H422" s="3058" t="str">
        <f t="shared" si="43"/>
        <v>45 Car.</v>
      </c>
      <c r="I422" s="3059" t="str">
        <f t="shared" si="40"/>
        <v>ligne 422 ►</v>
      </c>
      <c r="J422" s="75" t="s">
        <v>6203</v>
      </c>
      <c r="K422" s="25"/>
      <c r="L422" s="10">
        <v>1</v>
      </c>
    </row>
    <row r="423" spans="2:12">
      <c r="B423" s="3058" t="str">
        <f t="shared" si="41"/>
        <v>0 Car.</v>
      </c>
      <c r="C423" s="3059" t="str">
        <f t="shared" si="38"/>
        <v>ligne 423 ►</v>
      </c>
      <c r="D423" s="75"/>
      <c r="E423" s="3058" t="str">
        <f t="shared" si="42"/>
        <v>0 Car.</v>
      </c>
      <c r="F423" s="3059" t="str">
        <f t="shared" si="39"/>
        <v>ligne 423 ►</v>
      </c>
      <c r="G423" s="75"/>
      <c r="H423" s="3058" t="str">
        <f t="shared" si="43"/>
        <v>0 Car.</v>
      </c>
      <c r="I423" s="3059" t="str">
        <f t="shared" si="40"/>
        <v>ligne 423 ►</v>
      </c>
      <c r="J423" s="75"/>
      <c r="K423" s="25"/>
      <c r="L423" s="10">
        <v>1</v>
      </c>
    </row>
    <row r="424" spans="2:12">
      <c r="B424" s="3058" t="str">
        <f t="shared" si="41"/>
        <v>21 Car.</v>
      </c>
      <c r="C424" s="3059" t="str">
        <f t="shared" si="38"/>
        <v>ligne 424 ►</v>
      </c>
      <c r="D424" s="75" t="s">
        <v>3891</v>
      </c>
      <c r="E424" s="3058" t="str">
        <f t="shared" si="42"/>
        <v>21 Car.</v>
      </c>
      <c r="F424" s="3059" t="str">
        <f t="shared" si="39"/>
        <v>ligne 424 ►</v>
      </c>
      <c r="G424" s="75" t="s">
        <v>3891</v>
      </c>
      <c r="H424" s="3058" t="str">
        <f t="shared" si="43"/>
        <v>21 Car.</v>
      </c>
      <c r="I424" s="3059" t="str">
        <f t="shared" si="40"/>
        <v>ligne 424 ►</v>
      </c>
      <c r="J424" s="75" t="s">
        <v>3891</v>
      </c>
      <c r="K424" s="25"/>
      <c r="L424" s="10">
        <v>1</v>
      </c>
    </row>
    <row r="425" spans="2:12">
      <c r="B425" s="3058" t="str">
        <f t="shared" si="41"/>
        <v>187 Car.</v>
      </c>
      <c r="C425" s="3059" t="str">
        <f t="shared" si="38"/>
        <v>ligne 425 ►</v>
      </c>
      <c r="D425" s="75" t="s">
        <v>6204</v>
      </c>
      <c r="E425" s="3058" t="str">
        <f t="shared" si="42"/>
        <v>127 Car.</v>
      </c>
      <c r="F425" s="3059" t="str">
        <f t="shared" si="39"/>
        <v>ligne 425 ►</v>
      </c>
      <c r="G425" s="75" t="s">
        <v>6205</v>
      </c>
      <c r="H425" s="3058" t="str">
        <f t="shared" si="43"/>
        <v>156 Car.</v>
      </c>
      <c r="I425" s="3059" t="str">
        <f t="shared" si="40"/>
        <v>ligne 425 ►</v>
      </c>
      <c r="J425" s="75" t="s">
        <v>6206</v>
      </c>
      <c r="K425" s="25"/>
      <c r="L425" s="10">
        <v>1</v>
      </c>
    </row>
    <row r="426" spans="2:12">
      <c r="B426" s="3058" t="str">
        <f t="shared" si="41"/>
        <v>21 Car.</v>
      </c>
      <c r="C426" s="3059" t="str">
        <f t="shared" si="38"/>
        <v>ligne 426 ►</v>
      </c>
      <c r="D426" s="75" t="s">
        <v>3892</v>
      </c>
      <c r="E426" s="3058" t="str">
        <f t="shared" si="42"/>
        <v>21 Car.</v>
      </c>
      <c r="F426" s="3059" t="str">
        <f t="shared" si="39"/>
        <v>ligne 426 ►</v>
      </c>
      <c r="G426" s="75" t="s">
        <v>3892</v>
      </c>
      <c r="H426" s="3058" t="str">
        <f t="shared" si="43"/>
        <v>21 Car.</v>
      </c>
      <c r="I426" s="3059" t="str">
        <f t="shared" si="40"/>
        <v>ligne 426 ►</v>
      </c>
      <c r="J426" s="75" t="s">
        <v>3892</v>
      </c>
      <c r="K426" s="25"/>
      <c r="L426" s="10">
        <v>1</v>
      </c>
    </row>
    <row r="427" spans="2:12">
      <c r="B427" s="3058" t="str">
        <f t="shared" si="41"/>
        <v>1 Car.</v>
      </c>
      <c r="C427" s="3059" t="str">
        <f t="shared" si="38"/>
        <v>ligne 427 ►</v>
      </c>
      <c r="D427" s="75" t="s">
        <v>6207</v>
      </c>
      <c r="E427" s="3058" t="str">
        <f t="shared" si="42"/>
        <v>1 Car.</v>
      </c>
      <c r="F427" s="3059" t="str">
        <f t="shared" si="39"/>
        <v>ligne 427 ►</v>
      </c>
      <c r="G427" s="75" t="s">
        <v>6207</v>
      </c>
      <c r="H427" s="3058" t="str">
        <f t="shared" si="43"/>
        <v>1 Car.</v>
      </c>
      <c r="I427" s="3059" t="str">
        <f t="shared" si="40"/>
        <v>ligne 427 ►</v>
      </c>
      <c r="J427" s="75" t="s">
        <v>6207</v>
      </c>
      <c r="K427" s="25"/>
      <c r="L427" s="10">
        <v>1</v>
      </c>
    </row>
    <row r="428" spans="2:12">
      <c r="B428" s="3058" t="str">
        <f t="shared" si="41"/>
        <v>1 Car.</v>
      </c>
      <c r="C428" s="3059" t="str">
        <f t="shared" si="38"/>
        <v>ligne 428 ►</v>
      </c>
      <c r="D428" s="75" t="s">
        <v>6208</v>
      </c>
      <c r="E428" s="3058" t="str">
        <f t="shared" si="42"/>
        <v>1 Car.</v>
      </c>
      <c r="F428" s="3059" t="str">
        <f t="shared" si="39"/>
        <v>ligne 428 ►</v>
      </c>
      <c r="G428" s="75" t="s">
        <v>6208</v>
      </c>
      <c r="H428" s="3058" t="str">
        <f t="shared" si="43"/>
        <v>1 Car.</v>
      </c>
      <c r="I428" s="3059" t="str">
        <f t="shared" si="40"/>
        <v>ligne 428 ►</v>
      </c>
      <c r="J428" s="75" t="s">
        <v>6208</v>
      </c>
      <c r="K428" s="25"/>
      <c r="L428" s="10">
        <v>1</v>
      </c>
    </row>
    <row r="429" spans="2:12">
      <c r="B429" s="25"/>
      <c r="C429" s="25"/>
      <c r="L429" s="10">
        <v>1</v>
      </c>
    </row>
    <row r="430" spans="2:12" ht="18.75">
      <c r="B430" s="25"/>
      <c r="C430" s="25"/>
      <c r="D430" s="3067" t="s">
        <v>6209</v>
      </c>
      <c r="E430" s="3068"/>
      <c r="F430" s="25"/>
      <c r="G430" s="3067" t="s">
        <v>6210</v>
      </c>
      <c r="H430" s="25"/>
      <c r="I430" s="25"/>
      <c r="J430" s="3067" t="s">
        <v>6211</v>
      </c>
      <c r="K430" s="25"/>
      <c r="L430" s="10">
        <v>1</v>
      </c>
    </row>
    <row r="431" spans="2:12" ht="15.75">
      <c r="B431" s="25"/>
      <c r="C431" s="25"/>
      <c r="D431" s="3060" t="s">
        <v>6044</v>
      </c>
      <c r="E431" s="25"/>
      <c r="F431" s="25"/>
      <c r="G431" s="3061" t="s">
        <v>6045</v>
      </c>
      <c r="H431" s="25"/>
      <c r="I431" s="25"/>
      <c r="J431" s="3061" t="s">
        <v>6046</v>
      </c>
      <c r="K431" s="25"/>
      <c r="L431" s="10">
        <v>1</v>
      </c>
    </row>
    <row r="432" spans="2:12" ht="15.75">
      <c r="B432" s="25"/>
      <c r="C432" s="25"/>
      <c r="D432" s="3060" t="s">
        <v>6047</v>
      </c>
      <c r="E432" s="25"/>
      <c r="F432" s="25"/>
      <c r="G432" s="3061" t="s">
        <v>6048</v>
      </c>
      <c r="H432" s="25"/>
      <c r="I432" s="25"/>
      <c r="J432" s="3061" t="s">
        <v>6049</v>
      </c>
      <c r="K432" s="25"/>
      <c r="L432" s="10">
        <v>1</v>
      </c>
    </row>
    <row r="433" spans="2:12" ht="15.75">
      <c r="B433" s="25"/>
      <c r="C433" s="25"/>
      <c r="D433" s="3060" t="s">
        <v>5952</v>
      </c>
      <c r="E433" s="25"/>
      <c r="F433" s="25"/>
      <c r="G433" s="3061" t="s">
        <v>5953</v>
      </c>
      <c r="H433" s="25"/>
      <c r="I433" s="25"/>
      <c r="J433" s="3061" t="s">
        <v>5954</v>
      </c>
      <c r="K433" s="25"/>
      <c r="L433" s="10">
        <v>1</v>
      </c>
    </row>
    <row r="434" spans="2:12" ht="15.75">
      <c r="B434" s="25"/>
      <c r="C434" s="25"/>
      <c r="D434" s="3060"/>
      <c r="E434" s="25"/>
      <c r="F434" s="25"/>
      <c r="G434" s="3061"/>
      <c r="H434" s="25"/>
      <c r="I434" s="25"/>
      <c r="J434" s="3061"/>
      <c r="K434" s="25"/>
      <c r="L434" s="10">
        <v>1</v>
      </c>
    </row>
    <row r="435" spans="2:12" ht="15.75">
      <c r="B435" s="25"/>
      <c r="C435" s="25"/>
      <c r="D435" s="3060" t="s">
        <v>5189</v>
      </c>
      <c r="E435" s="25"/>
      <c r="F435" s="25"/>
      <c r="G435" s="3061" t="s">
        <v>5190</v>
      </c>
      <c r="H435" s="25"/>
      <c r="I435" s="25"/>
      <c r="J435" s="3061" t="s">
        <v>5191</v>
      </c>
      <c r="K435" s="25"/>
      <c r="L435" s="10">
        <v>1</v>
      </c>
    </row>
    <row r="436" spans="2:12" ht="15.75">
      <c r="B436" s="25"/>
      <c r="C436" s="25"/>
      <c r="D436" s="3060" t="s">
        <v>5221</v>
      </c>
      <c r="E436" s="25"/>
      <c r="F436" s="25"/>
      <c r="G436" s="3061" t="s">
        <v>5222</v>
      </c>
      <c r="H436" s="25"/>
      <c r="I436" s="25"/>
      <c r="J436" s="3061" t="s">
        <v>5223</v>
      </c>
      <c r="K436" s="25"/>
      <c r="L436" s="10">
        <v>1</v>
      </c>
    </row>
    <row r="437" spans="2:12" ht="15.75">
      <c r="B437" s="25"/>
      <c r="C437" s="25"/>
      <c r="D437" s="3060" t="s">
        <v>5242</v>
      </c>
      <c r="E437" s="25"/>
      <c r="F437" s="25"/>
      <c r="G437" s="3061" t="s">
        <v>5243</v>
      </c>
      <c r="H437" s="25"/>
      <c r="I437" s="25"/>
      <c r="J437" s="3061" t="s">
        <v>5244</v>
      </c>
      <c r="K437" s="25"/>
      <c r="L437" s="10">
        <v>1</v>
      </c>
    </row>
    <row r="438" spans="2:12">
      <c r="B438" s="25"/>
      <c r="C438" s="25"/>
      <c r="D438" s="3065" t="s">
        <v>5595</v>
      </c>
      <c r="E438" s="25"/>
      <c r="F438" s="25"/>
      <c r="G438" s="3066" t="s">
        <v>5595</v>
      </c>
      <c r="H438" s="25"/>
      <c r="I438" s="25"/>
      <c r="J438" s="3066" t="s">
        <v>5595</v>
      </c>
      <c r="K438" s="25"/>
      <c r="L438" s="10">
        <v>1</v>
      </c>
    </row>
    <row r="439" spans="2:12" ht="15.75">
      <c r="B439" s="25"/>
      <c r="C439" s="25"/>
      <c r="D439" s="3060" t="s">
        <v>5250</v>
      </c>
      <c r="E439" s="25"/>
      <c r="F439" s="25"/>
      <c r="G439" s="3061" t="s">
        <v>5251</v>
      </c>
      <c r="H439" s="25"/>
      <c r="I439" s="25"/>
      <c r="J439" s="3061" t="s">
        <v>5252</v>
      </c>
      <c r="K439" s="25"/>
      <c r="L439" s="10">
        <v>1</v>
      </c>
    </row>
    <row r="440" spans="2:12" ht="15.75">
      <c r="B440" s="25"/>
      <c r="C440" s="25"/>
      <c r="D440" s="3060"/>
      <c r="E440" s="25"/>
      <c r="F440" s="25"/>
      <c r="G440" s="3061"/>
      <c r="H440" s="25"/>
      <c r="I440" s="25"/>
      <c r="J440" s="3061"/>
      <c r="K440" s="25"/>
      <c r="L440" s="10">
        <v>1</v>
      </c>
    </row>
    <row r="441" spans="2:12" ht="15.75">
      <c r="B441" s="25"/>
      <c r="C441" s="25"/>
      <c r="D441" s="3060" t="s">
        <v>5192</v>
      </c>
      <c r="E441" s="25"/>
      <c r="F441" s="25"/>
      <c r="G441" s="3061" t="s">
        <v>5193</v>
      </c>
      <c r="H441" s="25"/>
      <c r="I441" s="25"/>
      <c r="J441" s="3061" t="s">
        <v>5194</v>
      </c>
      <c r="K441" s="25"/>
      <c r="L441" s="10">
        <v>1</v>
      </c>
    </row>
    <row r="442" spans="2:12" ht="15.75">
      <c r="B442" s="25"/>
      <c r="C442" s="25"/>
      <c r="D442" s="3060" t="s">
        <v>5224</v>
      </c>
      <c r="E442" s="25"/>
      <c r="F442" s="25"/>
      <c r="G442" s="3061" t="s">
        <v>5225</v>
      </c>
      <c r="H442" s="25"/>
      <c r="I442" s="25"/>
      <c r="J442" s="3061" t="s">
        <v>5226</v>
      </c>
      <c r="K442" s="25"/>
      <c r="L442" s="10">
        <v>1</v>
      </c>
    </row>
    <row r="443" spans="2:12" ht="15.75">
      <c r="B443" s="25"/>
      <c r="C443" s="25"/>
      <c r="D443" s="3060" t="s">
        <v>5245</v>
      </c>
      <c r="E443" s="25"/>
      <c r="F443" s="25"/>
      <c r="G443" s="3061" t="s">
        <v>5246</v>
      </c>
      <c r="H443" s="25"/>
      <c r="I443" s="25"/>
      <c r="J443" s="3061" t="s">
        <v>5247</v>
      </c>
      <c r="K443" s="25"/>
      <c r="L443" s="10">
        <v>1</v>
      </c>
    </row>
    <row r="444" spans="2:12" ht="15.75">
      <c r="B444" s="25"/>
      <c r="C444" s="25"/>
      <c r="D444" s="3060" t="s">
        <v>5253</v>
      </c>
      <c r="E444" s="25"/>
      <c r="F444" s="25"/>
      <c r="G444" s="3061" t="s">
        <v>5254</v>
      </c>
      <c r="H444" s="25"/>
      <c r="I444" s="25"/>
      <c r="J444" s="3061" t="s">
        <v>5255</v>
      </c>
      <c r="K444" s="25"/>
      <c r="L444" s="10">
        <v>1</v>
      </c>
    </row>
    <row r="445" spans="2:12" ht="15.75">
      <c r="B445" s="25"/>
      <c r="C445" s="25"/>
      <c r="D445" s="3060"/>
      <c r="E445" s="25"/>
      <c r="F445" s="25"/>
      <c r="G445" s="3061"/>
      <c r="H445" s="25"/>
      <c r="I445" s="25"/>
      <c r="J445" s="3061"/>
      <c r="K445" s="25"/>
      <c r="L445" s="10">
        <v>1</v>
      </c>
    </row>
    <row r="446" spans="2:12" ht="15.75">
      <c r="B446" s="25"/>
      <c r="C446" s="25"/>
      <c r="D446" s="3060" t="s">
        <v>5195</v>
      </c>
      <c r="E446" s="25"/>
      <c r="F446" s="25"/>
      <c r="G446" s="3061" t="s">
        <v>5196</v>
      </c>
      <c r="H446" s="25"/>
      <c r="I446" s="25"/>
      <c r="J446" s="3061" t="s">
        <v>5197</v>
      </c>
      <c r="K446" s="25"/>
      <c r="L446" s="10">
        <v>1</v>
      </c>
    </row>
    <row r="447" spans="2:12" ht="15.75">
      <c r="B447" s="25"/>
      <c r="C447" s="25"/>
      <c r="D447" s="3060" t="s">
        <v>5174</v>
      </c>
      <c r="E447" s="25"/>
      <c r="F447" s="25"/>
      <c r="G447" s="3061" t="s">
        <v>5175</v>
      </c>
      <c r="H447" s="25"/>
      <c r="I447" s="25"/>
      <c r="J447" s="3061" t="s">
        <v>5176</v>
      </c>
      <c r="K447" s="25"/>
      <c r="L447" s="10">
        <v>1</v>
      </c>
    </row>
    <row r="448" spans="2:12">
      <c r="B448" s="25"/>
      <c r="C448" s="25"/>
      <c r="D448" s="3065" t="s">
        <v>5596</v>
      </c>
      <c r="E448" s="25"/>
      <c r="F448" s="25"/>
      <c r="G448" s="3065" t="s">
        <v>5596</v>
      </c>
      <c r="H448" s="25"/>
      <c r="I448" s="25"/>
      <c r="J448" s="3065" t="s">
        <v>5596</v>
      </c>
      <c r="K448" s="25"/>
      <c r="L448" s="10">
        <v>1</v>
      </c>
    </row>
    <row r="449" spans="1:12" ht="15.75">
      <c r="B449" s="25"/>
      <c r="C449" s="25"/>
      <c r="D449" s="3060" t="s">
        <v>5177</v>
      </c>
      <c r="E449" s="25"/>
      <c r="F449" s="25"/>
      <c r="G449" s="3061" t="s">
        <v>5178</v>
      </c>
      <c r="H449" s="25"/>
      <c r="I449" s="25"/>
      <c r="J449" s="3061" t="s">
        <v>5179</v>
      </c>
      <c r="K449" s="25"/>
      <c r="L449" s="10">
        <v>1</v>
      </c>
    </row>
    <row r="450" spans="1:12" ht="15.75">
      <c r="B450" s="25"/>
      <c r="C450" s="25"/>
      <c r="D450" s="3060"/>
      <c r="E450" s="25"/>
      <c r="F450" s="25"/>
      <c r="G450" s="3061"/>
      <c r="H450" s="25"/>
      <c r="I450" s="25"/>
      <c r="J450" s="3061"/>
      <c r="K450" s="25"/>
      <c r="L450" s="10">
        <v>1</v>
      </c>
    </row>
    <row r="451" spans="1:12" ht="15.75">
      <c r="B451" s="25"/>
      <c r="C451" s="25"/>
      <c r="D451" s="3060" t="s">
        <v>5186</v>
      </c>
      <c r="E451" s="25"/>
      <c r="F451" s="25"/>
      <c r="G451" s="3061" t="s">
        <v>5187</v>
      </c>
      <c r="H451" s="25"/>
      <c r="I451" s="25"/>
      <c r="J451" s="3061" t="s">
        <v>5188</v>
      </c>
      <c r="K451" s="25"/>
      <c r="L451" s="10">
        <v>1</v>
      </c>
    </row>
    <row r="452" spans="1:12" ht="15.75">
      <c r="B452" s="25"/>
      <c r="C452" s="25"/>
      <c r="D452" s="3060" t="s">
        <v>6038</v>
      </c>
      <c r="E452" s="25"/>
      <c r="F452" s="25"/>
      <c r="G452" s="3061" t="s">
        <v>6039</v>
      </c>
      <c r="H452" s="25"/>
      <c r="I452" s="25"/>
      <c r="J452" s="3061" t="s">
        <v>6040</v>
      </c>
      <c r="K452" s="25"/>
      <c r="L452" s="10">
        <v>1</v>
      </c>
    </row>
    <row r="453" spans="1:12" ht="15.75">
      <c r="B453" s="25"/>
      <c r="C453" s="25"/>
      <c r="D453" s="3060" t="s">
        <v>5755</v>
      </c>
      <c r="E453" s="25"/>
      <c r="F453" s="25"/>
      <c r="G453" s="3061" t="s">
        <v>5756</v>
      </c>
      <c r="H453" s="25"/>
      <c r="I453" s="25"/>
      <c r="J453" s="3061" t="s">
        <v>5757</v>
      </c>
      <c r="K453" s="25"/>
      <c r="L453" s="10">
        <v>1</v>
      </c>
    </row>
    <row r="454" spans="1:12">
      <c r="B454" s="25"/>
      <c r="C454" s="25"/>
      <c r="D454" s="25"/>
      <c r="E454" s="25"/>
      <c r="F454" s="25"/>
      <c r="G454" s="25"/>
      <c r="H454" s="25"/>
      <c r="I454" s="25"/>
      <c r="J454" s="25"/>
      <c r="K454" s="25"/>
      <c r="L454" s="10">
        <v>1</v>
      </c>
    </row>
    <row r="455" spans="1:12">
      <c r="B455" s="25"/>
      <c r="C455" s="25"/>
      <c r="D455" s="3062" t="s">
        <v>5332</v>
      </c>
      <c r="E455" s="75"/>
      <c r="F455" s="25"/>
      <c r="G455" s="3062" t="s">
        <v>5333</v>
      </c>
      <c r="H455" s="25"/>
      <c r="I455" s="25"/>
      <c r="J455" s="3063" t="s">
        <v>5334</v>
      </c>
      <c r="K455" s="25"/>
      <c r="L455" s="10">
        <v>1</v>
      </c>
    </row>
    <row r="456" spans="1:12">
      <c r="B456" s="25"/>
      <c r="C456" s="25"/>
      <c r="E456" s="25"/>
      <c r="F456" s="25"/>
      <c r="H456" s="25"/>
      <c r="I456" s="25"/>
      <c r="K456" s="25"/>
      <c r="L456" s="2129" t="s">
        <v>3560</v>
      </c>
    </row>
    <row r="457" spans="1:12">
      <c r="A457" s="10">
        <v>1</v>
      </c>
      <c r="B457" s="10">
        <v>1</v>
      </c>
      <c r="C457" s="10">
        <v>1</v>
      </c>
      <c r="D457" s="10">
        <v>1</v>
      </c>
      <c r="E457" s="10">
        <v>1</v>
      </c>
      <c r="F457" s="10">
        <v>1</v>
      </c>
      <c r="G457" s="10">
        <v>1</v>
      </c>
      <c r="H457" s="10">
        <v>1</v>
      </c>
      <c r="I457" s="10">
        <v>1</v>
      </c>
      <c r="J457" s="10">
        <v>1</v>
      </c>
      <c r="K457" s="10">
        <v>1</v>
      </c>
      <c r="L457" s="1" t="str">
        <f>ADDRESS(ROW(),COLUMN(),4)</f>
        <v>L457</v>
      </c>
    </row>
  </sheetData>
  <mergeCells count="1">
    <mergeCell ref="K1: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EDD0-FA98-43EC-8083-19FDA08C45DC}">
  <dimension ref="A1:Y270"/>
  <sheetViews>
    <sheetView workbookViewId="0">
      <selection activeCell="L22" sqref="L22"/>
    </sheetView>
  </sheetViews>
  <sheetFormatPr baseColWidth="10" defaultRowHeight="15"/>
  <cols>
    <col min="2" max="2" width="7.28515625" customWidth="1"/>
    <col min="23" max="23" width="8.7109375" customWidth="1"/>
    <col min="25" max="25" width="76.85546875" customWidth="1"/>
  </cols>
  <sheetData>
    <row r="1" spans="1:25">
      <c r="A1" s="1" t="str">
        <f>ADDRESS(ROW(),COLUMN(),4)</f>
        <v>A1</v>
      </c>
      <c r="B1" s="25"/>
      <c r="C1" s="25"/>
      <c r="D1" s="25"/>
      <c r="E1" s="25"/>
      <c r="F1" s="25"/>
      <c r="G1" s="25"/>
      <c r="H1" s="25"/>
      <c r="I1" s="25"/>
      <c r="J1" s="25"/>
      <c r="K1" s="25"/>
      <c r="L1" s="25"/>
      <c r="M1" s="25"/>
      <c r="N1" s="25"/>
      <c r="O1" s="25"/>
      <c r="P1" s="25"/>
      <c r="Q1" s="25"/>
      <c r="R1" s="25"/>
      <c r="S1" s="25"/>
      <c r="T1" s="25"/>
      <c r="U1" s="25"/>
      <c r="V1" s="25"/>
      <c r="W1" s="10">
        <v>1</v>
      </c>
      <c r="X1" s="11" t="str">
        <f>SUBSTITUTE(ADDRESS(1,COLUMN(),4),"1","")</f>
        <v>X</v>
      </c>
      <c r="Y1" s="12" t="str">
        <f>SUBSTITUTE(ADDRESS(1,COLUMN(),4),"1","")</f>
        <v>Y</v>
      </c>
    </row>
    <row r="2" spans="1:25" ht="18">
      <c r="A2" s="25"/>
      <c r="B2" s="2762" t="s">
        <v>4083</v>
      </c>
      <c r="C2" s="25"/>
      <c r="D2" s="25"/>
      <c r="E2" s="25"/>
      <c r="F2" s="25"/>
      <c r="G2" s="25"/>
      <c r="H2" s="25"/>
      <c r="I2" s="25"/>
      <c r="J2" s="25"/>
      <c r="K2" s="25"/>
      <c r="L2" s="25"/>
      <c r="M2" s="25"/>
      <c r="N2" s="25"/>
      <c r="O2" s="25"/>
      <c r="P2" s="25"/>
      <c r="Q2" s="25"/>
      <c r="R2" s="25"/>
      <c r="S2" s="25"/>
      <c r="T2" s="51" t="s">
        <v>14</v>
      </c>
      <c r="U2" s="1" t="str">
        <f>$W$270</f>
        <v>W270</v>
      </c>
      <c r="V2" s="25"/>
      <c r="W2" s="10">
        <v>1</v>
      </c>
      <c r="X2" s="16" t="s">
        <v>0</v>
      </c>
      <c r="Y2" s="17"/>
    </row>
    <row r="3" spans="1:25" ht="18">
      <c r="A3" s="25"/>
      <c r="B3" s="2762" t="s">
        <v>4084</v>
      </c>
      <c r="C3" s="25"/>
      <c r="D3" s="25"/>
      <c r="E3" s="25"/>
      <c r="F3" s="25"/>
      <c r="G3" s="25"/>
      <c r="H3" s="25"/>
      <c r="I3" s="25"/>
      <c r="J3" s="25"/>
      <c r="K3" s="25"/>
      <c r="L3" s="25"/>
      <c r="M3" s="25"/>
      <c r="N3" s="25"/>
      <c r="O3" s="25"/>
      <c r="P3" s="25"/>
      <c r="Q3" s="25"/>
      <c r="R3" s="25"/>
      <c r="S3" s="25"/>
      <c r="T3" s="25"/>
      <c r="U3" s="25"/>
      <c r="V3" s="25"/>
      <c r="W3" s="10">
        <v>1</v>
      </c>
      <c r="X3" s="27">
        <f ca="1">COUNTA(A1:W270) + COUNTBLANK(A1:W270)</f>
        <v>6210</v>
      </c>
      <c r="Y3" s="28" t="str">
        <f>"cellules entre -cells -celdas  "&amp;" " &amp;A1&amp;" et  "&amp;W270</f>
        <v>cellules entre -cells -celdas   A1 et  W270</v>
      </c>
    </row>
    <row r="4" spans="1:25" ht="15.75">
      <c r="A4" s="25"/>
      <c r="B4" s="5271" t="s">
        <v>4085</v>
      </c>
      <c r="C4" s="5271"/>
      <c r="D4" s="5271"/>
      <c r="E4" s="5271"/>
      <c r="F4" s="5271"/>
      <c r="G4" s="5271"/>
      <c r="H4" s="5271"/>
      <c r="I4" s="5271"/>
      <c r="J4" s="5271"/>
      <c r="K4" s="5271"/>
      <c r="L4" s="5271"/>
      <c r="M4" s="5271"/>
      <c r="N4" s="5271"/>
      <c r="O4" s="25"/>
      <c r="P4" s="25"/>
      <c r="Q4" s="25"/>
      <c r="R4" s="25"/>
      <c r="S4" s="25"/>
      <c r="T4" s="25"/>
      <c r="U4" s="25"/>
      <c r="V4" s="25"/>
      <c r="W4" s="10">
        <v>1</v>
      </c>
      <c r="X4" s="27">
        <f ca="1">COUNTA(A1:W270)</f>
        <v>500</v>
      </c>
      <c r="Y4" s="28" t="s">
        <v>4</v>
      </c>
    </row>
    <row r="5" spans="1:25" ht="15.75">
      <c r="A5" s="25"/>
      <c r="B5" s="5271"/>
      <c r="C5" s="5271"/>
      <c r="D5" s="5271"/>
      <c r="E5" s="5271"/>
      <c r="F5" s="5271"/>
      <c r="G5" s="5271"/>
      <c r="H5" s="5271"/>
      <c r="I5" s="5271"/>
      <c r="J5" s="5271"/>
      <c r="K5" s="5271"/>
      <c r="L5" s="5271"/>
      <c r="M5" s="5271"/>
      <c r="N5" s="5271"/>
      <c r="O5" s="25"/>
      <c r="P5" s="25"/>
      <c r="Q5" s="25"/>
      <c r="R5" s="25"/>
      <c r="S5" s="25"/>
      <c r="T5" s="25"/>
      <c r="U5" s="25"/>
      <c r="V5" s="25"/>
      <c r="W5" s="10">
        <v>1</v>
      </c>
      <c r="X5" s="27">
        <f ca="1">COUNTBLANK(A1:W270)</f>
        <v>5710</v>
      </c>
      <c r="Y5" s="28" t="s">
        <v>8</v>
      </c>
    </row>
    <row r="6" spans="1:25" ht="21" customHeight="1">
      <c r="A6" s="25"/>
      <c r="B6" s="5272" t="s">
        <v>4086</v>
      </c>
      <c r="C6" s="5272"/>
      <c r="D6" s="5272"/>
      <c r="E6" s="5272"/>
      <c r="F6" s="5272"/>
      <c r="G6" s="5272"/>
      <c r="H6" s="5272"/>
      <c r="I6" s="5272"/>
      <c r="J6" s="5272"/>
      <c r="K6" s="5272"/>
      <c r="L6" s="5272"/>
      <c r="M6" s="5272"/>
      <c r="N6" s="5272"/>
      <c r="O6" s="25"/>
      <c r="P6" s="25"/>
      <c r="Q6" s="25"/>
      <c r="R6" s="25"/>
      <c r="S6" s="25"/>
      <c r="T6" s="25"/>
      <c r="U6" s="25"/>
      <c r="V6" s="25"/>
      <c r="W6" s="10">
        <v>1</v>
      </c>
      <c r="X6" s="27">
        <f>SUM(W1:W268)+2</f>
        <v>270</v>
      </c>
      <c r="Y6" s="28" t="s">
        <v>11</v>
      </c>
    </row>
    <row r="7" spans="1:25" ht="15.75">
      <c r="A7" s="25"/>
      <c r="B7" s="5272"/>
      <c r="C7" s="5272"/>
      <c r="D7" s="5272"/>
      <c r="E7" s="5272"/>
      <c r="F7" s="5272"/>
      <c r="G7" s="5272"/>
      <c r="H7" s="5272"/>
      <c r="I7" s="5272"/>
      <c r="J7" s="5272"/>
      <c r="K7" s="5272"/>
      <c r="L7" s="5272"/>
      <c r="M7" s="5272"/>
      <c r="N7" s="5272"/>
      <c r="O7" s="25"/>
      <c r="P7" s="25"/>
      <c r="Q7" s="25"/>
      <c r="R7" s="25"/>
      <c r="S7" s="25"/>
      <c r="T7" s="25"/>
      <c r="U7" s="25"/>
      <c r="V7" s="25"/>
      <c r="W7" s="10">
        <v>1</v>
      </c>
      <c r="X7" s="27">
        <f>SUM(A270:V270)+1</f>
        <v>23</v>
      </c>
      <c r="Y7" s="28" t="s">
        <v>18</v>
      </c>
    </row>
    <row r="8" spans="1:25">
      <c r="A8" s="25"/>
      <c r="B8" t="s">
        <v>4087</v>
      </c>
      <c r="C8" s="25"/>
      <c r="D8" s="25"/>
      <c r="E8" s="25"/>
      <c r="F8" s="25"/>
      <c r="G8" s="25"/>
      <c r="H8" s="25"/>
      <c r="I8" s="25"/>
      <c r="J8" s="25"/>
      <c r="K8" s="25"/>
      <c r="L8" s="25"/>
      <c r="M8" s="25"/>
      <c r="N8" s="25"/>
      <c r="O8" s="25"/>
      <c r="P8" s="25"/>
      <c r="Q8" s="25"/>
      <c r="R8" s="25"/>
      <c r="S8" s="25"/>
      <c r="T8" s="25"/>
      <c r="U8" s="25"/>
      <c r="V8" s="25"/>
      <c r="W8" s="10">
        <v>1</v>
      </c>
    </row>
    <row r="9" spans="1:25">
      <c r="A9" s="25"/>
      <c r="B9" t="s">
        <v>4088</v>
      </c>
      <c r="C9" s="25"/>
      <c r="D9" s="25"/>
      <c r="E9" s="25"/>
      <c r="F9" s="25"/>
      <c r="G9" s="25"/>
      <c r="H9" s="25"/>
      <c r="I9" s="25"/>
      <c r="J9" s="25"/>
      <c r="K9" s="25"/>
      <c r="L9" s="25"/>
      <c r="M9" s="25"/>
      <c r="N9" s="25"/>
      <c r="O9" s="25"/>
      <c r="P9" s="25"/>
      <c r="Q9" s="25"/>
      <c r="R9" s="25"/>
      <c r="S9" s="25"/>
      <c r="T9" s="25"/>
      <c r="W9" s="10">
        <v>1</v>
      </c>
    </row>
    <row r="10" spans="1:25" ht="18">
      <c r="A10" s="25"/>
      <c r="B10" s="2762" t="s">
        <v>4089</v>
      </c>
      <c r="C10" s="25"/>
      <c r="D10" s="25"/>
      <c r="E10" s="25"/>
      <c r="F10" s="25"/>
      <c r="G10" s="25"/>
      <c r="H10" s="25"/>
      <c r="I10" s="25"/>
      <c r="J10" s="25"/>
      <c r="K10" s="25"/>
      <c r="L10" s="25"/>
      <c r="M10" s="25"/>
      <c r="N10" s="25"/>
      <c r="O10" s="25"/>
      <c r="P10" s="25"/>
      <c r="Q10" s="25"/>
      <c r="R10" s="25"/>
      <c r="S10" s="25"/>
      <c r="T10" s="25"/>
      <c r="U10" s="25"/>
      <c r="V10" s="25"/>
      <c r="W10" s="10">
        <v>1</v>
      </c>
    </row>
    <row r="11" spans="1:25">
      <c r="A11" s="25"/>
      <c r="B11" t="s">
        <v>4090</v>
      </c>
      <c r="C11" s="25"/>
      <c r="D11" s="25"/>
      <c r="E11" s="25"/>
      <c r="F11" s="25"/>
      <c r="G11" s="25"/>
      <c r="H11" s="25"/>
      <c r="I11" s="25"/>
      <c r="J11" s="25"/>
      <c r="K11" s="25"/>
      <c r="L11" s="25"/>
      <c r="M11" s="25"/>
      <c r="N11" s="25"/>
      <c r="O11" s="25"/>
      <c r="P11" s="25"/>
      <c r="Q11" s="25"/>
      <c r="R11" s="25"/>
      <c r="S11" s="25"/>
      <c r="T11" s="25"/>
      <c r="U11" s="25"/>
      <c r="V11" s="25"/>
      <c r="W11" s="10">
        <v>1</v>
      </c>
    </row>
    <row r="12" spans="1:25">
      <c r="A12" s="25"/>
      <c r="B12" s="25" t="s">
        <v>4091</v>
      </c>
      <c r="C12" s="25"/>
      <c r="D12" s="25"/>
      <c r="E12" s="25"/>
      <c r="F12" s="25"/>
      <c r="G12" s="25"/>
      <c r="H12" s="25"/>
      <c r="I12" s="25"/>
      <c r="J12" s="25"/>
      <c r="K12" s="25"/>
      <c r="L12" s="25"/>
      <c r="M12" s="25"/>
      <c r="N12" s="25"/>
      <c r="O12" s="25"/>
      <c r="P12" s="25"/>
      <c r="Q12" s="25"/>
      <c r="R12" s="25"/>
      <c r="S12" s="25"/>
      <c r="T12" s="25"/>
      <c r="U12" s="25"/>
      <c r="V12" s="25"/>
      <c r="W12" s="10">
        <v>1</v>
      </c>
    </row>
    <row r="13" spans="1:25">
      <c r="A13" s="25"/>
      <c r="B13" s="25"/>
      <c r="C13" s="25"/>
      <c r="D13" s="25"/>
      <c r="E13" s="25"/>
      <c r="F13" s="25"/>
      <c r="G13" s="25"/>
      <c r="H13" s="25"/>
      <c r="I13" s="25"/>
      <c r="J13" s="25"/>
      <c r="K13" s="25"/>
      <c r="L13" s="25"/>
      <c r="M13" s="25"/>
      <c r="N13" s="25"/>
      <c r="O13" s="25"/>
      <c r="P13" s="25"/>
      <c r="Q13" s="25"/>
      <c r="R13" s="25"/>
      <c r="S13" s="25"/>
      <c r="T13" s="25"/>
      <c r="U13" s="25"/>
      <c r="V13" s="25"/>
      <c r="W13" s="10">
        <v>1</v>
      </c>
    </row>
    <row r="14" spans="1:25">
      <c r="A14" s="25"/>
      <c r="B14" s="2763" t="s">
        <v>4092</v>
      </c>
      <c r="C14" s="25"/>
      <c r="D14" s="25"/>
      <c r="E14" s="25"/>
      <c r="F14" s="25"/>
      <c r="G14" s="25"/>
      <c r="H14" s="25"/>
      <c r="I14" s="25"/>
      <c r="J14" s="25"/>
      <c r="K14" s="25"/>
      <c r="L14" s="25"/>
      <c r="M14" s="25"/>
      <c r="N14" s="25"/>
      <c r="O14" s="25"/>
      <c r="P14" s="25"/>
      <c r="Q14" s="25"/>
      <c r="R14" s="25"/>
      <c r="S14" s="25"/>
      <c r="T14" s="25"/>
      <c r="U14" s="25"/>
      <c r="V14" s="25"/>
      <c r="W14" s="10">
        <v>1</v>
      </c>
    </row>
    <row r="15" spans="1:25">
      <c r="A15" s="25"/>
      <c r="B15" s="2292" t="s">
        <v>4093</v>
      </c>
      <c r="C15" s="25"/>
      <c r="D15" s="25"/>
      <c r="E15" s="25"/>
      <c r="F15" s="25"/>
      <c r="G15" s="25"/>
      <c r="H15" s="25"/>
      <c r="I15" s="25"/>
      <c r="J15" s="25"/>
      <c r="K15" s="25"/>
      <c r="L15" s="25"/>
      <c r="M15" s="25"/>
      <c r="N15" s="25"/>
      <c r="O15" s="25"/>
      <c r="P15" s="25"/>
      <c r="Q15" s="25"/>
      <c r="R15" s="25"/>
      <c r="S15" s="25"/>
      <c r="T15" s="25"/>
      <c r="U15" s="25"/>
      <c r="V15" s="25"/>
      <c r="W15" s="10">
        <v>1</v>
      </c>
    </row>
    <row r="16" spans="1:25">
      <c r="A16" s="25"/>
      <c r="B16" s="2292" t="s">
        <v>4094</v>
      </c>
      <c r="C16" s="25"/>
      <c r="D16" s="25"/>
      <c r="E16" s="25"/>
      <c r="F16" s="25"/>
      <c r="G16" s="25"/>
      <c r="H16" s="25"/>
      <c r="I16" s="25"/>
      <c r="J16" s="25"/>
      <c r="K16" s="25"/>
      <c r="L16" s="25"/>
      <c r="M16" s="25"/>
      <c r="N16" s="25"/>
      <c r="O16" s="25"/>
      <c r="P16" s="25"/>
      <c r="Q16" s="25"/>
      <c r="R16" s="25"/>
      <c r="S16" s="25"/>
      <c r="T16" s="25"/>
      <c r="U16" s="25"/>
      <c r="V16" s="25"/>
      <c r="W16" s="10">
        <v>1</v>
      </c>
    </row>
    <row r="17" spans="1:23">
      <c r="A17" s="25"/>
      <c r="B17" s="2763" t="s">
        <v>4095</v>
      </c>
      <c r="C17" s="25"/>
      <c r="D17" s="25"/>
      <c r="E17" s="25"/>
      <c r="F17" s="25"/>
      <c r="G17" s="25"/>
      <c r="H17" s="25"/>
      <c r="I17" s="25"/>
      <c r="J17" s="25"/>
      <c r="K17" s="25"/>
      <c r="L17" s="25"/>
      <c r="M17" s="25"/>
      <c r="N17" s="25"/>
      <c r="O17" s="25"/>
      <c r="P17" s="25"/>
      <c r="Q17" s="25"/>
      <c r="R17" s="25"/>
      <c r="S17" s="25"/>
      <c r="T17" s="25"/>
      <c r="U17" s="25"/>
      <c r="V17" s="25"/>
      <c r="W17" s="10">
        <v>1</v>
      </c>
    </row>
    <row r="18" spans="1:23">
      <c r="A18" s="25"/>
      <c r="B18" s="2292" t="s">
        <v>4096</v>
      </c>
      <c r="C18" s="25"/>
      <c r="D18" s="25"/>
      <c r="E18" s="25"/>
      <c r="F18" s="25"/>
      <c r="G18" s="25"/>
      <c r="H18" s="25"/>
      <c r="I18" s="25"/>
      <c r="J18" s="25"/>
      <c r="K18" s="25"/>
      <c r="L18" s="25"/>
      <c r="M18" s="25"/>
      <c r="N18" s="25"/>
      <c r="O18" s="25"/>
      <c r="P18" s="25"/>
      <c r="Q18" s="25"/>
      <c r="R18" s="25"/>
      <c r="S18" s="25"/>
      <c r="T18" s="25"/>
      <c r="U18" s="25"/>
      <c r="V18" s="25"/>
      <c r="W18" s="10">
        <v>1</v>
      </c>
    </row>
    <row r="19" spans="1:23">
      <c r="A19" s="25"/>
      <c r="B19" s="2292" t="s">
        <v>4097</v>
      </c>
      <c r="C19" s="25"/>
      <c r="D19" s="25"/>
      <c r="E19" s="25"/>
      <c r="F19" s="25"/>
      <c r="G19" s="25"/>
      <c r="H19" s="25"/>
      <c r="I19" s="25"/>
      <c r="J19" s="25"/>
      <c r="K19" s="25"/>
      <c r="L19" s="25"/>
      <c r="M19" s="25"/>
      <c r="N19" s="25"/>
      <c r="O19" s="25"/>
      <c r="P19" s="25"/>
      <c r="Q19" s="25"/>
      <c r="R19" s="25"/>
      <c r="S19" s="25"/>
      <c r="T19" s="25"/>
      <c r="U19" s="25"/>
      <c r="V19" s="25"/>
      <c r="W19" s="10">
        <v>1</v>
      </c>
    </row>
    <row r="20" spans="1:23">
      <c r="A20" s="25"/>
      <c r="B20" s="2763" t="s">
        <v>4098</v>
      </c>
      <c r="C20" s="25"/>
      <c r="D20" s="25"/>
      <c r="E20" s="25"/>
      <c r="F20" s="25"/>
      <c r="G20" s="25"/>
      <c r="H20" s="25"/>
      <c r="I20" s="25"/>
      <c r="J20" s="25"/>
      <c r="K20" s="25"/>
      <c r="L20" s="25"/>
      <c r="M20" s="25"/>
      <c r="N20" s="25"/>
      <c r="O20" s="25"/>
      <c r="P20" s="25"/>
      <c r="Q20" s="25"/>
      <c r="R20" s="25"/>
      <c r="S20" s="25"/>
      <c r="T20" s="25"/>
      <c r="U20" s="25"/>
      <c r="V20" s="25"/>
      <c r="W20" s="10">
        <v>1</v>
      </c>
    </row>
    <row r="21" spans="1:23">
      <c r="A21" s="25"/>
      <c r="B21" s="2292" t="s">
        <v>4099</v>
      </c>
      <c r="C21" s="25"/>
      <c r="D21" s="25"/>
      <c r="E21" s="25"/>
      <c r="F21" s="25"/>
      <c r="G21" s="25"/>
      <c r="H21" s="25"/>
      <c r="I21" s="25"/>
      <c r="J21" s="25"/>
      <c r="K21" s="25"/>
      <c r="L21" s="25"/>
      <c r="M21" s="25"/>
      <c r="N21" s="25"/>
      <c r="O21" s="25"/>
      <c r="P21" s="25"/>
      <c r="Q21" s="25"/>
      <c r="R21" s="25"/>
      <c r="S21" s="25"/>
      <c r="T21" s="25"/>
      <c r="U21" s="25"/>
      <c r="V21" s="25"/>
      <c r="W21" s="10">
        <v>1</v>
      </c>
    </row>
    <row r="22" spans="1:23">
      <c r="A22" s="25"/>
      <c r="B22" s="2292" t="s">
        <v>4100</v>
      </c>
      <c r="C22" s="25"/>
      <c r="D22" s="25"/>
      <c r="E22" s="25"/>
      <c r="F22" s="25"/>
      <c r="G22" s="25"/>
      <c r="H22" s="25"/>
      <c r="I22" s="25"/>
      <c r="J22" s="25"/>
      <c r="K22" s="25"/>
      <c r="L22" s="25"/>
      <c r="M22" s="25"/>
      <c r="N22" s="25"/>
      <c r="O22" s="25"/>
      <c r="P22" s="25"/>
      <c r="Q22" s="25"/>
      <c r="R22" s="25"/>
      <c r="S22" s="25"/>
      <c r="T22" s="25"/>
      <c r="U22" s="25"/>
      <c r="V22" s="25"/>
      <c r="W22" s="10">
        <v>1</v>
      </c>
    </row>
    <row r="23" spans="1:23">
      <c r="A23" s="25"/>
      <c r="C23" s="25"/>
      <c r="D23" s="25"/>
      <c r="E23" s="25"/>
      <c r="F23" s="25"/>
      <c r="G23" s="25"/>
      <c r="H23" s="25"/>
      <c r="I23" s="25"/>
      <c r="J23" s="25"/>
      <c r="K23" s="25"/>
      <c r="L23" s="25"/>
      <c r="M23" s="25"/>
      <c r="N23" s="25"/>
      <c r="O23" s="25"/>
      <c r="P23" s="25"/>
      <c r="Q23" s="25"/>
      <c r="R23" s="25"/>
      <c r="S23" s="25"/>
      <c r="T23" s="25"/>
      <c r="U23" s="25"/>
      <c r="V23" s="25"/>
      <c r="W23" s="10">
        <v>1</v>
      </c>
    </row>
    <row r="24" spans="1:23">
      <c r="A24" s="25"/>
      <c r="B24" t="s">
        <v>4101</v>
      </c>
      <c r="C24" s="25"/>
      <c r="D24" s="25"/>
      <c r="E24" s="25"/>
      <c r="F24" s="25"/>
      <c r="G24" s="25"/>
      <c r="H24" s="25"/>
      <c r="I24" s="25"/>
      <c r="J24" s="25"/>
      <c r="K24" s="25"/>
      <c r="L24" s="25"/>
      <c r="M24" s="25"/>
      <c r="N24" s="25"/>
      <c r="O24" s="25"/>
      <c r="P24" s="25"/>
      <c r="Q24" s="25"/>
      <c r="R24" s="25"/>
      <c r="S24" s="25"/>
      <c r="T24" s="25"/>
      <c r="U24" s="25"/>
      <c r="V24" s="25"/>
      <c r="W24" s="10">
        <v>1</v>
      </c>
    </row>
    <row r="25" spans="1:23">
      <c r="A25" s="25"/>
      <c r="B25" t="s">
        <v>4102</v>
      </c>
      <c r="C25" s="25"/>
      <c r="D25" s="25"/>
      <c r="E25" s="25"/>
      <c r="F25" s="25"/>
      <c r="G25" s="25"/>
      <c r="H25" s="25"/>
      <c r="I25" s="25"/>
      <c r="J25" s="25"/>
      <c r="K25" s="25"/>
      <c r="L25" s="25"/>
      <c r="M25" s="25"/>
      <c r="N25" s="25"/>
      <c r="O25" s="25"/>
      <c r="P25" s="25"/>
      <c r="Q25" s="25"/>
      <c r="R25" s="25"/>
      <c r="S25" s="25"/>
      <c r="T25" s="25"/>
      <c r="U25" s="25"/>
      <c r="V25" s="25"/>
      <c r="W25" s="10">
        <v>1</v>
      </c>
    </row>
    <row r="26" spans="1:23">
      <c r="A26" s="25"/>
      <c r="B26" s="25"/>
      <c r="C26" s="25"/>
      <c r="D26" s="25"/>
      <c r="E26" s="25"/>
      <c r="F26" s="25"/>
      <c r="G26" s="25"/>
      <c r="H26" s="25"/>
      <c r="I26" s="25"/>
      <c r="J26" s="25"/>
      <c r="K26" s="25"/>
      <c r="L26" s="25"/>
      <c r="M26" s="25"/>
      <c r="N26" s="25"/>
      <c r="O26" s="25"/>
      <c r="P26" s="25"/>
      <c r="Q26" s="25"/>
      <c r="R26" s="25"/>
      <c r="S26" s="25"/>
      <c r="T26" s="25"/>
      <c r="U26" s="25"/>
      <c r="V26" s="25"/>
      <c r="W26" s="10">
        <v>1</v>
      </c>
    </row>
    <row r="27" spans="1:23" ht="18">
      <c r="A27" s="25"/>
      <c r="B27" s="2762" t="s">
        <v>4103</v>
      </c>
      <c r="C27" s="25"/>
      <c r="D27" s="25"/>
      <c r="E27" s="25"/>
      <c r="F27" s="25"/>
      <c r="G27" s="25"/>
      <c r="H27" s="25"/>
      <c r="I27" s="25"/>
      <c r="J27" s="25"/>
      <c r="K27" s="25"/>
      <c r="L27" s="25"/>
      <c r="M27" s="25"/>
      <c r="N27" s="25"/>
      <c r="O27" s="25"/>
      <c r="P27" s="25"/>
      <c r="Q27" s="25"/>
      <c r="R27" s="25"/>
      <c r="S27" s="25"/>
      <c r="T27" s="25"/>
      <c r="U27" s="25"/>
      <c r="V27" s="25"/>
      <c r="W27" s="10">
        <v>1</v>
      </c>
    </row>
    <row r="28" spans="1:23">
      <c r="A28" s="25"/>
      <c r="B28" t="s">
        <v>4104</v>
      </c>
      <c r="C28" s="25"/>
      <c r="D28" s="25"/>
      <c r="E28" s="25"/>
      <c r="F28" s="25"/>
      <c r="G28" s="25"/>
      <c r="H28" s="25"/>
      <c r="I28" s="25"/>
      <c r="J28" s="25"/>
      <c r="K28" s="25"/>
      <c r="L28" s="25"/>
      <c r="M28" s="25"/>
      <c r="N28" s="25"/>
      <c r="O28" s="25"/>
      <c r="P28" s="25"/>
      <c r="Q28" s="25"/>
      <c r="R28" s="25"/>
      <c r="S28" s="25"/>
      <c r="T28" s="25"/>
      <c r="U28" s="25"/>
      <c r="V28" s="25"/>
      <c r="W28" s="10">
        <v>1</v>
      </c>
    </row>
    <row r="29" spans="1:23">
      <c r="A29" s="25"/>
      <c r="B29" s="2291" t="s">
        <v>4105</v>
      </c>
      <c r="C29" s="25"/>
      <c r="D29" s="25"/>
      <c r="E29" s="25"/>
      <c r="F29" s="25"/>
      <c r="G29" s="25"/>
      <c r="H29" s="25"/>
      <c r="I29" s="25"/>
      <c r="J29" s="25"/>
      <c r="K29" s="25"/>
      <c r="L29" s="25"/>
      <c r="M29" s="25"/>
      <c r="N29" s="25"/>
      <c r="O29" s="25"/>
      <c r="P29" s="25"/>
      <c r="Q29" s="25"/>
      <c r="R29" s="25"/>
      <c r="S29" s="25"/>
      <c r="T29" s="25"/>
      <c r="U29" s="25"/>
      <c r="V29" s="25"/>
      <c r="W29" s="10">
        <v>1</v>
      </c>
    </row>
    <row r="30" spans="1:23">
      <c r="A30" s="25"/>
      <c r="B30" t="s">
        <v>4106</v>
      </c>
      <c r="C30" s="25"/>
      <c r="D30" s="25"/>
      <c r="E30" s="25"/>
      <c r="F30" s="25"/>
      <c r="G30" s="25"/>
      <c r="H30" s="25"/>
      <c r="I30" s="25"/>
      <c r="J30" s="25"/>
      <c r="K30" s="25"/>
      <c r="L30" s="25"/>
      <c r="M30" s="25"/>
      <c r="N30" s="25"/>
      <c r="O30" s="25"/>
      <c r="P30" s="25"/>
      <c r="Q30" s="25"/>
      <c r="R30" s="25"/>
      <c r="S30" s="25"/>
      <c r="T30" s="25"/>
      <c r="U30" s="25"/>
      <c r="V30" s="25"/>
      <c r="W30" s="10">
        <v>1</v>
      </c>
    </row>
    <row r="31" spans="1:23">
      <c r="A31" s="25"/>
      <c r="B31" s="2291"/>
      <c r="C31" s="25"/>
      <c r="D31" s="25"/>
      <c r="E31" s="25"/>
      <c r="F31" s="25"/>
      <c r="G31" s="25"/>
      <c r="H31" s="25"/>
      <c r="I31" s="25"/>
      <c r="J31" s="25"/>
      <c r="K31" s="25"/>
      <c r="L31" s="25"/>
      <c r="M31" s="25"/>
      <c r="N31" s="25"/>
      <c r="O31" s="25"/>
      <c r="P31" s="25"/>
      <c r="Q31" s="25"/>
      <c r="R31" s="25"/>
      <c r="S31" s="25"/>
      <c r="T31" s="25"/>
      <c r="U31" s="25"/>
      <c r="V31" s="25"/>
      <c r="W31" s="10">
        <v>1</v>
      </c>
    </row>
    <row r="32" spans="1:23">
      <c r="A32" s="25"/>
      <c r="B32" s="2764" t="s">
        <v>4107</v>
      </c>
      <c r="C32" s="25"/>
      <c r="D32" s="25"/>
      <c r="E32" s="25"/>
      <c r="F32" s="25"/>
      <c r="G32" s="25"/>
      <c r="H32" s="25"/>
      <c r="I32" s="25"/>
      <c r="J32" s="25"/>
      <c r="K32" s="25"/>
      <c r="L32" s="25"/>
      <c r="M32" s="25"/>
      <c r="N32" s="25"/>
      <c r="O32" s="25"/>
      <c r="P32" s="25"/>
      <c r="Q32" s="25"/>
      <c r="R32" s="25"/>
      <c r="S32" s="25"/>
      <c r="T32" s="25"/>
      <c r="U32" s="25"/>
      <c r="V32" s="25"/>
      <c r="W32" s="10">
        <v>1</v>
      </c>
    </row>
    <row r="33" spans="1:23">
      <c r="A33" s="25"/>
      <c r="B33" s="2291" t="s">
        <v>4108</v>
      </c>
      <c r="C33" s="25"/>
      <c r="D33" s="25"/>
      <c r="E33" s="25"/>
      <c r="F33" s="25"/>
      <c r="G33" s="25"/>
      <c r="H33" s="25"/>
      <c r="I33" s="25"/>
      <c r="J33" s="25"/>
      <c r="K33" s="25"/>
      <c r="L33" s="25"/>
      <c r="M33" s="25"/>
      <c r="N33" s="25"/>
      <c r="O33" s="25"/>
      <c r="P33" s="25"/>
      <c r="Q33" s="25"/>
      <c r="R33" s="25"/>
      <c r="S33" s="25"/>
      <c r="T33" s="25"/>
      <c r="U33" s="25"/>
      <c r="V33" s="25"/>
      <c r="W33" s="10">
        <v>1</v>
      </c>
    </row>
    <row r="34" spans="1:23">
      <c r="A34" s="25"/>
      <c r="B34" s="2291" t="s">
        <v>4109</v>
      </c>
      <c r="C34" s="25"/>
      <c r="D34" s="25"/>
      <c r="E34" s="25"/>
      <c r="F34" s="25"/>
      <c r="G34" s="25"/>
      <c r="H34" s="25"/>
      <c r="I34" s="25"/>
      <c r="J34" s="25"/>
      <c r="K34" s="25"/>
      <c r="L34" s="25"/>
      <c r="M34" s="25"/>
      <c r="N34" s="25"/>
      <c r="O34" s="25"/>
      <c r="P34" s="25"/>
      <c r="Q34" s="25"/>
      <c r="R34" s="25"/>
      <c r="S34" s="25"/>
      <c r="T34" s="25"/>
      <c r="U34" s="25"/>
      <c r="V34" s="25"/>
      <c r="W34" s="10">
        <v>1</v>
      </c>
    </row>
    <row r="35" spans="1:23">
      <c r="A35" s="25"/>
      <c r="B35" s="2291"/>
      <c r="C35" s="25"/>
      <c r="D35" s="25"/>
      <c r="E35" s="25"/>
      <c r="F35" s="25"/>
      <c r="G35" s="25"/>
      <c r="H35" s="25"/>
      <c r="I35" s="25"/>
      <c r="J35" s="25"/>
      <c r="K35" s="25"/>
      <c r="L35" s="25"/>
      <c r="M35" s="25"/>
      <c r="N35" s="25"/>
      <c r="O35" s="25"/>
      <c r="P35" s="25"/>
      <c r="Q35" s="25"/>
      <c r="R35" s="25"/>
      <c r="S35" s="25"/>
      <c r="T35" s="25"/>
      <c r="U35" s="25"/>
      <c r="V35" s="25"/>
      <c r="W35" s="10">
        <v>1</v>
      </c>
    </row>
    <row r="36" spans="1:23">
      <c r="A36" s="25"/>
      <c r="B36" s="2764" t="s">
        <v>4110</v>
      </c>
      <c r="C36" s="25"/>
      <c r="D36" s="25"/>
      <c r="E36" s="25"/>
      <c r="F36" s="25"/>
      <c r="G36" s="25"/>
      <c r="H36" s="25"/>
      <c r="I36" s="25"/>
      <c r="J36" s="25"/>
      <c r="K36" s="25"/>
      <c r="L36" s="25"/>
      <c r="M36" s="25"/>
      <c r="N36" s="25"/>
      <c r="O36" s="25"/>
      <c r="P36" s="25"/>
      <c r="Q36" s="25"/>
      <c r="R36" s="25"/>
      <c r="S36" s="25"/>
      <c r="T36" s="25"/>
      <c r="U36" s="25"/>
      <c r="V36" s="25"/>
      <c r="W36" s="10">
        <v>1</v>
      </c>
    </row>
    <row r="37" spans="1:23">
      <c r="A37" s="25"/>
      <c r="B37" s="2291" t="s">
        <v>4111</v>
      </c>
      <c r="C37" s="25"/>
      <c r="D37" s="25"/>
      <c r="E37" s="25"/>
      <c r="F37" s="25"/>
      <c r="G37" s="25"/>
      <c r="H37" s="25"/>
      <c r="I37" s="25"/>
      <c r="J37" s="25"/>
      <c r="K37" s="25"/>
      <c r="L37" s="25"/>
      <c r="M37" s="25"/>
      <c r="N37" s="25"/>
      <c r="O37" s="25"/>
      <c r="P37" s="25"/>
      <c r="Q37" s="25"/>
      <c r="R37" s="25"/>
      <c r="S37" s="25"/>
      <c r="T37" s="25"/>
      <c r="U37" s="25"/>
      <c r="V37" s="25"/>
      <c r="W37" s="10">
        <v>1</v>
      </c>
    </row>
    <row r="38" spans="1:23">
      <c r="A38" s="25"/>
      <c r="B38" s="2291" t="s">
        <v>4112</v>
      </c>
      <c r="C38" s="25"/>
      <c r="D38" s="25"/>
      <c r="E38" s="25"/>
      <c r="F38" s="25"/>
      <c r="G38" s="25"/>
      <c r="H38" s="25"/>
      <c r="I38" s="25"/>
      <c r="J38" s="25"/>
      <c r="K38" s="25"/>
      <c r="L38" s="25"/>
      <c r="M38" s="25"/>
      <c r="N38" s="25"/>
      <c r="O38" s="25"/>
      <c r="P38" s="25"/>
      <c r="Q38" s="25"/>
      <c r="R38" s="25"/>
      <c r="S38" s="25"/>
      <c r="T38" s="25"/>
      <c r="U38" s="25"/>
      <c r="V38" s="25"/>
      <c r="W38" s="10">
        <v>1</v>
      </c>
    </row>
    <row r="39" spans="1:23">
      <c r="A39" s="25"/>
      <c r="C39" s="25"/>
      <c r="D39" s="25"/>
      <c r="E39" s="25"/>
      <c r="F39" s="25"/>
      <c r="G39" s="25"/>
      <c r="H39" s="25"/>
      <c r="I39" s="25"/>
      <c r="J39" s="25"/>
      <c r="K39" s="25"/>
      <c r="L39" s="25"/>
      <c r="M39" s="25"/>
      <c r="N39" s="25"/>
      <c r="O39" s="25"/>
      <c r="P39" s="25"/>
      <c r="Q39" s="25"/>
      <c r="R39" s="25"/>
      <c r="S39" s="25"/>
      <c r="T39" s="25"/>
      <c r="U39" s="25"/>
      <c r="V39" s="25"/>
      <c r="W39" s="10">
        <v>1</v>
      </c>
    </row>
    <row r="40" spans="1:23">
      <c r="A40" s="25"/>
      <c r="B40" t="s">
        <v>4113</v>
      </c>
      <c r="C40" s="25"/>
      <c r="D40" s="25"/>
      <c r="E40" s="25"/>
      <c r="F40" s="25"/>
      <c r="G40" s="25"/>
      <c r="H40" s="25"/>
      <c r="I40" s="25"/>
      <c r="J40" s="25"/>
      <c r="K40" s="25"/>
      <c r="L40" s="25"/>
      <c r="M40" s="25"/>
      <c r="N40" s="25"/>
      <c r="O40" s="25"/>
      <c r="P40" s="25"/>
      <c r="Q40" s="25"/>
      <c r="R40" s="25"/>
      <c r="S40" s="25"/>
      <c r="T40" s="25"/>
      <c r="U40" s="25"/>
      <c r="V40" s="25"/>
      <c r="W40" s="10">
        <v>1</v>
      </c>
    </row>
    <row r="41" spans="1:23">
      <c r="A41" s="25"/>
      <c r="B41" s="2291" t="s">
        <v>4114</v>
      </c>
      <c r="C41" s="25"/>
      <c r="D41" s="25"/>
      <c r="E41" s="25"/>
      <c r="F41" s="25"/>
      <c r="G41" s="25"/>
      <c r="H41" s="25"/>
      <c r="I41" s="25"/>
      <c r="J41" s="25"/>
      <c r="K41" s="25"/>
      <c r="L41" s="25"/>
      <c r="M41" s="25"/>
      <c r="N41" s="25"/>
      <c r="O41" s="25"/>
      <c r="P41" s="25"/>
      <c r="Q41" s="25"/>
      <c r="R41" s="25"/>
      <c r="S41" s="25"/>
      <c r="T41" s="25"/>
      <c r="U41" s="25"/>
      <c r="V41" s="25"/>
      <c r="W41" s="10">
        <v>1</v>
      </c>
    </row>
    <row r="42" spans="1:23">
      <c r="A42" s="25"/>
      <c r="B42" s="2291" t="s">
        <v>4115</v>
      </c>
      <c r="C42" s="25"/>
      <c r="D42" s="25"/>
      <c r="E42" s="25"/>
      <c r="F42" s="25"/>
      <c r="G42" s="25"/>
      <c r="H42" s="25"/>
      <c r="I42" s="25"/>
      <c r="J42" s="25"/>
      <c r="K42" s="25"/>
      <c r="L42" s="25"/>
      <c r="M42" s="25"/>
      <c r="N42" s="25"/>
      <c r="O42" s="25"/>
      <c r="P42" s="25"/>
      <c r="Q42" s="25"/>
      <c r="R42" s="25"/>
      <c r="S42" s="25"/>
      <c r="T42" s="25"/>
      <c r="U42" s="25"/>
      <c r="V42" s="25"/>
      <c r="W42" s="10">
        <v>1</v>
      </c>
    </row>
    <row r="43" spans="1:23">
      <c r="A43" s="25"/>
      <c r="B43" s="2291" t="s">
        <v>4116</v>
      </c>
      <c r="C43" s="25"/>
      <c r="D43" s="25"/>
      <c r="E43" s="25"/>
      <c r="F43" s="25"/>
      <c r="G43" s="25"/>
      <c r="H43" s="25"/>
      <c r="I43" s="25"/>
      <c r="J43" s="25"/>
      <c r="K43" s="25"/>
      <c r="L43" s="25"/>
      <c r="M43" s="25"/>
      <c r="N43" s="25"/>
      <c r="O43" s="25"/>
      <c r="P43" s="25"/>
      <c r="Q43" s="25"/>
      <c r="R43" s="25"/>
      <c r="S43" s="25"/>
      <c r="T43" s="25"/>
      <c r="U43" s="25"/>
      <c r="V43" s="25"/>
      <c r="W43" s="10">
        <v>1</v>
      </c>
    </row>
    <row r="44" spans="1:23">
      <c r="A44" s="25"/>
      <c r="C44" s="25"/>
      <c r="D44" s="25"/>
      <c r="E44" s="25"/>
      <c r="F44" s="25"/>
      <c r="G44" s="25"/>
      <c r="H44" s="25"/>
      <c r="I44" s="25"/>
      <c r="J44" s="25"/>
      <c r="K44" s="25"/>
      <c r="L44" s="25"/>
      <c r="M44" s="25"/>
      <c r="N44" s="25"/>
      <c r="O44" s="25"/>
      <c r="P44" s="25"/>
      <c r="Q44" s="25"/>
      <c r="R44" s="25"/>
      <c r="S44" s="25"/>
      <c r="T44" s="25"/>
      <c r="U44" s="25"/>
      <c r="V44" s="25"/>
      <c r="W44" s="10">
        <v>1</v>
      </c>
    </row>
    <row r="45" spans="1:23" ht="18">
      <c r="A45" s="25"/>
      <c r="B45" s="2762" t="s">
        <v>4117</v>
      </c>
      <c r="C45" s="25"/>
      <c r="D45" s="25"/>
      <c r="E45" s="25"/>
      <c r="F45" s="25"/>
      <c r="G45" s="25"/>
      <c r="H45" s="25"/>
      <c r="I45" s="25"/>
      <c r="J45" s="25"/>
      <c r="K45" s="25"/>
      <c r="L45" s="25"/>
      <c r="M45" s="25"/>
      <c r="N45" s="25"/>
      <c r="O45" s="25"/>
      <c r="P45" s="25"/>
      <c r="Q45" s="25"/>
      <c r="R45" s="25"/>
      <c r="S45" s="25"/>
      <c r="T45" s="25"/>
      <c r="U45" s="25"/>
      <c r="V45" s="25"/>
      <c r="W45" s="10">
        <v>1</v>
      </c>
    </row>
    <row r="46" spans="1:23">
      <c r="A46" s="25"/>
      <c r="B46" t="s">
        <v>4118</v>
      </c>
      <c r="C46" s="25"/>
      <c r="D46" s="25"/>
      <c r="E46" s="25"/>
      <c r="F46" s="25"/>
      <c r="G46" s="25"/>
      <c r="H46" s="25"/>
      <c r="I46" s="25"/>
      <c r="J46" s="25"/>
      <c r="K46" s="25"/>
      <c r="L46" s="25"/>
      <c r="M46" s="25"/>
      <c r="N46" s="25"/>
      <c r="O46" s="25"/>
      <c r="P46" s="25"/>
      <c r="Q46" s="25"/>
      <c r="R46" s="25"/>
      <c r="S46" s="25"/>
      <c r="T46" s="25"/>
      <c r="U46" s="25"/>
      <c r="V46" s="25"/>
      <c r="W46" s="10">
        <v>1</v>
      </c>
    </row>
    <row r="47" spans="1:23" ht="15.75">
      <c r="A47" s="25"/>
      <c r="B47" s="2765" t="str">
        <f>IF(ISNUMBER(IFERROR(VALUE("0,5"),"")),"sur cet ordi.Excel attend une VIRGULE comme séparateur décimal",IF(ISNUMBER(IFERROR(VALUE("0.5"),"")),"sur cet ordi.Excel attend un POINT comme séparateur décimal","Impossible de déterminer le séparateur décimal"))</f>
        <v>sur cet ordi.Excel attend un POINT comme séparateur décimal</v>
      </c>
      <c r="C47" s="2765"/>
      <c r="D47" s="2765"/>
      <c r="E47" s="2765"/>
      <c r="F47" s="2765"/>
      <c r="G47" s="2765"/>
      <c r="H47" s="25"/>
      <c r="I47" s="25"/>
      <c r="J47" s="25"/>
      <c r="K47" s="25"/>
      <c r="L47" s="25"/>
      <c r="M47" s="25"/>
      <c r="N47" s="25"/>
      <c r="O47" s="25"/>
      <c r="P47" s="25"/>
      <c r="Q47" s="25"/>
      <c r="R47" s="25"/>
      <c r="S47" s="25"/>
      <c r="T47" s="25"/>
      <c r="U47" s="25"/>
      <c r="V47" s="25"/>
      <c r="W47" s="10">
        <v>1</v>
      </c>
    </row>
    <row r="48" spans="1:23">
      <c r="A48" s="25"/>
      <c r="B48" s="5273" t="str">
        <f ca="1">_xlfn.FORMULATEXT(B47)</f>
        <v>=SI(ESTNUM(SIERREUR(CNUM("0,5");""));"sur cet ordi.Excel attend une VIRGULE comme séparateur décimal";SI(ESTNUM(SIERREUR(CNUM("0.5");""));"sur cet ordi.Excel attend un POINT comme séparateur décimal";"Impossible de déterminer le séparateur décimal"))</v>
      </c>
      <c r="C48" s="5273"/>
      <c r="D48" s="5273"/>
      <c r="E48" s="5273"/>
      <c r="F48" s="5273"/>
      <c r="G48" s="5273"/>
      <c r="H48" s="5273"/>
      <c r="I48" s="5273"/>
      <c r="J48" s="5273"/>
      <c r="K48" s="5273"/>
      <c r="L48" s="5273"/>
      <c r="M48" s="5273"/>
      <c r="N48" s="5273"/>
      <c r="O48" s="5273"/>
      <c r="P48" s="25"/>
      <c r="Q48" s="25"/>
      <c r="R48" s="25"/>
      <c r="S48" s="25"/>
      <c r="T48" s="25"/>
      <c r="U48" s="25"/>
      <c r="V48" s="25"/>
      <c r="W48" s="10">
        <v>1</v>
      </c>
    </row>
    <row r="49" spans="1:23">
      <c r="A49" s="25"/>
      <c r="B49" s="5273"/>
      <c r="C49" s="5273"/>
      <c r="D49" s="5273"/>
      <c r="E49" s="5273"/>
      <c r="F49" s="5273"/>
      <c r="G49" s="5273"/>
      <c r="H49" s="5273"/>
      <c r="I49" s="5273"/>
      <c r="J49" s="5273"/>
      <c r="K49" s="5273"/>
      <c r="L49" s="5273"/>
      <c r="M49" s="5273"/>
      <c r="N49" s="5273"/>
      <c r="O49" s="5273"/>
      <c r="P49" s="25"/>
      <c r="Q49" s="25"/>
      <c r="R49" s="25"/>
      <c r="S49" s="25"/>
      <c r="T49" s="25"/>
      <c r="U49" s="25"/>
      <c r="V49" s="25"/>
      <c r="W49" s="10">
        <v>1</v>
      </c>
    </row>
    <row r="50" spans="1:23">
      <c r="A50" s="25"/>
      <c r="B50" s="25"/>
      <c r="C50" s="25"/>
      <c r="D50" s="25"/>
      <c r="E50" s="25"/>
      <c r="F50" s="25"/>
      <c r="G50" s="25"/>
      <c r="H50" s="25"/>
      <c r="I50" s="25"/>
      <c r="J50" s="25"/>
      <c r="K50" s="25"/>
      <c r="L50" s="25"/>
      <c r="M50" s="25"/>
      <c r="N50" s="25"/>
      <c r="O50" s="25"/>
      <c r="P50" s="25"/>
      <c r="Q50" s="25"/>
      <c r="R50" s="25"/>
      <c r="S50" s="25"/>
      <c r="T50" s="25"/>
      <c r="U50" s="25"/>
      <c r="V50" s="25"/>
      <c r="W50" s="10">
        <v>1</v>
      </c>
    </row>
    <row r="51" spans="1:23" ht="15" customHeight="1">
      <c r="A51" s="25"/>
      <c r="B51" s="2291" t="s">
        <v>4119</v>
      </c>
      <c r="C51" s="25"/>
      <c r="D51" s="25"/>
      <c r="E51" s="25"/>
      <c r="F51" s="25"/>
      <c r="G51" s="25"/>
      <c r="H51" s="25"/>
      <c r="I51" s="25"/>
      <c r="J51" s="25"/>
      <c r="K51" s="25"/>
      <c r="L51" s="25"/>
      <c r="M51" s="25"/>
      <c r="N51" s="5265"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O51" s="5266"/>
      <c r="P51" s="5266"/>
      <c r="Q51" s="5266"/>
      <c r="R51" s="5266"/>
      <c r="S51" s="5266"/>
      <c r="T51" s="5267"/>
      <c r="U51" s="25"/>
      <c r="V51" s="25"/>
      <c r="W51" s="10">
        <v>1</v>
      </c>
    </row>
    <row r="52" spans="1:23" ht="15" customHeight="1">
      <c r="A52" s="25"/>
      <c r="B52" s="2291" t="s">
        <v>4120</v>
      </c>
      <c r="C52" s="25"/>
      <c r="D52" s="25"/>
      <c r="E52" s="25"/>
      <c r="F52" s="25"/>
      <c r="G52" s="25"/>
      <c r="H52" s="25"/>
      <c r="I52" s="25"/>
      <c r="J52" s="25"/>
      <c r="K52" s="25"/>
      <c r="L52" s="25"/>
      <c r="M52" s="25"/>
      <c r="N52" s="5268"/>
      <c r="O52" s="5269"/>
      <c r="P52" s="5269"/>
      <c r="Q52" s="5269"/>
      <c r="R52" s="5269"/>
      <c r="S52" s="5269"/>
      <c r="T52" s="5270"/>
      <c r="U52" s="25"/>
      <c r="V52" s="25"/>
      <c r="W52" s="10">
        <v>1</v>
      </c>
    </row>
    <row r="53" spans="1:23">
      <c r="A53" s="25"/>
      <c r="B53" s="2291" t="s">
        <v>4121</v>
      </c>
      <c r="C53" s="25"/>
      <c r="D53" s="25"/>
      <c r="E53" s="25"/>
      <c r="F53" s="25"/>
      <c r="G53" s="25"/>
      <c r="H53" s="25"/>
      <c r="I53" s="25"/>
      <c r="J53" s="25"/>
      <c r="K53" s="25"/>
      <c r="L53" s="25"/>
      <c r="M53" s="25"/>
      <c r="N53" s="25"/>
      <c r="O53" s="25"/>
      <c r="P53" s="25"/>
      <c r="Q53" s="25"/>
      <c r="R53" s="25"/>
      <c r="S53" s="25"/>
      <c r="T53" s="25"/>
      <c r="U53" s="25"/>
      <c r="V53" s="25"/>
      <c r="W53" s="10">
        <v>1</v>
      </c>
    </row>
    <row r="54" spans="1:23">
      <c r="A54" s="25"/>
      <c r="B54" t="s">
        <v>4122</v>
      </c>
      <c r="C54" s="25"/>
      <c r="D54" s="25"/>
      <c r="E54" s="25"/>
      <c r="F54" s="25"/>
      <c r="G54" s="25"/>
      <c r="H54" s="25"/>
      <c r="I54" s="25"/>
      <c r="J54" s="25"/>
      <c r="K54" s="25"/>
      <c r="L54" s="25"/>
      <c r="M54" s="25"/>
      <c r="N54" s="25"/>
      <c r="O54" s="25"/>
      <c r="P54" s="25"/>
      <c r="Q54" s="25"/>
      <c r="R54" s="25"/>
      <c r="S54" s="25"/>
      <c r="T54" s="25"/>
      <c r="U54" s="25"/>
      <c r="V54" s="25"/>
      <c r="W54" s="10">
        <v>1</v>
      </c>
    </row>
    <row r="55" spans="1:23">
      <c r="A55" s="25"/>
      <c r="B55" s="25"/>
      <c r="C55" s="25"/>
      <c r="D55" s="25"/>
      <c r="E55" s="25"/>
      <c r="F55" s="25"/>
      <c r="G55" s="25"/>
      <c r="H55" s="25"/>
      <c r="I55" s="25"/>
      <c r="J55" s="25"/>
      <c r="K55" s="25"/>
      <c r="L55" s="25"/>
      <c r="M55" s="25"/>
      <c r="N55" s="25"/>
      <c r="O55" s="25"/>
      <c r="P55" s="25"/>
      <c r="Q55" s="25"/>
      <c r="R55" s="25"/>
      <c r="S55" s="25"/>
      <c r="T55" s="25"/>
      <c r="U55" s="25"/>
      <c r="V55" s="25"/>
      <c r="W55" s="10">
        <v>1</v>
      </c>
    </row>
    <row r="56" spans="1:23" ht="18">
      <c r="A56" s="25"/>
      <c r="B56" s="2762" t="s">
        <v>4123</v>
      </c>
      <c r="C56" s="25"/>
      <c r="D56" s="25"/>
      <c r="E56" s="25"/>
      <c r="F56" s="25"/>
      <c r="G56" s="25"/>
      <c r="H56" s="25"/>
      <c r="I56" s="25"/>
      <c r="J56" s="25"/>
      <c r="K56" s="25"/>
      <c r="L56" s="25"/>
      <c r="M56" s="25"/>
      <c r="N56" s="25"/>
      <c r="O56" s="25"/>
      <c r="P56" s="25"/>
      <c r="Q56" s="25"/>
      <c r="R56" s="25"/>
      <c r="S56" s="25"/>
      <c r="T56" s="25"/>
      <c r="U56" s="25"/>
      <c r="V56" s="25"/>
      <c r="W56" s="10">
        <v>1</v>
      </c>
    </row>
    <row r="57" spans="1:23">
      <c r="A57" s="25"/>
      <c r="B57" t="s">
        <v>4124</v>
      </c>
      <c r="C57" s="25"/>
      <c r="D57" s="25"/>
      <c r="E57" s="25"/>
      <c r="F57" s="25"/>
      <c r="G57" s="25"/>
      <c r="H57" s="25"/>
      <c r="I57" s="25"/>
      <c r="J57" s="25"/>
      <c r="K57" s="25"/>
      <c r="L57" s="25"/>
      <c r="M57" s="25"/>
      <c r="N57" s="25"/>
      <c r="O57" s="25"/>
      <c r="P57" s="25"/>
      <c r="Q57" s="25"/>
      <c r="R57" s="25"/>
      <c r="S57" s="25"/>
      <c r="T57" s="25"/>
      <c r="U57" s="25"/>
      <c r="V57" s="25"/>
      <c r="W57" s="10">
        <v>1</v>
      </c>
    </row>
    <row r="58" spans="1:23">
      <c r="A58" s="25"/>
      <c r="B58" s="2764" t="s">
        <v>4125</v>
      </c>
      <c r="C58" s="25"/>
      <c r="D58" s="25"/>
      <c r="E58" s="25"/>
      <c r="F58" s="25"/>
      <c r="G58" s="25"/>
      <c r="H58" s="25"/>
      <c r="I58" s="25"/>
      <c r="J58" s="25"/>
      <c r="K58" s="25"/>
      <c r="L58" s="25"/>
      <c r="M58" s="25"/>
      <c r="N58" s="25"/>
      <c r="O58" s="25"/>
      <c r="P58" s="25"/>
      <c r="Q58" s="25"/>
      <c r="R58" s="25"/>
      <c r="S58" s="25"/>
      <c r="T58" s="25"/>
      <c r="U58" s="25"/>
      <c r="V58" s="25"/>
      <c r="W58" s="10">
        <v>1</v>
      </c>
    </row>
    <row r="59" spans="1:23">
      <c r="A59" s="25"/>
      <c r="B59" s="2292" t="s">
        <v>4126</v>
      </c>
      <c r="C59" s="25"/>
      <c r="D59" s="25"/>
      <c r="E59" s="25"/>
      <c r="F59" s="25"/>
      <c r="G59" s="25"/>
      <c r="H59" s="25"/>
      <c r="I59" s="25"/>
      <c r="J59" s="25"/>
      <c r="K59" s="25"/>
      <c r="L59" s="25"/>
      <c r="M59" s="25"/>
      <c r="N59" s="25"/>
      <c r="O59" s="25"/>
      <c r="W59" s="10">
        <v>1</v>
      </c>
    </row>
    <row r="60" spans="1:23">
      <c r="A60" s="25"/>
      <c r="B60" s="2766" t="s">
        <v>4127</v>
      </c>
      <c r="C60" s="25"/>
      <c r="D60" s="25"/>
      <c r="E60" s="25"/>
      <c r="F60" s="25"/>
      <c r="G60" s="25"/>
      <c r="H60" s="25"/>
      <c r="I60" s="25"/>
      <c r="J60" s="25"/>
      <c r="K60" s="25"/>
      <c r="L60" s="25"/>
      <c r="M60" s="25"/>
      <c r="N60" s="25"/>
      <c r="O60" s="25"/>
      <c r="P60" s="25"/>
      <c r="Q60" s="25"/>
      <c r="R60" s="25"/>
      <c r="S60" s="25"/>
      <c r="T60" s="25"/>
      <c r="U60" s="25"/>
      <c r="V60" s="25"/>
      <c r="W60" s="10">
        <v>1</v>
      </c>
    </row>
    <row r="61" spans="1:23">
      <c r="A61" s="25"/>
      <c r="B61" s="2292" t="s">
        <v>4128</v>
      </c>
      <c r="C61" s="25"/>
      <c r="D61" s="25"/>
      <c r="E61" s="25"/>
      <c r="F61" s="25"/>
      <c r="G61" s="25"/>
      <c r="H61" s="25"/>
      <c r="I61" s="25"/>
      <c r="J61" s="25"/>
      <c r="K61" s="25"/>
      <c r="L61" s="25"/>
      <c r="M61" s="25"/>
      <c r="N61" s="25"/>
      <c r="O61" s="25"/>
      <c r="P61" s="25"/>
      <c r="Q61" s="25"/>
      <c r="R61" s="25"/>
      <c r="S61" s="25"/>
      <c r="T61" s="25"/>
      <c r="U61" s="25"/>
      <c r="V61" s="25"/>
      <c r="W61" s="10">
        <v>1</v>
      </c>
    </row>
    <row r="62" spans="1:23">
      <c r="A62" s="25"/>
      <c r="B62" s="2292" t="s">
        <v>4129</v>
      </c>
      <c r="C62" s="25"/>
      <c r="D62" s="25"/>
      <c r="E62" s="25"/>
      <c r="F62" s="25"/>
      <c r="G62" s="25"/>
      <c r="H62" s="25"/>
      <c r="I62" s="25"/>
      <c r="J62" s="25"/>
      <c r="K62" s="25"/>
      <c r="L62" s="25"/>
      <c r="M62" s="25"/>
      <c r="N62" s="25"/>
      <c r="O62" s="25"/>
      <c r="P62" s="25"/>
      <c r="Q62" s="25"/>
      <c r="R62" s="25"/>
      <c r="S62" s="25"/>
      <c r="T62" s="25"/>
      <c r="U62" s="25"/>
      <c r="V62" s="25"/>
      <c r="W62" s="10">
        <v>1</v>
      </c>
    </row>
    <row r="63" spans="1:23">
      <c r="A63" s="25"/>
      <c r="C63" s="25"/>
      <c r="D63" s="25"/>
      <c r="E63" s="25"/>
      <c r="F63" s="25"/>
      <c r="G63" s="25"/>
      <c r="H63" s="25"/>
      <c r="I63" s="25"/>
      <c r="J63" s="25"/>
      <c r="K63" s="25"/>
      <c r="L63" s="25"/>
      <c r="M63" s="25"/>
      <c r="N63" s="25"/>
      <c r="O63" s="25"/>
      <c r="P63" s="25"/>
      <c r="Q63" s="25"/>
      <c r="R63" s="25"/>
      <c r="S63" s="25"/>
      <c r="T63" s="25"/>
      <c r="U63" s="25"/>
      <c r="V63" s="25"/>
      <c r="W63" s="10">
        <v>1</v>
      </c>
    </row>
    <row r="64" spans="1:23">
      <c r="A64" s="25"/>
      <c r="B64" t="s">
        <v>4130</v>
      </c>
      <c r="C64" s="25"/>
      <c r="D64" s="25"/>
      <c r="E64" s="25"/>
      <c r="F64" s="25"/>
      <c r="G64" s="25"/>
      <c r="H64" s="25"/>
      <c r="I64" s="25"/>
      <c r="J64" s="25"/>
      <c r="K64" s="25"/>
      <c r="L64" s="25"/>
      <c r="M64" s="25"/>
      <c r="N64" s="25"/>
      <c r="O64" s="25"/>
      <c r="P64" s="25"/>
      <c r="Q64" s="25"/>
      <c r="R64" s="25"/>
      <c r="S64" s="25"/>
      <c r="T64" s="25"/>
      <c r="U64" s="25"/>
      <c r="V64" s="25"/>
      <c r="W64" s="10">
        <v>1</v>
      </c>
    </row>
    <row r="65" spans="1:23">
      <c r="A65" s="25"/>
      <c r="B65" s="2291" t="s">
        <v>4131</v>
      </c>
      <c r="C65" s="25"/>
      <c r="D65" s="25"/>
      <c r="E65" s="25"/>
      <c r="F65" s="25"/>
      <c r="G65" s="25"/>
      <c r="H65" s="25"/>
      <c r="I65" s="25"/>
      <c r="J65" s="25"/>
      <c r="K65" s="25"/>
      <c r="L65" s="25"/>
      <c r="M65" s="25"/>
      <c r="N65" s="25"/>
      <c r="O65" s="25"/>
      <c r="P65" s="25"/>
      <c r="Q65" s="25"/>
      <c r="R65" s="25"/>
      <c r="S65" s="25"/>
      <c r="T65" s="25"/>
      <c r="U65" s="25"/>
      <c r="V65" s="25"/>
      <c r="W65" s="10">
        <v>1</v>
      </c>
    </row>
    <row r="66" spans="1:23">
      <c r="A66" s="25"/>
      <c r="B66" s="2291" t="s">
        <v>4132</v>
      </c>
      <c r="C66" s="25"/>
      <c r="D66" s="25"/>
      <c r="E66" s="25"/>
      <c r="F66" s="25"/>
      <c r="G66" s="25"/>
      <c r="H66" s="25"/>
      <c r="I66" s="25"/>
      <c r="J66" s="25"/>
      <c r="K66" s="25"/>
      <c r="L66" s="25"/>
      <c r="M66" s="25"/>
      <c r="N66" s="25"/>
      <c r="O66" s="25"/>
      <c r="P66" s="25"/>
      <c r="Q66" s="25"/>
      <c r="R66" s="25"/>
      <c r="S66" s="25"/>
      <c r="T66" s="25"/>
      <c r="U66" s="25"/>
      <c r="V66" s="25"/>
      <c r="W66" s="10">
        <v>1</v>
      </c>
    </row>
    <row r="67" spans="1:23">
      <c r="A67" s="25"/>
      <c r="B67" s="2292" t="s">
        <v>4133</v>
      </c>
      <c r="C67" s="25"/>
      <c r="D67" s="25"/>
      <c r="E67" s="25"/>
      <c r="F67" s="25"/>
      <c r="G67" s="25"/>
      <c r="H67" s="25"/>
      <c r="I67" s="25"/>
      <c r="J67" s="25"/>
      <c r="K67" s="25"/>
      <c r="L67" s="25"/>
      <c r="M67" s="25"/>
      <c r="N67" s="25"/>
      <c r="O67" s="25"/>
      <c r="P67" s="25"/>
      <c r="Q67" s="25"/>
      <c r="R67" s="25"/>
      <c r="S67" s="25"/>
      <c r="T67" s="25"/>
      <c r="U67" s="25"/>
      <c r="V67" s="25"/>
      <c r="W67" s="10">
        <v>1</v>
      </c>
    </row>
    <row r="68" spans="1:23">
      <c r="A68" s="25"/>
      <c r="B68" s="2292" t="s">
        <v>4134</v>
      </c>
      <c r="C68" s="25"/>
      <c r="D68" s="25"/>
      <c r="E68" s="25"/>
      <c r="F68" s="25"/>
      <c r="G68" s="25"/>
      <c r="H68" s="25"/>
      <c r="I68" s="25"/>
      <c r="J68" s="25"/>
      <c r="K68" s="25"/>
      <c r="L68" s="25"/>
      <c r="M68" s="25"/>
      <c r="N68" s="25"/>
      <c r="O68" s="25"/>
      <c r="P68" s="25"/>
      <c r="Q68" s="25"/>
      <c r="R68" s="25"/>
      <c r="S68" s="25"/>
      <c r="T68" s="25"/>
      <c r="U68" s="25"/>
      <c r="V68" s="25"/>
      <c r="W68" s="10">
        <v>1</v>
      </c>
    </row>
    <row r="69" spans="1:23">
      <c r="A69" s="25"/>
      <c r="B69" s="2292"/>
      <c r="C69" s="25"/>
      <c r="D69" s="25"/>
      <c r="E69" s="25"/>
      <c r="F69" s="25"/>
      <c r="G69" s="25"/>
      <c r="H69" s="25"/>
      <c r="I69" s="25"/>
      <c r="J69" s="25"/>
      <c r="K69" s="25"/>
      <c r="L69" s="25"/>
      <c r="M69" s="25"/>
      <c r="N69" s="25"/>
      <c r="O69" s="25"/>
      <c r="P69" s="25"/>
      <c r="Q69" s="25"/>
      <c r="R69" s="25"/>
      <c r="S69" s="25"/>
      <c r="T69" s="25"/>
      <c r="U69" s="25"/>
      <c r="V69" s="25"/>
      <c r="W69" s="10">
        <v>1</v>
      </c>
    </row>
    <row r="70" spans="1:23" ht="18">
      <c r="A70" s="25"/>
      <c r="B70" s="2762" t="s">
        <v>4135</v>
      </c>
      <c r="C70" s="25"/>
      <c r="D70" s="25"/>
      <c r="E70" s="25"/>
      <c r="F70" s="25"/>
      <c r="G70" s="25"/>
      <c r="H70" s="25"/>
      <c r="I70" s="25"/>
      <c r="J70" s="25"/>
      <c r="K70" s="25"/>
      <c r="L70" s="25"/>
      <c r="M70" s="25"/>
      <c r="N70" s="25"/>
      <c r="O70" s="25"/>
      <c r="P70" s="25"/>
      <c r="Q70" s="25"/>
      <c r="R70" s="25"/>
      <c r="S70" s="25"/>
      <c r="T70" s="25"/>
      <c r="U70" s="25"/>
      <c r="V70" s="25"/>
      <c r="W70" s="10">
        <v>1</v>
      </c>
    </row>
    <row r="71" spans="1:23">
      <c r="A71" s="25"/>
      <c r="B71" s="25"/>
      <c r="C71" s="25"/>
      <c r="D71" s="25"/>
      <c r="E71" s="25"/>
      <c r="F71" s="25"/>
      <c r="G71" s="25"/>
      <c r="H71" s="25"/>
      <c r="I71" s="25"/>
      <c r="J71" s="25"/>
      <c r="K71" s="25"/>
      <c r="L71" s="25"/>
      <c r="M71" s="25"/>
      <c r="N71" s="25"/>
      <c r="O71" s="25"/>
      <c r="P71" s="25"/>
      <c r="Q71" s="25"/>
      <c r="R71" s="25"/>
      <c r="S71" s="25"/>
      <c r="T71" s="25"/>
      <c r="U71" s="25"/>
      <c r="V71" s="25"/>
      <c r="W71" s="10">
        <v>1</v>
      </c>
    </row>
    <row r="72" spans="1:23">
      <c r="A72" s="25"/>
      <c r="B72" t="s">
        <v>4136</v>
      </c>
      <c r="C72" s="25"/>
      <c r="D72" s="25"/>
      <c r="E72" s="25"/>
      <c r="F72" s="25"/>
      <c r="G72" s="25"/>
      <c r="H72" s="25"/>
      <c r="I72" s="25"/>
      <c r="J72" s="25"/>
      <c r="K72" s="25"/>
      <c r="L72" s="25"/>
      <c r="M72" s="25"/>
      <c r="N72" s="25"/>
      <c r="O72" s="25"/>
      <c r="P72" s="25"/>
      <c r="Q72" s="25"/>
      <c r="R72" s="25"/>
      <c r="S72" s="25"/>
      <c r="T72" s="25"/>
      <c r="U72" s="25"/>
      <c r="V72" s="25"/>
      <c r="W72" s="10">
        <v>1</v>
      </c>
    </row>
    <row r="73" spans="1:23">
      <c r="A73" s="25"/>
      <c r="B73" s="2291" t="s">
        <v>4137</v>
      </c>
      <c r="C73" s="25"/>
      <c r="D73" s="25"/>
      <c r="E73" s="25"/>
      <c r="F73" s="25"/>
      <c r="G73" s="25"/>
      <c r="H73" s="25"/>
      <c r="I73" s="25"/>
      <c r="J73" s="25"/>
      <c r="K73" s="25"/>
      <c r="L73" s="25"/>
      <c r="M73" s="25"/>
      <c r="N73" s="25"/>
      <c r="O73" s="25"/>
      <c r="P73" s="25"/>
      <c r="Q73" s="25"/>
      <c r="R73" s="25"/>
      <c r="S73" s="25"/>
      <c r="T73" s="25"/>
      <c r="U73" s="25"/>
      <c r="V73" s="25"/>
      <c r="W73" s="10">
        <v>1</v>
      </c>
    </row>
    <row r="74" spans="1:23">
      <c r="A74" s="25"/>
      <c r="B74" s="2291" t="s">
        <v>4138</v>
      </c>
      <c r="C74" s="25"/>
      <c r="D74" s="25"/>
      <c r="E74" s="25"/>
      <c r="F74" s="25"/>
      <c r="G74" s="25"/>
      <c r="H74" s="25"/>
      <c r="I74" s="25"/>
      <c r="J74" s="25"/>
      <c r="K74" s="25"/>
      <c r="L74" s="25"/>
      <c r="M74" s="25"/>
      <c r="N74" s="25"/>
      <c r="O74" s="25"/>
      <c r="P74" s="25"/>
      <c r="Q74" s="25"/>
      <c r="R74" s="25"/>
      <c r="S74" s="25"/>
      <c r="T74" s="25"/>
      <c r="U74" s="25"/>
      <c r="V74" s="25"/>
      <c r="W74" s="10">
        <v>1</v>
      </c>
    </row>
    <row r="75" spans="1:23">
      <c r="A75" s="25"/>
      <c r="B75" s="2291" t="s">
        <v>4139</v>
      </c>
      <c r="C75" s="25"/>
      <c r="D75" s="25"/>
      <c r="E75" s="25"/>
      <c r="F75" s="25"/>
      <c r="G75" s="25"/>
      <c r="H75" s="25"/>
      <c r="I75" s="25"/>
      <c r="J75" s="25"/>
      <c r="K75" s="25"/>
      <c r="L75" s="25"/>
      <c r="M75" s="25"/>
      <c r="N75" s="25"/>
      <c r="O75" s="25"/>
      <c r="P75" s="25"/>
      <c r="Q75" s="25"/>
      <c r="R75" s="25"/>
      <c r="S75" s="25"/>
      <c r="T75" s="25"/>
      <c r="U75" s="25"/>
      <c r="V75" s="25"/>
      <c r="W75" s="10">
        <v>1</v>
      </c>
    </row>
    <row r="76" spans="1:23">
      <c r="A76" s="25"/>
      <c r="B76" s="25"/>
      <c r="C76" s="25"/>
      <c r="D76" s="25"/>
      <c r="E76" s="25"/>
      <c r="F76" s="25"/>
      <c r="G76" s="25"/>
      <c r="H76" s="25"/>
      <c r="I76" s="25"/>
      <c r="J76" s="25"/>
      <c r="K76" s="25"/>
      <c r="L76" s="25"/>
      <c r="M76" s="25"/>
      <c r="N76" s="25"/>
      <c r="O76" s="25"/>
      <c r="P76" s="25"/>
      <c r="Q76" s="25"/>
      <c r="R76" s="25"/>
      <c r="S76" s="25"/>
      <c r="T76" s="25"/>
      <c r="U76" s="25"/>
      <c r="V76" s="25"/>
      <c r="W76" s="10">
        <v>1</v>
      </c>
    </row>
    <row r="77" spans="1:23" ht="15.75">
      <c r="A77" s="25"/>
      <c r="B77" s="2767" t="s">
        <v>4140</v>
      </c>
      <c r="C77" s="25"/>
      <c r="D77" s="25"/>
      <c r="E77" s="25"/>
      <c r="F77" s="25"/>
      <c r="G77" s="25"/>
      <c r="H77" s="25"/>
      <c r="I77" s="25"/>
      <c r="J77" s="25"/>
      <c r="K77" s="25"/>
      <c r="L77" s="25"/>
      <c r="M77" s="25"/>
      <c r="N77" s="25"/>
      <c r="O77" s="25"/>
      <c r="P77" s="25"/>
      <c r="Q77" s="25"/>
      <c r="R77" s="25"/>
      <c r="S77" s="25"/>
      <c r="T77" s="25"/>
      <c r="U77" s="25"/>
      <c r="V77" s="25"/>
      <c r="W77" s="10">
        <v>1</v>
      </c>
    </row>
    <row r="78" spans="1:23">
      <c r="A78" s="25"/>
      <c r="B78" s="25" t="s">
        <v>4141</v>
      </c>
      <c r="C78" s="25"/>
      <c r="D78" s="25"/>
      <c r="E78" s="25"/>
      <c r="F78" s="25"/>
      <c r="G78" s="25"/>
      <c r="H78" s="25"/>
      <c r="I78" s="25"/>
      <c r="J78" s="25"/>
      <c r="K78" s="25"/>
      <c r="L78" s="25"/>
      <c r="M78" s="25"/>
      <c r="N78" s="25"/>
      <c r="O78" s="25"/>
      <c r="P78" s="25"/>
      <c r="Q78" s="25"/>
      <c r="R78" s="25"/>
      <c r="S78" s="25"/>
      <c r="T78" s="25"/>
      <c r="U78" s="25"/>
      <c r="V78" s="25"/>
      <c r="W78" s="10">
        <v>1</v>
      </c>
    </row>
    <row r="79" spans="1:23" ht="15.75">
      <c r="A79" s="25"/>
      <c r="B79" s="2768" t="s">
        <v>4142</v>
      </c>
      <c r="C79" s="25"/>
      <c r="D79" s="25"/>
      <c r="E79" s="25"/>
      <c r="F79" s="25"/>
      <c r="G79" s="25"/>
      <c r="H79" s="25"/>
      <c r="I79" s="25"/>
      <c r="J79" s="25"/>
      <c r="K79" s="25"/>
      <c r="L79" s="25"/>
      <c r="M79" s="25"/>
      <c r="N79" s="25"/>
      <c r="O79" s="25"/>
      <c r="P79" s="25"/>
      <c r="Q79" s="25"/>
      <c r="R79" s="25"/>
      <c r="S79" s="25"/>
      <c r="T79" s="25"/>
      <c r="U79" s="25"/>
      <c r="V79" s="25"/>
      <c r="W79" s="10">
        <v>1</v>
      </c>
    </row>
    <row r="80" spans="1:23">
      <c r="A80" s="25"/>
      <c r="B80" s="25"/>
      <c r="C80" s="25"/>
      <c r="D80" s="25"/>
      <c r="E80" s="25"/>
      <c r="F80" s="25"/>
      <c r="G80" s="25"/>
      <c r="H80" s="25"/>
      <c r="I80" s="25"/>
      <c r="J80" s="25"/>
      <c r="K80" s="25"/>
      <c r="L80" s="25"/>
      <c r="M80" s="25"/>
      <c r="N80" s="25"/>
      <c r="O80" s="25"/>
      <c r="P80" s="25"/>
      <c r="Q80" s="25"/>
      <c r="R80" s="25"/>
      <c r="S80" s="25"/>
      <c r="T80" s="25"/>
      <c r="U80" s="25"/>
      <c r="V80" s="25"/>
      <c r="W80" s="10">
        <v>1</v>
      </c>
    </row>
    <row r="81" spans="1:23" ht="18.75">
      <c r="A81" s="25"/>
      <c r="B81" s="25"/>
      <c r="C81" s="2769" t="s">
        <v>4143</v>
      </c>
      <c r="D81" s="25"/>
      <c r="E81" s="25"/>
      <c r="F81" s="25"/>
      <c r="G81" s="25"/>
      <c r="H81" s="25"/>
      <c r="I81" s="25"/>
      <c r="J81" s="25"/>
      <c r="K81" s="25"/>
      <c r="L81" s="25"/>
      <c r="M81" s="25"/>
      <c r="N81" s="25"/>
      <c r="O81" s="25"/>
      <c r="P81" s="25"/>
      <c r="Q81" s="25"/>
      <c r="R81" s="25"/>
      <c r="S81" s="25"/>
      <c r="T81" s="25"/>
      <c r="U81" s="25"/>
      <c r="V81" s="25"/>
      <c r="W81" s="10">
        <v>1</v>
      </c>
    </row>
    <row r="82" spans="1:23" ht="18.75">
      <c r="A82" s="25"/>
      <c r="B82" s="25"/>
      <c r="C82" s="2770" t="str">
        <f ca="1">"sur cet ordi.Version Excel interne : "&amp;INFO("version")</f>
        <v>sur cet ordi.Version Excel interne : 16.0</v>
      </c>
      <c r="D82" s="2765"/>
      <c r="E82" s="2765"/>
      <c r="F82" s="2765"/>
      <c r="G82" s="25"/>
      <c r="H82" s="25"/>
      <c r="I82" s="25"/>
      <c r="J82" s="25"/>
      <c r="K82" s="25"/>
      <c r="L82" s="25"/>
      <c r="M82" s="25"/>
      <c r="N82" s="25"/>
      <c r="O82" s="25"/>
      <c r="P82" s="25"/>
      <c r="Q82" s="25"/>
      <c r="R82" s="25"/>
      <c r="S82" s="25"/>
      <c r="T82" s="25"/>
      <c r="U82" s="25"/>
      <c r="V82" s="25"/>
      <c r="W82" s="10">
        <v>1</v>
      </c>
    </row>
    <row r="83" spans="1:23" ht="18.75">
      <c r="A83" s="25"/>
      <c r="B83" s="25"/>
      <c r="C83" s="2769" t="s">
        <v>4144</v>
      </c>
      <c r="D83" s="25"/>
      <c r="E83" s="25"/>
      <c r="F83" s="25"/>
      <c r="G83" s="25"/>
      <c r="H83" s="25"/>
      <c r="I83" s="25"/>
      <c r="J83" s="25"/>
      <c r="K83" s="25"/>
      <c r="L83" s="25"/>
      <c r="M83" s="25"/>
      <c r="N83" s="25"/>
      <c r="O83" s="25"/>
      <c r="P83" s="25"/>
      <c r="Q83" s="25"/>
      <c r="R83" s="25"/>
      <c r="S83" s="25"/>
      <c r="T83" s="25"/>
      <c r="U83" s="25"/>
      <c r="V83" s="25"/>
      <c r="W83" s="10">
        <v>1</v>
      </c>
    </row>
    <row r="84" spans="1:23" ht="18.75">
      <c r="A84" s="25"/>
      <c r="B84" s="25"/>
      <c r="C84" s="2769" t="s">
        <v>4145</v>
      </c>
      <c r="D84" s="25"/>
      <c r="E84" s="25"/>
      <c r="F84" s="25"/>
      <c r="G84" s="25"/>
      <c r="H84" s="25"/>
      <c r="I84" s="25"/>
      <c r="J84" s="25"/>
      <c r="K84" s="25"/>
      <c r="L84" s="25"/>
      <c r="M84" s="25"/>
      <c r="N84" s="25"/>
      <c r="O84" s="25"/>
      <c r="P84" s="25"/>
      <c r="Q84" s="25"/>
      <c r="R84" s="25"/>
      <c r="S84" s="25"/>
      <c r="T84" s="25"/>
      <c r="U84" s="25"/>
      <c r="V84" s="25"/>
      <c r="W84" s="10">
        <v>1</v>
      </c>
    </row>
    <row r="85" spans="1:23" ht="18.75">
      <c r="A85" s="25"/>
      <c r="B85" s="25"/>
      <c r="C85" s="2769" t="s">
        <v>4146</v>
      </c>
      <c r="D85" s="25"/>
      <c r="E85" s="25"/>
      <c r="F85" s="25"/>
      <c r="G85" s="25"/>
      <c r="H85" s="25"/>
      <c r="I85" s="25"/>
      <c r="J85" s="25"/>
      <c r="K85" s="25"/>
      <c r="L85" s="25"/>
      <c r="M85" s="25"/>
      <c r="N85" s="25"/>
      <c r="O85" s="25"/>
      <c r="P85" s="25"/>
      <c r="Q85" s="25"/>
      <c r="R85" s="25"/>
      <c r="S85" s="25"/>
      <c r="T85" s="25"/>
      <c r="U85" s="25"/>
      <c r="V85" s="25"/>
      <c r="W85" s="10">
        <v>1</v>
      </c>
    </row>
    <row r="86" spans="1:23" ht="18.75">
      <c r="A86" s="25"/>
      <c r="B86" s="25"/>
      <c r="C86" s="2769" t="s">
        <v>4136</v>
      </c>
      <c r="D86" s="25"/>
      <c r="E86" s="25"/>
      <c r="F86" s="25"/>
      <c r="G86" s="25"/>
      <c r="H86" s="25"/>
      <c r="I86" s="25"/>
      <c r="J86" s="25"/>
      <c r="K86" s="25"/>
      <c r="L86" s="25"/>
      <c r="M86" s="25"/>
      <c r="N86" s="25"/>
      <c r="O86" s="25"/>
      <c r="P86" s="25"/>
      <c r="Q86" s="25"/>
      <c r="R86" s="25"/>
      <c r="S86" s="25"/>
      <c r="T86" s="25"/>
      <c r="U86" s="25"/>
      <c r="V86" s="25"/>
      <c r="W86" s="10">
        <v>1</v>
      </c>
    </row>
    <row r="87" spans="1:23" ht="18.75">
      <c r="A87" s="25"/>
      <c r="B87" s="25"/>
      <c r="C87" s="2769" t="s">
        <v>4147</v>
      </c>
      <c r="D87" s="25"/>
      <c r="E87" s="25"/>
      <c r="F87" s="25"/>
      <c r="G87" s="25"/>
      <c r="H87" s="25"/>
      <c r="I87" s="25"/>
      <c r="J87" s="25"/>
      <c r="K87" s="25"/>
      <c r="L87" s="25"/>
      <c r="M87" s="25"/>
      <c r="N87" s="25"/>
      <c r="O87" s="25"/>
      <c r="P87" s="25"/>
      <c r="Q87" s="25"/>
      <c r="R87" s="25"/>
      <c r="S87" s="25"/>
      <c r="T87" s="25"/>
      <c r="U87" s="25"/>
      <c r="V87" s="25"/>
      <c r="W87" s="10">
        <v>1</v>
      </c>
    </row>
    <row r="88" spans="1:23" ht="18.75">
      <c r="A88" s="25"/>
      <c r="B88" s="25"/>
      <c r="C88" s="2769" t="s">
        <v>4148</v>
      </c>
      <c r="D88" s="25"/>
      <c r="E88" s="25"/>
      <c r="F88" s="25"/>
      <c r="G88" s="25"/>
      <c r="H88" s="25"/>
      <c r="I88" s="25"/>
      <c r="J88" s="25"/>
      <c r="K88" s="25"/>
      <c r="L88" s="25"/>
      <c r="M88" s="25"/>
      <c r="N88" s="25"/>
      <c r="O88" s="25"/>
      <c r="P88" s="25"/>
      <c r="Q88" s="25"/>
      <c r="R88" s="25"/>
      <c r="S88" s="25"/>
      <c r="T88" s="25"/>
      <c r="U88" s="25"/>
      <c r="V88" s="25"/>
      <c r="W88" s="10">
        <v>1</v>
      </c>
    </row>
    <row r="89" spans="1:23" ht="18.75">
      <c r="A89" s="25"/>
      <c r="B89" s="25"/>
      <c r="C89" s="2769" t="s">
        <v>4149</v>
      </c>
      <c r="D89" s="25"/>
      <c r="E89" s="25"/>
      <c r="F89" s="25"/>
      <c r="G89" s="25"/>
      <c r="H89" s="25"/>
      <c r="I89" s="25"/>
      <c r="J89" s="25"/>
      <c r="K89" s="25"/>
      <c r="L89" s="25"/>
      <c r="M89" s="25"/>
      <c r="N89" s="25"/>
      <c r="O89" s="25"/>
      <c r="P89" s="25"/>
      <c r="Q89" s="25"/>
      <c r="R89" s="25"/>
      <c r="S89" s="25"/>
      <c r="T89" s="25"/>
      <c r="U89" s="25"/>
      <c r="V89" s="25"/>
      <c r="W89" s="10">
        <v>1</v>
      </c>
    </row>
    <row r="90" spans="1:23" ht="18.75">
      <c r="A90" s="25"/>
      <c r="B90" s="25"/>
      <c r="C90" s="2769"/>
      <c r="D90" s="25"/>
      <c r="E90" s="25"/>
      <c r="F90" s="25"/>
      <c r="G90" s="25"/>
      <c r="H90" s="25"/>
      <c r="I90" s="25"/>
      <c r="J90" s="25"/>
      <c r="K90" s="25"/>
      <c r="L90" s="25"/>
      <c r="M90" s="25"/>
      <c r="N90" s="25"/>
      <c r="O90" s="25"/>
      <c r="P90" s="25"/>
      <c r="Q90" s="25"/>
      <c r="R90" s="25"/>
      <c r="S90" s="25"/>
      <c r="T90" s="25"/>
      <c r="U90" s="25"/>
      <c r="V90" s="25"/>
      <c r="W90" s="10">
        <v>1</v>
      </c>
    </row>
    <row r="91" spans="1:23" ht="18.75">
      <c r="A91" s="25"/>
      <c r="B91" s="2771" t="str">
        <f>ADDRESS(ROW(C91),COLUMN(C91),4)&amp;" ►"</f>
        <v>C91 ►</v>
      </c>
      <c r="C91" s="2772" t="str">
        <f>IF(ISNUMBER(IFERROR(VALUE("0,5"),"")), "OK votre séparateur est bien une VIRGULE", "ATTENTION votre séparateur est un POINT ; veuillez régler votre séparateur pour le bon fonctionnement des formules")</f>
        <v>ATTENTION votre séparateur est un POINT ; veuillez régler votre séparateur pour le bon fonctionnement des formules</v>
      </c>
      <c r="D91" s="25"/>
      <c r="E91" s="25"/>
      <c r="F91" s="25"/>
      <c r="G91" s="25"/>
      <c r="H91" s="25"/>
      <c r="I91" s="25"/>
      <c r="J91" s="25"/>
      <c r="K91" s="25"/>
      <c r="L91" s="25"/>
      <c r="M91" s="25"/>
      <c r="N91" s="25"/>
      <c r="O91" s="25"/>
      <c r="P91" s="25"/>
      <c r="Q91" s="25"/>
      <c r="R91" s="25"/>
      <c r="S91" s="25"/>
      <c r="T91" s="25"/>
      <c r="U91" s="25"/>
      <c r="V91" s="25"/>
      <c r="W91" s="10">
        <v>1</v>
      </c>
    </row>
    <row r="92" spans="1:23">
      <c r="A92" s="25"/>
      <c r="B92" s="2698"/>
      <c r="C92" s="5274" t="str">
        <f ca="1">"formule "&amp;ADDRESS(ROW(C91),COLUMN(C91),4)&amp;_xlfn.FORMULATEXT(C91)</f>
        <v>formule C91=SI(ESTNUM(SIERREUR(CNUM("0,5");"")); "OK votre séparateur est bien une VIRGULE"; "ATTENTION votre séparateur est un POINT ; veuillez régler votre séparateur pour le bon fonctionnement des formules")</v>
      </c>
      <c r="D92" s="5274"/>
      <c r="E92" s="5274"/>
      <c r="F92" s="5274"/>
      <c r="G92" s="5274"/>
      <c r="H92" s="5274"/>
      <c r="I92" s="5274"/>
      <c r="J92" s="5274"/>
      <c r="K92" s="5274"/>
      <c r="L92" s="5274"/>
      <c r="M92" s="25"/>
      <c r="N92" s="25"/>
      <c r="O92" s="25"/>
      <c r="P92" s="25"/>
      <c r="Q92" s="25"/>
      <c r="R92" s="25"/>
      <c r="S92" s="25"/>
      <c r="T92" s="25"/>
      <c r="U92" s="25"/>
      <c r="V92" s="25"/>
      <c r="W92" s="10">
        <v>1</v>
      </c>
    </row>
    <row r="93" spans="1:23">
      <c r="A93" s="25"/>
      <c r="B93" s="2698"/>
      <c r="C93" s="5274"/>
      <c r="D93" s="5274"/>
      <c r="E93" s="5274"/>
      <c r="F93" s="5274"/>
      <c r="G93" s="5274"/>
      <c r="H93" s="5274"/>
      <c r="I93" s="5274"/>
      <c r="J93" s="5274"/>
      <c r="K93" s="5274"/>
      <c r="L93" s="5274"/>
      <c r="M93" s="25"/>
      <c r="N93" s="25"/>
      <c r="O93" s="25"/>
      <c r="P93" s="25"/>
      <c r="Q93" s="25"/>
      <c r="R93" s="25"/>
      <c r="S93" s="25"/>
      <c r="T93" s="25"/>
      <c r="U93" s="25"/>
      <c r="V93" s="25"/>
      <c r="W93" s="10">
        <v>1</v>
      </c>
    </row>
    <row r="94" spans="1:23">
      <c r="A94" s="25"/>
      <c r="B94" s="25"/>
      <c r="C94" s="25"/>
      <c r="D94" s="25"/>
      <c r="E94" s="25"/>
      <c r="F94" s="25"/>
      <c r="G94" s="25"/>
      <c r="H94" s="25"/>
      <c r="I94" s="25"/>
      <c r="J94" s="25"/>
      <c r="K94" s="25"/>
      <c r="L94" s="25"/>
      <c r="M94" s="25"/>
      <c r="N94" s="25"/>
      <c r="O94" s="25"/>
      <c r="P94" s="25"/>
      <c r="Q94" s="25"/>
      <c r="R94" s="25"/>
      <c r="S94" s="25"/>
      <c r="T94" s="25"/>
      <c r="U94" s="25"/>
      <c r="V94" s="25"/>
      <c r="W94" s="10">
        <v>1</v>
      </c>
    </row>
    <row r="95" spans="1:23" ht="18" customHeight="1">
      <c r="A95" s="25"/>
      <c r="B95" s="25"/>
      <c r="C95" s="5275" t="s">
        <v>4150</v>
      </c>
      <c r="D95" s="5275"/>
      <c r="E95" s="5275"/>
      <c r="F95" s="5275"/>
      <c r="G95" s="5275"/>
      <c r="H95" s="5275"/>
      <c r="I95" s="5275"/>
      <c r="J95" s="5275"/>
      <c r="K95" s="25"/>
      <c r="L95" s="25"/>
      <c r="M95" s="25"/>
      <c r="N95" s="25"/>
      <c r="O95" s="25"/>
      <c r="P95" s="25"/>
      <c r="Q95" s="25"/>
      <c r="R95" s="25"/>
      <c r="S95" s="25"/>
      <c r="T95" s="25"/>
      <c r="U95" s="25"/>
      <c r="V95" s="25"/>
      <c r="W95" s="10">
        <v>1</v>
      </c>
    </row>
    <row r="96" spans="1:23" ht="18" customHeight="1">
      <c r="A96" s="25"/>
      <c r="B96" s="25"/>
      <c r="C96" s="5275"/>
      <c r="D96" s="5275"/>
      <c r="E96" s="5275"/>
      <c r="F96" s="5275"/>
      <c r="G96" s="5275"/>
      <c r="H96" s="5275"/>
      <c r="I96" s="5275"/>
      <c r="J96" s="5275"/>
      <c r="K96" s="25"/>
      <c r="L96" s="25"/>
      <c r="M96" s="25"/>
      <c r="N96" s="25"/>
      <c r="O96" s="25"/>
      <c r="P96" s="25"/>
      <c r="Q96" s="25"/>
      <c r="R96" s="25"/>
      <c r="S96" s="25"/>
      <c r="T96" s="25"/>
      <c r="U96" s="25"/>
      <c r="V96" s="25"/>
      <c r="W96" s="10">
        <v>1</v>
      </c>
    </row>
    <row r="97" spans="1:23" ht="18" customHeight="1">
      <c r="A97" s="25"/>
      <c r="B97" s="25"/>
      <c r="C97" s="5275"/>
      <c r="D97" s="5275"/>
      <c r="E97" s="5275"/>
      <c r="F97" s="5275"/>
      <c r="G97" s="5275"/>
      <c r="H97" s="5275"/>
      <c r="I97" s="5275"/>
      <c r="J97" s="5275"/>
      <c r="K97" s="25"/>
      <c r="L97" s="25"/>
      <c r="M97" s="25"/>
      <c r="N97" s="25"/>
      <c r="O97" s="25"/>
      <c r="P97" s="25"/>
      <c r="Q97" s="25"/>
      <c r="R97" s="25"/>
      <c r="S97" s="25"/>
      <c r="T97" s="25"/>
      <c r="U97" s="25"/>
      <c r="V97" s="25"/>
      <c r="W97" s="10">
        <v>1</v>
      </c>
    </row>
    <row r="98" spans="1:23">
      <c r="A98" s="25"/>
      <c r="B98" s="25"/>
      <c r="C98" s="25"/>
      <c r="D98" s="25"/>
      <c r="E98" s="25"/>
      <c r="F98" s="25"/>
      <c r="G98" s="25"/>
      <c r="H98" s="25"/>
      <c r="I98" s="25"/>
      <c r="J98" s="25"/>
      <c r="K98" s="25"/>
      <c r="L98" s="25"/>
      <c r="M98" s="25"/>
      <c r="N98" s="25"/>
      <c r="O98" s="25"/>
      <c r="P98" s="25"/>
      <c r="Q98" s="25"/>
      <c r="R98" s="25"/>
      <c r="S98" s="25"/>
      <c r="T98" s="25"/>
      <c r="U98" s="25"/>
      <c r="V98" s="25"/>
      <c r="W98" s="10">
        <v>1</v>
      </c>
    </row>
    <row r="99" spans="1:23" ht="18.75">
      <c r="A99" s="25"/>
      <c r="B99" s="25"/>
      <c r="C99" s="2769" t="s">
        <v>4151</v>
      </c>
      <c r="D99" s="25"/>
      <c r="E99" s="25"/>
      <c r="F99" s="25"/>
      <c r="G99" s="25"/>
      <c r="H99" s="25"/>
      <c r="I99" s="25"/>
      <c r="J99" s="25"/>
      <c r="K99" s="25"/>
      <c r="L99" s="25"/>
      <c r="M99" s="25"/>
      <c r="N99" s="25"/>
      <c r="O99" s="25"/>
      <c r="P99" s="25"/>
      <c r="Q99" s="25"/>
      <c r="R99" s="25"/>
      <c r="S99" s="25"/>
      <c r="T99" s="25"/>
      <c r="U99" s="25"/>
      <c r="V99" s="25"/>
      <c r="W99" s="10">
        <v>1</v>
      </c>
    </row>
    <row r="100" spans="1:23" ht="18.75">
      <c r="A100" s="25"/>
      <c r="B100" s="25"/>
      <c r="C100" s="2769"/>
      <c r="D100" s="25"/>
      <c r="E100" s="25"/>
      <c r="F100" s="25"/>
      <c r="G100" s="25"/>
      <c r="H100" s="25"/>
      <c r="I100" s="25"/>
      <c r="J100" s="25"/>
      <c r="K100" s="25"/>
      <c r="L100" s="25"/>
      <c r="M100" s="25"/>
      <c r="N100" s="25"/>
      <c r="O100" s="25"/>
      <c r="P100" s="25"/>
      <c r="Q100" s="25"/>
      <c r="R100" s="25"/>
      <c r="S100" s="25"/>
      <c r="T100" s="25"/>
      <c r="U100" s="25"/>
      <c r="V100" s="25"/>
      <c r="W100" s="10">
        <v>1</v>
      </c>
    </row>
    <row r="101" spans="1:23" ht="18.75">
      <c r="A101" s="25"/>
      <c r="B101" s="25"/>
      <c r="C101" s="2769" t="s">
        <v>4152</v>
      </c>
      <c r="D101" s="25"/>
      <c r="E101" s="25"/>
      <c r="F101" s="25"/>
      <c r="G101" s="25"/>
      <c r="H101" s="25"/>
      <c r="I101" s="25"/>
      <c r="J101" s="25"/>
      <c r="K101" s="25"/>
      <c r="L101" s="25"/>
      <c r="M101" s="25"/>
      <c r="N101" s="25"/>
      <c r="O101" s="25"/>
      <c r="P101" s="25"/>
      <c r="Q101" s="25"/>
      <c r="R101" s="25"/>
      <c r="S101" s="25"/>
      <c r="T101" s="25"/>
      <c r="U101" s="25"/>
      <c r="V101" s="25"/>
      <c r="W101" s="10">
        <v>1</v>
      </c>
    </row>
    <row r="102" spans="1:23" ht="18.75">
      <c r="A102" s="25"/>
      <c r="B102" s="25"/>
      <c r="C102" s="2769" t="s">
        <v>4153</v>
      </c>
      <c r="D102" s="25"/>
      <c r="E102" s="25"/>
      <c r="F102" s="25"/>
      <c r="G102" s="25"/>
      <c r="H102" s="25"/>
      <c r="I102" s="25"/>
      <c r="J102" s="25"/>
      <c r="K102" s="25"/>
      <c r="L102" s="25"/>
      <c r="M102" s="25"/>
      <c r="N102" s="25"/>
      <c r="O102" s="25"/>
      <c r="P102" s="25"/>
      <c r="Q102" s="25"/>
      <c r="R102" s="25"/>
      <c r="S102" s="25"/>
      <c r="T102" s="25"/>
      <c r="U102" s="25"/>
      <c r="V102" s="25"/>
      <c r="W102" s="10">
        <v>1</v>
      </c>
    </row>
    <row r="103" spans="1:23">
      <c r="A103" s="25"/>
      <c r="B103" s="25"/>
      <c r="C103" s="25"/>
      <c r="D103" s="25"/>
      <c r="E103" s="25"/>
      <c r="F103" s="25"/>
      <c r="G103" s="25"/>
      <c r="H103" s="25"/>
      <c r="I103" s="25"/>
      <c r="J103" s="25"/>
      <c r="K103" s="25"/>
      <c r="L103" s="25"/>
      <c r="M103" s="25"/>
      <c r="N103" s="25"/>
      <c r="O103" s="25"/>
      <c r="P103" s="25"/>
      <c r="Q103" s="25"/>
      <c r="R103" s="25"/>
      <c r="S103" s="25"/>
      <c r="T103" s="25"/>
      <c r="U103" s="25"/>
      <c r="V103" s="25"/>
      <c r="W103" s="10">
        <v>1</v>
      </c>
    </row>
    <row r="104" spans="1:23" ht="18.75">
      <c r="A104" s="25"/>
      <c r="B104" s="25"/>
      <c r="C104" s="2769" t="s">
        <v>4154</v>
      </c>
      <c r="D104" s="25"/>
      <c r="E104" s="25"/>
      <c r="F104" s="25"/>
      <c r="G104" s="25"/>
      <c r="H104" s="25"/>
      <c r="I104" s="25"/>
      <c r="J104" s="25"/>
      <c r="K104" s="25"/>
      <c r="L104" s="25"/>
      <c r="M104" s="25"/>
      <c r="N104" s="25"/>
      <c r="O104" s="25"/>
      <c r="P104" s="25"/>
      <c r="Q104" s="25"/>
      <c r="R104" s="25"/>
      <c r="S104" s="25"/>
      <c r="T104" s="25"/>
      <c r="U104" s="25"/>
      <c r="V104" s="25"/>
      <c r="W104" s="10">
        <v>1</v>
      </c>
    </row>
    <row r="105" spans="1:23" ht="18.75">
      <c r="A105" s="25"/>
      <c r="B105" s="25"/>
      <c r="C105" s="2769" t="s">
        <v>4155</v>
      </c>
      <c r="D105" s="25"/>
      <c r="E105" s="25"/>
      <c r="F105" s="25"/>
      <c r="G105" s="25"/>
      <c r="H105" s="25"/>
      <c r="I105" s="25"/>
      <c r="J105" s="25"/>
      <c r="K105" s="25"/>
      <c r="L105" s="25"/>
      <c r="M105" s="25"/>
      <c r="N105" s="25"/>
      <c r="O105" s="25"/>
      <c r="P105" s="25"/>
      <c r="Q105" s="25"/>
      <c r="R105" s="25"/>
      <c r="S105" s="25"/>
      <c r="T105" s="25"/>
      <c r="U105" s="25"/>
      <c r="V105" s="25"/>
      <c r="W105" s="10">
        <v>1</v>
      </c>
    </row>
    <row r="106" spans="1:23" ht="18.75">
      <c r="A106" s="25"/>
      <c r="B106" s="25"/>
      <c r="C106" s="2769" t="s">
        <v>4156</v>
      </c>
      <c r="D106" s="25"/>
      <c r="E106" s="25"/>
      <c r="F106" s="25"/>
      <c r="G106" s="25"/>
      <c r="H106" s="25"/>
      <c r="I106" s="25"/>
      <c r="J106" s="25"/>
      <c r="K106" s="25"/>
      <c r="L106" s="25"/>
      <c r="M106" s="25"/>
      <c r="N106" s="25"/>
      <c r="O106" s="25"/>
      <c r="P106" s="25"/>
      <c r="Q106" s="25"/>
      <c r="R106" s="25"/>
      <c r="S106" s="25"/>
      <c r="T106" s="25"/>
      <c r="U106" s="25"/>
      <c r="V106" s="25"/>
      <c r="W106" s="10">
        <v>1</v>
      </c>
    </row>
    <row r="107" spans="1:23" ht="18.75">
      <c r="A107" s="25"/>
      <c r="B107" s="25"/>
      <c r="C107" s="2769" t="s">
        <v>4157</v>
      </c>
      <c r="D107" s="25"/>
      <c r="E107" s="25"/>
      <c r="F107" s="25"/>
      <c r="G107" s="25"/>
      <c r="H107" s="25"/>
      <c r="I107" s="25"/>
      <c r="J107" s="25"/>
      <c r="K107" s="25"/>
      <c r="L107" s="25"/>
      <c r="M107" s="25"/>
      <c r="N107" s="25"/>
      <c r="O107" s="25"/>
      <c r="P107" s="25"/>
      <c r="Q107" s="25"/>
      <c r="R107" s="25"/>
      <c r="S107" s="25"/>
      <c r="T107" s="25"/>
      <c r="U107" s="25"/>
      <c r="V107" s="25"/>
      <c r="W107" s="10">
        <v>1</v>
      </c>
    </row>
    <row r="108" spans="1:23" ht="18.75">
      <c r="A108" s="25"/>
      <c r="B108" s="25"/>
      <c r="C108" s="2769" t="s">
        <v>4158</v>
      </c>
      <c r="D108" s="25"/>
      <c r="E108" s="25"/>
      <c r="F108" s="25"/>
      <c r="G108" s="25"/>
      <c r="H108" s="25"/>
      <c r="I108" s="25"/>
      <c r="J108" s="25"/>
      <c r="K108" s="25"/>
      <c r="L108" s="25"/>
      <c r="M108" s="25"/>
      <c r="N108" s="25"/>
      <c r="O108" s="25"/>
      <c r="P108" s="25"/>
      <c r="Q108" s="25"/>
      <c r="R108" s="25"/>
      <c r="S108" s="25"/>
      <c r="T108" s="25"/>
      <c r="U108" s="25"/>
      <c r="V108" s="25"/>
      <c r="W108" s="10">
        <v>1</v>
      </c>
    </row>
    <row r="109" spans="1:23" ht="18.75">
      <c r="A109" s="25"/>
      <c r="B109" s="25"/>
      <c r="C109" s="2769" t="s">
        <v>4159</v>
      </c>
      <c r="D109" s="25"/>
      <c r="E109" s="25"/>
      <c r="F109" s="25"/>
      <c r="G109" s="25"/>
      <c r="H109" s="25"/>
      <c r="I109" s="25"/>
      <c r="J109" s="25"/>
      <c r="K109" s="25"/>
      <c r="L109" s="25"/>
      <c r="M109" s="25"/>
      <c r="N109" s="25"/>
      <c r="O109" s="25"/>
      <c r="P109" s="25"/>
      <c r="Q109" s="25"/>
      <c r="R109" s="25"/>
      <c r="S109" s="25"/>
      <c r="T109" s="25"/>
      <c r="U109" s="25"/>
      <c r="V109" s="25"/>
      <c r="W109" s="10">
        <v>1</v>
      </c>
    </row>
    <row r="110" spans="1:23" ht="18.75">
      <c r="A110" s="25"/>
      <c r="B110" s="25"/>
      <c r="C110" s="2769" t="s">
        <v>4160</v>
      </c>
      <c r="D110" s="25"/>
      <c r="E110" s="25"/>
      <c r="F110" s="25"/>
      <c r="G110" s="25"/>
      <c r="H110" s="25"/>
      <c r="I110" s="25"/>
      <c r="J110" s="25"/>
      <c r="K110" s="25"/>
      <c r="L110" s="25"/>
      <c r="M110" s="25"/>
      <c r="N110" s="25"/>
      <c r="O110" s="25"/>
      <c r="P110" s="25"/>
      <c r="Q110" s="25"/>
      <c r="R110" s="25"/>
      <c r="S110" s="25"/>
      <c r="T110" s="25"/>
      <c r="U110" s="25"/>
      <c r="V110" s="25"/>
      <c r="W110" s="10">
        <v>1</v>
      </c>
    </row>
    <row r="111" spans="1:23" ht="18.75">
      <c r="A111" s="25"/>
      <c r="B111" s="25"/>
      <c r="C111" s="2769"/>
      <c r="D111" s="25"/>
      <c r="E111" s="25"/>
      <c r="F111" s="25"/>
      <c r="G111" s="25"/>
      <c r="H111" s="25"/>
      <c r="I111" s="25"/>
      <c r="J111" s="25"/>
      <c r="K111" s="25"/>
      <c r="L111" s="25"/>
      <c r="M111" s="25"/>
      <c r="N111" s="25"/>
      <c r="O111" s="25"/>
      <c r="P111" s="25"/>
      <c r="Q111" s="25"/>
      <c r="R111" s="25"/>
      <c r="S111" s="25"/>
      <c r="T111" s="25"/>
      <c r="U111" s="25"/>
      <c r="V111" s="25"/>
      <c r="W111" s="10">
        <v>1</v>
      </c>
    </row>
    <row r="112" spans="1:23" ht="18.75">
      <c r="A112" s="25"/>
      <c r="B112" s="25"/>
      <c r="C112" s="2769" t="s">
        <v>4161</v>
      </c>
      <c r="D112" s="25"/>
      <c r="E112" s="25"/>
      <c r="F112" s="25"/>
      <c r="G112" s="25"/>
      <c r="H112" s="25"/>
      <c r="I112" s="25"/>
      <c r="J112" s="25"/>
      <c r="K112" s="25"/>
      <c r="L112" s="25"/>
      <c r="M112" s="25"/>
      <c r="N112" s="25"/>
      <c r="O112" s="25"/>
      <c r="P112" s="25"/>
      <c r="Q112" s="25"/>
      <c r="R112" s="25"/>
      <c r="S112" s="25"/>
      <c r="T112" s="25"/>
      <c r="U112" s="25"/>
      <c r="V112" s="25"/>
      <c r="W112" s="10">
        <v>1</v>
      </c>
    </row>
    <row r="113" spans="1:23">
      <c r="A113" s="25"/>
      <c r="B113" s="25"/>
      <c r="C113" s="25"/>
      <c r="D113" s="25"/>
      <c r="E113" s="25"/>
      <c r="F113" s="25"/>
      <c r="G113" s="25"/>
      <c r="H113" s="25"/>
      <c r="I113" s="25"/>
      <c r="J113" s="25"/>
      <c r="K113" s="25"/>
      <c r="L113" s="25"/>
      <c r="M113" s="25"/>
      <c r="N113" s="25"/>
      <c r="O113" s="25"/>
      <c r="P113" s="25"/>
      <c r="Q113" s="25"/>
      <c r="R113" s="25"/>
      <c r="S113" s="25"/>
      <c r="T113" s="25"/>
      <c r="U113" s="25"/>
      <c r="V113" s="25"/>
      <c r="W113" s="10">
        <v>1</v>
      </c>
    </row>
    <row r="114" spans="1:23" ht="18.75">
      <c r="A114" s="25"/>
      <c r="B114" s="25"/>
      <c r="C114" s="2769" t="s">
        <v>4162</v>
      </c>
      <c r="D114" s="25"/>
      <c r="E114" s="25"/>
      <c r="F114" s="25"/>
      <c r="G114" s="25"/>
      <c r="H114" s="25"/>
      <c r="I114" s="25"/>
      <c r="J114" s="25"/>
      <c r="K114" s="25"/>
      <c r="L114" s="25"/>
      <c r="M114" s="25"/>
      <c r="N114" s="25"/>
      <c r="O114" s="25"/>
      <c r="P114" s="25"/>
      <c r="Q114" s="25"/>
      <c r="R114" s="25"/>
      <c r="S114" s="25"/>
      <c r="T114" s="25"/>
      <c r="U114" s="25"/>
      <c r="V114" s="25"/>
      <c r="W114" s="10">
        <v>1</v>
      </c>
    </row>
    <row r="115" spans="1:23" ht="18.75">
      <c r="A115" s="25"/>
      <c r="B115" s="25"/>
      <c r="C115" s="2769"/>
      <c r="D115" s="25"/>
      <c r="E115" s="25"/>
      <c r="F115" s="25"/>
      <c r="G115" s="25"/>
      <c r="H115" s="25"/>
      <c r="I115" s="25"/>
      <c r="J115" s="25"/>
      <c r="K115" s="25"/>
      <c r="L115" s="25"/>
      <c r="M115" s="25"/>
      <c r="N115" s="25"/>
      <c r="O115" s="25"/>
      <c r="P115" s="25"/>
      <c r="Q115" s="25"/>
      <c r="R115" s="25"/>
      <c r="S115" s="25"/>
      <c r="T115" s="25"/>
      <c r="U115" s="25"/>
      <c r="V115" s="25"/>
      <c r="W115" s="10">
        <v>1</v>
      </c>
    </row>
    <row r="116" spans="1:23" ht="18.75">
      <c r="A116" s="25"/>
      <c r="B116" s="25"/>
      <c r="C116" s="2769" t="s">
        <v>4163</v>
      </c>
      <c r="D116" s="25"/>
      <c r="E116" s="25"/>
      <c r="F116" s="25"/>
      <c r="G116" s="25"/>
      <c r="H116" s="25"/>
      <c r="I116" s="25"/>
      <c r="J116" s="25"/>
      <c r="K116" s="25"/>
      <c r="L116" s="25"/>
      <c r="M116" s="25"/>
      <c r="N116" s="25"/>
      <c r="O116" s="25"/>
      <c r="P116" s="25"/>
      <c r="Q116" s="25"/>
      <c r="R116" s="25"/>
      <c r="S116" s="25"/>
      <c r="T116" s="25"/>
      <c r="U116" s="25"/>
      <c r="V116" s="25"/>
      <c r="W116" s="10">
        <v>1</v>
      </c>
    </row>
    <row r="117" spans="1:23" ht="18.75">
      <c r="A117" s="25"/>
      <c r="B117" s="25"/>
      <c r="C117" s="2769" t="s">
        <v>4164</v>
      </c>
      <c r="D117" s="25"/>
      <c r="E117" s="25"/>
      <c r="F117" s="25"/>
      <c r="G117" s="25"/>
      <c r="H117" s="25"/>
      <c r="I117" s="25"/>
      <c r="J117" s="25"/>
      <c r="K117" s="25"/>
      <c r="L117" s="25"/>
      <c r="M117" s="25"/>
      <c r="N117" s="25"/>
      <c r="O117" s="25"/>
      <c r="P117" s="25"/>
      <c r="Q117" s="25"/>
      <c r="R117" s="25"/>
      <c r="S117" s="25"/>
      <c r="T117" s="25"/>
      <c r="U117" s="25"/>
      <c r="V117" s="25"/>
      <c r="W117" s="10">
        <v>1</v>
      </c>
    </row>
    <row r="118" spans="1:23" ht="18.75">
      <c r="A118" s="25"/>
      <c r="B118" s="25"/>
      <c r="C118" s="2769"/>
      <c r="D118" s="25"/>
      <c r="E118" s="25"/>
      <c r="F118" s="25"/>
      <c r="G118" s="25"/>
      <c r="H118" s="25"/>
      <c r="I118" s="25"/>
      <c r="J118" s="25"/>
      <c r="K118" s="25"/>
      <c r="L118" s="25"/>
      <c r="M118" s="25"/>
      <c r="N118" s="25"/>
      <c r="O118" s="25"/>
      <c r="P118" s="25"/>
      <c r="Q118" s="25"/>
      <c r="R118" s="25"/>
      <c r="S118" s="25"/>
      <c r="T118" s="25"/>
      <c r="U118" s="25"/>
      <c r="V118" s="25"/>
      <c r="W118" s="10">
        <v>1</v>
      </c>
    </row>
    <row r="119" spans="1:23" ht="18.75">
      <c r="A119" s="25"/>
      <c r="B119" s="25"/>
      <c r="C119" s="2769" t="s">
        <v>4165</v>
      </c>
      <c r="D119" s="25"/>
      <c r="E119" s="25"/>
      <c r="F119" s="25"/>
      <c r="G119" s="25"/>
      <c r="H119" s="25"/>
      <c r="I119" s="25"/>
      <c r="J119" s="25"/>
      <c r="K119" s="25"/>
      <c r="L119" s="25"/>
      <c r="M119" s="25"/>
      <c r="N119" s="25"/>
      <c r="O119" s="25"/>
      <c r="P119" s="25"/>
      <c r="Q119" s="25"/>
      <c r="R119" s="25"/>
      <c r="S119" s="25"/>
      <c r="T119" s="25"/>
      <c r="U119" s="25"/>
      <c r="V119" s="25"/>
      <c r="W119" s="10">
        <v>1</v>
      </c>
    </row>
    <row r="120" spans="1:23" ht="18.75">
      <c r="A120" s="25"/>
      <c r="B120" s="25"/>
      <c r="C120" s="2769"/>
      <c r="D120" s="25"/>
      <c r="E120" s="25"/>
      <c r="F120" s="25"/>
      <c r="G120" s="25"/>
      <c r="H120" s="25"/>
      <c r="I120" s="25"/>
      <c r="J120" s="25"/>
      <c r="K120" s="25"/>
      <c r="L120" s="25"/>
      <c r="M120" s="25"/>
      <c r="N120" s="25"/>
      <c r="O120" s="25"/>
      <c r="P120" s="25"/>
      <c r="Q120" s="25"/>
      <c r="R120" s="25"/>
      <c r="S120" s="25"/>
      <c r="T120" s="25"/>
      <c r="U120" s="25"/>
      <c r="V120" s="25"/>
      <c r="W120" s="10">
        <v>1</v>
      </c>
    </row>
    <row r="121" spans="1:23" ht="18.75">
      <c r="A121" s="25"/>
      <c r="B121" s="25"/>
      <c r="C121" s="2769" t="s">
        <v>4166</v>
      </c>
      <c r="D121" s="25"/>
      <c r="E121" s="25"/>
      <c r="F121" s="25"/>
      <c r="G121" s="25"/>
      <c r="H121" s="25"/>
      <c r="I121" s="25"/>
      <c r="J121" s="25"/>
      <c r="K121" s="25"/>
      <c r="L121" s="25"/>
      <c r="M121" s="25"/>
      <c r="N121" s="25"/>
      <c r="O121" s="25"/>
      <c r="P121" s="25"/>
      <c r="Q121" s="25"/>
      <c r="R121" s="25"/>
      <c r="S121" s="25"/>
      <c r="T121" s="25"/>
      <c r="U121" s="25"/>
      <c r="V121" s="25"/>
      <c r="W121" s="10">
        <v>1</v>
      </c>
    </row>
    <row r="122" spans="1:23" ht="18.75">
      <c r="A122" s="25"/>
      <c r="B122" s="25"/>
      <c r="C122" s="2769" t="s">
        <v>4167</v>
      </c>
      <c r="D122" s="25"/>
      <c r="E122" s="25"/>
      <c r="F122" s="25"/>
      <c r="G122" s="25"/>
      <c r="H122" s="25"/>
      <c r="I122" s="25"/>
      <c r="J122" s="25"/>
      <c r="K122" s="25"/>
      <c r="L122" s="25"/>
      <c r="M122" s="25"/>
      <c r="N122" s="25"/>
      <c r="O122" s="25"/>
      <c r="P122" s="25"/>
      <c r="Q122" s="25"/>
      <c r="R122" s="25"/>
      <c r="S122" s="25"/>
      <c r="T122" s="25"/>
      <c r="U122" s="25"/>
      <c r="V122" s="25"/>
      <c r="W122" s="10">
        <v>1</v>
      </c>
    </row>
    <row r="123" spans="1:23" ht="18.75">
      <c r="A123" s="25"/>
      <c r="B123" s="25"/>
      <c r="C123" s="2769"/>
      <c r="D123" s="25"/>
      <c r="E123" s="25"/>
      <c r="F123" s="25"/>
      <c r="G123" s="25"/>
      <c r="H123" s="25"/>
      <c r="I123" s="25"/>
      <c r="J123" s="25"/>
      <c r="K123" s="25"/>
      <c r="L123" s="25"/>
      <c r="M123" s="25"/>
      <c r="N123" s="25"/>
      <c r="O123" s="25"/>
      <c r="P123" s="25"/>
      <c r="Q123" s="25"/>
      <c r="R123" s="25"/>
      <c r="S123" s="25"/>
      <c r="T123" s="25"/>
      <c r="U123" s="25"/>
      <c r="V123" s="25"/>
      <c r="W123" s="10">
        <v>1</v>
      </c>
    </row>
    <row r="124" spans="1:23" ht="18.75">
      <c r="A124" s="25"/>
      <c r="B124" s="25"/>
      <c r="C124" s="2769" t="s">
        <v>4168</v>
      </c>
      <c r="D124" s="25"/>
      <c r="E124" s="25"/>
      <c r="F124" s="25"/>
      <c r="G124" s="25"/>
      <c r="H124" s="25"/>
      <c r="I124" s="25"/>
      <c r="J124" s="25"/>
      <c r="K124" s="25"/>
      <c r="L124" s="25"/>
      <c r="M124" s="25"/>
      <c r="N124" s="25"/>
      <c r="O124" s="25"/>
      <c r="P124" s="25"/>
      <c r="Q124" s="25"/>
      <c r="R124" s="25"/>
      <c r="S124" s="25"/>
      <c r="T124" s="25"/>
      <c r="U124" s="25"/>
      <c r="V124" s="25"/>
      <c r="W124" s="10">
        <v>1</v>
      </c>
    </row>
    <row r="125" spans="1:23" ht="18.75">
      <c r="A125" s="25"/>
      <c r="B125" s="25"/>
      <c r="C125" s="2769" t="s">
        <v>4169</v>
      </c>
      <c r="D125" s="25"/>
      <c r="E125" s="25"/>
      <c r="F125" s="25"/>
      <c r="G125" s="25"/>
      <c r="H125" s="25"/>
      <c r="I125" s="25"/>
      <c r="J125" s="25"/>
      <c r="K125" s="25"/>
      <c r="L125" s="25"/>
      <c r="M125" s="25"/>
      <c r="N125" s="25"/>
      <c r="O125" s="25"/>
      <c r="P125" s="25"/>
      <c r="Q125" s="25"/>
      <c r="R125" s="25"/>
      <c r="S125" s="25"/>
      <c r="T125" s="25"/>
      <c r="U125" s="25"/>
      <c r="V125" s="25"/>
      <c r="W125" s="10">
        <v>1</v>
      </c>
    </row>
    <row r="126" spans="1:23" ht="18.75">
      <c r="A126" s="25"/>
      <c r="B126" s="25"/>
      <c r="C126" s="2769"/>
      <c r="D126" s="25"/>
      <c r="E126" s="25"/>
      <c r="F126" s="25"/>
      <c r="G126" s="25"/>
      <c r="H126" s="25"/>
      <c r="I126" s="25"/>
      <c r="J126" s="25"/>
      <c r="K126" s="25"/>
      <c r="L126" s="25"/>
      <c r="M126" s="25"/>
      <c r="N126" s="25"/>
      <c r="O126" s="25"/>
      <c r="P126" s="25"/>
      <c r="Q126" s="25"/>
      <c r="R126" s="25"/>
      <c r="S126" s="25"/>
      <c r="T126" s="25"/>
      <c r="U126" s="25"/>
      <c r="V126" s="25"/>
      <c r="W126" s="10">
        <v>1</v>
      </c>
    </row>
    <row r="127" spans="1:23" ht="18.75">
      <c r="A127" s="25"/>
      <c r="B127" s="25"/>
      <c r="C127" s="2769" t="s">
        <v>4170</v>
      </c>
      <c r="D127" s="25"/>
      <c r="E127" s="25"/>
      <c r="F127" s="25"/>
      <c r="G127" s="25"/>
      <c r="H127" s="25"/>
      <c r="I127" s="25"/>
      <c r="J127" s="25"/>
      <c r="K127" s="25"/>
      <c r="L127" s="25"/>
      <c r="M127" s="25"/>
      <c r="N127" s="25"/>
      <c r="O127" s="25"/>
      <c r="P127" s="25"/>
      <c r="Q127" s="25"/>
      <c r="R127" s="25"/>
      <c r="S127" s="25"/>
      <c r="T127" s="25"/>
      <c r="U127" s="25"/>
      <c r="V127" s="25"/>
      <c r="W127" s="10">
        <v>1</v>
      </c>
    </row>
    <row r="128" spans="1:23" ht="18.75">
      <c r="A128" s="25"/>
      <c r="B128" s="25"/>
      <c r="C128" s="2769" t="s">
        <v>4171</v>
      </c>
      <c r="D128" s="25"/>
      <c r="E128" s="25"/>
      <c r="F128" s="25"/>
      <c r="G128" s="25"/>
      <c r="H128" s="25"/>
      <c r="I128" s="25"/>
      <c r="J128" s="25"/>
      <c r="K128" s="25"/>
      <c r="L128" s="25"/>
      <c r="M128" s="25"/>
      <c r="N128" s="25"/>
      <c r="O128" s="25"/>
      <c r="P128" s="25"/>
      <c r="Q128" s="25"/>
      <c r="R128" s="25"/>
      <c r="S128" s="25"/>
      <c r="T128" s="25"/>
      <c r="U128" s="25"/>
      <c r="V128" s="25"/>
      <c r="W128" s="10">
        <v>1</v>
      </c>
    </row>
    <row r="129" spans="1:23">
      <c r="A129" s="25"/>
      <c r="B129" s="25"/>
      <c r="C129" s="25"/>
      <c r="D129" s="25"/>
      <c r="E129" s="25"/>
      <c r="F129" s="25"/>
      <c r="G129" s="25"/>
      <c r="H129" s="25"/>
      <c r="I129" s="25"/>
      <c r="J129" s="25"/>
      <c r="K129" s="25"/>
      <c r="L129" s="25"/>
      <c r="M129" s="25"/>
      <c r="N129" s="25"/>
      <c r="O129" s="25"/>
      <c r="P129" s="25"/>
      <c r="Q129" s="25"/>
      <c r="R129" s="25"/>
      <c r="S129" s="25"/>
      <c r="T129" s="25"/>
      <c r="U129" s="25"/>
      <c r="V129" s="25"/>
      <c r="W129" s="10">
        <v>1</v>
      </c>
    </row>
    <row r="130" spans="1:23" ht="18.75">
      <c r="A130" s="25"/>
      <c r="B130" s="25"/>
      <c r="C130" s="2769" t="s">
        <v>4172</v>
      </c>
      <c r="D130" s="2773">
        <f>1/2</f>
        <v>0.5</v>
      </c>
      <c r="E130" s="2769" t="s">
        <v>4173</v>
      </c>
      <c r="F130" s="25"/>
      <c r="G130" s="25"/>
      <c r="H130" s="25"/>
      <c r="I130" s="25"/>
      <c r="J130" s="25"/>
      <c r="K130" s="25"/>
      <c r="L130" s="25"/>
      <c r="M130" s="25"/>
      <c r="N130" s="25"/>
      <c r="O130" s="25"/>
      <c r="P130" s="25"/>
      <c r="Q130" s="25"/>
      <c r="R130" s="25"/>
      <c r="S130" s="25"/>
      <c r="T130" s="25"/>
      <c r="U130" s="25"/>
      <c r="V130" s="25"/>
      <c r="W130" s="10">
        <v>1</v>
      </c>
    </row>
    <row r="131" spans="1:23" ht="18.75">
      <c r="A131" s="25"/>
      <c r="B131" s="25"/>
      <c r="C131" s="25"/>
      <c r="D131" s="25"/>
      <c r="E131" s="2769" t="s">
        <v>4174</v>
      </c>
      <c r="F131" s="25"/>
      <c r="G131" s="25"/>
      <c r="H131" s="25"/>
      <c r="I131" s="25"/>
      <c r="J131" s="25"/>
      <c r="K131" s="25"/>
      <c r="L131" s="25"/>
      <c r="M131" s="25"/>
      <c r="N131" s="25"/>
      <c r="O131" s="25"/>
      <c r="P131" s="25"/>
      <c r="Q131" s="25"/>
      <c r="R131" s="25"/>
      <c r="S131" s="25"/>
      <c r="T131" s="25"/>
      <c r="U131" s="25"/>
      <c r="V131" s="25"/>
      <c r="W131" s="10">
        <v>1</v>
      </c>
    </row>
    <row r="132" spans="1:23">
      <c r="A132" s="25"/>
      <c r="B132" s="25"/>
      <c r="C132" s="25"/>
      <c r="D132" s="25"/>
      <c r="E132" s="25"/>
      <c r="F132" s="25"/>
      <c r="G132" s="25"/>
      <c r="H132" s="25"/>
      <c r="I132" s="25"/>
      <c r="J132" s="25"/>
      <c r="K132" s="25"/>
      <c r="L132" s="25"/>
      <c r="M132" s="25"/>
      <c r="N132" s="25"/>
      <c r="O132" s="25"/>
      <c r="P132" s="25"/>
      <c r="Q132" s="25"/>
      <c r="R132" s="25"/>
      <c r="S132" s="25"/>
      <c r="T132" s="25"/>
      <c r="U132" s="25"/>
      <c r="V132" s="25"/>
      <c r="W132" s="10">
        <v>1</v>
      </c>
    </row>
    <row r="133" spans="1:23" ht="18.75">
      <c r="A133" s="25"/>
      <c r="B133" s="25"/>
      <c r="C133" s="2769" t="s">
        <v>4152</v>
      </c>
      <c r="D133" s="25"/>
      <c r="E133" s="25"/>
      <c r="F133" s="25"/>
      <c r="G133" s="25"/>
      <c r="H133" s="25"/>
      <c r="I133" s="25"/>
      <c r="J133" s="25"/>
      <c r="K133" s="25"/>
      <c r="L133" s="25"/>
      <c r="M133" s="25"/>
      <c r="N133" s="25"/>
      <c r="O133" s="25"/>
      <c r="P133" s="25"/>
      <c r="Q133" s="25"/>
      <c r="R133" s="25"/>
      <c r="S133" s="25"/>
      <c r="T133" s="25"/>
      <c r="U133" s="25"/>
      <c r="V133" s="25"/>
      <c r="W133" s="10">
        <v>1</v>
      </c>
    </row>
    <row r="134" spans="1:23" ht="18.75">
      <c r="A134" s="25"/>
      <c r="B134" s="25"/>
      <c r="C134" s="2769" t="str">
        <f>IF(ISNUMBER(IFERROR(VALUE("0,5"),"")), "OK votre séparateur est bien une VIRGULE", "ATTENTION votre séparateur est un POINT ; veuillez régler votre séparateur pour le bon fonctionnement des formules")</f>
        <v>ATTENTION votre séparateur est un POINT ; veuillez régler votre séparateur pour le bon fonctionnement des formules</v>
      </c>
      <c r="D134" s="25"/>
      <c r="E134" s="25"/>
      <c r="F134" s="25"/>
      <c r="G134" s="25"/>
      <c r="H134" s="25"/>
      <c r="I134" s="25"/>
      <c r="J134" s="25"/>
      <c r="K134" s="25"/>
      <c r="L134" s="25"/>
      <c r="M134" s="25"/>
      <c r="N134" s="25"/>
      <c r="O134" s="25"/>
      <c r="P134" s="25"/>
      <c r="Q134" s="25"/>
      <c r="R134" s="25"/>
      <c r="S134" s="25"/>
      <c r="T134" s="25"/>
      <c r="U134" s="25"/>
      <c r="V134" s="25"/>
      <c r="W134" s="10">
        <v>1</v>
      </c>
    </row>
    <row r="135" spans="1:23" ht="18.75">
      <c r="A135" s="25"/>
      <c r="B135" s="25"/>
      <c r="C135" s="2769"/>
      <c r="D135" s="25"/>
      <c r="E135" s="25"/>
      <c r="F135" s="25"/>
      <c r="G135" s="25"/>
      <c r="H135" s="25"/>
      <c r="I135" s="25"/>
      <c r="J135" s="25"/>
      <c r="K135" s="25"/>
      <c r="L135" s="25"/>
      <c r="M135" s="25"/>
      <c r="N135" s="25"/>
      <c r="O135" s="25"/>
      <c r="P135" s="25"/>
      <c r="Q135" s="25"/>
      <c r="R135" s="25"/>
      <c r="S135" s="25"/>
      <c r="T135" s="25"/>
      <c r="U135" s="25"/>
      <c r="V135" s="25"/>
      <c r="W135" s="10">
        <v>1</v>
      </c>
    </row>
    <row r="136" spans="1:23" ht="18.75">
      <c r="A136" s="25"/>
      <c r="B136" s="25"/>
      <c r="C136" s="2769" t="s">
        <v>4175</v>
      </c>
      <c r="D136" s="25"/>
      <c r="E136" s="25"/>
      <c r="F136" s="25"/>
      <c r="G136" s="25"/>
      <c r="H136" s="25"/>
      <c r="I136" s="25"/>
      <c r="J136" s="25"/>
      <c r="K136" s="25"/>
      <c r="L136" s="25"/>
      <c r="M136" s="25"/>
      <c r="N136" s="25"/>
      <c r="O136" s="25"/>
      <c r="P136" s="25"/>
      <c r="Q136" s="25"/>
      <c r="R136" s="25"/>
      <c r="S136" s="25"/>
      <c r="T136" s="25"/>
      <c r="U136" s="25"/>
      <c r="V136" s="25"/>
      <c r="W136" s="10">
        <v>1</v>
      </c>
    </row>
    <row r="137" spans="1:23" ht="18.75">
      <c r="A137" s="25"/>
      <c r="B137" s="25"/>
      <c r="C137" s="2769" t="s">
        <v>4176</v>
      </c>
      <c r="D137" s="25"/>
      <c r="E137" s="25"/>
      <c r="F137" s="25"/>
      <c r="G137" s="25"/>
      <c r="H137" s="25"/>
      <c r="I137" s="25"/>
      <c r="J137" s="25"/>
      <c r="K137" s="25"/>
      <c r="L137" s="25"/>
      <c r="M137" s="25"/>
      <c r="N137" s="25"/>
      <c r="O137" s="25"/>
      <c r="P137" s="25"/>
      <c r="Q137" s="25"/>
      <c r="R137" s="25"/>
      <c r="S137" s="25"/>
      <c r="T137" s="25"/>
      <c r="U137" s="25"/>
      <c r="V137" s="25"/>
      <c r="W137" s="10">
        <v>1</v>
      </c>
    </row>
    <row r="138" spans="1:23" ht="18.75">
      <c r="A138" s="25"/>
      <c r="B138" s="25"/>
      <c r="C138" s="2769" t="s">
        <v>4177</v>
      </c>
      <c r="D138" s="25"/>
      <c r="E138" s="25"/>
      <c r="F138" s="25"/>
      <c r="G138" s="25"/>
      <c r="H138" s="25"/>
      <c r="I138" s="25"/>
      <c r="J138" s="25"/>
      <c r="K138" s="25"/>
      <c r="L138" s="25"/>
      <c r="M138" s="25"/>
      <c r="N138" s="25"/>
      <c r="O138" s="25"/>
      <c r="P138" s="25"/>
      <c r="Q138" s="25"/>
      <c r="R138" s="25"/>
      <c r="S138" s="25"/>
      <c r="T138" s="25"/>
      <c r="U138" s="25"/>
      <c r="V138" s="25"/>
      <c r="W138" s="10">
        <v>1</v>
      </c>
    </row>
    <row r="139" spans="1:23" ht="18.75">
      <c r="A139" s="25"/>
      <c r="B139" s="25"/>
      <c r="C139" s="2769"/>
      <c r="D139" s="25"/>
      <c r="E139" s="25"/>
      <c r="F139" s="25"/>
      <c r="G139" s="25"/>
      <c r="H139" s="25"/>
      <c r="I139" s="25"/>
      <c r="J139" s="25"/>
      <c r="K139" s="25"/>
      <c r="L139" s="25"/>
      <c r="M139" s="25"/>
      <c r="N139" s="25"/>
      <c r="O139" s="25"/>
      <c r="P139" s="25"/>
      <c r="Q139" s="25"/>
      <c r="R139" s="25"/>
      <c r="S139" s="25"/>
      <c r="T139" s="25"/>
      <c r="U139" s="25"/>
      <c r="V139" s="25"/>
      <c r="W139" s="10">
        <v>1</v>
      </c>
    </row>
    <row r="140" spans="1:23" ht="18.75">
      <c r="A140" s="25"/>
      <c r="B140" s="25"/>
      <c r="C140" s="2769" t="s">
        <v>4178</v>
      </c>
      <c r="D140" s="25"/>
      <c r="E140" s="25"/>
      <c r="F140" s="25"/>
      <c r="G140" s="25"/>
      <c r="H140" s="25"/>
      <c r="I140" s="25"/>
      <c r="J140" s="25"/>
      <c r="K140" s="25"/>
      <c r="L140" s="25"/>
      <c r="M140" s="25"/>
      <c r="N140" s="25"/>
      <c r="O140" s="25"/>
      <c r="P140" s="25"/>
      <c r="Q140" s="25"/>
      <c r="R140" s="25"/>
      <c r="S140" s="25"/>
      <c r="T140" s="25"/>
      <c r="U140" s="25"/>
      <c r="V140" s="25"/>
      <c r="W140" s="10">
        <v>1</v>
      </c>
    </row>
    <row r="141" spans="1:23" ht="18.75">
      <c r="A141" s="25"/>
      <c r="B141" s="25"/>
      <c r="C141" s="2769" t="s">
        <v>4179</v>
      </c>
      <c r="D141" s="25"/>
      <c r="E141" s="25"/>
      <c r="F141" s="25"/>
      <c r="G141" s="25"/>
      <c r="H141" s="25"/>
      <c r="I141" s="25"/>
      <c r="J141" s="25"/>
      <c r="K141" s="25"/>
      <c r="L141" s="25"/>
      <c r="M141" s="25"/>
      <c r="N141" s="25"/>
      <c r="O141" s="25"/>
      <c r="P141" s="25"/>
      <c r="Q141" s="25"/>
      <c r="R141" s="25"/>
      <c r="S141" s="25"/>
      <c r="T141" s="25"/>
      <c r="U141" s="25"/>
      <c r="V141" s="25"/>
      <c r="W141" s="10">
        <v>1</v>
      </c>
    </row>
    <row r="142" spans="1:23" ht="18.75">
      <c r="A142" s="25"/>
      <c r="B142" s="25"/>
      <c r="C142" s="2769" t="s">
        <v>4180</v>
      </c>
      <c r="D142" s="25"/>
      <c r="E142" s="25"/>
      <c r="F142" s="25"/>
      <c r="G142" s="25"/>
      <c r="H142" s="25"/>
      <c r="I142" s="25"/>
      <c r="J142" s="25"/>
      <c r="K142" s="25"/>
      <c r="L142" s="25"/>
      <c r="M142" s="25"/>
      <c r="N142" s="25"/>
      <c r="O142" s="25"/>
      <c r="P142" s="25"/>
      <c r="Q142" s="25"/>
      <c r="R142" s="25"/>
      <c r="S142" s="25"/>
      <c r="T142" s="25"/>
      <c r="U142" s="25"/>
      <c r="V142" s="25"/>
      <c r="W142" s="10">
        <v>1</v>
      </c>
    </row>
    <row r="143" spans="1:23" ht="18.75">
      <c r="A143" s="25"/>
      <c r="B143" s="25"/>
      <c r="C143" s="2769"/>
      <c r="D143" s="25"/>
      <c r="E143" s="25"/>
      <c r="F143" s="25"/>
      <c r="G143" s="25"/>
      <c r="H143" s="25"/>
      <c r="I143" s="25"/>
      <c r="J143" s="25"/>
      <c r="K143" s="25"/>
      <c r="L143" s="25"/>
      <c r="M143" s="25"/>
      <c r="N143" s="25"/>
      <c r="O143" s="25"/>
      <c r="P143" s="25"/>
      <c r="Q143" s="25"/>
      <c r="R143" s="25"/>
      <c r="S143" s="25"/>
      <c r="T143" s="25"/>
      <c r="U143" s="25"/>
      <c r="V143" s="25"/>
      <c r="W143" s="10">
        <v>1</v>
      </c>
    </row>
    <row r="144" spans="1:23" ht="18.75">
      <c r="A144" s="25"/>
      <c r="B144" s="25"/>
      <c r="C144" s="2769" t="s">
        <v>4181</v>
      </c>
      <c r="D144" s="25"/>
      <c r="E144" s="25"/>
      <c r="F144" s="25"/>
      <c r="G144" s="25"/>
      <c r="H144" s="25"/>
      <c r="I144" s="25"/>
      <c r="J144" s="25"/>
      <c r="K144" s="25"/>
      <c r="L144" s="25"/>
      <c r="M144" s="25"/>
      <c r="N144" s="25"/>
      <c r="O144" s="25"/>
      <c r="P144" s="25"/>
      <c r="Q144" s="25"/>
      <c r="R144" s="25"/>
      <c r="S144" s="25"/>
      <c r="T144" s="25"/>
      <c r="U144" s="25"/>
      <c r="V144" s="25"/>
      <c r="W144" s="10">
        <v>1</v>
      </c>
    </row>
    <row r="145" spans="1:23" ht="18.75">
      <c r="A145" s="25"/>
      <c r="B145" s="25"/>
      <c r="C145" s="2769" t="s">
        <v>4182</v>
      </c>
      <c r="D145" s="25"/>
      <c r="E145" s="25"/>
      <c r="F145" s="25"/>
      <c r="G145" s="25"/>
      <c r="H145" s="25"/>
      <c r="I145" s="25"/>
      <c r="J145" s="25"/>
      <c r="K145" s="25"/>
      <c r="L145" s="25"/>
      <c r="M145" s="25"/>
      <c r="N145" s="25"/>
      <c r="O145" s="25"/>
      <c r="P145" s="25"/>
      <c r="Q145" s="25"/>
      <c r="R145" s="25"/>
      <c r="S145" s="25"/>
      <c r="T145" s="25"/>
      <c r="U145" s="25"/>
      <c r="V145" s="25"/>
      <c r="W145" s="10">
        <v>1</v>
      </c>
    </row>
    <row r="146" spans="1:23" ht="18.75">
      <c r="A146" s="25"/>
      <c r="B146" s="25"/>
      <c r="C146" s="2769" t="s">
        <v>4183</v>
      </c>
      <c r="D146" s="25"/>
      <c r="E146" s="25"/>
      <c r="F146" s="25"/>
      <c r="G146" s="25"/>
      <c r="H146" s="25"/>
      <c r="I146" s="25"/>
      <c r="J146" s="25"/>
      <c r="K146" s="25"/>
      <c r="L146" s="25"/>
      <c r="M146" s="25"/>
      <c r="N146" s="25"/>
      <c r="O146" s="25"/>
      <c r="P146" s="25"/>
      <c r="Q146" s="25"/>
      <c r="R146" s="25"/>
      <c r="S146" s="25"/>
      <c r="T146" s="25"/>
      <c r="U146" s="25"/>
      <c r="V146" s="25"/>
      <c r="W146" s="10">
        <v>1</v>
      </c>
    </row>
    <row r="147" spans="1:23" ht="18.75">
      <c r="A147" s="25"/>
      <c r="B147" s="25"/>
      <c r="C147" s="2769"/>
      <c r="D147" s="25"/>
      <c r="E147" s="25"/>
      <c r="F147" s="25"/>
      <c r="G147" s="25"/>
      <c r="H147" s="25"/>
      <c r="I147" s="25"/>
      <c r="J147" s="25"/>
      <c r="K147" s="25"/>
      <c r="L147" s="25"/>
      <c r="M147" s="25"/>
      <c r="N147" s="25"/>
      <c r="O147" s="25"/>
      <c r="P147" s="25"/>
      <c r="Q147" s="25"/>
      <c r="R147" s="25"/>
      <c r="S147" s="25"/>
      <c r="T147" s="25"/>
      <c r="U147" s="25"/>
      <c r="V147" s="25"/>
      <c r="W147" s="10">
        <v>1</v>
      </c>
    </row>
    <row r="148" spans="1:23" ht="18.75">
      <c r="A148" s="25"/>
      <c r="B148" s="25"/>
      <c r="C148" s="2769" t="s">
        <v>4184</v>
      </c>
      <c r="D148" s="25"/>
      <c r="E148" s="25"/>
      <c r="F148" s="25"/>
      <c r="G148" s="25"/>
      <c r="H148" s="25"/>
      <c r="I148" s="25"/>
      <c r="J148" s="25"/>
      <c r="K148" s="25"/>
      <c r="L148" s="25"/>
      <c r="M148" s="25"/>
      <c r="N148" s="25"/>
      <c r="O148" s="25"/>
      <c r="P148" s="25"/>
      <c r="Q148" s="25"/>
      <c r="R148" s="25"/>
      <c r="S148" s="25"/>
      <c r="T148" s="25"/>
      <c r="U148" s="25"/>
      <c r="V148" s="25"/>
      <c r="W148" s="10">
        <v>1</v>
      </c>
    </row>
    <row r="149" spans="1:23" ht="18.75">
      <c r="A149" s="25"/>
      <c r="B149" s="25"/>
      <c r="C149" s="2769" t="s">
        <v>4185</v>
      </c>
      <c r="D149" s="25"/>
      <c r="E149" s="25"/>
      <c r="F149" s="25"/>
      <c r="G149" s="25"/>
      <c r="H149" s="25"/>
      <c r="I149" s="25"/>
      <c r="J149" s="25"/>
      <c r="K149" s="25"/>
      <c r="L149" s="25"/>
      <c r="M149" s="25"/>
      <c r="N149" s="25"/>
      <c r="O149" s="25"/>
      <c r="P149" s="25"/>
      <c r="Q149" s="25"/>
      <c r="R149" s="25"/>
      <c r="S149" s="25"/>
      <c r="T149" s="25"/>
      <c r="U149" s="25"/>
      <c r="V149" s="25"/>
      <c r="W149" s="10">
        <v>1</v>
      </c>
    </row>
    <row r="150" spans="1:23" ht="18.75">
      <c r="A150" s="25"/>
      <c r="B150" s="25"/>
      <c r="C150" s="2769" t="s">
        <v>4186</v>
      </c>
      <c r="D150" s="25"/>
      <c r="E150" s="25"/>
      <c r="F150" s="25"/>
      <c r="G150" s="25"/>
      <c r="H150" s="25"/>
      <c r="I150" s="25"/>
      <c r="J150" s="25"/>
      <c r="K150" s="25"/>
      <c r="L150" s="25"/>
      <c r="M150" s="25"/>
      <c r="N150" s="25"/>
      <c r="O150" s="25"/>
      <c r="P150" s="25"/>
      <c r="Q150" s="25"/>
      <c r="R150" s="25"/>
      <c r="S150" s="25"/>
      <c r="T150" s="25"/>
      <c r="U150" s="25"/>
      <c r="V150" s="25"/>
      <c r="W150" s="10">
        <v>1</v>
      </c>
    </row>
    <row r="151" spans="1:23" ht="18.75">
      <c r="A151" s="25"/>
      <c r="B151" s="25"/>
      <c r="C151" s="2769" t="s">
        <v>4187</v>
      </c>
      <c r="D151" s="25"/>
      <c r="E151" s="25"/>
      <c r="F151" s="25"/>
      <c r="G151" s="25"/>
      <c r="H151" s="25"/>
      <c r="I151" s="25"/>
      <c r="J151" s="25"/>
      <c r="K151" s="25"/>
      <c r="L151" s="25"/>
      <c r="M151" s="25"/>
      <c r="N151" s="25"/>
      <c r="O151" s="25"/>
      <c r="P151" s="25"/>
      <c r="Q151" s="25"/>
      <c r="R151" s="25"/>
      <c r="S151" s="25"/>
      <c r="T151" s="25"/>
      <c r="U151" s="25"/>
      <c r="V151" s="25"/>
      <c r="W151" s="10">
        <v>1</v>
      </c>
    </row>
    <row r="152" spans="1:23" ht="18.75">
      <c r="A152" s="25"/>
      <c r="B152" s="25"/>
      <c r="C152" s="2769" t="s">
        <v>4188</v>
      </c>
      <c r="D152" s="25"/>
      <c r="E152" s="25"/>
      <c r="F152" s="25"/>
      <c r="G152" s="25"/>
      <c r="H152" s="25"/>
      <c r="I152" s="25"/>
      <c r="J152" s="25"/>
      <c r="K152" s="25"/>
      <c r="L152" s="25"/>
      <c r="M152" s="25"/>
      <c r="N152" s="25"/>
      <c r="O152" s="25"/>
      <c r="P152" s="25"/>
      <c r="Q152" s="25"/>
      <c r="R152" s="25"/>
      <c r="S152" s="25"/>
      <c r="T152" s="25"/>
      <c r="U152" s="25"/>
      <c r="V152" s="25"/>
      <c r="W152" s="10">
        <v>1</v>
      </c>
    </row>
    <row r="153" spans="1:23" ht="18.75">
      <c r="A153" s="25"/>
      <c r="B153" s="25"/>
      <c r="C153" s="2769" t="s">
        <v>4189</v>
      </c>
      <c r="D153" s="25"/>
      <c r="E153" s="25"/>
      <c r="F153" s="25"/>
      <c r="G153" s="25"/>
      <c r="H153" s="25"/>
      <c r="I153" s="25"/>
      <c r="J153" s="25"/>
      <c r="K153" s="25"/>
      <c r="L153" s="25"/>
      <c r="M153" s="25"/>
      <c r="N153" s="25"/>
      <c r="O153" s="25"/>
      <c r="P153" s="25"/>
      <c r="Q153" s="25"/>
      <c r="R153" s="25"/>
      <c r="S153" s="25"/>
      <c r="T153" s="25"/>
      <c r="U153" s="25"/>
      <c r="V153" s="25"/>
      <c r="W153" s="10">
        <v>1</v>
      </c>
    </row>
    <row r="154" spans="1:23" ht="18.75">
      <c r="A154" s="25"/>
      <c r="B154" s="25"/>
      <c r="C154" s="2769"/>
      <c r="D154" s="25"/>
      <c r="E154" s="25"/>
      <c r="F154" s="25"/>
      <c r="G154" s="25"/>
      <c r="H154" s="25"/>
      <c r="I154" s="25"/>
      <c r="J154" s="25"/>
      <c r="K154" s="25"/>
      <c r="L154" s="25"/>
      <c r="M154" s="25"/>
      <c r="N154" s="25"/>
      <c r="O154" s="25"/>
      <c r="P154" s="25"/>
      <c r="Q154" s="25"/>
      <c r="R154" s="25"/>
      <c r="S154" s="25"/>
      <c r="T154" s="25"/>
      <c r="U154" s="25"/>
      <c r="V154" s="25"/>
      <c r="W154" s="10">
        <v>1</v>
      </c>
    </row>
    <row r="155" spans="1:23" ht="18" customHeight="1">
      <c r="A155" s="25"/>
      <c r="B155" s="25"/>
      <c r="C155" s="5276" t="s">
        <v>4190</v>
      </c>
      <c r="D155" s="5276"/>
      <c r="E155" s="5276"/>
      <c r="F155" s="5276"/>
      <c r="G155" s="5276"/>
      <c r="H155" s="5276"/>
      <c r="I155" s="5276"/>
      <c r="J155" s="5276"/>
      <c r="K155" s="5276"/>
      <c r="L155" s="25"/>
      <c r="M155" s="25"/>
      <c r="N155" s="25"/>
      <c r="O155" s="25"/>
      <c r="P155" s="25"/>
      <c r="Q155" s="25"/>
      <c r="R155" s="25"/>
      <c r="S155" s="25"/>
      <c r="T155" s="25"/>
      <c r="U155" s="25"/>
      <c r="V155" s="25"/>
      <c r="W155" s="10">
        <v>1</v>
      </c>
    </row>
    <row r="156" spans="1:23">
      <c r="A156" s="25"/>
      <c r="B156" s="25"/>
      <c r="C156" s="5276"/>
      <c r="D156" s="5276"/>
      <c r="E156" s="5276"/>
      <c r="F156" s="5276"/>
      <c r="G156" s="5276"/>
      <c r="H156" s="5276"/>
      <c r="I156" s="5276"/>
      <c r="J156" s="5276"/>
      <c r="K156" s="5276"/>
      <c r="L156" s="25"/>
      <c r="M156" s="25"/>
      <c r="N156" s="25"/>
      <c r="O156" s="25"/>
      <c r="P156" s="25"/>
      <c r="Q156" s="25"/>
      <c r="R156" s="25"/>
      <c r="S156" s="25"/>
      <c r="T156" s="25"/>
      <c r="U156" s="25"/>
      <c r="V156" s="25"/>
      <c r="W156" s="10">
        <v>1</v>
      </c>
    </row>
    <row r="157" spans="1:23">
      <c r="A157" s="25"/>
      <c r="B157" s="25"/>
      <c r="C157" s="5276"/>
      <c r="D157" s="5276"/>
      <c r="E157" s="5276"/>
      <c r="F157" s="5276"/>
      <c r="G157" s="5276"/>
      <c r="H157" s="5276"/>
      <c r="I157" s="5276"/>
      <c r="J157" s="5276"/>
      <c r="K157" s="5276"/>
      <c r="L157" s="25"/>
      <c r="M157" s="25"/>
      <c r="N157" s="25"/>
      <c r="O157" s="25"/>
      <c r="P157" s="25"/>
      <c r="Q157" s="25"/>
      <c r="R157" s="25"/>
      <c r="S157" s="25"/>
      <c r="T157" s="25"/>
      <c r="U157" s="25"/>
      <c r="V157" s="25"/>
      <c r="W157" s="10">
        <v>1</v>
      </c>
    </row>
    <row r="158" spans="1:23">
      <c r="A158" s="25"/>
      <c r="B158" s="25"/>
      <c r="C158" s="25"/>
      <c r="D158" s="25"/>
      <c r="E158" s="25"/>
      <c r="F158" s="25"/>
      <c r="G158" s="25"/>
      <c r="H158" s="25"/>
      <c r="I158" s="25"/>
      <c r="J158" s="25"/>
      <c r="K158" s="25"/>
      <c r="L158" s="25"/>
      <c r="M158" s="25"/>
      <c r="N158" s="25"/>
      <c r="O158" s="25"/>
      <c r="P158" s="25"/>
      <c r="Q158" s="25"/>
      <c r="R158" s="25"/>
      <c r="S158" s="25"/>
      <c r="T158" s="25"/>
      <c r="U158" s="25"/>
      <c r="V158" s="25"/>
      <c r="W158" s="10">
        <v>1</v>
      </c>
    </row>
    <row r="159" spans="1:23">
      <c r="A159" s="25"/>
      <c r="B159" s="25"/>
      <c r="C159" s="25"/>
      <c r="D159" s="25"/>
      <c r="E159" s="25"/>
      <c r="F159" s="25"/>
      <c r="G159" s="25"/>
      <c r="H159" s="25"/>
      <c r="I159" s="25"/>
      <c r="J159" s="25"/>
      <c r="K159" s="25"/>
      <c r="L159" s="25"/>
      <c r="M159" s="25"/>
      <c r="N159" s="25"/>
      <c r="O159" s="25"/>
      <c r="P159" s="25"/>
      <c r="Q159" s="25"/>
      <c r="R159" s="25"/>
      <c r="S159" s="25"/>
      <c r="T159" s="25"/>
      <c r="U159" s="25"/>
      <c r="V159" s="25"/>
      <c r="W159" s="10">
        <v>1</v>
      </c>
    </row>
    <row r="160" spans="1:23" ht="15.75">
      <c r="A160" s="25"/>
      <c r="B160" s="25"/>
      <c r="C160" s="25"/>
      <c r="D160" s="25"/>
      <c r="E160" s="25"/>
      <c r="F160" s="25"/>
      <c r="G160" s="2771" t="str">
        <f>ADDRESS(ROW(G161),COLUMN(G161),4)&amp;" ▼"</f>
        <v>G161 ▼</v>
      </c>
      <c r="H160" s="25"/>
      <c r="I160" s="25"/>
      <c r="J160" s="25"/>
      <c r="K160" s="25"/>
      <c r="L160" s="25"/>
      <c r="M160" s="25"/>
      <c r="N160" s="25"/>
      <c r="O160" s="25"/>
      <c r="P160" s="25"/>
      <c r="Q160" s="25"/>
      <c r="R160" s="25"/>
      <c r="S160" s="25"/>
      <c r="T160" s="25"/>
      <c r="U160" s="25"/>
      <c r="V160" s="25"/>
      <c r="W160" s="10">
        <v>1</v>
      </c>
    </row>
    <row r="161" spans="1:23" ht="15.75">
      <c r="A161" s="25"/>
      <c r="B161" s="25"/>
      <c r="C161" s="2774">
        <v>125</v>
      </c>
      <c r="D161" s="2775" t="s">
        <v>4191</v>
      </c>
      <c r="E161" s="2774">
        <v>312</v>
      </c>
      <c r="F161" s="2775" t="s">
        <v>4192</v>
      </c>
      <c r="G161" s="2776">
        <f>IF(ISNUMBER(C161),C161,VALUE(SUBSTITUTE(C161,".",",")))*IF(ISNUMBER(E161),E161,VALUE(SUBSTITUTE(E161,".",",")))</f>
        <v>39000</v>
      </c>
      <c r="H161" s="25"/>
      <c r="I161" s="25"/>
      <c r="J161" s="25"/>
      <c r="K161" s="25"/>
      <c r="L161" s="25"/>
      <c r="M161" s="25"/>
      <c r="N161" s="25"/>
      <c r="O161" s="25"/>
      <c r="P161" s="25"/>
      <c r="Q161" s="25"/>
      <c r="R161" s="25"/>
      <c r="S161" s="25"/>
      <c r="T161" s="25"/>
      <c r="U161" s="25"/>
      <c r="V161" s="25"/>
      <c r="W161" s="10">
        <v>1</v>
      </c>
    </row>
    <row r="162" spans="1:23" ht="14.45" customHeight="1">
      <c r="A162" s="25"/>
      <c r="B162" s="25"/>
      <c r="C162" s="25"/>
      <c r="D162" s="25"/>
      <c r="E162" s="25"/>
      <c r="F162" s="25"/>
      <c r="G162" s="5264" t="str">
        <f ca="1">"formule "&amp;ADDRESS(ROW(G161),COLUMN(G161),4)&amp;_xlfn.FORMULATEXT(G161)</f>
        <v>formule G161=SI(ESTNUM(C161);C161;CNUM(SUBSTITUE(C161;".";",")))*SI(ESTNUM(E161);E161;CNUM(SUBSTITUE(E161;".";",")))</v>
      </c>
      <c r="H162" s="5264"/>
      <c r="I162" s="5264"/>
      <c r="J162" s="5264"/>
      <c r="K162" s="5264"/>
      <c r="L162" s="25"/>
      <c r="M162" s="25"/>
      <c r="N162" s="25"/>
      <c r="O162" s="25"/>
      <c r="P162" s="25"/>
      <c r="Q162" s="25"/>
      <c r="R162" s="25"/>
      <c r="S162" s="25"/>
      <c r="T162" s="25"/>
      <c r="U162" s="25"/>
      <c r="V162" s="25"/>
      <c r="W162" s="10">
        <v>1</v>
      </c>
    </row>
    <row r="163" spans="1:23">
      <c r="A163" s="25"/>
      <c r="B163" s="25"/>
      <c r="C163" s="25"/>
      <c r="D163" s="25"/>
      <c r="E163" s="25"/>
      <c r="F163" s="25"/>
      <c r="G163" s="5264"/>
      <c r="H163" s="5264"/>
      <c r="I163" s="5264"/>
      <c r="J163" s="5264"/>
      <c r="K163" s="5264"/>
      <c r="L163" s="25"/>
      <c r="M163" s="25"/>
      <c r="N163" s="25"/>
      <c r="O163" s="25"/>
      <c r="P163" s="25"/>
      <c r="Q163" s="25"/>
      <c r="R163" s="25"/>
      <c r="S163" s="25"/>
      <c r="T163" s="25"/>
      <c r="U163" s="25"/>
      <c r="V163" s="25"/>
      <c r="W163" s="10">
        <v>1</v>
      </c>
    </row>
    <row r="164" spans="1:23">
      <c r="A164" s="25"/>
      <c r="B164" s="25"/>
      <c r="C164" s="25"/>
      <c r="D164" s="25"/>
      <c r="E164" s="25"/>
      <c r="F164" s="25"/>
      <c r="G164" s="5264"/>
      <c r="H164" s="5264"/>
      <c r="I164" s="5264"/>
      <c r="J164" s="5264"/>
      <c r="K164" s="5264"/>
      <c r="L164" s="25"/>
      <c r="M164" s="25"/>
      <c r="N164" s="25"/>
      <c r="O164" s="25"/>
      <c r="P164" s="25"/>
      <c r="Q164" s="25"/>
      <c r="R164" s="25"/>
      <c r="S164" s="25"/>
      <c r="T164" s="25"/>
      <c r="U164" s="25"/>
      <c r="V164" s="25"/>
      <c r="W164" s="10">
        <v>1</v>
      </c>
    </row>
    <row r="165" spans="1:23">
      <c r="A165" s="25"/>
      <c r="B165" s="25"/>
      <c r="C165" s="25"/>
      <c r="D165" s="25"/>
      <c r="E165" s="25"/>
      <c r="F165" s="25"/>
      <c r="G165" s="5264"/>
      <c r="H165" s="5264"/>
      <c r="I165" s="5264"/>
      <c r="J165" s="5264"/>
      <c r="K165" s="5264"/>
      <c r="L165" s="25"/>
      <c r="M165" s="25"/>
      <c r="N165" s="25"/>
      <c r="O165" s="25"/>
      <c r="P165" s="25"/>
      <c r="Q165" s="25"/>
      <c r="R165" s="25"/>
      <c r="S165" s="25"/>
      <c r="T165" s="25"/>
      <c r="U165" s="25"/>
      <c r="V165" s="25"/>
      <c r="W165" s="10">
        <v>1</v>
      </c>
    </row>
    <row r="166" spans="1:23" ht="18.75">
      <c r="A166" s="25"/>
      <c r="B166" s="25"/>
      <c r="C166" s="2769" t="s">
        <v>4193</v>
      </c>
      <c r="D166" s="25"/>
      <c r="E166" s="25"/>
      <c r="F166" s="25"/>
      <c r="G166" s="25"/>
      <c r="H166" s="25"/>
      <c r="I166" s="25"/>
      <c r="J166" s="25"/>
      <c r="K166" s="25"/>
      <c r="L166" s="25"/>
      <c r="M166" s="25"/>
      <c r="N166" s="25"/>
      <c r="O166" s="25"/>
      <c r="P166" s="25"/>
      <c r="Q166" s="25"/>
      <c r="R166" s="25"/>
      <c r="S166" s="25"/>
      <c r="T166" s="25"/>
      <c r="U166" s="25"/>
      <c r="V166" s="25"/>
      <c r="W166" s="10">
        <v>1</v>
      </c>
    </row>
    <row r="167" spans="1:23">
      <c r="A167" s="25"/>
      <c r="B167" s="25"/>
      <c r="C167" s="25" t="s">
        <v>4194</v>
      </c>
      <c r="D167" s="25"/>
      <c r="E167" s="25"/>
      <c r="F167" s="25"/>
      <c r="G167" s="25"/>
      <c r="H167" s="25"/>
      <c r="I167" s="25"/>
      <c r="J167" s="25"/>
      <c r="K167" s="25"/>
      <c r="L167" s="25"/>
      <c r="M167" s="25"/>
      <c r="N167" s="25"/>
      <c r="O167" s="25"/>
      <c r="P167" s="25"/>
      <c r="Q167" s="25"/>
      <c r="R167" s="25"/>
      <c r="S167" s="25"/>
      <c r="T167" s="25"/>
      <c r="U167" s="25"/>
      <c r="V167" s="25"/>
      <c r="W167" s="10">
        <v>1</v>
      </c>
    </row>
    <row r="168" spans="1:23">
      <c r="A168" s="25"/>
      <c r="B168" s="25"/>
      <c r="C168" s="25" t="s">
        <v>4195</v>
      </c>
      <c r="D168" s="25"/>
      <c r="E168" s="25"/>
      <c r="F168" s="25"/>
      <c r="G168" s="25"/>
      <c r="H168" s="25"/>
      <c r="I168" s="25"/>
      <c r="J168" s="25"/>
      <c r="K168" s="25"/>
      <c r="L168" s="25"/>
      <c r="M168" s="25"/>
      <c r="N168" s="25"/>
      <c r="O168" s="25"/>
      <c r="P168" s="25"/>
      <c r="Q168" s="25"/>
      <c r="R168" s="25"/>
      <c r="S168" s="25"/>
      <c r="T168" s="25"/>
      <c r="U168" s="25"/>
      <c r="V168" s="25"/>
      <c r="W168" s="10">
        <v>1</v>
      </c>
    </row>
    <row r="169" spans="1:23">
      <c r="A169" s="25"/>
      <c r="B169" s="25"/>
      <c r="C169" s="2777" t="s">
        <v>4196</v>
      </c>
      <c r="D169" s="25"/>
      <c r="E169" s="25"/>
      <c r="F169" s="25"/>
      <c r="G169" s="25"/>
      <c r="H169" s="25"/>
      <c r="I169" s="25"/>
      <c r="J169" s="25"/>
      <c r="K169" s="25"/>
      <c r="L169" s="25"/>
      <c r="M169" s="25"/>
      <c r="N169" s="25"/>
      <c r="O169" s="25"/>
      <c r="P169" s="25"/>
      <c r="Q169" s="25"/>
      <c r="R169" s="25"/>
      <c r="S169" s="25"/>
      <c r="T169" s="25"/>
      <c r="U169" s="25"/>
      <c r="V169" s="25"/>
      <c r="W169" s="10">
        <v>1</v>
      </c>
    </row>
    <row r="170" spans="1:23">
      <c r="A170" s="25"/>
      <c r="B170" s="25"/>
      <c r="C170" s="2777" t="s">
        <v>4197</v>
      </c>
      <c r="D170" s="25"/>
      <c r="E170" s="25"/>
      <c r="F170" s="25"/>
      <c r="G170" s="25"/>
      <c r="H170" s="25"/>
      <c r="I170" s="25"/>
      <c r="J170" s="25"/>
      <c r="K170" s="25"/>
      <c r="L170" s="25"/>
      <c r="M170" s="25"/>
      <c r="N170" s="25"/>
      <c r="O170" s="25"/>
      <c r="P170" s="25"/>
      <c r="Q170" s="25"/>
      <c r="R170" s="25"/>
      <c r="S170" s="25"/>
      <c r="T170" s="25"/>
      <c r="U170" s="25"/>
      <c r="V170" s="25"/>
      <c r="W170" s="10">
        <v>1</v>
      </c>
    </row>
    <row r="171" spans="1:23">
      <c r="A171" s="25"/>
      <c r="B171" s="25"/>
      <c r="C171" s="2777" t="s">
        <v>4198</v>
      </c>
      <c r="D171" s="25"/>
      <c r="E171" s="25"/>
      <c r="F171" s="25"/>
      <c r="G171" s="25"/>
      <c r="H171" s="25"/>
      <c r="I171" s="25"/>
      <c r="J171" s="25"/>
      <c r="K171" s="25"/>
      <c r="L171" s="25"/>
      <c r="M171" s="25"/>
      <c r="N171" s="25"/>
      <c r="O171" s="25"/>
      <c r="P171" s="25"/>
      <c r="Q171" s="25"/>
      <c r="R171" s="25"/>
      <c r="S171" s="25"/>
      <c r="T171" s="25"/>
      <c r="U171" s="25"/>
      <c r="V171" s="25"/>
      <c r="W171" s="10">
        <v>1</v>
      </c>
    </row>
    <row r="172" spans="1:23">
      <c r="A172" s="25"/>
      <c r="B172" s="25"/>
      <c r="C172" s="25" t="s">
        <v>4199</v>
      </c>
      <c r="D172" s="25"/>
      <c r="E172" s="25"/>
      <c r="F172" s="25"/>
      <c r="G172" s="25"/>
      <c r="H172" s="25"/>
      <c r="I172" s="25"/>
      <c r="J172" s="25"/>
      <c r="K172" s="25"/>
      <c r="L172" s="25"/>
      <c r="M172" s="25"/>
      <c r="N172" s="25"/>
      <c r="O172" s="25"/>
      <c r="P172" s="25"/>
      <c r="Q172" s="25"/>
      <c r="R172" s="25"/>
      <c r="S172" s="25"/>
      <c r="T172" s="25"/>
      <c r="U172" s="25"/>
      <c r="V172" s="25"/>
      <c r="W172" s="10">
        <v>1</v>
      </c>
    </row>
    <row r="173" spans="1:23">
      <c r="A173" s="25"/>
      <c r="B173" s="25"/>
      <c r="C173" s="25" t="s">
        <v>4200</v>
      </c>
      <c r="D173" s="25"/>
      <c r="E173" s="25"/>
      <c r="F173" s="25"/>
      <c r="G173" s="25"/>
      <c r="H173" s="25"/>
      <c r="I173" s="25"/>
      <c r="J173" s="25"/>
      <c r="K173" s="25"/>
      <c r="L173" s="25"/>
      <c r="M173" s="25"/>
      <c r="N173" s="25"/>
      <c r="O173" s="25"/>
      <c r="P173" s="25"/>
      <c r="Q173" s="25"/>
      <c r="R173" s="25"/>
      <c r="S173" s="25"/>
      <c r="T173" s="25"/>
      <c r="U173" s="25"/>
      <c r="V173" s="25"/>
      <c r="W173" s="10">
        <v>1</v>
      </c>
    </row>
    <row r="174" spans="1:23">
      <c r="A174" s="25"/>
      <c r="B174" s="25"/>
      <c r="C174" s="25"/>
      <c r="D174" s="25"/>
      <c r="E174" s="25"/>
      <c r="F174" s="25"/>
      <c r="G174" s="25"/>
      <c r="H174" s="25"/>
      <c r="I174" s="25"/>
      <c r="J174" s="25"/>
      <c r="K174" s="25"/>
      <c r="L174" s="25"/>
      <c r="M174" s="25"/>
      <c r="N174" s="25"/>
      <c r="O174" s="25"/>
      <c r="P174" s="25"/>
      <c r="Q174" s="25"/>
      <c r="R174" s="25"/>
      <c r="S174" s="25"/>
      <c r="T174" s="25"/>
      <c r="U174" s="25"/>
      <c r="V174" s="25"/>
      <c r="W174" s="10">
        <v>1</v>
      </c>
    </row>
    <row r="175" spans="1:23" ht="18.75">
      <c r="A175" s="25"/>
      <c r="B175" s="25"/>
      <c r="C175" s="2778" t="s">
        <v>4201</v>
      </c>
      <c r="D175" s="25"/>
      <c r="E175" s="25"/>
      <c r="F175" s="25"/>
      <c r="G175" s="25"/>
      <c r="H175" s="25"/>
      <c r="I175" s="25"/>
      <c r="J175" s="25"/>
      <c r="K175" s="25"/>
      <c r="L175" s="25"/>
      <c r="M175" s="25"/>
      <c r="N175" s="25"/>
      <c r="O175" s="25"/>
      <c r="P175" s="25"/>
      <c r="Q175" s="25"/>
      <c r="R175" s="25"/>
      <c r="S175" s="25"/>
      <c r="T175" s="25"/>
      <c r="U175" s="25"/>
      <c r="V175" s="25"/>
      <c r="W175" s="10">
        <v>1</v>
      </c>
    </row>
    <row r="176" spans="1:23">
      <c r="A176" s="25"/>
      <c r="B176" s="25"/>
      <c r="C176" s="25" t="s">
        <v>4202</v>
      </c>
      <c r="D176" s="25"/>
      <c r="E176" s="25"/>
      <c r="F176" s="25"/>
      <c r="G176" s="25"/>
      <c r="H176" s="25"/>
      <c r="I176" s="25"/>
      <c r="J176" s="25"/>
      <c r="K176" s="25"/>
      <c r="L176" s="25"/>
      <c r="M176" s="25"/>
      <c r="N176" s="25"/>
      <c r="O176" s="25"/>
      <c r="P176" s="25"/>
      <c r="Q176" s="25"/>
      <c r="R176" s="25"/>
      <c r="S176" s="25"/>
      <c r="T176" s="25"/>
      <c r="U176" s="25"/>
      <c r="V176" s="25"/>
      <c r="W176" s="10">
        <v>1</v>
      </c>
    </row>
    <row r="177" spans="1:23">
      <c r="A177" s="25"/>
      <c r="B177" s="25"/>
      <c r="C177" s="25" t="s">
        <v>4203</v>
      </c>
      <c r="D177" s="25"/>
      <c r="E177" s="25"/>
      <c r="F177" s="25"/>
      <c r="G177" s="25"/>
      <c r="H177" s="25"/>
      <c r="I177" s="25"/>
      <c r="J177" s="25"/>
      <c r="K177" s="25"/>
      <c r="L177" s="25"/>
      <c r="M177" s="25"/>
      <c r="N177" s="25"/>
      <c r="O177" s="25"/>
      <c r="P177" s="25"/>
      <c r="Q177" s="25"/>
      <c r="R177" s="25"/>
      <c r="S177" s="25"/>
      <c r="T177" s="25"/>
      <c r="U177" s="25"/>
      <c r="V177" s="25"/>
      <c r="W177" s="10">
        <v>1</v>
      </c>
    </row>
    <row r="178" spans="1:23">
      <c r="A178" s="25"/>
      <c r="B178" s="25"/>
      <c r="C178" s="2777" t="s">
        <v>4204</v>
      </c>
      <c r="D178" s="25"/>
      <c r="E178" s="25"/>
      <c r="F178" s="25"/>
      <c r="G178" s="25"/>
      <c r="H178" s="25"/>
      <c r="I178" s="25"/>
      <c r="J178" s="25"/>
      <c r="K178" s="25"/>
      <c r="L178" s="25"/>
      <c r="M178" s="25"/>
      <c r="N178" s="25"/>
      <c r="O178" s="25"/>
      <c r="P178" s="25"/>
      <c r="Q178" s="25"/>
      <c r="R178" s="25"/>
      <c r="S178" s="25"/>
      <c r="T178" s="25"/>
      <c r="U178" s="25"/>
      <c r="V178" s="25"/>
      <c r="W178" s="10">
        <v>1</v>
      </c>
    </row>
    <row r="179" spans="1:23">
      <c r="A179" s="25"/>
      <c r="B179" s="25"/>
      <c r="C179" s="2777" t="s">
        <v>4205</v>
      </c>
      <c r="D179" s="25"/>
      <c r="E179" s="25"/>
      <c r="F179" s="25"/>
      <c r="G179" s="25"/>
      <c r="H179" s="25"/>
      <c r="I179" s="25"/>
      <c r="J179" s="25"/>
      <c r="K179" s="25"/>
      <c r="L179" s="25"/>
      <c r="M179" s="25"/>
      <c r="N179" s="25"/>
      <c r="O179" s="25"/>
      <c r="P179" s="25"/>
      <c r="Q179" s="25"/>
      <c r="R179" s="25"/>
      <c r="S179" s="25"/>
      <c r="T179" s="25"/>
      <c r="U179" s="25"/>
      <c r="V179" s="25"/>
      <c r="W179" s="10">
        <v>1</v>
      </c>
    </row>
    <row r="180" spans="1:23">
      <c r="A180" s="25"/>
      <c r="B180" s="25"/>
      <c r="C180" s="25"/>
      <c r="D180" s="25"/>
      <c r="E180" s="25"/>
      <c r="F180" s="25"/>
      <c r="G180" s="25"/>
      <c r="H180" s="25"/>
      <c r="I180" s="25"/>
      <c r="J180" s="25"/>
      <c r="K180" s="25"/>
      <c r="L180" s="25"/>
      <c r="M180" s="25"/>
      <c r="N180" s="25"/>
      <c r="O180" s="25"/>
      <c r="P180" s="25"/>
      <c r="Q180" s="25"/>
      <c r="R180" s="25"/>
      <c r="S180" s="25"/>
      <c r="T180" s="25"/>
      <c r="U180" s="25"/>
      <c r="V180" s="25"/>
      <c r="W180" s="10">
        <v>1</v>
      </c>
    </row>
    <row r="181" spans="1:23">
      <c r="A181" s="25"/>
      <c r="B181" s="25"/>
      <c r="C181" s="25" t="s">
        <v>4206</v>
      </c>
      <c r="D181" s="25"/>
      <c r="E181" s="25"/>
      <c r="F181" s="25"/>
      <c r="G181" s="25"/>
      <c r="H181" s="25"/>
      <c r="I181" s="25"/>
      <c r="J181" s="25"/>
      <c r="K181" s="25"/>
      <c r="L181" s="25"/>
      <c r="M181" s="25"/>
      <c r="N181" s="25"/>
      <c r="O181" s="25"/>
      <c r="P181" s="25"/>
      <c r="Q181" s="25"/>
      <c r="R181" s="25"/>
      <c r="S181" s="25"/>
      <c r="T181" s="25"/>
      <c r="U181" s="25"/>
      <c r="V181" s="25"/>
      <c r="W181" s="10">
        <v>1</v>
      </c>
    </row>
    <row r="182" spans="1:23" ht="18">
      <c r="A182" s="25"/>
      <c r="B182" s="25"/>
      <c r="C182" s="2779" t="s">
        <v>4207</v>
      </c>
      <c r="D182" s="25"/>
      <c r="E182" s="25"/>
      <c r="F182" s="25"/>
      <c r="G182" s="25"/>
      <c r="H182" s="25"/>
      <c r="I182" s="25"/>
      <c r="J182" s="25"/>
      <c r="K182" s="25"/>
      <c r="L182" s="25"/>
      <c r="M182" s="25"/>
      <c r="N182" s="25"/>
      <c r="O182" s="25"/>
      <c r="P182" s="25"/>
      <c r="Q182" s="25"/>
      <c r="R182" s="25"/>
      <c r="S182" s="25"/>
      <c r="T182" s="25"/>
      <c r="U182" s="25"/>
      <c r="V182" s="25"/>
      <c r="W182" s="10">
        <v>1</v>
      </c>
    </row>
    <row r="183" spans="1:23">
      <c r="A183" s="25"/>
      <c r="B183" s="25"/>
      <c r="C183" s="25" t="s">
        <v>4208</v>
      </c>
      <c r="D183" s="25"/>
      <c r="E183" s="25"/>
      <c r="F183" s="25"/>
      <c r="G183" s="25"/>
      <c r="H183" s="25"/>
      <c r="I183" s="25"/>
      <c r="J183" s="25"/>
      <c r="K183" s="25"/>
      <c r="L183" s="25"/>
      <c r="M183" s="25"/>
      <c r="N183" s="25"/>
      <c r="O183" s="25"/>
      <c r="P183" s="25"/>
      <c r="Q183" s="25"/>
      <c r="R183" s="25"/>
      <c r="S183" s="25"/>
      <c r="T183" s="25"/>
      <c r="U183" s="25"/>
      <c r="V183" s="25"/>
      <c r="W183" s="10">
        <v>1</v>
      </c>
    </row>
    <row r="184" spans="1:23">
      <c r="A184" s="25"/>
      <c r="B184" s="25"/>
      <c r="C184" s="2780" t="s">
        <v>4209</v>
      </c>
      <c r="D184" s="25"/>
      <c r="E184" s="25"/>
      <c r="F184" s="25"/>
      <c r="G184" s="25"/>
      <c r="H184" s="25"/>
      <c r="I184" s="25"/>
      <c r="J184" s="25"/>
      <c r="K184" s="25"/>
      <c r="L184" s="25"/>
      <c r="M184" s="25"/>
      <c r="N184" s="25"/>
      <c r="O184" s="25"/>
      <c r="P184" s="25"/>
      <c r="Q184" s="25"/>
      <c r="R184" s="25"/>
      <c r="S184" s="25"/>
      <c r="T184" s="25"/>
      <c r="U184" s="25"/>
      <c r="V184" s="25"/>
      <c r="W184" s="10">
        <v>1</v>
      </c>
    </row>
    <row r="185" spans="1:23">
      <c r="A185" s="25"/>
      <c r="B185" s="25"/>
      <c r="C185" s="2780" t="s">
        <v>4210</v>
      </c>
      <c r="D185" s="25"/>
      <c r="E185" s="25"/>
      <c r="F185" s="25"/>
      <c r="G185" s="25"/>
      <c r="H185" s="25"/>
      <c r="I185" s="25"/>
      <c r="J185" s="25"/>
      <c r="K185" s="25"/>
      <c r="L185" s="25"/>
      <c r="M185" s="25"/>
      <c r="N185" s="25"/>
      <c r="O185" s="25"/>
      <c r="P185" s="25"/>
      <c r="Q185" s="25"/>
      <c r="R185" s="25"/>
      <c r="S185" s="25"/>
      <c r="T185" s="25"/>
      <c r="U185" s="25"/>
      <c r="V185" s="25"/>
      <c r="W185" s="10">
        <v>1</v>
      </c>
    </row>
    <row r="186" spans="1:23">
      <c r="A186" s="25"/>
      <c r="B186" s="25"/>
      <c r="C186" s="2780" t="s">
        <v>4211</v>
      </c>
      <c r="D186" s="25"/>
      <c r="E186" s="25"/>
      <c r="F186" s="25"/>
      <c r="G186" s="25"/>
      <c r="H186" s="25"/>
      <c r="I186" s="25"/>
      <c r="J186" s="25"/>
      <c r="K186" s="25"/>
      <c r="L186" s="25"/>
      <c r="M186" s="25"/>
      <c r="N186" s="25"/>
      <c r="O186" s="25"/>
      <c r="P186" s="25"/>
      <c r="Q186" s="25"/>
      <c r="R186" s="25"/>
      <c r="S186" s="25"/>
      <c r="T186" s="25"/>
      <c r="U186" s="25"/>
      <c r="V186" s="25"/>
      <c r="W186" s="10">
        <v>1</v>
      </c>
    </row>
    <row r="187" spans="1:23">
      <c r="A187" s="25"/>
      <c r="B187" s="25"/>
      <c r="C187" s="2780" t="s">
        <v>4212</v>
      </c>
      <c r="D187" s="25"/>
      <c r="E187" s="25"/>
      <c r="F187" s="25"/>
      <c r="G187" s="25"/>
      <c r="H187" s="25"/>
      <c r="I187" s="25"/>
      <c r="J187" s="25"/>
      <c r="K187" s="25"/>
      <c r="L187" s="25"/>
      <c r="M187" s="25"/>
      <c r="N187" s="25"/>
      <c r="O187" s="25"/>
      <c r="P187" s="25"/>
      <c r="Q187" s="25"/>
      <c r="R187" s="25"/>
      <c r="S187" s="25"/>
      <c r="T187" s="25"/>
      <c r="U187" s="25"/>
      <c r="V187" s="25"/>
      <c r="W187" s="10">
        <v>1</v>
      </c>
    </row>
    <row r="188" spans="1:23">
      <c r="A188" s="25"/>
      <c r="B188" s="25"/>
      <c r="C188" s="2780" t="s">
        <v>4213</v>
      </c>
      <c r="D188" s="25"/>
      <c r="E188" s="25"/>
      <c r="F188" s="25"/>
      <c r="G188" s="25"/>
      <c r="H188" s="25"/>
      <c r="I188" s="25"/>
      <c r="J188" s="25"/>
      <c r="K188" s="25"/>
      <c r="L188" s="25"/>
      <c r="M188" s="25"/>
      <c r="N188" s="25"/>
      <c r="O188" s="25"/>
      <c r="P188" s="25"/>
      <c r="Q188" s="25"/>
      <c r="R188" s="25"/>
      <c r="S188" s="25"/>
      <c r="T188" s="25"/>
      <c r="U188" s="25"/>
      <c r="V188" s="25"/>
      <c r="W188" s="10">
        <v>1</v>
      </c>
    </row>
    <row r="189" spans="1:23">
      <c r="A189" s="25"/>
      <c r="B189" s="25"/>
      <c r="C189" s="2780" t="s">
        <v>4214</v>
      </c>
      <c r="D189" s="25"/>
      <c r="E189" s="25"/>
      <c r="F189" s="25"/>
      <c r="G189" s="25"/>
      <c r="H189" s="25"/>
      <c r="I189" s="25"/>
      <c r="J189" s="25"/>
      <c r="K189" s="25"/>
      <c r="L189" s="25"/>
      <c r="M189" s="25"/>
      <c r="N189" s="25"/>
      <c r="O189" s="25"/>
      <c r="P189" s="25"/>
      <c r="Q189" s="25"/>
      <c r="R189" s="25"/>
      <c r="S189" s="25"/>
      <c r="T189" s="25"/>
      <c r="U189" s="25"/>
      <c r="V189" s="25"/>
      <c r="W189" s="10">
        <v>1</v>
      </c>
    </row>
    <row r="190" spans="1:23">
      <c r="A190" s="25"/>
      <c r="B190" s="25"/>
      <c r="C190" s="25"/>
      <c r="D190" s="25"/>
      <c r="E190" s="25"/>
      <c r="F190" s="25"/>
      <c r="G190" s="25"/>
      <c r="H190" s="25"/>
      <c r="I190" s="25"/>
      <c r="J190" s="25"/>
      <c r="K190" s="25"/>
      <c r="L190" s="25"/>
      <c r="M190" s="25"/>
      <c r="N190" s="25"/>
      <c r="O190" s="25"/>
      <c r="P190" s="25"/>
      <c r="Q190" s="25"/>
      <c r="R190" s="25"/>
      <c r="S190" s="25"/>
      <c r="T190" s="25"/>
      <c r="U190" s="25"/>
      <c r="V190" s="25"/>
      <c r="W190" s="10">
        <v>1</v>
      </c>
    </row>
    <row r="191" spans="1:23" ht="18.75">
      <c r="A191" s="25"/>
      <c r="B191" s="25"/>
      <c r="C191" s="2778" t="s">
        <v>4215</v>
      </c>
      <c r="D191" s="25"/>
      <c r="E191" s="25"/>
      <c r="F191" s="25"/>
      <c r="G191" s="25"/>
      <c r="H191" s="25"/>
      <c r="I191" s="25"/>
      <c r="J191" s="25"/>
      <c r="K191" s="25"/>
      <c r="L191" s="25"/>
      <c r="M191" s="25"/>
      <c r="N191" s="25"/>
      <c r="O191" s="25"/>
      <c r="P191" s="25"/>
      <c r="Q191" s="25"/>
      <c r="R191" s="25"/>
      <c r="S191" s="25"/>
      <c r="T191" s="25"/>
      <c r="U191" s="25"/>
      <c r="V191" s="25"/>
      <c r="W191" s="10">
        <v>1</v>
      </c>
    </row>
    <row r="192" spans="1:23">
      <c r="A192" s="25"/>
      <c r="B192" s="25"/>
      <c r="C192" s="25"/>
      <c r="D192" s="25"/>
      <c r="E192" s="25"/>
      <c r="F192" s="25"/>
      <c r="G192" s="25"/>
      <c r="H192" s="25"/>
      <c r="I192" s="25"/>
      <c r="J192" s="25"/>
      <c r="K192" s="25"/>
      <c r="L192" s="25"/>
      <c r="M192" s="25"/>
      <c r="N192" s="25"/>
      <c r="O192" s="25"/>
      <c r="P192" s="25"/>
      <c r="Q192" s="25"/>
      <c r="R192" s="25"/>
      <c r="S192" s="25"/>
      <c r="T192" s="25"/>
      <c r="U192" s="25"/>
      <c r="V192" s="25"/>
      <c r="W192" s="10">
        <v>1</v>
      </c>
    </row>
    <row r="193" spans="1:23" ht="18">
      <c r="A193" s="25"/>
      <c r="B193" s="25"/>
      <c r="C193" s="2779" t="s">
        <v>4216</v>
      </c>
      <c r="D193" s="25"/>
      <c r="E193" s="25"/>
      <c r="F193" s="25"/>
      <c r="G193" s="25"/>
      <c r="H193" s="25"/>
      <c r="I193" s="25"/>
      <c r="J193" s="25"/>
      <c r="K193" s="25"/>
      <c r="L193" s="25"/>
      <c r="M193" s="25"/>
      <c r="N193" s="25"/>
      <c r="O193" s="25"/>
      <c r="P193" s="25"/>
      <c r="Q193" s="25"/>
      <c r="R193" s="25"/>
      <c r="S193" s="25"/>
      <c r="T193" s="25"/>
      <c r="U193" s="25"/>
      <c r="V193" s="25"/>
      <c r="W193" s="10">
        <v>1</v>
      </c>
    </row>
    <row r="194" spans="1:23">
      <c r="A194" s="25"/>
      <c r="B194" s="25"/>
      <c r="C194" s="25" t="s">
        <v>4217</v>
      </c>
      <c r="D194" s="25"/>
      <c r="E194" s="25"/>
      <c r="F194" s="25"/>
      <c r="G194" s="25"/>
      <c r="H194" s="25"/>
      <c r="I194" s="25"/>
      <c r="J194" s="25"/>
      <c r="K194" s="25"/>
      <c r="L194" s="25"/>
      <c r="M194" s="25"/>
      <c r="N194" s="25"/>
      <c r="O194" s="25"/>
      <c r="P194" s="25"/>
      <c r="Q194" s="25"/>
      <c r="R194" s="25"/>
      <c r="S194" s="25"/>
      <c r="T194" s="25"/>
      <c r="U194" s="25"/>
      <c r="V194" s="25"/>
      <c r="W194" s="10">
        <v>1</v>
      </c>
    </row>
    <row r="195" spans="1:23">
      <c r="A195" s="25"/>
      <c r="B195" s="25"/>
      <c r="C195" s="2780" t="s">
        <v>4218</v>
      </c>
      <c r="D195" s="25"/>
      <c r="E195" s="25"/>
      <c r="F195" s="25"/>
      <c r="G195" s="25"/>
      <c r="H195" s="25"/>
      <c r="I195" s="25"/>
      <c r="J195" s="25"/>
      <c r="K195" s="25"/>
      <c r="L195" s="25"/>
      <c r="M195" s="25"/>
      <c r="N195" s="25"/>
      <c r="O195" s="25"/>
      <c r="P195" s="25"/>
      <c r="Q195" s="25"/>
      <c r="R195" s="25"/>
      <c r="S195" s="25"/>
      <c r="T195" s="25"/>
      <c r="U195" s="25"/>
      <c r="V195" s="25"/>
      <c r="W195" s="10">
        <v>1</v>
      </c>
    </row>
    <row r="196" spans="1:23">
      <c r="A196" s="25"/>
      <c r="B196" s="25"/>
      <c r="C196" s="2780" t="s">
        <v>4219</v>
      </c>
      <c r="D196" s="25"/>
      <c r="E196" s="25"/>
      <c r="F196" s="25"/>
      <c r="G196" s="25"/>
      <c r="H196" s="25"/>
      <c r="I196" s="25"/>
      <c r="J196" s="25"/>
      <c r="K196" s="25"/>
      <c r="L196" s="25"/>
      <c r="M196" s="25"/>
      <c r="N196" s="25"/>
      <c r="O196" s="25"/>
      <c r="P196" s="25"/>
      <c r="Q196" s="25"/>
      <c r="R196" s="25"/>
      <c r="S196" s="25"/>
      <c r="T196" s="25"/>
      <c r="U196" s="25"/>
      <c r="V196" s="25"/>
      <c r="W196" s="10">
        <v>1</v>
      </c>
    </row>
    <row r="197" spans="1:23">
      <c r="A197" s="25"/>
      <c r="B197" s="25"/>
      <c r="C197" s="2780" t="s">
        <v>4220</v>
      </c>
      <c r="D197" s="25"/>
      <c r="E197" s="25"/>
      <c r="F197" s="25"/>
      <c r="G197" s="25"/>
      <c r="H197" s="25"/>
      <c r="I197" s="25"/>
      <c r="J197" s="25"/>
      <c r="K197" s="25"/>
      <c r="L197" s="25"/>
      <c r="M197" s="25"/>
      <c r="N197" s="25"/>
      <c r="O197" s="25"/>
      <c r="P197" s="25"/>
      <c r="Q197" s="25"/>
      <c r="R197" s="25"/>
      <c r="S197" s="25"/>
      <c r="T197" s="25"/>
      <c r="U197" s="25"/>
      <c r="V197" s="25"/>
      <c r="W197" s="10">
        <v>1</v>
      </c>
    </row>
    <row r="198" spans="1:23">
      <c r="A198" s="25"/>
      <c r="B198" s="25"/>
      <c r="C198" s="25"/>
      <c r="D198" s="25"/>
      <c r="E198" s="25"/>
      <c r="F198" s="25"/>
      <c r="G198" s="25"/>
      <c r="H198" s="25"/>
      <c r="I198" s="25"/>
      <c r="J198" s="25"/>
      <c r="K198" s="25"/>
      <c r="L198" s="25"/>
      <c r="M198" s="25"/>
      <c r="N198" s="25"/>
      <c r="O198" s="25"/>
      <c r="P198" s="25"/>
      <c r="Q198" s="25"/>
      <c r="R198" s="25"/>
      <c r="S198" s="25"/>
      <c r="T198" s="25"/>
      <c r="U198" s="25"/>
      <c r="V198" s="25"/>
      <c r="W198" s="10">
        <v>1</v>
      </c>
    </row>
    <row r="199" spans="1:23" ht="15.75">
      <c r="A199" s="25"/>
      <c r="B199" s="25"/>
      <c r="C199" s="2399" t="s">
        <v>4221</v>
      </c>
      <c r="D199" s="25"/>
      <c r="E199" s="25"/>
      <c r="F199" s="25"/>
      <c r="G199" s="25"/>
      <c r="H199" s="25"/>
      <c r="I199" s="25"/>
      <c r="J199" s="25"/>
      <c r="K199" s="25"/>
      <c r="L199" s="25"/>
      <c r="M199" s="25"/>
      <c r="N199" s="25"/>
      <c r="O199" s="25"/>
      <c r="P199" s="25"/>
      <c r="Q199" s="25"/>
      <c r="R199" s="25"/>
      <c r="S199" s="25"/>
      <c r="T199" s="25"/>
      <c r="U199" s="25"/>
      <c r="V199" s="25"/>
      <c r="W199" s="10">
        <v>1</v>
      </c>
    </row>
    <row r="200" spans="1:23">
      <c r="A200" s="25"/>
      <c r="B200" s="25"/>
      <c r="C200" s="25"/>
      <c r="D200" s="25"/>
      <c r="E200" s="25"/>
      <c r="F200" s="25"/>
      <c r="G200" s="25"/>
      <c r="H200" s="25"/>
      <c r="I200" s="25"/>
      <c r="J200" s="25"/>
      <c r="K200" s="25"/>
      <c r="L200" s="25"/>
      <c r="M200" s="25"/>
      <c r="N200" s="25"/>
      <c r="O200" s="25"/>
      <c r="P200" s="25"/>
      <c r="Q200" s="25"/>
      <c r="R200" s="25"/>
      <c r="S200" s="25"/>
      <c r="T200" s="25"/>
      <c r="U200" s="25"/>
      <c r="V200" s="25"/>
      <c r="W200" s="10">
        <v>1</v>
      </c>
    </row>
    <row r="201" spans="1:23" ht="18">
      <c r="A201" s="25"/>
      <c r="B201" s="25"/>
      <c r="C201" s="2779" t="s">
        <v>4222</v>
      </c>
      <c r="D201" s="25"/>
      <c r="E201" s="25"/>
      <c r="F201" s="25"/>
      <c r="G201" s="25"/>
      <c r="H201" s="25"/>
      <c r="I201" s="25"/>
      <c r="J201" s="25"/>
      <c r="K201" s="25"/>
      <c r="L201" s="25"/>
      <c r="M201" s="25"/>
      <c r="N201" s="25"/>
      <c r="O201" s="25"/>
      <c r="P201" s="25"/>
      <c r="Q201" s="25"/>
      <c r="R201" s="25"/>
      <c r="S201" s="25"/>
      <c r="T201" s="25"/>
      <c r="U201" s="25"/>
      <c r="V201" s="25"/>
      <c r="W201" s="10">
        <v>1</v>
      </c>
    </row>
    <row r="202" spans="1:23">
      <c r="A202" s="25"/>
      <c r="B202" s="25"/>
      <c r="C202" s="25" t="s">
        <v>4223</v>
      </c>
      <c r="D202" s="25"/>
      <c r="E202" s="25"/>
      <c r="F202" s="25"/>
      <c r="G202" s="25"/>
      <c r="H202" s="25"/>
      <c r="I202" s="25"/>
      <c r="J202" s="25"/>
      <c r="K202" s="25"/>
      <c r="L202" s="25"/>
      <c r="M202" s="25"/>
      <c r="N202" s="25"/>
      <c r="O202" s="25"/>
      <c r="P202" s="25"/>
      <c r="Q202" s="25"/>
      <c r="R202" s="25"/>
      <c r="S202" s="25"/>
      <c r="T202" s="25"/>
      <c r="U202" s="25"/>
      <c r="V202" s="25"/>
      <c r="W202" s="10">
        <v>1</v>
      </c>
    </row>
    <row r="203" spans="1:23">
      <c r="A203" s="25"/>
      <c r="B203" s="25"/>
      <c r="C203" s="2780" t="s">
        <v>4224</v>
      </c>
      <c r="D203" s="25"/>
      <c r="E203" s="25"/>
      <c r="F203" s="25"/>
      <c r="G203" s="25"/>
      <c r="H203" s="25"/>
      <c r="I203" s="25"/>
      <c r="J203" s="25"/>
      <c r="K203" s="25"/>
      <c r="L203" s="25"/>
      <c r="M203" s="25"/>
      <c r="N203" s="25"/>
      <c r="O203" s="25"/>
      <c r="P203" s="25"/>
      <c r="Q203" s="25"/>
      <c r="R203" s="25"/>
      <c r="S203" s="25"/>
      <c r="T203" s="25"/>
      <c r="U203" s="25"/>
      <c r="V203" s="25"/>
      <c r="W203" s="10">
        <v>1</v>
      </c>
    </row>
    <row r="204" spans="1:23">
      <c r="A204" s="25"/>
      <c r="B204" s="25"/>
      <c r="C204" s="2780" t="s">
        <v>4225</v>
      </c>
      <c r="D204" s="25"/>
      <c r="E204" s="25"/>
      <c r="F204" s="25"/>
      <c r="G204" s="25"/>
      <c r="H204" s="25"/>
      <c r="I204" s="25"/>
      <c r="J204" s="25"/>
      <c r="K204" s="25"/>
      <c r="L204" s="25"/>
      <c r="M204" s="25"/>
      <c r="N204" s="25"/>
      <c r="O204" s="25"/>
      <c r="P204" s="25"/>
      <c r="Q204" s="25"/>
      <c r="R204" s="25"/>
      <c r="S204" s="25"/>
      <c r="T204" s="25"/>
      <c r="U204" s="25"/>
      <c r="V204" s="25"/>
      <c r="W204" s="10">
        <v>1</v>
      </c>
    </row>
    <row r="205" spans="1:23">
      <c r="A205" s="25"/>
      <c r="B205" s="25"/>
      <c r="C205" s="2780" t="s">
        <v>4226</v>
      </c>
      <c r="D205" s="25"/>
      <c r="E205" s="25"/>
      <c r="F205" s="25"/>
      <c r="G205" s="25"/>
      <c r="H205" s="25"/>
      <c r="I205" s="25"/>
      <c r="J205" s="25"/>
      <c r="K205" s="25"/>
      <c r="L205" s="25"/>
      <c r="M205" s="25"/>
      <c r="N205" s="25"/>
      <c r="O205" s="25"/>
      <c r="P205" s="25"/>
      <c r="Q205" s="25"/>
      <c r="R205" s="25"/>
      <c r="S205" s="25"/>
      <c r="T205" s="25"/>
      <c r="U205" s="25"/>
      <c r="V205" s="25"/>
      <c r="W205" s="10">
        <v>1</v>
      </c>
    </row>
    <row r="206" spans="1:23">
      <c r="A206" s="25"/>
      <c r="B206" s="25"/>
      <c r="C206" s="2780" t="s">
        <v>4227</v>
      </c>
      <c r="D206" s="25"/>
      <c r="E206" s="25"/>
      <c r="F206" s="25"/>
      <c r="G206" s="25"/>
      <c r="H206" s="25"/>
      <c r="I206" s="25"/>
      <c r="J206" s="25"/>
      <c r="K206" s="25"/>
      <c r="L206" s="25"/>
      <c r="M206" s="25"/>
      <c r="N206" s="25"/>
      <c r="O206" s="25"/>
      <c r="P206" s="25"/>
      <c r="Q206" s="25"/>
      <c r="R206" s="25"/>
      <c r="S206" s="25"/>
      <c r="T206" s="25"/>
      <c r="U206" s="25"/>
      <c r="V206" s="25"/>
      <c r="W206" s="10">
        <v>1</v>
      </c>
    </row>
    <row r="207" spans="1:23">
      <c r="A207" s="25"/>
      <c r="B207" s="25"/>
      <c r="C207" s="2780" t="s">
        <v>4228</v>
      </c>
      <c r="D207" s="25"/>
      <c r="E207" s="25"/>
      <c r="F207" s="25"/>
      <c r="G207" s="25"/>
      <c r="H207" s="25"/>
      <c r="I207" s="25"/>
      <c r="J207" s="25"/>
      <c r="K207" s="25"/>
      <c r="L207" s="25"/>
      <c r="M207" s="25"/>
      <c r="N207" s="25"/>
      <c r="O207" s="25"/>
      <c r="P207" s="25"/>
      <c r="Q207" s="25"/>
      <c r="R207" s="25"/>
      <c r="S207" s="25"/>
      <c r="T207" s="25"/>
      <c r="U207" s="25"/>
      <c r="V207" s="25"/>
      <c r="W207" s="10">
        <v>1</v>
      </c>
    </row>
    <row r="208" spans="1:23">
      <c r="A208" s="25"/>
      <c r="B208" s="25"/>
      <c r="C208" s="2780" t="s">
        <v>4229</v>
      </c>
      <c r="D208" s="25"/>
      <c r="E208" s="25"/>
      <c r="F208" s="25"/>
      <c r="G208" s="25"/>
      <c r="H208" s="25"/>
      <c r="I208" s="25"/>
      <c r="J208" s="25"/>
      <c r="K208" s="25"/>
      <c r="L208" s="25"/>
      <c r="M208" s="25"/>
      <c r="N208" s="25"/>
      <c r="O208" s="25"/>
      <c r="P208" s="25"/>
      <c r="Q208" s="25"/>
      <c r="R208" s="25"/>
      <c r="S208" s="25"/>
      <c r="T208" s="25"/>
      <c r="U208" s="25"/>
      <c r="V208" s="25"/>
      <c r="W208" s="10">
        <v>1</v>
      </c>
    </row>
    <row r="209" spans="1:23">
      <c r="A209" s="25"/>
      <c r="B209" s="25"/>
      <c r="C209" s="2780" t="s">
        <v>4230</v>
      </c>
      <c r="D209" s="25"/>
      <c r="E209" s="25"/>
      <c r="F209" s="25"/>
      <c r="G209" s="25"/>
      <c r="H209" s="25"/>
      <c r="I209" s="25"/>
      <c r="J209" s="25"/>
      <c r="K209" s="25"/>
      <c r="L209" s="25"/>
      <c r="M209" s="25"/>
      <c r="N209" s="25"/>
      <c r="O209" s="25"/>
      <c r="P209" s="25"/>
      <c r="Q209" s="25"/>
      <c r="R209" s="25"/>
      <c r="S209" s="25"/>
      <c r="T209" s="25"/>
      <c r="U209" s="25"/>
      <c r="V209" s="25"/>
      <c r="W209" s="10">
        <v>1</v>
      </c>
    </row>
    <row r="210" spans="1:23">
      <c r="A210" s="25"/>
      <c r="B210" s="25"/>
      <c r="C210" s="2780" t="s">
        <v>4231</v>
      </c>
      <c r="D210" s="25"/>
      <c r="E210" s="25"/>
      <c r="F210" s="25"/>
      <c r="G210" s="25"/>
      <c r="H210" s="25"/>
      <c r="I210" s="25"/>
      <c r="J210" s="25"/>
      <c r="K210" s="25"/>
      <c r="L210" s="25"/>
      <c r="M210" s="25"/>
      <c r="N210" s="25"/>
      <c r="O210" s="25"/>
      <c r="P210" s="25"/>
      <c r="Q210" s="25"/>
      <c r="R210" s="25"/>
      <c r="S210" s="25"/>
      <c r="T210" s="25"/>
      <c r="U210" s="25"/>
      <c r="V210" s="25"/>
      <c r="W210" s="10">
        <v>1</v>
      </c>
    </row>
    <row r="211" spans="1:23">
      <c r="A211" s="25"/>
      <c r="B211" s="25"/>
      <c r="C211" s="2780" t="s">
        <v>4232</v>
      </c>
      <c r="D211" s="25"/>
      <c r="E211" s="25"/>
      <c r="F211" s="25"/>
      <c r="G211" s="25"/>
      <c r="H211" s="25"/>
      <c r="I211" s="25"/>
      <c r="J211" s="25"/>
      <c r="K211" s="25"/>
      <c r="L211" s="25"/>
      <c r="M211" s="25"/>
      <c r="N211" s="25"/>
      <c r="O211" s="25"/>
      <c r="P211" s="25"/>
      <c r="Q211" s="25"/>
      <c r="R211" s="25"/>
      <c r="S211" s="25"/>
      <c r="T211" s="25"/>
      <c r="U211" s="25"/>
      <c r="V211" s="25"/>
      <c r="W211" s="10">
        <v>1</v>
      </c>
    </row>
    <row r="212" spans="1:23">
      <c r="A212" s="25"/>
      <c r="B212" s="25"/>
      <c r="C212" s="2780" t="s">
        <v>4233</v>
      </c>
      <c r="D212" s="25"/>
      <c r="E212" s="25"/>
      <c r="F212" s="25"/>
      <c r="G212" s="25"/>
      <c r="H212" s="25"/>
      <c r="I212" s="25"/>
      <c r="J212" s="25"/>
      <c r="K212" s="25"/>
      <c r="L212" s="25"/>
      <c r="M212" s="25"/>
      <c r="N212" s="25"/>
      <c r="O212" s="25"/>
      <c r="P212" s="25"/>
      <c r="Q212" s="25"/>
      <c r="R212" s="25"/>
      <c r="S212" s="25"/>
      <c r="T212" s="25"/>
      <c r="U212" s="25"/>
      <c r="V212" s="25"/>
      <c r="W212" s="10">
        <v>1</v>
      </c>
    </row>
    <row r="213" spans="1:23">
      <c r="A213" s="25"/>
      <c r="B213" s="25"/>
      <c r="C213" s="25"/>
      <c r="D213" s="25"/>
      <c r="E213" s="25"/>
      <c r="F213" s="25"/>
      <c r="G213" s="25"/>
      <c r="H213" s="25"/>
      <c r="I213" s="25"/>
      <c r="J213" s="25"/>
      <c r="K213" s="25"/>
      <c r="L213" s="25"/>
      <c r="M213" s="25"/>
      <c r="N213" s="25"/>
      <c r="O213" s="25"/>
      <c r="P213" s="25"/>
      <c r="Q213" s="25"/>
      <c r="R213" s="25"/>
      <c r="S213" s="25"/>
      <c r="T213" s="25"/>
      <c r="U213" s="25"/>
      <c r="V213" s="25"/>
      <c r="W213" s="10">
        <v>1</v>
      </c>
    </row>
    <row r="214" spans="1:23" ht="18.75">
      <c r="A214" s="25"/>
      <c r="B214" s="25"/>
      <c r="C214" s="2781" t="s">
        <v>4234</v>
      </c>
      <c r="D214" s="25"/>
      <c r="E214" s="25"/>
      <c r="F214" s="25"/>
      <c r="G214" s="25"/>
      <c r="H214" s="25"/>
      <c r="I214" s="25"/>
      <c r="J214" s="25"/>
      <c r="K214" s="25"/>
      <c r="L214" s="25"/>
      <c r="M214" s="25"/>
      <c r="N214" s="25"/>
      <c r="O214" s="25"/>
      <c r="P214" s="25"/>
      <c r="Q214" s="25"/>
      <c r="R214" s="25"/>
      <c r="S214" s="25"/>
      <c r="T214" s="25"/>
      <c r="U214" s="25"/>
      <c r="V214" s="25"/>
      <c r="W214" s="10">
        <v>1</v>
      </c>
    </row>
    <row r="215" spans="1:23">
      <c r="A215" s="25"/>
      <c r="B215" s="25"/>
      <c r="C215" s="25"/>
      <c r="D215" s="25"/>
      <c r="E215" s="25"/>
      <c r="F215" s="25"/>
      <c r="G215" s="25"/>
      <c r="H215" s="25"/>
      <c r="I215" s="25"/>
      <c r="J215" s="25"/>
      <c r="K215" s="25"/>
      <c r="L215" s="25"/>
      <c r="M215" s="25"/>
      <c r="N215" s="25"/>
      <c r="O215" s="25"/>
      <c r="P215" s="25"/>
      <c r="Q215" s="25"/>
      <c r="R215" s="25"/>
      <c r="S215" s="25"/>
      <c r="T215" s="25"/>
      <c r="U215" s="25"/>
      <c r="V215" s="25"/>
      <c r="W215" s="10">
        <v>1</v>
      </c>
    </row>
    <row r="216" spans="1:23" ht="18">
      <c r="A216" s="25"/>
      <c r="B216" s="25"/>
      <c r="C216" s="2779" t="s">
        <v>4235</v>
      </c>
      <c r="D216" s="25"/>
      <c r="E216" s="25"/>
      <c r="F216" s="25"/>
      <c r="G216" s="25"/>
      <c r="H216" s="25"/>
      <c r="I216" s="25"/>
      <c r="J216" s="25"/>
      <c r="K216" s="25"/>
      <c r="L216" s="25"/>
      <c r="M216" s="25"/>
      <c r="N216" s="25"/>
      <c r="O216" s="25"/>
      <c r="P216" s="25"/>
      <c r="Q216" s="25"/>
      <c r="R216" s="25"/>
      <c r="S216" s="25"/>
      <c r="T216" s="25"/>
      <c r="U216" s="25"/>
      <c r="V216" s="25"/>
      <c r="W216" s="10">
        <v>1</v>
      </c>
    </row>
    <row r="217" spans="1:23">
      <c r="A217" s="25"/>
      <c r="B217" s="25"/>
      <c r="C217" s="25" t="s">
        <v>4236</v>
      </c>
      <c r="D217" s="25"/>
      <c r="E217" s="25"/>
      <c r="F217" s="25"/>
      <c r="G217" s="25"/>
      <c r="H217" s="25"/>
      <c r="I217" s="25"/>
      <c r="J217" s="25"/>
      <c r="K217" s="25"/>
      <c r="L217" s="25"/>
      <c r="M217" s="25"/>
      <c r="N217" s="25"/>
      <c r="O217" s="25"/>
      <c r="P217" s="25"/>
      <c r="Q217" s="25"/>
      <c r="R217" s="25"/>
      <c r="S217" s="25"/>
      <c r="T217" s="25"/>
      <c r="U217" s="25"/>
      <c r="V217" s="25"/>
      <c r="W217" s="10">
        <v>1</v>
      </c>
    </row>
    <row r="218" spans="1:23">
      <c r="A218" s="25"/>
      <c r="B218" s="25"/>
      <c r="C218" s="2780" t="s">
        <v>4237</v>
      </c>
      <c r="D218" s="25"/>
      <c r="E218" s="25"/>
      <c r="F218" s="25"/>
      <c r="G218" s="25"/>
      <c r="H218" s="25"/>
      <c r="I218" s="25"/>
      <c r="J218" s="25"/>
      <c r="K218" s="25"/>
      <c r="L218" s="25"/>
      <c r="M218" s="25"/>
      <c r="N218" s="25"/>
      <c r="O218" s="25"/>
      <c r="P218" s="25"/>
      <c r="Q218" s="25"/>
      <c r="R218" s="25"/>
      <c r="S218" s="25"/>
      <c r="T218" s="25"/>
      <c r="U218" s="25"/>
      <c r="V218" s="25"/>
      <c r="W218" s="10">
        <v>1</v>
      </c>
    </row>
    <row r="219" spans="1:23">
      <c r="A219" s="25"/>
      <c r="B219" s="25"/>
      <c r="C219" s="2780" t="s">
        <v>4238</v>
      </c>
      <c r="D219" s="25"/>
      <c r="E219" s="25"/>
      <c r="F219" s="25"/>
      <c r="G219" s="25"/>
      <c r="H219" s="25"/>
      <c r="I219" s="25"/>
      <c r="J219" s="25"/>
      <c r="K219" s="25"/>
      <c r="L219" s="25"/>
      <c r="M219" s="25"/>
      <c r="N219" s="25"/>
      <c r="O219" s="25"/>
      <c r="P219" s="25"/>
      <c r="Q219" s="25"/>
      <c r="R219" s="25"/>
      <c r="S219" s="25"/>
      <c r="T219" s="25"/>
      <c r="U219" s="25"/>
      <c r="V219" s="25"/>
      <c r="W219" s="10">
        <v>1</v>
      </c>
    </row>
    <row r="220" spans="1:23">
      <c r="A220" s="25"/>
      <c r="B220" s="25"/>
      <c r="C220" s="2780" t="s">
        <v>4239</v>
      </c>
      <c r="D220" s="25"/>
      <c r="E220" s="25"/>
      <c r="F220" s="25"/>
      <c r="G220" s="25"/>
      <c r="H220" s="25"/>
      <c r="I220" s="25"/>
      <c r="J220" s="25"/>
      <c r="K220" s="25"/>
      <c r="L220" s="25"/>
      <c r="M220" s="25"/>
      <c r="N220" s="25"/>
      <c r="O220" s="25"/>
      <c r="P220" s="25"/>
      <c r="Q220" s="25"/>
      <c r="R220" s="25"/>
      <c r="S220" s="25"/>
      <c r="T220" s="25"/>
      <c r="U220" s="25"/>
      <c r="V220" s="25"/>
      <c r="W220" s="10">
        <v>1</v>
      </c>
    </row>
    <row r="221" spans="1:23">
      <c r="A221" s="25"/>
      <c r="B221" s="25"/>
      <c r="C221" s="25"/>
      <c r="D221" s="25"/>
      <c r="E221" s="25"/>
      <c r="F221" s="25"/>
      <c r="G221" s="25"/>
      <c r="H221" s="25"/>
      <c r="I221" s="25"/>
      <c r="J221" s="25"/>
      <c r="K221" s="25"/>
      <c r="L221" s="25"/>
      <c r="M221" s="25"/>
      <c r="N221" s="25"/>
      <c r="O221" s="25"/>
      <c r="P221" s="25"/>
      <c r="Q221" s="25"/>
      <c r="R221" s="25"/>
      <c r="S221" s="25"/>
      <c r="T221" s="25"/>
      <c r="U221" s="25"/>
      <c r="V221" s="25"/>
      <c r="W221" s="10">
        <v>1</v>
      </c>
    </row>
    <row r="222" spans="1:23" ht="15.75">
      <c r="A222" s="25"/>
      <c r="B222" s="25"/>
      <c r="C222" s="2782" t="s">
        <v>4240</v>
      </c>
      <c r="D222" s="25"/>
      <c r="E222" s="25"/>
      <c r="F222" s="25"/>
      <c r="G222" s="25"/>
      <c r="H222" s="25"/>
      <c r="I222" s="25"/>
      <c r="J222" s="25"/>
      <c r="K222" s="25"/>
      <c r="L222" s="25"/>
      <c r="M222" s="25"/>
      <c r="N222" s="25"/>
      <c r="O222" s="25"/>
      <c r="P222" s="25"/>
      <c r="Q222" s="25"/>
      <c r="R222" s="25"/>
      <c r="S222" s="25"/>
      <c r="T222" s="25"/>
      <c r="U222" s="25"/>
      <c r="V222" s="25"/>
      <c r="W222" s="10">
        <v>1</v>
      </c>
    </row>
    <row r="223" spans="1:23">
      <c r="A223" s="25"/>
      <c r="B223" s="25"/>
      <c r="C223" s="25"/>
      <c r="D223" s="25"/>
      <c r="E223" s="25"/>
      <c r="F223" s="25"/>
      <c r="G223" s="25"/>
      <c r="H223" s="25"/>
      <c r="I223" s="25"/>
      <c r="J223" s="25"/>
      <c r="K223" s="25"/>
      <c r="L223" s="25"/>
      <c r="M223" s="25"/>
      <c r="N223" s="25"/>
      <c r="O223" s="25"/>
      <c r="P223" s="25"/>
      <c r="Q223" s="25"/>
      <c r="R223" s="25"/>
      <c r="S223" s="25"/>
      <c r="T223" s="25"/>
      <c r="U223" s="25"/>
      <c r="V223" s="25"/>
      <c r="W223" s="10">
        <v>1</v>
      </c>
    </row>
    <row r="224" spans="1:23" ht="18">
      <c r="A224" s="25"/>
      <c r="B224" s="25"/>
      <c r="C224" s="2779" t="s">
        <v>4241</v>
      </c>
      <c r="D224" s="25"/>
      <c r="E224" s="25"/>
      <c r="F224" s="25"/>
      <c r="G224" s="25"/>
      <c r="H224" s="25"/>
      <c r="I224" s="25"/>
      <c r="J224" s="25"/>
      <c r="K224" s="25"/>
      <c r="L224" s="25"/>
      <c r="M224" s="25"/>
      <c r="N224" s="25"/>
      <c r="O224" s="25"/>
      <c r="P224" s="25"/>
      <c r="Q224" s="25"/>
      <c r="R224" s="25"/>
      <c r="S224" s="25"/>
      <c r="T224" s="25"/>
      <c r="U224" s="25"/>
      <c r="V224" s="25"/>
      <c r="W224" s="10">
        <v>1</v>
      </c>
    </row>
    <row r="225" spans="1:23">
      <c r="A225" s="25"/>
      <c r="B225" s="25"/>
      <c r="C225" s="2780" t="s">
        <v>4242</v>
      </c>
      <c r="D225" s="25"/>
      <c r="E225" s="25"/>
      <c r="F225" s="25"/>
      <c r="G225" s="25"/>
      <c r="H225" s="25"/>
      <c r="I225" s="25"/>
      <c r="J225" s="25"/>
      <c r="K225" s="25"/>
      <c r="L225" s="25"/>
      <c r="M225" s="25"/>
      <c r="N225" s="25"/>
      <c r="O225" s="25"/>
      <c r="P225" s="25"/>
      <c r="Q225" s="25"/>
      <c r="R225" s="25"/>
      <c r="S225" s="25"/>
      <c r="T225" s="25"/>
      <c r="U225" s="25"/>
      <c r="V225" s="25"/>
      <c r="W225" s="10">
        <v>1</v>
      </c>
    </row>
    <row r="226" spans="1:23">
      <c r="A226" s="25"/>
      <c r="B226" s="25"/>
      <c r="C226" s="2780" t="s">
        <v>4243</v>
      </c>
      <c r="D226" s="25"/>
      <c r="E226" s="25"/>
      <c r="F226" s="25"/>
      <c r="G226" s="25"/>
      <c r="H226" s="25"/>
      <c r="I226" s="25"/>
      <c r="J226" s="25"/>
      <c r="K226" s="25"/>
      <c r="L226" s="25"/>
      <c r="M226" s="25"/>
      <c r="N226" s="25"/>
      <c r="O226" s="25"/>
      <c r="P226" s="25"/>
      <c r="Q226" s="25"/>
      <c r="R226" s="25"/>
      <c r="S226" s="25"/>
      <c r="T226" s="25"/>
      <c r="U226" s="25"/>
      <c r="V226" s="25"/>
      <c r="W226" s="10">
        <v>1</v>
      </c>
    </row>
    <row r="227" spans="1:23">
      <c r="A227" s="25"/>
      <c r="B227" s="25"/>
      <c r="C227" s="25"/>
      <c r="D227" s="25"/>
      <c r="E227" s="25"/>
      <c r="F227" s="25"/>
      <c r="G227" s="25"/>
      <c r="H227" s="25"/>
      <c r="I227" s="25"/>
      <c r="J227" s="25"/>
      <c r="K227" s="25"/>
      <c r="L227" s="25"/>
      <c r="M227" s="25"/>
      <c r="N227" s="25"/>
      <c r="O227" s="25"/>
      <c r="P227" s="25"/>
      <c r="Q227" s="25"/>
      <c r="R227" s="25"/>
      <c r="S227" s="25"/>
      <c r="T227" s="25"/>
      <c r="U227" s="25"/>
      <c r="V227" s="25"/>
      <c r="W227" s="10">
        <v>1</v>
      </c>
    </row>
    <row r="228" spans="1:23">
      <c r="A228" s="25"/>
      <c r="B228" s="25"/>
      <c r="C228" s="25" t="s">
        <v>4244</v>
      </c>
      <c r="D228" s="25"/>
      <c r="E228" s="25"/>
      <c r="F228" s="25"/>
      <c r="G228" s="25"/>
      <c r="H228" s="25"/>
      <c r="I228" s="25"/>
      <c r="J228" s="25"/>
      <c r="K228" s="25"/>
      <c r="L228" s="25"/>
      <c r="M228" s="25"/>
      <c r="N228" s="25"/>
      <c r="O228" s="25"/>
      <c r="P228" s="25"/>
      <c r="Q228" s="25"/>
      <c r="R228" s="25"/>
      <c r="S228" s="25"/>
      <c r="T228" s="25"/>
      <c r="U228" s="25"/>
      <c r="V228" s="25"/>
      <c r="W228" s="10">
        <v>1</v>
      </c>
    </row>
    <row r="229" spans="1:23">
      <c r="A229" s="25"/>
      <c r="B229" s="25"/>
      <c r="C229" s="25" t="s">
        <v>4245</v>
      </c>
      <c r="D229" s="25"/>
      <c r="E229" s="25"/>
      <c r="F229" s="25"/>
      <c r="G229" s="25"/>
      <c r="H229" s="25"/>
      <c r="I229" s="25"/>
      <c r="J229" s="25"/>
      <c r="K229" s="25"/>
      <c r="L229" s="25"/>
      <c r="M229" s="25"/>
      <c r="N229" s="25"/>
      <c r="O229" s="25"/>
      <c r="P229" s="25"/>
      <c r="Q229" s="25"/>
      <c r="R229" s="25"/>
      <c r="S229" s="25"/>
      <c r="T229" s="25"/>
      <c r="U229" s="25"/>
      <c r="V229" s="25"/>
      <c r="W229" s="10">
        <v>1</v>
      </c>
    </row>
    <row r="230" spans="1:23">
      <c r="A230" s="25"/>
      <c r="B230" s="25"/>
      <c r="C230" s="25"/>
      <c r="D230" s="25"/>
      <c r="E230" s="25"/>
      <c r="F230" s="25"/>
      <c r="G230" s="25"/>
      <c r="H230" s="25"/>
      <c r="I230" s="25"/>
      <c r="J230" s="25"/>
      <c r="K230" s="25"/>
      <c r="L230" s="25"/>
      <c r="M230" s="25"/>
      <c r="N230" s="25"/>
      <c r="O230" s="25"/>
      <c r="P230" s="25"/>
      <c r="Q230" s="25"/>
      <c r="R230" s="25"/>
      <c r="S230" s="25"/>
      <c r="T230" s="25"/>
      <c r="U230" s="25"/>
      <c r="V230" s="25"/>
      <c r="W230" s="10">
        <v>1</v>
      </c>
    </row>
    <row r="231" spans="1:23" ht="18">
      <c r="A231" s="25"/>
      <c r="B231" s="25"/>
      <c r="C231" s="2783" t="s">
        <v>4246</v>
      </c>
      <c r="D231" s="25"/>
      <c r="E231" s="25"/>
      <c r="F231" s="25"/>
      <c r="G231" s="25"/>
      <c r="H231" s="25"/>
      <c r="I231" s="25"/>
      <c r="J231" s="25"/>
      <c r="K231" s="25"/>
      <c r="L231" s="25"/>
      <c r="M231" s="25"/>
      <c r="N231" s="25"/>
      <c r="O231" s="25"/>
      <c r="P231" s="25"/>
      <c r="Q231" s="25"/>
      <c r="R231" s="25"/>
      <c r="S231" s="25"/>
      <c r="T231" s="25"/>
      <c r="U231" s="25"/>
      <c r="V231" s="25"/>
      <c r="W231" s="10">
        <v>1</v>
      </c>
    </row>
    <row r="232" spans="1:23">
      <c r="A232" s="25"/>
      <c r="B232" s="25"/>
      <c r="C232" s="25" t="s">
        <v>4247</v>
      </c>
      <c r="D232" s="25"/>
      <c r="E232" s="25"/>
      <c r="F232" s="25"/>
      <c r="G232" s="25"/>
      <c r="H232" s="25"/>
      <c r="I232" s="25"/>
      <c r="J232" s="25"/>
      <c r="K232" s="25"/>
      <c r="L232" s="25"/>
      <c r="M232" s="25"/>
      <c r="N232" s="25"/>
      <c r="O232" s="25"/>
      <c r="P232" s="25"/>
      <c r="Q232" s="25"/>
      <c r="R232" s="25"/>
      <c r="S232" s="25"/>
      <c r="T232" s="25"/>
      <c r="U232" s="25"/>
      <c r="V232" s="25"/>
      <c r="W232" s="10">
        <v>1</v>
      </c>
    </row>
    <row r="233" spans="1:23">
      <c r="A233" s="25"/>
      <c r="B233" s="25"/>
      <c r="C233" s="2784" t="s">
        <v>4248</v>
      </c>
      <c r="D233" s="25"/>
      <c r="E233" s="25"/>
      <c r="F233" s="25"/>
      <c r="G233" s="25"/>
      <c r="H233" s="25"/>
      <c r="I233" s="25"/>
      <c r="J233" s="25"/>
      <c r="K233" s="25"/>
      <c r="L233" s="25"/>
      <c r="M233" s="25"/>
      <c r="N233" s="25"/>
      <c r="O233" s="25"/>
      <c r="P233" s="25"/>
      <c r="Q233" s="25"/>
      <c r="R233" s="25"/>
      <c r="S233" s="25"/>
      <c r="T233" s="25"/>
      <c r="U233" s="25"/>
      <c r="V233" s="25"/>
      <c r="W233" s="10">
        <v>1</v>
      </c>
    </row>
    <row r="234" spans="1:23">
      <c r="A234" s="25"/>
      <c r="B234" s="25"/>
      <c r="C234" s="2785" t="s">
        <v>4249</v>
      </c>
      <c r="D234" s="25"/>
      <c r="E234" s="25"/>
      <c r="F234" s="25"/>
      <c r="G234" s="25"/>
      <c r="H234" s="25"/>
      <c r="I234" s="25"/>
      <c r="J234" s="25"/>
      <c r="K234" s="25"/>
      <c r="L234" s="25"/>
      <c r="M234" s="25"/>
      <c r="N234" s="25"/>
      <c r="O234" s="25"/>
      <c r="P234" s="25"/>
      <c r="Q234" s="25"/>
      <c r="R234" s="25"/>
      <c r="S234" s="25"/>
      <c r="T234" s="25"/>
      <c r="U234" s="25"/>
      <c r="V234" s="25"/>
      <c r="W234" s="10">
        <v>1</v>
      </c>
    </row>
    <row r="235" spans="1:23">
      <c r="A235" s="25"/>
      <c r="B235" s="25"/>
      <c r="C235" s="2785" t="s">
        <v>4250</v>
      </c>
      <c r="D235" s="25"/>
      <c r="E235" s="25"/>
      <c r="F235" s="25"/>
      <c r="G235" s="25"/>
      <c r="H235" s="25"/>
      <c r="I235" s="25"/>
      <c r="J235" s="25"/>
      <c r="K235" s="25"/>
      <c r="L235" s="25"/>
      <c r="M235" s="25"/>
      <c r="N235" s="25"/>
      <c r="O235" s="25"/>
      <c r="P235" s="25"/>
      <c r="Q235" s="25"/>
      <c r="R235" s="25"/>
      <c r="S235" s="25"/>
      <c r="T235" s="25"/>
      <c r="U235" s="25"/>
      <c r="V235" s="25"/>
      <c r="W235" s="10">
        <v>1</v>
      </c>
    </row>
    <row r="236" spans="1:23">
      <c r="A236" s="25"/>
      <c r="B236" s="25"/>
      <c r="C236" s="2786" t="s">
        <v>4251</v>
      </c>
      <c r="D236" s="25"/>
      <c r="E236" s="25"/>
      <c r="F236" s="25"/>
      <c r="G236" s="25"/>
      <c r="H236" s="25"/>
      <c r="I236" s="25"/>
      <c r="J236" s="25"/>
      <c r="K236" s="25"/>
      <c r="L236" s="25"/>
      <c r="M236" s="25"/>
      <c r="N236" s="25"/>
      <c r="O236" s="25"/>
      <c r="P236" s="25"/>
      <c r="Q236" s="25"/>
      <c r="R236" s="25"/>
      <c r="S236" s="25"/>
      <c r="T236" s="25"/>
      <c r="U236" s="25"/>
      <c r="V236" s="25"/>
      <c r="W236" s="10">
        <v>1</v>
      </c>
    </row>
    <row r="237" spans="1:23">
      <c r="A237" s="25"/>
      <c r="B237" s="25"/>
      <c r="C237" s="2786"/>
      <c r="D237" s="25"/>
      <c r="E237" s="25"/>
      <c r="F237" s="25"/>
      <c r="G237" s="25"/>
      <c r="H237" s="25"/>
      <c r="I237" s="25"/>
      <c r="J237" s="25"/>
      <c r="K237" s="25"/>
      <c r="L237" s="25"/>
      <c r="M237" s="25"/>
      <c r="N237" s="25"/>
      <c r="O237" s="25"/>
      <c r="P237" s="25"/>
      <c r="Q237" s="25"/>
      <c r="R237" s="25"/>
      <c r="S237" s="25"/>
      <c r="T237" s="25"/>
      <c r="U237" s="25"/>
      <c r="V237" s="25"/>
      <c r="W237" s="10">
        <v>1</v>
      </c>
    </row>
    <row r="238" spans="1:23">
      <c r="A238" s="25"/>
      <c r="B238" s="25"/>
      <c r="C238" s="2784" t="s">
        <v>4252</v>
      </c>
      <c r="D238" s="25"/>
      <c r="E238" s="25"/>
      <c r="F238" s="25"/>
      <c r="G238" s="25"/>
      <c r="H238" s="25"/>
      <c r="I238" s="25"/>
      <c r="J238" s="25"/>
      <c r="K238" s="25"/>
      <c r="L238" s="25"/>
      <c r="M238" s="25"/>
      <c r="N238" s="25"/>
      <c r="O238" s="25"/>
      <c r="P238" s="25"/>
      <c r="Q238" s="25"/>
      <c r="R238" s="25"/>
      <c r="S238" s="25"/>
      <c r="T238" s="25"/>
      <c r="U238" s="25"/>
      <c r="V238" s="25"/>
      <c r="W238" s="10">
        <v>1</v>
      </c>
    </row>
    <row r="239" spans="1:23">
      <c r="A239" s="25"/>
      <c r="B239" s="25"/>
      <c r="C239" s="2785" t="s">
        <v>4253</v>
      </c>
      <c r="D239" s="25"/>
      <c r="E239" s="25"/>
      <c r="F239" s="25"/>
      <c r="G239" s="25"/>
      <c r="H239" s="25"/>
      <c r="I239" s="25"/>
      <c r="J239" s="25"/>
      <c r="K239" s="25"/>
      <c r="L239" s="25"/>
      <c r="M239" s="25"/>
      <c r="N239" s="25"/>
      <c r="O239" s="25"/>
      <c r="P239" s="25"/>
      <c r="Q239" s="25"/>
      <c r="R239" s="25"/>
      <c r="S239" s="25"/>
      <c r="T239" s="25"/>
      <c r="U239" s="25"/>
      <c r="V239" s="25"/>
      <c r="W239" s="10">
        <v>1</v>
      </c>
    </row>
    <row r="240" spans="1:23">
      <c r="A240" s="25"/>
      <c r="B240" s="25"/>
      <c r="C240" s="2786"/>
      <c r="D240" s="25"/>
      <c r="E240" s="25"/>
      <c r="F240" s="25"/>
      <c r="G240" s="25"/>
      <c r="H240" s="25"/>
      <c r="I240" s="25"/>
      <c r="J240" s="25"/>
      <c r="K240" s="25"/>
      <c r="L240" s="25"/>
      <c r="M240" s="25"/>
      <c r="N240" s="25"/>
      <c r="O240" s="25"/>
      <c r="P240" s="25"/>
      <c r="Q240" s="25"/>
      <c r="R240" s="25"/>
      <c r="S240" s="25"/>
      <c r="T240" s="25"/>
      <c r="U240" s="25"/>
      <c r="V240" s="25"/>
      <c r="W240" s="10">
        <v>1</v>
      </c>
    </row>
    <row r="241" spans="1:23">
      <c r="A241" s="25"/>
      <c r="B241" s="25"/>
      <c r="C241" s="2786" t="s">
        <v>4254</v>
      </c>
      <c r="D241" s="25"/>
      <c r="E241" s="25"/>
      <c r="F241" s="25"/>
      <c r="G241" s="25"/>
      <c r="H241" s="25"/>
      <c r="I241" s="25"/>
      <c r="J241" s="25"/>
      <c r="K241" s="25"/>
      <c r="L241" s="25"/>
      <c r="M241" s="25"/>
      <c r="N241" s="25"/>
      <c r="O241" s="25"/>
      <c r="P241" s="25"/>
      <c r="Q241" s="25"/>
      <c r="R241" s="25"/>
      <c r="S241" s="25"/>
      <c r="T241" s="25"/>
      <c r="U241" s="25"/>
      <c r="V241" s="25"/>
      <c r="W241" s="10">
        <v>1</v>
      </c>
    </row>
    <row r="242" spans="1:23">
      <c r="A242" s="25"/>
      <c r="B242" s="25"/>
      <c r="C242" s="2784"/>
      <c r="D242" s="25"/>
      <c r="E242" s="25"/>
      <c r="F242" s="25"/>
      <c r="G242" s="25"/>
      <c r="H242" s="25"/>
      <c r="I242" s="25"/>
      <c r="J242" s="25"/>
      <c r="K242" s="25"/>
      <c r="L242" s="25"/>
      <c r="M242" s="25"/>
      <c r="N242" s="25"/>
      <c r="O242" s="25"/>
      <c r="P242" s="25"/>
      <c r="Q242" s="25"/>
      <c r="R242" s="25"/>
      <c r="S242" s="25"/>
      <c r="T242" s="25"/>
      <c r="U242" s="25"/>
      <c r="V242" s="25"/>
      <c r="W242" s="10">
        <v>1</v>
      </c>
    </row>
    <row r="243" spans="1:23">
      <c r="A243" s="25"/>
      <c r="B243" s="25"/>
      <c r="C243" s="2784" t="s">
        <v>4255</v>
      </c>
      <c r="D243" s="25"/>
      <c r="E243" s="25"/>
      <c r="F243" s="25"/>
      <c r="G243" s="25"/>
      <c r="H243" s="25"/>
      <c r="I243" s="25"/>
      <c r="J243" s="25"/>
      <c r="K243" s="25"/>
      <c r="L243" s="25"/>
      <c r="M243" s="25"/>
      <c r="N243" s="25"/>
      <c r="O243" s="25"/>
      <c r="P243" s="25"/>
      <c r="Q243" s="25"/>
      <c r="R243" s="25"/>
      <c r="S243" s="25"/>
      <c r="T243" s="25"/>
      <c r="U243" s="25"/>
      <c r="V243" s="25"/>
      <c r="W243" s="10">
        <v>1</v>
      </c>
    </row>
    <row r="244" spans="1:23">
      <c r="A244" s="25"/>
      <c r="B244" s="25"/>
      <c r="C244" s="2785" t="s">
        <v>4249</v>
      </c>
      <c r="D244" s="25"/>
      <c r="E244" s="25"/>
      <c r="F244" s="25"/>
      <c r="G244" s="25"/>
      <c r="H244" s="25"/>
      <c r="I244" s="25"/>
      <c r="J244" s="25"/>
      <c r="K244" s="25"/>
      <c r="L244" s="25"/>
      <c r="M244" s="25"/>
      <c r="N244" s="25"/>
      <c r="O244" s="25"/>
      <c r="P244" s="25"/>
      <c r="Q244" s="25"/>
      <c r="R244" s="25"/>
      <c r="S244" s="25"/>
      <c r="T244" s="25"/>
      <c r="U244" s="25"/>
      <c r="V244" s="25"/>
      <c r="W244" s="10">
        <v>1</v>
      </c>
    </row>
    <row r="245" spans="1:23">
      <c r="A245" s="25"/>
      <c r="B245" s="25"/>
      <c r="C245" s="2785" t="s">
        <v>4250</v>
      </c>
      <c r="D245" s="25"/>
      <c r="E245" s="25"/>
      <c r="F245" s="25"/>
      <c r="G245" s="25"/>
      <c r="H245" s="25"/>
      <c r="I245" s="25"/>
      <c r="J245" s="25"/>
      <c r="K245" s="25"/>
      <c r="L245" s="25"/>
      <c r="M245" s="25"/>
      <c r="N245" s="25"/>
      <c r="O245" s="25"/>
      <c r="P245" s="25"/>
      <c r="Q245" s="25"/>
      <c r="R245" s="25"/>
      <c r="S245" s="25"/>
      <c r="T245" s="25"/>
      <c r="U245" s="25"/>
      <c r="V245" s="25"/>
      <c r="W245" s="10">
        <v>1</v>
      </c>
    </row>
    <row r="246" spans="1:23">
      <c r="A246" s="25"/>
      <c r="B246" s="25"/>
      <c r="C246" s="2785" t="s">
        <v>4256</v>
      </c>
      <c r="D246" s="25"/>
      <c r="E246" s="25"/>
      <c r="F246" s="25"/>
      <c r="G246" s="25"/>
      <c r="H246" s="25"/>
      <c r="I246" s="25"/>
      <c r="J246" s="25"/>
      <c r="K246" s="25"/>
      <c r="L246" s="25"/>
      <c r="M246" s="25"/>
      <c r="N246" s="25"/>
      <c r="O246" s="25"/>
      <c r="P246" s="25"/>
      <c r="Q246" s="25"/>
      <c r="R246" s="25"/>
      <c r="S246" s="25"/>
      <c r="T246" s="25"/>
      <c r="U246" s="25"/>
      <c r="V246" s="25"/>
      <c r="W246" s="10">
        <v>1</v>
      </c>
    </row>
    <row r="247" spans="1:23">
      <c r="A247" s="25"/>
      <c r="B247" s="25"/>
      <c r="C247" s="25"/>
      <c r="D247" s="25"/>
      <c r="E247" s="25"/>
      <c r="F247" s="25"/>
      <c r="G247" s="25"/>
      <c r="H247" s="25"/>
      <c r="I247" s="25"/>
      <c r="J247" s="25"/>
      <c r="K247" s="25"/>
      <c r="L247" s="25"/>
      <c r="M247" s="25"/>
      <c r="N247" s="25"/>
      <c r="O247" s="25"/>
      <c r="P247" s="25"/>
      <c r="Q247" s="25"/>
      <c r="R247" s="25"/>
      <c r="S247" s="25"/>
      <c r="T247" s="25"/>
      <c r="U247" s="25"/>
      <c r="V247" s="25"/>
      <c r="W247" s="10">
        <v>1</v>
      </c>
    </row>
    <row r="248" spans="1:23" ht="15.75">
      <c r="A248" s="25"/>
      <c r="B248" s="25"/>
      <c r="C248" s="2787" t="s">
        <v>4257</v>
      </c>
      <c r="D248" s="25"/>
      <c r="E248" s="25"/>
      <c r="F248" s="25"/>
      <c r="G248" s="25"/>
      <c r="H248" s="25"/>
      <c r="I248" s="25"/>
      <c r="J248" s="25"/>
      <c r="K248" s="25"/>
      <c r="L248" s="25"/>
      <c r="M248" s="25"/>
      <c r="N248" s="25"/>
      <c r="O248" s="25"/>
      <c r="P248" s="25"/>
      <c r="Q248" s="25"/>
      <c r="R248" s="25"/>
      <c r="S248" s="25"/>
      <c r="T248" s="25"/>
      <c r="U248" s="25"/>
      <c r="V248" s="25"/>
      <c r="W248" s="10">
        <v>1</v>
      </c>
    </row>
    <row r="249" spans="1:23" ht="15.75">
      <c r="A249" s="25"/>
      <c r="B249" s="25"/>
      <c r="C249" s="2787" t="s">
        <v>4258</v>
      </c>
      <c r="D249" s="25"/>
      <c r="E249" s="25"/>
      <c r="F249" s="25"/>
      <c r="G249" s="25"/>
      <c r="H249" s="25"/>
      <c r="I249" s="25"/>
      <c r="J249" s="25"/>
      <c r="K249" s="25"/>
      <c r="L249" s="25"/>
      <c r="M249" s="25"/>
      <c r="N249" s="25"/>
      <c r="O249" s="25"/>
      <c r="P249" s="25"/>
      <c r="Q249" s="25"/>
      <c r="R249" s="25"/>
      <c r="S249" s="25"/>
      <c r="T249" s="25"/>
      <c r="U249" s="25"/>
      <c r="V249" s="25"/>
      <c r="W249" s="10">
        <v>1</v>
      </c>
    </row>
    <row r="250" spans="1:23" ht="15.75">
      <c r="A250" s="25"/>
      <c r="B250" s="25"/>
      <c r="C250" s="2787" t="s">
        <v>4259</v>
      </c>
      <c r="D250" s="25"/>
      <c r="E250" s="25"/>
      <c r="F250" s="25"/>
      <c r="G250" s="25"/>
      <c r="H250" s="25"/>
      <c r="I250" s="25"/>
      <c r="J250" s="25"/>
      <c r="K250" s="25"/>
      <c r="L250" s="25"/>
      <c r="M250" s="25"/>
      <c r="N250" s="25"/>
      <c r="O250" s="25"/>
      <c r="P250" s="25"/>
      <c r="Q250" s="25"/>
      <c r="R250" s="25"/>
      <c r="S250" s="25"/>
      <c r="T250" s="25"/>
      <c r="U250" s="25"/>
      <c r="V250" s="25"/>
      <c r="W250" s="10">
        <v>1</v>
      </c>
    </row>
    <row r="251" spans="1:23">
      <c r="A251" s="25"/>
      <c r="B251" s="25"/>
      <c r="C251" s="25"/>
      <c r="D251" s="25"/>
      <c r="E251" s="25"/>
      <c r="F251" s="25"/>
      <c r="G251" s="25"/>
      <c r="H251" s="25"/>
      <c r="I251" s="25"/>
      <c r="J251" s="25"/>
      <c r="K251" s="25"/>
      <c r="L251" s="25"/>
      <c r="M251" s="25"/>
      <c r="N251" s="25"/>
      <c r="O251" s="25"/>
      <c r="P251" s="25"/>
      <c r="Q251" s="25"/>
      <c r="R251" s="25"/>
      <c r="S251" s="25"/>
      <c r="T251" s="25"/>
      <c r="U251" s="25"/>
      <c r="V251" s="25"/>
      <c r="W251" s="10">
        <v>1</v>
      </c>
    </row>
    <row r="252" spans="1:23">
      <c r="A252" s="25"/>
      <c r="B252" s="25"/>
      <c r="C252" s="25" t="s">
        <v>4260</v>
      </c>
      <c r="D252" s="25"/>
      <c r="E252" s="25"/>
      <c r="F252" s="25"/>
      <c r="G252" s="25"/>
      <c r="H252" s="25"/>
      <c r="I252" s="25"/>
      <c r="J252" s="25"/>
      <c r="K252" s="25"/>
      <c r="L252" s="25"/>
      <c r="M252" s="25"/>
      <c r="N252" s="25"/>
      <c r="O252" s="25"/>
      <c r="P252" s="25"/>
      <c r="Q252" s="25"/>
      <c r="R252" s="25"/>
      <c r="S252" s="25"/>
      <c r="T252" s="25"/>
      <c r="U252" s="25"/>
      <c r="V252" s="25"/>
      <c r="W252" s="10">
        <v>1</v>
      </c>
    </row>
    <row r="253" spans="1:23">
      <c r="A253" s="25"/>
      <c r="B253" s="25"/>
      <c r="C253" s="25"/>
      <c r="D253" s="25"/>
      <c r="E253" s="25"/>
      <c r="F253" s="25"/>
      <c r="G253" s="25"/>
      <c r="H253" s="25"/>
      <c r="I253" s="25"/>
      <c r="J253" s="25"/>
      <c r="K253" s="25"/>
      <c r="L253" s="25"/>
      <c r="M253" s="25"/>
      <c r="N253" s="25"/>
      <c r="O253" s="25"/>
      <c r="P253" s="25"/>
      <c r="Q253" s="25"/>
      <c r="R253" s="25"/>
      <c r="S253" s="25"/>
      <c r="T253" s="25"/>
      <c r="U253" s="25"/>
      <c r="V253" s="25"/>
      <c r="W253" s="10">
        <v>1</v>
      </c>
    </row>
    <row r="254" spans="1:23">
      <c r="A254" s="25"/>
      <c r="B254" s="25"/>
      <c r="C254" s="25" t="s">
        <v>4261</v>
      </c>
      <c r="D254" s="25"/>
      <c r="E254" s="25"/>
      <c r="F254" s="25"/>
      <c r="G254" s="25"/>
      <c r="H254" s="25"/>
      <c r="I254" s="25"/>
      <c r="J254" s="25"/>
      <c r="K254" s="25"/>
      <c r="L254" s="25"/>
      <c r="M254" s="25"/>
      <c r="N254" s="25"/>
      <c r="O254" s="25"/>
      <c r="P254" s="25"/>
      <c r="Q254" s="25"/>
      <c r="R254" s="25"/>
      <c r="S254" s="25"/>
      <c r="T254" s="25"/>
      <c r="U254" s="25"/>
      <c r="V254" s="25"/>
      <c r="W254" s="10">
        <v>1</v>
      </c>
    </row>
    <row r="255" spans="1:23">
      <c r="A255" s="25"/>
      <c r="B255" s="25"/>
      <c r="C255" s="25"/>
      <c r="D255" s="25"/>
      <c r="E255" s="25"/>
      <c r="F255" s="25"/>
      <c r="G255" s="25"/>
      <c r="H255" s="25"/>
      <c r="I255" s="25"/>
      <c r="J255" s="25"/>
      <c r="K255" s="25"/>
      <c r="L255" s="25"/>
      <c r="M255" s="25"/>
      <c r="N255" s="25"/>
      <c r="O255" s="25"/>
      <c r="P255" s="25"/>
      <c r="Q255" s="25"/>
      <c r="R255" s="25"/>
      <c r="S255" s="25"/>
      <c r="T255" s="25"/>
      <c r="U255" s="25"/>
      <c r="V255" s="25"/>
      <c r="W255" s="10">
        <v>1</v>
      </c>
    </row>
    <row r="256" spans="1:23">
      <c r="C256" t="s">
        <v>4262</v>
      </c>
      <c r="O256" s="25"/>
      <c r="P256" s="25"/>
      <c r="Q256" s="25"/>
      <c r="R256" s="25"/>
      <c r="S256" s="25"/>
      <c r="T256" s="25"/>
      <c r="U256" s="25"/>
      <c r="V256" s="25"/>
      <c r="W256" s="10">
        <v>1</v>
      </c>
    </row>
    <row r="257" spans="1:25">
      <c r="O257" s="25"/>
      <c r="P257" s="25"/>
      <c r="Q257" s="25"/>
      <c r="R257" s="25"/>
      <c r="S257" s="25"/>
      <c r="T257" s="25"/>
      <c r="U257" s="25"/>
      <c r="V257" s="25"/>
      <c r="W257" s="10">
        <v>1</v>
      </c>
    </row>
    <row r="258" spans="1:25">
      <c r="O258" s="25"/>
      <c r="P258" s="25"/>
      <c r="Q258" s="25"/>
      <c r="R258" s="25"/>
      <c r="S258" s="25"/>
      <c r="T258" s="25"/>
      <c r="U258" s="25"/>
      <c r="V258" s="25"/>
      <c r="W258" s="10">
        <v>1</v>
      </c>
    </row>
    <row r="259" spans="1:25">
      <c r="O259" s="25"/>
      <c r="P259" s="25"/>
      <c r="Q259" s="25"/>
      <c r="R259" s="25"/>
      <c r="S259" s="25"/>
      <c r="T259" s="25"/>
      <c r="U259" s="25"/>
      <c r="V259" s="25"/>
      <c r="W259" s="10">
        <v>1</v>
      </c>
    </row>
    <row r="260" spans="1:25" ht="15.75">
      <c r="C260" s="2765" t="str">
        <f ca="1">"sur cet ordi.Version Excel interne : "&amp;INFO("version")</f>
        <v>sur cet ordi.Version Excel interne : 16.0</v>
      </c>
      <c r="D260" s="2765"/>
      <c r="E260" s="2765"/>
      <c r="F260" s="2765"/>
      <c r="O260" s="25"/>
      <c r="P260" s="25"/>
      <c r="Q260" s="25"/>
      <c r="R260" s="25"/>
      <c r="S260" s="25"/>
      <c r="T260" s="25"/>
      <c r="U260" s="25"/>
      <c r="V260" s="25"/>
      <c r="W260" s="10">
        <v>1</v>
      </c>
    </row>
    <row r="261" spans="1:25">
      <c r="C261" t="s">
        <v>4143</v>
      </c>
      <c r="O261" s="25"/>
      <c r="P261" s="25"/>
      <c r="Q261" s="25"/>
      <c r="R261" s="25"/>
      <c r="S261" s="25"/>
      <c r="T261" s="25"/>
      <c r="U261" s="25"/>
      <c r="V261" s="25"/>
      <c r="W261" s="10">
        <v>1</v>
      </c>
    </row>
    <row r="262" spans="1:25">
      <c r="C262" s="2291" t="s">
        <v>4263</v>
      </c>
      <c r="O262" s="25"/>
      <c r="P262" s="25"/>
      <c r="Q262" s="25"/>
      <c r="R262" s="25"/>
      <c r="S262" s="25"/>
      <c r="T262" s="25"/>
      <c r="U262" s="25"/>
      <c r="V262" s="25"/>
      <c r="W262" s="10">
        <v>1</v>
      </c>
    </row>
    <row r="263" spans="1:25">
      <c r="C263" s="2763" t="s">
        <v>4264</v>
      </c>
      <c r="O263" s="25"/>
      <c r="P263" s="25"/>
      <c r="Q263" s="25"/>
      <c r="R263" s="25"/>
      <c r="S263" s="25"/>
      <c r="T263" s="25"/>
      <c r="U263" s="25"/>
      <c r="V263" s="25"/>
      <c r="W263" s="10">
        <v>1</v>
      </c>
    </row>
    <row r="264" spans="1:25">
      <c r="C264" t="s">
        <v>4136</v>
      </c>
      <c r="O264" s="25"/>
      <c r="P264" s="25"/>
      <c r="Q264" s="25"/>
      <c r="R264" s="25"/>
      <c r="S264" s="25"/>
      <c r="T264" s="25"/>
      <c r="U264" s="25"/>
      <c r="V264" s="25"/>
      <c r="W264" s="10">
        <v>1</v>
      </c>
    </row>
    <row r="265" spans="1:25">
      <c r="C265" s="2764" t="s">
        <v>4265</v>
      </c>
      <c r="O265" s="25"/>
      <c r="P265" s="25"/>
      <c r="Q265" s="25"/>
      <c r="R265" s="25"/>
      <c r="S265" s="25"/>
      <c r="T265" s="25"/>
      <c r="U265" s="25"/>
      <c r="V265" s="25"/>
      <c r="W265" s="10">
        <v>1</v>
      </c>
    </row>
    <row r="266" spans="1:25">
      <c r="C266" s="2764" t="s">
        <v>4266</v>
      </c>
      <c r="O266" s="25"/>
      <c r="P266" s="25"/>
      <c r="Q266" s="25"/>
      <c r="R266" s="25"/>
      <c r="S266" s="25"/>
      <c r="T266" s="25"/>
      <c r="U266" s="25"/>
      <c r="V266" s="25"/>
      <c r="W266" s="10">
        <v>1</v>
      </c>
    </row>
    <row r="267" spans="1:25">
      <c r="O267" s="25"/>
      <c r="P267" s="25"/>
      <c r="Q267" s="25"/>
      <c r="R267" s="25"/>
      <c r="S267" s="25"/>
      <c r="T267" s="25"/>
      <c r="U267" s="25"/>
      <c r="V267" s="25"/>
      <c r="W267" s="10">
        <v>1</v>
      </c>
    </row>
    <row r="268" spans="1:25">
      <c r="O268" s="25"/>
      <c r="P268" s="25"/>
      <c r="Q268" s="25"/>
      <c r="R268" s="25"/>
      <c r="S268" s="25"/>
      <c r="T268" s="25"/>
      <c r="U268" s="25"/>
      <c r="V268" s="25"/>
      <c r="W268" s="10">
        <v>1</v>
      </c>
    </row>
    <row r="269" spans="1:25">
      <c r="O269" s="25"/>
      <c r="P269" s="25"/>
      <c r="Q269" s="25"/>
      <c r="R269" s="25"/>
      <c r="S269" s="25"/>
      <c r="T269" s="25"/>
      <c r="U269" s="25"/>
      <c r="V269" s="25"/>
      <c r="W269" s="2129" t="s">
        <v>3560</v>
      </c>
    </row>
    <row r="270" spans="1:25">
      <c r="A270" s="10">
        <v>1</v>
      </c>
      <c r="B270" s="10">
        <v>1</v>
      </c>
      <c r="C270" s="10">
        <v>1</v>
      </c>
      <c r="D270" s="10">
        <v>1</v>
      </c>
      <c r="E270" s="10">
        <v>1</v>
      </c>
      <c r="F270" s="10">
        <v>1</v>
      </c>
      <c r="G270" s="10">
        <v>1</v>
      </c>
      <c r="H270" s="10">
        <v>1</v>
      </c>
      <c r="I270" s="10">
        <v>1</v>
      </c>
      <c r="J270" s="10">
        <v>1</v>
      </c>
      <c r="K270" s="10">
        <v>1</v>
      </c>
      <c r="L270" s="10">
        <v>1</v>
      </c>
      <c r="M270" s="10">
        <v>1</v>
      </c>
      <c r="N270" s="10">
        <v>1</v>
      </c>
      <c r="O270" s="10">
        <v>1</v>
      </c>
      <c r="P270" s="10">
        <v>1</v>
      </c>
      <c r="Q270" s="10">
        <v>1</v>
      </c>
      <c r="R270" s="10">
        <v>1</v>
      </c>
      <c r="S270" s="10">
        <v>1</v>
      </c>
      <c r="T270" s="10">
        <v>1</v>
      </c>
      <c r="U270" s="10">
        <v>1</v>
      </c>
      <c r="V270" s="10">
        <v>1</v>
      </c>
      <c r="W270" s="1" t="str">
        <f>ADDRESS(ROW(),COLUMN(),4)</f>
        <v>W270</v>
      </c>
      <c r="X270" s="2130"/>
      <c r="Y270" s="2131" t="str">
        <f>ADDRESS(ROW(),COLUMN(),4)</f>
        <v>Y270</v>
      </c>
    </row>
  </sheetData>
  <mergeCells count="8">
    <mergeCell ref="G162:K165"/>
    <mergeCell ref="N51:T52"/>
    <mergeCell ref="B4:N5"/>
    <mergeCell ref="B6:N7"/>
    <mergeCell ref="B48:O49"/>
    <mergeCell ref="C92:L93"/>
    <mergeCell ref="C95:J97"/>
    <mergeCell ref="C155:K15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DF89A-F5E1-4AD1-8D53-FF065862D196}">
  <dimension ref="A1:BC237"/>
  <sheetViews>
    <sheetView zoomScaleNormal="100" workbookViewId="0">
      <selection activeCell="H16" sqref="H16"/>
    </sheetView>
  </sheetViews>
  <sheetFormatPr baseColWidth="10" defaultRowHeight="15.75"/>
  <cols>
    <col min="1" max="1" width="3" style="3086" customWidth="1"/>
    <col min="2" max="2" width="4.140625" style="3086" customWidth="1"/>
    <col min="3" max="3" width="13.28515625" style="3086" customWidth="1"/>
    <col min="4" max="4" width="21.28515625" style="3086" customWidth="1"/>
    <col min="5" max="8" width="13.28515625" style="3086" customWidth="1"/>
    <col min="9" max="9" width="17.140625" style="3086" customWidth="1"/>
    <col min="10" max="10" width="19" style="3086" customWidth="1"/>
    <col min="11" max="12" width="16.7109375" style="3086" customWidth="1"/>
    <col min="13" max="13" width="18.28515625" style="3086" customWidth="1"/>
    <col min="14" max="16" width="16.7109375" style="3086" customWidth="1"/>
    <col min="17" max="33" width="11.42578125" style="3086"/>
    <col min="34" max="34" width="41.7109375" style="3086" customWidth="1"/>
    <col min="35" max="54" width="11.42578125" style="3086"/>
    <col min="55" max="55" width="80.28515625" style="3086" customWidth="1"/>
    <col min="56" max="16384" width="11.42578125" style="3086"/>
  </cols>
  <sheetData>
    <row r="1" spans="1:55" s="2659" customFormat="1" ht="15">
      <c r="A1" s="1" t="str">
        <f>ADDRESS(ROW(),COLUMN(),4)</f>
        <v>A1</v>
      </c>
      <c r="B1" s="3069"/>
      <c r="C1" s="3069"/>
      <c r="D1" s="3069"/>
      <c r="E1" s="3069"/>
      <c r="F1" s="3069"/>
      <c r="G1" s="3069"/>
      <c r="H1" s="3069"/>
      <c r="I1" s="3069"/>
      <c r="J1" s="3069"/>
      <c r="K1" s="3069"/>
      <c r="L1" s="3069"/>
      <c r="M1" s="3069"/>
      <c r="N1" s="3069"/>
      <c r="O1" s="3069"/>
      <c r="P1" s="3069"/>
      <c r="Q1" s="3069"/>
      <c r="R1" s="3069"/>
      <c r="S1" s="3070"/>
      <c r="T1" s="3071" t="s">
        <v>6212</v>
      </c>
      <c r="U1" s="1" t="str">
        <f>$BA$237</f>
        <v>BA237</v>
      </c>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10">
        <v>1</v>
      </c>
      <c r="BB1" s="11" t="str">
        <f>SUBSTITUTE(ADDRESS(1,COLUMN(),4),"1","")</f>
        <v>BB</v>
      </c>
      <c r="BC1" s="12" t="str">
        <f>SUBSTITUTE(ADDRESS(1,COLUMN(),4),"1","")</f>
        <v>BC</v>
      </c>
    </row>
    <row r="2" spans="1:55" s="2659" customFormat="1" ht="29.25">
      <c r="A2" s="3069"/>
      <c r="B2" s="3069"/>
      <c r="C2" s="3072" t="s">
        <v>6213</v>
      </c>
      <c r="D2" s="3073"/>
      <c r="E2" s="3073"/>
      <c r="F2" s="3073"/>
      <c r="G2" s="3073"/>
      <c r="H2" s="3073"/>
      <c r="I2" s="3073"/>
      <c r="J2" s="3073"/>
      <c r="K2" s="3073"/>
      <c r="L2" s="3073"/>
      <c r="M2" s="3073"/>
      <c r="N2" s="3073"/>
      <c r="O2" s="3073"/>
      <c r="P2" s="3073"/>
      <c r="Q2" s="3073"/>
      <c r="R2" s="3073"/>
      <c r="S2" s="3073"/>
      <c r="T2" s="3073"/>
      <c r="U2" s="3073"/>
      <c r="V2" s="3072" t="s">
        <v>6214</v>
      </c>
      <c r="W2" s="3073"/>
      <c r="X2" s="3073"/>
      <c r="Y2" s="3073"/>
      <c r="Z2" s="3073"/>
      <c r="AA2" s="3073"/>
      <c r="AB2" s="3073"/>
      <c r="AC2" s="3073"/>
      <c r="AD2" s="3073"/>
      <c r="AE2" s="3073"/>
      <c r="AF2" s="272"/>
      <c r="AG2" s="3073"/>
      <c r="AH2" s="3073"/>
      <c r="AI2" s="3072" t="s">
        <v>6215</v>
      </c>
      <c r="AJ2" s="3073"/>
      <c r="AK2" s="3073"/>
      <c r="AL2" s="3073"/>
      <c r="AM2" s="3073"/>
      <c r="AN2" s="3073"/>
      <c r="AO2" s="3073"/>
      <c r="AP2" s="272"/>
      <c r="AQ2" s="272"/>
      <c r="AR2" s="272"/>
      <c r="AS2" s="272"/>
      <c r="AT2" s="272"/>
      <c r="AU2" s="272"/>
      <c r="AV2" s="272"/>
      <c r="AW2" s="272"/>
      <c r="AX2" s="272"/>
      <c r="AY2" s="272"/>
      <c r="AZ2" s="272"/>
      <c r="BA2" s="10">
        <v>1</v>
      </c>
      <c r="BB2" s="16" t="s">
        <v>0</v>
      </c>
      <c r="BC2" s="17"/>
    </row>
    <row r="3" spans="1:55" s="2659" customFormat="1" ht="29.25">
      <c r="A3" s="3069"/>
      <c r="B3" s="3069"/>
      <c r="C3" s="3072" t="s">
        <v>6216</v>
      </c>
      <c r="D3" s="3074"/>
      <c r="E3" s="3074"/>
      <c r="F3" s="3074"/>
      <c r="G3" s="3074"/>
      <c r="H3" s="3074"/>
      <c r="I3" s="3074"/>
      <c r="J3" s="3074"/>
      <c r="K3" s="3074"/>
      <c r="L3" s="3073"/>
      <c r="M3" s="3073"/>
      <c r="N3" s="3073"/>
      <c r="O3" s="3073"/>
      <c r="P3" s="3073"/>
      <c r="Q3" s="3073"/>
      <c r="R3" s="3073"/>
      <c r="S3" s="3073"/>
      <c r="T3" s="3073"/>
      <c r="U3" s="3073"/>
      <c r="V3" s="3072" t="s">
        <v>6217</v>
      </c>
      <c r="W3" s="3074"/>
      <c r="X3" s="3074"/>
      <c r="Y3" s="3074"/>
      <c r="Z3" s="3074"/>
      <c r="AA3" s="3074"/>
      <c r="AB3" s="3074"/>
      <c r="AC3" s="3074"/>
      <c r="AD3" s="3074"/>
      <c r="AE3" s="3073"/>
      <c r="AF3" s="272"/>
      <c r="AG3" s="3073"/>
      <c r="AH3" s="3073"/>
      <c r="AI3" s="3072" t="s">
        <v>6218</v>
      </c>
      <c r="AJ3" s="3074"/>
      <c r="AK3" s="3074"/>
      <c r="AL3" s="3074"/>
      <c r="AM3" s="3074"/>
      <c r="AN3" s="3074"/>
      <c r="AO3" s="3074"/>
      <c r="AP3" s="272"/>
      <c r="AQ3" s="272"/>
      <c r="AR3" s="272"/>
      <c r="AS3" s="272"/>
      <c r="AT3" s="272"/>
      <c r="AU3" s="272"/>
      <c r="AV3" s="272"/>
      <c r="AW3" s="272"/>
      <c r="AX3" s="272"/>
      <c r="AY3" s="272"/>
      <c r="AZ3" s="272"/>
      <c r="BA3" s="10">
        <v>1</v>
      </c>
      <c r="BB3" s="27">
        <f ca="1">COUNTA(A1:BA237) + COUNTBLANK(A1:BA237)</f>
        <v>12565</v>
      </c>
      <c r="BC3" s="28" t="str">
        <f>"cellules entre -cells -celdas  "&amp;" " &amp;A1&amp;" et  "&amp;BA237</f>
        <v>cellules entre -cells -celdas   A1 et  BA237</v>
      </c>
    </row>
    <row r="4" spans="1:55" s="2659" customFormat="1" ht="29.25">
      <c r="A4" s="3069"/>
      <c r="B4" s="3069"/>
      <c r="C4" s="3072" t="s">
        <v>6219</v>
      </c>
      <c r="D4" s="3075"/>
      <c r="E4" s="3075"/>
      <c r="F4" s="3075"/>
      <c r="G4" s="3075"/>
      <c r="H4" s="3075"/>
      <c r="I4" s="3075"/>
      <c r="J4" s="3075"/>
      <c r="K4" s="3075"/>
      <c r="L4" s="3075"/>
      <c r="M4" s="3075"/>
      <c r="N4" s="3075"/>
      <c r="O4" s="3075"/>
      <c r="P4" s="3075"/>
      <c r="Q4" s="3075"/>
      <c r="R4" s="3075"/>
      <c r="S4" s="3075"/>
      <c r="T4" s="3075"/>
      <c r="U4" s="3075"/>
      <c r="V4" s="3072" t="s">
        <v>6220</v>
      </c>
      <c r="W4" s="3075"/>
      <c r="X4" s="3075"/>
      <c r="Y4" s="3075"/>
      <c r="Z4" s="3075"/>
      <c r="AA4" s="3075"/>
      <c r="AB4" s="3075"/>
      <c r="AC4" s="3075"/>
      <c r="AD4" s="3075"/>
      <c r="AE4" s="3075"/>
      <c r="AF4" s="272"/>
      <c r="AG4" s="3075"/>
      <c r="AH4" s="3075"/>
      <c r="AI4" s="3072" t="s">
        <v>6221</v>
      </c>
      <c r="AJ4" s="3075"/>
      <c r="AK4" s="3075"/>
      <c r="AL4" s="3075"/>
      <c r="AM4" s="3075"/>
      <c r="AN4" s="3075"/>
      <c r="AO4" s="3075"/>
      <c r="AP4" s="272"/>
      <c r="AQ4" s="272"/>
      <c r="AR4" s="272"/>
      <c r="AS4" s="272"/>
      <c r="AT4" s="272"/>
      <c r="AU4" s="272"/>
      <c r="AV4" s="272"/>
      <c r="AW4" s="272"/>
      <c r="AX4" s="272"/>
      <c r="AY4" s="272"/>
      <c r="AZ4" s="272"/>
      <c r="BA4" s="10">
        <v>1</v>
      </c>
      <c r="BB4" s="27">
        <f ca="1">COUNTA(A1:BA237)</f>
        <v>1291</v>
      </c>
      <c r="BC4" s="28" t="s">
        <v>4</v>
      </c>
    </row>
    <row r="5" spans="1:55" s="2659" customFormat="1" ht="29.25">
      <c r="A5" s="3069"/>
      <c r="B5" s="3069"/>
      <c r="C5" s="3072" t="s">
        <v>6222</v>
      </c>
      <c r="D5" s="3075"/>
      <c r="E5" s="3075"/>
      <c r="F5" s="3075"/>
      <c r="G5" s="3075"/>
      <c r="H5" s="3075"/>
      <c r="I5" s="3075"/>
      <c r="J5" s="3075"/>
      <c r="K5" s="3075"/>
      <c r="L5" s="3075"/>
      <c r="M5" s="3075"/>
      <c r="N5" s="3075"/>
      <c r="O5" s="3075"/>
      <c r="P5" s="3075"/>
      <c r="Q5" s="3075"/>
      <c r="R5" s="3075"/>
      <c r="S5" s="3075"/>
      <c r="T5" s="3075"/>
      <c r="U5" s="3075"/>
      <c r="V5" s="3072" t="s">
        <v>6223</v>
      </c>
      <c r="W5" s="3075"/>
      <c r="X5" s="3075"/>
      <c r="Y5" s="3075"/>
      <c r="Z5" s="3075"/>
      <c r="AA5" s="3075"/>
      <c r="AB5" s="3075"/>
      <c r="AC5" s="3075"/>
      <c r="AD5" s="3075"/>
      <c r="AE5" s="3075"/>
      <c r="AF5" s="272"/>
      <c r="AG5" s="3075"/>
      <c r="AH5" s="3075"/>
      <c r="AI5" s="3072" t="s">
        <v>6224</v>
      </c>
      <c r="AJ5" s="3075"/>
      <c r="AK5" s="3075"/>
      <c r="AL5" s="3075"/>
      <c r="AM5" s="3075"/>
      <c r="AN5" s="3075"/>
      <c r="AO5" s="3075"/>
      <c r="AP5" s="272"/>
      <c r="AQ5" s="272"/>
      <c r="AR5" s="272"/>
      <c r="AS5" s="272"/>
      <c r="AT5" s="272"/>
      <c r="AU5" s="272"/>
      <c r="AV5" s="272"/>
      <c r="AW5" s="272"/>
      <c r="AX5" s="272"/>
      <c r="AY5" s="272"/>
      <c r="AZ5" s="272"/>
      <c r="BA5" s="10">
        <v>1</v>
      </c>
      <c r="BB5" s="27">
        <f ca="1">COUNTBLANK(A1:BA237)</f>
        <v>11274</v>
      </c>
      <c r="BC5" s="28" t="s">
        <v>8</v>
      </c>
    </row>
    <row r="6" spans="1:55" s="2659" customFormat="1" ht="29.25">
      <c r="A6" s="3069"/>
      <c r="B6" s="3069"/>
      <c r="C6" s="3072" t="s">
        <v>6225</v>
      </c>
      <c r="D6" s="3075"/>
      <c r="E6" s="3075"/>
      <c r="F6" s="3075"/>
      <c r="G6" s="3075"/>
      <c r="H6" s="3075"/>
      <c r="I6" s="3075"/>
      <c r="J6" s="3075"/>
      <c r="K6" s="3075"/>
      <c r="L6" s="3075"/>
      <c r="M6" s="3075"/>
      <c r="N6" s="3075"/>
      <c r="O6" s="3075"/>
      <c r="P6" s="3075"/>
      <c r="Q6" s="3075"/>
      <c r="R6" s="3075"/>
      <c r="S6" s="3075"/>
      <c r="T6" s="3075"/>
      <c r="U6" s="3075"/>
      <c r="V6" s="3072" t="s">
        <v>6226</v>
      </c>
      <c r="W6" s="3075"/>
      <c r="X6" s="3075"/>
      <c r="Y6" s="3075"/>
      <c r="Z6" s="3075"/>
      <c r="AA6" s="3075"/>
      <c r="AB6" s="3075"/>
      <c r="AC6" s="3075"/>
      <c r="AD6" s="3075"/>
      <c r="AE6" s="3075"/>
      <c r="AF6" s="272"/>
      <c r="AG6" s="3075"/>
      <c r="AH6" s="3075"/>
      <c r="AI6" s="3072" t="s">
        <v>6227</v>
      </c>
      <c r="AJ6" s="3075"/>
      <c r="AK6" s="3075"/>
      <c r="AL6" s="3075"/>
      <c r="AM6" s="3075"/>
      <c r="AN6" s="3075"/>
      <c r="AO6" s="3075"/>
      <c r="AP6" s="272"/>
      <c r="AQ6" s="272"/>
      <c r="AR6" s="272"/>
      <c r="AS6" s="272"/>
      <c r="AT6" s="272"/>
      <c r="AU6" s="272"/>
      <c r="AV6" s="272"/>
      <c r="AW6" s="272"/>
      <c r="AX6" s="272"/>
      <c r="AY6" s="272"/>
      <c r="AZ6" s="272"/>
      <c r="BA6" s="10">
        <v>1</v>
      </c>
      <c r="BB6" s="27" cm="1">
        <f t="array" ref="BB6">SUM(BA1:BA235+2)</f>
        <v>705</v>
      </c>
      <c r="BC6" s="28" t="s">
        <v>11</v>
      </c>
    </row>
    <row r="7" spans="1:55" s="2659" customFormat="1" ht="29.25">
      <c r="A7" s="3069"/>
      <c r="B7" s="3069"/>
      <c r="C7" s="3072" t="s">
        <v>6228</v>
      </c>
      <c r="D7" s="3075"/>
      <c r="E7" s="3075"/>
      <c r="F7" s="3075"/>
      <c r="G7" s="3075"/>
      <c r="H7" s="3075"/>
      <c r="I7" s="3075"/>
      <c r="J7" s="3075"/>
      <c r="K7" s="3075"/>
      <c r="L7" s="3075"/>
      <c r="M7" s="3075"/>
      <c r="N7" s="3075"/>
      <c r="O7" s="3075"/>
      <c r="P7" s="3075"/>
      <c r="Q7" s="3075"/>
      <c r="R7" s="3075"/>
      <c r="S7" s="3075"/>
      <c r="T7" s="3075"/>
      <c r="U7" s="3075"/>
      <c r="V7" s="3072" t="s">
        <v>6229</v>
      </c>
      <c r="W7" s="3075"/>
      <c r="X7" s="3075"/>
      <c r="Y7" s="3075"/>
      <c r="Z7" s="3075"/>
      <c r="AA7" s="3075"/>
      <c r="AB7" s="3075"/>
      <c r="AC7" s="3075"/>
      <c r="AD7" s="3075"/>
      <c r="AE7" s="3075"/>
      <c r="AF7" s="272"/>
      <c r="AG7" s="3075"/>
      <c r="AH7" s="3075"/>
      <c r="AI7" s="3072" t="s">
        <v>6230</v>
      </c>
      <c r="AJ7" s="3075"/>
      <c r="AK7" s="3075"/>
      <c r="AL7" s="3075"/>
      <c r="AM7" s="3075"/>
      <c r="AN7" s="3075"/>
      <c r="AO7" s="3075"/>
      <c r="AP7" s="272"/>
      <c r="AQ7" s="272"/>
      <c r="AR7" s="272"/>
      <c r="AS7" s="272"/>
      <c r="AT7" s="272"/>
      <c r="AU7" s="272"/>
      <c r="AV7" s="272"/>
      <c r="AW7" s="272"/>
      <c r="AX7" s="272"/>
      <c r="AY7" s="272"/>
      <c r="AZ7" s="272"/>
      <c r="BA7" s="10">
        <v>1</v>
      </c>
      <c r="BB7" s="27">
        <f>SUM(A237:AZ237)+1</f>
        <v>53</v>
      </c>
      <c r="BC7" s="28" t="s">
        <v>18</v>
      </c>
    </row>
    <row r="8" spans="1:55" s="2659" customFormat="1" ht="29.25">
      <c r="A8" s="3069"/>
      <c r="B8" s="3069"/>
      <c r="C8" s="3072"/>
      <c r="D8" s="3075"/>
      <c r="E8" s="3075"/>
      <c r="F8" s="3075"/>
      <c r="G8" s="3075"/>
      <c r="H8" s="3075"/>
      <c r="I8" s="3075"/>
      <c r="J8" s="3075"/>
      <c r="K8" s="3075"/>
      <c r="L8" s="3075"/>
      <c r="M8" s="3075"/>
      <c r="N8" s="3075"/>
      <c r="O8" s="3075"/>
      <c r="P8" s="3075"/>
      <c r="Q8" s="3075"/>
      <c r="R8" s="3075"/>
      <c r="S8" s="3075"/>
      <c r="T8" s="3075"/>
      <c r="U8" s="3075"/>
      <c r="V8" s="3072"/>
      <c r="W8" s="3075"/>
      <c r="X8" s="3075"/>
      <c r="Y8" s="3075"/>
      <c r="Z8" s="3075"/>
      <c r="AA8" s="3075"/>
      <c r="AB8" s="3075"/>
      <c r="AC8" s="3075"/>
      <c r="AD8" s="3075"/>
      <c r="AE8" s="3075"/>
      <c r="AF8" s="272"/>
      <c r="AG8" s="3075"/>
      <c r="AH8" s="3075"/>
      <c r="AI8" s="3072"/>
      <c r="AJ8" s="3075"/>
      <c r="AK8" s="3075"/>
      <c r="AL8" s="3075"/>
      <c r="AM8" s="3075"/>
      <c r="AN8" s="3075"/>
      <c r="AO8" s="3075"/>
      <c r="AP8" s="272"/>
      <c r="AQ8" s="272"/>
      <c r="AR8" s="272"/>
      <c r="AS8" s="272"/>
      <c r="AT8" s="272"/>
      <c r="AU8" s="272"/>
      <c r="AV8" s="272"/>
      <c r="AW8" s="272"/>
      <c r="AX8" s="272"/>
      <c r="AY8" s="272"/>
      <c r="AZ8" s="272"/>
      <c r="BA8" s="10">
        <v>1</v>
      </c>
    </row>
    <row r="9" spans="1:55" s="2659" customFormat="1" ht="29.25">
      <c r="A9" s="3069"/>
      <c r="B9" s="3069"/>
      <c r="C9" s="3072" t="s">
        <v>6231</v>
      </c>
      <c r="D9" s="3075"/>
      <c r="E9" s="3075"/>
      <c r="F9" s="3075"/>
      <c r="G9" s="3075"/>
      <c r="H9" s="3075"/>
      <c r="I9" s="3075"/>
      <c r="J9" s="3075"/>
      <c r="K9" s="3075"/>
      <c r="L9" s="3075"/>
      <c r="M9" s="3075"/>
      <c r="N9" s="3075"/>
      <c r="O9" s="3075"/>
      <c r="P9" s="3075"/>
      <c r="Q9" s="3075"/>
      <c r="R9" s="3075"/>
      <c r="S9" s="3075"/>
      <c r="T9" s="3075"/>
      <c r="U9" s="3075"/>
      <c r="V9" s="3072" t="s">
        <v>6232</v>
      </c>
      <c r="W9" s="3075"/>
      <c r="X9" s="3075"/>
      <c r="Y9" s="3075"/>
      <c r="Z9" s="3075"/>
      <c r="AA9" s="3075"/>
      <c r="AB9" s="3075"/>
      <c r="AC9" s="3075"/>
      <c r="AD9" s="3075"/>
      <c r="AE9" s="3075"/>
      <c r="AF9" s="272"/>
      <c r="AG9" s="3075"/>
      <c r="AH9" s="3075"/>
      <c r="AI9" s="3072" t="s">
        <v>6233</v>
      </c>
      <c r="AJ9" s="3075"/>
      <c r="AK9" s="3075"/>
      <c r="AL9" s="3075"/>
      <c r="AM9" s="3072"/>
      <c r="AN9" s="3075"/>
      <c r="AO9" s="3075"/>
      <c r="AP9" s="272"/>
      <c r="AQ9" s="272"/>
      <c r="AR9" s="272"/>
      <c r="AS9" s="272"/>
      <c r="AT9" s="272"/>
      <c r="AU9" s="272"/>
      <c r="AV9" s="272"/>
      <c r="AW9" s="272"/>
      <c r="AX9" s="272"/>
      <c r="AY9" s="272"/>
      <c r="AZ9" s="272"/>
      <c r="BA9" s="10">
        <v>1</v>
      </c>
    </row>
    <row r="10" spans="1:55" s="2659" customFormat="1" ht="29.25">
      <c r="A10" s="3069"/>
      <c r="B10" s="3069"/>
      <c r="C10" s="3072" t="s">
        <v>6234</v>
      </c>
      <c r="D10" s="3075"/>
      <c r="E10" s="3075"/>
      <c r="F10" s="3075"/>
      <c r="G10" s="3075"/>
      <c r="H10" s="3075"/>
      <c r="I10" s="3075"/>
      <c r="J10" s="3075"/>
      <c r="K10" s="3075"/>
      <c r="L10" s="3075"/>
      <c r="M10" s="3075"/>
      <c r="N10" s="3075"/>
      <c r="O10" s="3075"/>
      <c r="P10" s="3075"/>
      <c r="Q10" s="3075"/>
      <c r="R10" s="3075"/>
      <c r="S10" s="3075"/>
      <c r="T10" s="3075"/>
      <c r="U10" s="3075"/>
      <c r="V10" s="3072" t="s">
        <v>6235</v>
      </c>
      <c r="W10" s="3075"/>
      <c r="X10" s="3075"/>
      <c r="Y10" s="3075"/>
      <c r="Z10" s="3075"/>
      <c r="AA10" s="3075"/>
      <c r="AB10" s="3075"/>
      <c r="AC10" s="3075"/>
      <c r="AD10" s="3075"/>
      <c r="AE10" s="3075"/>
      <c r="AF10" s="272"/>
      <c r="AG10" s="3075"/>
      <c r="AH10" s="3075"/>
      <c r="AI10" s="3072" t="s">
        <v>6236</v>
      </c>
      <c r="AJ10" s="3075"/>
      <c r="AK10" s="3075"/>
      <c r="AL10" s="3075"/>
      <c r="AM10" s="3075"/>
      <c r="AN10" s="3075"/>
      <c r="AO10" s="3075"/>
      <c r="AP10" s="272"/>
      <c r="AQ10" s="272"/>
      <c r="AR10" s="272"/>
      <c r="AS10" s="272"/>
      <c r="AT10" s="272"/>
      <c r="AU10" s="272"/>
      <c r="AV10" s="272"/>
      <c r="AW10" s="272"/>
      <c r="AX10" s="272"/>
      <c r="AY10" s="272"/>
      <c r="AZ10" s="272"/>
      <c r="BA10" s="10">
        <v>1</v>
      </c>
    </row>
    <row r="11" spans="1:55" s="2659" customFormat="1" ht="29.25">
      <c r="A11" s="3069"/>
      <c r="B11" s="3069"/>
      <c r="C11" s="3072" t="s">
        <v>6237</v>
      </c>
      <c r="D11" s="3075"/>
      <c r="E11" s="3075"/>
      <c r="F11" s="3075"/>
      <c r="G11" s="3075"/>
      <c r="H11" s="3075"/>
      <c r="I11" s="3075"/>
      <c r="J11" s="3075"/>
      <c r="K11" s="3075"/>
      <c r="L11" s="3075"/>
      <c r="M11" s="3075"/>
      <c r="N11" s="3075"/>
      <c r="O11" s="3075"/>
      <c r="P11" s="3075"/>
      <c r="Q11" s="3075"/>
      <c r="R11" s="3075"/>
      <c r="S11" s="3075"/>
      <c r="T11" s="3075"/>
      <c r="U11" s="3075"/>
      <c r="V11" s="3072" t="s">
        <v>6238</v>
      </c>
      <c r="W11" s="3075"/>
      <c r="X11" s="3075"/>
      <c r="Y11" s="3075"/>
      <c r="Z11" s="3075"/>
      <c r="AA11" s="3075"/>
      <c r="AB11" s="3075"/>
      <c r="AC11" s="3075"/>
      <c r="AD11" s="3075"/>
      <c r="AE11" s="3075"/>
      <c r="AF11" s="272"/>
      <c r="AG11" s="3075"/>
      <c r="AH11" s="3075"/>
      <c r="AI11" s="3072" t="s">
        <v>6239</v>
      </c>
      <c r="AJ11" s="3075"/>
      <c r="AK11" s="3075"/>
      <c r="AL11" s="3075"/>
      <c r="AM11" s="3075"/>
      <c r="AN11" s="3075"/>
      <c r="AO11" s="3075"/>
      <c r="AP11" s="272"/>
      <c r="AQ11" s="272"/>
      <c r="AR11" s="272"/>
      <c r="AS11" s="272"/>
      <c r="AT11" s="272"/>
      <c r="AU11" s="272"/>
      <c r="AV11" s="272"/>
      <c r="AW11" s="272"/>
      <c r="AX11" s="272"/>
      <c r="AY11" s="272"/>
      <c r="AZ11" s="272"/>
      <c r="BA11" s="10">
        <v>1</v>
      </c>
    </row>
    <row r="12" spans="1:55" s="2659" customFormat="1" ht="29.25">
      <c r="A12" s="3069"/>
      <c r="B12" s="3069"/>
      <c r="C12" s="3072" t="s">
        <v>6240</v>
      </c>
      <c r="D12" s="3075"/>
      <c r="E12" s="3075"/>
      <c r="F12" s="3075"/>
      <c r="G12" s="3075"/>
      <c r="H12" s="3075"/>
      <c r="I12" s="3075"/>
      <c r="J12" s="3075"/>
      <c r="K12" s="3075"/>
      <c r="L12" s="3075"/>
      <c r="M12" s="3075"/>
      <c r="N12" s="3075"/>
      <c r="O12" s="3075"/>
      <c r="P12" s="3075"/>
      <c r="Q12" s="3075"/>
      <c r="R12" s="3075"/>
      <c r="S12" s="3075"/>
      <c r="T12" s="3075"/>
      <c r="U12" s="3075"/>
      <c r="V12" s="3072" t="s">
        <v>6241</v>
      </c>
      <c r="W12" s="3075"/>
      <c r="X12" s="3075"/>
      <c r="Y12" s="3075"/>
      <c r="Z12" s="3075"/>
      <c r="AA12" s="3075"/>
      <c r="AB12" s="3075"/>
      <c r="AC12" s="3075"/>
      <c r="AD12" s="3075"/>
      <c r="AE12" s="3075"/>
      <c r="AF12" s="272"/>
      <c r="AG12" s="3075"/>
      <c r="AH12" s="3075"/>
      <c r="AI12" s="3072" t="s">
        <v>6242</v>
      </c>
      <c r="AJ12" s="3075"/>
      <c r="AK12" s="3075"/>
      <c r="AL12" s="3075"/>
      <c r="AM12" s="3075"/>
      <c r="AN12" s="3075"/>
      <c r="AO12" s="3075"/>
      <c r="AP12" s="272"/>
      <c r="AQ12" s="272"/>
      <c r="AR12" s="272"/>
      <c r="AS12" s="272"/>
      <c r="AT12" s="272"/>
      <c r="AU12" s="272"/>
      <c r="AV12" s="272"/>
      <c r="AW12" s="272"/>
      <c r="AX12" s="272"/>
      <c r="AY12" s="272"/>
      <c r="AZ12" s="272"/>
      <c r="BA12" s="10">
        <v>1</v>
      </c>
    </row>
    <row r="13" spans="1:55" s="2659" customFormat="1" ht="29.25">
      <c r="A13" s="3069"/>
      <c r="B13" s="3069"/>
      <c r="C13" s="3072"/>
      <c r="D13" s="3075"/>
      <c r="E13" s="3075"/>
      <c r="F13" s="3075"/>
      <c r="G13" s="3075"/>
      <c r="H13" s="3075"/>
      <c r="I13" s="3075"/>
      <c r="J13" s="3075"/>
      <c r="K13" s="3075"/>
      <c r="L13" s="3075"/>
      <c r="M13" s="3075"/>
      <c r="N13" s="3075"/>
      <c r="O13" s="3075"/>
      <c r="P13" s="3075"/>
      <c r="Q13" s="3075"/>
      <c r="R13" s="3075"/>
      <c r="S13" s="3075"/>
      <c r="T13" s="3075"/>
      <c r="U13" s="3075"/>
      <c r="V13" s="3072" t="s">
        <v>6243</v>
      </c>
      <c r="W13" s="3075"/>
      <c r="X13" s="3075"/>
      <c r="Y13" s="3075"/>
      <c r="Z13" s="3075"/>
      <c r="AA13" s="3075"/>
      <c r="AB13" s="3075"/>
      <c r="AC13" s="3075"/>
      <c r="AD13" s="3075"/>
      <c r="AE13" s="3075"/>
      <c r="AF13" s="272"/>
      <c r="AG13" s="3075"/>
      <c r="AH13" s="3075"/>
      <c r="AI13" s="3072" t="s">
        <v>6244</v>
      </c>
      <c r="AJ13" s="3075"/>
      <c r="AK13" s="3075"/>
      <c r="AL13" s="3075"/>
      <c r="AM13" s="3075"/>
      <c r="AN13" s="3075"/>
      <c r="AO13" s="3075"/>
      <c r="AP13" s="272"/>
      <c r="AQ13" s="272"/>
      <c r="AR13" s="272"/>
      <c r="AS13" s="272"/>
      <c r="AT13" s="272"/>
      <c r="AU13" s="272"/>
      <c r="AV13" s="272"/>
      <c r="AW13" s="272"/>
      <c r="AX13" s="272"/>
      <c r="AY13" s="272"/>
      <c r="AZ13" s="272"/>
      <c r="BA13" s="10">
        <v>1</v>
      </c>
    </row>
    <row r="14" spans="1:55" s="2659" customFormat="1" ht="29.25">
      <c r="A14" s="3069"/>
      <c r="B14" s="3069"/>
      <c r="C14" s="3072" t="s">
        <v>6245</v>
      </c>
      <c r="D14" s="3075"/>
      <c r="E14" s="3075"/>
      <c r="F14" s="3075"/>
      <c r="G14" s="3075"/>
      <c r="H14" s="3075"/>
      <c r="I14" s="3075"/>
      <c r="J14" s="3075"/>
      <c r="K14" s="3075"/>
      <c r="L14" s="3075"/>
      <c r="M14" s="3075"/>
      <c r="N14" s="3075"/>
      <c r="O14" s="3075"/>
      <c r="P14" s="3075"/>
      <c r="Q14" s="3075"/>
      <c r="R14" s="3075"/>
      <c r="S14" s="3075"/>
      <c r="T14" s="3075"/>
      <c r="U14" s="3075"/>
      <c r="V14" s="3072"/>
      <c r="W14" s="3075"/>
      <c r="X14" s="3075"/>
      <c r="Y14" s="3075"/>
      <c r="Z14" s="3075"/>
      <c r="AA14" s="3075"/>
      <c r="AB14" s="3075"/>
      <c r="AC14" s="3075"/>
      <c r="AD14" s="3075"/>
      <c r="AE14" s="3075"/>
      <c r="AF14" s="272"/>
      <c r="AG14" s="3075"/>
      <c r="AH14" s="3075"/>
      <c r="AI14" s="3072"/>
      <c r="AJ14" s="3075"/>
      <c r="AK14" s="3075"/>
      <c r="AL14" s="3075"/>
      <c r="AM14" s="3075"/>
      <c r="AN14" s="3075"/>
      <c r="AO14" s="3075"/>
      <c r="AP14" s="272"/>
      <c r="AQ14" s="272"/>
      <c r="AR14" s="272"/>
      <c r="AS14" s="272"/>
      <c r="AT14" s="272"/>
      <c r="AU14" s="272"/>
      <c r="AV14" s="272"/>
      <c r="AW14" s="272"/>
      <c r="AX14" s="272"/>
      <c r="AY14" s="272"/>
      <c r="AZ14" s="272"/>
      <c r="BA14" s="10">
        <v>1</v>
      </c>
    </row>
    <row r="15" spans="1:55" s="2659" customFormat="1" ht="29.25">
      <c r="A15" s="3069"/>
      <c r="B15" s="3069"/>
      <c r="C15" s="3072" t="s">
        <v>6246</v>
      </c>
      <c r="D15" s="3075"/>
      <c r="E15" s="3075"/>
      <c r="F15" s="3075"/>
      <c r="G15" s="3075"/>
      <c r="H15" s="3075"/>
      <c r="I15" s="3075"/>
      <c r="J15" s="3075"/>
      <c r="K15" s="3075"/>
      <c r="L15" s="3075"/>
      <c r="M15" s="3075"/>
      <c r="N15" s="3075"/>
      <c r="O15" s="3075"/>
      <c r="P15" s="3075"/>
      <c r="Q15" s="3075"/>
      <c r="R15" s="3075"/>
      <c r="S15" s="3075"/>
      <c r="T15" s="3075"/>
      <c r="U15" s="3075"/>
      <c r="V15" s="3072" t="s">
        <v>6247</v>
      </c>
      <c r="W15" s="3075"/>
      <c r="X15" s="3075"/>
      <c r="Y15" s="3075"/>
      <c r="Z15" s="3075"/>
      <c r="AA15" s="3075"/>
      <c r="AB15" s="3075"/>
      <c r="AC15" s="3075"/>
      <c r="AD15" s="3075"/>
      <c r="AE15" s="3075"/>
      <c r="AF15" s="272"/>
      <c r="AG15" s="3075"/>
      <c r="AH15" s="3075"/>
      <c r="AI15" s="3072" t="s">
        <v>6248</v>
      </c>
      <c r="AJ15" s="3075"/>
      <c r="AK15" s="3075"/>
      <c r="AL15" s="3075"/>
      <c r="AM15" s="3075"/>
      <c r="AN15" s="3075"/>
      <c r="AO15" s="3075"/>
      <c r="AP15" s="272"/>
      <c r="AQ15" s="272"/>
      <c r="AR15" s="272"/>
      <c r="AS15" s="272"/>
      <c r="AT15" s="272"/>
      <c r="AU15" s="272"/>
      <c r="AV15" s="272"/>
      <c r="AW15" s="272"/>
      <c r="AX15" s="272"/>
      <c r="AY15" s="272"/>
      <c r="AZ15" s="272"/>
      <c r="BA15" s="10">
        <v>1</v>
      </c>
    </row>
    <row r="16" spans="1:55" s="2659" customFormat="1" ht="29.25">
      <c r="A16" s="3069"/>
      <c r="B16" s="3069"/>
      <c r="C16" s="3075"/>
      <c r="D16" s="3075"/>
      <c r="E16" s="3075"/>
      <c r="F16" s="3075"/>
      <c r="G16" s="3075"/>
      <c r="H16" s="3075"/>
      <c r="I16" s="3075"/>
      <c r="J16" s="3075"/>
      <c r="K16" s="3075"/>
      <c r="L16" s="3075"/>
      <c r="M16" s="3075"/>
      <c r="N16" s="3075"/>
      <c r="O16" s="3075"/>
      <c r="P16" s="3075"/>
      <c r="Q16" s="3075"/>
      <c r="R16" s="3075"/>
      <c r="S16" s="3075"/>
      <c r="T16" s="3075"/>
      <c r="U16" s="3075"/>
      <c r="V16" s="3072" t="s">
        <v>6249</v>
      </c>
      <c r="W16" s="3075"/>
      <c r="X16" s="3075"/>
      <c r="Y16" s="3075"/>
      <c r="Z16" s="3075"/>
      <c r="AA16" s="3075"/>
      <c r="AB16" s="3075"/>
      <c r="AC16" s="3075"/>
      <c r="AD16" s="3075"/>
      <c r="AE16" s="3075"/>
      <c r="AF16" s="272"/>
      <c r="AG16" s="3075"/>
      <c r="AH16" s="3075"/>
      <c r="AI16" s="3072" t="s">
        <v>6250</v>
      </c>
      <c r="AJ16" s="3075"/>
      <c r="AK16" s="3075"/>
      <c r="AL16" s="3075"/>
      <c r="AM16" s="3075"/>
      <c r="AN16" s="3075"/>
      <c r="AO16" s="3075"/>
      <c r="AP16" s="272"/>
      <c r="AQ16" s="272"/>
      <c r="AR16" s="272"/>
      <c r="AS16" s="272"/>
      <c r="AT16" s="272"/>
      <c r="AU16" s="272"/>
      <c r="AV16" s="272"/>
      <c r="AW16" s="272"/>
      <c r="AX16" s="272"/>
      <c r="AY16" s="272"/>
      <c r="AZ16" s="272"/>
      <c r="BA16" s="10">
        <v>1</v>
      </c>
    </row>
    <row r="17" spans="1:55" s="2659" customFormat="1" ht="29.25">
      <c r="A17" s="3069"/>
      <c r="B17" s="3069"/>
      <c r="C17" s="3072" t="s">
        <v>6251</v>
      </c>
      <c r="D17" s="3075"/>
      <c r="E17" s="3075"/>
      <c r="F17" s="3075"/>
      <c r="G17" s="3075"/>
      <c r="H17" s="3075"/>
      <c r="I17" s="3075"/>
      <c r="J17" s="3075"/>
      <c r="K17" s="3075"/>
      <c r="L17" s="3075"/>
      <c r="M17" s="3075"/>
      <c r="N17" s="3075"/>
      <c r="O17" s="3075"/>
      <c r="P17" s="3075"/>
      <c r="Q17" s="3075"/>
      <c r="R17" s="3075"/>
      <c r="S17" s="3075"/>
      <c r="T17" s="3075"/>
      <c r="U17" s="3075"/>
      <c r="V17" s="3072"/>
      <c r="W17" s="3075"/>
      <c r="X17" s="3075"/>
      <c r="Y17" s="3075"/>
      <c r="Z17" s="3075"/>
      <c r="AA17" s="3075"/>
      <c r="AB17" s="3075"/>
      <c r="AC17" s="3075"/>
      <c r="AD17" s="3075"/>
      <c r="AE17" s="3075"/>
      <c r="AF17" s="272"/>
      <c r="AG17" s="3075"/>
      <c r="AH17" s="3075"/>
      <c r="AI17" s="3072"/>
      <c r="AJ17" s="3075"/>
      <c r="AK17" s="3075"/>
      <c r="AL17" s="3075"/>
      <c r="AM17" s="3075"/>
      <c r="AN17" s="3075"/>
      <c r="AO17" s="3075"/>
      <c r="AP17" s="272"/>
      <c r="AQ17" s="272"/>
      <c r="AR17" s="272"/>
      <c r="AS17" s="272"/>
      <c r="AT17" s="272"/>
      <c r="AU17" s="272"/>
      <c r="AV17" s="272"/>
      <c r="AW17" s="272"/>
      <c r="AX17" s="272"/>
      <c r="AY17" s="272"/>
      <c r="AZ17" s="272"/>
      <c r="BA17" s="10">
        <v>1</v>
      </c>
    </row>
    <row r="18" spans="1:55" s="2659" customFormat="1" ht="29.25">
      <c r="A18" s="3069"/>
      <c r="B18" s="3069"/>
      <c r="C18" s="3076" t="s">
        <v>12</v>
      </c>
      <c r="D18" s="3077" t="str">
        <f ca="1">CELL("nomfichier")</f>
        <v>D:\Données\1.UPRT\0-UPRT.fait\1-UPRT.FR-SITE-WEB\ff-fiches-fabrications\ff.fiches.fabrication.2023\ffr.restaurant.2023\[Tableau.Magique.17.12.2025.xlsx]Joël.Leboucher</v>
      </c>
      <c r="E18" s="3075"/>
      <c r="F18" s="3075"/>
      <c r="G18" s="3075"/>
      <c r="H18" s="3075"/>
      <c r="I18" s="3075"/>
      <c r="J18" s="3075"/>
      <c r="K18" s="3075"/>
      <c r="L18" s="3075"/>
      <c r="M18" s="3075"/>
      <c r="N18" s="3075"/>
      <c r="O18" s="3075"/>
      <c r="P18" s="3075"/>
      <c r="Q18" s="3075"/>
      <c r="R18" s="3075"/>
      <c r="S18" s="3075"/>
      <c r="T18" s="3075"/>
      <c r="U18" s="3075"/>
      <c r="V18" s="3072" t="s">
        <v>6252</v>
      </c>
      <c r="W18" s="3075"/>
      <c r="X18" s="3075"/>
      <c r="Y18" s="3075"/>
      <c r="Z18" s="3075"/>
      <c r="AA18" s="3075"/>
      <c r="AB18" s="3075"/>
      <c r="AC18" s="3075"/>
      <c r="AD18" s="3075"/>
      <c r="AE18" s="3075"/>
      <c r="AF18" s="272"/>
      <c r="AG18" s="3075"/>
      <c r="AH18" s="3075"/>
      <c r="AI18" s="3072" t="s">
        <v>6253</v>
      </c>
      <c r="AJ18" s="3075"/>
      <c r="AK18" s="3075"/>
      <c r="AL18" s="3075"/>
      <c r="AM18" s="3075"/>
      <c r="AN18" s="3075"/>
      <c r="AO18" s="3075"/>
      <c r="AP18" s="272"/>
      <c r="AQ18" s="272"/>
      <c r="AR18" s="272"/>
      <c r="AS18" s="272"/>
      <c r="AT18" s="272"/>
      <c r="AU18" s="272"/>
      <c r="AV18" s="272"/>
      <c r="AW18" s="272"/>
      <c r="AX18" s="272"/>
      <c r="AY18" s="272"/>
      <c r="AZ18" s="272"/>
      <c r="BA18" s="10">
        <v>1</v>
      </c>
    </row>
    <row r="19" spans="1:55" s="2659" customFormat="1" ht="29.25">
      <c r="A19" s="3069"/>
      <c r="B19" s="3069"/>
      <c r="C19" s="3077"/>
      <c r="D19" s="3077"/>
      <c r="E19" s="3075"/>
      <c r="F19" s="3075"/>
      <c r="G19" s="3075"/>
      <c r="H19" s="3075"/>
      <c r="I19" s="3075"/>
      <c r="J19" s="3075"/>
      <c r="K19" s="3075"/>
      <c r="L19" s="3075"/>
      <c r="M19" s="3075"/>
      <c r="N19" s="3075"/>
      <c r="O19" s="3075"/>
      <c r="P19" s="3075"/>
      <c r="Q19" s="3075"/>
      <c r="R19" s="3075"/>
      <c r="S19" s="3075"/>
      <c r="T19" s="3075"/>
      <c r="U19" s="3075"/>
      <c r="V19" s="3078" t="s">
        <v>6254</v>
      </c>
      <c r="W19" s="3075"/>
      <c r="X19" s="3075"/>
      <c r="Y19" s="3075"/>
      <c r="Z19" s="3075"/>
      <c r="AA19" s="3075"/>
      <c r="AB19" s="3075"/>
      <c r="AC19" s="3075"/>
      <c r="AD19" s="3075"/>
      <c r="AE19" s="3075"/>
      <c r="AF19" s="272"/>
      <c r="AG19" s="3075"/>
      <c r="AH19" s="3075"/>
      <c r="AI19" s="3078" t="s">
        <v>6255</v>
      </c>
      <c r="AJ19" s="3075"/>
      <c r="AK19" s="3075"/>
      <c r="AL19" s="3075"/>
      <c r="AM19" s="3075"/>
      <c r="AN19" s="3075"/>
      <c r="AO19" s="3075"/>
      <c r="AP19" s="272"/>
      <c r="AQ19" s="272"/>
      <c r="AR19" s="272"/>
      <c r="AS19" s="272"/>
      <c r="AT19" s="272"/>
      <c r="AU19" s="272"/>
      <c r="AV19" s="272"/>
      <c r="AW19" s="272"/>
      <c r="AX19" s="272"/>
      <c r="AY19" s="272"/>
      <c r="AZ19" s="272"/>
      <c r="BA19" s="10">
        <v>1</v>
      </c>
    </row>
    <row r="20" spans="1:55" s="2659" customFormat="1" ht="29.25">
      <c r="A20" s="3069"/>
      <c r="B20" s="3069"/>
      <c r="C20" s="3079"/>
      <c r="D20" s="3077"/>
      <c r="E20" s="3075"/>
      <c r="F20" s="3075"/>
      <c r="G20" s="3075"/>
      <c r="H20" s="3075"/>
      <c r="I20" s="3080" t="s">
        <v>6256</v>
      </c>
      <c r="J20" s="3081" t="s">
        <v>6257</v>
      </c>
      <c r="K20" s="3075"/>
      <c r="L20" s="3075"/>
      <c r="M20" s="3075"/>
      <c r="N20" s="3075"/>
      <c r="O20" s="3075"/>
      <c r="P20" s="3075"/>
      <c r="Q20" s="3075"/>
      <c r="R20" s="3075"/>
      <c r="S20" s="3075"/>
      <c r="T20" s="3075"/>
      <c r="U20" s="3075"/>
      <c r="V20" s="3072" t="s">
        <v>6258</v>
      </c>
      <c r="W20" s="3075"/>
      <c r="X20" s="3075"/>
      <c r="Y20" s="3075"/>
      <c r="Z20" s="3075"/>
      <c r="AA20" s="3075"/>
      <c r="AB20" s="3075"/>
      <c r="AC20" s="3075"/>
      <c r="AD20" s="3075"/>
      <c r="AE20" s="3075"/>
      <c r="AF20" s="272"/>
      <c r="AG20" s="3075"/>
      <c r="AH20" s="3075"/>
      <c r="AI20" s="3072" t="s">
        <v>6259</v>
      </c>
      <c r="AJ20" s="3075"/>
      <c r="AK20" s="3075"/>
      <c r="AL20" s="3075"/>
      <c r="AM20" s="3075"/>
      <c r="AN20" s="3075"/>
      <c r="AO20" s="3075"/>
      <c r="AP20" s="272"/>
      <c r="AQ20" s="272"/>
      <c r="AR20" s="272"/>
      <c r="AS20" s="272"/>
      <c r="AT20" s="272"/>
      <c r="AU20" s="272"/>
      <c r="AV20" s="272"/>
      <c r="AW20" s="272"/>
      <c r="AX20" s="272"/>
      <c r="AY20" s="272"/>
      <c r="AZ20" s="272"/>
      <c r="BA20" s="10">
        <v>1</v>
      </c>
    </row>
    <row r="21" spans="1:55" s="2659" customFormat="1" ht="29.25">
      <c r="A21" s="3069"/>
      <c r="B21" s="3069"/>
      <c r="C21" s="3077"/>
      <c r="D21" s="3077"/>
      <c r="E21" s="3075"/>
      <c r="F21" s="3075"/>
      <c r="G21" s="3075"/>
      <c r="H21" s="3075"/>
      <c r="I21" s="3075"/>
      <c r="J21" s="3075"/>
      <c r="K21" s="3075"/>
      <c r="L21" s="3075"/>
      <c r="M21" s="3075"/>
      <c r="N21" s="3075"/>
      <c r="O21" s="3075"/>
      <c r="P21" s="3075"/>
      <c r="Q21" s="3075"/>
      <c r="R21" s="3075"/>
      <c r="S21" s="3075"/>
      <c r="T21" s="3075"/>
      <c r="U21" s="3075"/>
      <c r="V21" s="3072" t="s">
        <v>6260</v>
      </c>
      <c r="W21" s="3075"/>
      <c r="X21" s="3075"/>
      <c r="Y21" s="3075"/>
      <c r="Z21" s="3075"/>
      <c r="AA21" s="3075"/>
      <c r="AB21" s="3075"/>
      <c r="AC21" s="3075"/>
      <c r="AD21" s="3075"/>
      <c r="AE21" s="3075"/>
      <c r="AF21" s="272"/>
      <c r="AG21" s="3075"/>
      <c r="AH21" s="3075"/>
      <c r="AI21" s="3072" t="s">
        <v>6261</v>
      </c>
      <c r="AJ21" s="3075"/>
      <c r="AK21" s="3075"/>
      <c r="AL21" s="3075"/>
      <c r="AM21" s="3075"/>
      <c r="AN21" s="3075"/>
      <c r="AO21" s="3075"/>
      <c r="AP21" s="272"/>
      <c r="AQ21" s="272"/>
      <c r="AR21" s="272"/>
      <c r="AS21" s="272"/>
      <c r="AT21" s="272"/>
      <c r="AU21" s="272"/>
      <c r="AV21" s="272"/>
      <c r="AW21" s="272"/>
      <c r="AX21" s="272"/>
      <c r="AY21" s="272"/>
      <c r="AZ21" s="272"/>
      <c r="BA21" s="10">
        <v>1</v>
      </c>
    </row>
    <row r="22" spans="1:55" s="2659" customFormat="1" ht="29.25">
      <c r="A22" s="3069"/>
      <c r="B22" s="3069"/>
      <c r="C22" s="272"/>
      <c r="D22" s="272"/>
      <c r="E22" s="3082" t="s">
        <v>6262</v>
      </c>
      <c r="F22" s="3081" t="s">
        <v>6263</v>
      </c>
      <c r="G22" s="3075"/>
      <c r="H22" s="3075"/>
      <c r="I22" s="3075"/>
      <c r="J22" s="3075"/>
      <c r="K22" s="3075"/>
      <c r="L22" s="3075"/>
      <c r="M22" s="3075"/>
      <c r="N22" s="3075"/>
      <c r="O22" s="3075"/>
      <c r="P22" s="3075"/>
      <c r="Q22" s="3075"/>
      <c r="R22" s="3075"/>
      <c r="S22" s="3075"/>
      <c r="T22" s="3075"/>
      <c r="U22" s="3075"/>
      <c r="V22" s="3072"/>
      <c r="W22" s="3075"/>
      <c r="X22" s="3075"/>
      <c r="Y22" s="3075"/>
      <c r="Z22" s="3075"/>
      <c r="AA22" s="3075"/>
      <c r="AB22" s="3075"/>
      <c r="AC22" s="3075"/>
      <c r="AD22" s="3075"/>
      <c r="AE22" s="3075"/>
      <c r="AF22" s="272"/>
      <c r="AG22" s="3075"/>
      <c r="AH22" s="3075"/>
      <c r="AI22" s="3072"/>
      <c r="AJ22" s="3075"/>
      <c r="AK22" s="3075"/>
      <c r="AL22" s="3075"/>
      <c r="AM22" s="3075"/>
      <c r="AN22" s="3075"/>
      <c r="AO22" s="3075"/>
      <c r="AP22" s="272"/>
      <c r="AQ22" s="272"/>
      <c r="AR22" s="272"/>
      <c r="AS22" s="272"/>
      <c r="AT22" s="272"/>
      <c r="AU22" s="272"/>
      <c r="AV22" s="272"/>
      <c r="AW22" s="272"/>
      <c r="AX22" s="272"/>
      <c r="AY22" s="272"/>
      <c r="AZ22" s="272"/>
      <c r="BA22" s="10">
        <v>1</v>
      </c>
    </row>
    <row r="23" spans="1:55" s="2659" customFormat="1" ht="29.25">
      <c r="A23" s="3069"/>
      <c r="B23" s="3069"/>
      <c r="C23" s="3074"/>
      <c r="D23" s="3075"/>
      <c r="E23" s="54"/>
      <c r="F23" s="3075"/>
      <c r="G23" s="3075"/>
      <c r="H23" s="3075"/>
      <c r="I23" s="3075"/>
      <c r="J23" s="3075"/>
      <c r="K23" s="3075"/>
      <c r="L23" s="3075"/>
      <c r="M23" s="3075"/>
      <c r="N23" s="3075"/>
      <c r="O23" s="3075"/>
      <c r="P23" s="3075"/>
      <c r="Q23" s="3075"/>
      <c r="R23" s="3075"/>
      <c r="S23" s="3075"/>
      <c r="T23" s="3075"/>
      <c r="U23" s="3075"/>
      <c r="V23" s="3072" t="s">
        <v>6264</v>
      </c>
      <c r="W23" s="3072"/>
      <c r="X23" s="3072"/>
      <c r="Y23" s="3075"/>
      <c r="Z23" s="3075"/>
      <c r="AA23" s="3075"/>
      <c r="AB23" s="3075"/>
      <c r="AC23" s="3075"/>
      <c r="AD23" s="3075"/>
      <c r="AE23" s="3075"/>
      <c r="AF23" s="272"/>
      <c r="AG23" s="3075"/>
      <c r="AH23" s="3075"/>
      <c r="AI23" s="3072" t="s">
        <v>6265</v>
      </c>
      <c r="AJ23" s="3075"/>
      <c r="AK23" s="3075"/>
      <c r="AL23" s="3075"/>
      <c r="AM23" s="3075"/>
      <c r="AN23" s="3075"/>
      <c r="AO23" s="3075"/>
      <c r="AP23" s="272"/>
      <c r="AQ23" s="272"/>
      <c r="AR23" s="272"/>
      <c r="AS23" s="272"/>
      <c r="AT23" s="272"/>
      <c r="AU23" s="272"/>
      <c r="AV23" s="272"/>
      <c r="AW23" s="272"/>
      <c r="AX23" s="272"/>
      <c r="AY23" s="272"/>
      <c r="AZ23" s="272"/>
      <c r="BA23" s="10">
        <v>1</v>
      </c>
    </row>
    <row r="24" spans="1:55" s="2659" customFormat="1" ht="29.25">
      <c r="A24" s="3069"/>
      <c r="B24" s="3069"/>
      <c r="C24" s="3074"/>
      <c r="D24" s="272"/>
      <c r="E24" s="3083" t="s">
        <v>6266</v>
      </c>
      <c r="F24" s="3081" t="s">
        <v>6267</v>
      </c>
      <c r="G24" s="3075"/>
      <c r="H24" s="3075"/>
      <c r="I24" s="3075"/>
      <c r="J24" s="3075"/>
      <c r="K24" s="3075"/>
      <c r="L24" s="3075"/>
      <c r="M24" s="3075"/>
      <c r="N24" s="3075"/>
      <c r="O24" s="3075"/>
      <c r="P24" s="3075"/>
      <c r="Q24" s="3075"/>
      <c r="R24" s="3075"/>
      <c r="S24" s="3075"/>
      <c r="T24" s="3075"/>
      <c r="U24" s="3075"/>
      <c r="V24" s="3072" t="s">
        <v>6268</v>
      </c>
      <c r="W24" s="3075"/>
      <c r="X24" s="3075"/>
      <c r="Y24" s="3075"/>
      <c r="Z24" s="3075"/>
      <c r="AA24" s="3075"/>
      <c r="AB24" s="3075"/>
      <c r="AC24" s="3075"/>
      <c r="AD24" s="3075"/>
      <c r="AE24" s="3075"/>
      <c r="AF24" s="272"/>
      <c r="AG24" s="3075"/>
      <c r="AH24" s="3075"/>
      <c r="AI24" s="3072" t="s">
        <v>6269</v>
      </c>
      <c r="AJ24" s="3075"/>
      <c r="AK24" s="3075"/>
      <c r="AL24" s="3075"/>
      <c r="AM24" s="3075"/>
      <c r="AN24" s="3075"/>
      <c r="AO24" s="3075"/>
      <c r="AP24" s="272"/>
      <c r="AQ24" s="272"/>
      <c r="AR24" s="272"/>
      <c r="AS24" s="272"/>
      <c r="AT24" s="272"/>
      <c r="AU24" s="272"/>
      <c r="AV24" s="272"/>
      <c r="AW24" s="272"/>
      <c r="AX24" s="272"/>
      <c r="AY24" s="272"/>
      <c r="AZ24" s="272"/>
      <c r="BA24" s="10">
        <v>1</v>
      </c>
    </row>
    <row r="25" spans="1:55" s="2659" customFormat="1" ht="29.25">
      <c r="A25" s="3069"/>
      <c r="B25" s="3069"/>
      <c r="C25" s="3074"/>
      <c r="D25" s="3075"/>
      <c r="E25" s="54"/>
      <c r="F25" s="3075"/>
      <c r="G25" s="3075"/>
      <c r="H25" s="3075"/>
      <c r="I25" s="3075"/>
      <c r="J25" s="3075"/>
      <c r="K25" s="3075"/>
      <c r="L25" s="3075"/>
      <c r="M25" s="3075"/>
      <c r="N25" s="3075"/>
      <c r="O25" s="3075"/>
      <c r="P25" s="3075"/>
      <c r="Q25" s="3075"/>
      <c r="R25" s="3075"/>
      <c r="S25" s="3075"/>
      <c r="T25" s="3075"/>
      <c r="U25" s="3075"/>
      <c r="V25" s="3072"/>
      <c r="W25" s="3075"/>
      <c r="X25" s="3075"/>
      <c r="Y25" s="3075"/>
      <c r="Z25" s="3075"/>
      <c r="AA25" s="3075"/>
      <c r="AB25" s="3075"/>
      <c r="AC25" s="3075"/>
      <c r="AD25" s="3075"/>
      <c r="AE25" s="3075"/>
      <c r="AF25" s="272"/>
      <c r="AG25" s="3075"/>
      <c r="AH25" s="3075"/>
      <c r="AI25" s="3072"/>
      <c r="AJ25" s="3075"/>
      <c r="AK25" s="3075"/>
      <c r="AL25" s="3075"/>
      <c r="AM25" s="3075"/>
      <c r="AN25" s="3075"/>
      <c r="AO25" s="3075"/>
      <c r="AP25" s="272"/>
      <c r="AQ25" s="272"/>
      <c r="AR25" s="272"/>
      <c r="AS25" s="272"/>
      <c r="AT25" s="272"/>
      <c r="AU25" s="272"/>
      <c r="AV25" s="272"/>
      <c r="AW25" s="272"/>
      <c r="AX25" s="272"/>
      <c r="AY25" s="272"/>
      <c r="AZ25" s="272"/>
      <c r="BA25" s="10">
        <v>1</v>
      </c>
    </row>
    <row r="26" spans="1:55" s="2659" customFormat="1" ht="29.25">
      <c r="A26" s="3069">
        <v>1</v>
      </c>
      <c r="B26" s="3069"/>
      <c r="C26" s="3072" t="s">
        <v>6270</v>
      </c>
      <c r="D26" s="3075"/>
      <c r="E26" s="3075"/>
      <c r="F26" s="3075"/>
      <c r="G26" s="3075"/>
      <c r="H26" s="3075"/>
      <c r="I26" s="3075"/>
      <c r="J26" s="3075"/>
      <c r="K26" s="3075"/>
      <c r="L26" s="3075"/>
      <c r="M26" s="3075"/>
      <c r="N26" s="3075"/>
      <c r="O26" s="3075"/>
      <c r="P26" s="3075"/>
      <c r="Q26" s="3075"/>
      <c r="R26" s="3075"/>
      <c r="S26" s="3075"/>
      <c r="T26" s="3075"/>
      <c r="U26" s="3075"/>
      <c r="V26" s="3072" t="s">
        <v>6271</v>
      </c>
      <c r="W26" s="3075"/>
      <c r="X26" s="3075"/>
      <c r="Y26" s="3075"/>
      <c r="Z26" s="3075"/>
      <c r="AA26" s="3075"/>
      <c r="AB26" s="3075"/>
      <c r="AC26" s="3075"/>
      <c r="AD26" s="3075"/>
      <c r="AE26" s="3075"/>
      <c r="AF26" s="272"/>
      <c r="AG26" s="3075"/>
      <c r="AH26" s="3075"/>
      <c r="AI26" s="3072" t="s">
        <v>6272</v>
      </c>
      <c r="AJ26" s="3075"/>
      <c r="AK26" s="3075"/>
      <c r="AL26" s="3075"/>
      <c r="AM26" s="3075"/>
      <c r="AN26" s="3075"/>
      <c r="AO26" s="3075"/>
      <c r="AP26" s="272"/>
      <c r="AQ26" s="272"/>
      <c r="AR26" s="272"/>
      <c r="AS26" s="272"/>
      <c r="AT26" s="272"/>
      <c r="AU26" s="272"/>
      <c r="AV26" s="272"/>
      <c r="AW26" s="272"/>
      <c r="AX26" s="272"/>
      <c r="AY26" s="272"/>
      <c r="AZ26" s="272"/>
      <c r="BA26" s="10">
        <v>1</v>
      </c>
    </row>
    <row r="27" spans="1:55" s="2659" customFormat="1" ht="29.25">
      <c r="A27" s="3069"/>
      <c r="B27" s="3069"/>
      <c r="C27" s="3072"/>
      <c r="D27" s="3072" t="s">
        <v>6273</v>
      </c>
      <c r="E27" s="3075"/>
      <c r="F27" s="3075"/>
      <c r="G27" s="3075"/>
      <c r="H27" s="3075"/>
      <c r="I27" s="3075"/>
      <c r="J27" s="3075"/>
      <c r="K27" s="3075"/>
      <c r="L27" s="3075"/>
      <c r="M27" s="3075"/>
      <c r="N27" s="3075"/>
      <c r="O27" s="3075"/>
      <c r="P27" s="3075"/>
      <c r="Q27" s="3075"/>
      <c r="R27" s="3075"/>
      <c r="S27" s="3075"/>
      <c r="T27" s="3075"/>
      <c r="U27" s="3075"/>
      <c r="V27" s="3072" t="s">
        <v>6274</v>
      </c>
      <c r="W27" s="3075"/>
      <c r="X27" s="3075"/>
      <c r="Y27" s="3075"/>
      <c r="Z27" s="3075"/>
      <c r="AA27" s="3075"/>
      <c r="AB27" s="3075"/>
      <c r="AC27" s="3075"/>
      <c r="AD27" s="3075"/>
      <c r="AE27" s="3075"/>
      <c r="AF27" s="272"/>
      <c r="AG27" s="3075"/>
      <c r="AH27" s="3075"/>
      <c r="AI27" s="3072" t="s">
        <v>6274</v>
      </c>
      <c r="AJ27" s="3075"/>
      <c r="AK27" s="3075"/>
      <c r="AL27" s="3075"/>
      <c r="AM27" s="3075"/>
      <c r="AN27" s="3075"/>
      <c r="AO27" s="3075"/>
      <c r="AP27" s="272"/>
      <c r="AQ27" s="272"/>
      <c r="AR27" s="272"/>
      <c r="AS27" s="272"/>
      <c r="AT27" s="272"/>
      <c r="AU27" s="272"/>
      <c r="AV27" s="272"/>
      <c r="AW27" s="272"/>
      <c r="AX27" s="272"/>
      <c r="AY27" s="272"/>
      <c r="AZ27" s="272"/>
      <c r="BA27" s="10">
        <v>1</v>
      </c>
    </row>
    <row r="28" spans="1:55" ht="29.25">
      <c r="A28" s="3069">
        <v>1</v>
      </c>
      <c r="B28" s="3069">
        <v>1</v>
      </c>
      <c r="C28" s="3084" t="s">
        <v>6275</v>
      </c>
      <c r="D28" s="3069"/>
      <c r="E28" s="3069"/>
      <c r="F28" s="3069"/>
      <c r="G28" s="3069"/>
      <c r="H28" s="3069"/>
      <c r="I28" s="3069"/>
      <c r="J28" s="3069"/>
      <c r="K28" s="3069"/>
      <c r="L28" s="3069"/>
      <c r="M28" s="3069"/>
      <c r="N28" s="3069"/>
      <c r="O28" s="3069"/>
      <c r="P28" s="3069"/>
      <c r="Q28" s="3069"/>
      <c r="R28" s="3069">
        <v>1</v>
      </c>
      <c r="S28" s="3069">
        <v>1</v>
      </c>
      <c r="T28" s="3069"/>
      <c r="U28" s="3069"/>
      <c r="V28" s="5277">
        <v>45952</v>
      </c>
      <c r="W28" s="5277"/>
      <c r="X28" s="5277"/>
      <c r="Y28" s="5277"/>
      <c r="Z28" s="3075"/>
      <c r="AA28" s="3075"/>
      <c r="AB28" s="3075"/>
      <c r="AC28" s="3075"/>
      <c r="AD28" s="3075"/>
      <c r="AE28" s="3075"/>
      <c r="AF28" s="272"/>
      <c r="AG28" s="3075"/>
      <c r="AH28" s="3075"/>
      <c r="AI28" s="5277">
        <v>45952</v>
      </c>
      <c r="AJ28" s="5277"/>
      <c r="AK28" s="5277"/>
      <c r="AL28" s="5277"/>
      <c r="AM28" s="3075"/>
      <c r="AN28" s="3075"/>
      <c r="AO28" s="3075"/>
      <c r="AP28" s="3085"/>
      <c r="AQ28" s="3085"/>
      <c r="AR28" s="3085"/>
      <c r="AS28" s="3085"/>
      <c r="AT28" s="3085"/>
      <c r="AU28" s="3085"/>
      <c r="AV28" s="3085"/>
      <c r="AW28" s="3085"/>
      <c r="AX28" s="3085"/>
      <c r="AY28" s="3085"/>
      <c r="AZ28" s="3085"/>
      <c r="BA28" s="10">
        <v>1</v>
      </c>
      <c r="BB28" s="2659"/>
      <c r="BC28" s="2659"/>
    </row>
    <row r="29" spans="1:55" ht="26.25">
      <c r="A29" s="3069"/>
      <c r="B29" s="3069"/>
      <c r="C29" s="3084" t="s">
        <v>6276</v>
      </c>
      <c r="D29" s="3069"/>
      <c r="E29" s="3069"/>
      <c r="F29" s="3069"/>
      <c r="G29" s="3069"/>
      <c r="H29" s="3069"/>
      <c r="I29" s="3069"/>
      <c r="J29" s="3069"/>
      <c r="K29" s="3069"/>
      <c r="L29" s="3069"/>
      <c r="M29" s="3069"/>
      <c r="N29" s="3069"/>
      <c r="O29" s="3069"/>
      <c r="P29" s="3069"/>
      <c r="Q29" s="3069"/>
      <c r="R29" s="3069"/>
      <c r="S29" s="3069"/>
      <c r="T29" s="3069"/>
      <c r="U29" s="3069"/>
      <c r="V29" s="3069"/>
      <c r="W29" s="3069"/>
      <c r="X29" s="3069"/>
      <c r="Y29" s="3069"/>
      <c r="Z29" s="3069"/>
      <c r="AA29" s="3069"/>
      <c r="AB29" s="3069"/>
      <c r="AC29" s="3069"/>
      <c r="AD29" s="3069"/>
      <c r="AE29" s="3069"/>
      <c r="AF29" s="3069"/>
      <c r="AG29" s="3069"/>
      <c r="AH29" s="3069"/>
      <c r="AI29" s="3069"/>
      <c r="AJ29" s="3069"/>
      <c r="AK29" s="3069"/>
      <c r="AL29" s="3069"/>
      <c r="AM29" s="3069"/>
      <c r="AN29" s="3069"/>
      <c r="AO29" s="3069"/>
      <c r="AP29" s="3069"/>
      <c r="AQ29" s="3069"/>
      <c r="AR29" s="3069"/>
      <c r="AS29" s="3069"/>
      <c r="AT29" s="3069"/>
      <c r="AU29" s="3069"/>
      <c r="AV29" s="3069"/>
      <c r="AW29" s="3069"/>
      <c r="AX29" s="3069"/>
      <c r="AY29" s="3069"/>
      <c r="AZ29" s="3069"/>
      <c r="BA29" s="10">
        <v>1</v>
      </c>
      <c r="BB29" s="2659"/>
      <c r="BC29" s="2659"/>
    </row>
    <row r="30" spans="1:55" ht="26.25">
      <c r="A30" s="3069"/>
      <c r="B30" s="3069"/>
      <c r="C30" s="3084" t="s">
        <v>6277</v>
      </c>
      <c r="D30" s="3069"/>
      <c r="E30" s="3069"/>
      <c r="F30" s="3069"/>
      <c r="G30" s="3069"/>
      <c r="H30" s="3069"/>
      <c r="I30" s="3069"/>
      <c r="J30" s="3069"/>
      <c r="K30" s="3069"/>
      <c r="L30" s="3069"/>
      <c r="M30" s="3069"/>
      <c r="N30" s="3069"/>
      <c r="O30" s="3069"/>
      <c r="P30" s="3069"/>
      <c r="Q30" s="3069"/>
      <c r="R30" s="3069"/>
      <c r="S30" s="3069"/>
      <c r="T30" s="3069"/>
      <c r="U30" s="3069"/>
      <c r="V30" s="3069"/>
      <c r="W30" s="3069"/>
      <c r="X30" s="3069"/>
      <c r="Y30" s="3069"/>
      <c r="Z30" s="3069"/>
      <c r="AA30" s="3069"/>
      <c r="AB30" s="3069"/>
      <c r="AC30" s="3069"/>
      <c r="AD30" s="3069"/>
      <c r="AE30" s="3069"/>
      <c r="AF30" s="3069"/>
      <c r="AG30" s="3069"/>
      <c r="AH30" s="3069"/>
      <c r="AI30" s="3069"/>
      <c r="AJ30" s="3069"/>
      <c r="AK30" s="3069"/>
      <c r="AL30" s="3069"/>
      <c r="AM30" s="3069"/>
      <c r="AN30" s="3069"/>
      <c r="AO30" s="3069"/>
      <c r="AP30" s="3069"/>
      <c r="AQ30" s="3069"/>
      <c r="AR30" s="3069"/>
      <c r="AS30" s="3069"/>
      <c r="AT30" s="3069"/>
      <c r="AU30" s="3069"/>
      <c r="AV30" s="3069"/>
      <c r="AW30" s="3069"/>
      <c r="AX30" s="3069"/>
      <c r="AY30" s="3069"/>
      <c r="AZ30" s="3069"/>
      <c r="BA30" s="10">
        <v>1</v>
      </c>
      <c r="BB30" s="2659"/>
      <c r="BC30" s="2659"/>
    </row>
    <row r="31" spans="1:55">
      <c r="A31" s="3069"/>
      <c r="B31" s="3069"/>
      <c r="C31" s="3069"/>
      <c r="D31" s="3069"/>
      <c r="E31" s="3069"/>
      <c r="F31" s="3069"/>
      <c r="G31" s="3069"/>
      <c r="H31" s="3069"/>
      <c r="I31" s="3069"/>
      <c r="J31" s="3069"/>
      <c r="K31" s="3069"/>
      <c r="L31" s="3069"/>
      <c r="M31" s="3069"/>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c r="AL31" s="3069"/>
      <c r="AM31" s="3069"/>
      <c r="AN31" s="3069"/>
      <c r="AO31" s="3069"/>
      <c r="AP31" s="3069"/>
      <c r="AQ31" s="3069"/>
      <c r="AR31" s="3069"/>
      <c r="AS31" s="3069"/>
      <c r="AT31" s="3069"/>
      <c r="AU31" s="3069"/>
      <c r="AV31" s="3069"/>
      <c r="AW31" s="3069"/>
      <c r="AX31" s="3069"/>
      <c r="AY31" s="3069"/>
      <c r="AZ31" s="3069"/>
      <c r="BA31" s="10">
        <v>1</v>
      </c>
      <c r="BB31" s="2659"/>
      <c r="BC31" s="2659"/>
    </row>
    <row r="32" spans="1:55">
      <c r="B32" s="3087" t="s">
        <v>89</v>
      </c>
      <c r="C32" s="276" t="s">
        <v>6278</v>
      </c>
      <c r="F32" s="276"/>
      <c r="G32" s="276"/>
      <c r="H32" s="276"/>
      <c r="I32" s="3069"/>
      <c r="J32" s="3069"/>
      <c r="K32" s="3069"/>
      <c r="L32" s="3069"/>
      <c r="M32" s="3069"/>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c r="AL32" s="3069"/>
      <c r="AM32" s="3069"/>
      <c r="AN32" s="3069"/>
      <c r="AO32" s="3069"/>
      <c r="AP32" s="3069"/>
      <c r="AQ32" s="3069"/>
      <c r="AR32" s="3069"/>
      <c r="AS32" s="3069"/>
      <c r="AT32" s="3069"/>
      <c r="AU32" s="3069"/>
      <c r="AV32" s="3069"/>
      <c r="AW32" s="3069"/>
      <c r="AX32" s="3069"/>
      <c r="AY32" s="3069"/>
      <c r="AZ32" s="3069"/>
      <c r="BA32" s="10">
        <v>1</v>
      </c>
      <c r="BB32" s="2659"/>
      <c r="BC32" s="2659"/>
    </row>
    <row r="33" spans="2:55" ht="16.5" thickBot="1">
      <c r="B33" s="3069">
        <v>1</v>
      </c>
      <c r="C33" s="3069">
        <v>1</v>
      </c>
      <c r="D33" s="3069">
        <v>1</v>
      </c>
      <c r="E33" s="3069">
        <v>1</v>
      </c>
      <c r="F33" s="3069">
        <v>1</v>
      </c>
      <c r="G33" s="3069">
        <v>1</v>
      </c>
      <c r="H33" s="3069">
        <v>1</v>
      </c>
      <c r="I33" s="3069"/>
      <c r="J33" s="3069"/>
      <c r="K33" s="3069"/>
      <c r="L33" s="3069"/>
      <c r="M33" s="3069"/>
      <c r="N33" s="3069"/>
      <c r="O33" s="3069"/>
      <c r="P33" s="3069"/>
      <c r="Q33" s="3069"/>
      <c r="R33" s="3069"/>
      <c r="S33" s="3069"/>
      <c r="T33" s="3069"/>
      <c r="U33" s="3069"/>
      <c r="V33" s="3069"/>
      <c r="W33" s="3069"/>
      <c r="X33" s="3069"/>
      <c r="Y33" s="3069"/>
      <c r="Z33" s="3069"/>
      <c r="AA33" s="3069"/>
      <c r="AB33" s="3069"/>
      <c r="AC33" s="3069"/>
      <c r="AD33" s="3069"/>
      <c r="AE33" s="3069"/>
      <c r="AF33" s="3069"/>
      <c r="AG33" s="3069"/>
      <c r="AH33" s="3069"/>
      <c r="AI33" s="3069"/>
      <c r="AJ33" s="3069"/>
      <c r="AK33" s="3069"/>
      <c r="AL33" s="3069"/>
      <c r="AM33" s="3069"/>
      <c r="AN33" s="3069"/>
      <c r="AO33" s="3069"/>
      <c r="AP33" s="3069"/>
      <c r="AQ33" s="3069"/>
      <c r="AR33" s="3069"/>
      <c r="AS33" s="3069"/>
      <c r="AT33" s="3069"/>
      <c r="AU33" s="3069"/>
      <c r="AV33" s="3069"/>
      <c r="AW33" s="3069"/>
      <c r="AX33" s="3069"/>
      <c r="AY33" s="3069"/>
      <c r="AZ33" s="3069"/>
      <c r="BA33" s="10">
        <v>1</v>
      </c>
      <c r="BB33" s="2659"/>
      <c r="BC33" s="2659"/>
    </row>
    <row r="34" spans="2:55" ht="18.75">
      <c r="B34" s="5278" t="s">
        <v>89</v>
      </c>
      <c r="C34" s="5280" t="s">
        <v>6279</v>
      </c>
      <c r="D34" s="5280"/>
      <c r="E34" s="5280"/>
      <c r="F34" s="5280"/>
      <c r="G34" s="5280"/>
      <c r="H34" s="5281"/>
      <c r="I34" s="3069"/>
      <c r="J34" s="3069"/>
      <c r="K34" s="3069"/>
      <c r="L34" s="3069"/>
      <c r="M34" s="3069"/>
      <c r="N34" s="3069"/>
      <c r="O34" s="3069"/>
      <c r="P34" s="3069"/>
      <c r="Q34" s="3069"/>
      <c r="R34" s="3069"/>
      <c r="S34" s="3069"/>
      <c r="T34" s="3069"/>
      <c r="U34" s="3069"/>
      <c r="V34" s="3069"/>
      <c r="W34" s="3069"/>
      <c r="X34" s="3069"/>
      <c r="Y34" s="3069"/>
      <c r="Z34" s="3069"/>
      <c r="AA34" s="3069"/>
      <c r="AB34" s="3069"/>
      <c r="AC34" s="3069"/>
      <c r="AD34" s="3069"/>
      <c r="AE34" s="3069"/>
      <c r="AF34" s="3069"/>
      <c r="AG34" s="3069"/>
      <c r="AH34" s="3069"/>
      <c r="AI34" s="3069"/>
      <c r="AJ34" s="3069"/>
      <c r="AK34" s="3069"/>
      <c r="AL34" s="3069"/>
      <c r="AM34" s="3069"/>
      <c r="AN34" s="3069"/>
      <c r="AO34" s="3069"/>
      <c r="AP34" s="3069"/>
      <c r="AQ34" s="3069"/>
      <c r="AR34" s="3069"/>
      <c r="AS34" s="3069"/>
      <c r="AT34" s="3069"/>
      <c r="AU34" s="3069"/>
      <c r="AV34" s="3069"/>
      <c r="AW34" s="3069"/>
      <c r="AX34" s="3069"/>
      <c r="AY34" s="3069"/>
      <c r="AZ34" s="3069"/>
      <c r="BA34" s="10">
        <v>1</v>
      </c>
      <c r="BB34" s="2659"/>
      <c r="BC34" s="2659"/>
    </row>
    <row r="35" spans="2:55">
      <c r="B35" s="5279"/>
      <c r="D35" s="3085"/>
      <c r="E35" s="3085"/>
      <c r="F35" s="3085"/>
      <c r="G35" s="3085"/>
      <c r="H35" s="3089"/>
      <c r="I35" s="3069"/>
      <c r="J35" s="3069"/>
      <c r="K35" s="3069"/>
      <c r="L35" s="3069"/>
      <c r="M35" s="3069"/>
      <c r="N35" s="3090" t="s">
        <v>6280</v>
      </c>
      <c r="O35" s="3069"/>
      <c r="P35" s="3069"/>
      <c r="Q35" s="3069"/>
      <c r="R35" s="3069"/>
      <c r="S35" s="3069"/>
      <c r="T35" s="3069"/>
      <c r="U35" s="3069"/>
      <c r="V35" s="3069"/>
      <c r="W35" s="3069"/>
      <c r="X35" s="3069"/>
      <c r="Y35" s="3069"/>
      <c r="Z35" s="3069"/>
      <c r="AA35" s="3069"/>
      <c r="AB35" s="3069"/>
      <c r="AC35" s="3069"/>
      <c r="AD35" s="3069"/>
      <c r="AE35" s="3069"/>
      <c r="AF35" s="3069"/>
      <c r="AG35" s="3069"/>
      <c r="AH35" s="3069"/>
      <c r="AI35" s="3069"/>
      <c r="AJ35" s="3069"/>
      <c r="AK35" s="3069"/>
      <c r="AL35" s="3069"/>
      <c r="AM35" s="3069"/>
      <c r="AN35" s="3069"/>
      <c r="AO35" s="3069"/>
      <c r="AP35" s="3069"/>
      <c r="AQ35" s="3069"/>
      <c r="AR35" s="3069"/>
      <c r="AS35" s="3069"/>
      <c r="AT35" s="3069"/>
      <c r="AU35" s="3069"/>
      <c r="AV35" s="3069"/>
      <c r="AW35" s="3069"/>
      <c r="AX35" s="3069"/>
      <c r="AY35" s="3069"/>
      <c r="AZ35" s="3069"/>
      <c r="BA35" s="10">
        <v>1</v>
      </c>
      <c r="BB35" s="2659"/>
      <c r="BC35" s="2659"/>
    </row>
    <row r="36" spans="2:55">
      <c r="B36" s="5282" t="str">
        <f>C34</f>
        <v>Quelques liens hypertexte internes exemple de formules</v>
      </c>
      <c r="C36" s="2707" t="str">
        <f>ADDRESS(ROW(),COLUMN(),4)</f>
        <v>C36</v>
      </c>
      <c r="D36" s="3091" t="str">
        <f>_xlfn.UNICHAR(128269)</f>
        <v>🔍</v>
      </c>
      <c r="E36" s="3085" t="str">
        <f ca="1">_xlfn.FORMULATEXT(D36)</f>
        <v>=UNICAR(128269)</v>
      </c>
      <c r="F36" s="3085"/>
      <c r="G36" s="3085"/>
      <c r="H36" s="3089"/>
      <c r="I36" s="3069"/>
      <c r="J36" s="3069">
        <v>1</v>
      </c>
      <c r="K36" s="3069"/>
      <c r="L36" s="3069"/>
      <c r="M36" s="3069"/>
      <c r="N36" s="3090" t="s">
        <v>6281</v>
      </c>
      <c r="O36" s="3069"/>
      <c r="P36" s="3069"/>
      <c r="Q36" s="3069"/>
      <c r="R36" s="3069"/>
      <c r="S36" s="3069"/>
      <c r="T36" s="3069"/>
      <c r="U36" s="3069"/>
      <c r="V36" s="3069"/>
      <c r="W36" s="3069"/>
      <c r="X36" s="3069"/>
      <c r="Y36" s="3069"/>
      <c r="Z36" s="3069"/>
      <c r="AA36" s="3069"/>
      <c r="AB36" s="3069"/>
      <c r="AC36" s="3069"/>
      <c r="AD36" s="3069"/>
      <c r="AE36" s="3069"/>
      <c r="AF36" s="3069"/>
      <c r="AG36" s="3069"/>
      <c r="AH36" s="3069"/>
      <c r="AI36" s="3069"/>
      <c r="AJ36" s="3069"/>
      <c r="AK36" s="3069"/>
      <c r="AL36" s="3069"/>
      <c r="AM36" s="3069"/>
      <c r="AN36" s="3069"/>
      <c r="AO36" s="3069"/>
      <c r="AP36" s="3069"/>
      <c r="AQ36" s="3069"/>
      <c r="AR36" s="3069"/>
      <c r="AS36" s="3069"/>
      <c r="AT36" s="3069"/>
      <c r="AU36" s="3069"/>
      <c r="AV36" s="3069"/>
      <c r="AW36" s="3069"/>
      <c r="AX36" s="3069"/>
      <c r="AY36" s="3069"/>
      <c r="AZ36" s="3069"/>
      <c r="BA36" s="10">
        <v>1</v>
      </c>
      <c r="BB36" s="2659"/>
      <c r="BC36" s="2659"/>
    </row>
    <row r="37" spans="2:55">
      <c r="B37" s="5282"/>
      <c r="C37" s="3085" t="s">
        <v>6282</v>
      </c>
      <c r="D37" s="3091"/>
      <c r="E37" s="3085"/>
      <c r="F37" s="3085"/>
      <c r="G37" s="3085"/>
      <c r="H37" s="3089"/>
      <c r="I37" s="3069"/>
      <c r="J37" s="3069">
        <v>1</v>
      </c>
      <c r="K37" s="3069"/>
      <c r="L37" s="3069"/>
      <c r="M37" s="3069"/>
      <c r="N37" s="3090" t="s">
        <v>6283</v>
      </c>
      <c r="O37" s="3069"/>
      <c r="P37" s="3069"/>
      <c r="Q37" s="3069"/>
      <c r="R37" s="3069"/>
      <c r="S37" s="3069"/>
      <c r="T37" s="3069"/>
      <c r="U37" s="3069"/>
      <c r="V37" s="3069"/>
      <c r="W37" s="3069"/>
      <c r="X37" s="3069"/>
      <c r="Y37" s="3069"/>
      <c r="Z37" s="3069"/>
      <c r="AA37" s="3069"/>
      <c r="AB37" s="3069"/>
      <c r="AC37" s="3069"/>
      <c r="AD37" s="3069"/>
      <c r="AE37" s="3069"/>
      <c r="AF37" s="3069"/>
      <c r="AG37" s="3069"/>
      <c r="AH37" s="3069"/>
      <c r="AI37" s="3069"/>
      <c r="AJ37" s="3069"/>
      <c r="AK37" s="3069"/>
      <c r="AL37" s="3069"/>
      <c r="AM37" s="3069"/>
      <c r="AN37" s="3069"/>
      <c r="AO37" s="3069"/>
      <c r="AP37" s="3069"/>
      <c r="AQ37" s="3069"/>
      <c r="AR37" s="3069"/>
      <c r="AS37" s="3069"/>
      <c r="AT37" s="3069"/>
      <c r="AU37" s="3069"/>
      <c r="AV37" s="3069"/>
      <c r="AW37" s="3069"/>
      <c r="AX37" s="3069"/>
      <c r="AY37" s="3069"/>
      <c r="AZ37" s="3069"/>
      <c r="BA37" s="10">
        <v>1</v>
      </c>
      <c r="BB37" s="2659"/>
      <c r="BC37" s="2659"/>
    </row>
    <row r="38" spans="2:55">
      <c r="B38" s="5282"/>
      <c r="C38" s="3085" t="s">
        <v>6284</v>
      </c>
      <c r="D38" s="3091"/>
      <c r="E38" s="3085"/>
      <c r="F38" s="3085"/>
      <c r="G38" s="3085"/>
      <c r="H38" s="3089"/>
      <c r="I38" s="3069"/>
      <c r="J38" s="3069">
        <v>1</v>
      </c>
      <c r="K38" s="3069"/>
      <c r="L38" s="3069"/>
      <c r="M38" s="3069"/>
      <c r="N38" s="3092" t="s">
        <v>6285</v>
      </c>
      <c r="O38" s="3069"/>
      <c r="P38" s="3069"/>
      <c r="Q38" s="3069"/>
      <c r="R38" s="3069"/>
      <c r="S38" s="3069"/>
      <c r="T38" s="3069"/>
      <c r="U38" s="3069"/>
      <c r="V38" s="3069"/>
      <c r="W38" s="3069"/>
      <c r="X38" s="3069"/>
      <c r="Y38" s="3069"/>
      <c r="Z38" s="3069"/>
      <c r="AA38" s="3069"/>
      <c r="AB38" s="3069"/>
      <c r="AC38" s="3069"/>
      <c r="AD38" s="3069"/>
      <c r="AE38" s="3069"/>
      <c r="AF38" s="3069"/>
      <c r="AG38" s="3069"/>
      <c r="AH38" s="3069"/>
      <c r="AI38" s="3069"/>
      <c r="AJ38" s="3069"/>
      <c r="AK38" s="3069"/>
      <c r="AL38" s="3069"/>
      <c r="AM38" s="3069"/>
      <c r="AN38" s="3069"/>
      <c r="AO38" s="3069"/>
      <c r="AP38" s="3069"/>
      <c r="AQ38" s="3069"/>
      <c r="AR38" s="3069"/>
      <c r="AS38" s="3069"/>
      <c r="AT38" s="3069"/>
      <c r="AU38" s="3069"/>
      <c r="AV38" s="3069"/>
      <c r="AW38" s="3069"/>
      <c r="AX38" s="3069"/>
      <c r="AY38" s="3069"/>
      <c r="AZ38" s="3069"/>
      <c r="BA38" s="10">
        <v>1</v>
      </c>
      <c r="BB38" s="2659"/>
      <c r="BC38" s="2659"/>
    </row>
    <row r="39" spans="2:55">
      <c r="B39" s="5282"/>
      <c r="C39" s="3093" t="s">
        <v>6286</v>
      </c>
      <c r="D39" s="3091"/>
      <c r="E39" s="3085"/>
      <c r="F39" s="3085"/>
      <c r="G39" s="3085"/>
      <c r="H39" s="3089"/>
      <c r="I39" s="3069"/>
      <c r="J39" s="3069">
        <v>1</v>
      </c>
      <c r="K39" s="3069"/>
      <c r="L39" s="3069"/>
      <c r="M39" s="3069"/>
      <c r="N39" s="3090" t="s">
        <v>6287</v>
      </c>
      <c r="O39" s="3069"/>
      <c r="P39" s="3069"/>
      <c r="Q39" s="3069"/>
      <c r="R39" s="3069"/>
      <c r="S39" s="3069"/>
      <c r="T39" s="3069"/>
      <c r="U39" s="3069"/>
      <c r="V39" s="3069"/>
      <c r="W39" s="3069"/>
      <c r="X39" s="3069"/>
      <c r="Y39" s="3069"/>
      <c r="Z39" s="3069"/>
      <c r="AA39" s="3069"/>
      <c r="AB39" s="3069"/>
      <c r="AC39" s="3069"/>
      <c r="AD39" s="3069"/>
      <c r="AE39" s="3069"/>
      <c r="AF39" s="3069"/>
      <c r="AG39" s="3069"/>
      <c r="AH39" s="3069"/>
      <c r="AI39" s="3069"/>
      <c r="AJ39" s="3069"/>
      <c r="AK39" s="3069"/>
      <c r="AL39" s="3069"/>
      <c r="AM39" s="3069"/>
      <c r="AN39" s="3069"/>
      <c r="AO39" s="3069"/>
      <c r="AP39" s="3069"/>
      <c r="AQ39" s="3069"/>
      <c r="AR39" s="3069"/>
      <c r="AS39" s="3069"/>
      <c r="AT39" s="3069"/>
      <c r="AU39" s="3069"/>
      <c r="AV39" s="3069"/>
      <c r="AW39" s="3069"/>
      <c r="AX39" s="3069"/>
      <c r="AY39" s="3069"/>
      <c r="AZ39" s="3069"/>
      <c r="BA39" s="10">
        <v>1</v>
      </c>
      <c r="BB39" s="2659"/>
      <c r="BC39" s="2659"/>
    </row>
    <row r="40" spans="2:55">
      <c r="B40" s="5282"/>
      <c r="C40" s="3093"/>
      <c r="D40" s="3091"/>
      <c r="E40" s="3085"/>
      <c r="F40" s="3085"/>
      <c r="G40" s="3085"/>
      <c r="H40" s="3089"/>
      <c r="I40" s="3069"/>
      <c r="J40" s="3069">
        <v>1</v>
      </c>
      <c r="K40" s="3069"/>
      <c r="L40" s="3069"/>
      <c r="M40" s="3069"/>
      <c r="N40" s="3090" t="s">
        <v>6288</v>
      </c>
      <c r="O40" s="3069"/>
      <c r="P40" s="3069"/>
      <c r="Q40" s="3069"/>
      <c r="R40" s="3069"/>
      <c r="S40" s="3069"/>
      <c r="T40" s="3069"/>
      <c r="U40" s="3069"/>
      <c r="V40" s="3069"/>
      <c r="W40" s="3069"/>
      <c r="X40" s="3069"/>
      <c r="Y40" s="3069"/>
      <c r="Z40" s="3069"/>
      <c r="AA40" s="3069"/>
      <c r="AB40" s="3069"/>
      <c r="AC40" s="3069"/>
      <c r="AD40" s="3069"/>
      <c r="AE40" s="3069"/>
      <c r="AF40" s="3069"/>
      <c r="AG40" s="3069"/>
      <c r="AH40" s="3069"/>
      <c r="AI40" s="3069"/>
      <c r="AJ40" s="3069"/>
      <c r="AK40" s="3069"/>
      <c r="AL40" s="3069"/>
      <c r="AM40" s="3069"/>
      <c r="AN40" s="3069"/>
      <c r="AO40" s="3069"/>
      <c r="AP40" s="3069"/>
      <c r="AQ40" s="3069"/>
      <c r="AR40" s="3069"/>
      <c r="AS40" s="3069"/>
      <c r="AT40" s="3069"/>
      <c r="AU40" s="3069"/>
      <c r="AV40" s="3069"/>
      <c r="AW40" s="3069"/>
      <c r="AX40" s="3069"/>
      <c r="AY40" s="3069"/>
      <c r="AZ40" s="3069"/>
      <c r="BA40" s="10">
        <v>1</v>
      </c>
      <c r="BB40" s="2659"/>
      <c r="BC40" s="2659"/>
    </row>
    <row r="41" spans="2:55">
      <c r="B41" s="5282"/>
      <c r="C41" s="5284" t="s">
        <v>6289</v>
      </c>
      <c r="D41" s="5284"/>
      <c r="E41" s="5284"/>
      <c r="F41" s="5284"/>
      <c r="G41" s="5284"/>
      <c r="H41" s="5285"/>
      <c r="I41" s="3069"/>
      <c r="J41" s="3069">
        <v>1</v>
      </c>
      <c r="K41" s="3069">
        <v>1</v>
      </c>
      <c r="L41" s="3069">
        <v>1</v>
      </c>
      <c r="M41" s="3069"/>
      <c r="N41" s="3069"/>
      <c r="O41" s="3069"/>
      <c r="P41" s="3069"/>
      <c r="Q41" s="3069"/>
      <c r="R41" s="3069"/>
      <c r="S41" s="3069"/>
      <c r="T41" s="3069"/>
      <c r="U41" s="3069"/>
      <c r="V41" s="3069"/>
      <c r="W41" s="3069"/>
      <c r="X41" s="3069"/>
      <c r="Y41" s="3069"/>
      <c r="Z41" s="3069"/>
      <c r="AA41" s="3069"/>
      <c r="AB41" s="3069"/>
      <c r="AC41" s="3069"/>
      <c r="AD41" s="3069"/>
      <c r="AE41" s="3069"/>
      <c r="AF41" s="3069"/>
      <c r="AG41" s="3069"/>
      <c r="AH41" s="3069"/>
      <c r="AI41" s="3069"/>
      <c r="AJ41" s="3069"/>
      <c r="AK41" s="3069"/>
      <c r="AL41" s="3069"/>
      <c r="AM41" s="3069"/>
      <c r="AN41" s="3069"/>
      <c r="AO41" s="3069"/>
      <c r="AP41" s="3069"/>
      <c r="AQ41" s="3069"/>
      <c r="AR41" s="3069"/>
      <c r="AS41" s="3069"/>
      <c r="AT41" s="3069"/>
      <c r="AU41" s="3069"/>
      <c r="AV41" s="3069"/>
      <c r="AW41" s="3069"/>
      <c r="AX41" s="3069"/>
      <c r="AY41" s="3069"/>
      <c r="AZ41" s="3069"/>
      <c r="BA41" s="10">
        <v>1</v>
      </c>
      <c r="BB41" s="2659"/>
      <c r="BC41" s="2659"/>
    </row>
    <row r="42" spans="2:55">
      <c r="B42" s="5282"/>
      <c r="C42" s="5284"/>
      <c r="D42" s="5284"/>
      <c r="E42" s="5284"/>
      <c r="F42" s="5284"/>
      <c r="G42" s="5284"/>
      <c r="H42" s="5285"/>
      <c r="I42" s="3069"/>
      <c r="J42" s="3069">
        <v>1</v>
      </c>
      <c r="K42" s="3069">
        <v>1</v>
      </c>
      <c r="L42" s="3069">
        <v>1</v>
      </c>
      <c r="M42" s="3069"/>
      <c r="N42" s="3094" t="s">
        <v>6290</v>
      </c>
      <c r="O42" s="3095"/>
      <c r="P42" s="3096" t="s">
        <v>6291</v>
      </c>
      <c r="Q42" s="3095"/>
      <c r="R42" s="3069"/>
      <c r="S42" s="3069"/>
      <c r="T42" s="3069"/>
      <c r="U42" s="3069"/>
      <c r="V42" s="3069"/>
      <c r="W42" s="3069"/>
      <c r="X42" s="3069"/>
      <c r="Y42" s="3069"/>
      <c r="Z42" s="3069"/>
      <c r="AA42" s="3069"/>
      <c r="AB42" s="3069"/>
      <c r="AC42" s="3069"/>
      <c r="AD42" s="3069"/>
      <c r="AE42" s="3069"/>
      <c r="AF42" s="3069"/>
      <c r="AG42" s="3069"/>
      <c r="AH42" s="3069"/>
      <c r="AI42" s="3069"/>
      <c r="AJ42" s="3069"/>
      <c r="AK42" s="3069"/>
      <c r="AL42" s="3069"/>
      <c r="AM42" s="3069"/>
      <c r="AN42" s="3069"/>
      <c r="AO42" s="3069"/>
      <c r="AP42" s="3069"/>
      <c r="AQ42" s="3069"/>
      <c r="AR42" s="3069"/>
      <c r="AS42" s="3069"/>
      <c r="AT42" s="3069"/>
      <c r="AU42" s="3069"/>
      <c r="AV42" s="3069"/>
      <c r="AW42" s="3069"/>
      <c r="AX42" s="3069"/>
      <c r="AY42" s="3069"/>
      <c r="AZ42" s="3069"/>
      <c r="BA42" s="10">
        <v>1</v>
      </c>
      <c r="BB42" s="2659"/>
      <c r="BC42" s="2659"/>
    </row>
    <row r="43" spans="2:55">
      <c r="B43" s="5282"/>
      <c r="C43" s="3097" t="s">
        <v>6292</v>
      </c>
      <c r="D43" s="3085"/>
      <c r="E43" s="3085" t="s">
        <v>6293</v>
      </c>
      <c r="F43" s="3085"/>
      <c r="G43" s="3085"/>
      <c r="H43" s="3089"/>
      <c r="I43" s="3069"/>
      <c r="J43" s="3069">
        <v>1</v>
      </c>
      <c r="K43" s="3069">
        <v>1</v>
      </c>
      <c r="L43" s="3069">
        <v>1</v>
      </c>
      <c r="M43" s="3069"/>
      <c r="N43" s="3098" t="s">
        <v>6294</v>
      </c>
      <c r="O43" s="3098" t="s">
        <v>6295</v>
      </c>
      <c r="P43" s="3098" t="s">
        <v>6296</v>
      </c>
      <c r="Q43" s="3095" t="s">
        <v>6297</v>
      </c>
      <c r="R43" s="3069"/>
      <c r="S43" s="3069"/>
      <c r="T43" s="3069"/>
      <c r="U43" s="3069"/>
      <c r="V43" s="3069"/>
      <c r="W43" s="3069"/>
      <c r="X43" s="3069"/>
      <c r="Y43" s="3069"/>
      <c r="Z43" s="3069"/>
      <c r="AA43" s="3069"/>
      <c r="AB43" s="3069"/>
      <c r="AC43" s="3069"/>
      <c r="AD43" s="3069"/>
      <c r="AE43" s="3069"/>
      <c r="AF43" s="3069"/>
      <c r="AG43" s="3069"/>
      <c r="AH43" s="3069"/>
      <c r="AI43" s="3069"/>
      <c r="AJ43" s="3069"/>
      <c r="AK43" s="3069"/>
      <c r="AL43" s="3069"/>
      <c r="AM43" s="3069"/>
      <c r="AN43" s="3069"/>
      <c r="AO43" s="3069"/>
      <c r="AP43" s="3069"/>
      <c r="AQ43" s="3069"/>
      <c r="AR43" s="3069"/>
      <c r="AS43" s="3069"/>
      <c r="AT43" s="3069"/>
      <c r="AU43" s="3069"/>
      <c r="AV43" s="3069"/>
      <c r="AW43" s="3069"/>
      <c r="AX43" s="3069"/>
      <c r="AY43" s="3069"/>
      <c r="AZ43" s="3069"/>
      <c r="BA43" s="10">
        <v>1</v>
      </c>
    </row>
    <row r="44" spans="2:55">
      <c r="B44" s="5282"/>
      <c r="C44" s="3099" t="str">
        <f>HYPERLINK("#"&amp;ADDRESS(ROW(C36),COLUMN(C36),4))</f>
        <v>#C36</v>
      </c>
      <c r="D44" s="3100" t="str">
        <f ca="1">_xlfn.FORMULATEXT(C44)</f>
        <v>=LIEN_HYPERTEXTE("#"&amp;ADRESSE(LIGNE(C36);COLONNE(C36);4))</v>
      </c>
      <c r="E44" s="3100"/>
      <c r="F44" s="3100"/>
      <c r="G44" s="3100"/>
      <c r="H44" s="3101"/>
      <c r="I44" s="3069"/>
      <c r="J44" s="3069">
        <v>1</v>
      </c>
      <c r="K44" s="3069">
        <v>1</v>
      </c>
      <c r="L44" s="3069">
        <v>1</v>
      </c>
      <c r="M44" s="3069"/>
      <c r="N44" s="3095" t="s">
        <v>6298</v>
      </c>
      <c r="O44" s="3095" t="s">
        <v>6299</v>
      </c>
      <c r="P44" s="3102" t="str">
        <f>N44 &amp; " " &amp; O44</f>
        <v>Robert Spière</v>
      </c>
      <c r="Q44" s="3103" t="str">
        <f ca="1">_xlfn.FORMULATEXT(P44)</f>
        <v>=N44 &amp; " " &amp; O44</v>
      </c>
      <c r="R44" s="3069"/>
      <c r="S44" s="3069"/>
      <c r="T44" s="3069"/>
      <c r="U44" s="3069"/>
      <c r="V44" s="3069"/>
      <c r="W44" s="3069"/>
      <c r="X44" s="3069"/>
      <c r="Y44" s="3069"/>
      <c r="Z44" s="3069"/>
      <c r="AA44" s="3069"/>
      <c r="AB44" s="3069"/>
      <c r="AC44" s="3069"/>
      <c r="AD44" s="3069"/>
      <c r="AE44" s="3069"/>
      <c r="AF44" s="3069"/>
      <c r="AG44" s="3069"/>
      <c r="AH44" s="3069"/>
      <c r="AI44" s="3069"/>
      <c r="AJ44" s="3069"/>
      <c r="AK44" s="3069"/>
      <c r="AL44" s="3069"/>
      <c r="AM44" s="3069"/>
      <c r="AN44" s="3069"/>
      <c r="AO44" s="3069"/>
      <c r="AP44" s="3069"/>
      <c r="AQ44" s="3069"/>
      <c r="AR44" s="3069"/>
      <c r="AS44" s="3069"/>
      <c r="AT44" s="3069"/>
      <c r="AU44" s="3069"/>
      <c r="AV44" s="3069"/>
      <c r="AW44" s="3069"/>
      <c r="AX44" s="3069"/>
      <c r="AY44" s="3069"/>
      <c r="AZ44" s="3069"/>
      <c r="BA44" s="10">
        <v>1</v>
      </c>
    </row>
    <row r="45" spans="2:55">
      <c r="B45" s="5282"/>
      <c r="C45" s="3104"/>
      <c r="D45" s="3100"/>
      <c r="E45" s="3100"/>
      <c r="F45" s="3100"/>
      <c r="G45" s="3100"/>
      <c r="H45" s="3101"/>
      <c r="I45" s="3069"/>
      <c r="J45" s="3069">
        <v>1</v>
      </c>
      <c r="K45" s="3069">
        <v>1</v>
      </c>
      <c r="L45" s="3069">
        <v>1</v>
      </c>
      <c r="M45" s="3069"/>
      <c r="N45" s="3095" t="s">
        <v>6300</v>
      </c>
      <c r="O45" s="3095" t="s">
        <v>6301</v>
      </c>
      <c r="P45" s="3102" t="str">
        <f>_xlfn.CONCAT(N45," ",O45)</f>
        <v>Guillaume Tell</v>
      </c>
      <c r="Q45" s="3103" t="str">
        <f ca="1">_xlfn.FORMULATEXT(P45)</f>
        <v>=CONCAT(N45;" ";O45)</v>
      </c>
      <c r="R45" s="3069"/>
      <c r="S45" s="3069"/>
      <c r="T45" s="3069"/>
      <c r="U45" s="3069"/>
      <c r="V45" s="3069"/>
      <c r="W45" s="3069"/>
      <c r="X45" s="3069"/>
      <c r="Y45" s="3069"/>
      <c r="Z45" s="3069"/>
      <c r="AA45" s="3069"/>
      <c r="AB45" s="3069"/>
      <c r="AC45" s="3069"/>
      <c r="AD45" s="3069"/>
      <c r="AE45" s="3069"/>
      <c r="AF45" s="3069"/>
      <c r="AG45" s="3069"/>
      <c r="AH45" s="3069"/>
      <c r="AI45" s="3069"/>
      <c r="AJ45" s="3069"/>
      <c r="AK45" s="3069"/>
      <c r="AL45" s="3069"/>
      <c r="AM45" s="3069"/>
      <c r="AN45" s="3069"/>
      <c r="AO45" s="3069"/>
      <c r="AP45" s="3069"/>
      <c r="AQ45" s="3069"/>
      <c r="AR45" s="3069"/>
      <c r="AS45" s="3069"/>
      <c r="AT45" s="3069"/>
      <c r="AU45" s="3069"/>
      <c r="AV45" s="3069"/>
      <c r="AW45" s="3069"/>
      <c r="AX45" s="3069"/>
      <c r="AY45" s="3069"/>
      <c r="AZ45" s="3069"/>
      <c r="BA45" s="10">
        <v>1</v>
      </c>
    </row>
    <row r="46" spans="2:55">
      <c r="B46" s="5282"/>
      <c r="C46" s="3104"/>
      <c r="D46" s="3085"/>
      <c r="E46" s="3085"/>
      <c r="F46" s="3085"/>
      <c r="G46" s="3085"/>
      <c r="H46" s="3089"/>
      <c r="I46" s="3069"/>
      <c r="J46" s="3069">
        <v>1</v>
      </c>
      <c r="K46" s="3069">
        <v>1</v>
      </c>
      <c r="L46" s="3069">
        <v>1</v>
      </c>
      <c r="M46" s="3069"/>
      <c r="N46" s="3069"/>
      <c r="O46" s="3069"/>
      <c r="P46" s="3069"/>
      <c r="Q46" s="3069"/>
      <c r="R46" s="3069"/>
      <c r="S46" s="3069"/>
      <c r="T46" s="3069"/>
      <c r="U46" s="3069"/>
      <c r="V46" s="3069"/>
      <c r="W46" s="3069"/>
      <c r="X46" s="3069"/>
      <c r="Y46" s="3069"/>
      <c r="Z46" s="3069"/>
      <c r="AA46" s="3069"/>
      <c r="AB46" s="3069"/>
      <c r="AC46" s="3069"/>
      <c r="AD46" s="3069"/>
      <c r="AE46" s="3069"/>
      <c r="AF46" s="3069"/>
      <c r="AG46" s="3069"/>
      <c r="AH46" s="3069"/>
      <c r="AI46" s="3069"/>
      <c r="AJ46" s="3069"/>
      <c r="AK46" s="3069"/>
      <c r="AL46" s="3069"/>
      <c r="AM46" s="3069"/>
      <c r="AN46" s="3069"/>
      <c r="AO46" s="3069"/>
      <c r="AP46" s="3069"/>
      <c r="AQ46" s="3069"/>
      <c r="AR46" s="3069"/>
      <c r="AS46" s="3069"/>
      <c r="AT46" s="3069"/>
      <c r="AU46" s="3069"/>
      <c r="AV46" s="3069"/>
      <c r="AW46" s="3069"/>
      <c r="AX46" s="3069"/>
      <c r="AY46" s="3069"/>
      <c r="AZ46" s="3069"/>
      <c r="BA46" s="10">
        <v>1</v>
      </c>
    </row>
    <row r="47" spans="2:55">
      <c r="B47" s="5282"/>
      <c r="C47" s="3105" t="str">
        <f>HYPERLINK("#"&amp;ADDRESS(ROW(C36),COLUMN(C36),4)," 🔗 Lien")</f>
        <v xml:space="preserve"> 🔗 Lien</v>
      </c>
      <c r="D47" s="5286" t="str">
        <f ca="1">_xlfn.FORMULATEXT(C47)</f>
        <v>=LIEN_HYPERTEXTE("#"&amp;ADRESSE(LIGNE(C36);COLONNE(C36);4);" 🔗 Lien")</v>
      </c>
      <c r="E47" s="5286"/>
      <c r="F47" s="5286"/>
      <c r="G47" s="5286"/>
      <c r="H47" s="5287"/>
      <c r="I47" s="3069"/>
      <c r="J47" s="3069">
        <v>1</v>
      </c>
      <c r="K47" s="3069">
        <v>1</v>
      </c>
      <c r="L47" s="3069">
        <v>1</v>
      </c>
      <c r="M47" s="3069"/>
      <c r="N47" s="3098" t="s">
        <v>6302</v>
      </c>
      <c r="O47" s="3094" t="s">
        <v>6303</v>
      </c>
      <c r="P47" s="3106"/>
      <c r="Q47" s="3095" t="s">
        <v>6297</v>
      </c>
      <c r="R47" s="3069"/>
      <c r="S47" s="3069"/>
      <c r="T47" s="3069"/>
      <c r="U47" s="3069"/>
      <c r="V47" s="3069"/>
      <c r="W47" s="3069"/>
      <c r="X47" s="3069"/>
      <c r="Y47" s="3069"/>
      <c r="Z47" s="3069"/>
      <c r="AA47" s="3069"/>
      <c r="AB47" s="3069"/>
      <c r="AC47" s="3069"/>
      <c r="AD47" s="3069"/>
      <c r="AE47" s="3069"/>
      <c r="AF47" s="3069"/>
      <c r="AG47" s="3069"/>
      <c r="AH47" s="3069"/>
      <c r="AI47" s="3069"/>
      <c r="AJ47" s="3069"/>
      <c r="AK47" s="3069"/>
      <c r="AL47" s="3069"/>
      <c r="AM47" s="3069"/>
      <c r="AN47" s="3069"/>
      <c r="AO47" s="3069"/>
      <c r="AP47" s="3069"/>
      <c r="AQ47" s="3069"/>
      <c r="AR47" s="3069"/>
      <c r="AS47" s="3069"/>
      <c r="AT47" s="3069"/>
      <c r="AU47" s="3069"/>
      <c r="AV47" s="3069"/>
      <c r="AW47" s="3069"/>
      <c r="AX47" s="3069"/>
      <c r="AY47" s="3069"/>
      <c r="AZ47" s="3069"/>
      <c r="BA47" s="10">
        <v>1</v>
      </c>
    </row>
    <row r="48" spans="2:55">
      <c r="B48" s="5282"/>
      <c r="C48" s="3104"/>
      <c r="D48" s="5286"/>
      <c r="E48" s="5286"/>
      <c r="F48" s="5286"/>
      <c r="G48" s="5286"/>
      <c r="H48" s="5287"/>
      <c r="I48" s="3069"/>
      <c r="J48" s="3069">
        <v>1</v>
      </c>
      <c r="K48" s="3069">
        <v>1</v>
      </c>
      <c r="L48" s="3069">
        <v>1</v>
      </c>
      <c r="M48" s="3069"/>
      <c r="N48" s="3095" t="s">
        <v>6304</v>
      </c>
      <c r="O48" s="3107" t="str">
        <f>LEFT(N48,SEARCH(" ",N48)-1)</f>
        <v>Guillaume</v>
      </c>
      <c r="P48" s="3103" t="s">
        <v>6305</v>
      </c>
      <c r="Q48" s="3069"/>
      <c r="R48" s="3069"/>
      <c r="S48" s="3069"/>
      <c r="T48" s="3069"/>
      <c r="U48" s="3069"/>
      <c r="V48" s="3069"/>
      <c r="W48" s="3069"/>
      <c r="X48" s="3069"/>
      <c r="Y48" s="3069"/>
      <c r="Z48" s="3069"/>
      <c r="AA48" s="3069"/>
      <c r="AB48" s="3069"/>
      <c r="AC48" s="3069"/>
      <c r="AD48" s="3069"/>
      <c r="AE48" s="3069"/>
      <c r="AF48" s="3069"/>
      <c r="AG48" s="3069"/>
      <c r="AH48" s="3069"/>
      <c r="AI48" s="3069"/>
      <c r="AJ48" s="3069"/>
      <c r="AK48" s="3069"/>
      <c r="AL48" s="3069"/>
      <c r="AM48" s="3069"/>
      <c r="AN48" s="3069"/>
      <c r="AO48" s="3069"/>
      <c r="AP48" s="3069"/>
      <c r="AQ48" s="3069"/>
      <c r="AR48" s="3069"/>
      <c r="AS48" s="3069"/>
      <c r="AT48" s="3069"/>
      <c r="AU48" s="3069"/>
      <c r="AV48" s="3069"/>
      <c r="AW48" s="3069"/>
      <c r="AX48" s="3069"/>
      <c r="AY48" s="3069"/>
      <c r="AZ48" s="3069"/>
      <c r="BA48" s="10">
        <v>1</v>
      </c>
    </row>
    <row r="49" spans="2:53">
      <c r="B49" s="5282"/>
      <c r="C49" s="3104"/>
      <c r="D49" s="3108"/>
      <c r="E49" s="3108"/>
      <c r="F49" s="3108"/>
      <c r="G49" s="3108"/>
      <c r="H49" s="3109"/>
      <c r="I49" s="3069"/>
      <c r="J49" s="3069">
        <v>1</v>
      </c>
      <c r="K49" s="3069">
        <v>1</v>
      </c>
      <c r="L49" s="3069">
        <v>1</v>
      </c>
      <c r="M49" s="3069"/>
      <c r="N49" s="3095" t="s">
        <v>6304</v>
      </c>
      <c r="O49" s="3107" t="str">
        <f>RIGHT(N49,LEN(N49)-SEARCH(" ",N49))</f>
        <v>Tell</v>
      </c>
      <c r="P49" s="3103" t="str">
        <f ca="1">_xlfn.FORMULATEXT(O49)</f>
        <v>=DROITE(N49;NBCAR(N49)-CHERCHE(" ";N49))</v>
      </c>
      <c r="Q49" s="3069"/>
      <c r="R49" s="3069"/>
      <c r="S49" s="3069"/>
      <c r="T49" s="3069"/>
      <c r="U49" s="3069"/>
      <c r="V49" s="3069"/>
      <c r="W49" s="3069"/>
      <c r="X49" s="3069"/>
      <c r="Y49" s="3069"/>
      <c r="Z49" s="3069"/>
      <c r="AA49" s="3069"/>
      <c r="AB49" s="3069"/>
      <c r="AC49" s="3069"/>
      <c r="AD49" s="3069"/>
      <c r="AE49" s="3069"/>
      <c r="AF49" s="3069"/>
      <c r="AG49" s="3069"/>
      <c r="AH49" s="3069"/>
      <c r="AI49" s="3069"/>
      <c r="AJ49" s="3069"/>
      <c r="AK49" s="3069"/>
      <c r="AL49" s="3069"/>
      <c r="AM49" s="3069"/>
      <c r="AN49" s="3069"/>
      <c r="AO49" s="3069"/>
      <c r="AP49" s="3069"/>
      <c r="AQ49" s="3069"/>
      <c r="AR49" s="3069"/>
      <c r="AS49" s="3069"/>
      <c r="AT49" s="3069"/>
      <c r="AU49" s="3069"/>
      <c r="AV49" s="3069"/>
      <c r="AW49" s="3069"/>
      <c r="AX49" s="3069"/>
      <c r="AY49" s="3069"/>
      <c r="AZ49" s="3069"/>
      <c r="BA49" s="10">
        <v>1</v>
      </c>
    </row>
    <row r="50" spans="2:53">
      <c r="B50" s="5282"/>
      <c r="C50" s="3105" t="str">
        <f>HYPERLINK("#"&amp;ADDRESS(ROW(C36),COLUMN(C36),4)," 🔗 ICI")</f>
        <v xml:space="preserve"> 🔗 ICI</v>
      </c>
      <c r="D50" s="5288" t="str">
        <f ca="1">_xlfn.FORMULATEXT(C50)</f>
        <v>=LIEN_HYPERTEXTE("#"&amp;ADRESSE(LIGNE(C36);COLONNE(C36);4);" 🔗 ICI")</v>
      </c>
      <c r="E50" s="5288"/>
      <c r="F50" s="5288"/>
      <c r="G50" s="5288"/>
      <c r="H50" s="5289"/>
      <c r="I50" s="3069"/>
      <c r="J50" s="3069">
        <v>1</v>
      </c>
      <c r="K50" s="3069">
        <v>1</v>
      </c>
      <c r="L50" s="3069">
        <v>1</v>
      </c>
      <c r="M50" s="3069"/>
      <c r="N50" s="3110" t="s">
        <v>6306</v>
      </c>
      <c r="O50" s="3111" t="str">
        <f>LEFT(N50,SEARCH(",",N50)-1)</f>
        <v>Guillaume</v>
      </c>
      <c r="P50" s="3103" t="str">
        <f ca="1">_xlfn.FORMULATEXT(O50)</f>
        <v>=GAUCHE(N50;CHERCHE(",";N50)-1)</v>
      </c>
      <c r="Q50" s="3103"/>
      <c r="R50" s="3095"/>
      <c r="S50" s="3095"/>
      <c r="T50" s="3095"/>
      <c r="U50" s="3069"/>
      <c r="V50" s="3069"/>
      <c r="W50" s="3069"/>
      <c r="X50" s="3069"/>
      <c r="Y50" s="3069"/>
      <c r="Z50" s="3069"/>
      <c r="AA50" s="3069"/>
      <c r="AB50" s="3069"/>
      <c r="AC50" s="3069"/>
      <c r="AD50" s="3069"/>
      <c r="AE50" s="3069"/>
      <c r="AF50" s="3069"/>
      <c r="AG50" s="3069"/>
      <c r="AH50" s="3069"/>
      <c r="AI50" s="3069"/>
      <c r="AJ50" s="3069"/>
      <c r="AK50" s="3069"/>
      <c r="AL50" s="3069"/>
      <c r="AM50" s="3069"/>
      <c r="AN50" s="3069"/>
      <c r="AO50" s="3069"/>
      <c r="AP50" s="3069"/>
      <c r="AQ50" s="3069"/>
      <c r="AR50" s="3069"/>
      <c r="AS50" s="3069"/>
      <c r="AT50" s="3069"/>
      <c r="AU50" s="3069"/>
      <c r="AV50" s="3069"/>
      <c r="AW50" s="3069"/>
      <c r="AX50" s="3069"/>
      <c r="AY50" s="3069"/>
      <c r="AZ50" s="3069"/>
      <c r="BA50" s="10">
        <v>1</v>
      </c>
    </row>
    <row r="51" spans="2:53">
      <c r="B51" s="5282"/>
      <c r="C51" s="3104"/>
      <c r="D51" s="5288"/>
      <c r="E51" s="5288"/>
      <c r="F51" s="5288"/>
      <c r="G51" s="5288"/>
      <c r="H51" s="5289"/>
      <c r="I51" s="3069"/>
      <c r="J51" s="3069">
        <v>1</v>
      </c>
      <c r="K51" s="3069">
        <v>1</v>
      </c>
      <c r="L51" s="3069">
        <v>1</v>
      </c>
      <c r="M51" s="3069"/>
      <c r="N51" s="3069">
        <v>1</v>
      </c>
      <c r="O51" s="3111" t="str">
        <f>RIGHT(N50,LEN(N50)-SEARCH(",",N50))</f>
        <v>Tell</v>
      </c>
      <c r="P51" s="3103" t="str">
        <f ca="1">_xlfn.FORMULATEXT(O51)</f>
        <v>=DROITE(N50;NBCAR(N50)-CHERCHE(",";N50))</v>
      </c>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c r="AP51" s="3069"/>
      <c r="AQ51" s="3069"/>
      <c r="AR51" s="3069"/>
      <c r="AS51" s="3069"/>
      <c r="AT51" s="3069"/>
      <c r="AU51" s="3069"/>
      <c r="AV51" s="3069"/>
      <c r="AW51" s="3069"/>
      <c r="AX51" s="3069"/>
      <c r="AY51" s="3069"/>
      <c r="AZ51" s="3069"/>
      <c r="BA51" s="10">
        <v>1</v>
      </c>
    </row>
    <row r="52" spans="2:53">
      <c r="B52" s="5282"/>
      <c r="C52" s="3104"/>
      <c r="D52" s="3103"/>
      <c r="E52" s="3103"/>
      <c r="F52" s="3103"/>
      <c r="G52" s="3103"/>
      <c r="H52" s="3112"/>
      <c r="I52" s="3069"/>
      <c r="J52" s="3069"/>
      <c r="K52" s="3069"/>
      <c r="L52" s="3069"/>
      <c r="M52" s="3069"/>
      <c r="N52" s="3069">
        <v>1</v>
      </c>
      <c r="O52" s="3095" t="s">
        <v>6307</v>
      </c>
      <c r="P52" s="3069"/>
      <c r="Q52" s="3069"/>
      <c r="R52" s="3069"/>
      <c r="S52" s="3069"/>
      <c r="T52" s="3069"/>
      <c r="U52" s="3069"/>
      <c r="V52" s="3069"/>
      <c r="W52" s="3069"/>
      <c r="X52" s="3069"/>
      <c r="Y52" s="3069"/>
      <c r="Z52" s="3069"/>
      <c r="AA52" s="3069"/>
      <c r="AB52" s="3069"/>
      <c r="AC52" s="3069"/>
      <c r="AD52" s="3069"/>
      <c r="AE52" s="3069"/>
      <c r="AF52" s="3069"/>
      <c r="AG52" s="3069"/>
      <c r="AH52" s="3069"/>
      <c r="AI52" s="3069"/>
      <c r="AJ52" s="3069"/>
      <c r="AK52" s="3069"/>
      <c r="AL52" s="3069"/>
      <c r="AM52" s="3069"/>
      <c r="AN52" s="3069"/>
      <c r="AO52" s="3069"/>
      <c r="AP52" s="3069"/>
      <c r="AQ52" s="3069"/>
      <c r="AR52" s="3069"/>
      <c r="AS52" s="3069"/>
      <c r="AT52" s="3069"/>
      <c r="AU52" s="3069"/>
      <c r="AV52" s="3069"/>
      <c r="AW52" s="3069"/>
      <c r="AX52" s="3069"/>
      <c r="AY52" s="3069"/>
      <c r="AZ52" s="3069"/>
      <c r="BA52" s="10">
        <v>1</v>
      </c>
    </row>
    <row r="53" spans="2:53">
      <c r="B53" s="5282"/>
      <c r="C53" s="3113" t="str">
        <f>HYPERLINK("#"&amp;ADDRESS(ROW(C36),COLUMN(C36),4)," 🔗 "&amp;ADDRESS(ROW(C36),COLUMN(C36),4))</f>
        <v xml:space="preserve"> 🔗 C36</v>
      </c>
      <c r="D53" s="5288" t="str">
        <f ca="1">_xlfn.FORMULATEXT(C53)</f>
        <v>=LIEN_HYPERTEXTE("#"&amp;ADRESSE(LIGNE(C36);COLONNE(C36);4);" 🔗 "&amp;ADRESSE(LIGNE(C36);COLONNE(C36);4))</v>
      </c>
      <c r="E53" s="5288"/>
      <c r="F53" s="5288"/>
      <c r="G53" s="5288"/>
      <c r="H53" s="5289"/>
      <c r="I53" s="3069"/>
      <c r="J53" s="3069"/>
      <c r="K53" s="3069"/>
      <c r="L53" s="3069"/>
      <c r="M53" s="3069"/>
      <c r="O53" s="3069"/>
      <c r="P53" s="3114"/>
      <c r="Q53" s="3115" t="s">
        <v>6308</v>
      </c>
      <c r="R53" s="3116" t="s">
        <v>6309</v>
      </c>
      <c r="S53" s="3114"/>
      <c r="T53" s="3114"/>
      <c r="U53" s="3069"/>
      <c r="V53" s="3069"/>
      <c r="W53" s="3069"/>
      <c r="X53" s="3069"/>
      <c r="Y53" s="3069"/>
      <c r="Z53" s="3069"/>
      <c r="AA53" s="3069"/>
      <c r="AB53" s="3069"/>
      <c r="AC53" s="3069"/>
      <c r="AD53" s="3069"/>
      <c r="AE53" s="3069"/>
      <c r="AF53" s="3069"/>
      <c r="AG53" s="3069"/>
      <c r="AH53" s="3069"/>
      <c r="AI53" s="3069"/>
      <c r="AJ53" s="3069"/>
      <c r="AK53" s="3069"/>
      <c r="AL53" s="3069"/>
      <c r="AM53" s="3069"/>
      <c r="AN53" s="3069"/>
      <c r="AO53" s="3069"/>
      <c r="AP53" s="3069"/>
      <c r="AQ53" s="3069"/>
      <c r="AR53" s="3069"/>
      <c r="AS53" s="3069"/>
      <c r="AT53" s="3069"/>
      <c r="AU53" s="3069"/>
      <c r="AV53" s="3069"/>
      <c r="AW53" s="3069"/>
      <c r="AX53" s="3069"/>
      <c r="AY53" s="3069"/>
      <c r="AZ53" s="3069"/>
      <c r="BA53" s="10">
        <v>1</v>
      </c>
    </row>
    <row r="54" spans="2:53">
      <c r="B54" s="5282"/>
      <c r="C54" s="3104"/>
      <c r="D54" s="5288"/>
      <c r="E54" s="5288"/>
      <c r="F54" s="5288"/>
      <c r="G54" s="5288"/>
      <c r="H54" s="5289"/>
      <c r="I54" s="3069"/>
      <c r="J54" s="3069"/>
      <c r="K54" s="3069"/>
      <c r="L54" s="3069"/>
      <c r="M54" s="3069"/>
      <c r="N54" s="3069"/>
      <c r="O54" s="3069"/>
      <c r="P54" s="3069"/>
      <c r="Q54" s="3069"/>
      <c r="R54" s="3069"/>
      <c r="S54" s="3069"/>
      <c r="T54" s="3069"/>
      <c r="U54" s="3069"/>
      <c r="V54" s="3069"/>
      <c r="W54" s="3069"/>
      <c r="X54" s="3069"/>
      <c r="Y54" s="3069"/>
      <c r="Z54" s="3069"/>
      <c r="AA54" s="3069"/>
      <c r="AB54" s="3069"/>
      <c r="AC54" s="3069"/>
      <c r="AD54" s="3069"/>
      <c r="AE54" s="3069"/>
      <c r="AF54" s="3069"/>
      <c r="AG54" s="3069"/>
      <c r="AH54" s="3069"/>
      <c r="AI54" s="3069"/>
      <c r="AJ54" s="3069"/>
      <c r="AK54" s="3069"/>
      <c r="AL54" s="3069"/>
      <c r="AM54" s="3069"/>
      <c r="AN54" s="3069"/>
      <c r="AO54" s="3069"/>
      <c r="AP54" s="3069"/>
      <c r="AQ54" s="3069"/>
      <c r="AR54" s="3069"/>
      <c r="AS54" s="3069"/>
      <c r="AT54" s="3069"/>
      <c r="AU54" s="3069"/>
      <c r="AV54" s="3069"/>
      <c r="AW54" s="3069"/>
      <c r="AX54" s="3069"/>
      <c r="AY54" s="3069"/>
      <c r="AZ54" s="3069"/>
      <c r="BA54" s="10">
        <v>1</v>
      </c>
    </row>
    <row r="55" spans="2:53" ht="16.5" thickBot="1">
      <c r="B55" s="5282"/>
      <c r="C55" s="3104"/>
      <c r="D55" s="3085"/>
      <c r="E55" s="3085"/>
      <c r="F55" s="3085"/>
      <c r="G55" s="3085"/>
      <c r="H55" s="3089"/>
      <c r="I55" s="3069"/>
      <c r="J55" s="3069"/>
      <c r="K55" s="3069"/>
      <c r="L55" s="3069"/>
      <c r="M55" s="3069"/>
      <c r="N55" s="3069"/>
      <c r="O55" s="3069"/>
      <c r="P55" s="3069"/>
      <c r="Q55" s="3069"/>
      <c r="R55" s="3069"/>
      <c r="S55" s="3069"/>
      <c r="T55" s="3069"/>
      <c r="U55" s="3069"/>
      <c r="V55" s="3069"/>
      <c r="W55" s="3069"/>
      <c r="X55" s="3069"/>
      <c r="Y55" s="3069"/>
      <c r="Z55" s="3069"/>
      <c r="AA55" s="3069"/>
      <c r="AB55" s="3069"/>
      <c r="AC55" s="3069"/>
      <c r="AD55" s="3069"/>
      <c r="AE55" s="3069"/>
      <c r="AF55" s="3069"/>
      <c r="AG55" s="3069"/>
      <c r="AH55" s="3069"/>
      <c r="AI55" s="3069"/>
      <c r="AJ55" s="3069"/>
      <c r="AK55" s="3069"/>
      <c r="AL55" s="3069"/>
      <c r="AM55" s="3069"/>
      <c r="AN55" s="3069"/>
      <c r="AO55" s="3069"/>
      <c r="AP55" s="3069"/>
      <c r="AQ55" s="3069"/>
      <c r="AR55" s="3069"/>
      <c r="AS55" s="3069"/>
      <c r="AT55" s="3069"/>
      <c r="AU55" s="3069"/>
      <c r="AV55" s="3069"/>
      <c r="AW55" s="3069"/>
      <c r="AX55" s="3069"/>
      <c r="AY55" s="3069"/>
      <c r="AZ55" s="3069"/>
      <c r="BA55" s="10">
        <v>1</v>
      </c>
    </row>
    <row r="56" spans="2:53">
      <c r="B56" s="5282"/>
      <c r="C56" s="3113" t="str">
        <f>HYPERLINK("#"&amp;ADDRESS(ROW(C36),COLUMN(C36),4),"◀"&amp;ADDRESS(ROW(C36),COLUMN(C36),4))</f>
        <v>◀C36</v>
      </c>
      <c r="D56" s="5290" t="str">
        <f ca="1">_xlfn.FORMULATEXT(C56)</f>
        <v>=LIEN_HYPERTEXTE("#"&amp;ADRESSE(LIGNE(C36);COLONNE(C36);4);"◀"&amp;ADRESSE(LIGNE(C36);COLONNE(C36);4))</v>
      </c>
      <c r="E56" s="5290"/>
      <c r="F56" s="5290"/>
      <c r="G56" s="5290"/>
      <c r="H56" s="5291"/>
      <c r="I56" s="3069"/>
      <c r="J56" s="3117" t="s">
        <v>6310</v>
      </c>
      <c r="K56" s="3118"/>
      <c r="L56" s="3118"/>
      <c r="M56" s="3118"/>
      <c r="N56" s="3118"/>
      <c r="O56" s="3118"/>
      <c r="P56" s="3119"/>
      <c r="Q56" s="3069"/>
      <c r="R56" s="3069"/>
      <c r="S56" s="3069"/>
      <c r="T56" s="3069"/>
      <c r="U56" s="3069"/>
      <c r="V56" s="3069"/>
      <c r="W56" s="3069"/>
      <c r="X56" s="3069"/>
      <c r="Y56" s="3069"/>
      <c r="Z56" s="3069"/>
      <c r="AA56" s="3069"/>
      <c r="AB56" s="3069"/>
      <c r="AC56" s="3069"/>
      <c r="AD56" s="3069"/>
      <c r="AE56" s="3069"/>
      <c r="AF56" s="3069"/>
      <c r="AG56" s="3069"/>
      <c r="AH56" s="3069"/>
      <c r="AI56" s="3069"/>
      <c r="AJ56" s="3069"/>
      <c r="AK56" s="3069"/>
      <c r="AL56" s="3069"/>
      <c r="AM56" s="3069"/>
      <c r="AN56" s="3069"/>
      <c r="AO56" s="3069"/>
      <c r="AP56" s="3069"/>
      <c r="AQ56" s="3069"/>
      <c r="AR56" s="3069"/>
      <c r="AS56" s="3069"/>
      <c r="AT56" s="3069"/>
      <c r="AU56" s="3069"/>
      <c r="AV56" s="3069"/>
      <c r="AW56" s="3069"/>
      <c r="AX56" s="3069"/>
      <c r="AY56" s="3069"/>
      <c r="AZ56" s="3069"/>
      <c r="BA56" s="10">
        <v>1</v>
      </c>
    </row>
    <row r="57" spans="2:53">
      <c r="B57" s="5282"/>
      <c r="C57" s="3104"/>
      <c r="D57" s="5290"/>
      <c r="E57" s="5290"/>
      <c r="F57" s="5290"/>
      <c r="G57" s="5290"/>
      <c r="H57" s="5291"/>
      <c r="I57" s="3069"/>
      <c r="J57" s="3120" t="s">
        <v>6311</v>
      </c>
      <c r="K57" s="3121"/>
      <c r="L57" s="3121"/>
      <c r="M57" s="3121"/>
      <c r="N57" s="3121"/>
      <c r="O57" s="3121"/>
      <c r="P57" s="3122"/>
      <c r="Q57" s="3069"/>
      <c r="R57" s="3069"/>
      <c r="S57" s="3069"/>
      <c r="T57" s="3069"/>
      <c r="U57" s="3069"/>
      <c r="V57" s="3069"/>
      <c r="W57" s="3069"/>
      <c r="X57" s="3069"/>
      <c r="Y57" s="3069"/>
      <c r="Z57" s="3069"/>
      <c r="AA57" s="3069"/>
      <c r="AB57" s="3069"/>
      <c r="AC57" s="3069"/>
      <c r="AD57" s="3069"/>
      <c r="AE57" s="3069"/>
      <c r="AF57" s="3069"/>
      <c r="AG57" s="3069"/>
      <c r="AH57" s="3069"/>
      <c r="AI57" s="3069"/>
      <c r="AJ57" s="3069"/>
      <c r="AK57" s="3069"/>
      <c r="AL57" s="3069"/>
      <c r="AM57" s="3069"/>
      <c r="AN57" s="3069"/>
      <c r="AO57" s="3069"/>
      <c r="AP57" s="3069"/>
      <c r="AQ57" s="3069"/>
      <c r="AR57" s="3069"/>
      <c r="AS57" s="3069"/>
      <c r="AT57" s="3069"/>
      <c r="AU57" s="3069"/>
      <c r="AV57" s="3069"/>
      <c r="AW57" s="3069"/>
      <c r="AX57" s="3069"/>
      <c r="AY57" s="3069"/>
      <c r="AZ57" s="3069"/>
      <c r="BA57" s="10">
        <v>1</v>
      </c>
    </row>
    <row r="58" spans="2:53">
      <c r="B58" s="5282"/>
      <c r="C58" s="3104"/>
      <c r="D58" s="3108"/>
      <c r="E58" s="3108"/>
      <c r="F58" s="3108"/>
      <c r="G58" s="3108"/>
      <c r="H58" s="3109"/>
      <c r="I58" s="3069"/>
      <c r="J58" s="3120" t="s">
        <v>6312</v>
      </c>
      <c r="K58" s="3121"/>
      <c r="L58" s="3121"/>
      <c r="M58" s="3121"/>
      <c r="N58" s="3121"/>
      <c r="O58" s="3121"/>
      <c r="P58" s="3122"/>
      <c r="Q58" s="3069"/>
      <c r="R58" s="3069"/>
      <c r="S58" s="3069"/>
      <c r="T58" s="3069"/>
      <c r="U58" s="3069"/>
      <c r="V58" s="3069"/>
      <c r="W58" s="3069"/>
      <c r="X58" s="3069"/>
      <c r="Y58" s="3069"/>
      <c r="Z58" s="3069"/>
      <c r="AA58" s="3069"/>
      <c r="AB58" s="3069"/>
      <c r="AC58" s="3069"/>
      <c r="AD58" s="3069"/>
      <c r="AE58" s="3069"/>
      <c r="AF58" s="3069"/>
      <c r="AG58" s="3069"/>
      <c r="AH58" s="3069"/>
      <c r="AI58" s="3069"/>
      <c r="AJ58" s="3069"/>
      <c r="AK58" s="3069"/>
      <c r="AL58" s="3069"/>
      <c r="AM58" s="3069"/>
      <c r="AN58" s="3069"/>
      <c r="AO58" s="3069"/>
      <c r="AP58" s="3069"/>
      <c r="AQ58" s="3069"/>
      <c r="AR58" s="3069"/>
      <c r="AS58" s="3069"/>
      <c r="AT58" s="3069"/>
      <c r="AU58" s="3069"/>
      <c r="AV58" s="3069"/>
      <c r="AW58" s="3069"/>
      <c r="AX58" s="3069"/>
      <c r="AY58" s="3069"/>
      <c r="AZ58" s="3069"/>
      <c r="BA58" s="10">
        <v>1</v>
      </c>
    </row>
    <row r="59" spans="2:53">
      <c r="B59" s="5282"/>
      <c r="C59" s="3113" t="str">
        <f>HYPERLINK("#"&amp;ADDRESS(ROW(C36),COLUMN(C36),4),_xlfn.UNICHAR(128269)&amp;ADDRESS(ROW(C36),COLUMN(C36),4))</f>
        <v>🔍C36</v>
      </c>
      <c r="D59" s="5293" t="str">
        <f ca="1">_xlfn.FORMULATEXT(C59)</f>
        <v>=LIEN_HYPERTEXTE("#"&amp;ADRESSE(LIGNE(C36);COLONNE(C36);4);UNICAR(128269)&amp;ADRESSE(LIGNE(C36);COLONNE(C36);4))</v>
      </c>
      <c r="E59" s="5293"/>
      <c r="F59" s="5293"/>
      <c r="G59" s="5293"/>
      <c r="H59" s="5294"/>
      <c r="I59" s="3069"/>
      <c r="J59" s="3120" t="s">
        <v>6313</v>
      </c>
      <c r="K59" s="3121"/>
      <c r="L59" s="3121"/>
      <c r="M59" s="3121"/>
      <c r="N59" s="3121"/>
      <c r="O59" s="3121"/>
      <c r="P59" s="3122"/>
      <c r="Q59" s="3069"/>
      <c r="R59" s="3069"/>
      <c r="S59" s="3069"/>
      <c r="T59" s="3069"/>
      <c r="U59" s="3069"/>
      <c r="V59" s="3069"/>
      <c r="W59" s="3069"/>
      <c r="X59" s="3069"/>
      <c r="Y59" s="3069"/>
      <c r="Z59" s="3069"/>
      <c r="AA59" s="3069"/>
      <c r="AB59" s="3069"/>
      <c r="AC59" s="3069"/>
      <c r="AD59" s="3069"/>
      <c r="AE59" s="3069"/>
      <c r="AF59" s="3069"/>
      <c r="AG59" s="3069"/>
      <c r="AH59" s="3069"/>
      <c r="AI59" s="3069"/>
      <c r="AJ59" s="3069"/>
      <c r="AK59" s="3069"/>
      <c r="AL59" s="3069"/>
      <c r="AM59" s="3069"/>
      <c r="AN59" s="3069"/>
      <c r="AO59" s="3069"/>
      <c r="AP59" s="3069"/>
      <c r="AQ59" s="3069"/>
      <c r="AR59" s="3069"/>
      <c r="AS59" s="3069"/>
      <c r="AT59" s="3069"/>
      <c r="AU59" s="3069"/>
      <c r="AV59" s="3069"/>
      <c r="AW59" s="3069"/>
      <c r="AX59" s="3069"/>
      <c r="AY59" s="3069"/>
      <c r="AZ59" s="3069"/>
      <c r="BA59" s="10">
        <v>1</v>
      </c>
    </row>
    <row r="60" spans="2:53">
      <c r="B60" s="5282"/>
      <c r="C60" s="3104"/>
      <c r="D60" s="5293"/>
      <c r="E60" s="5293"/>
      <c r="F60" s="5293"/>
      <c r="G60" s="5293"/>
      <c r="H60" s="5294"/>
      <c r="I60" s="3069"/>
      <c r="J60" s="3125" t="s">
        <v>6314</v>
      </c>
      <c r="K60" s="3126"/>
      <c r="L60" s="3126"/>
      <c r="M60" s="3126"/>
      <c r="N60" s="3126"/>
      <c r="O60" s="3126"/>
      <c r="P60" s="3127"/>
      <c r="Q60" s="3069"/>
      <c r="R60" s="3069"/>
      <c r="S60" s="3069"/>
      <c r="T60" s="3069"/>
      <c r="U60" s="3069"/>
      <c r="V60" s="3069"/>
      <c r="W60" s="3069"/>
      <c r="X60" s="3069"/>
      <c r="Y60" s="3069"/>
      <c r="Z60" s="3069"/>
      <c r="AA60" s="3069"/>
      <c r="AB60" s="3069"/>
      <c r="AC60" s="3069"/>
      <c r="AD60" s="3069"/>
      <c r="AE60" s="3069"/>
      <c r="AF60" s="3069"/>
      <c r="AG60" s="3069"/>
      <c r="AH60" s="3069"/>
      <c r="AI60" s="3069"/>
      <c r="AJ60" s="3069"/>
      <c r="AK60" s="3069"/>
      <c r="AL60" s="3069"/>
      <c r="AM60" s="3069"/>
      <c r="AN60" s="3069"/>
      <c r="AO60" s="3069"/>
      <c r="AP60" s="3069"/>
      <c r="AQ60" s="3069"/>
      <c r="AR60" s="3069"/>
      <c r="AS60" s="3069"/>
      <c r="AT60" s="3069"/>
      <c r="AU60" s="3069"/>
      <c r="AV60" s="3069"/>
      <c r="AW60" s="3069"/>
      <c r="AX60" s="3069"/>
      <c r="AY60" s="3069"/>
      <c r="AZ60" s="3069"/>
      <c r="BA60" s="10">
        <v>1</v>
      </c>
    </row>
    <row r="61" spans="2:53">
      <c r="B61" s="5282"/>
      <c r="C61" s="3104"/>
      <c r="D61" s="3123"/>
      <c r="E61" s="3123"/>
      <c r="F61" s="3123"/>
      <c r="G61" s="3123"/>
      <c r="H61" s="3124"/>
      <c r="I61" s="3069"/>
      <c r="J61" s="3128">
        <v>14</v>
      </c>
      <c r="K61" s="3129">
        <v>14</v>
      </c>
      <c r="L61" s="3129">
        <v>14</v>
      </c>
      <c r="M61" s="3129">
        <v>14</v>
      </c>
      <c r="N61" s="3129">
        <v>14</v>
      </c>
      <c r="O61" s="3129">
        <v>14</v>
      </c>
      <c r="P61" s="3130">
        <v>14</v>
      </c>
      <c r="Q61" s="3131" t="s">
        <v>6315</v>
      </c>
      <c r="R61" s="3069"/>
      <c r="S61" s="3069"/>
      <c r="T61" s="3069"/>
      <c r="U61" s="3069"/>
      <c r="V61" s="3069"/>
      <c r="W61" s="3069"/>
      <c r="X61" s="3069"/>
      <c r="Y61" s="3069"/>
      <c r="Z61" s="3069"/>
      <c r="AA61" s="3069"/>
      <c r="AB61" s="3069"/>
      <c r="AC61" s="3069"/>
      <c r="AD61" s="3069"/>
      <c r="AE61" s="3069"/>
      <c r="AF61" s="3069"/>
      <c r="AG61" s="3069"/>
      <c r="AH61" s="3069"/>
      <c r="AI61" s="3069"/>
      <c r="AJ61" s="3069"/>
      <c r="AK61" s="3069"/>
      <c r="AL61" s="3069"/>
      <c r="AM61" s="3069"/>
      <c r="AN61" s="3069"/>
      <c r="AO61" s="3069"/>
      <c r="AP61" s="3069"/>
      <c r="AQ61" s="3069"/>
      <c r="AR61" s="3069"/>
      <c r="AS61" s="3069"/>
      <c r="AT61" s="3069"/>
      <c r="AU61" s="3069"/>
      <c r="AV61" s="3069"/>
      <c r="AW61" s="3069"/>
      <c r="AX61" s="3069"/>
      <c r="AY61" s="3069"/>
      <c r="AZ61" s="3069"/>
      <c r="BA61" s="10">
        <v>1</v>
      </c>
    </row>
    <row r="62" spans="2:53" ht="16.5" thickBot="1">
      <c r="B62" s="5282"/>
      <c r="C62" s="3132"/>
      <c r="D62" s="3133" t="s">
        <v>6316</v>
      </c>
      <c r="E62" s="3123" t="str">
        <f>C36</f>
        <v>C36</v>
      </c>
      <c r="F62" s="3134" t="s">
        <v>6317</v>
      </c>
      <c r="G62" s="3123"/>
      <c r="H62" s="3124"/>
      <c r="I62" s="3069"/>
      <c r="J62" s="3135">
        <f t="shared" ref="J62:O62" ca="1" si="0">CELL("largeur",J62)</f>
        <v>18</v>
      </c>
      <c r="K62" s="3136">
        <f t="shared" ca="1" si="0"/>
        <v>16</v>
      </c>
      <c r="L62" s="3136">
        <f t="shared" ca="1" si="0"/>
        <v>16</v>
      </c>
      <c r="M62" s="3136">
        <f t="shared" ca="1" si="0"/>
        <v>18</v>
      </c>
      <c r="N62" s="3136">
        <f t="shared" ca="1" si="0"/>
        <v>16</v>
      </c>
      <c r="O62" s="3136">
        <f t="shared" ca="1" si="0"/>
        <v>16</v>
      </c>
      <c r="P62" s="3137">
        <f ca="1">CELL("largeur",P62)</f>
        <v>16</v>
      </c>
      <c r="Q62" s="3131" t="s">
        <v>6318</v>
      </c>
      <c r="R62" s="3069"/>
      <c r="S62" s="3069"/>
      <c r="T62" s="3069"/>
      <c r="U62" s="3069"/>
      <c r="V62" s="3069"/>
      <c r="W62" s="3069"/>
      <c r="X62" s="3069"/>
      <c r="Y62" s="3069"/>
      <c r="Z62" s="3069"/>
      <c r="AA62" s="3069"/>
      <c r="AB62" s="3069"/>
      <c r="AC62" s="3069"/>
      <c r="AD62" s="3069"/>
      <c r="AE62" s="3069"/>
      <c r="AF62" s="3069"/>
      <c r="AG62" s="3069"/>
      <c r="AH62" s="3069"/>
      <c r="AI62" s="3069"/>
      <c r="AJ62" s="3069"/>
      <c r="AK62" s="3069"/>
      <c r="AL62" s="3069"/>
      <c r="AM62" s="3069"/>
      <c r="AN62" s="3069"/>
      <c r="AO62" s="3069"/>
      <c r="AP62" s="3069"/>
      <c r="AQ62" s="3069"/>
      <c r="AR62" s="3069"/>
      <c r="AS62" s="3069"/>
      <c r="AT62" s="3069"/>
      <c r="AU62" s="3069"/>
      <c r="AV62" s="3069"/>
      <c r="AW62" s="3069"/>
      <c r="AX62" s="3069"/>
      <c r="AY62" s="3069"/>
      <c r="AZ62" s="3069"/>
      <c r="BA62" s="10">
        <v>1</v>
      </c>
    </row>
    <row r="63" spans="2:53">
      <c r="B63" s="5282"/>
      <c r="C63" s="5295" t="s">
        <v>6319</v>
      </c>
      <c r="D63" s="5295"/>
      <c r="E63" s="5295"/>
      <c r="F63" s="5295"/>
      <c r="G63" s="5295"/>
      <c r="H63" s="5296"/>
      <c r="I63" s="3069"/>
      <c r="K63" s="3069"/>
      <c r="L63" s="3069"/>
      <c r="M63" s="3069"/>
      <c r="N63" s="3069"/>
      <c r="O63" s="3069"/>
      <c r="P63" s="3069"/>
      <c r="Q63" s="3069"/>
      <c r="R63" s="3069"/>
      <c r="S63" s="3069"/>
      <c r="T63" s="3069"/>
      <c r="U63" s="3069"/>
      <c r="V63" s="3069"/>
      <c r="W63" s="3069"/>
      <c r="X63" s="3069"/>
      <c r="Y63" s="3069"/>
      <c r="Z63" s="3069"/>
      <c r="AA63" s="3069"/>
      <c r="AB63" s="3069"/>
      <c r="AC63" s="3069"/>
      <c r="AD63" s="3069"/>
      <c r="AE63" s="3069"/>
      <c r="AF63" s="3069"/>
      <c r="AG63" s="3069"/>
      <c r="AH63" s="3069"/>
      <c r="AI63" s="3069"/>
      <c r="AJ63" s="3069"/>
      <c r="AK63" s="3069"/>
      <c r="AL63" s="3069"/>
      <c r="AM63" s="3069"/>
      <c r="AN63" s="3069"/>
      <c r="AO63" s="3069"/>
      <c r="AP63" s="3069"/>
      <c r="AQ63" s="3069"/>
      <c r="AR63" s="3069"/>
      <c r="AS63" s="3069"/>
      <c r="AT63" s="3069"/>
      <c r="AU63" s="3069"/>
      <c r="AV63" s="3069"/>
      <c r="AW63" s="3069"/>
      <c r="AX63" s="3069"/>
      <c r="AY63" s="3069"/>
      <c r="AZ63" s="3069"/>
      <c r="BA63" s="10">
        <v>1</v>
      </c>
    </row>
    <row r="64" spans="2:53">
      <c r="B64" s="5282"/>
      <c r="C64" s="5295"/>
      <c r="D64" s="5295"/>
      <c r="E64" s="5295"/>
      <c r="F64" s="5295"/>
      <c r="G64" s="5295"/>
      <c r="H64" s="5296"/>
      <c r="I64" s="3069"/>
      <c r="J64" s="3138" t="s">
        <v>6320</v>
      </c>
      <c r="K64" s="3069"/>
      <c r="L64" s="3069"/>
      <c r="M64" s="3069"/>
      <c r="N64" s="3069"/>
      <c r="O64" s="3069"/>
      <c r="P64" s="3069"/>
      <c r="Q64" s="3069"/>
      <c r="R64" s="3069"/>
      <c r="S64" s="3069"/>
      <c r="T64" s="3069"/>
      <c r="U64" s="3069"/>
      <c r="V64" s="3069"/>
      <c r="W64" s="3069"/>
      <c r="X64" s="3069"/>
      <c r="Y64" s="3069"/>
      <c r="Z64" s="3069"/>
      <c r="AA64" s="3069"/>
      <c r="AB64" s="3069"/>
      <c r="AC64" s="3069"/>
      <c r="AD64" s="3069"/>
      <c r="AE64" s="3069"/>
      <c r="AF64" s="3069"/>
      <c r="AG64" s="3069"/>
      <c r="AH64" s="3069"/>
      <c r="AI64" s="3069"/>
      <c r="AJ64" s="3069"/>
      <c r="AK64" s="3069"/>
      <c r="AL64" s="3069"/>
      <c r="AM64" s="3069"/>
      <c r="AN64" s="3069"/>
      <c r="AO64" s="3069"/>
      <c r="AP64" s="3069"/>
      <c r="AQ64" s="3069"/>
      <c r="AR64" s="3069"/>
      <c r="AS64" s="3069"/>
      <c r="AT64" s="3069"/>
      <c r="AU64" s="3069"/>
      <c r="AV64" s="3069"/>
      <c r="AW64" s="3069"/>
      <c r="AX64" s="3069"/>
      <c r="AY64" s="3069"/>
      <c r="AZ64" s="3069"/>
      <c r="BA64" s="10">
        <v>1</v>
      </c>
    </row>
    <row r="65" spans="2:53">
      <c r="B65" s="5282"/>
      <c r="C65" s="3104"/>
      <c r="D65" s="3139"/>
      <c r="E65" s="3139"/>
      <c r="F65" s="3139"/>
      <c r="G65" s="3139"/>
      <c r="H65" s="3140"/>
      <c r="I65" s="3069"/>
      <c r="J65" s="3141" t="s">
        <v>6321</v>
      </c>
      <c r="K65" s="3069"/>
      <c r="L65" s="3069"/>
      <c r="M65" s="3069"/>
      <c r="O65" s="3142"/>
      <c r="P65" s="3143" t="s">
        <v>6322</v>
      </c>
      <c r="Q65" s="3116" t="s">
        <v>6323</v>
      </c>
      <c r="R65" s="3142"/>
      <c r="S65" s="3142"/>
      <c r="T65" s="3142"/>
      <c r="U65" s="3069"/>
      <c r="V65" s="3069"/>
      <c r="W65" s="3069"/>
      <c r="X65" s="3069"/>
      <c r="Y65" s="3069"/>
      <c r="Z65" s="3069"/>
      <c r="AA65" s="3069"/>
      <c r="AB65" s="3069"/>
      <c r="AC65" s="3069"/>
      <c r="AD65" s="3069"/>
      <c r="AE65" s="3069"/>
      <c r="AF65" s="3069"/>
      <c r="AG65" s="3069"/>
      <c r="AH65" s="3069"/>
      <c r="AI65" s="3069"/>
      <c r="AJ65" s="3069"/>
      <c r="AK65" s="3069"/>
      <c r="AL65" s="3069"/>
      <c r="AM65" s="3069"/>
      <c r="AN65" s="3069"/>
      <c r="AO65" s="3069"/>
      <c r="AP65" s="3069"/>
      <c r="AQ65" s="3069"/>
      <c r="AR65" s="3069"/>
      <c r="AS65" s="3069"/>
      <c r="AT65" s="3069"/>
      <c r="AU65" s="3069"/>
      <c r="AV65" s="3069"/>
      <c r="AW65" s="3069"/>
      <c r="AX65" s="3069"/>
      <c r="AY65" s="3069"/>
      <c r="AZ65" s="3069"/>
      <c r="BA65" s="10">
        <v>1</v>
      </c>
    </row>
    <row r="66" spans="2:53" ht="16.5" thickBot="1">
      <c r="B66" s="5282"/>
      <c r="C66" s="3144" t="s">
        <v>6324</v>
      </c>
      <c r="D66" s="3139"/>
      <c r="E66" s="3139"/>
      <c r="F66" s="3139"/>
      <c r="G66" s="3139"/>
      <c r="H66" s="3140"/>
      <c r="I66" s="3069"/>
      <c r="J66" s="3145" t="s">
        <v>6325</v>
      </c>
      <c r="K66" s="3069"/>
      <c r="L66" s="3069"/>
      <c r="M66" s="3069"/>
      <c r="N66" s="3069"/>
      <c r="O66" s="3069"/>
      <c r="P66" s="3069"/>
      <c r="Q66" s="3069"/>
      <c r="R66" s="3069"/>
      <c r="S66" s="3069"/>
      <c r="T66" s="3069"/>
      <c r="U66" s="3069"/>
      <c r="V66" s="3069"/>
      <c r="W66" s="3069"/>
      <c r="X66" s="3069"/>
      <c r="Y66" s="3069"/>
      <c r="Z66" s="3069"/>
      <c r="AA66" s="3069"/>
      <c r="AB66" s="3069"/>
      <c r="AC66" s="3069"/>
      <c r="AD66" s="3069"/>
      <c r="AE66" s="3069"/>
      <c r="AF66" s="3069"/>
      <c r="AG66" s="3069"/>
      <c r="AH66" s="3069"/>
      <c r="AI66" s="3069"/>
      <c r="AJ66" s="3069"/>
      <c r="AK66" s="3069"/>
      <c r="AL66" s="3069"/>
      <c r="AM66" s="3069"/>
      <c r="AN66" s="3069"/>
      <c r="AO66" s="3069"/>
      <c r="AP66" s="3069"/>
      <c r="AQ66" s="3069"/>
      <c r="AR66" s="3069"/>
      <c r="AS66" s="3069"/>
      <c r="AT66" s="3069"/>
      <c r="AU66" s="3069"/>
      <c r="AV66" s="3069"/>
      <c r="AW66" s="3069"/>
      <c r="AX66" s="3069"/>
      <c r="AY66" s="3069"/>
      <c r="AZ66" s="3069"/>
      <c r="BA66" s="10">
        <v>1</v>
      </c>
    </row>
    <row r="67" spans="2:53">
      <c r="B67" s="5282"/>
      <c r="C67" s="3146" t="s">
        <v>6326</v>
      </c>
      <c r="D67" s="3139"/>
      <c r="E67" s="3139"/>
      <c r="F67" s="3139"/>
      <c r="G67" s="3139"/>
      <c r="H67" s="3140"/>
      <c r="I67" s="3069"/>
      <c r="J67" s="3147" t="s">
        <v>6327</v>
      </c>
      <c r="K67" s="3069"/>
      <c r="L67" s="3069"/>
      <c r="M67" s="3069"/>
      <c r="N67" s="3148" t="s">
        <v>89</v>
      </c>
      <c r="O67" s="5297" t="s">
        <v>6328</v>
      </c>
      <c r="P67" s="5297"/>
      <c r="Q67" s="5297"/>
      <c r="R67" s="5297"/>
      <c r="S67" s="5298"/>
      <c r="T67" s="3069"/>
      <c r="U67" s="3069"/>
      <c r="V67" s="3069"/>
      <c r="W67" s="3069"/>
      <c r="X67" s="3069"/>
      <c r="Y67" s="3069"/>
      <c r="Z67" s="3069"/>
      <c r="AA67" s="3069"/>
      <c r="AB67" s="3069"/>
      <c r="AC67" s="3069"/>
      <c r="AD67" s="3069"/>
      <c r="AE67" s="3069"/>
      <c r="AF67" s="3069"/>
      <c r="AG67" s="3069"/>
      <c r="AH67" s="3069"/>
      <c r="AI67" s="3069"/>
      <c r="AJ67" s="3069"/>
      <c r="AK67" s="3069"/>
      <c r="AL67" s="3069"/>
      <c r="AM67" s="3069"/>
      <c r="AN67" s="3069"/>
      <c r="AO67" s="3069"/>
      <c r="AP67" s="3069"/>
      <c r="AQ67" s="3069"/>
      <c r="AR67" s="3069"/>
      <c r="AS67" s="3069"/>
      <c r="AT67" s="3069"/>
      <c r="AU67" s="3069"/>
      <c r="AV67" s="3069"/>
      <c r="AW67" s="3069"/>
      <c r="AX67" s="3069"/>
      <c r="AY67" s="3069"/>
      <c r="AZ67" s="3069"/>
      <c r="BA67" s="10">
        <v>1</v>
      </c>
    </row>
    <row r="68" spans="2:53">
      <c r="B68" s="5282"/>
      <c r="C68" s="5299" t="s">
        <v>6329</v>
      </c>
      <c r="D68" s="5299"/>
      <c r="E68" s="5299"/>
      <c r="F68" s="5299"/>
      <c r="G68" s="5299"/>
      <c r="H68" s="5300"/>
      <c r="I68" s="3069"/>
      <c r="J68" s="3149" t="s">
        <v>6330</v>
      </c>
      <c r="K68" s="3069"/>
      <c r="L68" s="3069"/>
      <c r="M68" s="3069"/>
      <c r="N68" s="5301">
        <v>3</v>
      </c>
      <c r="O68"/>
      <c r="P68" s="3150" t="s">
        <v>6331</v>
      </c>
      <c r="Q68" s="3151" t="s">
        <v>6332</v>
      </c>
      <c r="R68" s="3152"/>
      <c r="S68" s="3153"/>
      <c r="T68" s="3069"/>
      <c r="U68" s="3069"/>
      <c r="V68" s="3069"/>
      <c r="W68" s="3069"/>
      <c r="X68" s="3069"/>
      <c r="Y68" s="3069"/>
      <c r="Z68" s="3069"/>
      <c r="AA68" s="3069"/>
      <c r="AB68" s="3069"/>
      <c r="AC68" s="3069"/>
      <c r="AD68" s="3069"/>
      <c r="AE68" s="3069"/>
      <c r="AF68" s="3069"/>
      <c r="AG68" s="3069"/>
      <c r="AH68" s="3069"/>
      <c r="AI68" s="3069"/>
      <c r="AJ68" s="3069"/>
      <c r="AK68" s="3069"/>
      <c r="AL68" s="3069"/>
      <c r="AM68" s="3069"/>
      <c r="AN68" s="3069"/>
      <c r="AO68" s="3069"/>
      <c r="AP68" s="3069"/>
      <c r="AQ68" s="3069"/>
      <c r="AR68" s="3069"/>
      <c r="AS68" s="3069"/>
      <c r="AT68" s="3069"/>
      <c r="AU68" s="3069"/>
      <c r="AV68" s="3069"/>
      <c r="AW68" s="3069"/>
      <c r="AX68" s="3069"/>
      <c r="AY68" s="3069"/>
      <c r="AZ68" s="3069"/>
      <c r="BA68" s="10">
        <v>1</v>
      </c>
    </row>
    <row r="69" spans="2:53">
      <c r="B69" s="5282"/>
      <c r="C69" s="5299"/>
      <c r="D69" s="5299"/>
      <c r="E69" s="5299"/>
      <c r="F69" s="5299"/>
      <c r="G69" s="5299"/>
      <c r="H69" s="5300"/>
      <c r="I69" s="3069"/>
      <c r="J69" s="3154" t="s">
        <v>6333</v>
      </c>
      <c r="K69" s="3069"/>
      <c r="L69" s="3069"/>
      <c r="M69" s="3069"/>
      <c r="N69" s="5301"/>
      <c r="O69" s="97"/>
      <c r="P69" s="97"/>
      <c r="Q69" s="97"/>
      <c r="R69" s="97"/>
      <c r="S69" s="2550"/>
      <c r="T69" s="3069"/>
      <c r="U69" s="3069"/>
      <c r="V69" s="3069"/>
      <c r="W69" s="3069"/>
      <c r="X69" s="3069"/>
      <c r="Y69" s="3069"/>
      <c r="Z69" s="3069"/>
      <c r="AA69" s="3069"/>
      <c r="AB69" s="3069"/>
      <c r="AC69" s="3069"/>
      <c r="AD69" s="3069"/>
      <c r="AE69" s="3069"/>
      <c r="AF69" s="3069"/>
      <c r="AG69" s="3069"/>
      <c r="AH69" s="3069"/>
      <c r="AI69" s="3069"/>
      <c r="AJ69" s="3069"/>
      <c r="AK69" s="3069"/>
      <c r="AL69" s="3069"/>
      <c r="AM69" s="3069"/>
      <c r="AN69" s="3069"/>
      <c r="AO69" s="3069"/>
      <c r="AP69" s="3069"/>
      <c r="AQ69" s="3069"/>
      <c r="AR69" s="3069"/>
      <c r="AS69" s="3069"/>
      <c r="AT69" s="3069"/>
      <c r="AU69" s="3069"/>
      <c r="AV69" s="3069"/>
      <c r="AW69" s="3069"/>
      <c r="AX69" s="3069"/>
      <c r="AY69" s="3069"/>
      <c r="AZ69" s="3069"/>
      <c r="BA69" s="10">
        <v>1</v>
      </c>
    </row>
    <row r="70" spans="2:53">
      <c r="B70" s="5282"/>
      <c r="C70" s="3146"/>
      <c r="D70" s="3139"/>
      <c r="E70" s="3139"/>
      <c r="F70" s="3139"/>
      <c r="G70" s="3139"/>
      <c r="H70" s="3140"/>
      <c r="I70" s="3069"/>
      <c r="J70" s="3155" t="s">
        <v>6334</v>
      </c>
      <c r="K70" s="3069"/>
      <c r="L70" s="3069"/>
      <c r="M70" s="3069"/>
      <c r="N70" s="5301"/>
      <c r="O70" s="25"/>
      <c r="P70" s="25"/>
      <c r="Q70" s="3156" t="s">
        <v>6335</v>
      </c>
      <c r="R70" s="3157">
        <v>6</v>
      </c>
      <c r="S70" s="162"/>
      <c r="T70" s="3069"/>
      <c r="U70" s="3069"/>
      <c r="V70" s="3069"/>
      <c r="W70" s="3069"/>
      <c r="X70" s="3069"/>
      <c r="Y70" s="3069"/>
      <c r="Z70" s="3069"/>
      <c r="AA70" s="3069"/>
      <c r="AB70" s="3069"/>
      <c r="AC70" s="3069"/>
      <c r="AD70" s="3069"/>
      <c r="AE70" s="3069"/>
      <c r="AF70" s="3069"/>
      <c r="AG70" s="3069"/>
      <c r="AH70" s="3069"/>
      <c r="AI70" s="3069"/>
      <c r="AJ70" s="3069"/>
      <c r="AK70" s="3069"/>
      <c r="AL70" s="3069"/>
      <c r="AM70" s="3069"/>
      <c r="AN70" s="3069"/>
      <c r="AO70" s="3069"/>
      <c r="AP70" s="3069"/>
      <c r="AQ70" s="3069"/>
      <c r="AR70" s="3069"/>
      <c r="AS70" s="3069"/>
      <c r="AT70" s="3069"/>
      <c r="AU70" s="3069"/>
      <c r="AV70" s="3069"/>
      <c r="AW70" s="3069"/>
      <c r="AX70" s="3069"/>
      <c r="AY70" s="3069"/>
      <c r="AZ70" s="3069"/>
      <c r="BA70" s="10">
        <v>1</v>
      </c>
    </row>
    <row r="71" spans="2:53">
      <c r="B71" s="5282"/>
      <c r="C71" s="3158" t="str">
        <f>HYPERLINK("# c131",_xlfn.UNICHAR(128269)&amp;" 🔗 Lien")</f>
        <v>🔍 🔗 Lien</v>
      </c>
      <c r="D71" s="3159" t="str">
        <f ca="1">_xlfn.FORMULATEXT(C71)</f>
        <v>=LIEN_HYPERTEXTE("# c131";UNICAR(128269)&amp;" 🔗 Lien")</v>
      </c>
      <c r="E71" s="3085"/>
      <c r="F71" s="3085"/>
      <c r="G71" s="3085"/>
      <c r="H71" s="3089"/>
      <c r="I71" s="3069"/>
      <c r="J71" s="3160" t="s">
        <v>6336</v>
      </c>
      <c r="K71" s="3069"/>
      <c r="L71" s="3069"/>
      <c r="M71" s="3069"/>
      <c r="N71" s="5301"/>
      <c r="O71" s="25"/>
      <c r="P71" s="25"/>
      <c r="Q71" s="3156" t="s">
        <v>6337</v>
      </c>
      <c r="R71" s="3157">
        <v>4</v>
      </c>
      <c r="S71" s="162"/>
      <c r="T71" s="3069"/>
      <c r="U71" s="3069"/>
      <c r="V71" s="3069"/>
      <c r="W71" s="3069"/>
      <c r="X71" s="3069"/>
      <c r="Y71" s="3069"/>
      <c r="Z71" s="3069"/>
      <c r="AA71" s="3069"/>
      <c r="AB71" s="3069"/>
      <c r="AC71" s="3069"/>
      <c r="AD71" s="3069"/>
      <c r="AE71" s="3069"/>
      <c r="AF71" s="3069"/>
      <c r="AG71" s="3069"/>
      <c r="AH71" s="3069"/>
      <c r="AI71" s="3069"/>
      <c r="AJ71" s="3069"/>
      <c r="AK71" s="3069"/>
      <c r="AL71" s="3069"/>
      <c r="AM71" s="3069"/>
      <c r="AN71" s="3069"/>
      <c r="AO71" s="3069"/>
      <c r="AP71" s="3069"/>
      <c r="AQ71" s="3069"/>
      <c r="AR71" s="3069"/>
      <c r="AS71" s="3069"/>
      <c r="AT71" s="3069"/>
      <c r="AU71" s="3069"/>
      <c r="AV71" s="3069"/>
      <c r="AW71" s="3069"/>
      <c r="AX71" s="3069"/>
      <c r="AY71" s="3069"/>
      <c r="AZ71" s="3069"/>
      <c r="BA71" s="10">
        <v>1</v>
      </c>
    </row>
    <row r="72" spans="2:53">
      <c r="B72" s="5282"/>
      <c r="C72" s="3161"/>
      <c r="D72" s="3159"/>
      <c r="E72" s="3085"/>
      <c r="F72" s="3085"/>
      <c r="G72" s="3085"/>
      <c r="H72" s="3089"/>
      <c r="I72" s="3069"/>
      <c r="J72" s="3162" t="s">
        <v>6338</v>
      </c>
      <c r="K72" s="3069"/>
      <c r="L72" s="3069"/>
      <c r="M72" s="3069"/>
      <c r="N72" s="5301"/>
      <c r="O72" s="25"/>
      <c r="P72" s="25"/>
      <c r="Q72" s="25" t="s">
        <v>6339</v>
      </c>
      <c r="R72" s="3163" t="str">
        <f>MID(Q68,R70,R71)</f>
        <v>4522</v>
      </c>
      <c r="S72" s="162"/>
      <c r="T72" s="3069"/>
      <c r="U72" s="3069"/>
      <c r="V72" s="3069"/>
      <c r="W72" s="3069"/>
      <c r="X72" s="3069"/>
      <c r="Y72" s="3069"/>
      <c r="Z72" s="3069"/>
      <c r="AA72" s="3069"/>
      <c r="AB72" s="3069"/>
      <c r="AC72" s="3069"/>
      <c r="AD72" s="3069"/>
      <c r="AE72" s="3069"/>
      <c r="AF72" s="3069"/>
      <c r="AG72" s="3069"/>
      <c r="AH72" s="3069"/>
      <c r="AI72" s="3069"/>
      <c r="AJ72" s="3069"/>
      <c r="AK72" s="3069"/>
      <c r="AL72" s="3069"/>
      <c r="AM72" s="3069"/>
      <c r="AN72" s="3069"/>
      <c r="AO72" s="3069"/>
      <c r="AP72" s="3069"/>
      <c r="AQ72" s="3069"/>
      <c r="AR72" s="3069"/>
      <c r="AS72" s="3069"/>
      <c r="AT72" s="3069"/>
      <c r="AU72" s="3069"/>
      <c r="AV72" s="3069"/>
      <c r="AW72" s="3069"/>
      <c r="AX72" s="3069"/>
      <c r="AY72" s="3069"/>
      <c r="AZ72" s="3069"/>
      <c r="BA72" s="10">
        <v>1</v>
      </c>
    </row>
    <row r="73" spans="2:53">
      <c r="B73" s="5282"/>
      <c r="C73" s="3158" t="str">
        <f>HYPERLINK("#c131",_xlfn.UNICHAR(128269)&amp;"La bas")</f>
        <v>🔍La bas</v>
      </c>
      <c r="D73" s="3159" t="str">
        <f ca="1">_xlfn.FORMULATEXT(C73)</f>
        <v>=LIEN_HYPERTEXTE("#c131";UNICAR(128269)&amp;"La bas")</v>
      </c>
      <c r="E73" s="3085"/>
      <c r="F73" s="3085"/>
      <c r="G73" s="3085"/>
      <c r="H73" s="3089"/>
      <c r="I73" s="3069"/>
      <c r="J73" s="3164" t="s">
        <v>6340</v>
      </c>
      <c r="K73" s="3069"/>
      <c r="L73" s="3069"/>
      <c r="M73" s="3069"/>
      <c r="N73" s="5301"/>
      <c r="O73" s="25"/>
      <c r="P73" s="25"/>
      <c r="Q73" s="25"/>
      <c r="R73" s="25"/>
      <c r="S73" s="162"/>
      <c r="T73" s="3069"/>
      <c r="U73" s="3069"/>
      <c r="V73" s="3069"/>
      <c r="W73" s="3069"/>
      <c r="X73" s="3069"/>
      <c r="Y73" s="3069"/>
      <c r="Z73" s="3069"/>
      <c r="AA73" s="3069"/>
      <c r="AB73" s="3069"/>
      <c r="AC73" s="3069"/>
      <c r="AD73" s="3069"/>
      <c r="AE73" s="3069"/>
      <c r="AF73" s="3069"/>
      <c r="AG73" s="3069"/>
      <c r="AH73" s="3069"/>
      <c r="AI73" s="3069"/>
      <c r="AJ73" s="3069"/>
      <c r="AK73" s="3069"/>
      <c r="AL73" s="3069"/>
      <c r="AM73" s="3069"/>
      <c r="AN73" s="3069"/>
      <c r="AO73" s="3069"/>
      <c r="AP73" s="3069"/>
      <c r="AQ73" s="3069"/>
      <c r="AR73" s="3069"/>
      <c r="AS73" s="3069"/>
      <c r="AT73" s="3069"/>
      <c r="AU73" s="3069"/>
      <c r="AV73" s="3069"/>
      <c r="AW73" s="3069"/>
      <c r="AX73" s="3069"/>
      <c r="AY73" s="3069"/>
      <c r="AZ73" s="3069"/>
      <c r="BA73" s="10">
        <v>1</v>
      </c>
    </row>
    <row r="74" spans="2:53">
      <c r="B74" s="5282"/>
      <c r="C74" s="3161"/>
      <c r="D74" s="3159"/>
      <c r="E74" s="3085"/>
      <c r="F74" s="3085"/>
      <c r="G74" s="3085"/>
      <c r="H74" s="3089"/>
      <c r="I74" s="3069"/>
      <c r="J74" s="3165" t="s">
        <v>6341</v>
      </c>
      <c r="K74" s="3069"/>
      <c r="L74" s="3069"/>
      <c r="M74" s="3069"/>
      <c r="N74" s="5301"/>
      <c r="O74" s="5303" t="s">
        <v>6342</v>
      </c>
      <c r="P74" s="5303"/>
      <c r="Q74" s="5303"/>
      <c r="R74" s="5303"/>
      <c r="S74" s="5304"/>
      <c r="T74" s="3069"/>
      <c r="U74" s="3069"/>
      <c r="V74" s="3069"/>
      <c r="W74" s="3069"/>
      <c r="X74" s="3069"/>
      <c r="Y74" s="3069"/>
      <c r="Z74" s="3069"/>
      <c r="AA74" s="3069"/>
      <c r="AB74" s="3069"/>
      <c r="AC74" s="3069"/>
      <c r="AD74" s="3069"/>
      <c r="AE74" s="3069"/>
      <c r="AF74" s="3069"/>
      <c r="AG74" s="3069"/>
      <c r="AH74" s="3069"/>
      <c r="AI74" s="3069"/>
      <c r="AJ74" s="3069"/>
      <c r="AK74" s="3069"/>
      <c r="AL74" s="3069"/>
      <c r="AM74" s="3069"/>
      <c r="AN74" s="3069"/>
      <c r="AO74" s="3069"/>
      <c r="AP74" s="3069"/>
      <c r="AQ74" s="3069"/>
      <c r="AR74" s="3069"/>
      <c r="AS74" s="3069"/>
      <c r="AT74" s="3069"/>
      <c r="AU74" s="3069"/>
      <c r="AV74" s="3069"/>
      <c r="AW74" s="3069"/>
      <c r="AX74" s="3069"/>
      <c r="AY74" s="3069"/>
      <c r="AZ74" s="3069"/>
      <c r="BA74" s="10">
        <v>1</v>
      </c>
    </row>
    <row r="75" spans="2:53">
      <c r="B75" s="5282"/>
      <c r="C75" s="3166" t="str">
        <f>HYPERLINK("# c131"," 🔗 Cliquez")</f>
        <v xml:space="preserve"> 🔗 Cliquez</v>
      </c>
      <c r="D75" s="3159" t="str">
        <f ca="1">_xlfn.FORMULATEXT(C75)</f>
        <v>=LIEN_HYPERTEXTE("# c131";" 🔗 Cliquez")</v>
      </c>
      <c r="E75" s="3085"/>
      <c r="F75" s="3085"/>
      <c r="G75" s="3085"/>
      <c r="H75" s="3089"/>
      <c r="I75" s="3069"/>
      <c r="J75" s="3167" t="s">
        <v>6343</v>
      </c>
      <c r="K75" s="3069"/>
      <c r="L75" s="3069"/>
      <c r="M75" s="3069"/>
      <c r="N75" s="5301"/>
      <c r="O75" s="5303"/>
      <c r="P75" s="5303"/>
      <c r="Q75" s="5303"/>
      <c r="R75" s="5303"/>
      <c r="S75" s="5304"/>
      <c r="T75" s="3069"/>
      <c r="U75" s="3069"/>
      <c r="V75" s="3069"/>
      <c r="W75" s="3069"/>
      <c r="X75" s="3069"/>
      <c r="Y75" s="3069"/>
      <c r="Z75" s="3069"/>
      <c r="AA75" s="3069"/>
      <c r="AB75" s="3069"/>
      <c r="AC75" s="3069"/>
      <c r="AD75" s="3069"/>
      <c r="AE75" s="3069"/>
      <c r="AF75" s="3069"/>
      <c r="AG75" s="3069"/>
      <c r="AH75" s="3069"/>
      <c r="AI75" s="3069"/>
      <c r="AJ75" s="3069"/>
      <c r="AK75" s="3069"/>
      <c r="AL75" s="3069"/>
      <c r="AM75" s="3069"/>
      <c r="AN75" s="3069"/>
      <c r="AO75" s="3069"/>
      <c r="AP75" s="3069"/>
      <c r="AQ75" s="3069"/>
      <c r="AR75" s="3069"/>
      <c r="AS75" s="3069"/>
      <c r="AT75" s="3069"/>
      <c r="AU75" s="3069"/>
      <c r="AV75" s="3069"/>
      <c r="AW75" s="3069"/>
      <c r="AX75" s="3069"/>
      <c r="AY75" s="3069"/>
      <c r="AZ75" s="3069"/>
      <c r="BA75" s="10">
        <v>1</v>
      </c>
    </row>
    <row r="76" spans="2:53">
      <c r="B76" s="5282"/>
      <c r="C76" s="3085"/>
      <c r="D76" s="3085"/>
      <c r="E76" s="3085"/>
      <c r="F76" s="3085"/>
      <c r="G76" s="3085"/>
      <c r="H76" s="3089"/>
      <c r="I76" s="3069"/>
      <c r="J76" s="3168" t="s">
        <v>6344</v>
      </c>
      <c r="K76" s="3069"/>
      <c r="L76" s="3069"/>
      <c r="M76" s="3069"/>
      <c r="N76" s="5301"/>
      <c r="O76" s="3169">
        <v>11</v>
      </c>
      <c r="P76" s="3169">
        <v>11</v>
      </c>
      <c r="Q76" s="3169">
        <v>11</v>
      </c>
      <c r="R76" s="3169">
        <v>11</v>
      </c>
      <c r="S76" s="3170">
        <v>11</v>
      </c>
      <c r="T76" s="3069"/>
      <c r="U76" s="3069"/>
      <c r="V76" s="3069"/>
      <c r="W76" s="3069"/>
      <c r="X76" s="3069"/>
      <c r="Y76" s="3069"/>
      <c r="Z76" s="3069"/>
      <c r="AA76" s="3069"/>
      <c r="AB76" s="3069"/>
      <c r="AC76" s="3069"/>
      <c r="AD76" s="3069"/>
      <c r="AE76" s="3069"/>
      <c r="AF76" s="3069"/>
      <c r="AG76" s="3069"/>
      <c r="AH76" s="3069"/>
      <c r="AI76" s="3069"/>
      <c r="AJ76" s="3069"/>
      <c r="AK76" s="3069"/>
      <c r="AL76" s="3069"/>
      <c r="AM76" s="3069"/>
      <c r="AN76" s="3069"/>
      <c r="AO76" s="3069"/>
      <c r="AP76" s="3069"/>
      <c r="AQ76" s="3069"/>
      <c r="AR76" s="3069"/>
      <c r="AS76" s="3069"/>
      <c r="AT76" s="3069"/>
      <c r="AU76" s="3069"/>
      <c r="AV76" s="3069"/>
      <c r="AW76" s="3069"/>
      <c r="AX76" s="3069"/>
      <c r="AY76" s="3069"/>
      <c r="AZ76" s="3069"/>
      <c r="BA76" s="10">
        <v>1</v>
      </c>
    </row>
    <row r="77" spans="2:53" ht="16.5" thickBot="1">
      <c r="B77" s="5282"/>
      <c r="C77" s="3093" t="s">
        <v>6345</v>
      </c>
      <c r="D77" s="3085"/>
      <c r="E77" s="3085"/>
      <c r="F77" s="3085"/>
      <c r="G77" s="3085"/>
      <c r="H77" s="3089"/>
      <c r="I77" s="3069"/>
      <c r="J77" s="3171" t="s">
        <v>6346</v>
      </c>
      <c r="K77" s="3069"/>
      <c r="L77" s="3069"/>
      <c r="M77" s="3069"/>
      <c r="N77" s="5302"/>
      <c r="O77" s="3136">
        <f t="shared" ref="O77:S77" ca="1" si="1">CELL("largeur",O77)</f>
        <v>16</v>
      </c>
      <c r="P77" s="3136">
        <f t="shared" ca="1" si="1"/>
        <v>16</v>
      </c>
      <c r="Q77" s="3136">
        <f t="shared" ca="1" si="1"/>
        <v>11</v>
      </c>
      <c r="R77" s="3136">
        <f t="shared" ca="1" si="1"/>
        <v>11</v>
      </c>
      <c r="S77" s="3137">
        <f t="shared" ca="1" si="1"/>
        <v>11</v>
      </c>
      <c r="T77" s="3069"/>
      <c r="U77" s="3069"/>
      <c r="V77" s="3069"/>
      <c r="W77" s="3069"/>
      <c r="X77" s="3069"/>
      <c r="Y77" s="3069"/>
      <c r="Z77" s="3069"/>
      <c r="AA77" s="3069"/>
      <c r="AB77" s="3069"/>
      <c r="AC77" s="3069"/>
      <c r="AD77" s="3069"/>
      <c r="AE77" s="3069"/>
      <c r="AF77" s="3069"/>
      <c r="AG77" s="3069"/>
      <c r="AH77" s="3069"/>
      <c r="AI77" s="3069"/>
      <c r="AJ77" s="3069"/>
      <c r="AK77" s="3069"/>
      <c r="AL77" s="3069"/>
      <c r="AM77" s="3069"/>
      <c r="AN77" s="3069"/>
      <c r="AO77" s="3069"/>
      <c r="AP77" s="3069"/>
      <c r="AQ77" s="3069"/>
      <c r="AR77" s="3069"/>
      <c r="AS77" s="3069"/>
      <c r="AT77" s="3069"/>
      <c r="AU77" s="3069"/>
      <c r="AV77" s="3069"/>
      <c r="AW77" s="3069"/>
      <c r="AX77" s="3069"/>
      <c r="AY77" s="3069"/>
      <c r="AZ77" s="3069"/>
      <c r="BA77" s="10">
        <v>1</v>
      </c>
    </row>
    <row r="78" spans="2:53" ht="18.75">
      <c r="B78" s="5282"/>
      <c r="C78" s="3172" t="s">
        <v>6347</v>
      </c>
      <c r="D78" s="3085"/>
      <c r="E78" s="3085"/>
      <c r="F78" s="3085"/>
      <c r="G78" s="3085"/>
      <c r="H78" s="3089"/>
      <c r="I78" s="3069"/>
      <c r="J78" s="3173" t="s">
        <v>6348</v>
      </c>
      <c r="K78" s="3069"/>
      <c r="L78" s="3069"/>
      <c r="M78" s="3069"/>
      <c r="N78" s="3069"/>
      <c r="O78" s="3069"/>
      <c r="P78" s="3069"/>
      <c r="Q78" s="3069"/>
      <c r="R78" s="3069"/>
      <c r="S78" s="3069"/>
      <c r="T78" s="3069"/>
      <c r="U78" s="3069"/>
      <c r="V78" s="3069"/>
      <c r="W78" s="3069"/>
      <c r="X78" s="3069"/>
      <c r="Y78" s="3069"/>
      <c r="Z78" s="3069"/>
      <c r="AA78" s="3069"/>
      <c r="AB78" s="3069"/>
      <c r="AC78" s="3069"/>
      <c r="AD78" s="3069"/>
      <c r="AE78" s="3069"/>
      <c r="AF78" s="3069"/>
      <c r="AG78" s="3069"/>
      <c r="AH78" s="3069"/>
      <c r="AI78" s="3069"/>
      <c r="AJ78" s="3069"/>
      <c r="AK78" s="3069"/>
      <c r="AL78" s="3069"/>
      <c r="AM78" s="3069"/>
      <c r="AN78" s="3069"/>
      <c r="AO78" s="3069"/>
      <c r="AP78" s="3069"/>
      <c r="AQ78" s="3069"/>
      <c r="AR78" s="3069"/>
      <c r="AS78" s="3069"/>
      <c r="AT78" s="3069"/>
      <c r="AU78" s="3069"/>
      <c r="AV78" s="3069"/>
      <c r="AW78" s="3069"/>
      <c r="AX78" s="3069"/>
      <c r="AY78" s="3069"/>
      <c r="AZ78" s="3069"/>
      <c r="BA78" s="10">
        <v>1</v>
      </c>
    </row>
    <row r="79" spans="2:53">
      <c r="B79" s="5282"/>
      <c r="C79" s="3174"/>
      <c r="D79" s="3085"/>
      <c r="E79" s="3085"/>
      <c r="F79" s="3085"/>
      <c r="G79" s="3085"/>
      <c r="H79" s="3089"/>
      <c r="I79" s="3069"/>
      <c r="J79" s="3175" t="s">
        <v>6349</v>
      </c>
      <c r="K79" s="3069"/>
      <c r="L79" s="3069"/>
      <c r="M79" s="3069"/>
      <c r="N79" s="3069"/>
      <c r="O79" s="3069"/>
      <c r="P79" s="3069"/>
      <c r="Q79" s="3069"/>
      <c r="R79" s="3069"/>
      <c r="S79" s="3069"/>
      <c r="T79" s="3069"/>
      <c r="U79" s="3069"/>
      <c r="V79" s="3069"/>
      <c r="W79" s="3069"/>
      <c r="X79" s="3069"/>
      <c r="Y79" s="3069"/>
      <c r="Z79" s="3069"/>
      <c r="AA79" s="3069"/>
      <c r="AB79" s="3069"/>
      <c r="AC79" s="3069"/>
      <c r="AD79" s="3069"/>
      <c r="AE79" s="3069"/>
      <c r="AF79" s="3069"/>
      <c r="AG79" s="3069"/>
      <c r="AH79" s="3069"/>
      <c r="AI79" s="3069"/>
      <c r="AJ79" s="3069"/>
      <c r="AK79" s="3069"/>
      <c r="AL79" s="3069"/>
      <c r="AM79" s="3069"/>
      <c r="AN79" s="3069"/>
      <c r="AO79" s="3069"/>
      <c r="AP79" s="3069"/>
      <c r="AQ79" s="3069"/>
      <c r="AR79" s="3069"/>
      <c r="AS79" s="3069"/>
      <c r="AT79" s="3069"/>
      <c r="AU79" s="3069"/>
      <c r="AV79" s="3069"/>
      <c r="AW79" s="3069"/>
      <c r="AX79" s="3069"/>
      <c r="AY79" s="3069"/>
      <c r="AZ79" s="3069"/>
      <c r="BA79" s="10">
        <v>1</v>
      </c>
    </row>
    <row r="80" spans="2:53" ht="18.75">
      <c r="B80" s="5282"/>
      <c r="C80" s="3176" t="s">
        <v>6350</v>
      </c>
      <c r="D80" s="3085"/>
      <c r="E80" s="3085"/>
      <c r="F80" s="3085"/>
      <c r="G80" s="3085"/>
      <c r="H80" s="3089"/>
      <c r="I80" s="3069"/>
      <c r="J80" s="3177" t="s">
        <v>6351</v>
      </c>
      <c r="K80" s="3069"/>
      <c r="L80" s="3069"/>
      <c r="M80" s="3069"/>
      <c r="N80" s="3178" t="s">
        <v>16</v>
      </c>
      <c r="O80" s="5305" t="s">
        <v>6352</v>
      </c>
      <c r="P80" s="5305"/>
      <c r="Q80" s="5305"/>
      <c r="R80" s="5305"/>
      <c r="S80" s="5305"/>
      <c r="T80" s="5305"/>
      <c r="U80" s="5305"/>
      <c r="V80" s="3069"/>
      <c r="W80" s="3069"/>
      <c r="X80" s="3069"/>
      <c r="Y80" s="3069"/>
      <c r="Z80" s="3069"/>
      <c r="AA80" s="3069"/>
      <c r="AB80" s="3069"/>
      <c r="AC80" s="3069"/>
      <c r="AD80" s="3069"/>
      <c r="AE80" s="3069"/>
      <c r="AF80" s="3069"/>
      <c r="AG80" s="3069"/>
      <c r="AH80" s="3069"/>
      <c r="AI80" s="3069"/>
      <c r="AJ80" s="3069"/>
      <c r="AK80" s="3069"/>
      <c r="AL80" s="3069"/>
      <c r="AM80" s="3069"/>
      <c r="AN80" s="3069"/>
      <c r="AO80" s="3069"/>
      <c r="AP80" s="3069"/>
      <c r="AQ80" s="3069"/>
      <c r="AR80" s="3069"/>
      <c r="AS80" s="3069"/>
      <c r="AT80" s="3069"/>
      <c r="AU80" s="3069"/>
      <c r="AV80" s="3069"/>
      <c r="AW80" s="3069"/>
      <c r="AX80" s="3069"/>
      <c r="AY80" s="3069"/>
      <c r="AZ80" s="3069"/>
      <c r="BA80" s="10">
        <v>1</v>
      </c>
    </row>
    <row r="81" spans="1:53" ht="18.75">
      <c r="B81" s="5282"/>
      <c r="C81" s="3085"/>
      <c r="D81" s="3085"/>
      <c r="E81" s="3085"/>
      <c r="F81" s="3085"/>
      <c r="G81" s="3085"/>
      <c r="H81" s="3089"/>
      <c r="I81" s="3069"/>
      <c r="J81" s="3179" t="s">
        <v>6353</v>
      </c>
      <c r="K81" s="3069"/>
      <c r="L81" s="3069"/>
      <c r="M81" s="3069"/>
      <c r="N81" s="3178" t="s">
        <v>16</v>
      </c>
      <c r="O81" s="5305" t="s">
        <v>6354</v>
      </c>
      <c r="P81" s="5305"/>
      <c r="Q81" s="5305"/>
      <c r="R81" s="5305"/>
      <c r="S81" s="5305"/>
      <c r="T81" s="5305"/>
      <c r="U81" s="5305"/>
      <c r="V81" s="3069"/>
      <c r="W81" s="3069"/>
      <c r="X81" s="3069"/>
      <c r="Y81" s="3069"/>
      <c r="Z81" s="3069"/>
      <c r="AA81" s="3069"/>
      <c r="AB81" s="3069"/>
      <c r="AC81" s="3069"/>
      <c r="AD81" s="3069"/>
      <c r="AE81" s="3069"/>
      <c r="AF81" s="3069"/>
      <c r="AG81" s="3069"/>
      <c r="AH81" s="3069"/>
      <c r="AI81" s="3069"/>
      <c r="AJ81" s="3069"/>
      <c r="AK81" s="3069"/>
      <c r="AL81" s="3069"/>
      <c r="AM81" s="3069"/>
      <c r="AN81" s="3069"/>
      <c r="AO81" s="3069"/>
      <c r="AP81" s="3069"/>
      <c r="AQ81" s="3069"/>
      <c r="AR81" s="3069"/>
      <c r="AS81" s="3069"/>
      <c r="AT81" s="3069"/>
      <c r="AU81" s="3069"/>
      <c r="AV81" s="3069"/>
      <c r="AW81" s="3069"/>
      <c r="AX81" s="3069"/>
      <c r="AY81" s="3069"/>
      <c r="AZ81" s="3069"/>
      <c r="BA81" s="10">
        <v>1</v>
      </c>
    </row>
    <row r="82" spans="1:53">
      <c r="B82" s="5282"/>
      <c r="C82" s="3085" t="s">
        <v>6355</v>
      </c>
      <c r="D82" s="3085" t="s">
        <v>6356</v>
      </c>
      <c r="E82" s="3085"/>
      <c r="F82" s="3085"/>
      <c r="G82" s="3085"/>
      <c r="H82" s="3089"/>
      <c r="I82" s="3069"/>
      <c r="J82" s="3180" t="s">
        <v>6357</v>
      </c>
      <c r="K82" s="3069"/>
      <c r="L82" s="3069"/>
      <c r="M82" s="3069"/>
      <c r="N82" s="3069"/>
      <c r="O82" s="3069"/>
      <c r="P82" s="3069"/>
      <c r="Q82" s="3069"/>
      <c r="R82" s="3069"/>
      <c r="S82" s="3069"/>
      <c r="T82" s="3069"/>
      <c r="U82" s="3069"/>
      <c r="V82" s="3069"/>
      <c r="W82" s="3069"/>
      <c r="X82" s="3069"/>
      <c r="Y82" s="3069"/>
      <c r="Z82" s="3069"/>
      <c r="AA82" s="3069"/>
      <c r="AB82" s="3069"/>
      <c r="AC82" s="3069"/>
      <c r="AD82" s="3069"/>
      <c r="AE82" s="3069"/>
      <c r="AF82" s="3069"/>
      <c r="AG82" s="3069"/>
      <c r="AH82" s="3069"/>
      <c r="AI82" s="3069"/>
      <c r="AJ82" s="3069"/>
      <c r="AK82" s="3069"/>
      <c r="AL82" s="3069"/>
      <c r="AM82" s="3069"/>
      <c r="AN82" s="3069"/>
      <c r="AO82" s="3069"/>
      <c r="AP82" s="3069"/>
      <c r="AQ82" s="3069"/>
      <c r="AR82" s="3069"/>
      <c r="AS82" s="3069"/>
      <c r="AT82" s="3069"/>
      <c r="AU82" s="3069"/>
      <c r="AV82" s="3069"/>
      <c r="AW82" s="3069"/>
      <c r="AX82" s="3069"/>
      <c r="AY82" s="3069"/>
      <c r="AZ82" s="3069"/>
      <c r="BA82" s="10">
        <v>1</v>
      </c>
    </row>
    <row r="83" spans="1:53">
      <c r="B83" s="5282"/>
      <c r="C83" s="3085"/>
      <c r="D83" s="3085"/>
      <c r="E83" s="3085"/>
      <c r="F83" s="3085"/>
      <c r="G83" s="3085"/>
      <c r="H83" s="3089"/>
      <c r="I83" s="3069"/>
      <c r="J83" s="3181" t="s">
        <v>6358</v>
      </c>
      <c r="K83" s="3069"/>
      <c r="L83" s="3069"/>
      <c r="M83" s="3069"/>
      <c r="N83" s="3069"/>
      <c r="O83" s="3069"/>
      <c r="P83" s="3069"/>
      <c r="Q83" s="3069"/>
      <c r="R83" s="3069"/>
      <c r="S83" s="3069"/>
      <c r="T83" s="3069"/>
      <c r="U83" s="3069"/>
      <c r="V83" s="3069"/>
      <c r="W83" s="3069"/>
      <c r="X83" s="3069"/>
      <c r="Y83" s="3069"/>
      <c r="Z83" s="3069"/>
      <c r="AA83" s="3069"/>
      <c r="AB83" s="3069"/>
      <c r="AC83" s="3069"/>
      <c r="AD83" s="3069"/>
      <c r="AE83" s="3069"/>
      <c r="AF83" s="3069"/>
      <c r="AG83" s="3069"/>
      <c r="AH83" s="3069"/>
      <c r="AI83" s="3069"/>
      <c r="AJ83" s="3069"/>
      <c r="AK83" s="3069"/>
      <c r="AL83" s="3069"/>
      <c r="AM83" s="3069"/>
      <c r="AN83" s="3069"/>
      <c r="AO83" s="3069"/>
      <c r="AP83" s="3069"/>
      <c r="AQ83" s="3069"/>
      <c r="AR83" s="3069"/>
      <c r="AS83" s="3069"/>
      <c r="AT83" s="3069"/>
      <c r="AU83" s="3069"/>
      <c r="AV83" s="3069"/>
      <c r="AW83" s="3069"/>
      <c r="AX83" s="3069"/>
      <c r="AY83" s="3069"/>
      <c r="AZ83" s="3069"/>
      <c r="BA83" s="10">
        <v>1</v>
      </c>
    </row>
    <row r="84" spans="1:53">
      <c r="B84" s="5282"/>
      <c r="C84" s="3085" t="s">
        <v>6359</v>
      </c>
      <c r="D84" s="3085"/>
      <c r="E84" s="3085"/>
      <c r="F84" s="3085"/>
      <c r="G84" s="3085"/>
      <c r="H84" s="3089"/>
      <c r="I84" s="3069"/>
      <c r="J84" s="3182" t="s">
        <v>6360</v>
      </c>
      <c r="K84" s="3069"/>
      <c r="L84" s="3069"/>
      <c r="M84" s="3069"/>
      <c r="N84" s="3069"/>
      <c r="O84" s="3069"/>
      <c r="P84" s="3069"/>
      <c r="Q84" s="3069"/>
      <c r="R84" s="3069"/>
      <c r="S84" s="3069"/>
      <c r="T84" s="3069"/>
      <c r="U84" s="3069"/>
      <c r="V84" s="3069"/>
      <c r="W84" s="3069"/>
      <c r="X84" s="3069"/>
      <c r="Y84" s="3069"/>
      <c r="Z84" s="3069"/>
      <c r="AA84" s="3069"/>
      <c r="AB84" s="3069"/>
      <c r="AC84" s="3069"/>
      <c r="AD84" s="3069"/>
      <c r="AE84" s="3069"/>
      <c r="AF84" s="3069"/>
      <c r="AG84" s="3069"/>
      <c r="AH84" s="3069"/>
      <c r="AI84" s="3069"/>
      <c r="AJ84" s="3069"/>
      <c r="AK84" s="3069"/>
      <c r="AL84" s="3069"/>
      <c r="AM84" s="3069"/>
      <c r="AN84" s="3069"/>
      <c r="AO84" s="3069"/>
      <c r="AP84" s="3069"/>
      <c r="AQ84" s="3069"/>
      <c r="AR84" s="3069"/>
      <c r="AS84" s="3069"/>
      <c r="AT84" s="3069"/>
      <c r="AU84" s="3069"/>
      <c r="AV84" s="3069"/>
      <c r="AW84" s="3069"/>
      <c r="AX84" s="3069"/>
      <c r="AY84" s="3069"/>
      <c r="AZ84" s="3069"/>
      <c r="BA84" s="10">
        <v>1</v>
      </c>
    </row>
    <row r="85" spans="1:53">
      <c r="B85" s="5282"/>
      <c r="C85" s="3085"/>
      <c r="D85" s="3183" t="s">
        <v>6361</v>
      </c>
      <c r="E85" s="3085"/>
      <c r="F85" s="3183" t="s">
        <v>6362</v>
      </c>
      <c r="G85" s="3085"/>
      <c r="H85" s="3089" t="s">
        <v>13</v>
      </c>
      <c r="I85" s="3069"/>
      <c r="J85" s="3184" t="s">
        <v>6363</v>
      </c>
      <c r="K85" s="3069"/>
      <c r="L85" s="3069"/>
      <c r="M85" s="3069"/>
      <c r="N85" s="3069"/>
      <c r="O85" s="3069"/>
      <c r="P85" s="3069"/>
      <c r="Q85" s="3069"/>
      <c r="R85" s="3069"/>
      <c r="S85" s="3069"/>
      <c r="T85" s="3069"/>
      <c r="U85" s="3069"/>
      <c r="V85" s="3069"/>
      <c r="W85" s="3069"/>
      <c r="X85" s="3069"/>
      <c r="Y85" s="3069"/>
      <c r="Z85" s="3069"/>
      <c r="AA85" s="3069"/>
      <c r="AB85" s="3069"/>
      <c r="AC85" s="3069"/>
      <c r="AD85" s="3069"/>
      <c r="AE85" s="3069"/>
      <c r="AF85" s="3069"/>
      <c r="AG85" s="3069"/>
      <c r="AH85" s="3069"/>
      <c r="AI85" s="3069"/>
      <c r="AJ85" s="3069"/>
      <c r="AK85" s="3069"/>
      <c r="AL85" s="3069"/>
      <c r="AM85" s="3069"/>
      <c r="AN85" s="3069"/>
      <c r="AO85" s="3069"/>
      <c r="AP85" s="3069"/>
      <c r="AQ85" s="3069"/>
      <c r="AR85" s="3069"/>
      <c r="AS85" s="3069"/>
      <c r="AT85" s="3069"/>
      <c r="AU85" s="3069"/>
      <c r="AV85" s="3069"/>
      <c r="AW85" s="3069"/>
      <c r="AX85" s="3069"/>
      <c r="AY85" s="3069"/>
      <c r="AZ85" s="3069"/>
      <c r="BA85" s="10">
        <v>1</v>
      </c>
    </row>
    <row r="86" spans="1:53">
      <c r="B86" s="5282"/>
      <c r="C86" s="3085" t="s">
        <v>6364</v>
      </c>
      <c r="D86" s="3085"/>
      <c r="E86" s="3085"/>
      <c r="F86" s="3085"/>
      <c r="G86" s="3085"/>
      <c r="H86" s="3089"/>
      <c r="I86" s="3069"/>
      <c r="J86" s="3185" t="s">
        <v>6365</v>
      </c>
      <c r="K86" s="3069"/>
      <c r="L86" s="3069"/>
      <c r="M86" s="3069"/>
      <c r="N86" s="3069"/>
      <c r="O86" s="3069"/>
      <c r="P86" s="3069"/>
      <c r="Q86" s="3069"/>
      <c r="R86" s="3069"/>
      <c r="S86" s="3069"/>
      <c r="T86" s="3069"/>
      <c r="U86" s="3069"/>
      <c r="V86" s="3069"/>
      <c r="W86" s="3069"/>
      <c r="X86" s="3069"/>
      <c r="Y86" s="3069"/>
      <c r="Z86" s="3069"/>
      <c r="AA86" s="3069"/>
      <c r="AB86" s="3069"/>
      <c r="AC86" s="3069"/>
      <c r="AD86" s="3069"/>
      <c r="AE86" s="3069"/>
      <c r="AF86" s="3069"/>
      <c r="AG86" s="3069"/>
      <c r="AH86" s="3069"/>
      <c r="AI86" s="3069"/>
      <c r="AJ86" s="3069"/>
      <c r="AK86" s="3069"/>
      <c r="AL86" s="3069"/>
      <c r="AM86" s="3069"/>
      <c r="AN86" s="3069"/>
      <c r="AO86" s="3069"/>
      <c r="AP86" s="3069"/>
      <c r="AQ86" s="3069"/>
      <c r="AR86" s="3069"/>
      <c r="AS86" s="3069"/>
      <c r="AT86" s="3069"/>
      <c r="AU86" s="3069"/>
      <c r="AV86" s="3069"/>
      <c r="AW86" s="3069"/>
      <c r="AX86" s="3069"/>
      <c r="AY86" s="3069"/>
      <c r="AZ86" s="3069"/>
      <c r="BA86" s="10">
        <v>1</v>
      </c>
    </row>
    <row r="87" spans="1:53">
      <c r="B87" s="5282"/>
      <c r="C87" s="3085"/>
      <c r="D87" s="3183" t="s">
        <v>6366</v>
      </c>
      <c r="E87" s="3085"/>
      <c r="F87" s="3183" t="s">
        <v>6367</v>
      </c>
      <c r="G87" s="3085"/>
      <c r="H87" s="3089"/>
      <c r="I87" s="3069"/>
      <c r="J87" s="3186" t="s">
        <v>6368</v>
      </c>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69"/>
      <c r="AL87" s="3069"/>
      <c r="AM87" s="3069"/>
      <c r="AN87" s="3069"/>
      <c r="AO87" s="3069"/>
      <c r="AP87" s="3069"/>
      <c r="AQ87" s="3069"/>
      <c r="AR87" s="3069"/>
      <c r="AS87" s="3069"/>
      <c r="AT87" s="3069"/>
      <c r="AU87" s="3069"/>
      <c r="AV87" s="3069"/>
      <c r="AW87" s="3069"/>
      <c r="AX87" s="3069"/>
      <c r="AY87" s="3069"/>
      <c r="AZ87" s="3069"/>
      <c r="BA87" s="10">
        <v>1</v>
      </c>
    </row>
    <row r="88" spans="1:53">
      <c r="B88" s="5282"/>
      <c r="C88" s="3085"/>
      <c r="D88" s="3183"/>
      <c r="E88" s="3085"/>
      <c r="F88" s="3183"/>
      <c r="G88" s="3085"/>
      <c r="H88" s="3089"/>
      <c r="I88" s="3069"/>
      <c r="J88" s="3187" t="s">
        <v>6369</v>
      </c>
      <c r="K88" s="3069"/>
      <c r="L88" s="3069"/>
      <c r="M88" s="3069"/>
      <c r="N88" s="3069"/>
      <c r="O88" s="3069"/>
      <c r="P88" s="3069"/>
      <c r="Q88" s="3069"/>
      <c r="R88" s="3069"/>
      <c r="S88" s="3069"/>
      <c r="T88" s="3069"/>
      <c r="U88" s="3069"/>
      <c r="V88" s="3069"/>
      <c r="W88" s="3069"/>
      <c r="X88" s="3069"/>
      <c r="Y88" s="3069"/>
      <c r="Z88" s="3069"/>
      <c r="AA88" s="3069"/>
      <c r="AB88" s="3069"/>
      <c r="AC88" s="3069"/>
      <c r="AD88" s="3069"/>
      <c r="AE88" s="3069"/>
      <c r="AF88" s="3069"/>
      <c r="AG88" s="3069"/>
      <c r="AH88" s="3069"/>
      <c r="AI88" s="3069"/>
      <c r="AJ88" s="3069"/>
      <c r="AK88" s="3069"/>
      <c r="AL88" s="3069"/>
      <c r="AM88" s="3069"/>
      <c r="AN88" s="3069"/>
      <c r="AO88" s="3069"/>
      <c r="AP88" s="3069"/>
      <c r="AQ88" s="3069"/>
      <c r="AR88" s="3069"/>
      <c r="AS88" s="3069"/>
      <c r="AT88" s="3069"/>
      <c r="AU88" s="3069"/>
      <c r="AV88" s="3069"/>
      <c r="AW88" s="3069"/>
      <c r="AX88" s="3069"/>
      <c r="AY88" s="3069"/>
      <c r="AZ88" s="3069"/>
      <c r="BA88" s="10">
        <v>1</v>
      </c>
    </row>
    <row r="89" spans="1:53">
      <c r="B89" s="5282"/>
      <c r="C89" s="3085"/>
      <c r="D89" s="3183"/>
      <c r="E89" s="3133" t="s">
        <v>6370</v>
      </c>
      <c r="F89" s="3183" t="s">
        <v>6371</v>
      </c>
      <c r="G89" s="3085"/>
      <c r="H89" s="3089"/>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69"/>
      <c r="AL89" s="3069"/>
      <c r="AM89" s="3069"/>
      <c r="AN89" s="3069"/>
      <c r="AO89" s="3069"/>
      <c r="AP89" s="3069"/>
      <c r="AQ89" s="3069"/>
      <c r="AR89" s="3069"/>
      <c r="AS89" s="3069"/>
      <c r="AT89" s="3069"/>
      <c r="AU89" s="3069"/>
      <c r="AV89" s="3069"/>
      <c r="AW89" s="3069"/>
      <c r="AX89" s="3069"/>
      <c r="AY89" s="3069"/>
      <c r="AZ89" s="3069"/>
      <c r="BA89" s="10">
        <v>1</v>
      </c>
    </row>
    <row r="90" spans="1:53">
      <c r="B90" s="5282"/>
      <c r="C90" s="3085"/>
      <c r="D90" s="3183"/>
      <c r="E90" s="3085"/>
      <c r="F90" s="3183"/>
      <c r="G90" s="3085"/>
      <c r="H90" s="3089"/>
      <c r="I90" s="3069"/>
      <c r="J90" s="3069"/>
      <c r="K90" s="3069"/>
      <c r="L90" s="3069"/>
      <c r="M90" s="3069"/>
      <c r="N90" s="3069"/>
      <c r="O90" s="3069"/>
      <c r="P90" s="3069"/>
      <c r="Q90" s="3069"/>
      <c r="R90" s="3069"/>
      <c r="S90" s="3069"/>
      <c r="T90" s="3069"/>
      <c r="U90" s="3069"/>
      <c r="V90" s="3069"/>
      <c r="W90" s="3069"/>
      <c r="X90" s="3069"/>
      <c r="Y90" s="3069"/>
      <c r="Z90" s="3069"/>
      <c r="AA90" s="3069"/>
      <c r="AB90" s="3069"/>
      <c r="AC90" s="3069"/>
      <c r="AD90" s="3069"/>
      <c r="AE90" s="3069"/>
      <c r="AF90" s="3069"/>
      <c r="AG90" s="3069"/>
      <c r="AH90" s="3069"/>
      <c r="AI90" s="3069"/>
      <c r="AJ90" s="3069"/>
      <c r="AK90" s="3069"/>
      <c r="AL90" s="3069"/>
      <c r="AM90" s="3069"/>
      <c r="AN90" s="3069"/>
      <c r="AO90" s="3069"/>
      <c r="AP90" s="3069"/>
      <c r="AQ90" s="3069"/>
      <c r="AR90" s="3069"/>
      <c r="AS90" s="3069"/>
      <c r="AT90" s="3069"/>
      <c r="AU90" s="3069"/>
      <c r="AV90" s="3069"/>
      <c r="AW90" s="3069"/>
      <c r="AX90" s="3069"/>
      <c r="AY90" s="3069"/>
      <c r="AZ90" s="3069"/>
      <c r="BA90" s="10">
        <v>1</v>
      </c>
    </row>
    <row r="91" spans="1:53">
      <c r="B91" s="5282"/>
      <c r="C91" s="3085" t="s">
        <v>6372</v>
      </c>
      <c r="D91" s="3183"/>
      <c r="E91" s="3085"/>
      <c r="F91" s="3183"/>
      <c r="G91" s="3085"/>
      <c r="H91" s="3089"/>
      <c r="I91" s="3069"/>
      <c r="J91" s="3069"/>
      <c r="K91" s="3069"/>
      <c r="L91" s="3069"/>
      <c r="M91" s="3069"/>
      <c r="N91" s="3069"/>
      <c r="O91" s="3069"/>
      <c r="P91" s="3069"/>
      <c r="Q91" s="3069"/>
      <c r="R91" s="3069"/>
      <c r="S91" s="3069"/>
      <c r="T91" s="3069"/>
      <c r="U91" s="3069"/>
      <c r="V91" s="3069"/>
      <c r="W91" s="3069"/>
      <c r="X91" s="3069"/>
      <c r="Y91" s="3069"/>
      <c r="Z91" s="3069"/>
      <c r="AA91" s="3069"/>
      <c r="AB91" s="3069"/>
      <c r="AC91" s="3069"/>
      <c r="AD91" s="3069"/>
      <c r="AE91" s="3069"/>
      <c r="AF91" s="3069"/>
      <c r="AG91" s="3069"/>
      <c r="AH91" s="3069"/>
      <c r="AI91" s="3069"/>
      <c r="AJ91" s="3069"/>
      <c r="AK91" s="3069"/>
      <c r="AL91" s="3069"/>
      <c r="AM91" s="3069"/>
      <c r="AN91" s="3069"/>
      <c r="AO91" s="3069"/>
      <c r="AP91" s="3069"/>
      <c r="AQ91" s="3069"/>
      <c r="AR91" s="3069"/>
      <c r="AS91" s="3069"/>
      <c r="AT91" s="3069"/>
      <c r="AU91" s="3069"/>
      <c r="AV91" s="3069"/>
      <c r="AW91" s="3069"/>
      <c r="AX91" s="3069"/>
      <c r="AY91" s="3069"/>
      <c r="AZ91" s="3069"/>
      <c r="BA91" s="10">
        <v>1</v>
      </c>
    </row>
    <row r="92" spans="1:53">
      <c r="B92" s="5282"/>
      <c r="C92" s="3085"/>
      <c r="D92" s="3183" t="s">
        <v>6373</v>
      </c>
      <c r="E92" s="3085"/>
      <c r="F92" s="3183"/>
      <c r="G92" s="3085"/>
      <c r="H92" s="3089" t="s">
        <v>13</v>
      </c>
      <c r="I92" s="3069"/>
      <c r="J92" s="3069"/>
      <c r="K92" s="3069"/>
      <c r="L92" s="3069"/>
      <c r="M92" s="3069"/>
      <c r="N92" s="3069"/>
      <c r="O92" s="3069"/>
      <c r="P92" s="3069"/>
      <c r="Q92" s="3069"/>
      <c r="R92" s="3069"/>
      <c r="S92" s="3069"/>
      <c r="T92" s="3069"/>
      <c r="U92" s="3069"/>
      <c r="V92" s="3069"/>
      <c r="W92" s="3069"/>
      <c r="X92" s="3069"/>
      <c r="Y92" s="3069"/>
      <c r="Z92" s="3069"/>
      <c r="AA92" s="3069"/>
      <c r="AB92" s="3069"/>
      <c r="AC92" s="3069"/>
      <c r="AD92" s="3069"/>
      <c r="AE92" s="3069"/>
      <c r="AF92" s="3069"/>
      <c r="AG92" s="3069"/>
      <c r="AH92" s="3069"/>
      <c r="AI92" s="3069"/>
      <c r="AJ92" s="3069"/>
      <c r="AK92" s="3069"/>
      <c r="AL92" s="3069"/>
      <c r="AM92" s="3069"/>
      <c r="AN92" s="3069"/>
      <c r="AO92" s="3069"/>
      <c r="AP92" s="3069"/>
      <c r="AQ92" s="3069"/>
      <c r="AR92" s="3069"/>
      <c r="AS92" s="3069"/>
      <c r="AT92" s="3069"/>
      <c r="AU92" s="3069"/>
      <c r="AV92" s="3069"/>
      <c r="AW92" s="3069"/>
      <c r="AX92" s="3069"/>
      <c r="AY92" s="3069"/>
      <c r="AZ92" s="3069"/>
      <c r="BA92" s="10">
        <v>1</v>
      </c>
    </row>
    <row r="93" spans="1:53" ht="16.5" thickBot="1">
      <c r="B93" s="5283"/>
      <c r="C93" s="3188"/>
      <c r="D93" s="3188"/>
      <c r="E93" s="3188"/>
      <c r="F93" s="3188"/>
      <c r="G93" s="3188"/>
      <c r="H93" s="3189"/>
      <c r="I93" s="3069"/>
      <c r="J93" s="3069"/>
      <c r="K93" s="3069"/>
      <c r="L93" s="3069"/>
      <c r="M93" s="3069"/>
      <c r="N93" s="3069"/>
      <c r="O93" s="3069"/>
      <c r="P93" s="3069"/>
      <c r="Q93" s="3069"/>
      <c r="R93" s="3069"/>
      <c r="S93" s="3069"/>
      <c r="T93" s="3069"/>
      <c r="U93" s="3069"/>
      <c r="V93" s="3069"/>
      <c r="W93" s="3069"/>
      <c r="X93" s="3069"/>
      <c r="Y93" s="3069"/>
      <c r="Z93" s="3069"/>
      <c r="AA93" s="3069"/>
      <c r="AB93" s="3069"/>
      <c r="AC93" s="3069"/>
      <c r="AD93" s="3069"/>
      <c r="AE93" s="3069"/>
      <c r="AF93" s="3069"/>
      <c r="AG93" s="3069"/>
      <c r="AH93" s="3069"/>
      <c r="AI93" s="3069"/>
      <c r="AJ93" s="3069"/>
      <c r="AK93" s="3069"/>
      <c r="AL93" s="3069"/>
      <c r="AM93" s="3069"/>
      <c r="AN93" s="3069"/>
      <c r="AO93" s="3069"/>
      <c r="AP93" s="3069"/>
      <c r="AQ93" s="3069"/>
      <c r="AR93" s="3069"/>
      <c r="AS93" s="3069"/>
      <c r="AT93" s="3069"/>
      <c r="AU93" s="3069"/>
      <c r="AV93" s="3069"/>
      <c r="AW93" s="3069"/>
      <c r="AX93" s="3069"/>
      <c r="AY93" s="3069"/>
      <c r="AZ93" s="3069"/>
      <c r="BA93" s="10">
        <v>1</v>
      </c>
    </row>
    <row r="94" spans="1:53" ht="23.25">
      <c r="A94" s="3069">
        <v>1</v>
      </c>
      <c r="B94" s="3069"/>
      <c r="C94" s="3074"/>
      <c r="D94" s="3074"/>
      <c r="E94" s="3074"/>
      <c r="F94" s="3074"/>
      <c r="G94" s="3074"/>
      <c r="H94" s="3190"/>
      <c r="I94" s="3190"/>
      <c r="J94" s="3191" t="s">
        <v>6374</v>
      </c>
      <c r="K94" s="3069"/>
      <c r="L94" s="3069"/>
      <c r="M94" s="3069"/>
      <c r="N94" s="3069"/>
      <c r="O94" s="3192" t="s">
        <v>6375</v>
      </c>
      <c r="P94" s="3138"/>
      <c r="Q94" s="3138"/>
      <c r="R94" s="3069"/>
      <c r="S94" s="3069">
        <v>1</v>
      </c>
      <c r="T94" s="3069"/>
      <c r="U94" s="3069"/>
      <c r="V94" s="3069"/>
      <c r="W94" s="3069"/>
      <c r="X94" s="3069"/>
      <c r="Y94" s="3069"/>
      <c r="Z94" s="3069"/>
      <c r="AA94" s="3069"/>
      <c r="AB94" s="3069"/>
      <c r="AC94" s="3069"/>
      <c r="AD94" s="3069"/>
      <c r="AE94" s="3069"/>
      <c r="AF94" s="3069"/>
      <c r="AG94" s="3069"/>
      <c r="AH94" s="3069"/>
      <c r="AI94" s="3069"/>
      <c r="AJ94" s="3069"/>
      <c r="AK94" s="3069"/>
      <c r="AL94" s="3069"/>
      <c r="AM94" s="3069"/>
      <c r="AN94" s="3069"/>
      <c r="AO94" s="3069"/>
      <c r="AP94" s="3069"/>
      <c r="AQ94" s="3069"/>
      <c r="AR94" s="3069"/>
      <c r="AS94" s="3069"/>
      <c r="AT94" s="3069"/>
      <c r="AU94" s="3069"/>
      <c r="AV94" s="3069"/>
      <c r="AW94" s="3069"/>
      <c r="AX94" s="3069"/>
      <c r="AY94" s="3069"/>
      <c r="AZ94" s="3069"/>
      <c r="BA94" s="10">
        <v>1</v>
      </c>
    </row>
    <row r="95" spans="1:53" ht="18.75">
      <c r="A95" s="3069">
        <v>1</v>
      </c>
      <c r="B95" s="3069"/>
      <c r="C95" s="3193" t="s">
        <v>6376</v>
      </c>
      <c r="D95" s="3074"/>
      <c r="E95" s="3074"/>
      <c r="F95" s="3074"/>
      <c r="G95" s="3074"/>
      <c r="H95" s="3074"/>
      <c r="I95" s="3074"/>
      <c r="J95" s="3191" t="s">
        <v>6377</v>
      </c>
      <c r="K95" s="3069"/>
      <c r="L95" s="3069"/>
      <c r="M95" s="3069"/>
      <c r="N95" s="3069"/>
      <c r="O95" s="5306" t="s">
        <v>6378</v>
      </c>
      <c r="P95" s="5307" t="s">
        <v>6379</v>
      </c>
      <c r="Q95" s="3069"/>
      <c r="R95" s="3069"/>
      <c r="S95" s="3069"/>
      <c r="T95" s="3069"/>
      <c r="U95" s="3069"/>
      <c r="V95" s="3069"/>
      <c r="W95" s="3069"/>
      <c r="X95" s="3069"/>
      <c r="Y95" s="3069"/>
      <c r="Z95" s="3069"/>
      <c r="AA95" s="3069"/>
      <c r="AB95" s="3069"/>
      <c r="AC95" s="3069"/>
      <c r="AD95" s="3069"/>
      <c r="AE95" s="3069"/>
      <c r="AF95" s="3069"/>
      <c r="AG95" s="3069"/>
      <c r="AH95" s="3069"/>
      <c r="AI95" s="3069"/>
      <c r="AJ95" s="3069"/>
      <c r="AK95" s="3069"/>
      <c r="AL95" s="3069"/>
      <c r="AM95" s="3069"/>
      <c r="AN95" s="3069"/>
      <c r="AO95" s="3069"/>
      <c r="AP95" s="3069"/>
      <c r="AQ95" s="3069"/>
      <c r="AR95" s="3069"/>
      <c r="AS95" s="3069"/>
      <c r="AT95" s="3069"/>
      <c r="AU95" s="3069"/>
      <c r="AV95" s="3069"/>
      <c r="AW95" s="3069"/>
      <c r="AX95" s="3069"/>
      <c r="AY95" s="3069"/>
      <c r="AZ95" s="3069"/>
      <c r="BA95" s="10">
        <v>1</v>
      </c>
    </row>
    <row r="96" spans="1:53">
      <c r="A96" s="3069">
        <v>1</v>
      </c>
      <c r="B96" s="3069"/>
      <c r="C96" s="3074" t="s">
        <v>6380</v>
      </c>
      <c r="D96" s="3074"/>
      <c r="E96" s="3074"/>
      <c r="F96" s="3074"/>
      <c r="G96" s="3074"/>
      <c r="H96" s="3194" t="s">
        <v>6381</v>
      </c>
      <c r="I96" s="3195">
        <f>IF(H97=D123,E106/(100-F107)*100)</f>
        <v>2.5</v>
      </c>
      <c r="J96" s="3159" t="str">
        <f ca="1">_xlfn.FORMULATEXT(I96)</f>
        <v>=SI(H97=D123;E106/(100-F107)*100)</v>
      </c>
      <c r="K96" s="3093"/>
      <c r="L96" s="3069">
        <v>1</v>
      </c>
      <c r="M96" s="3069">
        <v>1</v>
      </c>
      <c r="N96" s="3069"/>
      <c r="O96" s="5306"/>
      <c r="P96" s="5307"/>
      <c r="Q96" s="3069"/>
      <c r="R96" s="3069"/>
      <c r="S96" s="3069"/>
      <c r="T96" s="3069"/>
      <c r="U96" s="3069"/>
      <c r="V96" s="3069"/>
      <c r="W96" s="3069"/>
      <c r="X96" s="3069"/>
      <c r="Y96" s="3069"/>
      <c r="Z96" s="3069"/>
      <c r="AA96" s="3069"/>
      <c r="AB96" s="3069"/>
      <c r="AC96" s="3069"/>
      <c r="AD96" s="3069"/>
      <c r="AE96" s="3069"/>
      <c r="AF96" s="3069"/>
      <c r="AG96" s="3069"/>
      <c r="AH96" s="3069"/>
      <c r="AI96" s="3069"/>
      <c r="AJ96" s="3069"/>
      <c r="AK96" s="3069"/>
      <c r="AL96" s="3069"/>
      <c r="AM96" s="3069"/>
      <c r="AN96" s="3069"/>
      <c r="AO96" s="3069"/>
      <c r="AP96" s="3069"/>
      <c r="AQ96" s="3069"/>
      <c r="AR96" s="3069"/>
      <c r="AS96" s="3069"/>
      <c r="AT96" s="3069"/>
      <c r="AU96" s="3069"/>
      <c r="AV96" s="3069"/>
      <c r="AW96" s="3069"/>
      <c r="AX96" s="3069"/>
      <c r="AY96" s="3069"/>
      <c r="AZ96" s="3069"/>
      <c r="BA96" s="10">
        <v>1</v>
      </c>
    </row>
    <row r="97" spans="1:53">
      <c r="A97" s="3069">
        <v>1</v>
      </c>
      <c r="B97" s="3069"/>
      <c r="C97" s="3074" t="s">
        <v>6382</v>
      </c>
      <c r="D97" s="3074"/>
      <c r="E97" s="3074"/>
      <c r="F97" s="3074"/>
      <c r="G97" s="3074"/>
      <c r="H97" s="3196" t="s">
        <v>6383</v>
      </c>
      <c r="I97" s="3195">
        <f>IF(H106=D123,E106-(E106*F107%))</f>
        <v>0.625</v>
      </c>
      <c r="J97" s="3159" t="str">
        <f ca="1">_xlfn.FORMULATEXT(I97)</f>
        <v>=SI(H106=D123;E106-(E106*F107%))</v>
      </c>
      <c r="K97" s="3093"/>
      <c r="L97" s="3069">
        <v>1</v>
      </c>
      <c r="M97" s="3069">
        <v>1</v>
      </c>
      <c r="N97" s="3069"/>
      <c r="O97" s="3069">
        <v>1</v>
      </c>
      <c r="P97" s="3069"/>
      <c r="Q97" s="3069"/>
      <c r="R97" s="3069"/>
      <c r="S97" s="3069"/>
      <c r="T97" s="3069"/>
      <c r="U97" s="3069"/>
      <c r="V97" s="3069"/>
      <c r="W97" s="3069"/>
      <c r="X97" s="3069"/>
      <c r="Y97" s="3069"/>
      <c r="Z97" s="3069"/>
      <c r="AA97" s="3069"/>
      <c r="AB97" s="3069"/>
      <c r="AC97" s="3069"/>
      <c r="AD97" s="3069"/>
      <c r="AE97" s="3069"/>
      <c r="AF97" s="3069"/>
      <c r="AG97" s="3069"/>
      <c r="AH97" s="3069"/>
      <c r="AI97" s="3069"/>
      <c r="AJ97" s="3069"/>
      <c r="AK97" s="3069"/>
      <c r="AL97" s="3069"/>
      <c r="AM97" s="3069"/>
      <c r="AN97" s="3069"/>
      <c r="AO97" s="3069"/>
      <c r="AP97" s="3069"/>
      <c r="AQ97" s="3069"/>
      <c r="AR97" s="3069"/>
      <c r="AS97" s="3069"/>
      <c r="AT97" s="3069"/>
      <c r="AU97" s="3069"/>
      <c r="AV97" s="3069"/>
      <c r="AW97" s="3069"/>
      <c r="AX97" s="3069"/>
      <c r="AY97" s="3069"/>
      <c r="AZ97" s="3069"/>
      <c r="BA97" s="10">
        <v>1</v>
      </c>
    </row>
    <row r="98" spans="1:53" ht="16.5" thickBot="1">
      <c r="A98" s="3069">
        <v>1</v>
      </c>
      <c r="B98" s="3069"/>
      <c r="C98" s="3069">
        <v>1</v>
      </c>
      <c r="D98" s="3069">
        <v>1</v>
      </c>
      <c r="E98" s="3069">
        <v>1</v>
      </c>
      <c r="F98" s="3069">
        <v>1</v>
      </c>
      <c r="G98" s="3069">
        <v>1</v>
      </c>
      <c r="H98" s="3069">
        <v>1</v>
      </c>
      <c r="I98" s="3069">
        <v>1</v>
      </c>
      <c r="J98" s="3197"/>
      <c r="K98" s="3069"/>
      <c r="L98" s="3069">
        <v>1</v>
      </c>
      <c r="M98" s="3069">
        <v>1</v>
      </c>
      <c r="N98" s="3069"/>
      <c r="O98" s="5308" t="s">
        <v>6384</v>
      </c>
      <c r="P98" s="3069"/>
      <c r="Q98" s="3069"/>
      <c r="R98" s="3069"/>
      <c r="S98" s="3069"/>
      <c r="T98" s="3069"/>
      <c r="U98" s="3069"/>
      <c r="V98" s="3069"/>
      <c r="W98" s="3069"/>
      <c r="X98" s="3069"/>
      <c r="Y98" s="3069"/>
      <c r="Z98" s="3069"/>
      <c r="AA98" s="3069"/>
      <c r="AB98" s="3069"/>
      <c r="AC98" s="3069"/>
      <c r="AD98" s="3069"/>
      <c r="AE98" s="3069"/>
      <c r="AF98" s="3069"/>
      <c r="AG98" s="3069"/>
      <c r="AH98" s="3069"/>
      <c r="AI98" s="3069"/>
      <c r="AJ98" s="3069"/>
      <c r="AK98" s="3069"/>
      <c r="AL98" s="3069"/>
      <c r="AM98" s="3069"/>
      <c r="AN98" s="3069"/>
      <c r="AO98" s="3069"/>
      <c r="AP98" s="3069"/>
      <c r="AQ98" s="3069"/>
      <c r="AR98" s="3069"/>
      <c r="AS98" s="3069"/>
      <c r="AT98" s="3069"/>
      <c r="AU98" s="3069"/>
      <c r="AV98" s="3069"/>
      <c r="AW98" s="3069"/>
      <c r="AX98" s="3069"/>
      <c r="AY98" s="3069"/>
      <c r="AZ98" s="3069"/>
      <c r="BA98" s="10">
        <v>1</v>
      </c>
    </row>
    <row r="99" spans="1:53" ht="23.25">
      <c r="A99" s="3069">
        <v>1</v>
      </c>
      <c r="B99" s="5278" t="s">
        <v>89</v>
      </c>
      <c r="C99" s="5292" t="s">
        <v>6385</v>
      </c>
      <c r="D99" s="5292"/>
      <c r="E99" s="5292"/>
      <c r="F99" s="5292"/>
      <c r="G99" s="3198"/>
      <c r="H99" s="3199" t="str">
        <f>E107</f>
        <v>❻ %  de PERTE &gt;</v>
      </c>
      <c r="I99" s="3200" t="str">
        <f>_xlfn.UNICHAR(128269)&amp;"Cliquez sur les loupes"</f>
        <v>🔍Cliquez sur les loupes</v>
      </c>
      <c r="J99" s="3138"/>
      <c r="K99" s="3201" t="s">
        <v>6297</v>
      </c>
      <c r="L99" s="3093"/>
      <c r="M99" s="3093"/>
      <c r="N99" s="3093"/>
      <c r="O99" s="5308"/>
      <c r="P99" s="3069"/>
      <c r="Q99" s="3069"/>
      <c r="R99" s="3069"/>
      <c r="S99" s="3069"/>
      <c r="T99" s="3069"/>
      <c r="U99" s="3069"/>
      <c r="V99" s="3069"/>
      <c r="W99" s="3069"/>
      <c r="X99" s="3069"/>
      <c r="Y99" s="3069"/>
      <c r="Z99" s="3069"/>
      <c r="AA99" s="3069"/>
      <c r="AB99" s="3069"/>
      <c r="AC99" s="3069"/>
      <c r="AD99" s="3069"/>
      <c r="AE99" s="3069"/>
      <c r="AF99" s="3069"/>
      <c r="AG99" s="3069"/>
      <c r="AH99" s="3069"/>
      <c r="AI99" s="3069"/>
      <c r="AJ99" s="3069"/>
      <c r="AK99" s="3069"/>
      <c r="AL99" s="3069"/>
      <c r="AM99" s="3069"/>
      <c r="AN99" s="3069"/>
      <c r="AO99" s="3069"/>
      <c r="AP99" s="3069"/>
      <c r="AQ99" s="3069"/>
      <c r="AR99" s="3069"/>
      <c r="AS99" s="3069"/>
      <c r="AT99" s="3069"/>
      <c r="AU99" s="3069"/>
      <c r="AV99" s="3069"/>
      <c r="AW99" s="3069"/>
      <c r="AX99" s="3069"/>
      <c r="AY99" s="3069"/>
      <c r="AZ99" s="3069"/>
      <c r="BA99" s="10">
        <v>1</v>
      </c>
    </row>
    <row r="100" spans="1:53">
      <c r="A100" s="3069">
        <v>1</v>
      </c>
      <c r="B100" s="5279"/>
      <c r="C100" s="3202"/>
      <c r="D100" s="3202"/>
      <c r="E100" s="3203"/>
      <c r="F100" s="3204" t="s">
        <v>6386</v>
      </c>
      <c r="G100" s="3205" t="str">
        <f>IF(F106=D122,"CRU- Brut ou à cuire","CUIT - Net à servir")</f>
        <v>CRU- Brut ou à cuire</v>
      </c>
      <c r="H100" s="3206"/>
      <c r="I100" s="3207" t="str">
        <f>HYPERLINK("#"&amp;ADDRESS(ROW(G100),COLUMN(G100),4),_xlfn.UNICHAR(128269)&amp;"cellule "&amp;ADDRESS(ROW(G100),COLUMN(G100),4))</f>
        <v>🔍cellule G100</v>
      </c>
      <c r="J100" s="3208" t="str">
        <f>G100</f>
        <v>CRU- Brut ou à cuire</v>
      </c>
      <c r="K100" s="3159" t="str">
        <f ca="1">_xlfn.FORMULATEXT(G100)</f>
        <v>=SI(F106=D122;"CRU- Brut ou à cuire";"CUIT - Net à servir")</v>
      </c>
      <c r="L100" s="3093"/>
      <c r="M100" s="3093"/>
      <c r="N100" s="3093"/>
      <c r="O100" s="3069"/>
      <c r="P100" s="3069"/>
      <c r="Q100" s="3069"/>
      <c r="R100" s="3069"/>
      <c r="S100" s="3069"/>
      <c r="T100" s="3069"/>
      <c r="U100" s="3069"/>
      <c r="V100" s="3069"/>
      <c r="W100" s="3069"/>
      <c r="X100" s="3069"/>
      <c r="Y100" s="3069"/>
      <c r="Z100" s="3069"/>
      <c r="AA100" s="3069"/>
      <c r="AB100" s="3069"/>
      <c r="AC100" s="3069"/>
      <c r="AD100" s="3069"/>
      <c r="AE100" s="3069"/>
      <c r="AF100" s="3069"/>
      <c r="AG100" s="3069"/>
      <c r="AH100" s="3069"/>
      <c r="AI100" s="3069"/>
      <c r="AJ100" s="3069"/>
      <c r="AK100" s="3069"/>
      <c r="AL100" s="3069"/>
      <c r="AM100" s="3069"/>
      <c r="AN100" s="3069"/>
      <c r="AO100" s="3069"/>
      <c r="AP100" s="3069"/>
      <c r="AQ100" s="3069"/>
      <c r="AR100" s="3069"/>
      <c r="AS100" s="3069"/>
      <c r="AT100" s="3069"/>
      <c r="AU100" s="3069"/>
      <c r="AV100" s="3069"/>
      <c r="AW100" s="3069"/>
      <c r="AX100" s="3069"/>
      <c r="AY100" s="3069"/>
      <c r="AZ100" s="3069"/>
      <c r="BA100" s="10">
        <v>1</v>
      </c>
    </row>
    <row r="101" spans="1:53" ht="23.25">
      <c r="A101" s="3069">
        <v>1</v>
      </c>
      <c r="B101" s="5310">
        <v>3</v>
      </c>
      <c r="C101" s="5312" t="str">
        <f>D103</f>
        <v>Sautés en morceaux service au poids</v>
      </c>
      <c r="D101" s="5312"/>
      <c r="E101" s="5312"/>
      <c r="F101" s="5312"/>
      <c r="G101" s="5312"/>
      <c r="H101" s="5313"/>
      <c r="I101" s="3207" t="str">
        <f>HYPERLINK("#"&amp;ADDRESS(ROW(E102),COLUMN(E102),4),_xlfn.UNICHAR(128269)&amp;"cellule "&amp;ADDRESS(ROW(E102),COLUMN(E102),4))</f>
        <v>🔍cellule E102</v>
      </c>
      <c r="J101" s="3209">
        <f>E102</f>
        <v>46</v>
      </c>
      <c r="K101" s="3159" t="str">
        <f ca="1">_xlfn.FORMULATEXT(E102)</f>
        <v>=ENT(E112/E106)</v>
      </c>
      <c r="L101" s="3093"/>
      <c r="M101" s="3093"/>
      <c r="N101" s="3093"/>
      <c r="O101" s="3069"/>
      <c r="P101" s="3069"/>
      <c r="Q101" s="3069"/>
      <c r="R101" s="3069"/>
      <c r="S101" s="3069"/>
      <c r="T101" s="3069"/>
      <c r="U101" s="3069"/>
      <c r="V101" s="3069"/>
      <c r="W101" s="3069"/>
      <c r="X101" s="3069"/>
      <c r="Y101" s="3069"/>
      <c r="Z101" s="3069"/>
      <c r="AA101" s="3069"/>
      <c r="AB101" s="3069"/>
      <c r="AC101" s="3069"/>
      <c r="AD101" s="3069"/>
      <c r="AE101" s="3069"/>
      <c r="AF101" s="3069"/>
      <c r="AG101" s="3069"/>
      <c r="AH101" s="3069"/>
      <c r="AI101" s="3069"/>
      <c r="AJ101" s="3069"/>
      <c r="AK101" s="3069"/>
      <c r="AL101" s="3069"/>
      <c r="AM101" s="3069"/>
      <c r="AN101" s="3069"/>
      <c r="AO101" s="3069"/>
      <c r="AP101" s="3069"/>
      <c r="AQ101" s="3069"/>
      <c r="AR101" s="3069"/>
      <c r="AS101" s="3069"/>
      <c r="AT101" s="3069"/>
      <c r="AU101" s="3069"/>
      <c r="AV101" s="3069"/>
      <c r="AW101" s="3069"/>
      <c r="AX101" s="3069"/>
      <c r="AY101" s="3069"/>
      <c r="AZ101" s="3069"/>
      <c r="BA101" s="10">
        <v>1</v>
      </c>
    </row>
    <row r="102" spans="1:53">
      <c r="A102" s="3069">
        <v>1</v>
      </c>
      <c r="B102" s="5310"/>
      <c r="C102" s="3210"/>
      <c r="D102" s="3211" t="s">
        <v>6387</v>
      </c>
      <c r="E102" s="3212">
        <f>INT(E112/E106)</f>
        <v>46</v>
      </c>
      <c r="F102" s="3213">
        <f>IF(E102=0,0,IF(E113=0,0,E106))</f>
        <v>1.25</v>
      </c>
      <c r="G102" s="3214" t="str">
        <f>IF(F102*E102=0,"1 de",IF(E112=0,0,IF(E106=0,0,IF(F102*E102=E112,"",IF(H102&gt;0,"Plus 1 de")))))</f>
        <v>Plus 1 de</v>
      </c>
      <c r="H102" s="3215">
        <f>IF(E106=0,0,IF(F102*E102=E112,"",MOD(E112,E106)))</f>
        <v>0.10000000000000142</v>
      </c>
      <c r="I102" s="3207" t="str">
        <f>HYPERLINK("#"&amp;ADDRESS(ROW(F102),COLUMN(F102),4),_xlfn.UNICHAR(128269)&amp;"cellule "&amp;ADDRESS(ROW(F102),COLUMN(F102),4))</f>
        <v>🔍cellule F102</v>
      </c>
      <c r="J102" s="3216">
        <f>F102</f>
        <v>1.25</v>
      </c>
      <c r="K102" s="3159" t="str">
        <f ca="1">_xlfn.FORMULATEXT(F102)</f>
        <v>=SI(E102=0;0;SI(E113=0;0;E106))</v>
      </c>
      <c r="L102" s="3093"/>
      <c r="M102" s="3093"/>
      <c r="N102" s="3093"/>
      <c r="O102" s="3093"/>
      <c r="P102" s="3093"/>
      <c r="Q102" s="3069"/>
      <c r="R102" s="3069"/>
      <c r="S102" s="3069"/>
      <c r="T102" s="3069"/>
      <c r="U102" s="3069"/>
      <c r="V102" s="3069"/>
      <c r="W102" s="3069"/>
      <c r="X102" s="3069"/>
      <c r="Y102" s="3069"/>
      <c r="Z102" s="3069"/>
      <c r="AA102" s="3069"/>
      <c r="AB102" s="3069"/>
      <c r="AC102" s="3069"/>
      <c r="AD102" s="3069"/>
      <c r="AE102" s="3069"/>
      <c r="AF102" s="3069"/>
      <c r="AG102" s="3069"/>
      <c r="AH102" s="3069"/>
      <c r="AI102" s="3069"/>
      <c r="AJ102" s="3069"/>
      <c r="AK102" s="3069"/>
      <c r="AL102" s="3069"/>
      <c r="AM102" s="3069"/>
      <c r="AN102" s="3069"/>
      <c r="AO102" s="3069"/>
      <c r="AP102" s="3069"/>
      <c r="AQ102" s="3069"/>
      <c r="AR102" s="3069"/>
      <c r="AS102" s="3069"/>
      <c r="AT102" s="3069"/>
      <c r="AU102" s="3069"/>
      <c r="AV102" s="3069"/>
      <c r="AW102" s="3069"/>
      <c r="AX102" s="3069"/>
      <c r="AY102" s="3069"/>
      <c r="AZ102" s="3069"/>
      <c r="BA102" s="10">
        <v>1</v>
      </c>
    </row>
    <row r="103" spans="1:53" ht="18.75">
      <c r="A103" s="3069">
        <v>1</v>
      </c>
      <c r="B103" s="5310"/>
      <c r="C103" s="3217" t="s">
        <v>6388</v>
      </c>
      <c r="D103" s="3218" t="s">
        <v>6389</v>
      </c>
      <c r="E103" s="3219"/>
      <c r="F103" s="3093"/>
      <c r="G103" s="3093"/>
      <c r="H103" s="3220"/>
      <c r="I103" s="3207" t="str">
        <f>HYPERLINK("#"&amp;ADDRESS(ROW(G102),COLUMN(G102),4),_xlfn.UNICHAR(128269)&amp;"cellule "&amp;ADDRESS(ROW(G102),COLUMN(G102),4))</f>
        <v>🔍cellule G102</v>
      </c>
      <c r="J103" s="3221" t="str">
        <f>HYPERLINK("# G31",G102)</f>
        <v>Plus 1 de</v>
      </c>
      <c r="K103" s="3159" t="str">
        <f ca="1">_xlfn.FORMULATEXT(G102)</f>
        <v>=SI(F102*E102=0;"1 de";SI(E112=0;0;SI(E106=0;0;SI(F102*E102=E112;"";SI(H102&gt;0;"Plus 1 de")))))</v>
      </c>
      <c r="L103" s="3093"/>
      <c r="M103" s="3093"/>
      <c r="N103" s="3093"/>
      <c r="O103" s="3093"/>
      <c r="P103" s="3093"/>
      <c r="Q103" s="3069"/>
      <c r="R103" s="3069"/>
      <c r="S103" s="3069"/>
      <c r="T103" s="3069"/>
      <c r="U103" s="3069"/>
      <c r="V103" s="3069"/>
      <c r="W103" s="3069"/>
      <c r="X103" s="3069"/>
      <c r="Y103" s="3069"/>
      <c r="Z103" s="3069"/>
      <c r="AA103" s="3069"/>
      <c r="AB103" s="3069"/>
      <c r="AC103" s="3069"/>
      <c r="AD103" s="3069"/>
      <c r="AE103" s="3069"/>
      <c r="AF103" s="3069"/>
      <c r="AG103" s="3069"/>
      <c r="AH103" s="3069"/>
      <c r="AI103" s="3069"/>
      <c r="AJ103" s="3069"/>
      <c r="AK103" s="3069"/>
      <c r="AL103" s="3069"/>
      <c r="AM103" s="3069"/>
      <c r="AN103" s="3069"/>
      <c r="AO103" s="3069"/>
      <c r="AP103" s="3069"/>
      <c r="AQ103" s="3069"/>
      <c r="AR103" s="3069"/>
      <c r="AS103" s="3069"/>
      <c r="AT103" s="3069"/>
      <c r="AU103" s="3069"/>
      <c r="AV103" s="3069"/>
      <c r="AW103" s="3069"/>
      <c r="AX103" s="3069"/>
      <c r="AY103" s="3069"/>
      <c r="AZ103" s="3069"/>
      <c r="BA103" s="10">
        <v>1</v>
      </c>
    </row>
    <row r="104" spans="1:53">
      <c r="A104" s="3069">
        <v>1</v>
      </c>
      <c r="B104" s="5310"/>
      <c r="C104" s="3093"/>
      <c r="D104" s="3093"/>
      <c r="E104" s="3222" t="s">
        <v>6390</v>
      </c>
      <c r="F104" s="5314" t="s">
        <v>6391</v>
      </c>
      <c r="G104" s="5314"/>
      <c r="H104" s="5315"/>
      <c r="I104" s="3207" t="str">
        <f>HYPERLINK("#"&amp;ADDRESS(ROW(H102),COLUMN(H102),4),_xlfn.UNICHAR(128269)&amp;"cellule "&amp;ADDRESS(ROW(H102),COLUMN(H102),4))</f>
        <v>🔍cellule H102</v>
      </c>
      <c r="J104" s="3223">
        <f>H102</f>
        <v>0.10000000000000142</v>
      </c>
      <c r="K104" s="3159" t="str">
        <f ca="1">_xlfn.FORMULATEXT(H102)</f>
        <v>=SI(E106=0;0;SI(F102*E102=E112;"";MOD(E112;E106)))</v>
      </c>
      <c r="L104" s="3093"/>
      <c r="M104" s="3093"/>
      <c r="N104" s="3093"/>
      <c r="O104" s="3093"/>
      <c r="P104" s="3093"/>
      <c r="Q104" s="3069"/>
      <c r="R104" s="3069"/>
      <c r="S104" s="3069"/>
      <c r="T104" s="3069"/>
      <c r="U104" s="3069"/>
      <c r="V104" s="3069"/>
      <c r="W104" s="3069"/>
      <c r="X104" s="3069"/>
      <c r="Y104" s="3069"/>
      <c r="Z104" s="3069"/>
      <c r="AA104" s="3069"/>
      <c r="AB104" s="3069"/>
      <c r="AC104" s="3069"/>
      <c r="AD104" s="3069"/>
      <c r="AE104" s="3069"/>
      <c r="AF104" s="3069"/>
      <c r="AG104" s="3069"/>
      <c r="AH104" s="3069"/>
      <c r="AI104" s="3069"/>
      <c r="AJ104" s="3069"/>
      <c r="AK104" s="3069"/>
      <c r="AL104" s="3069"/>
      <c r="AM104" s="3069"/>
      <c r="AN104" s="3069"/>
      <c r="AO104" s="3069"/>
      <c r="AP104" s="3069"/>
      <c r="AQ104" s="3069"/>
      <c r="AR104" s="3069"/>
      <c r="AS104" s="3069"/>
      <c r="AT104" s="3069"/>
      <c r="AU104" s="3069"/>
      <c r="AV104" s="3069"/>
      <c r="AW104" s="3069"/>
      <c r="AX104" s="3069"/>
      <c r="AY104" s="3069"/>
      <c r="AZ104" s="3069"/>
      <c r="BA104" s="10">
        <v>1</v>
      </c>
    </row>
    <row r="105" spans="1:53">
      <c r="A105" s="3069">
        <v>1</v>
      </c>
      <c r="B105" s="5310"/>
      <c r="C105" s="3093"/>
      <c r="D105" s="3224"/>
      <c r="E105" s="3225"/>
      <c r="F105" s="3226" t="s">
        <v>6392</v>
      </c>
      <c r="G105" s="3224"/>
      <c r="H105" s="3220"/>
      <c r="I105" s="3085"/>
      <c r="J105" s="3227"/>
      <c r="K105" s="3093"/>
      <c r="L105" s="3093"/>
      <c r="M105" s="3093"/>
      <c r="N105" s="3093"/>
      <c r="O105" s="3093"/>
      <c r="P105" s="3093"/>
      <c r="Q105" s="3069"/>
      <c r="R105" s="3069"/>
      <c r="S105" s="3069"/>
      <c r="T105" s="3069"/>
      <c r="U105" s="3069"/>
      <c r="V105" s="3069"/>
      <c r="W105" s="3069"/>
      <c r="X105" s="3069"/>
      <c r="Y105" s="3069"/>
      <c r="Z105" s="3069"/>
      <c r="AA105" s="3069"/>
      <c r="AB105" s="3069"/>
      <c r="AC105" s="3069"/>
      <c r="AD105" s="3069"/>
      <c r="AE105" s="3069"/>
      <c r="AF105" s="3069"/>
      <c r="AG105" s="3069"/>
      <c r="AH105" s="3069"/>
      <c r="AI105" s="3069"/>
      <c r="AJ105" s="3069"/>
      <c r="AK105" s="3069"/>
      <c r="AL105" s="3069"/>
      <c r="AM105" s="3069"/>
      <c r="AN105" s="3069"/>
      <c r="AO105" s="3069"/>
      <c r="AP105" s="3069"/>
      <c r="AQ105" s="3069"/>
      <c r="AR105" s="3069"/>
      <c r="AS105" s="3069"/>
      <c r="AT105" s="3069"/>
      <c r="AU105" s="3069"/>
      <c r="AV105" s="3069"/>
      <c r="AW105" s="3069"/>
      <c r="AX105" s="3069"/>
      <c r="AY105" s="3069"/>
      <c r="AZ105" s="3069"/>
      <c r="BA105" s="10">
        <v>1</v>
      </c>
    </row>
    <row r="106" spans="1:53">
      <c r="A106" s="3069">
        <v>1</v>
      </c>
      <c r="B106" s="5310"/>
      <c r="C106" s="3228"/>
      <c r="D106" s="3229" t="s">
        <v>6393</v>
      </c>
      <c r="E106" s="3230">
        <v>1.25</v>
      </c>
      <c r="F106" s="3231" t="s">
        <v>6381</v>
      </c>
      <c r="G106" s="3232">
        <f>IF(F106=D122,E106-(E106*F107%),IF(F106=D123,E106/(100-F107)*100))</f>
        <v>0.625</v>
      </c>
      <c r="H106" s="3233" t="str">
        <f>H109</f>
        <v>❺ Kg cuit</v>
      </c>
      <c r="I106" s="3207" t="str">
        <f>HYPERLINK("#"&amp;ADDRESS(ROW(G106),COLUMN(G106),4),_xlfn.UNICHAR(128269)&amp;"cellule "&amp;ADDRESS(ROW(G106),COLUMN(G106),4))</f>
        <v>🔍cellule G106</v>
      </c>
      <c r="J106" s="3195">
        <f>G106</f>
        <v>0.625</v>
      </c>
      <c r="K106" s="3159" t="str">
        <f ca="1">_xlfn.FORMULATEXT(G106)</f>
        <v>=SI(F106=D122;E106-(E106*F107%);SI(F106=D123;E106/(100-F107)*100))</v>
      </c>
      <c r="L106" s="3093"/>
      <c r="M106" s="3093"/>
      <c r="N106" s="3093"/>
      <c r="O106" s="3093"/>
      <c r="P106" s="3093"/>
      <c r="Q106" s="3069"/>
      <c r="R106" s="3069"/>
      <c r="S106" s="3069"/>
      <c r="T106" s="3069"/>
      <c r="U106" s="3069"/>
      <c r="V106" s="3069"/>
      <c r="W106" s="3069"/>
      <c r="X106" s="3069"/>
      <c r="Y106" s="3069"/>
      <c r="Z106" s="3069"/>
      <c r="AA106" s="3069"/>
      <c r="AB106" s="3069"/>
      <c r="AC106" s="3069"/>
      <c r="AD106" s="3069"/>
      <c r="AE106" s="3069"/>
      <c r="AF106" s="3069"/>
      <c r="AG106" s="3069"/>
      <c r="AH106" s="3069"/>
      <c r="AI106" s="3069"/>
      <c r="AJ106" s="3069"/>
      <c r="AK106" s="3069"/>
      <c r="AL106" s="3069"/>
      <c r="AM106" s="3069"/>
      <c r="AN106" s="3069"/>
      <c r="AO106" s="3069"/>
      <c r="AP106" s="3069"/>
      <c r="AQ106" s="3069"/>
      <c r="AR106" s="3069"/>
      <c r="AS106" s="3069"/>
      <c r="AT106" s="3069"/>
      <c r="AU106" s="3069"/>
      <c r="AV106" s="3069"/>
      <c r="AW106" s="3069"/>
      <c r="AX106" s="3069"/>
      <c r="AY106" s="3069"/>
      <c r="AZ106" s="3069"/>
      <c r="BA106" s="10">
        <v>1</v>
      </c>
    </row>
    <row r="107" spans="1:53">
      <c r="A107" s="3069">
        <v>1</v>
      </c>
      <c r="B107" s="5310"/>
      <c r="C107" s="3093"/>
      <c r="D107" s="3138"/>
      <c r="E107" s="3234" t="str">
        <f>IF(F109=D123,"❻ % de BONI &gt;",IF(F109=D122,"❻ %  de PERTE &gt;",IF(ISBLANK(F107),0)))</f>
        <v>❻ %  de PERTE &gt;</v>
      </c>
      <c r="F107" s="3235">
        <v>50</v>
      </c>
      <c r="G107" s="3093"/>
      <c r="H107" s="3220"/>
      <c r="I107" s="3207" t="str">
        <f>HYPERLINK("#"&amp;ADDRESS(ROW(E107),COLUMN(E107),4),_xlfn.UNICHAR(128269)&amp;"cellule "&amp;ADDRESS(ROW(E107),COLUMN(E107),4))</f>
        <v>🔍cellule E107</v>
      </c>
      <c r="J107" s="3236" t="str">
        <f>E107</f>
        <v>❻ %  de PERTE &gt;</v>
      </c>
      <c r="K107" s="3159" t="str">
        <f ca="1">_xlfn.FORMULATEXT(E107)</f>
        <v>=SI(F109=D123;"❻ % de BONI &gt;";SI(F109=D122;"❻ %  de PERTE &gt;";SI(ESTVIDE(F107);0)))</v>
      </c>
      <c r="L107" s="3093"/>
      <c r="M107" s="3093"/>
      <c r="N107" s="3093"/>
      <c r="O107" s="3093"/>
      <c r="P107" s="3093"/>
      <c r="Q107" s="3069"/>
      <c r="R107" s="3069"/>
      <c r="S107" s="3069"/>
      <c r="T107" s="3069"/>
      <c r="U107" s="3069"/>
      <c r="V107" s="3069"/>
      <c r="W107" s="3069"/>
      <c r="X107" s="3069"/>
      <c r="Y107" s="3069"/>
      <c r="Z107" s="3069"/>
      <c r="AA107" s="3069"/>
      <c r="AB107" s="3069"/>
      <c r="AC107" s="3069"/>
      <c r="AD107" s="3069"/>
      <c r="AE107" s="3069"/>
      <c r="AF107" s="3069"/>
      <c r="AG107" s="3069"/>
      <c r="AH107" s="3069"/>
      <c r="AI107" s="3069"/>
      <c r="AJ107" s="3069"/>
      <c r="AK107" s="3069"/>
      <c r="AL107" s="3069"/>
      <c r="AM107" s="3069"/>
      <c r="AN107" s="3069"/>
      <c r="AO107" s="3069"/>
      <c r="AP107" s="3069"/>
      <c r="AQ107" s="3069"/>
      <c r="AR107" s="3069"/>
      <c r="AS107" s="3069"/>
      <c r="AT107" s="3069"/>
      <c r="AU107" s="3069"/>
      <c r="AV107" s="3069"/>
      <c r="AW107" s="3069"/>
      <c r="AX107" s="3069"/>
      <c r="AY107" s="3069"/>
      <c r="AZ107" s="3069"/>
      <c r="BA107" s="10">
        <v>1</v>
      </c>
    </row>
    <row r="108" spans="1:53">
      <c r="A108" s="3069">
        <v>1</v>
      </c>
      <c r="B108" s="5310"/>
      <c r="C108" s="3093"/>
      <c r="D108" s="3093"/>
      <c r="E108" s="3093"/>
      <c r="F108" s="3093"/>
      <c r="G108" s="3093"/>
      <c r="H108" s="3220"/>
      <c r="I108" s="3085"/>
      <c r="J108" s="3227"/>
      <c r="K108" s="3093"/>
      <c r="L108" s="3093"/>
      <c r="M108" s="3093"/>
      <c r="N108" s="3093"/>
      <c r="O108" s="3093"/>
      <c r="P108" s="3093"/>
      <c r="Q108" s="3069"/>
      <c r="R108" s="3069"/>
      <c r="S108" s="3069"/>
      <c r="T108" s="3069"/>
      <c r="U108" s="3069"/>
      <c r="V108" s="3069"/>
      <c r="W108" s="3069"/>
      <c r="X108" s="3069"/>
      <c r="Y108" s="3069"/>
      <c r="Z108" s="3069"/>
      <c r="AA108" s="3069"/>
      <c r="AB108" s="3069"/>
      <c r="AC108" s="3069"/>
      <c r="AD108" s="3069"/>
      <c r="AE108" s="3069"/>
      <c r="AF108" s="3069"/>
      <c r="AG108" s="3069"/>
      <c r="AH108" s="3069"/>
      <c r="AI108" s="3069"/>
      <c r="AJ108" s="3069"/>
      <c r="AK108" s="3069"/>
      <c r="AL108" s="3069"/>
      <c r="AM108" s="3069"/>
      <c r="AN108" s="3069"/>
      <c r="AO108" s="3069"/>
      <c r="AP108" s="3069"/>
      <c r="AQ108" s="3069"/>
      <c r="AR108" s="3069"/>
      <c r="AS108" s="3069"/>
      <c r="AT108" s="3069"/>
      <c r="AU108" s="3069"/>
      <c r="AV108" s="3069"/>
      <c r="AW108" s="3069"/>
      <c r="AX108" s="3069"/>
      <c r="AY108" s="3069"/>
      <c r="AZ108" s="3069"/>
      <c r="BA108" s="10">
        <v>1</v>
      </c>
    </row>
    <row r="109" spans="1:53">
      <c r="A109" s="3069">
        <v>1</v>
      </c>
      <c r="B109" s="5310"/>
      <c r="C109" s="3093"/>
      <c r="D109" s="3237" t="s">
        <v>6394</v>
      </c>
      <c r="E109" s="3238">
        <v>4.8000000000000001E-2</v>
      </c>
      <c r="F109" s="3239" t="str">
        <f>F106</f>
        <v>❹ Kg cru</v>
      </c>
      <c r="G109" s="3232">
        <f>IF(F109=D122,E109-(E109*F107%),IF(F109=D123,E109/(100-F107)*100))</f>
        <v>2.4E-2</v>
      </c>
      <c r="H109" s="3240" t="str">
        <f>IF(F109=D122,D123,D122)</f>
        <v>❺ Kg cuit</v>
      </c>
      <c r="I109" s="3207" t="str">
        <f>HYPERLINK("#"&amp;ADDRESS(ROW(G109),COLUMN(G109),4),_xlfn.UNICHAR(128269)&amp;"cellule "&amp;ADDRESS(ROW(G109),COLUMN(G109),4))</f>
        <v>🔍cellule G109</v>
      </c>
      <c r="J109" s="3195">
        <f>G109</f>
        <v>2.4E-2</v>
      </c>
      <c r="K109" s="3159" t="str">
        <f ca="1">_xlfn.FORMULATEXT(G109)</f>
        <v>=SI(F109=D122;E109-(E109*F107%);SI(F109=D123;E109/(100-F107)*100))</v>
      </c>
      <c r="L109" s="3093"/>
      <c r="M109" s="3093"/>
      <c r="N109" s="3093"/>
      <c r="O109" s="3093"/>
      <c r="P109" s="3093"/>
      <c r="Q109" s="3069"/>
      <c r="R109" s="3069"/>
      <c r="S109" s="3069"/>
      <c r="T109" s="3069"/>
      <c r="U109" s="3069"/>
      <c r="V109" s="3069"/>
      <c r="W109" s="3069"/>
      <c r="X109" s="3069"/>
      <c r="Y109" s="3069"/>
      <c r="Z109" s="3069"/>
      <c r="AA109" s="3069"/>
      <c r="AB109" s="3069"/>
      <c r="AC109" s="3069"/>
      <c r="AD109" s="3069"/>
      <c r="AE109" s="3069"/>
      <c r="AF109" s="3069"/>
      <c r="AG109" s="3069"/>
      <c r="AH109" s="3069"/>
      <c r="AI109" s="3069"/>
      <c r="AJ109" s="3069"/>
      <c r="AK109" s="3069"/>
      <c r="AL109" s="3069"/>
      <c r="AM109" s="3069"/>
      <c r="AN109" s="3069"/>
      <c r="AO109" s="3069"/>
      <c r="AP109" s="3069"/>
      <c r="AQ109" s="3069"/>
      <c r="AR109" s="3069"/>
      <c r="AS109" s="3069"/>
      <c r="AT109" s="3069"/>
      <c r="AU109" s="3069"/>
      <c r="AV109" s="3069"/>
      <c r="AW109" s="3069"/>
      <c r="AX109" s="3069"/>
      <c r="AY109" s="3069"/>
      <c r="AZ109" s="3069"/>
      <c r="BA109" s="10">
        <v>1</v>
      </c>
    </row>
    <row r="110" spans="1:53">
      <c r="A110" s="3069">
        <v>1</v>
      </c>
      <c r="B110" s="5310"/>
      <c r="C110" s="3093"/>
      <c r="D110" s="3241" t="s">
        <v>6395</v>
      </c>
      <c r="E110" s="3242">
        <v>1200</v>
      </c>
      <c r="F110" s="3243" t="s">
        <v>3836</v>
      </c>
      <c r="G110" s="3093"/>
      <c r="H110" s="3244"/>
      <c r="I110" s="3085"/>
      <c r="J110" s="3227"/>
      <c r="K110" s="3093"/>
      <c r="L110" s="3093"/>
      <c r="M110" s="3093"/>
      <c r="N110" s="3093"/>
      <c r="O110" s="3093"/>
      <c r="P110" s="3093"/>
      <c r="Q110" s="3069"/>
      <c r="R110" s="3069"/>
      <c r="S110" s="3069"/>
      <c r="T110" s="3069"/>
      <c r="U110" s="3069"/>
      <c r="V110" s="3069"/>
      <c r="W110" s="3069"/>
      <c r="X110" s="3069"/>
      <c r="Y110" s="3069"/>
      <c r="Z110" s="3069"/>
      <c r="AA110" s="3069"/>
      <c r="AB110" s="3069"/>
      <c r="AC110" s="3069"/>
      <c r="AD110" s="3069"/>
      <c r="AE110" s="3069"/>
      <c r="AF110" s="3069"/>
      <c r="AG110" s="3069"/>
      <c r="AH110" s="3069"/>
      <c r="AI110" s="3069"/>
      <c r="AJ110" s="3069"/>
      <c r="AK110" s="3069"/>
      <c r="AL110" s="3069"/>
      <c r="AM110" s="3069"/>
      <c r="AN110" s="3069"/>
      <c r="AO110" s="3069"/>
      <c r="AP110" s="3069"/>
      <c r="AQ110" s="3069"/>
      <c r="AR110" s="3069"/>
      <c r="AS110" s="3069"/>
      <c r="AT110" s="3069"/>
      <c r="AU110" s="3069"/>
      <c r="AV110" s="3069"/>
      <c r="AW110" s="3069"/>
      <c r="AX110" s="3069"/>
      <c r="AY110" s="3069"/>
      <c r="AZ110" s="3069"/>
      <c r="BA110" s="10">
        <v>1</v>
      </c>
    </row>
    <row r="111" spans="1:53">
      <c r="A111" s="3069">
        <v>1</v>
      </c>
      <c r="B111" s="5310"/>
      <c r="C111" s="3093"/>
      <c r="D111" s="3093"/>
      <c r="E111" s="3093"/>
      <c r="F111" s="3093"/>
      <c r="G111" s="3093"/>
      <c r="H111" s="3220"/>
      <c r="I111" s="3085"/>
      <c r="J111" s="3227"/>
      <c r="K111" s="3093"/>
      <c r="L111" s="3093"/>
      <c r="M111" s="3093"/>
      <c r="N111" s="3093"/>
      <c r="O111" s="3093"/>
      <c r="P111" s="3093"/>
      <c r="Q111" s="3069"/>
      <c r="R111" s="3069"/>
      <c r="S111" s="3069"/>
      <c r="T111" s="3069"/>
      <c r="U111" s="3069"/>
      <c r="V111" s="3069"/>
      <c r="W111" s="3069"/>
      <c r="X111" s="3069"/>
      <c r="Y111" s="3069"/>
      <c r="Z111" s="3069"/>
      <c r="AA111" s="3069"/>
      <c r="AB111" s="3069"/>
      <c r="AC111" s="3069"/>
      <c r="AD111" s="3069"/>
      <c r="AE111" s="3069"/>
      <c r="AF111" s="3069"/>
      <c r="AG111" s="3069"/>
      <c r="AH111" s="3069"/>
      <c r="AI111" s="3069"/>
      <c r="AJ111" s="3069"/>
      <c r="AK111" s="3069"/>
      <c r="AL111" s="3069"/>
      <c r="AM111" s="3069"/>
      <c r="AN111" s="3069"/>
      <c r="AO111" s="3069"/>
      <c r="AP111" s="3069"/>
      <c r="AQ111" s="3069"/>
      <c r="AR111" s="3069"/>
      <c r="AS111" s="3069"/>
      <c r="AT111" s="3069"/>
      <c r="AU111" s="3069"/>
      <c r="AV111" s="3069"/>
      <c r="AW111" s="3069"/>
      <c r="AX111" s="3069"/>
      <c r="AY111" s="3069"/>
      <c r="AZ111" s="3069"/>
      <c r="BA111" s="10">
        <v>1</v>
      </c>
    </row>
    <row r="112" spans="1:53">
      <c r="A112" s="3069">
        <v>1</v>
      </c>
      <c r="B112" s="5310"/>
      <c r="C112" s="3093"/>
      <c r="D112" s="3245" t="s">
        <v>6396</v>
      </c>
      <c r="E112" s="3246">
        <f>IF(E106=0,0,E109*E110)</f>
        <v>57.6</v>
      </c>
      <c r="F112" s="3247" t="str">
        <f>F106</f>
        <v>❹ Kg cru</v>
      </c>
      <c r="G112" s="3248">
        <f>IF(E106=0,0,G109*E110)</f>
        <v>28.8</v>
      </c>
      <c r="H112" s="3249" t="str">
        <f>H109</f>
        <v>❺ Kg cuit</v>
      </c>
      <c r="I112" s="3207" t="str">
        <f>HYPERLINK("#"&amp;ADDRESS(ROW(E112),COLUMN(E112),4),_xlfn.UNICHAR(128269)&amp;"cellule "&amp;ADDRESS(ROW(E112),COLUMN(E112),4))</f>
        <v>🔍cellule E112</v>
      </c>
      <c r="J112" s="3246">
        <f>E112</f>
        <v>57.6</v>
      </c>
      <c r="K112" s="3159" t="str">
        <f ca="1">_xlfn.FORMULATEXT(E112)</f>
        <v>=SI(E106=0;0;E109*E110)</v>
      </c>
      <c r="L112" s="3093"/>
      <c r="M112" s="3093"/>
      <c r="N112" s="3093"/>
      <c r="O112" s="3093"/>
      <c r="P112" s="3093"/>
      <c r="Q112" s="3069"/>
      <c r="R112" s="3069"/>
      <c r="S112" s="3069"/>
      <c r="T112" s="3069"/>
      <c r="U112" s="3069"/>
      <c r="V112" s="3069"/>
      <c r="W112" s="3069"/>
      <c r="X112" s="3069"/>
      <c r="Y112" s="3069"/>
      <c r="Z112" s="3069"/>
      <c r="AA112" s="3069"/>
      <c r="AB112" s="3069"/>
      <c r="AC112" s="3069"/>
      <c r="AD112" s="3069"/>
      <c r="AE112" s="3069"/>
      <c r="AF112" s="3069"/>
      <c r="AG112" s="3069"/>
      <c r="AH112" s="3069"/>
      <c r="AI112" s="3069"/>
      <c r="AJ112" s="3069"/>
      <c r="AK112" s="3069"/>
      <c r="AL112" s="3069"/>
      <c r="AM112" s="3069"/>
      <c r="AN112" s="3069"/>
      <c r="AO112" s="3069"/>
      <c r="AP112" s="3069"/>
      <c r="AQ112" s="3069"/>
      <c r="AR112" s="3069"/>
      <c r="AS112" s="3069"/>
      <c r="AT112" s="3069"/>
      <c r="AU112" s="3069"/>
      <c r="AV112" s="3069"/>
      <c r="AW112" s="3069"/>
      <c r="AX112" s="3069"/>
      <c r="AY112" s="3069"/>
      <c r="AZ112" s="3069"/>
      <c r="BA112" s="10">
        <v>1</v>
      </c>
    </row>
    <row r="113" spans="1:53">
      <c r="A113" s="3069">
        <v>1</v>
      </c>
      <c r="B113" s="5310"/>
      <c r="C113" s="3138"/>
      <c r="D113" s="3250" t="s">
        <v>6397</v>
      </c>
      <c r="E113" s="3251">
        <f>IF(E106=0,0,IF(MOD(E112,E106)&gt;MOD(E112,E106)/2,INT(E112/E106)+1,INT(E112/E106)))</f>
        <v>47</v>
      </c>
      <c r="F113" s="3252" t="s">
        <v>6398</v>
      </c>
      <c r="G113" s="3253">
        <f>IF(ISBLANK(E109),0,E106/E109)</f>
        <v>26.041666666666668</v>
      </c>
      <c r="H113" s="3220"/>
      <c r="I113" s="3207" t="str">
        <f>HYPERLINK("#"&amp;ADDRESS(ROW(E113),COLUMN(E113),4),_xlfn.UNICHAR(128269)&amp;"cellule "&amp;ADDRESS(ROW(E113),COLUMN(E113),4))</f>
        <v>🔍cellule E113</v>
      </c>
      <c r="J113" s="3251">
        <f>E113</f>
        <v>47</v>
      </c>
      <c r="K113" s="3159" t="str">
        <f ca="1">_xlfn.FORMULATEXT(E113)</f>
        <v>=SI(E106=0;0;SI(MOD(E112;E106)&gt;MOD(E112;E106)/2;ENT(E112/E106)+1;ENT(E112/E106)))</v>
      </c>
      <c r="L113" s="3093"/>
      <c r="M113" s="3093"/>
      <c r="N113" s="3093"/>
      <c r="O113" s="3093"/>
      <c r="P113" s="3093"/>
      <c r="Q113" s="3069"/>
      <c r="R113" s="3069"/>
      <c r="S113" s="3069"/>
      <c r="T113" s="3069"/>
      <c r="U113" s="3069"/>
      <c r="V113" s="3069"/>
      <c r="W113" s="3069"/>
      <c r="X113" s="3069"/>
      <c r="Y113" s="3069"/>
      <c r="Z113" s="3069"/>
      <c r="AA113" s="3069"/>
      <c r="AB113" s="3069"/>
      <c r="AC113" s="3069"/>
      <c r="AD113" s="3069"/>
      <c r="AE113" s="3069"/>
      <c r="AF113" s="3069"/>
      <c r="AG113" s="3069"/>
      <c r="AH113" s="3069"/>
      <c r="AI113" s="3069"/>
      <c r="AJ113" s="3069"/>
      <c r="AK113" s="3069"/>
      <c r="AL113" s="3069"/>
      <c r="AM113" s="3069"/>
      <c r="AN113" s="3069"/>
      <c r="AO113" s="3069"/>
      <c r="AP113" s="3069"/>
      <c r="AQ113" s="3069"/>
      <c r="AR113" s="3069"/>
      <c r="AS113" s="3069"/>
      <c r="AT113" s="3069"/>
      <c r="AU113" s="3069"/>
      <c r="AV113" s="3069"/>
      <c r="AW113" s="3069"/>
      <c r="AX113" s="3069"/>
      <c r="AY113" s="3069"/>
      <c r="AZ113" s="3069"/>
      <c r="BA113" s="10">
        <v>1</v>
      </c>
    </row>
    <row r="114" spans="1:53">
      <c r="A114" s="3069">
        <v>1</v>
      </c>
      <c r="B114" s="5310"/>
      <c r="C114" s="3093"/>
      <c r="D114" s="3250"/>
      <c r="E114" s="3251"/>
      <c r="F114" s="3254"/>
      <c r="G114" s="3253"/>
      <c r="H114" s="3220"/>
      <c r="I114" s="3207" t="str">
        <f>HYPERLINK("#"&amp;ADDRESS(ROW(G113),COLUMN(G113),4),_xlfn.UNICHAR(128269)&amp;"cellule "&amp;ADDRESS(ROW(G113),COLUMN(G113),4))</f>
        <v>🔍cellule G113</v>
      </c>
      <c r="J114" s="3253">
        <f>G113</f>
        <v>26.041666666666668</v>
      </c>
      <c r="K114" s="3159" t="str">
        <f ca="1">_xlfn.FORMULATEXT(G113)</f>
        <v>=SI(ESTVIDE(E109);0;E106/E109)</v>
      </c>
      <c r="L114" s="3093"/>
      <c r="M114" s="3093"/>
      <c r="N114" s="3093"/>
      <c r="O114" s="3093"/>
      <c r="P114" s="3093"/>
      <c r="Q114" s="3069"/>
      <c r="R114" s="3069"/>
      <c r="S114" s="3069"/>
      <c r="T114" s="3069"/>
      <c r="U114" s="3069"/>
      <c r="V114" s="3069"/>
      <c r="W114" s="3069"/>
      <c r="X114" s="3069"/>
      <c r="Y114" s="3069"/>
      <c r="Z114" s="3069"/>
      <c r="AA114" s="3069"/>
      <c r="AB114" s="3069"/>
      <c r="AC114" s="3069"/>
      <c r="AD114" s="3069"/>
      <c r="AE114" s="3069"/>
      <c r="AF114" s="3069"/>
      <c r="AG114" s="3069"/>
      <c r="AH114" s="3069"/>
      <c r="AI114" s="3069"/>
      <c r="AJ114" s="3069"/>
      <c r="AK114" s="3069"/>
      <c r="AL114" s="3069"/>
      <c r="AM114" s="3069"/>
      <c r="AN114" s="3069"/>
      <c r="AO114" s="3069"/>
      <c r="AP114" s="3069"/>
      <c r="AQ114" s="3069"/>
      <c r="AR114" s="3069"/>
      <c r="AS114" s="3069"/>
      <c r="AT114" s="3069"/>
      <c r="AU114" s="3069"/>
      <c r="AV114" s="3069"/>
      <c r="AW114" s="3069"/>
      <c r="AX114" s="3069"/>
      <c r="AY114" s="3069"/>
      <c r="AZ114" s="3069"/>
      <c r="BA114" s="10">
        <v>1</v>
      </c>
    </row>
    <row r="115" spans="1:53">
      <c r="A115" s="3069">
        <v>1</v>
      </c>
      <c r="B115" s="5310"/>
      <c r="C115" s="5316" t="s">
        <v>6399</v>
      </c>
      <c r="D115" s="5316"/>
      <c r="E115" s="5316"/>
      <c r="F115" s="5316"/>
      <c r="G115" s="5316"/>
      <c r="H115" s="5317"/>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69"/>
      <c r="AD115" s="3069"/>
      <c r="AE115" s="3069"/>
      <c r="AF115" s="3069"/>
      <c r="AG115" s="3069"/>
      <c r="AH115" s="3069"/>
      <c r="AI115" s="3069"/>
      <c r="AJ115" s="3069"/>
      <c r="AK115" s="3069"/>
      <c r="AL115" s="3069"/>
      <c r="AM115" s="3069"/>
      <c r="AN115" s="3069"/>
      <c r="AO115" s="3069"/>
      <c r="AP115" s="3069"/>
      <c r="AQ115" s="3069"/>
      <c r="AR115" s="3069"/>
      <c r="AS115" s="3069"/>
      <c r="AT115" s="3069"/>
      <c r="AU115" s="3069"/>
      <c r="AV115" s="3069"/>
      <c r="AW115" s="3069"/>
      <c r="AX115" s="3069"/>
      <c r="AY115" s="3069"/>
      <c r="AZ115" s="3069"/>
      <c r="BA115" s="10">
        <v>1</v>
      </c>
    </row>
    <row r="116" spans="1:53">
      <c r="A116" s="3069">
        <v>1</v>
      </c>
      <c r="B116" s="5310"/>
      <c r="C116" s="5316"/>
      <c r="D116" s="5316"/>
      <c r="E116" s="5316"/>
      <c r="F116" s="5316"/>
      <c r="G116" s="5316"/>
      <c r="H116" s="5317"/>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69"/>
      <c r="AD116" s="3069"/>
      <c r="AE116" s="3069"/>
      <c r="AF116" s="3069"/>
      <c r="AG116" s="3069"/>
      <c r="AH116" s="3069"/>
      <c r="AI116" s="3069"/>
      <c r="AJ116" s="3069"/>
      <c r="AK116" s="3069"/>
      <c r="AL116" s="3069"/>
      <c r="AM116" s="3069"/>
      <c r="AN116" s="3069"/>
      <c r="AO116" s="3069"/>
      <c r="AP116" s="3069"/>
      <c r="AQ116" s="3069"/>
      <c r="AR116" s="3069"/>
      <c r="AS116" s="3069"/>
      <c r="AT116" s="3069"/>
      <c r="AU116" s="3069"/>
      <c r="AV116" s="3069"/>
      <c r="AW116" s="3069"/>
      <c r="AX116" s="3069"/>
      <c r="AY116" s="3069"/>
      <c r="AZ116" s="3069"/>
      <c r="BA116" s="10">
        <v>1</v>
      </c>
    </row>
    <row r="117" spans="1:53">
      <c r="A117" s="3069">
        <v>1</v>
      </c>
      <c r="B117" s="5310"/>
      <c r="C117" s="3255" t="s">
        <v>6400</v>
      </c>
      <c r="D117" s="3256"/>
      <c r="E117" s="3256"/>
      <c r="F117" s="3256"/>
      <c r="G117" s="3256"/>
      <c r="H117" s="3257"/>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69"/>
      <c r="AD117" s="3069"/>
      <c r="AE117" s="3069"/>
      <c r="AF117" s="3069"/>
      <c r="AG117" s="3069"/>
      <c r="AH117" s="3069"/>
      <c r="AI117" s="3069"/>
      <c r="AJ117" s="3069"/>
      <c r="AK117" s="3069"/>
      <c r="AL117" s="3069"/>
      <c r="AM117" s="3069"/>
      <c r="AN117" s="3069"/>
      <c r="AO117" s="3069"/>
      <c r="AP117" s="3069"/>
      <c r="AQ117" s="3069"/>
      <c r="AR117" s="3069"/>
      <c r="AS117" s="3069"/>
      <c r="AT117" s="3069"/>
      <c r="AU117" s="3069"/>
      <c r="AV117" s="3069"/>
      <c r="AW117" s="3069"/>
      <c r="AX117" s="3069"/>
      <c r="AY117" s="3069"/>
      <c r="AZ117" s="3069"/>
      <c r="BA117" s="10">
        <v>1</v>
      </c>
    </row>
    <row r="118" spans="1:53">
      <c r="A118" s="3069">
        <v>1</v>
      </c>
      <c r="B118" s="5310"/>
      <c r="C118" s="5318" t="s">
        <v>6401</v>
      </c>
      <c r="D118" s="5318"/>
      <c r="E118" s="5318"/>
      <c r="F118" s="5318"/>
      <c r="G118" s="5318"/>
      <c r="H118" s="5319"/>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69"/>
      <c r="AD118" s="3069"/>
      <c r="AE118" s="3069"/>
      <c r="AF118" s="3069"/>
      <c r="AG118" s="3069"/>
      <c r="AH118" s="3069"/>
      <c r="AI118" s="3069"/>
      <c r="AJ118" s="3069"/>
      <c r="AK118" s="3069"/>
      <c r="AL118" s="3069"/>
      <c r="AM118" s="3069"/>
      <c r="AN118" s="3069"/>
      <c r="AO118" s="3069"/>
      <c r="AP118" s="3069"/>
      <c r="AQ118" s="3069"/>
      <c r="AR118" s="3069"/>
      <c r="AS118" s="3069"/>
      <c r="AT118" s="3069"/>
      <c r="AU118" s="3069"/>
      <c r="AV118" s="3069"/>
      <c r="AW118" s="3069"/>
      <c r="AX118" s="3069"/>
      <c r="AY118" s="3069"/>
      <c r="AZ118" s="3069"/>
      <c r="BA118" s="10">
        <v>1</v>
      </c>
    </row>
    <row r="119" spans="1:53">
      <c r="A119" s="3069">
        <v>1</v>
      </c>
      <c r="B119" s="5310"/>
      <c r="C119" s="3258" t="s">
        <v>6402</v>
      </c>
      <c r="D119" s="3093"/>
      <c r="E119" s="3093"/>
      <c r="F119" s="3194" t="s">
        <v>6403</v>
      </c>
      <c r="G119" s="3093"/>
      <c r="H119" s="3220"/>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69"/>
      <c r="AD119" s="3069"/>
      <c r="AE119" s="3069"/>
      <c r="AF119" s="3069"/>
      <c r="AG119" s="3069"/>
      <c r="AH119" s="3069"/>
      <c r="AI119" s="3069"/>
      <c r="AJ119" s="3069"/>
      <c r="AK119" s="3069"/>
      <c r="AL119" s="3069"/>
      <c r="AM119" s="3069"/>
      <c r="AN119" s="3069"/>
      <c r="AO119" s="3069"/>
      <c r="AP119" s="3069"/>
      <c r="AQ119" s="3069"/>
      <c r="AR119" s="3069"/>
      <c r="AS119" s="3069"/>
      <c r="AT119" s="3069"/>
      <c r="AU119" s="3069"/>
      <c r="AV119" s="3069"/>
      <c r="AW119" s="3069"/>
      <c r="AX119" s="3069"/>
      <c r="AY119" s="3069"/>
      <c r="AZ119" s="3069"/>
      <c r="BA119" s="10">
        <v>1</v>
      </c>
    </row>
    <row r="120" spans="1:53">
      <c r="A120" s="3069">
        <v>1</v>
      </c>
      <c r="B120" s="5310"/>
      <c r="C120" s="3259" t="s">
        <v>6390</v>
      </c>
      <c r="D120" s="3093"/>
      <c r="E120" s="3093"/>
      <c r="F120" s="3260" t="s">
        <v>6404</v>
      </c>
      <c r="G120" s="3093"/>
      <c r="H120" s="3220"/>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69"/>
      <c r="AD120" s="3069"/>
      <c r="AE120" s="3069"/>
      <c r="AF120" s="3069"/>
      <c r="AG120" s="3069"/>
      <c r="AH120" s="3069"/>
      <c r="AI120" s="3069"/>
      <c r="AJ120" s="3069"/>
      <c r="AK120" s="3069"/>
      <c r="AL120" s="3069"/>
      <c r="AM120" s="3069"/>
      <c r="AN120" s="3069"/>
      <c r="AO120" s="3069"/>
      <c r="AP120" s="3069"/>
      <c r="AQ120" s="3069"/>
      <c r="AR120" s="3069"/>
      <c r="AS120" s="3069"/>
      <c r="AT120" s="3069"/>
      <c r="AU120" s="3069"/>
      <c r="AV120" s="3069"/>
      <c r="AW120" s="3069"/>
      <c r="AX120" s="3069"/>
      <c r="AY120" s="3069"/>
      <c r="AZ120" s="3069"/>
      <c r="BA120" s="10">
        <v>1</v>
      </c>
    </row>
    <row r="121" spans="1:53">
      <c r="A121" s="3069">
        <v>1</v>
      </c>
      <c r="B121" s="5310"/>
      <c r="C121" s="3261" t="s">
        <v>6405</v>
      </c>
      <c r="D121" s="3093"/>
      <c r="E121" s="3093"/>
      <c r="F121" s="3262" t="s">
        <v>6406</v>
      </c>
      <c r="G121" s="3093"/>
      <c r="H121" s="3220"/>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69"/>
      <c r="AD121" s="3069"/>
      <c r="AE121" s="3069"/>
      <c r="AF121" s="3069"/>
      <c r="AG121" s="3069"/>
      <c r="AH121" s="3069"/>
      <c r="AI121" s="3069"/>
      <c r="AJ121" s="3069"/>
      <c r="AK121" s="3069"/>
      <c r="AL121" s="3069"/>
      <c r="AM121" s="3069"/>
      <c r="AN121" s="3069"/>
      <c r="AO121" s="3069"/>
      <c r="AP121" s="3069"/>
      <c r="AQ121" s="3069"/>
      <c r="AR121" s="3069"/>
      <c r="AS121" s="3069"/>
      <c r="AT121" s="3069"/>
      <c r="AU121" s="3069"/>
      <c r="AV121" s="3069"/>
      <c r="AW121" s="3069"/>
      <c r="AX121" s="3069"/>
      <c r="AY121" s="3069"/>
      <c r="AZ121" s="3069"/>
      <c r="BA121" s="10">
        <v>1</v>
      </c>
    </row>
    <row r="122" spans="1:53">
      <c r="A122" s="3069">
        <v>1</v>
      </c>
      <c r="B122" s="5310"/>
      <c r="C122" s="3194"/>
      <c r="D122" s="3231" t="s">
        <v>6381</v>
      </c>
      <c r="E122" s="3093"/>
      <c r="F122" s="3263" t="s">
        <v>6407</v>
      </c>
      <c r="G122" s="3093"/>
      <c r="H122" s="3220"/>
      <c r="I122" s="3069"/>
      <c r="J122" s="3069"/>
      <c r="K122" s="3069"/>
      <c r="L122" s="3069"/>
      <c r="M122" s="3069"/>
      <c r="N122" s="3069"/>
      <c r="O122" s="3069"/>
      <c r="P122" s="3069"/>
      <c r="Q122" s="3069"/>
      <c r="R122" s="3069"/>
      <c r="S122" s="3069"/>
      <c r="T122" s="3070"/>
      <c r="U122" s="3069"/>
      <c r="V122" s="3069"/>
      <c r="W122" s="3069"/>
      <c r="X122" s="3069"/>
      <c r="Y122" s="3069"/>
      <c r="Z122" s="3069"/>
      <c r="AA122" s="3069"/>
      <c r="AB122" s="3069"/>
      <c r="AC122" s="3069"/>
      <c r="AD122" s="3069"/>
      <c r="AE122" s="3069"/>
      <c r="AF122" s="3069"/>
      <c r="AG122" s="3069"/>
      <c r="AH122" s="3069"/>
      <c r="AI122" s="3069"/>
      <c r="AJ122" s="3069"/>
      <c r="AK122" s="3069"/>
      <c r="AL122" s="3069"/>
      <c r="AM122" s="3069"/>
      <c r="AN122" s="3069"/>
      <c r="AO122" s="3069"/>
      <c r="AP122" s="3069"/>
      <c r="AQ122" s="3069"/>
      <c r="AR122" s="3069"/>
      <c r="AS122" s="3069"/>
      <c r="AT122" s="3069"/>
      <c r="AU122" s="3069"/>
      <c r="AV122" s="3069"/>
      <c r="AW122" s="3069"/>
      <c r="AX122" s="3069"/>
      <c r="AY122" s="3069"/>
      <c r="AZ122" s="3069"/>
      <c r="BA122" s="10">
        <v>1</v>
      </c>
    </row>
    <row r="123" spans="1:53">
      <c r="A123" s="3069">
        <v>1</v>
      </c>
      <c r="B123" s="5310"/>
      <c r="C123" s="3196"/>
      <c r="D123" s="3264" t="s">
        <v>6383</v>
      </c>
      <c r="E123" s="3093"/>
      <c r="F123" s="3265" t="s">
        <v>6408</v>
      </c>
      <c r="G123" s="3093"/>
      <c r="H123" s="3220"/>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69"/>
      <c r="AD123" s="3069"/>
      <c r="AE123" s="3069"/>
      <c r="AF123" s="3069"/>
      <c r="AG123" s="3069"/>
      <c r="AH123" s="3069"/>
      <c r="AI123" s="3069"/>
      <c r="AJ123" s="3069"/>
      <c r="AK123" s="3069"/>
      <c r="AL123" s="3069"/>
      <c r="AM123" s="3069"/>
      <c r="AN123" s="3069"/>
      <c r="AO123" s="3069"/>
      <c r="AP123" s="3069"/>
      <c r="AQ123" s="3069"/>
      <c r="AR123" s="3069"/>
      <c r="AS123" s="3069"/>
      <c r="AT123" s="3069"/>
      <c r="AU123" s="3069"/>
      <c r="AV123" s="3069"/>
      <c r="AW123" s="3069"/>
      <c r="AX123" s="3069"/>
      <c r="AY123" s="3069"/>
      <c r="AZ123" s="3069"/>
      <c r="BA123" s="10">
        <v>1</v>
      </c>
    </row>
    <row r="124" spans="1:53">
      <c r="A124" s="3069">
        <v>1</v>
      </c>
      <c r="B124" s="5310"/>
      <c r="C124" s="3266"/>
      <c r="D124" s="3093"/>
      <c r="E124" s="3267" t="s">
        <v>6409</v>
      </c>
      <c r="F124" s="3265"/>
      <c r="G124" s="3266" t="s">
        <v>6410</v>
      </c>
      <c r="H124" s="3268" t="str">
        <f>ADDRESS(ROW(F106),COLUMN(F106),4)</f>
        <v>F106</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69"/>
      <c r="AD124" s="3069"/>
      <c r="AE124" s="3069"/>
      <c r="AF124" s="3069"/>
      <c r="AG124" s="3069"/>
      <c r="AH124" s="3069"/>
      <c r="AI124" s="3069"/>
      <c r="AJ124" s="3069"/>
      <c r="AK124" s="3069"/>
      <c r="AL124" s="3069"/>
      <c r="AM124" s="3069"/>
      <c r="AN124" s="3069"/>
      <c r="AO124" s="3069"/>
      <c r="AP124" s="3069"/>
      <c r="AQ124" s="3069"/>
      <c r="AR124" s="3069"/>
      <c r="AS124" s="3069"/>
      <c r="AT124" s="3069"/>
      <c r="AU124" s="3069"/>
      <c r="AV124" s="3069"/>
      <c r="AW124" s="3069"/>
      <c r="AX124" s="3069"/>
      <c r="AY124" s="3069"/>
      <c r="AZ124" s="3069"/>
      <c r="BA124" s="10">
        <v>1</v>
      </c>
    </row>
    <row r="125" spans="1:53">
      <c r="A125" s="3069">
        <v>1</v>
      </c>
      <c r="B125" s="5310"/>
      <c r="C125" s="3126" t="s">
        <v>6411</v>
      </c>
      <c r="D125" s="3269"/>
      <c r="E125" s="3267"/>
      <c r="F125" s="3126" t="s">
        <v>6412</v>
      </c>
      <c r="G125" s="3093"/>
      <c r="H125" s="3220"/>
      <c r="I125" s="3069"/>
      <c r="J125" s="3069"/>
      <c r="K125" s="3069"/>
      <c r="L125" s="3069"/>
      <c r="M125" s="3069"/>
      <c r="N125" s="3069"/>
      <c r="O125" s="3069"/>
      <c r="U125" s="3069"/>
      <c r="V125" s="3069"/>
      <c r="W125" s="3069"/>
      <c r="X125" s="3069"/>
      <c r="Y125" s="3069"/>
      <c r="Z125" s="3069"/>
      <c r="AA125" s="3069"/>
      <c r="AB125" s="3069"/>
      <c r="AC125" s="3069"/>
      <c r="AD125" s="3069"/>
      <c r="AE125" s="3069"/>
      <c r="AF125" s="3069"/>
      <c r="AG125" s="3069"/>
      <c r="AH125" s="3069"/>
      <c r="AI125" s="3069"/>
      <c r="AJ125" s="3069"/>
      <c r="AK125" s="3069"/>
      <c r="AL125" s="3069"/>
      <c r="AM125" s="3069"/>
      <c r="AN125" s="3069"/>
      <c r="AO125" s="3069"/>
      <c r="AP125" s="3069"/>
      <c r="AQ125" s="3069"/>
      <c r="AR125" s="3069"/>
      <c r="AS125" s="3069"/>
      <c r="AT125" s="3069"/>
      <c r="AU125" s="3069"/>
      <c r="AV125" s="3069"/>
      <c r="AW125" s="3069"/>
      <c r="AX125" s="3069"/>
      <c r="AY125" s="3069"/>
      <c r="AZ125" s="3069"/>
      <c r="BA125" s="10">
        <v>1</v>
      </c>
    </row>
    <row r="126" spans="1:53">
      <c r="A126" s="3069">
        <v>1</v>
      </c>
      <c r="B126" s="5310"/>
      <c r="C126" s="3129">
        <v>11</v>
      </c>
      <c r="D126" s="3129">
        <v>11</v>
      </c>
      <c r="E126" s="3129">
        <v>11</v>
      </c>
      <c r="F126" s="3129">
        <v>11</v>
      </c>
      <c r="G126" s="3129">
        <v>11</v>
      </c>
      <c r="H126" s="3130">
        <v>11</v>
      </c>
      <c r="I126" s="3131" t="s">
        <v>6315</v>
      </c>
      <c r="J126" s="3138"/>
      <c r="K126" s="3138"/>
      <c r="L126" s="3069"/>
      <c r="M126" s="3069"/>
      <c r="N126" s="3069"/>
      <c r="O126" s="3069"/>
      <c r="P126" s="3069"/>
      <c r="Q126" s="3069"/>
      <c r="R126" s="3069"/>
      <c r="S126" s="3069"/>
      <c r="T126" s="3069"/>
      <c r="U126" s="3069"/>
      <c r="V126" s="3069"/>
      <c r="W126" s="3069"/>
      <c r="X126" s="3069"/>
      <c r="Y126" s="3069"/>
      <c r="Z126" s="3069"/>
      <c r="AA126" s="3069"/>
      <c r="AB126" s="3069"/>
      <c r="AC126" s="3069"/>
      <c r="AD126" s="3069"/>
      <c r="AE126" s="3069"/>
      <c r="AF126" s="3069"/>
      <c r="AG126" s="3069"/>
      <c r="AH126" s="3069"/>
      <c r="AI126" s="3069"/>
      <c r="AJ126" s="3069"/>
      <c r="AK126" s="3069"/>
      <c r="AL126" s="3069"/>
      <c r="AM126" s="3069"/>
      <c r="AN126" s="3069"/>
      <c r="AO126" s="3069"/>
      <c r="AP126" s="3069"/>
      <c r="AQ126" s="3069"/>
      <c r="AR126" s="3069"/>
      <c r="AS126" s="3069"/>
      <c r="AT126" s="3069"/>
      <c r="AU126" s="3069"/>
      <c r="AV126" s="3069"/>
      <c r="AW126" s="3069"/>
      <c r="AX126" s="3069"/>
      <c r="AY126" s="3069"/>
      <c r="AZ126" s="3069"/>
      <c r="BA126" s="10">
        <v>1</v>
      </c>
    </row>
    <row r="127" spans="1:53" ht="16.5" thickBot="1">
      <c r="A127" s="3069">
        <v>1</v>
      </c>
      <c r="B127" s="5311"/>
      <c r="C127" s="3136">
        <f ca="1">CELL("largeur",C127)</f>
        <v>13</v>
      </c>
      <c r="D127" s="3136">
        <f t="shared" ref="D127:H127" ca="1" si="2">CELL("largeur",D127)</f>
        <v>21</v>
      </c>
      <c r="E127" s="3136">
        <f t="shared" ca="1" si="2"/>
        <v>13</v>
      </c>
      <c r="F127" s="3136">
        <f t="shared" ca="1" si="2"/>
        <v>13</v>
      </c>
      <c r="G127" s="3136">
        <f t="shared" ca="1" si="2"/>
        <v>13</v>
      </c>
      <c r="H127" s="3137">
        <f t="shared" ca="1" si="2"/>
        <v>13</v>
      </c>
      <c r="I127" s="3131" t="s">
        <v>6318</v>
      </c>
      <c r="J127" s="3138"/>
      <c r="K127" s="3069"/>
      <c r="L127" s="3069"/>
      <c r="M127" s="3069"/>
      <c r="N127" s="3069"/>
      <c r="O127" s="3069"/>
      <c r="P127" s="3069"/>
      <c r="Q127" s="3069"/>
      <c r="R127" s="3069"/>
      <c r="S127" s="3069"/>
      <c r="T127" s="3069"/>
      <c r="U127" s="3069"/>
      <c r="V127" s="3069"/>
      <c r="W127" s="3069"/>
      <c r="X127" s="3069"/>
      <c r="Y127" s="3069"/>
      <c r="Z127" s="3069"/>
      <c r="AA127" s="3069"/>
      <c r="AB127" s="3069"/>
      <c r="AC127" s="3069"/>
      <c r="AD127" s="3069"/>
      <c r="AE127" s="3069"/>
      <c r="AF127" s="3069"/>
      <c r="AG127" s="3069"/>
      <c r="AH127" s="3069"/>
      <c r="AI127" s="3069"/>
      <c r="AJ127" s="3069"/>
      <c r="AK127" s="3069"/>
      <c r="AL127" s="3069"/>
      <c r="AM127" s="3069"/>
      <c r="AN127" s="3069"/>
      <c r="AO127" s="3069"/>
      <c r="AP127" s="3069"/>
      <c r="AQ127" s="3069"/>
      <c r="AR127" s="3069"/>
      <c r="AS127" s="3069"/>
      <c r="AT127" s="3069"/>
      <c r="AU127" s="3069"/>
      <c r="AV127" s="3069"/>
      <c r="AW127" s="3069"/>
      <c r="AX127" s="3069"/>
      <c r="AY127" s="3069"/>
      <c r="AZ127" s="3069"/>
      <c r="BA127" s="10">
        <v>1</v>
      </c>
    </row>
    <row r="128" spans="1:53">
      <c r="A128" s="3069"/>
      <c r="B128" s="3069"/>
      <c r="C128" s="3069"/>
      <c r="D128" s="3069"/>
      <c r="E128" s="3069"/>
      <c r="F128" s="3069"/>
      <c r="G128" s="3069"/>
      <c r="H128" s="3069"/>
      <c r="I128" s="3069"/>
      <c r="J128" s="3069">
        <v>1</v>
      </c>
      <c r="K128" s="3270" t="s">
        <v>6374</v>
      </c>
      <c r="L128" s="3069"/>
      <c r="M128" s="3069"/>
      <c r="N128" s="3069"/>
      <c r="O128" s="3069"/>
      <c r="P128" s="3069"/>
      <c r="Q128" s="3069"/>
      <c r="R128" s="3069"/>
      <c r="S128" s="3069"/>
      <c r="T128" s="3069"/>
      <c r="U128" s="3069"/>
      <c r="V128" s="3069"/>
      <c r="W128" s="3069"/>
      <c r="X128" s="3069"/>
      <c r="Y128" s="3069"/>
      <c r="Z128" s="3069"/>
      <c r="AA128" s="3069"/>
      <c r="AB128" s="3069"/>
      <c r="AC128" s="3069"/>
      <c r="AD128" s="3069"/>
      <c r="AE128" s="3069"/>
      <c r="AF128" s="3069"/>
      <c r="AG128" s="3069"/>
      <c r="AH128" s="3069"/>
      <c r="AI128" s="3069"/>
      <c r="AJ128" s="3069"/>
      <c r="AK128" s="3069"/>
      <c r="AL128" s="3069"/>
      <c r="AM128" s="3069"/>
      <c r="AN128" s="3069"/>
      <c r="AO128" s="3069"/>
      <c r="AP128" s="3069"/>
      <c r="AQ128" s="3069"/>
      <c r="AR128" s="3069"/>
      <c r="AS128" s="3069"/>
      <c r="AT128" s="3069"/>
      <c r="AU128" s="3069"/>
      <c r="AV128" s="3069"/>
      <c r="AW128" s="3069"/>
      <c r="AX128" s="3069"/>
      <c r="AY128" s="3069"/>
      <c r="AZ128" s="3069"/>
      <c r="BA128" s="10">
        <v>1</v>
      </c>
    </row>
    <row r="129" spans="1:53" ht="16.5" thickBot="1">
      <c r="A129" s="3069"/>
      <c r="B129" s="276" t="s">
        <v>6413</v>
      </c>
      <c r="C129" s="276"/>
      <c r="D129" s="3069"/>
      <c r="E129" s="3069"/>
      <c r="F129" s="3069"/>
      <c r="G129" s="3069"/>
      <c r="H129" s="3069"/>
      <c r="I129" s="3271" t="s">
        <v>6414</v>
      </c>
      <c r="J129" s="3069"/>
      <c r="K129" s="3270" t="s">
        <v>6377</v>
      </c>
      <c r="L129" s="3069"/>
      <c r="M129" s="3069"/>
      <c r="N129" s="3069"/>
      <c r="O129" s="3069"/>
      <c r="P129" s="3069"/>
      <c r="Q129" s="3069"/>
      <c r="R129" s="3069"/>
      <c r="S129" s="3069"/>
      <c r="T129" s="3069"/>
      <c r="U129" s="3069"/>
      <c r="V129" s="3069"/>
      <c r="W129" s="3069"/>
      <c r="X129" s="3069"/>
      <c r="Y129" s="3069"/>
      <c r="Z129" s="3069"/>
      <c r="AA129" s="3069"/>
      <c r="AB129" s="3069"/>
      <c r="AC129" s="3069"/>
      <c r="AD129" s="3069"/>
      <c r="AE129" s="3069"/>
      <c r="AF129" s="3069"/>
      <c r="AG129" s="3069"/>
      <c r="AH129" s="3069"/>
      <c r="AI129" s="3069"/>
      <c r="AJ129" s="3069"/>
      <c r="AK129" s="3069"/>
      <c r="AL129" s="3069"/>
      <c r="AM129" s="3069"/>
      <c r="AN129" s="3069"/>
      <c r="AO129" s="3069"/>
      <c r="AP129" s="3069"/>
      <c r="AQ129" s="3069"/>
      <c r="AR129" s="3069"/>
      <c r="AS129" s="3069"/>
      <c r="AT129" s="3069"/>
      <c r="AU129" s="3069"/>
      <c r="AV129" s="3069"/>
      <c r="AW129" s="3069"/>
      <c r="AX129" s="3069"/>
      <c r="AY129" s="3069"/>
      <c r="AZ129" s="3069"/>
      <c r="BA129" s="10">
        <v>1</v>
      </c>
    </row>
    <row r="130" spans="1:53" ht="23.25">
      <c r="A130" s="3069">
        <v>1</v>
      </c>
      <c r="B130" s="5278" t="s">
        <v>89</v>
      </c>
      <c r="C130" s="5320" t="s">
        <v>6385</v>
      </c>
      <c r="D130" s="5320"/>
      <c r="E130" s="5320"/>
      <c r="F130" s="5320"/>
      <c r="G130" s="3272"/>
      <c r="H130" s="3273" t="str">
        <f>E138</f>
        <v>❻ Foisonnement</v>
      </c>
      <c r="I130" s="3274" t="s">
        <v>6415</v>
      </c>
      <c r="J130" s="3138"/>
      <c r="K130" s="3138"/>
      <c r="L130" s="3201" t="s">
        <v>6297</v>
      </c>
      <c r="M130" s="3069"/>
      <c r="N130" s="3069"/>
      <c r="O130" s="3069"/>
      <c r="P130" s="3069"/>
      <c r="Q130" s="3069"/>
      <c r="R130" s="3069"/>
      <c r="S130" s="3069"/>
      <c r="T130" s="3069"/>
      <c r="U130" s="3069"/>
      <c r="V130" s="3069"/>
      <c r="W130" s="3069"/>
      <c r="X130" s="3069"/>
      <c r="Y130" s="3069"/>
      <c r="Z130" s="3069"/>
      <c r="AA130" s="3069"/>
      <c r="AB130" s="3069"/>
      <c r="AC130" s="3069"/>
      <c r="AD130" s="3069"/>
      <c r="AE130" s="3069"/>
      <c r="AF130" s="3069"/>
      <c r="AG130" s="3069"/>
      <c r="AH130" s="3069"/>
      <c r="AI130" s="3069"/>
      <c r="AJ130" s="3069"/>
      <c r="AK130" s="3069"/>
      <c r="AL130" s="3069"/>
      <c r="AM130" s="3069"/>
      <c r="AN130" s="3069"/>
      <c r="AO130" s="3069"/>
      <c r="AP130" s="3069"/>
      <c r="AQ130" s="3069"/>
      <c r="AR130" s="3069"/>
      <c r="AS130" s="3069"/>
      <c r="AT130" s="3069"/>
      <c r="AU130" s="3069"/>
      <c r="AV130" s="3069"/>
      <c r="AW130" s="3069"/>
      <c r="AX130" s="3069"/>
      <c r="AY130" s="3069"/>
      <c r="AZ130" s="3069"/>
      <c r="BA130" s="10">
        <v>1</v>
      </c>
    </row>
    <row r="131" spans="1:53">
      <c r="A131" s="3069"/>
      <c r="B131" s="5279"/>
      <c r="C131" s="3275"/>
      <c r="D131" s="3275"/>
      <c r="E131" s="3276"/>
      <c r="F131" s="3277" t="s">
        <v>6416</v>
      </c>
      <c r="G131" s="3278" t="str">
        <f>IF(F137=D153,"CRU- Brut ou à cuire","CUIT - Net à servir")</f>
        <v>CUIT - Net à servir</v>
      </c>
      <c r="H131" s="3279"/>
      <c r="I131" s="3280" t="str">
        <f>HYPERLINK("#"&amp;ADDRESS(ROW(G131),COLUMN(G131),4),"◀"&amp;ADDRESS(ROW(G131),COLUMN(G131),4))</f>
        <v>◀G131</v>
      </c>
      <c r="J131" s="3281" t="str">
        <f>G131</f>
        <v>CUIT - Net à servir</v>
      </c>
      <c r="K131" s="3159" t="str">
        <f ca="1">_xlfn.FORMULATEXT(G131)</f>
        <v>=SI(F137=D153;"CRU- Brut ou à cuire";"CUIT - Net à servir")</v>
      </c>
      <c r="L131" s="3069"/>
      <c r="M131" s="3069"/>
      <c r="N131" s="3069"/>
      <c r="O131" s="3069"/>
      <c r="P131" s="3069"/>
      <c r="Q131" s="3069"/>
      <c r="R131" s="3069"/>
      <c r="S131" s="3069"/>
      <c r="T131" s="3069"/>
      <c r="U131" s="3069"/>
      <c r="V131" s="3069"/>
      <c r="W131" s="3069"/>
      <c r="X131" s="3069"/>
      <c r="Y131" s="3069"/>
      <c r="Z131" s="3069"/>
      <c r="AA131" s="3069"/>
      <c r="AB131" s="3069"/>
      <c r="AC131" s="3069"/>
      <c r="AD131" s="3069"/>
      <c r="AE131" s="3069"/>
      <c r="AF131" s="3069"/>
      <c r="AG131" s="3069"/>
      <c r="AH131" s="3069"/>
      <c r="AI131" s="3069"/>
      <c r="AJ131" s="3069"/>
      <c r="AK131" s="3069"/>
      <c r="AL131" s="3069"/>
      <c r="AM131" s="3069"/>
      <c r="AN131" s="3069"/>
      <c r="AO131" s="3069"/>
      <c r="AP131" s="3069"/>
      <c r="AQ131" s="3069"/>
      <c r="AR131" s="3069"/>
      <c r="AS131" s="3069"/>
      <c r="AT131" s="3069"/>
      <c r="AU131" s="3069"/>
      <c r="AV131" s="3069"/>
      <c r="AW131" s="3069"/>
      <c r="AX131" s="3069"/>
      <c r="AY131" s="3069"/>
      <c r="AZ131" s="3069"/>
      <c r="BA131" s="10">
        <v>1</v>
      </c>
    </row>
    <row r="132" spans="1:53" ht="23.25">
      <c r="A132" s="3069"/>
      <c r="B132" s="5321">
        <v>3</v>
      </c>
      <c r="C132" s="5323" t="str">
        <f>D134</f>
        <v>Semoule (poids cru)</v>
      </c>
      <c r="D132" s="5323"/>
      <c r="E132" s="5323"/>
      <c r="F132" s="5323"/>
      <c r="G132" s="5323"/>
      <c r="H132" s="5324"/>
      <c r="I132" s="3280" t="str">
        <f>HYPERLINK("#"&amp;ADDRESS(ROW(E133),COLUMN(E133),4),"◀"&amp;ADDRESS(ROW(E133),COLUMN(E133),4))</f>
        <v>◀E133</v>
      </c>
      <c r="J132" s="3282">
        <f>E133</f>
        <v>5</v>
      </c>
      <c r="K132" s="3159" t="str">
        <f ca="1">_xlfn.FORMULATEXT(E133)</f>
        <v>=ENT(E143/E137)</v>
      </c>
      <c r="L132" s="3069"/>
      <c r="M132" s="3069"/>
      <c r="N132" s="3069"/>
      <c r="O132" s="3069"/>
      <c r="P132" s="3069"/>
      <c r="Q132" s="3069"/>
      <c r="R132" s="3069"/>
      <c r="S132" s="3069"/>
      <c r="T132" s="3069"/>
      <c r="U132" s="3069"/>
      <c r="V132" s="3069"/>
      <c r="W132" s="3069"/>
      <c r="X132" s="3069"/>
      <c r="Y132" s="3069"/>
      <c r="Z132" s="3069"/>
      <c r="AA132" s="3069"/>
      <c r="AB132" s="3069"/>
      <c r="AC132" s="3069"/>
      <c r="AD132" s="3069"/>
      <c r="AE132" s="3069"/>
      <c r="AF132" s="3069"/>
      <c r="AG132" s="3069"/>
      <c r="AH132" s="3069"/>
      <c r="AI132" s="3069"/>
      <c r="AJ132" s="3069"/>
      <c r="AK132" s="3069"/>
      <c r="AL132" s="3069"/>
      <c r="AM132" s="3069"/>
      <c r="AN132" s="3069"/>
      <c r="AO132" s="3069"/>
      <c r="AP132" s="3069"/>
      <c r="AQ132" s="3069"/>
      <c r="AR132" s="3069"/>
      <c r="AS132" s="3069"/>
      <c r="AT132" s="3069"/>
      <c r="AU132" s="3069"/>
      <c r="AV132" s="3069"/>
      <c r="AW132" s="3069"/>
      <c r="AX132" s="3069"/>
      <c r="AY132" s="3069"/>
      <c r="AZ132" s="3069"/>
      <c r="BA132" s="10">
        <v>1</v>
      </c>
    </row>
    <row r="133" spans="1:53">
      <c r="A133" s="3069"/>
      <c r="B133" s="5321"/>
      <c r="C133" s="3283"/>
      <c r="D133" s="3284" t="s">
        <v>6387</v>
      </c>
      <c r="E133" s="3285">
        <f>INT(E143/E137)</f>
        <v>5</v>
      </c>
      <c r="F133" s="3286">
        <f>IF(E133=0,0,IF(E144=0,0,E137))</f>
        <v>1</v>
      </c>
      <c r="G133" s="3287" t="str">
        <f>IF(F133*E133=0,"1 de",IF(E143=0,0,IF(E137=0,0,IF(F133*E133=E143,"",IF(H133&gt;0,"Plus 1 de")))))</f>
        <v/>
      </c>
      <c r="H133" s="3288" t="str">
        <f>IF(E137=0,0,IF(F133*E133=E143,"",MOD(E143,E137)))</f>
        <v/>
      </c>
      <c r="I133" s="3280" t="str">
        <f>HYPERLINK("#"&amp;ADDRESS(ROW(F133),COLUMN(F133),4),"◀"&amp;ADDRESS(ROW(F133),COLUMN(F133),4))</f>
        <v>◀F133</v>
      </c>
      <c r="J133" s="3289">
        <f>F133</f>
        <v>1</v>
      </c>
      <c r="K133" s="3159" t="str">
        <f ca="1">_xlfn.FORMULATEXT(F133)</f>
        <v>=SI(E133=0;0;SI(E144=0;0;E137))</v>
      </c>
      <c r="L133" s="3069"/>
      <c r="M133" s="3069"/>
      <c r="N133" s="3069"/>
      <c r="O133" s="3069"/>
      <c r="P133" s="3069"/>
      <c r="Q133" s="3069"/>
      <c r="R133" s="3069"/>
      <c r="S133" s="3069"/>
      <c r="T133" s="3069"/>
      <c r="U133" s="3069"/>
      <c r="V133" s="3069"/>
      <c r="W133" s="3069"/>
      <c r="X133" s="3069"/>
      <c r="Y133" s="3069"/>
      <c r="Z133" s="3069"/>
      <c r="AA133" s="3069"/>
      <c r="AB133" s="3069"/>
      <c r="AC133" s="3069"/>
      <c r="AD133" s="3069"/>
      <c r="AE133" s="3069"/>
      <c r="AF133" s="3069"/>
      <c r="AG133" s="3069"/>
      <c r="AH133" s="3069"/>
      <c r="AI133" s="3069"/>
      <c r="AJ133" s="3069"/>
      <c r="AK133" s="3069"/>
      <c r="AL133" s="3069"/>
      <c r="AM133" s="3069"/>
      <c r="AN133" s="3069"/>
      <c r="AO133" s="3069"/>
      <c r="AP133" s="3069"/>
      <c r="AQ133" s="3069"/>
      <c r="AR133" s="3069"/>
      <c r="AS133" s="3069"/>
      <c r="AT133" s="3069"/>
      <c r="AU133" s="3069"/>
      <c r="AV133" s="3069"/>
      <c r="AW133" s="3069"/>
      <c r="AX133" s="3069"/>
      <c r="AY133" s="3069"/>
      <c r="AZ133" s="3069"/>
      <c r="BA133" s="10">
        <v>1</v>
      </c>
    </row>
    <row r="134" spans="1:53" ht="18.75">
      <c r="A134" s="3069"/>
      <c r="B134" s="5321"/>
      <c r="C134" s="3290" t="s">
        <v>6417</v>
      </c>
      <c r="D134" s="3291" t="s">
        <v>6418</v>
      </c>
      <c r="E134" s="3219"/>
      <c r="F134" s="3093"/>
      <c r="G134" s="3093"/>
      <c r="H134" s="3220"/>
      <c r="I134" s="3280" t="str">
        <f>HYPERLINK("#"&amp;ADDRESS(ROW(G133),COLUMN(G133),4),"◀"&amp;ADDRESS(ROW(G133),COLUMN(G133),4))</f>
        <v>◀G133</v>
      </c>
      <c r="J134" s="3292" t="str">
        <f>G133</f>
        <v/>
      </c>
      <c r="K134" s="3159" t="str">
        <f ca="1">_xlfn.FORMULATEXT(G133)</f>
        <v>=SI(F133*E133=0;"1 de";SI(E143=0;0;SI(E137=0;0;SI(F133*E133=E143;"";SI(H133&gt;0;"Plus 1 de")))))</v>
      </c>
      <c r="L134" s="3069"/>
      <c r="M134" s="3069"/>
      <c r="N134" s="3069"/>
      <c r="O134" s="3069"/>
      <c r="P134" s="3069"/>
      <c r="Q134" s="3069"/>
      <c r="R134" s="3069"/>
      <c r="S134" s="3069"/>
      <c r="T134" s="3069"/>
      <c r="U134" s="3069"/>
      <c r="V134" s="3069"/>
      <c r="W134" s="3069"/>
      <c r="X134" s="3069"/>
      <c r="Y134" s="3069"/>
      <c r="Z134" s="3069"/>
      <c r="AA134" s="3069"/>
      <c r="AB134" s="3069"/>
      <c r="AC134" s="3069"/>
      <c r="AD134" s="3069"/>
      <c r="AE134" s="3069"/>
      <c r="AF134" s="3069"/>
      <c r="AG134" s="3069"/>
      <c r="AH134" s="3069"/>
      <c r="AI134" s="3069"/>
      <c r="AJ134" s="3069"/>
      <c r="AK134" s="3069"/>
      <c r="AL134" s="3069"/>
      <c r="AM134" s="3069"/>
      <c r="AN134" s="3069"/>
      <c r="AO134" s="3069"/>
      <c r="AP134" s="3069"/>
      <c r="AQ134" s="3069"/>
      <c r="AR134" s="3069"/>
      <c r="AS134" s="3069"/>
      <c r="AT134" s="3069"/>
      <c r="AU134" s="3069"/>
      <c r="AV134" s="3069"/>
      <c r="AW134" s="3069"/>
      <c r="AX134" s="3069"/>
      <c r="AY134" s="3069"/>
      <c r="AZ134" s="3069"/>
      <c r="BA134" s="10">
        <v>1</v>
      </c>
    </row>
    <row r="135" spans="1:53">
      <c r="A135" s="3069"/>
      <c r="B135" s="5321"/>
      <c r="C135" s="3093"/>
      <c r="D135" s="3093"/>
      <c r="E135" s="3222" t="s">
        <v>6390</v>
      </c>
      <c r="F135" s="5314" t="s">
        <v>6391</v>
      </c>
      <c r="G135" s="5314"/>
      <c r="H135" s="5315"/>
      <c r="I135" s="3280" t="str">
        <f>HYPERLINK("#"&amp;ADDRESS(ROW(H133),COLUMN(H133),4),"◀"&amp;ADDRESS(ROW(H133),COLUMN(H133),4))</f>
        <v>◀H133</v>
      </c>
      <c r="J135" s="3293" t="str">
        <f>H133</f>
        <v/>
      </c>
      <c r="K135" s="3159" t="str">
        <f ca="1">_xlfn.FORMULATEXT(H133)</f>
        <v>=SI(E137=0;0;SI(F133*E133=E143;"";MOD(E143;E137)))</v>
      </c>
      <c r="L135" s="3069"/>
      <c r="M135" s="3069"/>
      <c r="N135" s="3069"/>
      <c r="O135" s="3069"/>
      <c r="P135" s="3069"/>
      <c r="Q135" s="3069"/>
      <c r="R135" s="3069"/>
      <c r="S135" s="3069"/>
      <c r="T135" s="3069"/>
      <c r="U135" s="3069"/>
      <c r="V135" s="3069"/>
      <c r="W135" s="3069"/>
      <c r="X135" s="3069"/>
      <c r="Y135" s="3069"/>
      <c r="Z135" s="3069"/>
      <c r="AA135" s="3069"/>
      <c r="AB135" s="3069"/>
      <c r="AC135" s="3069"/>
      <c r="AD135" s="3069"/>
      <c r="AE135" s="3069"/>
      <c r="AF135" s="3069"/>
      <c r="AG135" s="3069"/>
      <c r="AH135" s="3069"/>
      <c r="AI135" s="3069"/>
      <c r="AJ135" s="3069"/>
      <c r="AK135" s="3069"/>
      <c r="AL135" s="3069"/>
      <c r="AM135" s="3069"/>
      <c r="AN135" s="3069"/>
      <c r="AO135" s="3069"/>
      <c r="AP135" s="3069"/>
      <c r="AQ135" s="3069"/>
      <c r="AR135" s="3069"/>
      <c r="AS135" s="3069"/>
      <c r="AT135" s="3069"/>
      <c r="AU135" s="3069"/>
      <c r="AV135" s="3069"/>
      <c r="AW135" s="3069"/>
      <c r="AX135" s="3069"/>
      <c r="AY135" s="3069"/>
      <c r="AZ135" s="3069"/>
      <c r="BA135" s="10">
        <v>1</v>
      </c>
    </row>
    <row r="136" spans="1:53">
      <c r="A136" s="3069"/>
      <c r="B136" s="5321"/>
      <c r="C136" s="3093"/>
      <c r="D136" s="3224"/>
      <c r="E136" s="3225"/>
      <c r="F136" s="3226" t="s">
        <v>6392</v>
      </c>
      <c r="G136" s="3224"/>
      <c r="H136" s="3220"/>
      <c r="I136" s="3280"/>
      <c r="J136" s="3294"/>
      <c r="K136" s="3093"/>
      <c r="L136" s="3069"/>
      <c r="M136" s="3069"/>
      <c r="N136" s="3069"/>
      <c r="O136" s="3069"/>
      <c r="P136" s="3069"/>
      <c r="Q136" s="3069"/>
      <c r="R136" s="3069"/>
      <c r="S136" s="3069"/>
      <c r="T136" s="3069"/>
      <c r="U136" s="3069"/>
      <c r="V136" s="3069"/>
      <c r="W136" s="3069"/>
      <c r="X136" s="3069"/>
      <c r="Y136" s="3069"/>
      <c r="Z136" s="3069"/>
      <c r="AA136" s="3069"/>
      <c r="AB136" s="3069"/>
      <c r="AC136" s="3069"/>
      <c r="AD136" s="3069"/>
      <c r="AE136" s="3069"/>
      <c r="AF136" s="3069"/>
      <c r="AG136" s="3069"/>
      <c r="AH136" s="3069"/>
      <c r="AI136" s="3069"/>
      <c r="AJ136" s="3069"/>
      <c r="AK136" s="3069"/>
      <c r="AL136" s="3069"/>
      <c r="AM136" s="3069"/>
      <c r="AN136" s="3069"/>
      <c r="AO136" s="3069"/>
      <c r="AP136" s="3069"/>
      <c r="AQ136" s="3069"/>
      <c r="AR136" s="3069"/>
      <c r="AS136" s="3069"/>
      <c r="AT136" s="3069"/>
      <c r="AU136" s="3069"/>
      <c r="AV136" s="3069"/>
      <c r="AW136" s="3069"/>
      <c r="AX136" s="3069"/>
      <c r="AY136" s="3069"/>
      <c r="AZ136" s="3069"/>
      <c r="BA136" s="10">
        <v>1</v>
      </c>
    </row>
    <row r="137" spans="1:53">
      <c r="A137" s="3069"/>
      <c r="B137" s="5321"/>
      <c r="C137" s="3228"/>
      <c r="D137" s="3229" t="s">
        <v>6393</v>
      </c>
      <c r="E137" s="3295">
        <v>1</v>
      </c>
      <c r="F137" s="3264" t="s">
        <v>6383</v>
      </c>
      <c r="G137" s="3232">
        <f>IF(F137=D153,E137*F138,IF(F137=D154,E137/F138))</f>
        <v>0.5</v>
      </c>
      <c r="H137" s="3233" t="str">
        <f>H140</f>
        <v>❹ Kg cru</v>
      </c>
      <c r="I137" s="3296" t="str">
        <f>HYPERLINK("#"&amp;ADDRESS(ROW(G139),COLUMN(G139),4),"◀"&amp;ADDRESS(ROW(G139),COLUMN(G139),4))</f>
        <v>◀G139</v>
      </c>
      <c r="J137" s="3195">
        <f>G137</f>
        <v>0.5</v>
      </c>
      <c r="K137" s="3159" t="str">
        <f ca="1">_xlfn.FORMULATEXT(G137)</f>
        <v>=SI(F137=D153;E137*F138;SI(F137=D154;E137/F138))</v>
      </c>
      <c r="L137" s="3069"/>
      <c r="M137" s="3069"/>
      <c r="N137" s="3069"/>
      <c r="O137" s="3069"/>
      <c r="P137" s="3069"/>
      <c r="Q137" s="3069"/>
      <c r="R137" s="3069"/>
      <c r="S137" s="3069"/>
      <c r="T137" s="3069"/>
      <c r="U137" s="3069"/>
      <c r="V137" s="3069"/>
      <c r="W137" s="3069"/>
      <c r="X137" s="3069"/>
      <c r="Y137" s="3069"/>
      <c r="Z137" s="3069"/>
      <c r="AA137" s="3069"/>
      <c r="AB137" s="3069"/>
      <c r="AC137" s="3069"/>
      <c r="AD137" s="3069"/>
      <c r="AE137" s="3069"/>
      <c r="AF137" s="3069"/>
      <c r="AG137" s="3069"/>
      <c r="AH137" s="3069"/>
      <c r="AI137" s="3069"/>
      <c r="AJ137" s="3069"/>
      <c r="AK137" s="3069"/>
      <c r="AL137" s="3069"/>
      <c r="AM137" s="3069"/>
      <c r="AN137" s="3069"/>
      <c r="AO137" s="3069"/>
      <c r="AP137" s="3069"/>
      <c r="AQ137" s="3069"/>
      <c r="AR137" s="3069"/>
      <c r="AS137" s="3069"/>
      <c r="AT137" s="3069"/>
      <c r="AU137" s="3069"/>
      <c r="AV137" s="3069"/>
      <c r="AW137" s="3069"/>
      <c r="AX137" s="3069"/>
      <c r="AY137" s="3069"/>
      <c r="AZ137" s="3069"/>
      <c r="BA137" s="10">
        <v>1</v>
      </c>
    </row>
    <row r="138" spans="1:53">
      <c r="A138" s="3069"/>
      <c r="B138" s="5321"/>
      <c r="C138" s="3093"/>
      <c r="D138" s="3138"/>
      <c r="E138" s="3297" t="s">
        <v>6406</v>
      </c>
      <c r="F138" s="3298">
        <v>2</v>
      </c>
      <c r="G138" s="3299" t="str">
        <f>IF(F137=D153,"cru X par","cuit / par")</f>
        <v>cuit / par</v>
      </c>
      <c r="H138" s="3300">
        <f>F138</f>
        <v>2</v>
      </c>
      <c r="I138" s="3280" t="str">
        <f>HYPERLINK("#"&amp;ADDRESS(ROW(G138),COLUMN(G138),4),"◀"&amp;ADDRESS(ROW(G138),COLUMN(G138),4))</f>
        <v>◀G138</v>
      </c>
      <c r="J138" s="3301" t="str">
        <f>G138</f>
        <v>cuit / par</v>
      </c>
      <c r="K138" s="3159" t="str">
        <f ca="1">_xlfn.FORMULATEXT(G138)</f>
        <v>=SI(F137=D153;"cru X par";"cuit / par")</v>
      </c>
      <c r="L138" s="3069"/>
      <c r="M138" s="3069"/>
      <c r="N138" s="3069"/>
      <c r="O138" s="3069"/>
      <c r="P138" s="3069"/>
      <c r="Q138" s="3069"/>
      <c r="R138" s="3069"/>
      <c r="S138" s="3069"/>
      <c r="T138" s="3069"/>
      <c r="U138" s="3069"/>
      <c r="V138" s="3069"/>
      <c r="W138" s="3069"/>
      <c r="X138" s="3069"/>
      <c r="Y138" s="3069"/>
      <c r="Z138" s="3069"/>
      <c r="AA138" s="3069"/>
      <c r="AB138" s="3069"/>
      <c r="AC138" s="3069"/>
      <c r="AD138" s="3069"/>
      <c r="AE138" s="3069"/>
      <c r="AF138" s="3069"/>
      <c r="AG138" s="3069"/>
      <c r="AH138" s="3069"/>
      <c r="AI138" s="3069"/>
      <c r="AJ138" s="3069"/>
      <c r="AK138" s="3069"/>
      <c r="AL138" s="3069"/>
      <c r="AM138" s="3069"/>
      <c r="AN138" s="3069"/>
      <c r="AO138" s="3069"/>
      <c r="AP138" s="3069"/>
      <c r="AQ138" s="3069"/>
      <c r="AR138" s="3069"/>
      <c r="AS138" s="3069"/>
      <c r="AT138" s="3069"/>
      <c r="AU138" s="3069"/>
      <c r="AV138" s="3069"/>
      <c r="AW138" s="3069"/>
      <c r="AX138" s="3069"/>
      <c r="AY138" s="3069"/>
      <c r="AZ138" s="3069"/>
      <c r="BA138" s="10">
        <v>1</v>
      </c>
    </row>
    <row r="139" spans="1:53">
      <c r="A139" s="3069"/>
      <c r="B139" s="5321"/>
      <c r="C139" s="3093"/>
      <c r="D139" s="3093"/>
      <c r="E139" s="3093"/>
      <c r="F139" s="3093"/>
      <c r="G139" s="3093"/>
      <c r="H139" s="3220"/>
      <c r="I139" s="3280"/>
      <c r="J139" s="3294"/>
      <c r="K139" s="3093"/>
      <c r="L139" s="3069"/>
      <c r="M139" s="3069"/>
      <c r="N139" s="3069"/>
      <c r="O139" s="3069"/>
      <c r="P139" s="3069"/>
      <c r="Q139" s="3069"/>
      <c r="R139" s="3069"/>
      <c r="S139" s="3069"/>
      <c r="T139" s="3069"/>
      <c r="U139" s="3069"/>
      <c r="V139" s="3069"/>
      <c r="W139" s="3069"/>
      <c r="X139" s="3069"/>
      <c r="Y139" s="3069"/>
      <c r="Z139" s="3069"/>
      <c r="AA139" s="3069"/>
      <c r="AB139" s="3069"/>
      <c r="AC139" s="3069"/>
      <c r="AD139" s="3069"/>
      <c r="AE139" s="3069"/>
      <c r="AF139" s="3069"/>
      <c r="AG139" s="3069"/>
      <c r="AH139" s="3069"/>
      <c r="AI139" s="3069"/>
      <c r="AJ139" s="3069"/>
      <c r="AK139" s="3069"/>
      <c r="AL139" s="3069"/>
      <c r="AM139" s="3069"/>
      <c r="AN139" s="3069"/>
      <c r="AO139" s="3069"/>
      <c r="AP139" s="3069"/>
      <c r="AQ139" s="3069"/>
      <c r="AR139" s="3069"/>
      <c r="AS139" s="3069"/>
      <c r="AT139" s="3069"/>
      <c r="AU139" s="3069"/>
      <c r="AV139" s="3069"/>
      <c r="AW139" s="3069"/>
      <c r="AX139" s="3069"/>
      <c r="AY139" s="3069"/>
      <c r="AZ139" s="3069"/>
      <c r="BA139" s="10">
        <v>1</v>
      </c>
    </row>
    <row r="140" spans="1:53">
      <c r="A140" s="3069"/>
      <c r="B140" s="5321"/>
      <c r="C140" s="3093"/>
      <c r="D140" s="3237" t="s">
        <v>6394</v>
      </c>
      <c r="E140" s="3302">
        <v>0.05</v>
      </c>
      <c r="F140" s="3239" t="str">
        <f>F137</f>
        <v>❺ Kg cuit</v>
      </c>
      <c r="G140" s="3232">
        <f>IF(F137=D153,E140*F138,IF(F137=D154,E140/F138))</f>
        <v>2.5000000000000001E-2</v>
      </c>
      <c r="H140" s="3240" t="str">
        <f>IF(F140=D153,D154,D153)</f>
        <v>❹ Kg cru</v>
      </c>
      <c r="I140" s="3280" t="str">
        <f>HYPERLINK("#"&amp;ADDRESS(ROW(G140),COLUMN(G140),4),"◀"&amp;ADDRESS(ROW(G140),COLUMN(G140),4))</f>
        <v>◀G140</v>
      </c>
      <c r="J140" s="3195">
        <f>G140</f>
        <v>2.5000000000000001E-2</v>
      </c>
      <c r="K140" s="3303" t="str">
        <f ca="1">_xlfn.FORMULATEXT(G140)</f>
        <v>=SI(F137=D153;E140*F138;SI(F137=D154;E140/F138))</v>
      </c>
      <c r="L140" s="3069"/>
      <c r="M140" s="3069"/>
      <c r="N140" s="3069"/>
      <c r="O140" s="3069"/>
      <c r="P140" s="3069"/>
      <c r="Q140" s="3069"/>
      <c r="R140" s="3069"/>
      <c r="S140" s="3069"/>
      <c r="T140" s="3069"/>
      <c r="U140" s="3069"/>
      <c r="V140" s="3069"/>
      <c r="W140" s="3069"/>
      <c r="X140" s="3069"/>
      <c r="Y140" s="3069"/>
      <c r="Z140" s="3069"/>
      <c r="AA140" s="3069"/>
      <c r="AB140" s="3069"/>
      <c r="AC140" s="3069"/>
      <c r="AD140" s="3069"/>
      <c r="AE140" s="3069"/>
      <c r="AF140" s="3069"/>
      <c r="AG140" s="3069"/>
      <c r="AH140" s="3069"/>
      <c r="AI140" s="3069"/>
      <c r="AJ140" s="3069"/>
      <c r="AK140" s="3069"/>
      <c r="AL140" s="3069"/>
      <c r="AM140" s="3069"/>
      <c r="AN140" s="3069"/>
      <c r="AO140" s="3069"/>
      <c r="AP140" s="3069"/>
      <c r="AQ140" s="3069"/>
      <c r="AR140" s="3069"/>
      <c r="AS140" s="3069"/>
      <c r="AT140" s="3069"/>
      <c r="AU140" s="3069"/>
      <c r="AV140" s="3069"/>
      <c r="AW140" s="3069"/>
      <c r="AX140" s="3069"/>
      <c r="AY140" s="3069"/>
      <c r="AZ140" s="3069"/>
      <c r="BA140" s="10">
        <v>1</v>
      </c>
    </row>
    <row r="141" spans="1:53">
      <c r="A141" s="3069"/>
      <c r="B141" s="5321"/>
      <c r="C141" s="3093"/>
      <c r="D141" s="3241" t="s">
        <v>6395</v>
      </c>
      <c r="E141" s="3304">
        <v>100</v>
      </c>
      <c r="F141" s="3305" t="s">
        <v>3836</v>
      </c>
      <c r="G141" s="3093"/>
      <c r="H141" s="3244"/>
      <c r="I141" s="3280" t="str">
        <f>HYPERLINK("#"&amp;ADDRESS(ROW(H140),COLUMN(H140),4),"◀"&amp;ADDRESS(ROW(H140),COLUMN(H140),4))</f>
        <v>◀H140</v>
      </c>
      <c r="J141" s="3306" t="str">
        <f>H140</f>
        <v>❹ Kg cru</v>
      </c>
      <c r="K141" s="3159" t="str">
        <f ca="1">_xlfn.FORMULATEXT(H140)</f>
        <v>=SI(F140=D153;D154;D153)</v>
      </c>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J141" s="3069"/>
      <c r="AK141" s="3069"/>
      <c r="AL141" s="3069"/>
      <c r="AM141" s="3069"/>
      <c r="AN141" s="3069"/>
      <c r="AO141" s="3069"/>
      <c r="AP141" s="3069"/>
      <c r="AQ141" s="3069"/>
      <c r="AR141" s="3069"/>
      <c r="AS141" s="3069"/>
      <c r="AT141" s="3069"/>
      <c r="AU141" s="3069"/>
      <c r="AV141" s="3069"/>
      <c r="AW141" s="3069"/>
      <c r="AX141" s="3069"/>
      <c r="AY141" s="3069"/>
      <c r="AZ141" s="3069"/>
      <c r="BA141" s="10">
        <v>1</v>
      </c>
    </row>
    <row r="142" spans="1:53">
      <c r="A142" s="3069"/>
      <c r="B142" s="5321"/>
      <c r="C142" s="3093"/>
      <c r="D142" s="3093"/>
      <c r="E142" s="3093"/>
      <c r="F142" s="3093"/>
      <c r="G142" s="3093"/>
      <c r="H142" s="3220"/>
      <c r="I142" s="3280"/>
      <c r="J142" s="3294"/>
      <c r="K142" s="3093"/>
      <c r="L142" s="3069"/>
      <c r="M142" s="3069"/>
      <c r="N142" s="3069"/>
      <c r="O142" s="3069"/>
      <c r="P142" s="3069"/>
      <c r="Q142" s="3069"/>
      <c r="R142" s="3069"/>
      <c r="S142" s="3069"/>
      <c r="T142" s="3069"/>
      <c r="U142" s="3069"/>
      <c r="V142" s="3069"/>
      <c r="W142" s="3069"/>
      <c r="X142" s="3069"/>
      <c r="Y142" s="3069"/>
      <c r="Z142" s="3069"/>
      <c r="AA142" s="3069"/>
      <c r="AB142" s="3069"/>
      <c r="AC142" s="3069"/>
      <c r="AD142" s="3069"/>
      <c r="AE142" s="3069"/>
      <c r="AF142" s="3069"/>
      <c r="AG142" s="3069"/>
      <c r="AH142" s="3069"/>
      <c r="AI142" s="3069"/>
      <c r="AJ142" s="3069"/>
      <c r="AK142" s="3069"/>
      <c r="AL142" s="3069"/>
      <c r="AM142" s="3069"/>
      <c r="AN142" s="3069"/>
      <c r="AO142" s="3069"/>
      <c r="AP142" s="3069"/>
      <c r="AQ142" s="3069"/>
      <c r="AR142" s="3069"/>
      <c r="AS142" s="3069"/>
      <c r="AT142" s="3069"/>
      <c r="AU142" s="3069"/>
      <c r="AV142" s="3069"/>
      <c r="AW142" s="3069"/>
      <c r="AX142" s="3069"/>
      <c r="AY142" s="3069"/>
      <c r="AZ142" s="3069"/>
      <c r="BA142" s="10">
        <v>1</v>
      </c>
    </row>
    <row r="143" spans="1:53">
      <c r="A143" s="3069"/>
      <c r="B143" s="5321"/>
      <c r="C143" s="3093"/>
      <c r="D143" s="3245" t="s">
        <v>6396</v>
      </c>
      <c r="E143" s="3246">
        <f>IF(E137=0,0,E140*E141)</f>
        <v>5</v>
      </c>
      <c r="F143" s="3247" t="str">
        <f>F137</f>
        <v>❺ Kg cuit</v>
      </c>
      <c r="G143" s="3248">
        <f>IF(E137=0,0,G140*E141)</f>
        <v>2.5</v>
      </c>
      <c r="H143" s="3249" t="str">
        <f>H140</f>
        <v>❹ Kg cru</v>
      </c>
      <c r="I143" s="3280" t="str">
        <f>HYPERLINK("#"&amp;ADDRESS(ROW(E143),COLUMN(E143),4),"◀"&amp;ADDRESS(ROW(E143),COLUMN(E143),4))</f>
        <v>◀E143</v>
      </c>
      <c r="J143" s="3246">
        <f>E143</f>
        <v>5</v>
      </c>
      <c r="K143" s="3159" t="str">
        <f ca="1">_xlfn.FORMULATEXT(E143)</f>
        <v>=SI(E137=0;0;E140*E141)</v>
      </c>
      <c r="L143" s="3069"/>
      <c r="M143" s="3307" t="str">
        <f>ADDRESS(ROW(G143),COLUMN(G143),4)</f>
        <v>G143</v>
      </c>
      <c r="N143" s="3159" t="str">
        <f ca="1">_xlfn.FORMULATEXT(G143)</f>
        <v>=SI(E137=0;0;G140*E141)</v>
      </c>
      <c r="O143" s="3069"/>
      <c r="P143" s="3069"/>
      <c r="Q143" s="3069"/>
      <c r="R143" s="3069"/>
      <c r="S143" s="3069"/>
      <c r="T143" s="3069"/>
      <c r="U143" s="3069"/>
      <c r="V143" s="3069"/>
      <c r="W143" s="3069"/>
      <c r="X143" s="3069"/>
      <c r="Y143" s="3069"/>
      <c r="Z143" s="3069"/>
      <c r="AA143" s="3069"/>
      <c r="AB143" s="3069"/>
      <c r="AC143" s="3069"/>
      <c r="AD143" s="3069"/>
      <c r="AE143" s="3069"/>
      <c r="AF143" s="3069"/>
      <c r="AG143" s="3069"/>
      <c r="AH143" s="3069"/>
      <c r="AI143" s="3069"/>
      <c r="AJ143" s="3069"/>
      <c r="AK143" s="3069"/>
      <c r="AL143" s="3069"/>
      <c r="AM143" s="3069"/>
      <c r="AN143" s="3069"/>
      <c r="AO143" s="3069"/>
      <c r="AP143" s="3069"/>
      <c r="AQ143" s="3069"/>
      <c r="AR143" s="3069"/>
      <c r="AS143" s="3069"/>
      <c r="AT143" s="3069"/>
      <c r="AU143" s="3069"/>
      <c r="AV143" s="3069"/>
      <c r="AW143" s="3069"/>
      <c r="AX143" s="3069"/>
      <c r="AY143" s="3069"/>
      <c r="AZ143" s="3069"/>
      <c r="BA143" s="10">
        <v>1</v>
      </c>
    </row>
    <row r="144" spans="1:53">
      <c r="A144" s="3069"/>
      <c r="B144" s="5321"/>
      <c r="C144" s="3093"/>
      <c r="D144" s="3250" t="s">
        <v>6397</v>
      </c>
      <c r="E144" s="3251">
        <f>IF(E137=0,0,IF(MOD(E143,E137)&gt;MOD(E143,E137)/2,INT(E143/E137)+1,INT(E143/E137)))</f>
        <v>5</v>
      </c>
      <c r="F144" s="3254" t="s">
        <v>6398</v>
      </c>
      <c r="G144" s="3253">
        <f>IF(ISBLANK(E140),0,E137/E140)</f>
        <v>20</v>
      </c>
      <c r="H144" s="3220"/>
      <c r="I144" s="3280" t="str">
        <f>HYPERLINK("#"&amp;ADDRESS(ROW(E144),COLUMN(E144),4),"◀"&amp;ADDRESS(ROW(E144),COLUMN(E144),4))</f>
        <v>◀E144</v>
      </c>
      <c r="J144" s="3251">
        <f>E144</f>
        <v>5</v>
      </c>
      <c r="K144" s="3159" t="str">
        <f ca="1">_xlfn.FORMULATEXT(E144)</f>
        <v>=SI(E137=0;0;SI(MOD(E143;E137)&gt;MOD(E143;E137)/2;ENT(E143/E137)+1;ENT(E143/E137)))</v>
      </c>
      <c r="L144" s="3069"/>
      <c r="M144" s="3069"/>
      <c r="N144" s="3069"/>
      <c r="O144" s="3069"/>
      <c r="P144" s="3069"/>
      <c r="Q144" s="3092"/>
      <c r="R144" s="3092"/>
      <c r="S144" s="3092"/>
      <c r="T144" s="3092"/>
      <c r="U144" s="3069"/>
      <c r="V144" s="3069"/>
      <c r="W144" s="3069"/>
      <c r="X144" s="3069"/>
      <c r="Y144" s="3069"/>
      <c r="Z144" s="3069"/>
      <c r="AA144" s="3069"/>
      <c r="AB144" s="3069"/>
      <c r="AC144" s="3069"/>
      <c r="AD144" s="3069"/>
      <c r="AE144" s="3069"/>
      <c r="AF144" s="3069"/>
      <c r="AG144" s="3069"/>
      <c r="AH144" s="3069"/>
      <c r="AI144" s="3069"/>
      <c r="AJ144" s="3069"/>
      <c r="AK144" s="3069"/>
      <c r="AL144" s="3069"/>
      <c r="AM144" s="3069"/>
      <c r="AN144" s="3069"/>
      <c r="AO144" s="3069"/>
      <c r="AP144" s="3069"/>
      <c r="AQ144" s="3069"/>
      <c r="AR144" s="3069"/>
      <c r="AS144" s="3069"/>
      <c r="AT144" s="3069"/>
      <c r="AU144" s="3069"/>
      <c r="AV144" s="3069"/>
      <c r="AW144" s="3069"/>
      <c r="AX144" s="3069"/>
      <c r="AY144" s="3069"/>
      <c r="AZ144" s="3069"/>
      <c r="BA144" s="10">
        <v>1</v>
      </c>
    </row>
    <row r="145" spans="1:53">
      <c r="A145" s="3069"/>
      <c r="B145" s="5321"/>
      <c r="C145" s="3093"/>
      <c r="D145" s="3250"/>
      <c r="E145" s="3251"/>
      <c r="F145" s="3254"/>
      <c r="G145" s="3253"/>
      <c r="H145" s="3220"/>
      <c r="I145" s="3280" t="str">
        <f>HYPERLINK("#"&amp;ADDRESS(ROW(G144),COLUMN(G144),4),"◀"&amp;ADDRESS(ROW(G144),COLUMN(G144),4))</f>
        <v>◀G144</v>
      </c>
      <c r="J145" s="3253">
        <f>G144</f>
        <v>20</v>
      </c>
      <c r="K145" s="3159" t="str">
        <f ca="1">_xlfn.FORMULATEXT(G144)</f>
        <v>=SI(ESTVIDE(E140);0;E137/E140)</v>
      </c>
      <c r="L145" s="3069"/>
      <c r="M145" s="3069"/>
      <c r="N145" s="3069"/>
      <c r="O145" s="3069"/>
      <c r="P145" s="3069"/>
      <c r="Q145" s="3092"/>
      <c r="R145" s="3092"/>
      <c r="S145" s="3092"/>
      <c r="T145" s="3092"/>
      <c r="U145" s="3069"/>
      <c r="V145" s="3069"/>
      <c r="W145" s="3069"/>
      <c r="X145" s="3069"/>
      <c r="Y145" s="3069"/>
      <c r="Z145" s="3069"/>
      <c r="AA145" s="3069"/>
      <c r="AB145" s="3069"/>
      <c r="AC145" s="3069"/>
      <c r="AD145" s="3069"/>
      <c r="AE145" s="3069"/>
      <c r="AF145" s="3069"/>
      <c r="AG145" s="3069"/>
      <c r="AH145" s="3069"/>
      <c r="AI145" s="3069"/>
      <c r="AJ145" s="3069"/>
      <c r="AK145" s="3069"/>
      <c r="AL145" s="3069"/>
      <c r="AM145" s="3069"/>
      <c r="AN145" s="3069"/>
      <c r="AO145" s="3069"/>
      <c r="AP145" s="3069"/>
      <c r="AQ145" s="3069"/>
      <c r="AR145" s="3069"/>
      <c r="AS145" s="3069"/>
      <c r="AT145" s="3069"/>
      <c r="AU145" s="3069"/>
      <c r="AV145" s="3069"/>
      <c r="AW145" s="3069"/>
      <c r="AX145" s="3069"/>
      <c r="AY145" s="3069"/>
      <c r="AZ145" s="3069"/>
      <c r="BA145" s="10">
        <v>1</v>
      </c>
    </row>
    <row r="146" spans="1:53">
      <c r="A146" s="3069"/>
      <c r="B146" s="5321"/>
      <c r="C146" s="5316" t="s">
        <v>6399</v>
      </c>
      <c r="D146" s="5316"/>
      <c r="E146" s="5316"/>
      <c r="F146" s="5316"/>
      <c r="G146" s="5316"/>
      <c r="H146" s="5317"/>
      <c r="I146" s="3069"/>
      <c r="J146" s="3069"/>
      <c r="K146" s="3069"/>
      <c r="L146" s="3069"/>
      <c r="M146" s="3069"/>
      <c r="N146" s="3069"/>
      <c r="O146" s="3069"/>
      <c r="P146" s="3069"/>
      <c r="Q146" s="3092"/>
      <c r="R146" s="3092"/>
      <c r="S146" s="3092"/>
      <c r="T146" s="3092"/>
      <c r="U146" s="3069"/>
      <c r="V146" s="3069"/>
      <c r="W146" s="3069"/>
      <c r="X146" s="3069"/>
      <c r="Y146" s="3069"/>
      <c r="Z146" s="3069"/>
      <c r="AA146" s="3069"/>
      <c r="AB146" s="3069"/>
      <c r="AC146" s="3069"/>
      <c r="AD146" s="3069"/>
      <c r="AE146" s="3069"/>
      <c r="AF146" s="3069"/>
      <c r="AG146" s="3069"/>
      <c r="AH146" s="3069"/>
      <c r="AI146" s="3069"/>
      <c r="AJ146" s="3069"/>
      <c r="AK146" s="3069"/>
      <c r="AL146" s="3069"/>
      <c r="AM146" s="3069"/>
      <c r="AN146" s="3069"/>
      <c r="AO146" s="3069"/>
      <c r="AP146" s="3069"/>
      <c r="AQ146" s="3069"/>
      <c r="AR146" s="3069"/>
      <c r="AS146" s="3069"/>
      <c r="AT146" s="3069"/>
      <c r="AU146" s="3069"/>
      <c r="AV146" s="3069"/>
      <c r="AW146" s="3069"/>
      <c r="AX146" s="3069"/>
      <c r="AY146" s="3069"/>
      <c r="AZ146" s="3069"/>
      <c r="BA146" s="10">
        <v>1</v>
      </c>
    </row>
    <row r="147" spans="1:53">
      <c r="A147" s="3069"/>
      <c r="B147" s="5321"/>
      <c r="C147" s="5316"/>
      <c r="D147" s="5316"/>
      <c r="E147" s="5316"/>
      <c r="F147" s="5316"/>
      <c r="G147" s="5316"/>
      <c r="H147" s="5317"/>
      <c r="I147" s="3069"/>
      <c r="J147" s="3069"/>
      <c r="K147" s="3069"/>
      <c r="L147" s="3069"/>
      <c r="M147" s="3069"/>
      <c r="N147" s="3069"/>
      <c r="O147" s="3069"/>
      <c r="P147" s="3069"/>
      <c r="Q147" s="3092"/>
      <c r="R147" s="3092"/>
      <c r="S147" s="3092"/>
      <c r="T147" s="3092"/>
      <c r="U147" s="3069"/>
      <c r="V147" s="3069"/>
      <c r="W147" s="3069"/>
      <c r="X147" s="3069"/>
      <c r="Y147" s="3069"/>
      <c r="Z147" s="3069"/>
      <c r="AA147" s="3069"/>
      <c r="AB147" s="3069"/>
      <c r="AC147" s="3069"/>
      <c r="AD147" s="3069"/>
      <c r="AE147" s="3069"/>
      <c r="AF147" s="3069"/>
      <c r="AG147" s="3069"/>
      <c r="AH147" s="3069"/>
      <c r="AI147" s="3069"/>
      <c r="AJ147" s="3069"/>
      <c r="AK147" s="3069"/>
      <c r="AL147" s="3069"/>
      <c r="AM147" s="3069"/>
      <c r="AN147" s="3069"/>
      <c r="AO147" s="3069"/>
      <c r="AP147" s="3069"/>
      <c r="AQ147" s="3069"/>
      <c r="AR147" s="3069"/>
      <c r="AS147" s="3069"/>
      <c r="AT147" s="3069"/>
      <c r="AU147" s="3069"/>
      <c r="AV147" s="3069"/>
      <c r="AW147" s="3069"/>
      <c r="AX147" s="3069"/>
      <c r="AY147" s="3069"/>
      <c r="AZ147" s="3069"/>
      <c r="BA147" s="10">
        <v>1</v>
      </c>
    </row>
    <row r="148" spans="1:53">
      <c r="A148" s="3069"/>
      <c r="B148" s="5321"/>
      <c r="C148" s="3255" t="s">
        <v>6400</v>
      </c>
      <c r="D148" s="3256"/>
      <c r="E148" s="3256"/>
      <c r="F148" s="3256"/>
      <c r="G148" s="3256"/>
      <c r="H148" s="3257"/>
      <c r="I148" s="3069"/>
      <c r="J148" s="3069"/>
      <c r="K148" s="3069"/>
      <c r="L148" s="3069"/>
      <c r="M148" s="3069"/>
      <c r="N148" s="3069"/>
      <c r="O148" s="3069"/>
      <c r="P148" s="3069"/>
      <c r="Q148" s="3092"/>
      <c r="R148" s="3092"/>
      <c r="S148" s="3092"/>
      <c r="T148" s="3092"/>
      <c r="U148" s="3069"/>
      <c r="V148" s="3069"/>
      <c r="W148" s="3069"/>
      <c r="X148" s="3069"/>
      <c r="Y148" s="3069"/>
      <c r="Z148" s="3069"/>
      <c r="AA148" s="3069"/>
      <c r="AB148" s="3069"/>
      <c r="AC148" s="3069"/>
      <c r="AD148" s="3069"/>
      <c r="AE148" s="3069"/>
      <c r="AF148" s="3069"/>
      <c r="AG148" s="3069"/>
      <c r="AH148" s="3069"/>
      <c r="AI148" s="3069"/>
      <c r="AJ148" s="3069"/>
      <c r="AK148" s="3069"/>
      <c r="AL148" s="3069"/>
      <c r="AM148" s="3069"/>
      <c r="AN148" s="3069"/>
      <c r="AO148" s="3069"/>
      <c r="AP148" s="3069"/>
      <c r="AQ148" s="3069"/>
      <c r="AR148" s="3069"/>
      <c r="AS148" s="3069"/>
      <c r="AT148" s="3069"/>
      <c r="AU148" s="3069"/>
      <c r="AV148" s="3069"/>
      <c r="AW148" s="3069"/>
      <c r="AX148" s="3069"/>
      <c r="AY148" s="3069"/>
      <c r="AZ148" s="3069"/>
      <c r="BA148" s="10">
        <v>1</v>
      </c>
    </row>
    <row r="149" spans="1:53">
      <c r="A149" s="3069"/>
      <c r="B149" s="5321"/>
      <c r="C149" s="5325" t="s">
        <v>6401</v>
      </c>
      <c r="D149" s="5325"/>
      <c r="E149" s="5325"/>
      <c r="F149" s="5325"/>
      <c r="G149" s="5325"/>
      <c r="H149" s="5326"/>
      <c r="I149" s="3069"/>
      <c r="J149" s="3069"/>
      <c r="K149" s="3069"/>
      <c r="L149" s="3069"/>
      <c r="M149" s="3069"/>
      <c r="N149" s="3069"/>
      <c r="O149" s="3069"/>
      <c r="Q149" s="3069"/>
      <c r="R149" s="3069"/>
      <c r="S149" s="3069"/>
      <c r="T149" s="3069"/>
      <c r="U149" s="3069"/>
      <c r="V149" s="3069"/>
      <c r="W149" s="3069"/>
      <c r="X149" s="3069"/>
      <c r="Y149" s="3069"/>
      <c r="Z149" s="3069"/>
      <c r="AA149" s="3069"/>
      <c r="AB149" s="3069"/>
      <c r="AC149" s="3069"/>
      <c r="AD149" s="3069"/>
      <c r="AE149" s="3069"/>
      <c r="AF149" s="3069"/>
      <c r="AG149" s="3069"/>
      <c r="AH149" s="3069"/>
      <c r="AI149" s="3069"/>
      <c r="AJ149" s="3069"/>
      <c r="AK149" s="3069"/>
      <c r="AL149" s="3069"/>
      <c r="AM149" s="3069"/>
      <c r="AN149" s="3069"/>
      <c r="AO149" s="3069"/>
      <c r="AP149" s="3069"/>
      <c r="AQ149" s="3069"/>
      <c r="AR149" s="3069"/>
      <c r="AS149" s="3069"/>
      <c r="AT149" s="3069"/>
      <c r="AU149" s="3069"/>
      <c r="AV149" s="3069"/>
      <c r="AW149" s="3069"/>
      <c r="AX149" s="3069"/>
      <c r="AY149" s="3069"/>
      <c r="AZ149" s="3069"/>
      <c r="BA149" s="10">
        <v>1</v>
      </c>
    </row>
    <row r="150" spans="1:53">
      <c r="A150" s="3069"/>
      <c r="B150" s="5321"/>
      <c r="C150" s="3258" t="s">
        <v>6402</v>
      </c>
      <c r="D150" s="3093"/>
      <c r="E150" s="3093"/>
      <c r="F150" s="3262" t="s">
        <v>6406</v>
      </c>
      <c r="G150" s="3093"/>
      <c r="H150" s="3220"/>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9"/>
      <c r="AD150" s="3069"/>
      <c r="AE150" s="3069"/>
      <c r="AF150" s="3069"/>
      <c r="AG150" s="3069"/>
      <c r="AH150" s="3069"/>
      <c r="AI150" s="3069"/>
      <c r="AJ150" s="3069"/>
      <c r="AK150" s="3069"/>
      <c r="AL150" s="3069"/>
      <c r="AM150" s="3069"/>
      <c r="AN150" s="3069"/>
      <c r="AO150" s="3069"/>
      <c r="AP150" s="3069"/>
      <c r="AQ150" s="3069"/>
      <c r="AR150" s="3069"/>
      <c r="AS150" s="3069"/>
      <c r="AT150" s="3069"/>
      <c r="AU150" s="3069"/>
      <c r="AV150" s="3069"/>
      <c r="AW150" s="3069"/>
      <c r="AX150" s="3069"/>
      <c r="AY150" s="3069"/>
      <c r="AZ150" s="3069"/>
      <c r="BA150" s="10">
        <v>1</v>
      </c>
    </row>
    <row r="151" spans="1:53">
      <c r="A151" s="3069"/>
      <c r="B151" s="5321"/>
      <c r="C151" s="3259" t="s">
        <v>6390</v>
      </c>
      <c r="D151" s="3093"/>
      <c r="E151" s="3093"/>
      <c r="F151" s="3263" t="s">
        <v>6407</v>
      </c>
      <c r="G151" s="3093"/>
      <c r="H151" s="3220"/>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9"/>
      <c r="AD151" s="3069"/>
      <c r="AE151" s="3069"/>
      <c r="AF151" s="3069"/>
      <c r="AG151" s="3069"/>
      <c r="AH151" s="3069"/>
      <c r="AI151" s="3069"/>
      <c r="AJ151" s="3069"/>
      <c r="AK151" s="3069"/>
      <c r="AL151" s="3069"/>
      <c r="AM151" s="3069"/>
      <c r="AN151" s="3069"/>
      <c r="AO151" s="3069"/>
      <c r="AP151" s="3069"/>
      <c r="AQ151" s="3069"/>
      <c r="AR151" s="3069"/>
      <c r="AS151" s="3069"/>
      <c r="AT151" s="3069"/>
      <c r="AU151" s="3069"/>
      <c r="AV151" s="3069"/>
      <c r="AW151" s="3069"/>
      <c r="AX151" s="3069"/>
      <c r="AY151" s="3069"/>
      <c r="AZ151" s="3069"/>
      <c r="BA151" s="10">
        <v>1</v>
      </c>
    </row>
    <row r="152" spans="1:53">
      <c r="A152" s="3069"/>
      <c r="B152" s="5321"/>
      <c r="C152" s="3261" t="s">
        <v>6405</v>
      </c>
      <c r="D152" s="3093"/>
      <c r="E152" s="3093"/>
      <c r="F152" s="3265" t="s">
        <v>6408</v>
      </c>
      <c r="G152" s="3093"/>
      <c r="H152" s="3220"/>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9"/>
      <c r="AD152" s="3069"/>
      <c r="AE152" s="3069"/>
      <c r="AF152" s="3069"/>
      <c r="AG152" s="3069"/>
      <c r="AH152" s="3069"/>
      <c r="AI152" s="3069"/>
      <c r="AJ152" s="3069"/>
      <c r="AK152" s="3069"/>
      <c r="AL152" s="3069"/>
      <c r="AM152" s="3069"/>
      <c r="AN152" s="3069"/>
      <c r="AO152" s="3069"/>
      <c r="AP152" s="3069"/>
      <c r="AQ152" s="3069"/>
      <c r="AR152" s="3069"/>
      <c r="AS152" s="3069"/>
      <c r="AT152" s="3069"/>
      <c r="AU152" s="3069"/>
      <c r="AV152" s="3069"/>
      <c r="AW152" s="3069"/>
      <c r="AX152" s="3069"/>
      <c r="AY152" s="3069"/>
      <c r="AZ152" s="3069"/>
      <c r="BA152" s="10">
        <v>1</v>
      </c>
    </row>
    <row r="153" spans="1:53">
      <c r="A153" s="3069"/>
      <c r="B153" s="5321"/>
      <c r="C153" s="3194"/>
      <c r="D153" s="3231" t="s">
        <v>6381</v>
      </c>
      <c r="E153" s="3093"/>
      <c r="F153" s="3263"/>
      <c r="G153" s="3093"/>
      <c r="H153" s="3220"/>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3069"/>
      <c r="AK153" s="3069"/>
      <c r="AL153" s="3069"/>
      <c r="AM153" s="3069"/>
      <c r="AN153" s="3069"/>
      <c r="AO153" s="3069"/>
      <c r="AP153" s="3069"/>
      <c r="AQ153" s="3069"/>
      <c r="AR153" s="3069"/>
      <c r="AS153" s="3069"/>
      <c r="AT153" s="3069"/>
      <c r="AU153" s="3069"/>
      <c r="AV153" s="3069"/>
      <c r="AW153" s="3069"/>
      <c r="AX153" s="3069"/>
      <c r="AY153" s="3069"/>
      <c r="AZ153" s="3069"/>
      <c r="BA153" s="10">
        <v>1</v>
      </c>
    </row>
    <row r="154" spans="1:53">
      <c r="A154" s="3069"/>
      <c r="B154" s="5321"/>
      <c r="C154" s="3196"/>
      <c r="D154" s="3264" t="s">
        <v>6383</v>
      </c>
      <c r="E154" s="3093"/>
      <c r="F154" s="3265"/>
      <c r="G154" s="3093"/>
      <c r="H154" s="3220"/>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9"/>
      <c r="AD154" s="3069"/>
      <c r="AE154" s="3069"/>
      <c r="AF154" s="3069"/>
      <c r="AG154" s="3069"/>
      <c r="AH154" s="3069"/>
      <c r="AI154" s="3069"/>
      <c r="AJ154" s="3069"/>
      <c r="AK154" s="3069"/>
      <c r="AL154" s="3069"/>
      <c r="AM154" s="3069"/>
      <c r="AN154" s="3069"/>
      <c r="AO154" s="3069"/>
      <c r="AP154" s="3069"/>
      <c r="AQ154" s="3069"/>
      <c r="AR154" s="3069"/>
      <c r="AS154" s="3069"/>
      <c r="AT154" s="3069"/>
      <c r="AU154" s="3069"/>
      <c r="AV154" s="3069"/>
      <c r="AW154" s="3069"/>
      <c r="AX154" s="3069"/>
      <c r="AY154" s="3069"/>
      <c r="AZ154" s="3069"/>
      <c r="BA154" s="10">
        <v>1</v>
      </c>
    </row>
    <row r="155" spans="1:53">
      <c r="A155" s="3069"/>
      <c r="B155" s="5321"/>
      <c r="C155" s="3266"/>
      <c r="D155" s="3093"/>
      <c r="E155" s="3267" t="s">
        <v>6409</v>
      </c>
      <c r="F155" s="3265"/>
      <c r="G155" s="3266" t="s">
        <v>6410</v>
      </c>
      <c r="H155" s="3268" t="str">
        <f>ADDRESS(ROW(F137),COLUMN(F137),4)</f>
        <v>F137</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9"/>
      <c r="AD155" s="3069"/>
      <c r="AE155" s="3069"/>
      <c r="AF155" s="3069"/>
      <c r="AG155" s="3069"/>
      <c r="AH155" s="3069"/>
      <c r="AI155" s="3069"/>
      <c r="AJ155" s="3069"/>
      <c r="AK155" s="3069"/>
      <c r="AL155" s="3069"/>
      <c r="AM155" s="3069"/>
      <c r="AN155" s="3069"/>
      <c r="AO155" s="3069"/>
      <c r="AP155" s="3069"/>
      <c r="AQ155" s="3069"/>
      <c r="AR155" s="3069"/>
      <c r="AS155" s="3069"/>
      <c r="AT155" s="3069"/>
      <c r="AU155" s="3069"/>
      <c r="AV155" s="3069"/>
      <c r="AW155" s="3069"/>
      <c r="AX155" s="3069"/>
      <c r="AY155" s="3069"/>
      <c r="AZ155" s="3069"/>
      <c r="BA155" s="10">
        <v>1</v>
      </c>
    </row>
    <row r="156" spans="1:53">
      <c r="A156" s="3069"/>
      <c r="B156" s="5321"/>
      <c r="C156" s="3126" t="s">
        <v>6419</v>
      </c>
      <c r="D156" s="3269"/>
      <c r="E156" s="3267"/>
      <c r="F156" s="3126" t="s">
        <v>6420</v>
      </c>
      <c r="G156" s="3093"/>
      <c r="H156" s="3220"/>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9"/>
      <c r="AD156" s="3069"/>
      <c r="AE156" s="3069"/>
      <c r="AF156" s="3069"/>
      <c r="AG156" s="3069"/>
      <c r="AH156" s="3069"/>
      <c r="AI156" s="3069"/>
      <c r="AJ156" s="3069"/>
      <c r="AK156" s="3069"/>
      <c r="AL156" s="3069"/>
      <c r="AM156" s="3069"/>
      <c r="AN156" s="3069"/>
      <c r="AO156" s="3069"/>
      <c r="AP156" s="3069"/>
      <c r="AQ156" s="3069"/>
      <c r="AR156" s="3069"/>
      <c r="AS156" s="3069"/>
      <c r="AT156" s="3069"/>
      <c r="AU156" s="3069"/>
      <c r="AV156" s="3069"/>
      <c r="AW156" s="3069"/>
      <c r="AX156" s="3069"/>
      <c r="AY156" s="3069"/>
      <c r="AZ156" s="3069"/>
      <c r="BA156" s="10">
        <v>1</v>
      </c>
    </row>
    <row r="157" spans="1:53">
      <c r="A157" s="3069"/>
      <c r="B157" s="5321"/>
      <c r="C157" s="3129">
        <v>12</v>
      </c>
      <c r="D157" s="3129">
        <v>11</v>
      </c>
      <c r="E157" s="3129">
        <v>11</v>
      </c>
      <c r="F157" s="3129">
        <v>11</v>
      </c>
      <c r="G157" s="3129">
        <v>11</v>
      </c>
      <c r="H157" s="3130">
        <v>11</v>
      </c>
      <c r="I157" s="3131" t="s">
        <v>6315</v>
      </c>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3069"/>
      <c r="AF157" s="3069"/>
      <c r="AG157" s="3069"/>
      <c r="AH157" s="3069"/>
      <c r="AI157" s="3069"/>
      <c r="AJ157" s="3069"/>
      <c r="AK157" s="3069"/>
      <c r="AL157" s="3069"/>
      <c r="AM157" s="3069"/>
      <c r="AN157" s="3069"/>
      <c r="AO157" s="3069"/>
      <c r="AP157" s="3069"/>
      <c r="AQ157" s="3069"/>
      <c r="AR157" s="3069"/>
      <c r="AS157" s="3069"/>
      <c r="AT157" s="3069"/>
      <c r="AU157" s="3069"/>
      <c r="AV157" s="3069"/>
      <c r="AW157" s="3069"/>
      <c r="AX157" s="3069"/>
      <c r="AY157" s="3069"/>
      <c r="AZ157" s="3069"/>
      <c r="BA157" s="10">
        <v>1</v>
      </c>
    </row>
    <row r="158" spans="1:53" ht="16.5" thickBot="1">
      <c r="A158" s="3069"/>
      <c r="B158" s="5322"/>
      <c r="C158" s="3136">
        <f ca="1">CELL("largeur",C158)</f>
        <v>13</v>
      </c>
      <c r="D158" s="3136">
        <f t="shared" ref="D158:H158" ca="1" si="3">CELL("largeur",D158)</f>
        <v>21</v>
      </c>
      <c r="E158" s="3136">
        <f t="shared" ca="1" si="3"/>
        <v>13</v>
      </c>
      <c r="F158" s="3136">
        <f t="shared" ca="1" si="3"/>
        <v>13</v>
      </c>
      <c r="G158" s="3136">
        <f t="shared" ca="1" si="3"/>
        <v>13</v>
      </c>
      <c r="H158" s="3137">
        <f t="shared" ca="1" si="3"/>
        <v>13</v>
      </c>
      <c r="I158" s="3131" t="s">
        <v>6318</v>
      </c>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9"/>
      <c r="AD158" s="3069"/>
      <c r="AE158" s="3069"/>
      <c r="AF158" s="3069"/>
      <c r="AG158" s="3069"/>
      <c r="AH158" s="3069"/>
      <c r="AI158" s="3069"/>
      <c r="AJ158" s="3069"/>
      <c r="AK158" s="3069"/>
      <c r="AL158" s="3069"/>
      <c r="AM158" s="3069"/>
      <c r="AN158" s="3069"/>
      <c r="AO158" s="3069"/>
      <c r="AP158" s="3069"/>
      <c r="AQ158" s="3069"/>
      <c r="AR158" s="3069"/>
      <c r="AS158" s="3069"/>
      <c r="AT158" s="3069"/>
      <c r="AU158" s="3069"/>
      <c r="AV158" s="3069"/>
      <c r="AW158" s="3069"/>
      <c r="AX158" s="3069"/>
      <c r="AY158" s="3069"/>
      <c r="AZ158" s="3069"/>
      <c r="BA158" s="10">
        <v>1</v>
      </c>
    </row>
    <row r="159" spans="1:53" ht="16.5" thickBot="1">
      <c r="A159" s="3069"/>
      <c r="B159" s="3069"/>
      <c r="C159" s="3069"/>
      <c r="D159" s="3069"/>
      <c r="E159" s="3069"/>
      <c r="F159" s="3069"/>
      <c r="G159" s="3069"/>
      <c r="H159" s="3069"/>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9"/>
      <c r="AD159" s="3069"/>
      <c r="AE159" s="3069"/>
      <c r="AF159" s="3069"/>
      <c r="AG159" s="3069"/>
      <c r="AH159" s="3069"/>
      <c r="AI159" s="3069"/>
      <c r="AJ159" s="3069"/>
      <c r="AK159" s="3069"/>
      <c r="AL159" s="3069"/>
      <c r="AM159" s="3069"/>
      <c r="AN159" s="3069"/>
      <c r="AO159" s="3069"/>
      <c r="AP159" s="3069"/>
      <c r="AQ159" s="3069"/>
      <c r="AR159" s="3069"/>
      <c r="AS159" s="3069"/>
      <c r="AT159" s="3069"/>
      <c r="AU159" s="3069"/>
      <c r="AV159" s="3069"/>
      <c r="AW159" s="3069"/>
      <c r="AX159" s="3069"/>
      <c r="AY159" s="3069"/>
      <c r="AZ159" s="3069"/>
      <c r="BA159" s="10">
        <v>1</v>
      </c>
    </row>
    <row r="160" spans="1:53" ht="23.25">
      <c r="A160" s="3069"/>
      <c r="B160" s="5278" t="s">
        <v>89</v>
      </c>
      <c r="C160" s="5309" t="s">
        <v>6385</v>
      </c>
      <c r="D160" s="5309"/>
      <c r="E160" s="5309"/>
      <c r="F160" s="5309"/>
      <c r="G160" s="3308"/>
      <c r="H160" s="3309" t="str">
        <f>F168</f>
        <v>Morceaux</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9"/>
      <c r="AD160" s="3069"/>
      <c r="AE160" s="3069"/>
      <c r="AF160" s="3069"/>
      <c r="AG160" s="3069"/>
      <c r="AH160" s="3069"/>
      <c r="AI160" s="3069"/>
      <c r="AJ160" s="3069"/>
      <c r="AK160" s="3069"/>
      <c r="AL160" s="3069"/>
      <c r="AM160" s="3069"/>
      <c r="AN160" s="3069"/>
      <c r="AO160" s="3069"/>
      <c r="AP160" s="3069"/>
      <c r="AQ160" s="3069"/>
      <c r="AR160" s="3069"/>
      <c r="AS160" s="3069"/>
      <c r="AT160" s="3069"/>
      <c r="AU160" s="3069"/>
      <c r="AV160" s="3069"/>
      <c r="AW160" s="3069"/>
      <c r="AX160" s="3069"/>
      <c r="AY160" s="3069"/>
      <c r="AZ160" s="3069"/>
      <c r="BA160" s="10">
        <v>1</v>
      </c>
    </row>
    <row r="161" spans="1:53">
      <c r="A161" s="3069"/>
      <c r="B161" s="5279"/>
      <c r="C161" s="3310"/>
      <c r="D161" s="3310"/>
      <c r="E161" s="3311"/>
      <c r="F161" s="3312" t="s">
        <v>6386</v>
      </c>
      <c r="G161" s="3313" t="str">
        <f>G170</f>
        <v>❹ Cru</v>
      </c>
      <c r="H161" s="3314"/>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9"/>
      <c r="AD161" s="3069"/>
      <c r="AE161" s="3069"/>
      <c r="AF161" s="3069"/>
      <c r="AG161" s="3069"/>
      <c r="AH161" s="3069"/>
      <c r="AI161" s="3069"/>
      <c r="AJ161" s="3069"/>
      <c r="AK161" s="3069"/>
      <c r="AL161" s="3069"/>
      <c r="AM161" s="3069"/>
      <c r="AN161" s="3069"/>
      <c r="AO161" s="3069"/>
      <c r="AP161" s="3069"/>
      <c r="AQ161" s="3069"/>
      <c r="AR161" s="3069"/>
      <c r="AS161" s="3069"/>
      <c r="AT161" s="3069"/>
      <c r="AU161" s="3069"/>
      <c r="AV161" s="3069"/>
      <c r="AW161" s="3069"/>
      <c r="AX161" s="3069"/>
      <c r="AY161" s="3069"/>
      <c r="AZ161" s="3069"/>
      <c r="BA161" s="10">
        <v>1</v>
      </c>
    </row>
    <row r="162" spans="1:53" ht="23.25">
      <c r="A162" s="3069"/>
      <c r="B162" s="5330">
        <v>3</v>
      </c>
      <c r="C162" s="5312" t="str">
        <f>D166</f>
        <v>Sautés en morceaux service au poids</v>
      </c>
      <c r="D162" s="5312"/>
      <c r="E162" s="5312"/>
      <c r="F162" s="5312"/>
      <c r="G162" s="5312"/>
      <c r="H162" s="5313"/>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9"/>
      <c r="AD162" s="3069"/>
      <c r="AE162" s="3069"/>
      <c r="AF162" s="3069"/>
      <c r="AG162" s="3069"/>
      <c r="AH162" s="3069"/>
      <c r="AI162" s="3069"/>
      <c r="AJ162" s="3069"/>
      <c r="AK162" s="3069"/>
      <c r="AL162" s="3069"/>
      <c r="AM162" s="3069"/>
      <c r="AN162" s="3069"/>
      <c r="AO162" s="3069"/>
      <c r="AP162" s="3069"/>
      <c r="AQ162" s="3069"/>
      <c r="AR162" s="3069"/>
      <c r="AS162" s="3069"/>
      <c r="AT162" s="3069"/>
      <c r="AU162" s="3069"/>
      <c r="AV162" s="3069"/>
      <c r="AW162" s="3069"/>
      <c r="AX162" s="3069"/>
      <c r="AY162" s="3069"/>
      <c r="AZ162" s="3069"/>
      <c r="BA162" s="10">
        <v>1</v>
      </c>
    </row>
    <row r="163" spans="1:53" ht="15.75" customHeight="1">
      <c r="A163" s="3069"/>
      <c r="B163" s="5330"/>
      <c r="C163" s="3315"/>
      <c r="D163" s="3316" t="s">
        <v>6387</v>
      </c>
      <c r="E163" s="3317">
        <f>IF(E170=0,0,IF(MOD(E177,E170)&gt;MOD(E177,E170)/2,INT(E177/E170)+1,INT(E177/E170)))</f>
        <v>86</v>
      </c>
      <c r="F163" s="3318" t="str">
        <f>F167</f>
        <v xml:space="preserve"> GN 1/ 1 = 35 morceaux</v>
      </c>
      <c r="G163" s="3319"/>
      <c r="H163" s="3320"/>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9"/>
      <c r="AD163" s="3069"/>
      <c r="AE163" s="3069"/>
      <c r="AF163" s="3069"/>
      <c r="AG163" s="3069"/>
      <c r="AH163" s="3069"/>
      <c r="AI163" s="3069"/>
      <c r="AJ163" s="3069"/>
      <c r="AK163" s="3069"/>
      <c r="AL163" s="3069"/>
      <c r="AM163" s="3069"/>
      <c r="AN163" s="3069"/>
      <c r="AO163" s="3069"/>
      <c r="AP163" s="3069"/>
      <c r="AQ163" s="3069"/>
      <c r="AR163" s="3069"/>
      <c r="AS163" s="3069"/>
      <c r="AT163" s="3069"/>
      <c r="AU163" s="3069"/>
      <c r="AV163" s="3069"/>
      <c r="AW163" s="3069"/>
      <c r="AX163" s="3069"/>
      <c r="AY163" s="3069"/>
      <c r="AZ163" s="3069"/>
      <c r="BA163" s="10">
        <v>1</v>
      </c>
    </row>
    <row r="164" spans="1:53" ht="15.75" customHeight="1">
      <c r="A164" s="3069"/>
      <c r="B164" s="5330"/>
      <c r="C164" s="3321">
        <f>INT(E177/E170)</f>
        <v>85</v>
      </c>
      <c r="D164" s="3322">
        <f>IF(C164=0,0,IF(E163=0,0,E170))</f>
        <v>21</v>
      </c>
      <c r="E164" s="3323" t="str">
        <f>F170</f>
        <v>Morceaux</v>
      </c>
      <c r="F164" s="3321" t="str">
        <f>IF(D164*C164=0,"1 de",IF(E177=0,0,IF(E170=0,0,IF(D164*C164=E177,"",IF(G164&gt;0,"Plus 1 de")))))</f>
        <v>Plus 1 de</v>
      </c>
      <c r="G164" s="3317">
        <f>IF(E170=0,0,IF(D164*C164=E177,"",MOD(E177,E170)))</f>
        <v>15</v>
      </c>
      <c r="H164" s="3324" t="str">
        <f>E164</f>
        <v>Morceaux</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9"/>
      <c r="AD164" s="3069"/>
      <c r="AE164" s="3069"/>
      <c r="AF164" s="3069"/>
      <c r="AG164" s="3069"/>
      <c r="AH164" s="3069"/>
      <c r="AI164" s="3069"/>
      <c r="AJ164" s="3069"/>
      <c r="AK164" s="3069"/>
      <c r="AL164" s="3069"/>
      <c r="AM164" s="3069"/>
      <c r="AN164" s="3069"/>
      <c r="AO164" s="3069"/>
      <c r="AP164" s="3069"/>
      <c r="AQ164" s="3069"/>
      <c r="AR164" s="3069"/>
      <c r="AS164" s="3069"/>
      <c r="AT164" s="3069"/>
      <c r="AU164" s="3069"/>
      <c r="AV164" s="3069"/>
      <c r="AW164" s="3069"/>
      <c r="AX164" s="3069"/>
      <c r="AY164" s="3069"/>
      <c r="AZ164" s="3069"/>
      <c r="BA164" s="10">
        <v>1</v>
      </c>
    </row>
    <row r="165" spans="1:53" ht="15.75" customHeight="1">
      <c r="A165" s="3069"/>
      <c r="B165" s="5330"/>
      <c r="C165" s="3325" t="str">
        <f>F177</f>
        <v>Morceaux</v>
      </c>
      <c r="D165" s="3326">
        <f>E177</f>
        <v>1800</v>
      </c>
      <c r="E165" s="3327" t="str">
        <f>H175</f>
        <v>❹ Cru</v>
      </c>
      <c r="F165" s="3328">
        <f>E178</f>
        <v>86.4</v>
      </c>
      <c r="G165" s="3327" t="str">
        <f>H176</f>
        <v>❺ Cuit</v>
      </c>
      <c r="H165" s="3329">
        <f>E179</f>
        <v>43.2</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9"/>
      <c r="AD165" s="3069"/>
      <c r="AE165" s="3069"/>
      <c r="AF165" s="3069"/>
      <c r="AG165" s="3069"/>
      <c r="AH165" s="3069"/>
      <c r="AI165" s="3069"/>
      <c r="AJ165" s="3069"/>
      <c r="AK165" s="3069"/>
      <c r="AL165" s="3069"/>
      <c r="AM165" s="3069"/>
      <c r="AN165" s="3069"/>
      <c r="AO165" s="3069"/>
      <c r="AP165" s="3069"/>
      <c r="AQ165" s="3069"/>
      <c r="AR165" s="3069"/>
      <c r="AS165" s="3069"/>
      <c r="AT165" s="3069"/>
      <c r="AU165" s="3069"/>
      <c r="AV165" s="3069"/>
      <c r="AW165" s="3069"/>
      <c r="AX165" s="3069"/>
      <c r="AY165" s="3069"/>
      <c r="AZ165" s="3069"/>
      <c r="BA165" s="10">
        <v>1</v>
      </c>
    </row>
    <row r="166" spans="1:53" ht="18.75" customHeight="1">
      <c r="A166" s="3069"/>
      <c r="B166" s="5330"/>
      <c r="C166" s="3217" t="s">
        <v>6388</v>
      </c>
      <c r="D166" s="3218" t="s">
        <v>6389</v>
      </c>
      <c r="E166" s="3219"/>
      <c r="F166" s="3093"/>
      <c r="G166" s="3093"/>
      <c r="H166" s="3220"/>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9"/>
      <c r="AD166" s="3069"/>
      <c r="AE166" s="3069"/>
      <c r="AF166" s="3069"/>
      <c r="AG166" s="3069"/>
      <c r="AH166" s="3069"/>
      <c r="AI166" s="3069"/>
      <c r="AJ166" s="3069"/>
      <c r="AK166" s="3069"/>
      <c r="AL166" s="3069"/>
      <c r="AM166" s="3069"/>
      <c r="AN166" s="3069"/>
      <c r="AO166" s="3069"/>
      <c r="AP166" s="3069"/>
      <c r="AQ166" s="3069"/>
      <c r="AR166" s="3069"/>
      <c r="AS166" s="3069"/>
      <c r="AT166" s="3069"/>
      <c r="AU166" s="3069"/>
      <c r="AV166" s="3069"/>
      <c r="AW166" s="3069"/>
      <c r="AX166" s="3069"/>
      <c r="AY166" s="3069"/>
      <c r="AZ166" s="3069"/>
      <c r="BA166" s="10">
        <v>1</v>
      </c>
    </row>
    <row r="167" spans="1:53" ht="15.75" customHeight="1">
      <c r="A167" s="3069"/>
      <c r="B167" s="5330"/>
      <c r="C167" s="3093"/>
      <c r="D167" s="3093"/>
      <c r="E167" s="3222" t="s">
        <v>6390</v>
      </c>
      <c r="F167" s="3330" t="s">
        <v>6421</v>
      </c>
      <c r="G167" s="3330"/>
      <c r="H167" s="3331"/>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9"/>
      <c r="AD167" s="3069"/>
      <c r="AE167" s="3069"/>
      <c r="AF167" s="3069"/>
      <c r="AG167" s="3069"/>
      <c r="AH167" s="3069"/>
      <c r="AI167" s="3069"/>
      <c r="AJ167" s="3069"/>
      <c r="AK167" s="3069"/>
      <c r="AL167" s="3069"/>
      <c r="AM167" s="3069"/>
      <c r="AN167" s="3069"/>
      <c r="AO167" s="3069"/>
      <c r="AP167" s="3069"/>
      <c r="AQ167" s="3069"/>
      <c r="AR167" s="3069"/>
      <c r="AS167" s="3069"/>
      <c r="AT167" s="3069"/>
      <c r="AU167" s="3069"/>
      <c r="AV167" s="3069"/>
      <c r="AW167" s="3069"/>
      <c r="AX167" s="3069"/>
      <c r="AY167" s="3069"/>
      <c r="AZ167" s="3069"/>
      <c r="BA167" s="10">
        <v>1</v>
      </c>
    </row>
    <row r="168" spans="1:53" ht="15.75" customHeight="1">
      <c r="A168" s="3069"/>
      <c r="B168" s="5330"/>
      <c r="C168" s="3093"/>
      <c r="D168" s="3093"/>
      <c r="E168" s="3332" t="s">
        <v>6422</v>
      </c>
      <c r="F168" s="3333" t="s">
        <v>6423</v>
      </c>
      <c r="G168" s="3334" t="s">
        <v>6424</v>
      </c>
      <c r="H168" s="3335"/>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9"/>
      <c r="AD168" s="3069"/>
      <c r="AE168" s="3069"/>
      <c r="AF168" s="3069"/>
      <c r="AG168" s="3069"/>
      <c r="AH168" s="3069"/>
      <c r="AI168" s="3069"/>
      <c r="AJ168" s="3069"/>
      <c r="AK168" s="3069"/>
      <c r="AL168" s="3069"/>
      <c r="AM168" s="3069"/>
      <c r="AN168" s="3069"/>
      <c r="AO168" s="3069"/>
      <c r="AP168" s="3069"/>
      <c r="AQ168" s="3069"/>
      <c r="AR168" s="3069"/>
      <c r="AS168" s="3069"/>
      <c r="AT168" s="3069"/>
      <c r="AU168" s="3069"/>
      <c r="AV168" s="3069"/>
      <c r="AW168" s="3069"/>
      <c r="AX168" s="3069"/>
      <c r="AY168" s="3069"/>
      <c r="AZ168" s="3069"/>
      <c r="BA168" s="10">
        <v>1</v>
      </c>
    </row>
    <row r="169" spans="1:53" ht="15.75" customHeight="1">
      <c r="A169" s="3069"/>
      <c r="B169" s="5330"/>
      <c r="C169" s="3093"/>
      <c r="D169" s="3224"/>
      <c r="E169" s="3225"/>
      <c r="F169" s="3226"/>
      <c r="G169" s="3226" t="s">
        <v>6392</v>
      </c>
      <c r="H169" s="3220"/>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9"/>
      <c r="AD169" s="3069"/>
      <c r="AE169" s="3069"/>
      <c r="AF169" s="3069"/>
      <c r="AG169" s="3069"/>
      <c r="AH169" s="3069"/>
      <c r="AI169" s="3069"/>
      <c r="AJ169" s="3069"/>
      <c r="AK169" s="3069"/>
      <c r="AL169" s="3069"/>
      <c r="AM169" s="3069"/>
      <c r="AN169" s="3069"/>
      <c r="AO169" s="3069"/>
      <c r="AP169" s="3069"/>
      <c r="AQ169" s="3069"/>
      <c r="AR169" s="3069"/>
      <c r="AS169" s="3069"/>
      <c r="AT169" s="3069"/>
      <c r="AU169" s="3069"/>
      <c r="AV169" s="3069"/>
      <c r="AW169" s="3069"/>
      <c r="AX169" s="3069"/>
      <c r="AY169" s="3069"/>
      <c r="AZ169" s="3069"/>
      <c r="BA169" s="10">
        <v>1</v>
      </c>
    </row>
    <row r="170" spans="1:53" ht="15.75" customHeight="1">
      <c r="A170" s="3069"/>
      <c r="B170" s="5330"/>
      <c r="C170" s="3228"/>
      <c r="D170" s="3229" t="s">
        <v>6393</v>
      </c>
      <c r="E170" s="3336">
        <v>21</v>
      </c>
      <c r="F170" s="97" t="str">
        <f>F168</f>
        <v>Morceaux</v>
      </c>
      <c r="G170" s="3231" t="s">
        <v>6425</v>
      </c>
      <c r="H170" s="314"/>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9"/>
      <c r="AD170" s="3069"/>
      <c r="AE170" s="3069"/>
      <c r="AF170" s="3069"/>
      <c r="AG170" s="3069"/>
      <c r="AH170" s="3069"/>
      <c r="AI170" s="3069"/>
      <c r="AJ170" s="3069"/>
      <c r="AK170" s="3069"/>
      <c r="AL170" s="3069"/>
      <c r="AM170" s="3069"/>
      <c r="AN170" s="3069"/>
      <c r="AO170" s="3069"/>
      <c r="AP170" s="3069"/>
      <c r="AQ170" s="3069"/>
      <c r="AR170" s="3069"/>
      <c r="AS170" s="3069"/>
      <c r="AT170" s="3069"/>
      <c r="AU170" s="3069"/>
      <c r="AV170" s="3069"/>
      <c r="AW170" s="3069"/>
      <c r="AX170" s="3069"/>
      <c r="AY170" s="3069"/>
      <c r="AZ170" s="3069"/>
      <c r="BA170" s="10">
        <v>1</v>
      </c>
    </row>
    <row r="171" spans="1:53" ht="15.75" customHeight="1">
      <c r="A171" s="3069"/>
      <c r="B171" s="5330"/>
      <c r="C171" s="3228"/>
      <c r="D171" s="3337" t="s">
        <v>6426</v>
      </c>
      <c r="E171" s="3238">
        <v>4.8000000000000001E-2</v>
      </c>
      <c r="F171" s="3338" t="str">
        <f>G170</f>
        <v>❹ Cru</v>
      </c>
      <c r="G171" s="3195">
        <f>IF(F171=E189,E171-(E171*E172%),IF(F171=E190,E171/(100-E172)*100))</f>
        <v>2.4E-2</v>
      </c>
      <c r="H171" s="3240" t="str">
        <f>IF(F171=E189,E190,E189)</f>
        <v>❺ Cuit</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3069"/>
      <c r="AE171" s="3069"/>
      <c r="AF171" s="3069"/>
      <c r="AG171" s="3069"/>
      <c r="AH171" s="3069"/>
      <c r="AI171" s="3069"/>
      <c r="AJ171" s="3069"/>
      <c r="AK171" s="3069"/>
      <c r="AL171" s="3069"/>
      <c r="AM171" s="3069"/>
      <c r="AN171" s="3069"/>
      <c r="AO171" s="3069"/>
      <c r="AP171" s="3069"/>
      <c r="AQ171" s="3069"/>
      <c r="AR171" s="3069"/>
      <c r="AS171" s="3069"/>
      <c r="AT171" s="3069"/>
      <c r="AU171" s="3069"/>
      <c r="AV171" s="3069"/>
      <c r="AW171" s="3069"/>
      <c r="AX171" s="3069"/>
      <c r="AY171" s="3069"/>
      <c r="AZ171" s="3069"/>
      <c r="BA171" s="10">
        <v>1</v>
      </c>
    </row>
    <row r="172" spans="1:53" ht="15.75" customHeight="1">
      <c r="A172" s="3069"/>
      <c r="B172" s="5330"/>
      <c r="C172" s="3093"/>
      <c r="D172" s="3339" t="str">
        <f>IF(G170=E190,"❻ % de BONI &gt;",IF(G170=E189,"❻ %  de PERTE &gt;",IF(ISBLANK(E172),0)))</f>
        <v>❻ %  de PERTE &gt;</v>
      </c>
      <c r="E172" s="3235">
        <v>50</v>
      </c>
      <c r="F172"/>
      <c r="G172" s="3232"/>
      <c r="H172" s="3233"/>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9"/>
      <c r="AD172" s="3069"/>
      <c r="AE172" s="3069"/>
      <c r="AF172" s="3069"/>
      <c r="AG172" s="3069"/>
      <c r="AH172" s="3069"/>
      <c r="AI172" s="3069"/>
      <c r="AJ172" s="3069"/>
      <c r="AK172" s="3069"/>
      <c r="AL172" s="3069"/>
      <c r="AM172" s="3069"/>
      <c r="AN172" s="3069"/>
      <c r="AO172" s="3069"/>
      <c r="AP172" s="3069"/>
      <c r="AQ172" s="3069"/>
      <c r="AR172" s="3069"/>
      <c r="AS172" s="3069"/>
      <c r="AT172" s="3069"/>
      <c r="AU172" s="3069"/>
      <c r="AV172" s="3069"/>
      <c r="AW172" s="3069"/>
      <c r="AX172" s="3069"/>
      <c r="AY172" s="3069"/>
      <c r="AZ172" s="3069"/>
      <c r="BA172" s="10">
        <v>1</v>
      </c>
    </row>
    <row r="173" spans="1:53" ht="15.75" customHeight="1">
      <c r="A173" s="3069"/>
      <c r="B173" s="5330"/>
      <c r="C173" s="3093"/>
      <c r="D173" s="25"/>
      <c r="E173" s="25"/>
      <c r="F173" s="25"/>
      <c r="G173" s="25"/>
      <c r="H173" s="162"/>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9"/>
      <c r="AD173" s="3069"/>
      <c r="AE173" s="3069"/>
      <c r="AF173" s="3069"/>
      <c r="AG173" s="3069"/>
      <c r="AH173" s="3069"/>
      <c r="AI173" s="3069"/>
      <c r="AJ173" s="3069"/>
      <c r="AK173" s="3069"/>
      <c r="AL173" s="3069"/>
      <c r="AM173" s="3069"/>
      <c r="AN173" s="3069"/>
      <c r="AO173" s="3069"/>
      <c r="AP173" s="3069"/>
      <c r="AQ173" s="3069"/>
      <c r="AR173" s="3069"/>
      <c r="AS173" s="3069"/>
      <c r="AT173" s="3069"/>
      <c r="AU173" s="3069"/>
      <c r="AV173" s="3069"/>
      <c r="AW173" s="3069"/>
      <c r="AX173" s="3069"/>
      <c r="AY173" s="3069"/>
      <c r="AZ173" s="3069"/>
      <c r="BA173" s="10">
        <v>1</v>
      </c>
    </row>
    <row r="174" spans="1:53" ht="15.75" customHeight="1">
      <c r="A174" s="3069"/>
      <c r="B174" s="5330"/>
      <c r="C174" s="3093"/>
      <c r="D174" s="3340" t="s">
        <v>6395</v>
      </c>
      <c r="E174" s="3341">
        <v>1200</v>
      </c>
      <c r="F174" s="3342" t="s">
        <v>3836</v>
      </c>
      <c r="G174" s="3093"/>
      <c r="H174" s="3244"/>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9"/>
      <c r="AD174" s="3069"/>
      <c r="AE174" s="3069"/>
      <c r="AF174" s="3069"/>
      <c r="AG174" s="3069"/>
      <c r="AH174" s="3069"/>
      <c r="AI174" s="3069"/>
      <c r="AJ174" s="3069"/>
      <c r="AK174" s="3069"/>
      <c r="AL174" s="3069"/>
      <c r="AM174" s="3069"/>
      <c r="AN174" s="3069"/>
      <c r="AO174" s="3069"/>
      <c r="AP174" s="3069"/>
      <c r="AQ174" s="3069"/>
      <c r="AR174" s="3069"/>
      <c r="AS174" s="3069"/>
      <c r="AT174" s="3069"/>
      <c r="AU174" s="3069"/>
      <c r="AV174" s="3069"/>
      <c r="AW174" s="3069"/>
      <c r="AX174" s="3069"/>
      <c r="AY174" s="3069"/>
      <c r="AZ174" s="3069"/>
      <c r="BA174" s="10">
        <v>1</v>
      </c>
    </row>
    <row r="175" spans="1:53" ht="15.75" customHeight="1">
      <c r="A175" s="3069"/>
      <c r="B175" s="5330"/>
      <c r="C175" s="3093"/>
      <c r="D175" s="3237" t="s">
        <v>6427</v>
      </c>
      <c r="E175" s="3343">
        <v>1.5</v>
      </c>
      <c r="F175" t="str">
        <f>F168</f>
        <v>Morceaux</v>
      </c>
      <c r="G175" s="3344">
        <f>E171*E175</f>
        <v>7.2000000000000008E-2</v>
      </c>
      <c r="H175" s="3240" t="str">
        <f>F171</f>
        <v>❹ Cru</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9"/>
      <c r="AD175" s="3069"/>
      <c r="AE175" s="3069"/>
      <c r="AF175" s="3069"/>
      <c r="AG175" s="3069"/>
      <c r="AH175" s="3069"/>
      <c r="AI175" s="3069"/>
      <c r="AJ175" s="3069"/>
      <c r="AK175" s="3069"/>
      <c r="AL175" s="3069"/>
      <c r="AM175" s="3069"/>
      <c r="AN175" s="3069"/>
      <c r="AO175" s="3069"/>
      <c r="AP175" s="3069"/>
      <c r="AQ175" s="3069"/>
      <c r="AR175" s="3069"/>
      <c r="AS175" s="3069"/>
      <c r="AT175" s="3069"/>
      <c r="AU175" s="3069"/>
      <c r="AV175" s="3069"/>
      <c r="AW175" s="3069"/>
      <c r="AX175" s="3069"/>
      <c r="AY175" s="3069"/>
      <c r="AZ175" s="3069"/>
      <c r="BA175" s="10">
        <v>1</v>
      </c>
    </row>
    <row r="176" spans="1:53" ht="15.75" customHeight="1">
      <c r="A176" s="3069"/>
      <c r="B176" s="5330"/>
      <c r="C176" s="3093"/>
      <c r="D176" s="3237"/>
      <c r="E176" s="3345"/>
      <c r="F176" s="25"/>
      <c r="G176" s="3344">
        <f>G171*E175</f>
        <v>3.6000000000000004E-2</v>
      </c>
      <c r="H176" s="3240" t="str">
        <f>H171</f>
        <v>❺ Cuit</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9"/>
      <c r="AD176" s="3069"/>
      <c r="AE176" s="3069"/>
      <c r="AF176" s="3069"/>
      <c r="AG176" s="3069"/>
      <c r="AH176" s="3069"/>
      <c r="AI176" s="3069"/>
      <c r="AJ176" s="3069"/>
      <c r="AK176" s="3069"/>
      <c r="AL176" s="3069"/>
      <c r="AM176" s="3069"/>
      <c r="AN176" s="3069"/>
      <c r="AO176" s="3069"/>
      <c r="AP176" s="3069"/>
      <c r="AQ176" s="3069"/>
      <c r="AR176" s="3069"/>
      <c r="AS176" s="3069"/>
      <c r="AT176" s="3069"/>
      <c r="AU176" s="3069"/>
      <c r="AV176" s="3069"/>
      <c r="AW176" s="3069"/>
      <c r="AX176" s="3069"/>
      <c r="AY176" s="3069"/>
      <c r="AZ176" s="3069"/>
      <c r="BA176" s="10">
        <v>1</v>
      </c>
    </row>
    <row r="177" spans="1:53" ht="15.75" customHeight="1">
      <c r="A177" s="3069"/>
      <c r="B177" s="5330"/>
      <c r="C177" s="3093"/>
      <c r="D177" s="3245" t="s">
        <v>6396</v>
      </c>
      <c r="E177" s="3163">
        <f>E175*E174</f>
        <v>1800</v>
      </c>
      <c r="F177" s="3346" t="str">
        <f>F168</f>
        <v>Morceaux</v>
      </c>
      <c r="G177" s="3248"/>
      <c r="H177" s="3249"/>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9"/>
      <c r="AD177" s="3069"/>
      <c r="AE177" s="3069"/>
      <c r="AF177" s="3069"/>
      <c r="AG177" s="3069"/>
      <c r="AH177" s="3069"/>
      <c r="AI177" s="3069"/>
      <c r="AJ177" s="3069"/>
      <c r="AK177" s="3069"/>
      <c r="AL177" s="3069"/>
      <c r="AM177" s="3069"/>
      <c r="AN177" s="3069"/>
      <c r="AO177" s="3069"/>
      <c r="AP177" s="3069"/>
      <c r="AQ177" s="3069"/>
      <c r="AR177" s="3069"/>
      <c r="AS177" s="3069"/>
      <c r="AT177" s="3069"/>
      <c r="AU177" s="3069"/>
      <c r="AV177" s="3069"/>
      <c r="AW177" s="3069"/>
      <c r="AX177" s="3069"/>
      <c r="AY177" s="3069"/>
      <c r="AZ177" s="3069"/>
      <c r="BA177" s="10">
        <v>1</v>
      </c>
    </row>
    <row r="178" spans="1:53" ht="15.75" customHeight="1">
      <c r="A178" s="3069"/>
      <c r="B178" s="5330"/>
      <c r="C178" s="3093"/>
      <c r="D178" s="3245"/>
      <c r="E178" s="3347">
        <f>G175*E174</f>
        <v>86.4</v>
      </c>
      <c r="F178" s="3348" t="str">
        <f>F171</f>
        <v>❹ Cru</v>
      </c>
      <c r="G178" s="3248"/>
      <c r="H178" s="3249"/>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9"/>
      <c r="AD178" s="3069"/>
      <c r="AE178" s="3069"/>
      <c r="AF178" s="3069"/>
      <c r="AG178" s="3069"/>
      <c r="AH178" s="3069"/>
      <c r="AI178" s="3069"/>
      <c r="AJ178" s="3069"/>
      <c r="AK178" s="3069"/>
      <c r="AL178" s="3069"/>
      <c r="AM178" s="3069"/>
      <c r="AN178" s="3069"/>
      <c r="AO178" s="3069"/>
      <c r="AP178" s="3069"/>
      <c r="AQ178" s="3069"/>
      <c r="AR178" s="3069"/>
      <c r="AS178" s="3069"/>
      <c r="AT178" s="3069"/>
      <c r="AU178" s="3069"/>
      <c r="AV178" s="3069"/>
      <c r="AW178" s="3069"/>
      <c r="AX178" s="3069"/>
      <c r="AY178" s="3069"/>
      <c r="AZ178" s="3069"/>
      <c r="BA178" s="10">
        <v>1</v>
      </c>
    </row>
    <row r="179" spans="1:53" ht="15.75" customHeight="1">
      <c r="A179" s="3069"/>
      <c r="B179" s="5330"/>
      <c r="C179" s="3093"/>
      <c r="D179" s="3245"/>
      <c r="E179" s="3347">
        <f>G176*E174</f>
        <v>43.2</v>
      </c>
      <c r="F179" s="3338" t="str">
        <f>H171</f>
        <v>❺ Cuit</v>
      </c>
      <c r="G179" s="3248"/>
      <c r="H179" s="3249"/>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9"/>
      <c r="AD179" s="3069"/>
      <c r="AE179" s="3069"/>
      <c r="AF179" s="3069"/>
      <c r="AG179" s="3069"/>
      <c r="AH179" s="3069"/>
      <c r="AI179" s="3069"/>
      <c r="AJ179" s="3069"/>
      <c r="AK179" s="3069"/>
      <c r="AL179" s="3069"/>
      <c r="AM179" s="3069"/>
      <c r="AN179" s="3069"/>
      <c r="AO179" s="3069"/>
      <c r="AP179" s="3069"/>
      <c r="AQ179" s="3069"/>
      <c r="AR179" s="3069"/>
      <c r="AS179" s="3069"/>
      <c r="AT179" s="3069"/>
      <c r="AU179" s="3069"/>
      <c r="AV179" s="3069"/>
      <c r="AW179" s="3069"/>
      <c r="AX179" s="3069"/>
      <c r="AY179" s="3069"/>
      <c r="AZ179" s="3069"/>
      <c r="BA179" s="10">
        <v>1</v>
      </c>
    </row>
    <row r="180" spans="1:53" ht="15.75" customHeight="1">
      <c r="A180" s="3069"/>
      <c r="B180" s="5330"/>
      <c r="C180" s="3138"/>
      <c r="D180" s="3250" t="s">
        <v>6397</v>
      </c>
      <c r="E180" s="3251">
        <f>E163</f>
        <v>86</v>
      </c>
      <c r="F180" s="3252" t="s">
        <v>6398</v>
      </c>
      <c r="G180" s="3253">
        <f>IF(ISBLANK(E175),0,E170/E175)</f>
        <v>14</v>
      </c>
      <c r="H180" s="3220"/>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9"/>
      <c r="AD180" s="3069"/>
      <c r="AE180" s="3069"/>
      <c r="AF180" s="3069"/>
      <c r="AG180" s="3069"/>
      <c r="AH180" s="3069"/>
      <c r="AI180" s="3069"/>
      <c r="AJ180" s="3069"/>
      <c r="AK180" s="3069"/>
      <c r="AL180" s="3069"/>
      <c r="AM180" s="3069"/>
      <c r="AN180" s="3069"/>
      <c r="AO180" s="3069"/>
      <c r="AP180" s="3069"/>
      <c r="AQ180" s="3069"/>
      <c r="AR180" s="3069"/>
      <c r="AS180" s="3069"/>
      <c r="AT180" s="3069"/>
      <c r="AU180" s="3069"/>
      <c r="AV180" s="3069"/>
      <c r="AW180" s="3069"/>
      <c r="AX180" s="3069"/>
      <c r="AY180" s="3069"/>
      <c r="AZ180" s="3069"/>
      <c r="BA180" s="10">
        <v>1</v>
      </c>
    </row>
    <row r="181" spans="1:53" ht="15.75" customHeight="1">
      <c r="A181" s="3069"/>
      <c r="B181" s="5330"/>
      <c r="C181" s="3093"/>
      <c r="D181" s="3250"/>
      <c r="E181" s="3251"/>
      <c r="F181" s="3254"/>
      <c r="G181" s="3253"/>
      <c r="H181" s="3220"/>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9"/>
      <c r="AD181" s="3069"/>
      <c r="AE181" s="3069"/>
      <c r="AF181" s="3069"/>
      <c r="AG181" s="3069"/>
      <c r="AH181" s="3069"/>
      <c r="AI181" s="3069"/>
      <c r="AJ181" s="3069"/>
      <c r="AK181" s="3069"/>
      <c r="AL181" s="3069"/>
      <c r="AM181" s="3069"/>
      <c r="AN181" s="3069"/>
      <c r="AO181" s="3069"/>
      <c r="AP181" s="3069"/>
      <c r="AQ181" s="3069"/>
      <c r="AR181" s="3069"/>
      <c r="AS181" s="3069"/>
      <c r="AT181" s="3069"/>
      <c r="AU181" s="3069"/>
      <c r="AV181" s="3069"/>
      <c r="AW181" s="3069"/>
      <c r="AX181" s="3069"/>
      <c r="AY181" s="3069"/>
      <c r="AZ181" s="3069"/>
      <c r="BA181" s="10">
        <v>1</v>
      </c>
    </row>
    <row r="182" spans="1:53" ht="15.75" customHeight="1">
      <c r="A182" s="3069"/>
      <c r="B182" s="5330"/>
      <c r="C182" s="5316" t="s">
        <v>6399</v>
      </c>
      <c r="D182" s="5316"/>
      <c r="E182" s="5316"/>
      <c r="F182" s="5316"/>
      <c r="G182" s="5316"/>
      <c r="H182" s="5317"/>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9"/>
      <c r="AD182" s="3069"/>
      <c r="AE182" s="3069"/>
      <c r="AF182" s="3069"/>
      <c r="AG182" s="3069"/>
      <c r="AH182" s="3069"/>
      <c r="AI182" s="3069"/>
      <c r="AJ182" s="3069"/>
      <c r="AK182" s="3069"/>
      <c r="AL182" s="3069"/>
      <c r="AM182" s="3069"/>
      <c r="AN182" s="3069"/>
      <c r="AO182" s="3069"/>
      <c r="AP182" s="3069"/>
      <c r="AQ182" s="3069"/>
      <c r="AR182" s="3069"/>
      <c r="AS182" s="3069"/>
      <c r="AT182" s="3069"/>
      <c r="AU182" s="3069"/>
      <c r="AV182" s="3069"/>
      <c r="AW182" s="3069"/>
      <c r="AX182" s="3069"/>
      <c r="AY182" s="3069"/>
      <c r="AZ182" s="3069"/>
      <c r="BA182" s="10">
        <v>1</v>
      </c>
    </row>
    <row r="183" spans="1:53" ht="15.75" customHeight="1">
      <c r="A183" s="3069"/>
      <c r="B183" s="5330"/>
      <c r="C183" s="5316"/>
      <c r="D183" s="5316"/>
      <c r="E183" s="5316"/>
      <c r="F183" s="5316"/>
      <c r="G183" s="5316"/>
      <c r="H183" s="5317"/>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9"/>
      <c r="AD183" s="3069"/>
      <c r="AE183" s="3069"/>
      <c r="AF183" s="3069"/>
      <c r="AG183" s="3069"/>
      <c r="AH183" s="3069"/>
      <c r="AI183" s="3069"/>
      <c r="AJ183" s="3069"/>
      <c r="AK183" s="3069"/>
      <c r="AL183" s="3069"/>
      <c r="AM183" s="3069"/>
      <c r="AN183" s="3069"/>
      <c r="AO183" s="3069"/>
      <c r="AP183" s="3069"/>
      <c r="AQ183" s="3069"/>
      <c r="AR183" s="3069"/>
      <c r="AS183" s="3069"/>
      <c r="AT183" s="3069"/>
      <c r="AU183" s="3069"/>
      <c r="AV183" s="3069"/>
      <c r="AW183" s="3069"/>
      <c r="AX183" s="3069"/>
      <c r="AY183" s="3069"/>
      <c r="AZ183" s="3069"/>
      <c r="BA183" s="10">
        <v>1</v>
      </c>
    </row>
    <row r="184" spans="1:53" ht="15.75" customHeight="1">
      <c r="A184" s="3069"/>
      <c r="B184" s="5330"/>
      <c r="C184" s="3255" t="s">
        <v>6428</v>
      </c>
      <c r="D184" s="3256"/>
      <c r="E184" s="3256"/>
      <c r="F184" s="3256"/>
      <c r="G184" s="3256"/>
      <c r="H184" s="3257"/>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9"/>
      <c r="AD184" s="3069"/>
      <c r="AE184" s="3069"/>
      <c r="AF184" s="3069"/>
      <c r="AG184" s="3069"/>
      <c r="AH184" s="3069"/>
      <c r="AI184" s="3069"/>
      <c r="AJ184" s="3069"/>
      <c r="AK184" s="3069"/>
      <c r="AL184" s="3069"/>
      <c r="AM184" s="3069"/>
      <c r="AN184" s="3069"/>
      <c r="AO184" s="3069"/>
      <c r="AP184" s="3069"/>
      <c r="AQ184" s="3069"/>
      <c r="AR184" s="3069"/>
      <c r="AS184" s="3069"/>
      <c r="AT184" s="3069"/>
      <c r="AU184" s="3069"/>
      <c r="AV184" s="3069"/>
      <c r="AW184" s="3069"/>
      <c r="AX184" s="3069"/>
      <c r="AY184" s="3069"/>
      <c r="AZ184" s="3069"/>
      <c r="BA184" s="10">
        <v>1</v>
      </c>
    </row>
    <row r="185" spans="1:53" ht="15.75" customHeight="1">
      <c r="A185" s="3069"/>
      <c r="B185" s="5330"/>
      <c r="C185" s="5332" t="s">
        <v>6401</v>
      </c>
      <c r="D185" s="5332"/>
      <c r="E185" s="5332"/>
      <c r="F185" s="5332"/>
      <c r="G185" s="5332"/>
      <c r="H185" s="5333"/>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9"/>
      <c r="AD185" s="3069"/>
      <c r="AE185" s="3069"/>
      <c r="AF185" s="3069"/>
      <c r="AG185" s="3069"/>
      <c r="AH185" s="3069"/>
      <c r="AI185" s="3069"/>
      <c r="AJ185" s="3069"/>
      <c r="AK185" s="3069"/>
      <c r="AL185" s="3069"/>
      <c r="AM185" s="3069"/>
      <c r="AN185" s="3069"/>
      <c r="AO185" s="3069"/>
      <c r="AP185" s="3069"/>
      <c r="AQ185" s="3069"/>
      <c r="AR185" s="3069"/>
      <c r="AS185" s="3069"/>
      <c r="AT185" s="3069"/>
      <c r="AU185" s="3069"/>
      <c r="AV185" s="3069"/>
      <c r="AW185" s="3069"/>
      <c r="AX185" s="3069"/>
      <c r="AY185" s="3069"/>
      <c r="AZ185" s="3069"/>
      <c r="BA185" s="10">
        <v>1</v>
      </c>
    </row>
    <row r="186" spans="1:53" ht="15.75" customHeight="1">
      <c r="A186" s="3069"/>
      <c r="B186" s="5330"/>
      <c r="C186" s="3258" t="s">
        <v>6402</v>
      </c>
      <c r="D186" s="3093"/>
      <c r="E186" s="3093"/>
      <c r="F186" s="3194" t="s">
        <v>6403</v>
      </c>
      <c r="G186" s="3093"/>
      <c r="H186" s="3220"/>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9"/>
      <c r="AD186" s="3069"/>
      <c r="AE186" s="3069"/>
      <c r="AF186" s="3069"/>
      <c r="AG186" s="3069"/>
      <c r="AH186" s="3069"/>
      <c r="AI186" s="3069"/>
      <c r="AJ186" s="3069"/>
      <c r="AK186" s="3069"/>
      <c r="AL186" s="3069"/>
      <c r="AM186" s="3069"/>
      <c r="AN186" s="3069"/>
      <c r="AO186" s="3069"/>
      <c r="AP186" s="3069"/>
      <c r="AQ186" s="3069"/>
      <c r="AR186" s="3069"/>
      <c r="AS186" s="3069"/>
      <c r="AT186" s="3069"/>
      <c r="AU186" s="3069"/>
      <c r="AV186" s="3069"/>
      <c r="AW186" s="3069"/>
      <c r="AX186" s="3069"/>
      <c r="AY186" s="3069"/>
      <c r="AZ186" s="3069"/>
      <c r="BA186" s="10">
        <v>1</v>
      </c>
    </row>
    <row r="187" spans="1:53" ht="15.75" customHeight="1">
      <c r="A187" s="3069"/>
      <c r="B187" s="5330"/>
      <c r="C187" s="3259" t="s">
        <v>6390</v>
      </c>
      <c r="D187" s="3093"/>
      <c r="E187" s="3093"/>
      <c r="F187" s="3260" t="s">
        <v>6404</v>
      </c>
      <c r="G187" s="3093"/>
      <c r="H187" s="3220"/>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9"/>
      <c r="AD187" s="3069"/>
      <c r="AE187" s="3069"/>
      <c r="AF187" s="3069"/>
      <c r="AG187" s="3069"/>
      <c r="AH187" s="3069"/>
      <c r="AI187" s="3069"/>
      <c r="AJ187" s="3069"/>
      <c r="AK187" s="3069"/>
      <c r="AL187" s="3069"/>
      <c r="AM187" s="3069"/>
      <c r="AN187" s="3069"/>
      <c r="AO187" s="3069"/>
      <c r="AP187" s="3069"/>
      <c r="AQ187" s="3069"/>
      <c r="AR187" s="3069"/>
      <c r="AS187" s="3069"/>
      <c r="AT187" s="3069"/>
      <c r="AU187" s="3069"/>
      <c r="AV187" s="3069"/>
      <c r="AW187" s="3069"/>
      <c r="AX187" s="3069"/>
      <c r="AY187" s="3069"/>
      <c r="AZ187" s="3069"/>
      <c r="BA187" s="10">
        <v>1</v>
      </c>
    </row>
    <row r="188" spans="1:53" ht="15.75" customHeight="1">
      <c r="A188" s="3069"/>
      <c r="B188" s="5330"/>
      <c r="C188" s="3261" t="s">
        <v>6405</v>
      </c>
      <c r="D188" s="3093"/>
      <c r="E188" s="3093"/>
      <c r="F188" s="3262" t="s">
        <v>6406</v>
      </c>
      <c r="G188" s="3093"/>
      <c r="H188" s="3220"/>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9"/>
      <c r="AD188" s="3069"/>
      <c r="AE188" s="3069"/>
      <c r="AF188" s="3069"/>
      <c r="AG188" s="3069"/>
      <c r="AH188" s="3069"/>
      <c r="AI188" s="3069"/>
      <c r="AJ188" s="3069"/>
      <c r="AK188" s="3069"/>
      <c r="AL188" s="3069"/>
      <c r="AM188" s="3069"/>
      <c r="AN188" s="3069"/>
      <c r="AO188" s="3069"/>
      <c r="AP188" s="3069"/>
      <c r="AQ188" s="3069"/>
      <c r="AR188" s="3069"/>
      <c r="AS188" s="3069"/>
      <c r="AT188" s="3069"/>
      <c r="AU188" s="3069"/>
      <c r="AV188" s="3069"/>
      <c r="AW188" s="3069"/>
      <c r="AX188" s="3069"/>
      <c r="AY188" s="3069"/>
      <c r="AZ188" s="3069"/>
      <c r="BA188" s="10">
        <v>1</v>
      </c>
    </row>
    <row r="189" spans="1:53" ht="15.75" customHeight="1">
      <c r="A189" s="3069"/>
      <c r="B189" s="5330"/>
      <c r="C189" s="3194"/>
      <c r="D189" s="3085"/>
      <c r="E189" s="3231" t="s">
        <v>6425</v>
      </c>
      <c r="F189" s="3263" t="s">
        <v>6429</v>
      </c>
      <c r="G189" s="3093"/>
      <c r="H189" s="3220"/>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9"/>
      <c r="AD189" s="3069"/>
      <c r="AE189" s="3069"/>
      <c r="AF189" s="3069"/>
      <c r="AG189" s="3069"/>
      <c r="AH189" s="3069"/>
      <c r="AI189" s="3069"/>
      <c r="AJ189" s="3069"/>
      <c r="AK189" s="3069"/>
      <c r="AL189" s="3069"/>
      <c r="AM189" s="3069"/>
      <c r="AN189" s="3069"/>
      <c r="AO189" s="3069"/>
      <c r="AP189" s="3069"/>
      <c r="AQ189" s="3069"/>
      <c r="AR189" s="3069"/>
      <c r="AS189" s="3069"/>
      <c r="AT189" s="3069"/>
      <c r="AU189" s="3069"/>
      <c r="AV189" s="3069"/>
      <c r="AW189" s="3069"/>
      <c r="AX189" s="3069"/>
      <c r="AY189" s="3069"/>
      <c r="AZ189" s="3069"/>
      <c r="BA189" s="10">
        <v>1</v>
      </c>
    </row>
    <row r="190" spans="1:53" ht="15.75" customHeight="1">
      <c r="A190" s="3069"/>
      <c r="B190" s="5330"/>
      <c r="C190" s="3196"/>
      <c r="D190" s="3085"/>
      <c r="E190" s="3264" t="s">
        <v>6430</v>
      </c>
      <c r="F190" s="3349" t="s">
        <v>6408</v>
      </c>
      <c r="G190" s="3093"/>
      <c r="H190" s="3220"/>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9"/>
      <c r="AD190" s="3069"/>
      <c r="AE190" s="3069"/>
      <c r="AF190" s="3069"/>
      <c r="AG190" s="3069"/>
      <c r="AH190" s="3069"/>
      <c r="AI190" s="3069"/>
      <c r="AJ190" s="3069"/>
      <c r="AK190" s="3069"/>
      <c r="AL190" s="3069"/>
      <c r="AM190" s="3069"/>
      <c r="AN190" s="3069"/>
      <c r="AO190" s="3069"/>
      <c r="AP190" s="3069"/>
      <c r="AQ190" s="3069"/>
      <c r="AR190" s="3069"/>
      <c r="AS190" s="3069"/>
      <c r="AT190" s="3069"/>
      <c r="AU190" s="3069"/>
      <c r="AV190" s="3069"/>
      <c r="AW190" s="3069"/>
      <c r="AX190" s="3069"/>
      <c r="AY190" s="3069"/>
      <c r="AZ190" s="3069"/>
      <c r="BA190" s="10">
        <v>1</v>
      </c>
    </row>
    <row r="191" spans="1:53" ht="15.75" customHeight="1">
      <c r="A191" s="3069"/>
      <c r="B191" s="5330"/>
      <c r="C191" s="3196"/>
      <c r="D191" s="3350" t="s">
        <v>6431</v>
      </c>
      <c r="E191" s="3351" t="str">
        <f>ADDRESS(ROW(G170),COLUMN(G170),4)</f>
        <v>G170</v>
      </c>
      <c r="G191" s="3093"/>
      <c r="H191" s="3220"/>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9"/>
      <c r="AD191" s="3069"/>
      <c r="AE191" s="3069"/>
      <c r="AF191" s="3069"/>
      <c r="AG191" s="3069"/>
      <c r="AH191" s="3069"/>
      <c r="AI191" s="3069"/>
      <c r="AJ191" s="3069"/>
      <c r="AK191" s="3069"/>
      <c r="AL191" s="3069"/>
      <c r="AM191" s="3069"/>
      <c r="AN191" s="3069"/>
      <c r="AO191" s="3069"/>
      <c r="AP191" s="3069"/>
      <c r="AQ191" s="3069"/>
      <c r="AR191" s="3069"/>
      <c r="AS191" s="3069"/>
      <c r="AT191" s="3069"/>
      <c r="AU191" s="3069"/>
      <c r="AV191" s="3069"/>
      <c r="AW191" s="3069"/>
      <c r="AX191" s="3069"/>
      <c r="AY191" s="3069"/>
      <c r="AZ191" s="3069"/>
      <c r="BA191" s="10">
        <v>1</v>
      </c>
    </row>
    <row r="192" spans="1:53" ht="15.75" customHeight="1">
      <c r="A192" s="3069"/>
      <c r="B192" s="5330"/>
      <c r="C192" s="3126" t="s">
        <v>6411</v>
      </c>
      <c r="D192" s="3269"/>
      <c r="E192" s="3267"/>
      <c r="F192" s="3126" t="s">
        <v>6412</v>
      </c>
      <c r="G192" s="3093"/>
      <c r="H192" s="3220"/>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9"/>
      <c r="AD192" s="3069"/>
      <c r="AE192" s="3069"/>
      <c r="AF192" s="3069"/>
      <c r="AG192" s="3069"/>
      <c r="AH192" s="3069"/>
      <c r="AI192" s="3069"/>
      <c r="AJ192" s="3069"/>
      <c r="AK192" s="3069"/>
      <c r="AL192" s="3069"/>
      <c r="AM192" s="3069"/>
      <c r="AN192" s="3069"/>
      <c r="AO192" s="3069"/>
      <c r="AP192" s="3069"/>
      <c r="AQ192" s="3069"/>
      <c r="AR192" s="3069"/>
      <c r="AS192" s="3069"/>
      <c r="AT192" s="3069"/>
      <c r="AU192" s="3069"/>
      <c r="AV192" s="3069"/>
      <c r="AW192" s="3069"/>
      <c r="AX192" s="3069"/>
      <c r="AY192" s="3069"/>
      <c r="AZ192" s="3069"/>
      <c r="BA192" s="10">
        <v>1</v>
      </c>
    </row>
    <row r="193" spans="1:55">
      <c r="A193" s="3069"/>
      <c r="B193" s="5330"/>
      <c r="C193" s="3129">
        <v>12</v>
      </c>
      <c r="D193" s="3129">
        <v>11</v>
      </c>
      <c r="E193" s="3129">
        <v>11</v>
      </c>
      <c r="F193" s="3129">
        <v>11</v>
      </c>
      <c r="G193" s="3129">
        <v>11</v>
      </c>
      <c r="H193" s="3130">
        <v>11</v>
      </c>
      <c r="I193" s="3131" t="s">
        <v>6315</v>
      </c>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9"/>
      <c r="AD193" s="3069"/>
      <c r="AE193" s="3069"/>
      <c r="AF193" s="3069"/>
      <c r="AG193" s="3069"/>
      <c r="AH193" s="3069"/>
      <c r="AI193" s="3069"/>
      <c r="AJ193" s="3069"/>
      <c r="AK193" s="3069"/>
      <c r="AL193" s="3069"/>
      <c r="AM193" s="3069"/>
      <c r="AN193" s="3069"/>
      <c r="AO193" s="3069"/>
      <c r="AP193" s="3069"/>
      <c r="AQ193" s="3069"/>
      <c r="AR193" s="3069"/>
      <c r="AS193" s="3069"/>
      <c r="AT193" s="3069"/>
      <c r="AU193" s="3069"/>
      <c r="AV193" s="3069"/>
      <c r="AW193" s="3069"/>
      <c r="AX193" s="3069"/>
      <c r="AY193" s="3069"/>
      <c r="AZ193" s="3069"/>
      <c r="BA193" s="10">
        <v>1</v>
      </c>
    </row>
    <row r="194" spans="1:55" ht="16.5" thickBot="1">
      <c r="A194" s="3069"/>
      <c r="B194" s="5331"/>
      <c r="C194" s="3136">
        <f ca="1">CELL("largeur",C194)</f>
        <v>13</v>
      </c>
      <c r="D194" s="3136">
        <f t="shared" ref="D194:H194" ca="1" si="4">CELL("largeur",D194)</f>
        <v>21</v>
      </c>
      <c r="E194" s="3136">
        <f t="shared" ca="1" si="4"/>
        <v>13</v>
      </c>
      <c r="F194" s="3136">
        <f t="shared" ca="1" si="4"/>
        <v>13</v>
      </c>
      <c r="G194" s="3136">
        <f t="shared" ca="1" si="4"/>
        <v>13</v>
      </c>
      <c r="H194" s="3137">
        <f t="shared" ca="1" si="4"/>
        <v>13</v>
      </c>
      <c r="I194" s="3131" t="s">
        <v>6318</v>
      </c>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9"/>
      <c r="AD194" s="3069"/>
      <c r="AE194" s="3069"/>
      <c r="AF194" s="3069"/>
      <c r="AG194" s="3069"/>
      <c r="AH194" s="3069"/>
      <c r="AI194" s="3069"/>
      <c r="AJ194" s="3069"/>
      <c r="AK194" s="3069"/>
      <c r="AL194" s="3069"/>
      <c r="AM194" s="3069"/>
      <c r="AN194" s="3069"/>
      <c r="AO194" s="3069"/>
      <c r="AP194" s="3069"/>
      <c r="AQ194" s="3069"/>
      <c r="AR194" s="3069"/>
      <c r="AS194" s="3069"/>
      <c r="AT194" s="3069"/>
      <c r="AU194" s="3069"/>
      <c r="AV194" s="3069"/>
      <c r="AW194" s="3069"/>
      <c r="AX194" s="3069"/>
      <c r="AY194" s="3069"/>
      <c r="AZ194" s="3069"/>
      <c r="BA194" s="10">
        <v>1</v>
      </c>
    </row>
    <row r="195" spans="1:55" ht="16.5" thickBot="1">
      <c r="A195" s="3069"/>
      <c r="B195" s="3069"/>
      <c r="C195" s="3069"/>
      <c r="D195" s="3069"/>
      <c r="E195" s="3069"/>
      <c r="F195" s="3069"/>
      <c r="G195" s="3069"/>
      <c r="H195" s="3069"/>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9"/>
      <c r="AD195" s="3069"/>
      <c r="AE195" s="3069"/>
      <c r="AF195" s="3069"/>
      <c r="AG195" s="3069"/>
      <c r="AH195" s="3069"/>
      <c r="AI195" s="3069"/>
      <c r="AJ195" s="3069"/>
      <c r="AK195" s="3069"/>
      <c r="AL195" s="3069"/>
      <c r="AM195" s="3069"/>
      <c r="AN195" s="3069"/>
      <c r="AO195" s="3069"/>
      <c r="AP195" s="3069"/>
      <c r="AQ195" s="3069"/>
      <c r="AR195" s="3069"/>
      <c r="AS195" s="3069"/>
      <c r="AT195" s="3069"/>
      <c r="AU195" s="3069"/>
      <c r="AV195" s="3069"/>
      <c r="AW195" s="3069"/>
      <c r="AX195" s="3069"/>
      <c r="AY195" s="3069"/>
      <c r="AZ195" s="3069"/>
      <c r="BA195" s="10">
        <v>1</v>
      </c>
    </row>
    <row r="196" spans="1:55" s="2659" customFormat="1">
      <c r="A196" s="3069">
        <v>1</v>
      </c>
      <c r="B196" s="3088" t="s">
        <v>89</v>
      </c>
      <c r="C196" s="3352"/>
      <c r="D196" s="3353"/>
      <c r="E196" s="3353"/>
      <c r="F196" s="3353"/>
      <c r="G196" s="3353"/>
      <c r="H196" s="3354"/>
      <c r="I196" s="3353"/>
      <c r="J196" s="3353"/>
      <c r="K196" s="3355" t="s">
        <v>6432</v>
      </c>
      <c r="L196" s="3356" t="s">
        <v>6433</v>
      </c>
      <c r="M196" s="3069"/>
      <c r="N196" s="3069"/>
      <c r="O196" s="3069"/>
      <c r="P196" s="3069"/>
      <c r="Q196" s="3069"/>
      <c r="R196" s="3069"/>
      <c r="S196" s="3069"/>
      <c r="T196" s="3069"/>
      <c r="U196" s="3069"/>
      <c r="V196" s="3069"/>
      <c r="W196" s="3069"/>
      <c r="X196" s="3069"/>
      <c r="Y196" s="3069"/>
      <c r="Z196" s="3069"/>
      <c r="AA196" s="3069"/>
      <c r="AB196" s="3069"/>
      <c r="AC196" s="3069"/>
      <c r="AD196" s="3069"/>
      <c r="AE196" s="3069"/>
      <c r="AF196" s="3069"/>
      <c r="AG196" s="3069"/>
      <c r="AH196" s="3069"/>
      <c r="AI196" s="3069"/>
      <c r="AJ196" s="3069"/>
      <c r="AK196" s="3069"/>
      <c r="AL196" s="3069"/>
      <c r="AM196" s="3069"/>
      <c r="AN196" s="3069"/>
      <c r="AO196" s="3069"/>
      <c r="AP196" s="3069"/>
      <c r="AQ196" s="3069"/>
      <c r="AR196" s="3069"/>
      <c r="AS196" s="3069"/>
      <c r="AT196" s="3069"/>
      <c r="AU196" s="3069"/>
      <c r="AV196" s="3069"/>
      <c r="AW196" s="3069"/>
      <c r="AX196" s="3069"/>
      <c r="AY196" s="3069"/>
      <c r="AZ196" s="3069"/>
      <c r="BA196" s="10">
        <v>1</v>
      </c>
      <c r="BB196" s="3086"/>
      <c r="BC196" s="3086"/>
    </row>
    <row r="197" spans="1:55" s="2659" customFormat="1" ht="15" customHeight="1">
      <c r="A197" s="3069">
        <v>1</v>
      </c>
      <c r="B197" s="5334">
        <v>3</v>
      </c>
      <c r="C197" s="3357" t="str">
        <f>ADDRESS(ROW(),COLUMN(),4)</f>
        <v>C197</v>
      </c>
      <c r="D197" s="3358" t="s">
        <v>6434</v>
      </c>
      <c r="E197" s="3359"/>
      <c r="F197" s="3359"/>
      <c r="G197" s="3359"/>
      <c r="H197" s="3359"/>
      <c r="I197" s="3359"/>
      <c r="J197" s="3359"/>
      <c r="K197" s="3360"/>
      <c r="L197" s="3069">
        <v>1</v>
      </c>
      <c r="M197" s="3069">
        <v>1</v>
      </c>
      <c r="N197" s="3069"/>
      <c r="O197" s="3069"/>
      <c r="P197" s="3069"/>
      <c r="Q197" s="3069"/>
      <c r="R197" s="3069"/>
      <c r="S197" s="3069"/>
      <c r="T197" s="3069"/>
      <c r="U197" s="3069"/>
      <c r="V197" s="3069"/>
      <c r="W197" s="3069"/>
      <c r="X197" s="3069"/>
      <c r="Y197" s="3069"/>
      <c r="Z197" s="3069"/>
      <c r="AA197" s="3069"/>
      <c r="AB197" s="3069"/>
      <c r="AC197" s="3069"/>
      <c r="AD197" s="3069"/>
      <c r="AE197" s="3069"/>
      <c r="AF197" s="3069"/>
      <c r="AG197" s="3069"/>
      <c r="AH197" s="3069"/>
      <c r="AI197" s="3069"/>
      <c r="AJ197" s="3069"/>
      <c r="AK197" s="3069"/>
      <c r="AL197" s="3069"/>
      <c r="AM197" s="3069"/>
      <c r="AN197" s="3069"/>
      <c r="AO197" s="3069"/>
      <c r="AP197" s="3069"/>
      <c r="AQ197" s="3069"/>
      <c r="AR197" s="3069"/>
      <c r="AS197" s="3069"/>
      <c r="AT197" s="3069"/>
      <c r="AU197" s="3069"/>
      <c r="AV197" s="3069"/>
      <c r="AW197" s="3069"/>
      <c r="AX197" s="3069"/>
      <c r="AY197" s="3069"/>
      <c r="AZ197" s="3069"/>
      <c r="BA197" s="10">
        <v>1</v>
      </c>
      <c r="BB197" s="3086"/>
      <c r="BC197" s="3086"/>
    </row>
    <row r="198" spans="1:55" s="2659" customFormat="1">
      <c r="A198" s="3069">
        <v>1</v>
      </c>
      <c r="B198" s="5334"/>
      <c r="C198" s="3361"/>
      <c r="D198" s="3362" t="s">
        <v>6435</v>
      </c>
      <c r="E198" s="3363">
        <v>0.44</v>
      </c>
      <c r="F198" s="3364"/>
      <c r="G198" s="3365" t="s">
        <v>6435</v>
      </c>
      <c r="H198" s="3363">
        <v>100</v>
      </c>
      <c r="I198" s="3364"/>
      <c r="J198" s="3366" t="s">
        <v>6436</v>
      </c>
      <c r="K198" s="3367">
        <v>115</v>
      </c>
      <c r="L198" s="3090" t="s">
        <v>6374</v>
      </c>
      <c r="M198" s="3069"/>
      <c r="N198" s="3069"/>
      <c r="O198" s="3069"/>
      <c r="P198" s="3069"/>
      <c r="Q198" s="3069"/>
      <c r="R198" s="3069"/>
      <c r="S198" s="3069"/>
      <c r="T198" s="3069"/>
      <c r="U198" s="3069"/>
      <c r="V198" s="3069"/>
      <c r="W198" s="3069"/>
      <c r="X198" s="3069"/>
      <c r="Y198" s="3069"/>
      <c r="Z198" s="3069"/>
      <c r="AA198" s="3069"/>
      <c r="AB198" s="3069"/>
      <c r="AC198" s="3069"/>
      <c r="AD198" s="3069"/>
      <c r="AE198" s="3069"/>
      <c r="AF198" s="3069"/>
      <c r="AG198" s="3069"/>
      <c r="AH198" s="3069"/>
      <c r="AI198" s="3069"/>
      <c r="AJ198" s="3069"/>
      <c r="AK198" s="3069"/>
      <c r="AL198" s="3069"/>
      <c r="AM198" s="3069"/>
      <c r="AN198" s="3069"/>
      <c r="AO198" s="3069"/>
      <c r="AP198" s="3069"/>
      <c r="AQ198" s="3069"/>
      <c r="AR198" s="3069"/>
      <c r="AS198" s="3069"/>
      <c r="AT198" s="3069"/>
      <c r="AU198" s="3069"/>
      <c r="AV198" s="3069"/>
      <c r="AW198" s="3069"/>
      <c r="AX198" s="3069"/>
      <c r="AY198" s="3069"/>
      <c r="AZ198" s="3069"/>
      <c r="BA198" s="10">
        <v>1</v>
      </c>
      <c r="BB198" s="3086"/>
      <c r="BC198" s="3086"/>
    </row>
    <row r="199" spans="1:55" s="2659" customFormat="1">
      <c r="A199" s="3069">
        <v>1</v>
      </c>
      <c r="B199" s="5334"/>
      <c r="C199" s="3368"/>
      <c r="D199" s="3369" t="s">
        <v>6437</v>
      </c>
      <c r="E199" s="3370">
        <v>60</v>
      </c>
      <c r="F199" s="3364"/>
      <c r="G199" s="3369" t="s">
        <v>6438</v>
      </c>
      <c r="H199" s="3371">
        <v>10</v>
      </c>
      <c r="I199" s="3364"/>
      <c r="J199" s="3365" t="s">
        <v>6435</v>
      </c>
      <c r="K199" s="3372">
        <v>133</v>
      </c>
      <c r="L199" s="3090" t="s">
        <v>6377</v>
      </c>
      <c r="M199" s="3069"/>
      <c r="N199" s="3069"/>
      <c r="O199" s="3069"/>
      <c r="P199" s="3069"/>
      <c r="Q199" s="3069"/>
      <c r="R199" s="3069"/>
      <c r="S199" s="3069"/>
      <c r="T199" s="3069"/>
      <c r="U199" s="3069"/>
      <c r="V199" s="3069"/>
      <c r="W199" s="3069"/>
      <c r="X199" s="3069"/>
      <c r="Y199" s="3069"/>
      <c r="Z199" s="3069"/>
      <c r="AA199" s="3069"/>
      <c r="AB199" s="3069"/>
      <c r="AC199" s="3069"/>
      <c r="AD199" s="3069"/>
      <c r="AE199" s="3069"/>
      <c r="AF199" s="3069"/>
      <c r="AG199" s="3069"/>
      <c r="AH199" s="3069"/>
      <c r="AI199" s="3069"/>
      <c r="AJ199" s="3069"/>
      <c r="AK199" s="3069"/>
      <c r="AL199" s="3069"/>
      <c r="AM199" s="3069"/>
      <c r="AN199" s="3069"/>
      <c r="AO199" s="3069"/>
      <c r="AP199" s="3069"/>
      <c r="AQ199" s="3069"/>
      <c r="AR199" s="3069"/>
      <c r="AS199" s="3069"/>
      <c r="AT199" s="3069"/>
      <c r="AU199" s="3069"/>
      <c r="AV199" s="3069"/>
      <c r="AW199" s="3069"/>
      <c r="AX199" s="3069"/>
      <c r="AY199" s="3069"/>
      <c r="AZ199" s="3069"/>
      <c r="BA199" s="10">
        <v>1</v>
      </c>
      <c r="BB199" s="3086"/>
      <c r="BC199" s="3086"/>
    </row>
    <row r="200" spans="1:55" s="2659" customFormat="1">
      <c r="A200" s="3069">
        <v>1</v>
      </c>
      <c r="B200" s="5334"/>
      <c r="C200" s="3373"/>
      <c r="D200" s="3374" t="s">
        <v>6438</v>
      </c>
      <c r="E200" s="3375">
        <f>E198*E199%</f>
        <v>0.26400000000000001</v>
      </c>
      <c r="F200" s="3364"/>
      <c r="G200" s="3376" t="s">
        <v>6436</v>
      </c>
      <c r="H200" s="3375">
        <f>IF(H198=0,0,H198+H199)</f>
        <v>110</v>
      </c>
      <c r="I200" s="3364"/>
      <c r="J200" s="3374" t="s">
        <v>6438</v>
      </c>
      <c r="K200" s="3377">
        <f>IF(K198=0,0,IF(K199=0,0,K198-K199))</f>
        <v>-18</v>
      </c>
      <c r="L200" s="3296" t="str">
        <f>HYPERLINK("#"&amp;ADDRESS(ROW(K200),COLUMN(K200),4),"◀"&amp;ADDRESS(ROW(K200),COLUMN(K200),4))</f>
        <v>◀K200</v>
      </c>
      <c r="M200" s="3378" t="str">
        <f ca="1">_xlfn.FORMULATEXT(K200)</f>
        <v>=SI(K198=0;0;SI(K199=0;0;K198-K199))</v>
      </c>
      <c r="N200" s="3069"/>
      <c r="O200" s="3069"/>
      <c r="P200" s="3069"/>
      <c r="Q200" s="3069"/>
      <c r="R200" s="3069"/>
      <c r="S200" s="3069"/>
      <c r="T200" s="3069"/>
      <c r="U200" s="3069"/>
      <c r="V200" s="3069"/>
      <c r="W200" s="3069"/>
      <c r="X200" s="3069"/>
      <c r="Y200" s="3069"/>
      <c r="Z200" s="3069"/>
      <c r="AA200" s="3069"/>
      <c r="AB200" s="3069"/>
      <c r="AC200" s="3069"/>
      <c r="AD200" s="3069"/>
      <c r="AE200" s="3069"/>
      <c r="AF200" s="3069"/>
      <c r="AG200" s="3069"/>
      <c r="AH200" s="3069"/>
      <c r="AI200" s="3069"/>
      <c r="AJ200" s="3069"/>
      <c r="AK200" s="3069"/>
      <c r="AL200" s="3069"/>
      <c r="AM200" s="3069"/>
      <c r="AN200" s="3069"/>
      <c r="AO200" s="3069"/>
      <c r="AP200" s="3069"/>
      <c r="AQ200" s="3069"/>
      <c r="AR200" s="3069"/>
      <c r="AS200" s="3069"/>
      <c r="AT200" s="3069"/>
      <c r="AU200" s="3069"/>
      <c r="AV200" s="3069"/>
      <c r="AW200" s="3069"/>
      <c r="AX200" s="3069"/>
      <c r="AY200" s="3069"/>
      <c r="AZ200" s="3069"/>
      <c r="BA200" s="10">
        <v>1</v>
      </c>
      <c r="BB200" s="3086"/>
      <c r="BC200" s="3086"/>
    </row>
    <row r="201" spans="1:55" s="2659" customFormat="1">
      <c r="A201" s="3069">
        <v>1</v>
      </c>
      <c r="B201" s="5334"/>
      <c r="C201" s="3379"/>
      <c r="D201" s="3376" t="s">
        <v>6436</v>
      </c>
      <c r="E201" s="3375">
        <f>((E198*E199)/100)+E198</f>
        <v>0.70399999999999996</v>
      </c>
      <c r="F201" s="3364"/>
      <c r="G201" s="3380" t="s">
        <v>6437</v>
      </c>
      <c r="H201" s="3381">
        <f>IF(H198=0,0,IF(ISBLANK(H198),0,(H199/H198)*100))</f>
        <v>10</v>
      </c>
      <c r="I201" s="3364"/>
      <c r="J201" s="3380" t="s">
        <v>6437</v>
      </c>
      <c r="K201" s="3382">
        <f>IF(K199=0,0,IF(ISBLANK(K199),0,(K200/K199)*100))</f>
        <v>-13.533834586466165</v>
      </c>
      <c r="L201" s="3296" t="str">
        <f>HYPERLINK("#"&amp;ADDRESS(ROW(K201),COLUMN(K201),4),"◀"&amp;ADDRESS(ROW(K201),COLUMN(K201),4))</f>
        <v>◀K201</v>
      </c>
      <c r="M201" s="3378" t="str">
        <f ca="1">_xlfn.FORMULATEXT(K201)</f>
        <v>=SI(K199=0;0;SI(ESTVIDE(K199);0;(K200/K199)*100))</v>
      </c>
      <c r="N201" s="3069"/>
      <c r="O201" s="3069"/>
      <c r="P201" s="3069"/>
      <c r="Q201" s="3069"/>
      <c r="R201" s="3069"/>
      <c r="S201" s="3069"/>
      <c r="T201" s="3069"/>
      <c r="U201" s="3069"/>
      <c r="V201" s="3069"/>
      <c r="W201" s="3069"/>
      <c r="X201" s="3069"/>
      <c r="Y201" s="3069"/>
      <c r="Z201" s="3069"/>
      <c r="AA201" s="3069"/>
      <c r="AB201" s="3069"/>
      <c r="AC201" s="3069"/>
      <c r="AD201" s="3069"/>
      <c r="AE201" s="3069"/>
      <c r="AF201" s="3069"/>
      <c r="AG201" s="3069"/>
      <c r="AH201" s="3069"/>
      <c r="AI201" s="3069"/>
      <c r="AJ201" s="3069"/>
      <c r="AK201" s="3069"/>
      <c r="AL201" s="3069"/>
      <c r="AM201" s="3069"/>
      <c r="AN201" s="3069"/>
      <c r="AO201" s="3069"/>
      <c r="AP201" s="3069"/>
      <c r="AQ201" s="3069"/>
      <c r="AR201" s="3069"/>
      <c r="AS201" s="3069"/>
      <c r="AT201" s="3069"/>
      <c r="AU201" s="3069"/>
      <c r="AV201" s="3069"/>
      <c r="AW201" s="3069"/>
      <c r="AX201" s="3069"/>
      <c r="AY201" s="3069"/>
      <c r="AZ201" s="3069"/>
      <c r="BA201" s="10">
        <v>1</v>
      </c>
      <c r="BB201" s="3086"/>
      <c r="BC201" s="3086"/>
    </row>
    <row r="202" spans="1:55" s="2659" customFormat="1">
      <c r="A202" s="3069">
        <v>1</v>
      </c>
      <c r="B202" s="5334"/>
      <c r="C202" s="3383"/>
      <c r="D202" s="3384"/>
      <c r="E202" s="3385"/>
      <c r="F202" s="3386"/>
      <c r="G202" s="3387"/>
      <c r="H202" s="3388"/>
      <c r="I202" s="3386"/>
      <c r="J202" s="3387"/>
      <c r="K202" s="3389"/>
      <c r="L202" s="3069">
        <v>1</v>
      </c>
      <c r="M202" s="3069">
        <v>1</v>
      </c>
      <c r="N202" s="3069"/>
      <c r="O202" s="3069"/>
      <c r="P202" s="3069"/>
      <c r="Q202" s="3069"/>
      <c r="R202" s="3069"/>
      <c r="S202" s="3069"/>
      <c r="T202" s="3069"/>
      <c r="U202" s="3069"/>
      <c r="V202" s="3069"/>
      <c r="W202" s="3069"/>
      <c r="X202" s="3069"/>
      <c r="Y202" s="3069"/>
      <c r="Z202" s="3069"/>
      <c r="AA202" s="3069"/>
      <c r="AB202" s="3069"/>
      <c r="AC202" s="3069"/>
      <c r="AD202" s="3069"/>
      <c r="AE202" s="3069"/>
      <c r="AF202" s="3069"/>
      <c r="AG202" s="3069"/>
      <c r="AH202" s="3069"/>
      <c r="AI202" s="3069"/>
      <c r="AJ202" s="3069"/>
      <c r="AK202" s="3069"/>
      <c r="AL202" s="3069"/>
      <c r="AM202" s="3069"/>
      <c r="AN202" s="3069"/>
      <c r="AO202" s="3069"/>
      <c r="AP202" s="3069"/>
      <c r="AQ202" s="3069"/>
      <c r="AR202" s="3069"/>
      <c r="AS202" s="3069"/>
      <c r="AT202" s="3069"/>
      <c r="AU202" s="3069"/>
      <c r="AV202" s="3069"/>
      <c r="AW202" s="3069"/>
      <c r="AX202" s="3069"/>
      <c r="AY202" s="3069"/>
      <c r="AZ202" s="3069"/>
      <c r="BA202" s="10">
        <v>1</v>
      </c>
      <c r="BB202" s="3086"/>
      <c r="BC202" s="3086"/>
    </row>
    <row r="203" spans="1:55" s="2659" customFormat="1">
      <c r="A203" s="3069">
        <v>1</v>
      </c>
      <c r="B203" s="5334"/>
      <c r="C203" s="3361"/>
      <c r="D203" s="3365" t="s">
        <v>6435</v>
      </c>
      <c r="E203" s="3363">
        <v>5.8970000000000002</v>
      </c>
      <c r="F203" s="3364"/>
      <c r="G203" s="3366" t="s">
        <v>6436</v>
      </c>
      <c r="H203" s="3371">
        <v>9.64</v>
      </c>
      <c r="I203" s="3364"/>
      <c r="J203" s="3366" t="s">
        <v>6436</v>
      </c>
      <c r="K203" s="3367">
        <v>100</v>
      </c>
      <c r="L203" s="3069">
        <v>1</v>
      </c>
      <c r="M203" s="3069">
        <v>1</v>
      </c>
      <c r="N203" s="3069"/>
      <c r="O203" s="3069"/>
      <c r="P203" s="3069"/>
      <c r="Q203" s="3069"/>
      <c r="R203" s="3069"/>
      <c r="S203" s="3069"/>
      <c r="T203" s="3069"/>
      <c r="U203" s="3069"/>
      <c r="V203" s="3069"/>
      <c r="W203" s="3069"/>
      <c r="X203" s="3069"/>
      <c r="Y203" s="3069"/>
      <c r="Z203" s="3069"/>
      <c r="AA203" s="3069"/>
      <c r="AB203" s="3069"/>
      <c r="AC203" s="3069"/>
      <c r="AD203" s="3069"/>
      <c r="AE203" s="3069"/>
      <c r="AF203" s="3069"/>
      <c r="AG203" s="3069"/>
      <c r="AH203" s="3069"/>
      <c r="AI203" s="3069"/>
      <c r="AJ203" s="3069"/>
      <c r="AK203" s="3069"/>
      <c r="AL203" s="3069"/>
      <c r="AM203" s="3069"/>
      <c r="AN203" s="3069"/>
      <c r="AO203" s="3069"/>
      <c r="AP203" s="3069"/>
      <c r="AQ203" s="3069"/>
      <c r="AR203" s="3069"/>
      <c r="AS203" s="3069"/>
      <c r="AT203" s="3069"/>
      <c r="AU203" s="3069"/>
      <c r="AV203" s="3069"/>
      <c r="AW203" s="3069"/>
      <c r="AX203" s="3069"/>
      <c r="AY203" s="3069"/>
      <c r="AZ203" s="3069"/>
      <c r="BA203" s="10">
        <v>1</v>
      </c>
      <c r="BB203" s="3086"/>
      <c r="BC203" s="3086"/>
    </row>
    <row r="204" spans="1:55" s="2659" customFormat="1">
      <c r="A204" s="3069">
        <v>1</v>
      </c>
      <c r="B204" s="5334"/>
      <c r="C204" s="3390"/>
      <c r="D204" s="3366" t="s">
        <v>6436</v>
      </c>
      <c r="E204" s="3371">
        <v>9.64</v>
      </c>
      <c r="F204" s="3364"/>
      <c r="G204" s="3369" t="s">
        <v>6437</v>
      </c>
      <c r="H204" s="3391">
        <v>63.5</v>
      </c>
      <c r="I204" s="3364"/>
      <c r="J204" s="3369" t="s">
        <v>6438</v>
      </c>
      <c r="K204" s="3367">
        <v>50</v>
      </c>
      <c r="L204" s="3069">
        <v>1</v>
      </c>
      <c r="M204" s="3069">
        <v>1</v>
      </c>
      <c r="N204" s="3069"/>
      <c r="O204" s="3069"/>
      <c r="P204" s="3069"/>
      <c r="Q204" s="3069"/>
      <c r="R204" s="3069"/>
      <c r="S204" s="3069"/>
      <c r="T204" s="3069"/>
      <c r="U204" s="3069"/>
      <c r="V204" s="3069"/>
      <c r="W204" s="3069"/>
      <c r="X204" s="3069"/>
      <c r="Y204" s="3069"/>
      <c r="Z204" s="3069"/>
      <c r="AA204" s="3069"/>
      <c r="AB204" s="3069"/>
      <c r="AC204" s="3069"/>
      <c r="AD204" s="3069"/>
      <c r="AE204" s="3069"/>
      <c r="AF204" s="3069"/>
      <c r="AG204" s="3069"/>
      <c r="AH204" s="3069"/>
      <c r="AI204" s="3069"/>
      <c r="AJ204" s="3069"/>
      <c r="AK204" s="3069"/>
      <c r="AL204" s="3069"/>
      <c r="AM204" s="3069"/>
      <c r="AN204" s="3069"/>
      <c r="AO204" s="3069"/>
      <c r="AP204" s="3069"/>
      <c r="AQ204" s="3069"/>
      <c r="AR204" s="3069"/>
      <c r="AS204" s="3069"/>
      <c r="AT204" s="3069"/>
      <c r="AU204" s="3069"/>
      <c r="AV204" s="3069"/>
      <c r="AW204" s="3069"/>
      <c r="AX204" s="3069"/>
      <c r="AY204" s="3069"/>
      <c r="AZ204" s="3069"/>
      <c r="BA204" s="10">
        <v>1</v>
      </c>
      <c r="BB204" s="3086"/>
      <c r="BC204" s="3086"/>
    </row>
    <row r="205" spans="1:55" s="2659" customFormat="1">
      <c r="A205" s="3069">
        <v>1</v>
      </c>
      <c r="B205" s="5334"/>
      <c r="C205" s="3373"/>
      <c r="D205" s="3374" t="s">
        <v>6438</v>
      </c>
      <c r="E205" s="3375">
        <f>IF(E203=0,0,IF(E204=0,0,E204-E203))</f>
        <v>3.7430000000000003</v>
      </c>
      <c r="F205" s="3364"/>
      <c r="G205" s="3374" t="s">
        <v>6438</v>
      </c>
      <c r="H205" s="3375">
        <f>H203-H206</f>
        <v>3.7439755351681958</v>
      </c>
      <c r="I205" s="3364"/>
      <c r="J205" s="3376" t="s">
        <v>6435</v>
      </c>
      <c r="K205" s="3377">
        <f>IF(K203=0,0,IF(ISBLANK(K203),0,K203-K204))</f>
        <v>50</v>
      </c>
      <c r="L205" s="3296" t="str">
        <f>HYPERLINK("#"&amp;ADDRESS(ROW(E205),COLUMN(E205),4),"◀"&amp;ADDRESS(ROW(E205),COLUMN(E205),4))</f>
        <v>◀E205</v>
      </c>
      <c r="M205" s="3378" t="str">
        <f ca="1">_xlfn.FORMULATEXT(E205)</f>
        <v>=SI(E203=0;0;SI(E204=0;0;E204-E203))</v>
      </c>
      <c r="N205" s="3069"/>
      <c r="O205" s="3069"/>
      <c r="P205" s="3069"/>
      <c r="Q205" s="3069"/>
      <c r="R205" s="3069"/>
      <c r="S205" s="3069"/>
      <c r="T205" s="3069"/>
      <c r="U205" s="3069"/>
      <c r="V205" s="3069"/>
      <c r="W205" s="3069"/>
      <c r="X205" s="3069"/>
      <c r="Y205" s="3069"/>
      <c r="Z205" s="3069"/>
      <c r="AA205" s="3069"/>
      <c r="AB205" s="3069"/>
      <c r="AC205" s="3069"/>
      <c r="AD205" s="3069"/>
      <c r="AE205" s="3069"/>
      <c r="AF205" s="3069"/>
      <c r="AG205" s="3069"/>
      <c r="AH205" s="3069"/>
      <c r="AI205" s="3069"/>
      <c r="AJ205" s="3069"/>
      <c r="AK205" s="3069"/>
      <c r="AL205" s="3069"/>
      <c r="AM205" s="3069"/>
      <c r="AN205" s="3069"/>
      <c r="AO205" s="3069"/>
      <c r="AP205" s="3069"/>
      <c r="AQ205" s="3069"/>
      <c r="AR205" s="3069"/>
      <c r="AS205" s="3069"/>
      <c r="AT205" s="3069"/>
      <c r="AU205" s="3069"/>
      <c r="AV205" s="3069"/>
      <c r="AW205" s="3069"/>
      <c r="AX205" s="3069"/>
      <c r="AY205" s="3069"/>
      <c r="AZ205" s="3069"/>
      <c r="BA205" s="10">
        <v>1</v>
      </c>
      <c r="BB205" s="3086"/>
      <c r="BC205" s="3086"/>
    </row>
    <row r="206" spans="1:55" s="2659" customFormat="1" ht="15">
      <c r="A206" s="3069">
        <v>1</v>
      </c>
      <c r="B206" s="5334"/>
      <c r="C206" s="3392"/>
      <c r="D206" s="3393" t="s">
        <v>6437</v>
      </c>
      <c r="E206" s="3394">
        <f>IF(E203=0,0,IF(ISBLANK(E203),0,(E205/E203)*100))</f>
        <v>63.472952348651859</v>
      </c>
      <c r="F206" s="3364"/>
      <c r="G206" s="3395" t="s">
        <v>6435</v>
      </c>
      <c r="H206" s="3396">
        <f>(H203/(100+H204)*100)</f>
        <v>5.8960244648318048</v>
      </c>
      <c r="I206" s="3364"/>
      <c r="J206" s="3393" t="s">
        <v>6437</v>
      </c>
      <c r="K206" s="3397">
        <f>IF(K205=0,0,IF(ISBLANK(K204),0,(K204/K205)*100))</f>
        <v>100</v>
      </c>
      <c r="L206" s="3296" t="str">
        <f>HYPERLINK("#"&amp;ADDRESS(ROW(E206),COLUMN(E206),4),"◀"&amp;ADDRESS(ROW(E206),COLUMN(E206),4))</f>
        <v>◀E206</v>
      </c>
      <c r="M206" s="3378" t="str">
        <f ca="1">_xlfn.FORMULATEXT(E206)</f>
        <v>=SI(E203=0;0;SI(ESTVIDE(E203);0;(E205/E203)*100))</v>
      </c>
      <c r="N206" s="3069"/>
      <c r="O206" s="3069"/>
      <c r="P206" s="3069"/>
      <c r="Q206" s="3069"/>
      <c r="R206" s="3069"/>
      <c r="S206" s="3069"/>
      <c r="T206" s="3069"/>
      <c r="U206" s="3069"/>
      <c r="V206" s="3069"/>
      <c r="W206" s="3069"/>
      <c r="X206" s="3069"/>
      <c r="Y206" s="3069"/>
      <c r="Z206" s="3069"/>
      <c r="AA206" s="3069"/>
      <c r="AB206" s="3069"/>
      <c r="AC206" s="3069"/>
      <c r="AD206" s="3069"/>
      <c r="AE206" s="3069"/>
      <c r="AF206" s="3069"/>
      <c r="AG206" s="3069"/>
      <c r="AH206" s="3069"/>
      <c r="AI206" s="3069"/>
      <c r="AJ206" s="3069"/>
      <c r="AK206" s="3069"/>
      <c r="AL206" s="3069"/>
      <c r="AM206" s="3069"/>
      <c r="AN206" s="3069"/>
      <c r="AO206" s="3069"/>
      <c r="AP206" s="3069"/>
      <c r="AQ206" s="3069"/>
      <c r="AR206" s="3069"/>
      <c r="AS206" s="3069"/>
      <c r="AT206" s="3069"/>
      <c r="AU206" s="3069"/>
      <c r="AV206" s="3069"/>
      <c r="AW206" s="3069"/>
      <c r="AX206" s="3069"/>
      <c r="AY206" s="3069"/>
      <c r="AZ206" s="3069"/>
      <c r="BA206" s="10">
        <v>1</v>
      </c>
    </row>
    <row r="207" spans="1:55" s="2659" customFormat="1" ht="15">
      <c r="A207" s="3069">
        <v>1</v>
      </c>
      <c r="B207" s="5334"/>
      <c r="C207" s="5336" t="s">
        <v>6439</v>
      </c>
      <c r="D207" s="5336"/>
      <c r="E207" s="5336"/>
      <c r="F207" s="5336"/>
      <c r="G207" s="5336"/>
      <c r="H207" s="5336"/>
      <c r="I207" s="5336"/>
      <c r="J207" s="5336"/>
      <c r="K207" s="5337"/>
      <c r="L207" s="3069">
        <v>1</v>
      </c>
      <c r="M207" s="3069">
        <v>1</v>
      </c>
      <c r="N207" s="3069"/>
      <c r="O207" s="3069"/>
      <c r="P207" s="3069"/>
      <c r="Q207" s="3069"/>
      <c r="R207" s="3069"/>
      <c r="S207" s="3069"/>
      <c r="T207" s="3069"/>
      <c r="U207" s="3069"/>
      <c r="V207" s="3069"/>
      <c r="W207" s="3069"/>
      <c r="X207" s="3069"/>
      <c r="Y207" s="3069"/>
      <c r="Z207" s="3069"/>
      <c r="AA207" s="3069"/>
      <c r="AB207" s="3069"/>
      <c r="AC207" s="3069"/>
      <c r="AD207" s="3069"/>
      <c r="AE207" s="3069"/>
      <c r="AF207" s="3069"/>
      <c r="AG207" s="3069"/>
      <c r="AH207" s="3069"/>
      <c r="AI207" s="3069"/>
      <c r="AJ207" s="3069"/>
      <c r="AK207" s="3069"/>
      <c r="AL207" s="3069"/>
      <c r="AM207" s="3069"/>
      <c r="AN207" s="3069"/>
      <c r="AO207" s="3069"/>
      <c r="AP207" s="3069"/>
      <c r="AQ207" s="3069"/>
      <c r="AR207" s="3069"/>
      <c r="AS207" s="3069"/>
      <c r="AT207" s="3069"/>
      <c r="AU207" s="3069"/>
      <c r="AV207" s="3069"/>
      <c r="AW207" s="3069"/>
      <c r="AX207" s="3069"/>
      <c r="AY207" s="3069"/>
      <c r="AZ207" s="3069"/>
      <c r="BA207" s="10">
        <v>1</v>
      </c>
    </row>
    <row r="208" spans="1:55" s="2659" customFormat="1" ht="15">
      <c r="A208" s="3069"/>
      <c r="B208" s="5334"/>
      <c r="C208" s="3129">
        <v>12</v>
      </c>
      <c r="D208" s="3129">
        <v>11</v>
      </c>
      <c r="E208" s="3129">
        <v>11</v>
      </c>
      <c r="F208" s="3129">
        <v>11</v>
      </c>
      <c r="G208" s="3129">
        <v>11</v>
      </c>
      <c r="H208" s="3129">
        <v>11</v>
      </c>
      <c r="I208" s="3129">
        <v>11</v>
      </c>
      <c r="J208" s="3129">
        <v>11</v>
      </c>
      <c r="K208" s="3130">
        <v>11</v>
      </c>
      <c r="L208" s="3131" t="s">
        <v>6315</v>
      </c>
      <c r="M208" s="3069"/>
      <c r="N208" s="3069"/>
      <c r="O208" s="3069"/>
      <c r="P208" s="3069"/>
      <c r="Q208" s="3069"/>
      <c r="R208" s="3069"/>
      <c r="S208" s="3069"/>
      <c r="T208" s="3069"/>
      <c r="U208" s="3069"/>
      <c r="V208" s="3069"/>
      <c r="W208" s="3069"/>
      <c r="X208" s="3069"/>
      <c r="Y208" s="3069"/>
      <c r="Z208" s="3069"/>
      <c r="AA208" s="3069"/>
      <c r="AB208" s="3069"/>
      <c r="AC208" s="3069"/>
      <c r="AD208" s="3069"/>
      <c r="AE208" s="3069"/>
      <c r="AF208" s="3069"/>
      <c r="AG208" s="3069"/>
      <c r="AH208" s="3069"/>
      <c r="AI208" s="3069"/>
      <c r="AJ208" s="3069"/>
      <c r="AK208" s="3069"/>
      <c r="AL208" s="3069"/>
      <c r="AM208" s="3069"/>
      <c r="AN208" s="3069"/>
      <c r="AO208" s="3069"/>
      <c r="AP208" s="3069"/>
      <c r="AQ208" s="3069"/>
      <c r="AR208" s="3069"/>
      <c r="AS208" s="3069"/>
      <c r="AT208" s="3069"/>
      <c r="AU208" s="3069"/>
      <c r="AV208" s="3069"/>
      <c r="AW208" s="3069"/>
      <c r="AX208" s="3069"/>
      <c r="AY208" s="3069"/>
      <c r="AZ208" s="3069"/>
      <c r="BA208" s="10">
        <v>1</v>
      </c>
    </row>
    <row r="209" spans="1:53" s="2659" customFormat="1" thickBot="1">
      <c r="A209" s="3069"/>
      <c r="B209" s="5335"/>
      <c r="C209" s="3136">
        <f ca="1">CELL("largeur",C209)</f>
        <v>13</v>
      </c>
      <c r="D209" s="3136">
        <f t="shared" ref="D209:K209" ca="1" si="5">CELL("largeur",D209)</f>
        <v>21</v>
      </c>
      <c r="E209" s="3136">
        <f t="shared" ca="1" si="5"/>
        <v>13</v>
      </c>
      <c r="F209" s="3136">
        <f ca="1">CELL("largeur",F209)</f>
        <v>13</v>
      </c>
      <c r="G209" s="3136">
        <f t="shared" ca="1" si="5"/>
        <v>13</v>
      </c>
      <c r="H209" s="3136">
        <f t="shared" ca="1" si="5"/>
        <v>13</v>
      </c>
      <c r="I209" s="3136">
        <f t="shared" ca="1" si="5"/>
        <v>16</v>
      </c>
      <c r="J209" s="3136">
        <f t="shared" ca="1" si="5"/>
        <v>18</v>
      </c>
      <c r="K209" s="3137">
        <f t="shared" ca="1" si="5"/>
        <v>16</v>
      </c>
      <c r="L209" s="3131" t="s">
        <v>6318</v>
      </c>
      <c r="M209" s="3069"/>
      <c r="N209" s="3069"/>
      <c r="O209" s="3069"/>
      <c r="P209" s="3069"/>
      <c r="Q209" s="3069"/>
      <c r="R209" s="3069"/>
      <c r="S209" s="3069"/>
      <c r="T209" s="3069"/>
      <c r="U209" s="3069"/>
      <c r="V209" s="3069"/>
      <c r="W209" s="3069"/>
      <c r="X209" s="3069"/>
      <c r="Y209" s="3069"/>
      <c r="Z209" s="3069"/>
      <c r="AA209" s="3069"/>
      <c r="AB209" s="3069"/>
      <c r="AC209" s="3069"/>
      <c r="AD209" s="3069"/>
      <c r="AE209" s="3069"/>
      <c r="AF209" s="3069"/>
      <c r="AG209" s="3069"/>
      <c r="AH209" s="3069"/>
      <c r="AI209" s="3069"/>
      <c r="AJ209" s="3069"/>
      <c r="AK209" s="3069"/>
      <c r="AL209" s="3069"/>
      <c r="AM209" s="3069"/>
      <c r="AN209" s="3069"/>
      <c r="AO209" s="3069"/>
      <c r="AP209" s="3069"/>
      <c r="AQ209" s="3069"/>
      <c r="AR209" s="3069"/>
      <c r="AS209" s="3069"/>
      <c r="AT209" s="3069"/>
      <c r="AU209" s="3069"/>
      <c r="AV209" s="3069"/>
      <c r="AW209" s="3069"/>
      <c r="AX209" s="3069"/>
      <c r="AY209" s="3069"/>
      <c r="AZ209" s="3069"/>
      <c r="BA209" s="10">
        <v>1</v>
      </c>
    </row>
    <row r="210" spans="1:53" s="2659" customFormat="1" thickBot="1">
      <c r="A210" s="3131"/>
      <c r="B210" s="3131"/>
      <c r="C210" s="3131"/>
      <c r="D210" s="3131"/>
      <c r="E210" s="3131"/>
      <c r="F210" s="3131"/>
      <c r="G210" s="3131"/>
      <c r="H210" s="3131"/>
      <c r="I210" s="3131"/>
      <c r="J210" s="3131"/>
      <c r="K210" s="3131"/>
      <c r="L210" s="3069"/>
      <c r="M210" s="3069">
        <v>1</v>
      </c>
      <c r="N210" s="3069"/>
      <c r="O210" s="3069"/>
      <c r="P210" s="3069"/>
      <c r="Q210" s="3069"/>
      <c r="R210" s="3069"/>
      <c r="S210" s="3069"/>
      <c r="T210" s="3069"/>
      <c r="U210" s="3069"/>
      <c r="V210" s="3069"/>
      <c r="W210" s="3069"/>
      <c r="X210" s="3069"/>
      <c r="Y210" s="3069"/>
      <c r="Z210" s="3069"/>
      <c r="AA210" s="3069"/>
      <c r="AB210" s="3069"/>
      <c r="AC210" s="3069"/>
      <c r="AD210" s="3069"/>
      <c r="AE210" s="3069"/>
      <c r="AF210" s="3069"/>
      <c r="AG210" s="3069"/>
      <c r="AH210" s="3069"/>
      <c r="AI210" s="3069"/>
      <c r="AJ210" s="3069"/>
      <c r="AK210" s="3069"/>
      <c r="AL210" s="3069"/>
      <c r="AM210" s="3069"/>
      <c r="AN210" s="3069"/>
      <c r="AO210" s="3069"/>
      <c r="AP210" s="3069"/>
      <c r="AQ210" s="3069"/>
      <c r="AR210" s="3069"/>
      <c r="AS210" s="3069"/>
      <c r="AT210" s="3069"/>
      <c r="AU210" s="3069"/>
      <c r="AV210" s="3069"/>
      <c r="AW210" s="3069"/>
      <c r="AX210" s="3069"/>
      <c r="AY210" s="3069"/>
      <c r="AZ210" s="3069"/>
      <c r="BA210" s="10">
        <v>1</v>
      </c>
    </row>
    <row r="211" spans="1:53" s="2659" customFormat="1" ht="21">
      <c r="A211" s="3069"/>
      <c r="B211" s="3088" t="s">
        <v>89</v>
      </c>
      <c r="C211" s="3398" t="s">
        <v>6440</v>
      </c>
      <c r="D211" s="3399"/>
      <c r="E211" s="3399"/>
      <c r="F211" s="3399"/>
      <c r="G211" s="3399"/>
      <c r="H211" s="3399"/>
      <c r="I211" s="3399"/>
      <c r="J211" s="3399"/>
      <c r="K211" s="3400" t="s">
        <v>6441</v>
      </c>
      <c r="L211" s="3069"/>
      <c r="M211" s="3088" t="s">
        <v>89</v>
      </c>
      <c r="N211" s="5340" t="s">
        <v>6442</v>
      </c>
      <c r="O211" s="5340"/>
      <c r="P211" s="5340"/>
      <c r="Q211" s="5340"/>
      <c r="R211" s="5340"/>
      <c r="S211" s="5340"/>
      <c r="T211" s="5341"/>
      <c r="U211" s="3069"/>
      <c r="V211" s="3069"/>
      <c r="W211" s="3069"/>
      <c r="X211" s="3069"/>
      <c r="Y211" s="3069"/>
      <c r="Z211" s="3069"/>
      <c r="AA211" s="3069"/>
      <c r="AB211" s="3069"/>
      <c r="AC211" s="3069"/>
      <c r="AD211" s="3069"/>
      <c r="AE211" s="3069"/>
      <c r="AF211" s="3069"/>
      <c r="AG211" s="3069"/>
      <c r="AH211" s="3069"/>
      <c r="AI211" s="3069"/>
      <c r="AJ211" s="3069"/>
      <c r="AK211" s="3069"/>
      <c r="AL211" s="3069"/>
      <c r="AM211" s="3069"/>
      <c r="AN211" s="3069"/>
      <c r="AO211" s="3069"/>
      <c r="AP211" s="3069"/>
      <c r="AQ211" s="3069"/>
      <c r="AR211" s="3069"/>
      <c r="AS211" s="3069"/>
      <c r="AT211" s="3069"/>
      <c r="AU211" s="3069"/>
      <c r="AV211" s="3069"/>
      <c r="AW211" s="3069"/>
      <c r="AX211" s="3069"/>
      <c r="AY211" s="3069"/>
      <c r="AZ211" s="3069"/>
      <c r="BA211" s="10">
        <v>1</v>
      </c>
    </row>
    <row r="212" spans="1:53" s="2659" customFormat="1" ht="15" customHeight="1">
      <c r="A212" s="3069"/>
      <c r="B212" s="5334">
        <v>3</v>
      </c>
      <c r="C212" s="3401" t="str">
        <f>ADDRESS(ROW(),COLUMN(),4)</f>
        <v>C212</v>
      </c>
      <c r="D212" s="3402"/>
      <c r="E212" s="3402"/>
      <c r="F212" s="3403"/>
      <c r="G212" s="3402"/>
      <c r="H212" s="3402"/>
      <c r="I212" s="3404"/>
      <c r="J212" s="3404"/>
      <c r="K212" s="3405"/>
      <c r="L212" s="3069"/>
      <c r="M212" s="5334">
        <v>3</v>
      </c>
      <c r="N212" s="3406" t="str">
        <f>ADDRESS(ROW(),COLUMN(),4)</f>
        <v>N212</v>
      </c>
      <c r="O212" s="3358" t="s">
        <v>6434</v>
      </c>
      <c r="P212" s="3359"/>
      <c r="Q212" s="3359"/>
      <c r="R212" s="3359"/>
      <c r="S212" s="3359"/>
      <c r="T212" s="3360"/>
      <c r="U212" s="3069"/>
      <c r="V212" s="3069"/>
      <c r="W212" s="3069"/>
      <c r="X212" s="3069"/>
      <c r="Y212" s="3069"/>
      <c r="Z212" s="3069"/>
      <c r="AA212" s="3069"/>
      <c r="AB212" s="3069"/>
      <c r="AC212" s="3069"/>
      <c r="AD212" s="3069"/>
      <c r="AE212" s="3069"/>
      <c r="AF212" s="3069"/>
      <c r="AG212" s="3069"/>
      <c r="AH212" s="3069"/>
      <c r="AI212" s="3069"/>
      <c r="AJ212" s="3069"/>
      <c r="AK212" s="3069"/>
      <c r="AL212" s="3069"/>
      <c r="AM212" s="3069"/>
      <c r="AN212" s="3069"/>
      <c r="AO212" s="3069"/>
      <c r="AP212" s="3069"/>
      <c r="AQ212" s="3069"/>
      <c r="AR212" s="3069"/>
      <c r="AS212" s="3069"/>
      <c r="AT212" s="3069"/>
      <c r="AU212" s="3069"/>
      <c r="AV212" s="3069"/>
      <c r="AW212" s="3069"/>
      <c r="AX212" s="3069"/>
      <c r="AY212" s="3069"/>
      <c r="AZ212" s="3069"/>
      <c r="BA212" s="10">
        <v>1</v>
      </c>
    </row>
    <row r="213" spans="1:53" s="2659" customFormat="1" ht="15.75" customHeight="1">
      <c r="A213" s="3069"/>
      <c r="B213" s="5334"/>
      <c r="C213" s="3403"/>
      <c r="D213" s="3407" t="s">
        <v>5842</v>
      </c>
      <c r="E213" s="3408">
        <v>1</v>
      </c>
      <c r="F213" s="3409"/>
      <c r="G213" s="3410" t="s">
        <v>5842</v>
      </c>
      <c r="H213" s="3408">
        <v>1</v>
      </c>
      <c r="I213" s="3411"/>
      <c r="J213" s="3407" t="s">
        <v>5842</v>
      </c>
      <c r="K213" s="3412">
        <v>1</v>
      </c>
      <c r="L213" s="3069"/>
      <c r="M213" s="5334"/>
      <c r="N213" s="5342" t="s">
        <v>6443</v>
      </c>
      <c r="O213" s="5342"/>
      <c r="P213" s="5344" t="s">
        <v>6444</v>
      </c>
      <c r="Q213" s="5344"/>
      <c r="R213" s="5344"/>
      <c r="S213" s="5344"/>
      <c r="T213" s="5345"/>
      <c r="U213" s="3069"/>
      <c r="V213" s="3069"/>
      <c r="W213" s="3069"/>
      <c r="X213" s="3069"/>
      <c r="Y213" s="3069"/>
      <c r="Z213" s="3069"/>
      <c r="AA213" s="3069"/>
      <c r="AB213" s="3069"/>
      <c r="AC213" s="3069"/>
      <c r="AD213" s="3069"/>
      <c r="AE213" s="3069"/>
      <c r="AF213" s="3069"/>
      <c r="AG213" s="3069"/>
      <c r="AH213" s="3069"/>
      <c r="AI213" s="3069"/>
      <c r="AJ213" s="3069"/>
      <c r="AK213" s="3069"/>
      <c r="AL213" s="3069"/>
      <c r="AM213" s="3069"/>
      <c r="AN213" s="3069"/>
      <c r="AO213" s="3069"/>
      <c r="AP213" s="3069"/>
      <c r="AQ213" s="3069"/>
      <c r="AR213" s="3069"/>
      <c r="AS213" s="3069"/>
      <c r="AT213" s="3069"/>
      <c r="AU213" s="3069"/>
      <c r="AV213" s="3069"/>
      <c r="AW213" s="3069"/>
      <c r="AX213" s="3069"/>
      <c r="AY213" s="3069"/>
      <c r="AZ213" s="3069"/>
      <c r="BA213" s="10">
        <v>1</v>
      </c>
    </row>
    <row r="214" spans="1:53" s="2659" customFormat="1" ht="15.75" customHeight="1">
      <c r="A214" s="3069"/>
      <c r="B214" s="5334"/>
      <c r="C214" s="272"/>
      <c r="D214" s="3413" t="s">
        <v>5839</v>
      </c>
      <c r="E214" s="3414">
        <v>2</v>
      </c>
      <c r="F214" s="3415"/>
      <c r="G214" s="3416" t="s">
        <v>6445</v>
      </c>
      <c r="H214" s="3414">
        <v>2</v>
      </c>
      <c r="I214" s="3417"/>
      <c r="J214" s="3413" t="s">
        <v>6446</v>
      </c>
      <c r="K214" s="3418">
        <v>50</v>
      </c>
      <c r="L214" s="3069"/>
      <c r="M214" s="5334"/>
      <c r="N214" s="5343"/>
      <c r="O214" s="5343"/>
      <c r="P214" s="5346"/>
      <c r="Q214" s="5346"/>
      <c r="R214" s="5346"/>
      <c r="S214" s="5346"/>
      <c r="T214" s="5347"/>
      <c r="U214" s="3069"/>
      <c r="V214" s="3069"/>
      <c r="W214" s="3069"/>
      <c r="X214" s="3069"/>
      <c r="Y214" s="3069"/>
      <c r="Z214" s="3069"/>
      <c r="AA214" s="3069"/>
      <c r="AB214" s="3069"/>
      <c r="AC214" s="3069"/>
      <c r="AD214" s="3069"/>
      <c r="AE214" s="3069"/>
      <c r="AF214" s="3069"/>
      <c r="AG214" s="3069"/>
      <c r="AH214" s="3069"/>
      <c r="AI214" s="3069"/>
      <c r="AJ214" s="3069"/>
      <c r="AK214" s="3069"/>
      <c r="AL214" s="3069"/>
      <c r="AM214" s="3069"/>
      <c r="AN214" s="3069"/>
      <c r="AO214" s="3069"/>
      <c r="AP214" s="3069"/>
      <c r="AQ214" s="3069"/>
      <c r="AR214" s="3069"/>
      <c r="AS214" s="3069"/>
      <c r="AT214" s="3069"/>
      <c r="AU214" s="3069"/>
      <c r="AV214" s="3069"/>
      <c r="AW214" s="3069"/>
      <c r="AX214" s="3069"/>
      <c r="AY214" s="3069"/>
      <c r="AZ214" s="3069"/>
      <c r="BA214" s="10">
        <v>1</v>
      </c>
    </row>
    <row r="215" spans="1:53" s="2659" customFormat="1" ht="15.75" customHeight="1">
      <c r="A215" s="3069"/>
      <c r="B215" s="5334"/>
      <c r="C215" s="272"/>
      <c r="D215" s="3419" t="s">
        <v>6447</v>
      </c>
      <c r="E215" s="3420">
        <f>IF(E213=0,0,IF(E214=0,0,E214-E213))</f>
        <v>1</v>
      </c>
      <c r="F215" s="3415"/>
      <c r="G215" s="3419" t="s">
        <v>6448</v>
      </c>
      <c r="H215" s="3420">
        <f>IF(H213=0,0,H213+H214)</f>
        <v>3</v>
      </c>
      <c r="I215" s="3417"/>
      <c r="J215" s="3419" t="s">
        <v>6447</v>
      </c>
      <c r="K215" s="3421">
        <f>K216*K214%</f>
        <v>1</v>
      </c>
      <c r="L215" s="3069"/>
      <c r="M215" s="5334"/>
      <c r="N215" s="5348" t="s">
        <v>6449</v>
      </c>
      <c r="O215" s="5350">
        <f>SUM(N219:N228)</f>
        <v>0.97000000000000008</v>
      </c>
      <c r="P215" s="5352" t="str">
        <f>IF(N218&lt;S218,"Recette incomplète, il manque",IF(N218&gt;S218,"Trop de produits dans la recette",IF(N218=S218,"OK")))</f>
        <v>Recette incomplète, il manque</v>
      </c>
      <c r="Q215" s="5352"/>
      <c r="R215" s="5352"/>
      <c r="S215" s="5352"/>
      <c r="T215" s="5354">
        <f>IF(N218=S218,"",IF(N218&lt;S218,S218-N218,IF(N218&gt;S218,N218-S218)))</f>
        <v>2.9999999999999916E-2</v>
      </c>
      <c r="U215" s="3069"/>
      <c r="V215" s="3069"/>
      <c r="W215" s="3069"/>
      <c r="X215" s="3069"/>
      <c r="Y215" s="3069"/>
      <c r="Z215" s="3069"/>
      <c r="AA215" s="3069"/>
      <c r="AB215" s="3069"/>
      <c r="AC215" s="3069"/>
      <c r="AD215" s="3069"/>
      <c r="AE215" s="3069"/>
      <c r="AF215" s="3069"/>
      <c r="AG215" s="3069"/>
      <c r="AH215" s="3069"/>
      <c r="AI215" s="3069"/>
      <c r="AJ215" s="3069"/>
      <c r="AK215" s="3069"/>
      <c r="AL215" s="3069"/>
      <c r="AM215" s="3069"/>
      <c r="AN215" s="3069"/>
      <c r="AO215" s="3069"/>
      <c r="AP215" s="3069"/>
      <c r="AQ215" s="3069"/>
      <c r="AR215" s="3069"/>
      <c r="AS215" s="3069"/>
      <c r="AT215" s="3069"/>
      <c r="AU215" s="3069"/>
      <c r="AV215" s="3069"/>
      <c r="AW215" s="3069"/>
      <c r="AX215" s="3069"/>
      <c r="AY215" s="3069"/>
      <c r="AZ215" s="3069"/>
      <c r="BA215" s="10">
        <v>1</v>
      </c>
    </row>
    <row r="216" spans="1:53" s="2659" customFormat="1" ht="15.75" customHeight="1">
      <c r="A216" s="3069"/>
      <c r="B216" s="5334"/>
      <c r="C216" s="3422"/>
      <c r="D216" s="3423" t="s">
        <v>6450</v>
      </c>
      <c r="E216" s="3424">
        <f>IF(E213=0,0,IF(E214=0,0,E215/E214))</f>
        <v>0.5</v>
      </c>
      <c r="F216" s="3425"/>
      <c r="G216" s="3423" t="s">
        <v>6450</v>
      </c>
      <c r="H216" s="3424">
        <f>IF(H213=0,0,H214/H215)</f>
        <v>0.66666666666666663</v>
      </c>
      <c r="I216" s="3426"/>
      <c r="J216" s="3423" t="s">
        <v>6448</v>
      </c>
      <c r="K216" s="3427">
        <f>K213/(100-K214)*100</f>
        <v>2</v>
      </c>
      <c r="L216" s="3069"/>
      <c r="M216" s="5334"/>
      <c r="N216" s="5349"/>
      <c r="O216" s="5351"/>
      <c r="P216" s="5353"/>
      <c r="Q216" s="5353"/>
      <c r="R216" s="5353"/>
      <c r="S216" s="5353"/>
      <c r="T216" s="5355"/>
      <c r="U216" s="3069"/>
      <c r="V216" s="3069"/>
      <c r="W216" s="3069"/>
      <c r="X216" s="3069"/>
      <c r="Y216" s="3069"/>
      <c r="Z216" s="3069"/>
      <c r="AA216" s="3069"/>
      <c r="AB216" s="3069"/>
      <c r="AC216" s="3069"/>
      <c r="AD216" s="3069"/>
      <c r="AE216" s="3069"/>
      <c r="AF216" s="3069"/>
      <c r="AG216" s="3069"/>
      <c r="AH216" s="3069"/>
      <c r="AI216" s="3069"/>
      <c r="AJ216" s="3069"/>
      <c r="AK216" s="3069"/>
      <c r="AL216" s="3069"/>
      <c r="AM216" s="3069"/>
      <c r="AN216" s="3069"/>
      <c r="AO216" s="3069"/>
      <c r="AP216" s="3069"/>
      <c r="AQ216" s="3069"/>
      <c r="AR216" s="3069"/>
      <c r="AS216" s="3069"/>
      <c r="AT216" s="3069"/>
      <c r="AU216" s="3069"/>
      <c r="AV216" s="3069"/>
      <c r="AW216" s="3069"/>
      <c r="AX216" s="3069"/>
      <c r="AY216" s="3069"/>
      <c r="AZ216" s="3069"/>
      <c r="BA216" s="10">
        <v>1</v>
      </c>
    </row>
    <row r="217" spans="1:53" s="2659" customFormat="1">
      <c r="A217" s="3069"/>
      <c r="B217" s="5334"/>
      <c r="C217" s="3403"/>
      <c r="D217" s="3428" t="s">
        <v>5839</v>
      </c>
      <c r="E217" s="3429">
        <v>2</v>
      </c>
      <c r="F217" s="3409"/>
      <c r="G217" s="3428" t="s">
        <v>5839</v>
      </c>
      <c r="H217" s="3429">
        <v>2</v>
      </c>
      <c r="I217" s="3411"/>
      <c r="J217" s="3428" t="s">
        <v>5839</v>
      </c>
      <c r="K217" s="3430">
        <v>1</v>
      </c>
      <c r="L217" s="3069"/>
      <c r="M217" s="5334"/>
      <c r="N217" s="3431" t="s">
        <v>6451</v>
      </c>
      <c r="O217" s="3432"/>
      <c r="P217" s="3432"/>
      <c r="Q217" s="3432"/>
      <c r="R217" s="3433" t="s">
        <v>6452</v>
      </c>
      <c r="S217" s="3434" t="s">
        <v>6453</v>
      </c>
      <c r="T217" s="3435" t="s">
        <v>6454</v>
      </c>
      <c r="U217" s="3069"/>
      <c r="V217" s="3069"/>
      <c r="W217" s="3069"/>
      <c r="X217" s="3069"/>
      <c r="Y217" s="3069"/>
      <c r="Z217" s="3069"/>
      <c r="AA217" s="3069"/>
      <c r="AB217" s="3069"/>
      <c r="AC217" s="3069"/>
      <c r="AD217" s="3069"/>
      <c r="AE217" s="3069"/>
      <c r="AF217" s="3069"/>
      <c r="AG217" s="3069"/>
      <c r="AH217" s="3069"/>
      <c r="AI217" s="3069"/>
      <c r="AJ217" s="3069"/>
      <c r="AK217" s="3069"/>
      <c r="AL217" s="3069"/>
      <c r="AM217" s="3069"/>
      <c r="AN217" s="3069"/>
      <c r="AO217" s="3069"/>
      <c r="AP217" s="3069"/>
      <c r="AQ217" s="3069"/>
      <c r="AR217" s="3069"/>
      <c r="AS217" s="3069"/>
      <c r="AT217" s="3069"/>
      <c r="AU217" s="3069"/>
      <c r="AV217" s="3069"/>
      <c r="AW217" s="3069"/>
      <c r="AX217" s="3069"/>
      <c r="AY217" s="3069"/>
      <c r="AZ217" s="3069"/>
      <c r="BA217" s="10">
        <v>1</v>
      </c>
    </row>
    <row r="218" spans="1:53" s="2659" customFormat="1">
      <c r="A218" s="3069"/>
      <c r="B218" s="5334"/>
      <c r="C218" s="272"/>
      <c r="D218" s="3436" t="s">
        <v>5842</v>
      </c>
      <c r="E218" s="3437">
        <v>1</v>
      </c>
      <c r="F218" s="3415"/>
      <c r="G218" s="3436" t="s">
        <v>6445</v>
      </c>
      <c r="H218" s="3437">
        <v>1</v>
      </c>
      <c r="I218" s="3417"/>
      <c r="J218" s="3436" t="s">
        <v>6446</v>
      </c>
      <c r="K218" s="3438">
        <v>50</v>
      </c>
      <c r="L218" s="3069"/>
      <c r="M218" s="5334"/>
      <c r="N218" s="3439">
        <f>SUM(N219:N228)</f>
        <v>0.97000000000000008</v>
      </c>
      <c r="O218" s="3440"/>
      <c r="P218" s="3441"/>
      <c r="Q218" s="3442" t="s">
        <v>6455</v>
      </c>
      <c r="R218" s="3443">
        <v>7</v>
      </c>
      <c r="S218" s="3444">
        <v>1</v>
      </c>
      <c r="T218" s="3445">
        <f>SUM(T219:T228)</f>
        <v>6.9300000000000006</v>
      </c>
      <c r="U218" s="3069"/>
      <c r="V218" s="3069"/>
      <c r="W218" s="3069"/>
      <c r="X218" s="3069"/>
      <c r="Y218" s="3069"/>
      <c r="Z218" s="3069"/>
      <c r="AA218" s="3069"/>
      <c r="AB218" s="3069"/>
      <c r="AC218" s="3069"/>
      <c r="AD218" s="3069"/>
      <c r="AE218" s="3069"/>
      <c r="AF218" s="3069"/>
      <c r="AG218" s="3069"/>
      <c r="AH218" s="3069"/>
      <c r="AI218" s="3069"/>
      <c r="AJ218" s="3069"/>
      <c r="AK218" s="3069"/>
      <c r="AL218" s="3069"/>
      <c r="AM218" s="3069"/>
      <c r="AN218" s="3069"/>
      <c r="AO218" s="3069"/>
      <c r="AP218" s="3069"/>
      <c r="AQ218" s="3069"/>
      <c r="AR218" s="3069"/>
      <c r="AS218" s="3069"/>
      <c r="AT218" s="3069"/>
      <c r="AU218" s="3069"/>
      <c r="AV218" s="3069"/>
      <c r="AW218" s="3069"/>
      <c r="AX218" s="3069"/>
      <c r="AY218" s="3069"/>
      <c r="AZ218" s="3069"/>
      <c r="BA218" s="10">
        <v>1</v>
      </c>
    </row>
    <row r="219" spans="1:53" s="2659" customFormat="1">
      <c r="A219" s="3069"/>
      <c r="B219" s="5334"/>
      <c r="C219" s="272"/>
      <c r="D219" s="3419" t="s">
        <v>6447</v>
      </c>
      <c r="E219" s="3420">
        <f>IF(E217=0,0,IF(E218=0,0,E217-E218))</f>
        <v>1</v>
      </c>
      <c r="F219" s="3415"/>
      <c r="G219" s="3419" t="s">
        <v>6456</v>
      </c>
      <c r="H219" s="3420">
        <f>IF(H217=0,0,IF(H218=0,0,H217-H218))</f>
        <v>1</v>
      </c>
      <c r="I219" s="3417"/>
      <c r="J219" s="3419" t="s">
        <v>6447</v>
      </c>
      <c r="K219" s="3421">
        <f>K217*K218%</f>
        <v>0.5</v>
      </c>
      <c r="L219" s="3069"/>
      <c r="M219" s="5334"/>
      <c r="N219" s="3446">
        <v>0.12</v>
      </c>
      <c r="O219" s="3447" t="s">
        <v>6457</v>
      </c>
      <c r="P219" s="3447"/>
      <c r="Q219" s="3447"/>
      <c r="R219" s="3448">
        <f>R218*N219</f>
        <v>0.84</v>
      </c>
      <c r="S219" s="3449">
        <v>0</v>
      </c>
      <c r="T219" s="3450">
        <f t="shared" ref="T219:T228" si="6">IF(S219=0,R219,IF(R219="","",R219/(100-S219)*100))</f>
        <v>0.84</v>
      </c>
      <c r="U219" s="3069"/>
      <c r="V219" s="3069"/>
      <c r="W219" s="3069"/>
      <c r="X219" s="3069"/>
      <c r="Y219" s="3069"/>
      <c r="Z219" s="3069"/>
      <c r="AA219" s="3069"/>
      <c r="AB219" s="3069"/>
      <c r="AC219" s="3069"/>
      <c r="AD219" s="3069"/>
      <c r="AE219" s="3069"/>
      <c r="AF219" s="3069"/>
      <c r="AG219" s="3069"/>
      <c r="AH219" s="3069"/>
      <c r="AI219" s="3069"/>
      <c r="AJ219" s="3069"/>
      <c r="AK219" s="3069"/>
      <c r="AL219" s="3069"/>
      <c r="AM219" s="3069"/>
      <c r="AN219" s="3069"/>
      <c r="AO219" s="3069"/>
      <c r="AP219" s="3069"/>
      <c r="AQ219" s="3069"/>
      <c r="AR219" s="3069"/>
      <c r="AS219" s="3069"/>
      <c r="AT219" s="3069"/>
      <c r="AU219" s="3069"/>
      <c r="AV219" s="3069"/>
      <c r="AW219" s="3069"/>
      <c r="AX219" s="3069"/>
      <c r="AY219" s="3069"/>
      <c r="AZ219" s="3069"/>
      <c r="BA219" s="10">
        <v>1</v>
      </c>
    </row>
    <row r="220" spans="1:53" s="2659" customFormat="1">
      <c r="A220" s="3069"/>
      <c r="B220" s="5334"/>
      <c r="C220" s="3422"/>
      <c r="D220" s="3423" t="s">
        <v>6450</v>
      </c>
      <c r="E220" s="3424">
        <f>IF(E217=0,0,E219/E217)</f>
        <v>0.5</v>
      </c>
      <c r="F220" s="3425"/>
      <c r="G220" s="3423" t="s">
        <v>6450</v>
      </c>
      <c r="H220" s="3424">
        <f>IF(H217=0,0,IF(H218=0,0,H218/H217))</f>
        <v>0.5</v>
      </c>
      <c r="I220" s="3426"/>
      <c r="J220" s="3423" t="s">
        <v>6456</v>
      </c>
      <c r="K220" s="3451">
        <f>K217-K219</f>
        <v>0.5</v>
      </c>
      <c r="L220" s="3069"/>
      <c r="M220" s="5334"/>
      <c r="N220" s="3446">
        <v>0.08</v>
      </c>
      <c r="O220" s="3447" t="s">
        <v>6458</v>
      </c>
      <c r="P220" s="3447"/>
      <c r="Q220" s="3447"/>
      <c r="R220" s="3452">
        <f>R218*N220</f>
        <v>0.56000000000000005</v>
      </c>
      <c r="S220" s="3453">
        <v>0</v>
      </c>
      <c r="T220" s="3450">
        <f t="shared" si="6"/>
        <v>0.56000000000000005</v>
      </c>
      <c r="U220" s="3069"/>
      <c r="V220" s="3069"/>
      <c r="W220" s="3069"/>
      <c r="X220" s="3069"/>
      <c r="Y220" s="3069"/>
      <c r="Z220" s="3069"/>
      <c r="AA220" s="3069"/>
      <c r="AB220" s="3069"/>
      <c r="AC220" s="3069"/>
      <c r="AD220" s="3069"/>
      <c r="AE220" s="3069"/>
      <c r="AF220" s="3069"/>
      <c r="AG220" s="3069"/>
      <c r="AH220" s="3069"/>
      <c r="AI220" s="3069"/>
      <c r="AJ220" s="3069"/>
      <c r="AK220" s="3069"/>
      <c r="AL220" s="3069"/>
      <c r="AM220" s="3069"/>
      <c r="AN220" s="3069"/>
      <c r="AO220" s="3069"/>
      <c r="AP220" s="3069"/>
      <c r="AQ220" s="3069"/>
      <c r="AR220" s="3069"/>
      <c r="AS220" s="3069"/>
      <c r="AT220" s="3069"/>
      <c r="AU220" s="3069"/>
      <c r="AV220" s="3069"/>
      <c r="AW220" s="3069"/>
      <c r="AX220" s="3069"/>
      <c r="AY220" s="3069"/>
      <c r="AZ220" s="3069"/>
      <c r="BA220" s="10">
        <v>1</v>
      </c>
    </row>
    <row r="221" spans="1:53" s="2659" customFormat="1">
      <c r="A221" s="3069"/>
      <c r="B221" s="5334"/>
      <c r="C221" s="5356" t="s">
        <v>6439</v>
      </c>
      <c r="D221" s="5356"/>
      <c r="E221" s="5356"/>
      <c r="F221" s="5356"/>
      <c r="G221" s="5356"/>
      <c r="H221" s="5356"/>
      <c r="I221" s="5356"/>
      <c r="J221" s="5356"/>
      <c r="K221" s="5357"/>
      <c r="L221" s="3069"/>
      <c r="M221" s="5334"/>
      <c r="N221" s="3446">
        <v>0.2</v>
      </c>
      <c r="O221" s="3447" t="s">
        <v>6459</v>
      </c>
      <c r="P221" s="3447"/>
      <c r="Q221" s="3447"/>
      <c r="R221" s="3452">
        <f>R218*N221</f>
        <v>1.4000000000000001</v>
      </c>
      <c r="S221" s="3453">
        <v>0</v>
      </c>
      <c r="T221" s="3450">
        <f t="shared" si="6"/>
        <v>1.4000000000000001</v>
      </c>
      <c r="U221" s="3069"/>
      <c r="V221" s="3069"/>
      <c r="W221" s="3069"/>
      <c r="X221" s="3069"/>
      <c r="Y221" s="3069"/>
      <c r="Z221" s="3069"/>
      <c r="AA221" s="3069"/>
      <c r="AB221" s="3069"/>
      <c r="AC221" s="3069"/>
      <c r="AD221" s="3069"/>
      <c r="AE221" s="3069"/>
      <c r="AF221" s="3069"/>
      <c r="AG221" s="3069"/>
      <c r="AH221" s="3069"/>
      <c r="AI221" s="3069"/>
      <c r="AJ221" s="3069"/>
      <c r="AK221" s="3069"/>
      <c r="AL221" s="3069"/>
      <c r="AM221" s="3069"/>
      <c r="AN221" s="3069"/>
      <c r="AO221" s="3069"/>
      <c r="AP221" s="3069"/>
      <c r="AQ221" s="3069"/>
      <c r="AR221" s="3069"/>
      <c r="AS221" s="3069"/>
      <c r="AT221" s="3069"/>
      <c r="AU221" s="3069"/>
      <c r="AV221" s="3069"/>
      <c r="AW221" s="3069"/>
      <c r="AX221" s="3069"/>
      <c r="AY221" s="3069"/>
      <c r="AZ221" s="3069"/>
      <c r="BA221" s="10">
        <v>1</v>
      </c>
    </row>
    <row r="222" spans="1:53" s="2659" customFormat="1">
      <c r="A222" s="3069"/>
      <c r="B222" s="5334"/>
      <c r="C222" s="3129">
        <v>8</v>
      </c>
      <c r="D222" s="3129">
        <v>8</v>
      </c>
      <c r="E222" s="3129">
        <v>11</v>
      </c>
      <c r="F222" s="3129">
        <v>8</v>
      </c>
      <c r="G222" s="3129">
        <v>8</v>
      </c>
      <c r="H222" s="3129">
        <v>11</v>
      </c>
      <c r="I222" s="3129">
        <v>8</v>
      </c>
      <c r="J222" s="3129">
        <v>8</v>
      </c>
      <c r="K222" s="3130">
        <v>11</v>
      </c>
      <c r="L222" s="3069"/>
      <c r="M222" s="5334"/>
      <c r="N222" s="3446">
        <v>0.55000000000000004</v>
      </c>
      <c r="O222" s="3447" t="s">
        <v>6460</v>
      </c>
      <c r="P222" s="3447"/>
      <c r="Q222" s="3447"/>
      <c r="R222" s="3452">
        <f>R218*N222</f>
        <v>3.8500000000000005</v>
      </c>
      <c r="S222" s="3453">
        <v>0</v>
      </c>
      <c r="T222" s="3450">
        <f t="shared" si="6"/>
        <v>3.8500000000000005</v>
      </c>
      <c r="U222" s="3069"/>
      <c r="V222" s="3069"/>
      <c r="W222" s="3069"/>
      <c r="X222" s="3069"/>
      <c r="Y222" s="3069"/>
      <c r="Z222" s="3069"/>
      <c r="AA222" s="3069"/>
      <c r="AB222" s="3069"/>
      <c r="AC222" s="3069"/>
      <c r="AD222" s="3069"/>
      <c r="AE222" s="3069"/>
      <c r="AF222" s="3069"/>
      <c r="AG222" s="3069"/>
      <c r="AH222" s="3069"/>
      <c r="AI222" s="3069"/>
      <c r="AJ222" s="3069"/>
      <c r="AK222" s="3069"/>
      <c r="AL222" s="3069"/>
      <c r="AM222" s="3069"/>
      <c r="AN222" s="3069"/>
      <c r="AO222" s="3069"/>
      <c r="AP222" s="3069"/>
      <c r="AQ222" s="3069"/>
      <c r="AR222" s="3069"/>
      <c r="AS222" s="3069"/>
      <c r="AT222" s="3069"/>
      <c r="AU222" s="3069"/>
      <c r="AV222" s="3069"/>
      <c r="AW222" s="3069"/>
      <c r="AX222" s="3069"/>
      <c r="AY222" s="3069"/>
      <c r="AZ222" s="3069"/>
      <c r="BA222" s="10">
        <v>1</v>
      </c>
    </row>
    <row r="223" spans="1:53" s="2659" customFormat="1" ht="16.5" thickBot="1">
      <c r="A223" s="3069"/>
      <c r="B223" s="5335"/>
      <c r="C223" s="3136">
        <f t="shared" ref="C223:K223" ca="1" si="7">CELL("largeur",C223)</f>
        <v>13</v>
      </c>
      <c r="D223" s="3136">
        <f t="shared" ca="1" si="7"/>
        <v>21</v>
      </c>
      <c r="E223" s="3136">
        <f t="shared" ca="1" si="7"/>
        <v>13</v>
      </c>
      <c r="F223" s="3136">
        <f t="shared" ca="1" si="7"/>
        <v>13</v>
      </c>
      <c r="G223" s="3136">
        <f t="shared" ca="1" si="7"/>
        <v>13</v>
      </c>
      <c r="H223" s="3136">
        <f t="shared" ca="1" si="7"/>
        <v>13</v>
      </c>
      <c r="I223" s="3136">
        <f t="shared" ca="1" si="7"/>
        <v>16</v>
      </c>
      <c r="J223" s="3136">
        <f t="shared" ca="1" si="7"/>
        <v>18</v>
      </c>
      <c r="K223" s="3137">
        <f t="shared" ca="1" si="7"/>
        <v>16</v>
      </c>
      <c r="L223" s="3069"/>
      <c r="M223" s="5334"/>
      <c r="N223" s="3446">
        <v>0.02</v>
      </c>
      <c r="O223" s="3447" t="s">
        <v>6461</v>
      </c>
      <c r="P223" s="3447"/>
      <c r="Q223" s="3447"/>
      <c r="R223" s="3452">
        <f>R218*N223</f>
        <v>0.14000000000000001</v>
      </c>
      <c r="S223" s="3453">
        <v>50</v>
      </c>
      <c r="T223" s="3450">
        <f t="shared" si="6"/>
        <v>0.28000000000000003</v>
      </c>
      <c r="U223" s="3069"/>
      <c r="V223" s="3069"/>
      <c r="W223" s="3069"/>
      <c r="X223" s="3069"/>
      <c r="Y223" s="3069"/>
      <c r="Z223" s="3069"/>
      <c r="AA223" s="3069"/>
      <c r="AB223" s="3069"/>
      <c r="AC223" s="3069"/>
      <c r="AD223" s="3069"/>
      <c r="AE223" s="3069"/>
      <c r="AF223" s="3069"/>
      <c r="AG223" s="3069"/>
      <c r="AH223" s="3069"/>
      <c r="AI223" s="3069"/>
      <c r="AJ223" s="3069"/>
      <c r="AK223" s="3069"/>
      <c r="AL223" s="3069"/>
      <c r="AM223" s="3069"/>
      <c r="AN223" s="3069"/>
      <c r="AO223" s="3069"/>
      <c r="AP223" s="3069"/>
      <c r="AQ223" s="3069"/>
      <c r="AR223" s="3069"/>
      <c r="AS223" s="3069"/>
      <c r="AT223" s="3069"/>
      <c r="AU223" s="3069"/>
      <c r="AV223" s="3069"/>
      <c r="AW223" s="3069"/>
      <c r="AX223" s="3069"/>
      <c r="AY223" s="3069"/>
      <c r="AZ223" s="3069"/>
      <c r="BA223" s="10">
        <v>1</v>
      </c>
    </row>
    <row r="224" spans="1:53" s="2659" customFormat="1" ht="16.5" thickBot="1">
      <c r="A224" s="3069">
        <v>1</v>
      </c>
      <c r="B224" s="3069">
        <v>1</v>
      </c>
      <c r="C224" s="3069">
        <v>1</v>
      </c>
      <c r="D224" s="3069">
        <v>1</v>
      </c>
      <c r="E224" s="3069">
        <v>1</v>
      </c>
      <c r="F224" s="3069">
        <v>1</v>
      </c>
      <c r="G224" s="3069">
        <v>1</v>
      </c>
      <c r="H224" s="3069">
        <v>1</v>
      </c>
      <c r="I224" s="3069"/>
      <c r="J224" s="3069"/>
      <c r="K224" s="3069"/>
      <c r="L224" s="3069"/>
      <c r="M224" s="5334"/>
      <c r="N224" s="3446"/>
      <c r="O224" s="3447"/>
      <c r="P224" s="3447"/>
      <c r="Q224" s="3447"/>
      <c r="R224" s="3452">
        <f>R218*N224</f>
        <v>0</v>
      </c>
      <c r="S224" s="3453"/>
      <c r="T224" s="3450">
        <f t="shared" si="6"/>
        <v>0</v>
      </c>
      <c r="U224" s="3069"/>
      <c r="V224" s="3069"/>
      <c r="W224" s="3069"/>
      <c r="X224" s="3069"/>
      <c r="Y224" s="3069"/>
      <c r="Z224" s="3069"/>
      <c r="AA224" s="3069"/>
      <c r="AB224" s="3069"/>
      <c r="AC224" s="3069"/>
      <c r="AD224" s="3069"/>
      <c r="AE224" s="3069"/>
      <c r="AF224" s="3069"/>
      <c r="AG224" s="3069"/>
      <c r="AH224" s="3069"/>
      <c r="AI224" s="3069"/>
      <c r="AJ224" s="3069"/>
      <c r="AK224" s="3069"/>
      <c r="AL224" s="3069"/>
      <c r="AM224" s="3069"/>
      <c r="AN224" s="3069"/>
      <c r="AO224" s="3069"/>
      <c r="AP224" s="3069"/>
      <c r="AQ224" s="3069"/>
      <c r="AR224" s="3069"/>
      <c r="AS224" s="3069"/>
      <c r="AT224" s="3069"/>
      <c r="AU224" s="3069"/>
      <c r="AV224" s="3069"/>
      <c r="AW224" s="3069"/>
      <c r="AX224" s="3069"/>
      <c r="AY224" s="3069"/>
      <c r="AZ224" s="3069"/>
      <c r="BA224" s="10">
        <v>1</v>
      </c>
    </row>
    <row r="225" spans="1:55" s="2659" customFormat="1">
      <c r="A225" s="3069">
        <v>1</v>
      </c>
      <c r="B225" s="3088" t="s">
        <v>89</v>
      </c>
      <c r="C225" s="5362" t="s">
        <v>6462</v>
      </c>
      <c r="D225" s="5362"/>
      <c r="E225" s="5362"/>
      <c r="F225" s="5362"/>
      <c r="G225" s="5362"/>
      <c r="H225" s="5363"/>
      <c r="I225" s="3069"/>
      <c r="J225" s="3069"/>
      <c r="K225" s="3069"/>
      <c r="L225" s="3069"/>
      <c r="M225" s="5334"/>
      <c r="N225" s="3446"/>
      <c r="O225" s="3447"/>
      <c r="P225" s="3447"/>
      <c r="Q225" s="3447"/>
      <c r="R225" s="3452">
        <f>R218*N225</f>
        <v>0</v>
      </c>
      <c r="S225" s="3453"/>
      <c r="T225" s="3450">
        <f t="shared" si="6"/>
        <v>0</v>
      </c>
      <c r="U225" s="3069"/>
      <c r="V225" s="3069"/>
      <c r="W225" s="3069"/>
      <c r="X225" s="3069"/>
      <c r="Y225" s="3069"/>
      <c r="Z225" s="3069"/>
      <c r="AA225" s="3069"/>
      <c r="AB225" s="3069"/>
      <c r="AC225" s="3069"/>
      <c r="AD225" s="3069"/>
      <c r="AE225" s="3069"/>
      <c r="AF225" s="3069"/>
      <c r="AG225" s="3069"/>
      <c r="AH225" s="3069"/>
      <c r="AI225" s="3069"/>
      <c r="AJ225" s="3069"/>
      <c r="AK225" s="3069"/>
      <c r="AL225" s="3069"/>
      <c r="AM225" s="3069"/>
      <c r="AN225" s="3069"/>
      <c r="AO225" s="3069"/>
      <c r="AP225" s="3069"/>
      <c r="AQ225" s="3069"/>
      <c r="AR225" s="3069"/>
      <c r="AS225" s="3069"/>
      <c r="AT225" s="3069"/>
      <c r="AU225" s="3069"/>
      <c r="AV225" s="3069"/>
      <c r="AW225" s="3069"/>
      <c r="AX225" s="3069"/>
      <c r="AY225" s="3069"/>
      <c r="AZ225" s="3069"/>
      <c r="BA225" s="10">
        <v>1</v>
      </c>
    </row>
    <row r="226" spans="1:55" s="2659" customFormat="1" ht="18.75">
      <c r="A226" s="3069">
        <v>1</v>
      </c>
      <c r="B226" s="5364">
        <v>3</v>
      </c>
      <c r="C226" s="3406" t="str">
        <f>ADDRESS(ROW(),COLUMN(),4)</f>
        <v>C226</v>
      </c>
      <c r="D226" s="3358" t="s">
        <v>6434</v>
      </c>
      <c r="E226" s="3454"/>
      <c r="F226" s="3455"/>
      <c r="G226" s="3456"/>
      <c r="H226" s="3457"/>
      <c r="I226" s="3069"/>
      <c r="J226" s="3069"/>
      <c r="K226" s="3069"/>
      <c r="L226" s="3069"/>
      <c r="M226" s="5334"/>
      <c r="N226" s="3446"/>
      <c r="O226" s="3447"/>
      <c r="P226" s="3447"/>
      <c r="Q226" s="3447"/>
      <c r="R226" s="3452">
        <f>R218*N226</f>
        <v>0</v>
      </c>
      <c r="S226" s="3453"/>
      <c r="T226" s="3450">
        <f t="shared" si="6"/>
        <v>0</v>
      </c>
      <c r="U226" s="3069"/>
      <c r="V226" s="3069"/>
      <c r="W226" s="3069"/>
      <c r="X226" s="3069"/>
      <c r="Y226" s="3069"/>
      <c r="Z226" s="3069"/>
      <c r="AA226" s="3069"/>
      <c r="AB226" s="3069"/>
      <c r="AC226" s="3069"/>
      <c r="AD226" s="3069"/>
      <c r="AE226" s="3069"/>
      <c r="AF226" s="3069"/>
      <c r="AG226" s="3069"/>
      <c r="AH226" s="3069"/>
      <c r="AI226" s="3069"/>
      <c r="AJ226" s="3069"/>
      <c r="AK226" s="3069"/>
      <c r="AL226" s="3069"/>
      <c r="AM226" s="3069"/>
      <c r="AN226" s="3069"/>
      <c r="AO226" s="3069"/>
      <c r="AP226" s="3069"/>
      <c r="AQ226" s="3069"/>
      <c r="AR226" s="3069"/>
      <c r="AS226" s="3069"/>
      <c r="AT226" s="3069"/>
      <c r="AU226" s="3069"/>
      <c r="AV226" s="3069"/>
      <c r="AW226" s="3069"/>
      <c r="AX226" s="3069"/>
      <c r="AY226" s="3069"/>
      <c r="AZ226" s="3069"/>
      <c r="BA226" s="10">
        <v>1</v>
      </c>
    </row>
    <row r="227" spans="1:55" s="2659" customFormat="1">
      <c r="A227" s="3069">
        <v>1</v>
      </c>
      <c r="B227" s="5364"/>
      <c r="C227" s="5327" t="s">
        <v>6463</v>
      </c>
      <c r="D227" s="5327"/>
      <c r="E227" s="3459" t="s">
        <v>6464</v>
      </c>
      <c r="F227" s="3458" t="s">
        <v>6465</v>
      </c>
      <c r="G227" s="5328" t="s">
        <v>3906</v>
      </c>
      <c r="H227" s="5329"/>
      <c r="I227" s="3069"/>
      <c r="J227" s="3069"/>
      <c r="K227" s="3069"/>
      <c r="L227" s="3069"/>
      <c r="M227" s="5334"/>
      <c r="N227" s="3446"/>
      <c r="O227" s="3447"/>
      <c r="P227" s="3447"/>
      <c r="Q227" s="3447"/>
      <c r="R227" s="3452">
        <f>R218*N227</f>
        <v>0</v>
      </c>
      <c r="S227" s="3453"/>
      <c r="T227" s="3450">
        <f t="shared" si="6"/>
        <v>0</v>
      </c>
      <c r="U227" s="3069"/>
      <c r="V227" s="3069"/>
      <c r="W227" s="3069"/>
      <c r="X227" s="3069"/>
      <c r="Y227" s="3069"/>
      <c r="Z227" s="3069"/>
      <c r="AA227" s="3069"/>
      <c r="AB227" s="3069"/>
      <c r="AC227" s="3069"/>
      <c r="AD227" s="3069"/>
      <c r="AE227" s="3069"/>
      <c r="AF227" s="3069"/>
      <c r="AG227" s="3069"/>
      <c r="AH227" s="3069"/>
      <c r="AI227" s="3069"/>
      <c r="AJ227" s="3069"/>
      <c r="AK227" s="3069"/>
      <c r="AL227" s="3069"/>
      <c r="AM227" s="3069"/>
      <c r="AN227" s="3069"/>
      <c r="AO227" s="3069"/>
      <c r="AP227" s="3069"/>
      <c r="AQ227" s="3069"/>
      <c r="AR227" s="3069"/>
      <c r="AS227" s="3069"/>
      <c r="AT227" s="3069"/>
      <c r="AU227" s="3069"/>
      <c r="AV227" s="3069"/>
      <c r="AW227" s="3069"/>
      <c r="AX227" s="3069"/>
      <c r="AY227" s="3069"/>
      <c r="AZ227" s="3069"/>
      <c r="BA227" s="10">
        <v>1</v>
      </c>
    </row>
    <row r="228" spans="1:55" s="2659" customFormat="1">
      <c r="A228" s="3069">
        <v>1</v>
      </c>
      <c r="B228" s="5364"/>
      <c r="C228" s="5338">
        <v>20</v>
      </c>
      <c r="D228" s="5339">
        <f>C228/100</f>
        <v>0.2</v>
      </c>
      <c r="E228" s="3460" t="s">
        <v>6466</v>
      </c>
      <c r="F228" s="3461">
        <v>1</v>
      </c>
      <c r="G228" s="3462">
        <f>(C228*F228)*10</f>
        <v>200</v>
      </c>
      <c r="H228" s="3463">
        <f>G228/1000</f>
        <v>0.2</v>
      </c>
      <c r="I228" s="3069"/>
      <c r="J228" s="3069"/>
      <c r="K228" s="3069"/>
      <c r="L228" s="3069"/>
      <c r="M228" s="5334"/>
      <c r="N228" s="3464"/>
      <c r="O228" s="3465"/>
      <c r="P228" s="3465"/>
      <c r="Q228" s="3465"/>
      <c r="R228" s="3466">
        <f>R218*N228</f>
        <v>0</v>
      </c>
      <c r="S228" s="3467"/>
      <c r="T228" s="3468">
        <f t="shared" si="6"/>
        <v>0</v>
      </c>
      <c r="U228" s="3069"/>
      <c r="V228" s="3069"/>
      <c r="W228" s="3069"/>
      <c r="X228" s="3069"/>
      <c r="Y228" s="3069"/>
      <c r="Z228" s="3069"/>
      <c r="AA228" s="3069"/>
      <c r="AB228" s="3069"/>
      <c r="AC228" s="3069"/>
      <c r="AD228" s="3069"/>
      <c r="AE228" s="3069"/>
      <c r="AF228" s="3069"/>
      <c r="AG228" s="3069"/>
      <c r="AH228" s="3069"/>
      <c r="AI228" s="3069"/>
      <c r="AJ228" s="3069"/>
      <c r="AK228" s="3069"/>
      <c r="AL228" s="3069"/>
      <c r="AM228" s="3069"/>
      <c r="AN228" s="3069"/>
      <c r="AO228" s="3069"/>
      <c r="AP228" s="3069"/>
      <c r="AQ228" s="3069"/>
      <c r="AR228" s="3069"/>
      <c r="AS228" s="3069"/>
      <c r="AT228" s="3069"/>
      <c r="AU228" s="3069"/>
      <c r="AV228" s="3069"/>
      <c r="AW228" s="3069"/>
      <c r="AX228" s="3069"/>
      <c r="AY228" s="3069"/>
      <c r="AZ228" s="3069"/>
      <c r="BA228" s="10">
        <v>1</v>
      </c>
    </row>
    <row r="229" spans="1:55" s="2659" customFormat="1" ht="15.75" customHeight="1">
      <c r="A229" s="3069">
        <v>1</v>
      </c>
      <c r="B229" s="5364"/>
      <c r="C229" s="5338"/>
      <c r="D229" s="5339"/>
      <c r="E229" s="3460" t="s">
        <v>6467</v>
      </c>
      <c r="F229" s="3461">
        <v>1.03</v>
      </c>
      <c r="G229" s="3462">
        <f>(C228*F229)*10</f>
        <v>206</v>
      </c>
      <c r="H229" s="3463">
        <f>G229/1000</f>
        <v>0.20599999999999999</v>
      </c>
      <c r="I229" s="3069"/>
      <c r="J229" s="3069"/>
      <c r="K229" s="3069"/>
      <c r="L229" s="3069"/>
      <c r="M229" s="5334"/>
      <c r="N229" s="5358" t="s">
        <v>6468</v>
      </c>
      <c r="O229" s="5358"/>
      <c r="P229" s="5358"/>
      <c r="Q229" s="5358"/>
      <c r="R229" s="5358"/>
      <c r="S229" s="5358"/>
      <c r="T229" s="5359"/>
      <c r="U229" s="3069"/>
      <c r="V229" s="3069"/>
      <c r="W229" s="3069"/>
      <c r="X229" s="3069"/>
      <c r="Y229" s="3069"/>
      <c r="Z229" s="3069"/>
      <c r="AA229" s="3069"/>
      <c r="AB229" s="3069"/>
      <c r="AC229" s="3069"/>
      <c r="AD229" s="3069"/>
      <c r="AE229" s="3069"/>
      <c r="AF229" s="3069"/>
      <c r="AG229" s="3069"/>
      <c r="AH229" s="3069"/>
      <c r="AI229" s="3069"/>
      <c r="AJ229" s="3069"/>
      <c r="AK229" s="3069"/>
      <c r="AL229" s="3069"/>
      <c r="AM229" s="3069"/>
      <c r="AN229" s="3069"/>
      <c r="AO229" s="3069"/>
      <c r="AP229" s="3069"/>
      <c r="AQ229" s="3069"/>
      <c r="AR229" s="3069"/>
      <c r="AS229" s="3069"/>
      <c r="AT229" s="3069"/>
      <c r="AU229" s="3069"/>
      <c r="AV229" s="3069"/>
      <c r="AW229" s="3069"/>
      <c r="AX229" s="3069"/>
      <c r="AY229" s="3069"/>
      <c r="AZ229" s="3069"/>
      <c r="BA229" s="10">
        <v>1</v>
      </c>
    </row>
    <row r="230" spans="1:55" s="2659" customFormat="1">
      <c r="A230" s="3069">
        <v>1</v>
      </c>
      <c r="B230" s="5364"/>
      <c r="C230" s="5338"/>
      <c r="D230" s="5339"/>
      <c r="E230" s="3460" t="s">
        <v>6469</v>
      </c>
      <c r="F230" s="3461">
        <v>1.0149999999999999</v>
      </c>
      <c r="G230" s="3462">
        <f>(F230*C228)*10</f>
        <v>202.99999999999997</v>
      </c>
      <c r="H230" s="3463">
        <f>G230/1000</f>
        <v>0.20299999999999996</v>
      </c>
      <c r="I230" s="3069"/>
      <c r="J230" s="3069"/>
      <c r="K230" s="3069"/>
      <c r="L230" s="3069"/>
      <c r="M230" s="5334"/>
      <c r="N230" s="2348"/>
      <c r="O230" s="2348" t="s">
        <v>6470</v>
      </c>
      <c r="P230" s="3469"/>
      <c r="Q230" s="3470" t="s">
        <v>6471</v>
      </c>
      <c r="R230" s="3471"/>
      <c r="S230" s="3471"/>
      <c r="T230" s="3472"/>
      <c r="U230" s="3069"/>
      <c r="V230" s="3069"/>
      <c r="W230" s="3069"/>
      <c r="X230" s="3069"/>
      <c r="Y230" s="3069"/>
      <c r="Z230" s="3069"/>
      <c r="AA230" s="3069"/>
      <c r="AB230" s="3069"/>
      <c r="AC230" s="3069"/>
      <c r="AD230" s="3069"/>
      <c r="AE230" s="3069"/>
      <c r="AF230" s="3069"/>
      <c r="AG230" s="3069"/>
      <c r="AH230" s="3069"/>
      <c r="AI230" s="3069"/>
      <c r="AJ230" s="3069"/>
      <c r="AK230" s="3069"/>
      <c r="AL230" s="3069"/>
      <c r="AM230" s="3069"/>
      <c r="AN230" s="3069"/>
      <c r="AO230" s="3069"/>
      <c r="AP230" s="3069"/>
      <c r="AQ230" s="3069"/>
      <c r="AR230" s="3069"/>
      <c r="AS230" s="3069"/>
      <c r="AT230" s="3069"/>
      <c r="AU230" s="3069"/>
      <c r="AV230" s="3069"/>
      <c r="AW230" s="3069"/>
      <c r="AX230" s="3069"/>
      <c r="AY230" s="3069"/>
      <c r="AZ230" s="3069"/>
      <c r="BA230" s="10">
        <v>1</v>
      </c>
    </row>
    <row r="231" spans="1:55" s="2659" customFormat="1" ht="16.5" customHeight="1">
      <c r="A231" s="3069">
        <v>1</v>
      </c>
      <c r="B231" s="5364"/>
      <c r="C231" s="5338"/>
      <c r="D231" s="5339"/>
      <c r="E231" s="3460" t="s">
        <v>6472</v>
      </c>
      <c r="F231" s="3461">
        <v>0.92</v>
      </c>
      <c r="G231" s="3462">
        <f>(F231*C228)*10</f>
        <v>184.00000000000003</v>
      </c>
      <c r="H231" s="3463">
        <f>G231/1000</f>
        <v>0.18400000000000002</v>
      </c>
      <c r="I231" s="3069"/>
      <c r="J231" s="3069"/>
      <c r="K231" s="3069"/>
      <c r="L231" s="3069"/>
      <c r="M231" s="5334"/>
      <c r="N231" s="3469"/>
      <c r="O231" s="3469" t="s">
        <v>6473</v>
      </c>
      <c r="P231" s="3469"/>
      <c r="Q231" s="3469" t="s">
        <v>6474</v>
      </c>
      <c r="R231" s="3471"/>
      <c r="S231" s="3469" t="s">
        <v>6453</v>
      </c>
      <c r="T231" s="3472"/>
      <c r="U231" s="3069"/>
      <c r="V231" s="3069"/>
      <c r="W231" s="3069"/>
      <c r="X231" s="3069"/>
      <c r="Y231" s="3069"/>
      <c r="Z231" s="3069"/>
      <c r="AA231" s="3069"/>
      <c r="AB231" s="3069"/>
      <c r="AC231" s="3069"/>
      <c r="AD231" s="3069"/>
      <c r="AE231" s="3069"/>
      <c r="AF231" s="3069"/>
      <c r="AG231" s="3069"/>
      <c r="AH231" s="3069"/>
      <c r="AI231" s="3069"/>
      <c r="AJ231" s="3069"/>
      <c r="AK231" s="3069"/>
      <c r="AL231" s="3069"/>
      <c r="AM231" s="3069"/>
      <c r="AN231" s="3069"/>
      <c r="AO231" s="3069"/>
      <c r="AP231" s="3069"/>
      <c r="AQ231" s="3069"/>
      <c r="AR231" s="3069"/>
      <c r="AS231" s="3069"/>
      <c r="AT231" s="3069"/>
      <c r="AU231" s="3069"/>
      <c r="AV231" s="3069"/>
      <c r="AW231" s="3069"/>
      <c r="AX231" s="3069"/>
      <c r="AY231" s="3069"/>
      <c r="AZ231" s="3069"/>
      <c r="BA231" s="10">
        <v>1</v>
      </c>
    </row>
    <row r="232" spans="1:55">
      <c r="A232" s="3069">
        <v>1</v>
      </c>
      <c r="B232" s="5364"/>
      <c r="C232" s="5338"/>
      <c r="D232" s="5339"/>
      <c r="E232" s="3460" t="s">
        <v>6475</v>
      </c>
      <c r="F232" s="3461">
        <v>0.8</v>
      </c>
      <c r="G232" s="3462">
        <f>(F232*C228)*10</f>
        <v>160</v>
      </c>
      <c r="H232" s="3463">
        <f>G232/1000</f>
        <v>0.16</v>
      </c>
      <c r="I232" s="3069"/>
      <c r="J232" s="3069"/>
      <c r="K232" s="3069"/>
      <c r="L232" s="3069"/>
      <c r="M232" s="5334"/>
      <c r="N232" s="3129">
        <v>10</v>
      </c>
      <c r="O232" s="3129">
        <v>10</v>
      </c>
      <c r="P232" s="3129">
        <v>10</v>
      </c>
      <c r="Q232" s="3129">
        <v>10</v>
      </c>
      <c r="R232" s="3129">
        <v>13</v>
      </c>
      <c r="S232" s="3129">
        <v>8</v>
      </c>
      <c r="T232" s="3130">
        <v>13</v>
      </c>
      <c r="U232" s="3069"/>
      <c r="V232" s="3069"/>
      <c r="W232" s="3069"/>
      <c r="X232" s="3069"/>
      <c r="Y232" s="3069"/>
      <c r="Z232" s="3069"/>
      <c r="AA232" s="3069"/>
      <c r="AB232" s="3069"/>
      <c r="AC232" s="3069"/>
      <c r="AD232" s="3069"/>
      <c r="AE232" s="3069"/>
      <c r="AF232" s="3069"/>
      <c r="AG232" s="3069"/>
      <c r="AH232" s="3069"/>
      <c r="AI232" s="3069"/>
      <c r="AJ232" s="3069"/>
      <c r="AK232" s="3069"/>
      <c r="AL232" s="3069"/>
      <c r="AM232" s="3069"/>
      <c r="AN232" s="3069"/>
      <c r="AO232" s="3069"/>
      <c r="AP232" s="3069"/>
      <c r="AQ232" s="3069"/>
      <c r="AR232" s="3069"/>
      <c r="AS232" s="3069"/>
      <c r="AT232" s="3069"/>
      <c r="AU232" s="3069"/>
      <c r="AV232" s="3069"/>
      <c r="AW232" s="3069"/>
      <c r="AX232" s="3069"/>
      <c r="AY232" s="3069"/>
      <c r="AZ232" s="3069"/>
      <c r="BA232" s="10">
        <v>1</v>
      </c>
      <c r="BB232" s="2659"/>
      <c r="BC232" s="2659"/>
    </row>
    <row r="233" spans="1:55" ht="16.5" thickBot="1">
      <c r="A233" s="3069">
        <v>1</v>
      </c>
      <c r="B233" s="5364"/>
      <c r="C233" s="5360" t="s">
        <v>6476</v>
      </c>
      <c r="D233" s="5360"/>
      <c r="E233" s="5360"/>
      <c r="F233" s="5360"/>
      <c r="G233" s="5360"/>
      <c r="H233" s="5361"/>
      <c r="I233" s="3069"/>
      <c r="J233" s="3069"/>
      <c r="K233" s="3069"/>
      <c r="L233" s="3069"/>
      <c r="M233" s="5335"/>
      <c r="N233" s="3136">
        <f ca="1">CELL("largeur",N233)</f>
        <v>16</v>
      </c>
      <c r="O233" s="3136">
        <f t="shared" ref="O233:T233" ca="1" si="8">CELL("largeur",O233)</f>
        <v>16</v>
      </c>
      <c r="P233" s="3136">
        <f t="shared" ca="1" si="8"/>
        <v>16</v>
      </c>
      <c r="Q233" s="3136">
        <f t="shared" ca="1" si="8"/>
        <v>11</v>
      </c>
      <c r="R233" s="3136">
        <f t="shared" ca="1" si="8"/>
        <v>11</v>
      </c>
      <c r="S233" s="3136">
        <f ca="1">CELL("largeur",S233)</f>
        <v>11</v>
      </c>
      <c r="T233" s="3137">
        <f t="shared" ca="1" si="8"/>
        <v>11</v>
      </c>
      <c r="U233" s="3069"/>
      <c r="V233" s="3069"/>
      <c r="W233" s="3069"/>
      <c r="X233" s="3069"/>
      <c r="Y233" s="3069"/>
      <c r="Z233" s="3069"/>
      <c r="AA233" s="3069"/>
      <c r="AB233" s="3069"/>
      <c r="AC233" s="3069"/>
      <c r="AD233" s="3069"/>
      <c r="AE233" s="3069"/>
      <c r="AF233" s="3069"/>
      <c r="AG233" s="3069"/>
      <c r="AH233" s="3069"/>
      <c r="AI233" s="3069"/>
      <c r="AJ233" s="3069"/>
      <c r="AK233" s="3069"/>
      <c r="AL233" s="3069"/>
      <c r="AM233" s="3069"/>
      <c r="AN233" s="3069"/>
      <c r="AO233" s="3069"/>
      <c r="AP233" s="3069"/>
      <c r="AQ233" s="3069"/>
      <c r="AR233" s="3069"/>
      <c r="AS233" s="3069"/>
      <c r="AT233" s="3069"/>
      <c r="AU233" s="3069"/>
      <c r="AV233" s="3069"/>
      <c r="AW233" s="3069"/>
      <c r="AX233" s="3069"/>
      <c r="AY233" s="3069"/>
      <c r="AZ233" s="3069"/>
      <c r="BA233" s="10">
        <v>1</v>
      </c>
      <c r="BB233" s="2659"/>
      <c r="BC233" s="2659"/>
    </row>
    <row r="234" spans="1:55">
      <c r="A234" s="3069">
        <v>1</v>
      </c>
      <c r="B234" s="5364"/>
      <c r="C234" s="3129">
        <v>8</v>
      </c>
      <c r="D234" s="3129">
        <v>9</v>
      </c>
      <c r="E234" s="3129">
        <v>11</v>
      </c>
      <c r="F234" s="3129">
        <v>11</v>
      </c>
      <c r="G234" s="3129">
        <v>11</v>
      </c>
      <c r="H234" s="3473">
        <v>11</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69"/>
      <c r="AD234" s="3069"/>
      <c r="AE234" s="3069"/>
      <c r="AF234" s="3069"/>
      <c r="AG234" s="3069"/>
      <c r="AH234" s="3069"/>
      <c r="AI234" s="3069"/>
      <c r="AJ234" s="3069"/>
      <c r="AK234" s="3069"/>
      <c r="AL234" s="3069"/>
      <c r="AM234" s="3069"/>
      <c r="AN234" s="3069"/>
      <c r="AO234" s="3069"/>
      <c r="AP234" s="3069"/>
      <c r="AQ234" s="3069"/>
      <c r="AR234" s="3069"/>
      <c r="AS234" s="3069"/>
      <c r="AT234" s="3069"/>
      <c r="AU234" s="3069"/>
      <c r="AV234" s="3069"/>
      <c r="AW234" s="3069"/>
      <c r="AX234" s="3069"/>
      <c r="AY234" s="3069"/>
      <c r="AZ234" s="3069"/>
      <c r="BA234" s="10">
        <v>1</v>
      </c>
      <c r="BB234" s="2659"/>
      <c r="BC234" s="2659"/>
    </row>
    <row r="235" spans="1:55" ht="16.5" thickBot="1">
      <c r="A235" s="3069">
        <v>1</v>
      </c>
      <c r="B235" s="5365"/>
      <c r="C235" s="3136">
        <f t="shared" ref="C235:H235" ca="1" si="9">CELL("largeur",C235)</f>
        <v>13</v>
      </c>
      <c r="D235" s="3136">
        <f t="shared" ca="1" si="9"/>
        <v>21</v>
      </c>
      <c r="E235" s="3136">
        <f t="shared" ca="1" si="9"/>
        <v>13</v>
      </c>
      <c r="F235" s="3136">
        <f t="shared" ca="1" si="9"/>
        <v>13</v>
      </c>
      <c r="G235" s="3136">
        <f t="shared" ca="1" si="9"/>
        <v>13</v>
      </c>
      <c r="H235" s="3474">
        <f t="shared" ca="1" si="9"/>
        <v>13</v>
      </c>
      <c r="I235" s="3069"/>
      <c r="J235" s="3069"/>
      <c r="K235" s="3069"/>
      <c r="L235" s="3069"/>
      <c r="M235" s="3069"/>
      <c r="N235" s="3069"/>
      <c r="O235" s="3069"/>
      <c r="P235" s="3069"/>
      <c r="Q235" s="3069"/>
      <c r="R235" s="3069"/>
      <c r="S235" s="3069"/>
      <c r="T235" s="3069"/>
      <c r="U235" s="3069"/>
      <c r="AZ235" s="3069"/>
      <c r="BA235" s="10">
        <v>1</v>
      </c>
      <c r="BB235" s="2659"/>
      <c r="BC235" s="2659"/>
    </row>
    <row r="236" spans="1:55">
      <c r="A236" s="3069">
        <v>1</v>
      </c>
      <c r="B236" s="3069">
        <v>1</v>
      </c>
      <c r="C236" s="3069">
        <v>1</v>
      </c>
      <c r="D236" s="3069">
        <v>1</v>
      </c>
      <c r="E236" s="3069">
        <v>1</v>
      </c>
      <c r="F236" s="3069">
        <v>1</v>
      </c>
      <c r="G236" s="3069">
        <v>1</v>
      </c>
      <c r="H236" s="3069">
        <v>1</v>
      </c>
      <c r="I236" s="3069"/>
      <c r="J236" s="3069"/>
      <c r="K236" s="3069"/>
      <c r="L236" s="3069"/>
      <c r="M236" s="3069"/>
      <c r="N236" s="3069"/>
      <c r="O236" s="3069"/>
      <c r="P236" s="3069"/>
      <c r="Q236" s="3069"/>
      <c r="R236" s="3069"/>
      <c r="S236" s="3069"/>
      <c r="T236" s="3069"/>
      <c r="U236" s="3069"/>
      <c r="AZ236" s="3069"/>
      <c r="BA236" s="3475" t="s">
        <v>3560</v>
      </c>
      <c r="BB236" s="2659"/>
      <c r="BC236" s="2659"/>
    </row>
    <row r="237" spans="1:55">
      <c r="A237" s="10">
        <v>1</v>
      </c>
      <c r="B237" s="10">
        <v>1</v>
      </c>
      <c r="C237" s="10">
        <v>1</v>
      </c>
      <c r="D237" s="10">
        <v>1</v>
      </c>
      <c r="E237" s="10">
        <v>1</v>
      </c>
      <c r="F237" s="10">
        <v>1</v>
      </c>
      <c r="G237" s="10">
        <v>1</v>
      </c>
      <c r="H237" s="10">
        <v>1</v>
      </c>
      <c r="I237" s="10">
        <v>1</v>
      </c>
      <c r="J237" s="10">
        <v>1</v>
      </c>
      <c r="K237" s="10">
        <v>1</v>
      </c>
      <c r="L237" s="10">
        <v>1</v>
      </c>
      <c r="M237" s="10">
        <v>1</v>
      </c>
      <c r="N237" s="10">
        <v>1</v>
      </c>
      <c r="O237" s="10">
        <v>1</v>
      </c>
      <c r="P237" s="10">
        <v>1</v>
      </c>
      <c r="Q237" s="10">
        <v>1</v>
      </c>
      <c r="R237" s="10">
        <v>1</v>
      </c>
      <c r="S237" s="10">
        <v>1</v>
      </c>
      <c r="T237" s="10">
        <v>1</v>
      </c>
      <c r="U237" s="10">
        <v>1</v>
      </c>
      <c r="V237" s="10">
        <v>1</v>
      </c>
      <c r="W237" s="10">
        <v>1</v>
      </c>
      <c r="X237" s="10">
        <v>1</v>
      </c>
      <c r="Y237" s="10">
        <v>1</v>
      </c>
      <c r="Z237" s="10">
        <v>1</v>
      </c>
      <c r="AA237" s="10">
        <v>1</v>
      </c>
      <c r="AB237" s="10">
        <v>1</v>
      </c>
      <c r="AC237" s="10">
        <v>1</v>
      </c>
      <c r="AD237" s="10">
        <v>1</v>
      </c>
      <c r="AE237" s="10">
        <v>1</v>
      </c>
      <c r="AF237" s="10">
        <v>1</v>
      </c>
      <c r="AG237" s="10">
        <v>1</v>
      </c>
      <c r="AH237" s="10">
        <v>1</v>
      </c>
      <c r="AI237" s="10">
        <v>1</v>
      </c>
      <c r="AJ237" s="10">
        <v>1</v>
      </c>
      <c r="AK237" s="10">
        <v>1</v>
      </c>
      <c r="AL237" s="10">
        <v>1</v>
      </c>
      <c r="AM237" s="10">
        <v>1</v>
      </c>
      <c r="AN237" s="10">
        <v>1</v>
      </c>
      <c r="AO237" s="10">
        <v>1</v>
      </c>
      <c r="AP237" s="10">
        <v>1</v>
      </c>
      <c r="AQ237" s="10">
        <v>1</v>
      </c>
      <c r="AR237" s="10">
        <v>1</v>
      </c>
      <c r="AS237" s="10">
        <v>1</v>
      </c>
      <c r="AT237" s="10">
        <v>1</v>
      </c>
      <c r="AU237" s="10">
        <v>1</v>
      </c>
      <c r="AV237" s="10">
        <v>1</v>
      </c>
      <c r="AW237" s="10">
        <v>1</v>
      </c>
      <c r="AX237" s="10">
        <v>1</v>
      </c>
      <c r="AY237" s="10">
        <v>1</v>
      </c>
      <c r="AZ237" s="10">
        <v>1</v>
      </c>
      <c r="BA237" s="3476" t="str">
        <f>ADDRESS(ROW(),COLUMN(),4)</f>
        <v>BA237</v>
      </c>
      <c r="BB237" s="2659"/>
      <c r="BC237" s="2659"/>
    </row>
  </sheetData>
  <mergeCells count="61">
    <mergeCell ref="C228:C232"/>
    <mergeCell ref="D228:D232"/>
    <mergeCell ref="N211:T211"/>
    <mergeCell ref="B212:B223"/>
    <mergeCell ref="M212:M233"/>
    <mergeCell ref="N213:O214"/>
    <mergeCell ref="P213:T214"/>
    <mergeCell ref="N215:N216"/>
    <mergeCell ref="O215:O216"/>
    <mergeCell ref="P215:S216"/>
    <mergeCell ref="T215:T216"/>
    <mergeCell ref="C221:K221"/>
    <mergeCell ref="N229:T229"/>
    <mergeCell ref="C233:H233"/>
    <mergeCell ref="C225:H225"/>
    <mergeCell ref="B226:B235"/>
    <mergeCell ref="C227:D227"/>
    <mergeCell ref="G227:H227"/>
    <mergeCell ref="B162:B194"/>
    <mergeCell ref="C162:H162"/>
    <mergeCell ref="C182:H183"/>
    <mergeCell ref="C185:H185"/>
    <mergeCell ref="B197:B209"/>
    <mergeCell ref="C207:K207"/>
    <mergeCell ref="B160:B161"/>
    <mergeCell ref="C160:F160"/>
    <mergeCell ref="B101:B127"/>
    <mergeCell ref="C101:H101"/>
    <mergeCell ref="F104:H104"/>
    <mergeCell ref="C115:H116"/>
    <mergeCell ref="C118:H118"/>
    <mergeCell ref="B130:B131"/>
    <mergeCell ref="C130:F130"/>
    <mergeCell ref="B132:B158"/>
    <mergeCell ref="C132:H132"/>
    <mergeCell ref="F135:H135"/>
    <mergeCell ref="C146:H147"/>
    <mergeCell ref="C149:H149"/>
    <mergeCell ref="B99:B100"/>
    <mergeCell ref="C99:F99"/>
    <mergeCell ref="D59:H60"/>
    <mergeCell ref="C63:H64"/>
    <mergeCell ref="O67:S67"/>
    <mergeCell ref="C68:H69"/>
    <mergeCell ref="N68:N77"/>
    <mergeCell ref="O74:S75"/>
    <mergeCell ref="O80:U80"/>
    <mergeCell ref="O81:U81"/>
    <mergeCell ref="O95:O96"/>
    <mergeCell ref="P95:P96"/>
    <mergeCell ref="O98:O99"/>
    <mergeCell ref="V28:Y28"/>
    <mergeCell ref="AI28:AL28"/>
    <mergeCell ref="B34:B35"/>
    <mergeCell ref="C34:H34"/>
    <mergeCell ref="B36:B93"/>
    <mergeCell ref="C41:H42"/>
    <mergeCell ref="D47:H48"/>
    <mergeCell ref="D50:H51"/>
    <mergeCell ref="D53:H54"/>
    <mergeCell ref="D56:H57"/>
  </mergeCells>
  <conditionalFormatting sqref="B225">
    <cfRule type="expression" dxfId="41" priority="1" stopIfTrue="1">
      <formula>OR(ROW()=CELL("ligne"),COLUMN()=CELL("colonne"))</formula>
    </cfRule>
  </conditionalFormatting>
  <conditionalFormatting sqref="E106 E112">
    <cfRule type="cellIs" dxfId="40" priority="20" operator="equal">
      <formula>#REF!</formula>
    </cfRule>
    <cfRule type="cellIs" dxfId="39" priority="21" operator="equal">
      <formula>#REF!</formula>
    </cfRule>
  </conditionalFormatting>
  <conditionalFormatting sqref="E106">
    <cfRule type="cellIs" dxfId="38" priority="18" operator="equal">
      <formula>#REF!</formula>
    </cfRule>
    <cfRule type="cellIs" dxfId="37" priority="19" operator="equal">
      <formula>#REF!</formula>
    </cfRule>
  </conditionalFormatting>
  <conditionalFormatting sqref="E137 E143">
    <cfRule type="cellIs" dxfId="36" priority="12" operator="equal">
      <formula>#REF!</formula>
    </cfRule>
    <cfRule type="cellIs" dxfId="35" priority="13" operator="equal">
      <formula>#REF!</formula>
    </cfRule>
  </conditionalFormatting>
  <conditionalFormatting sqref="E137">
    <cfRule type="cellIs" dxfId="34" priority="10" operator="equal">
      <formula>#REF!</formula>
    </cfRule>
    <cfRule type="cellIs" dxfId="33" priority="11" operator="equal">
      <formula>#REF!</formula>
    </cfRule>
  </conditionalFormatting>
  <conditionalFormatting sqref="G106">
    <cfRule type="cellIs" dxfId="32" priority="16" operator="equal">
      <formula>#REF!</formula>
    </cfRule>
    <cfRule type="cellIs" dxfId="31" priority="17" operator="equal">
      <formula>#REF!</formula>
    </cfRule>
  </conditionalFormatting>
  <conditionalFormatting sqref="G172">
    <cfRule type="cellIs" dxfId="30" priority="2" operator="equal">
      <formula>#REF!</formula>
    </cfRule>
    <cfRule type="cellIs" dxfId="29" priority="3" operator="equal">
      <formula>#REF!</formula>
    </cfRule>
  </conditionalFormatting>
  <conditionalFormatting sqref="I96:I97">
    <cfRule type="cellIs" dxfId="28" priority="14" operator="equal">
      <formula>#REF!</formula>
    </cfRule>
    <cfRule type="cellIs" dxfId="27" priority="15" operator="equal">
      <formula>#REF!</formula>
    </cfRule>
  </conditionalFormatting>
  <conditionalFormatting sqref="J106">
    <cfRule type="cellIs" dxfId="26" priority="8" operator="equal">
      <formula>#REF!</formula>
    </cfRule>
    <cfRule type="cellIs" dxfId="25" priority="9" operator="equal">
      <formula>#REF!</formula>
    </cfRule>
  </conditionalFormatting>
  <conditionalFormatting sqref="J112">
    <cfRule type="cellIs" dxfId="24" priority="6" operator="equal">
      <formula>#REF!</formula>
    </cfRule>
    <cfRule type="cellIs" dxfId="23" priority="7" operator="equal">
      <formula>#REF!</formula>
    </cfRule>
  </conditionalFormatting>
  <conditionalFormatting sqref="J143">
    <cfRule type="cellIs" dxfId="22" priority="4" operator="equal">
      <formula>#REF!</formula>
    </cfRule>
    <cfRule type="cellIs" dxfId="21" priority="5" operator="equal">
      <formula>#REF!</formula>
    </cfRule>
  </conditionalFormatting>
  <hyperlinks>
    <hyperlink ref="D85" r:id="rId1" xr:uid="{5156059F-45FC-4C0A-AAFE-AE8C4F96C4EE}"/>
    <hyperlink ref="D87" r:id="rId2" xr:uid="{FCB71D42-912A-4321-8114-93EA5A34DD12}"/>
    <hyperlink ref="F87" r:id="rId3" xr:uid="{9577F2C6-4906-49FB-923D-2C18FD16432C}"/>
    <hyperlink ref="F85" r:id="rId4" xr:uid="{910F82E6-CF10-4EC8-B581-19B5ED0D0FEE}"/>
    <hyperlink ref="D92" r:id="rId5" xr:uid="{90CF2907-C281-42B0-9D27-C88EC1565827}"/>
    <hyperlink ref="R53" r:id="rId6" xr:uid="{34D1C62D-78CD-4047-9C0D-50EC81E5A765}"/>
    <hyperlink ref="Q65" r:id="rId7" xr:uid="{568CADA9-1844-49FA-BC12-CE98462E6C94}"/>
    <hyperlink ref="F22" r:id="rId8" xr:uid="{75D40EE2-99E1-4995-8E12-AA36A0CF5C87}"/>
    <hyperlink ref="F24" r:id="rId9" xr:uid="{7222D711-FA7C-4A6B-8DE4-89951066371F}"/>
    <hyperlink ref="J20" r:id="rId10" xr:uid="{8179A524-2496-46CE-A929-452087CC3FBA}"/>
    <hyperlink ref="O80" r:id="rId11" xr:uid="{BAC94145-D78A-4C78-AC82-1441BD3FCBD3}"/>
    <hyperlink ref="O81" r:id="rId12" xr:uid="{5839F078-B146-477E-938F-E9F8544EB06F}"/>
  </hyperlinks>
  <pageMargins left="0.7" right="0.7" top="0.75" bottom="0.75" header="0.3" footer="0.3"/>
  <pageSetup paperSize="9" orientation="portrait" r:id="rId1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AD121-7195-4125-AB72-121F3FF13E20}">
  <dimension ref="A1:AB198"/>
  <sheetViews>
    <sheetView zoomScaleNormal="100" workbookViewId="0">
      <selection activeCell="AB1" sqref="AB1:AB1048576"/>
    </sheetView>
  </sheetViews>
  <sheetFormatPr baseColWidth="10" defaultRowHeight="15"/>
  <cols>
    <col min="2" max="2" width="37" customWidth="1"/>
    <col min="3" max="3" width="15.28515625" style="3686" customWidth="1"/>
    <col min="4" max="4" width="47.28515625" style="3686"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7" width="11.7109375" customWidth="1"/>
  </cols>
  <sheetData>
    <row r="1" spans="1:28" ht="15.75">
      <c r="AA1" s="3668"/>
      <c r="AB1" s="10">
        <v>1</v>
      </c>
    </row>
    <row r="2" spans="1:28" s="3689" customFormat="1" ht="33.75">
      <c r="A2" s="3687"/>
      <c r="B2" s="3688" t="s">
        <v>11228</v>
      </c>
      <c r="C2" s="3688"/>
      <c r="D2" s="3688"/>
      <c r="E2" s="3688"/>
      <c r="F2" s="3688"/>
      <c r="G2" s="3688"/>
      <c r="H2" s="3688"/>
      <c r="I2" s="3688"/>
      <c r="J2" s="3688"/>
      <c r="K2" s="3688"/>
      <c r="L2" s="3688"/>
      <c r="M2" s="3688"/>
      <c r="N2" s="3688"/>
      <c r="O2" s="3688"/>
      <c r="P2" s="3688"/>
      <c r="Q2" s="3688"/>
      <c r="R2" s="3688"/>
      <c r="S2" s="3688"/>
      <c r="T2" s="3688"/>
      <c r="U2" s="3688"/>
      <c r="V2" s="3688"/>
      <c r="W2" s="3688"/>
      <c r="X2" s="3688"/>
      <c r="Y2" s="3688"/>
      <c r="Z2" s="3688"/>
      <c r="AA2" s="3668"/>
      <c r="AB2" s="10">
        <v>1</v>
      </c>
    </row>
    <row r="3" spans="1:28" ht="15.75">
      <c r="AA3" s="3668"/>
      <c r="AB3" s="10">
        <v>1</v>
      </c>
    </row>
    <row r="4" spans="1:28" ht="18.75">
      <c r="B4" s="3690" t="s">
        <v>11229</v>
      </c>
      <c r="C4" s="3691"/>
      <c r="D4" s="3691" t="s">
        <v>11230</v>
      </c>
      <c r="F4" s="3692" t="s">
        <v>11231</v>
      </c>
      <c r="G4" s="3693"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H4" s="3694" t="s">
        <v>11232</v>
      </c>
      <c r="J4" s="3694" t="s">
        <v>11233</v>
      </c>
      <c r="L4" s="3694" t="s">
        <v>11234</v>
      </c>
      <c r="N4" s="3694" t="s">
        <v>11235</v>
      </c>
      <c r="P4" s="3694" t="s">
        <v>11236</v>
      </c>
      <c r="R4" s="3694" t="s">
        <v>11237</v>
      </c>
      <c r="T4" s="3694" t="s">
        <v>6472</v>
      </c>
      <c r="V4" s="3694" t="s">
        <v>11238</v>
      </c>
      <c r="X4" s="3694" t="s">
        <v>11239</v>
      </c>
      <c r="Z4" s="3694" t="s">
        <v>11240</v>
      </c>
      <c r="AA4" s="3668"/>
      <c r="AB4" s="10">
        <v>1</v>
      </c>
    </row>
    <row r="5" spans="1:28" ht="15.75">
      <c r="B5" s="3690" t="s">
        <v>11241</v>
      </c>
      <c r="C5" s="3691"/>
      <c r="D5" s="3691" t="s">
        <v>11242</v>
      </c>
      <c r="F5" s="3695" t="s">
        <v>11243</v>
      </c>
      <c r="G5" s="3696" t="s">
        <v>11244</v>
      </c>
      <c r="H5" s="3697" t="s">
        <v>11245</v>
      </c>
      <c r="J5" s="3697" t="s">
        <v>11245</v>
      </c>
      <c r="L5" s="3697" t="s">
        <v>11246</v>
      </c>
      <c r="N5" s="3697" t="s">
        <v>11247</v>
      </c>
      <c r="P5" s="3697" t="s">
        <v>11246</v>
      </c>
      <c r="R5" s="3697" t="s">
        <v>11246</v>
      </c>
      <c r="T5" s="3697" t="s">
        <v>11246</v>
      </c>
      <c r="V5" s="3697" t="s">
        <v>11246</v>
      </c>
      <c r="X5" s="3697" t="s">
        <v>11246</v>
      </c>
      <c r="Z5" s="3697" t="s">
        <v>11248</v>
      </c>
      <c r="AA5" s="3668"/>
      <c r="AB5" s="10">
        <v>1</v>
      </c>
    </row>
    <row r="6" spans="1:28" ht="15.75">
      <c r="B6" s="3690" t="s">
        <v>11249</v>
      </c>
      <c r="C6" s="3691"/>
      <c r="D6" s="3691" t="s">
        <v>11250</v>
      </c>
      <c r="F6" s="3698" t="s">
        <v>11251</v>
      </c>
      <c r="G6" t="s">
        <v>11252</v>
      </c>
      <c r="H6" s="3698" t="s">
        <v>11253</v>
      </c>
      <c r="J6" s="3698" t="s">
        <v>11254</v>
      </c>
      <c r="L6" s="3698" t="s">
        <v>11255</v>
      </c>
      <c r="N6" s="3698" t="s">
        <v>11256</v>
      </c>
      <c r="P6" s="3698" t="s">
        <v>11257</v>
      </c>
      <c r="R6" s="3698" t="s">
        <v>11258</v>
      </c>
      <c r="T6" s="3698" t="s">
        <v>11259</v>
      </c>
      <c r="V6" s="3698" t="s">
        <v>11260</v>
      </c>
      <c r="X6" s="3698" t="s">
        <v>11261</v>
      </c>
      <c r="Z6" s="3698" t="s">
        <v>11262</v>
      </c>
      <c r="AA6" s="3668"/>
      <c r="AB6" s="10">
        <v>1</v>
      </c>
    </row>
    <row r="7" spans="1:28" ht="15.75">
      <c r="D7" s="3691"/>
      <c r="F7" s="3698" t="s">
        <v>11263</v>
      </c>
      <c r="G7" t="s">
        <v>11264</v>
      </c>
      <c r="H7" s="3699"/>
      <c r="J7" s="3698"/>
      <c r="L7" s="3698" t="s">
        <v>11265</v>
      </c>
      <c r="N7" s="3698" t="s">
        <v>11266</v>
      </c>
      <c r="P7" s="3699"/>
      <c r="R7" s="3699"/>
      <c r="T7" s="3699"/>
      <c r="V7" s="3699"/>
      <c r="X7" s="3699"/>
      <c r="Z7" s="3698" t="s">
        <v>11267</v>
      </c>
      <c r="AA7" s="3668"/>
      <c r="AB7" s="10">
        <v>1</v>
      </c>
    </row>
    <row r="8" spans="1:28" ht="15.75">
      <c r="B8" s="3690" t="s">
        <v>11268</v>
      </c>
      <c r="C8" s="3691" t="s">
        <v>11269</v>
      </c>
      <c r="D8" s="3690" t="s">
        <v>11270</v>
      </c>
      <c r="H8" s="3697" t="s">
        <v>11246</v>
      </c>
      <c r="J8" s="3697" t="s">
        <v>11246</v>
      </c>
      <c r="L8" s="3699"/>
      <c r="N8" s="3699"/>
      <c r="P8" s="3697" t="s">
        <v>11247</v>
      </c>
      <c r="R8" s="3697" t="s">
        <v>11247</v>
      </c>
      <c r="T8" s="3697" t="s">
        <v>11247</v>
      </c>
      <c r="V8" s="3697" t="s">
        <v>11247</v>
      </c>
      <c r="X8" s="3697" t="s">
        <v>11247</v>
      </c>
      <c r="Z8" s="3700"/>
      <c r="AA8" s="3668"/>
      <c r="AB8" s="10">
        <v>1</v>
      </c>
    </row>
    <row r="9" spans="1:28" ht="15.75">
      <c r="B9" s="3690" t="s">
        <v>11271</v>
      </c>
      <c r="C9" s="3691" t="s">
        <v>11272</v>
      </c>
      <c r="D9" s="3690" t="s">
        <v>11273</v>
      </c>
      <c r="F9" s="3695" t="s">
        <v>11274</v>
      </c>
      <c r="G9" s="3696" t="s">
        <v>11275</v>
      </c>
      <c r="H9" s="3698" t="s">
        <v>11276</v>
      </c>
      <c r="J9" s="3698" t="s">
        <v>11277</v>
      </c>
      <c r="L9" s="3697" t="s">
        <v>11247</v>
      </c>
      <c r="N9" s="3697" t="s">
        <v>11278</v>
      </c>
      <c r="P9" s="3698" t="s">
        <v>11279</v>
      </c>
      <c r="R9" s="3698" t="s">
        <v>11280</v>
      </c>
      <c r="T9" s="3698" t="s">
        <v>11281</v>
      </c>
      <c r="V9" s="3698" t="s">
        <v>11282</v>
      </c>
      <c r="X9" s="3698" t="s">
        <v>11283</v>
      </c>
      <c r="Z9" s="3700"/>
      <c r="AA9" s="3668"/>
      <c r="AB9" s="10">
        <v>1</v>
      </c>
    </row>
    <row r="10" spans="1:28" ht="15.75">
      <c r="C10" s="2708"/>
      <c r="F10" s="3698" t="s">
        <v>11284</v>
      </c>
      <c r="G10" t="s">
        <v>11285</v>
      </c>
      <c r="H10" s="3698" t="s">
        <v>11286</v>
      </c>
      <c r="J10" s="3698" t="s">
        <v>11287</v>
      </c>
      <c r="L10" s="3698" t="s">
        <v>11288</v>
      </c>
      <c r="N10" s="3698" t="s">
        <v>11289</v>
      </c>
      <c r="P10" s="3699"/>
      <c r="R10" s="3699"/>
      <c r="T10" s="3699"/>
      <c r="V10" s="3699"/>
      <c r="X10" s="3699"/>
      <c r="Z10" s="3699"/>
      <c r="AA10" s="3668"/>
      <c r="AB10" s="10">
        <v>1</v>
      </c>
    </row>
    <row r="11" spans="1:28" ht="15.75">
      <c r="B11" s="3690" t="s">
        <v>11290</v>
      </c>
      <c r="C11" s="3691"/>
      <c r="D11" s="3690" t="s">
        <v>11291</v>
      </c>
      <c r="F11" s="3698" t="s">
        <v>11292</v>
      </c>
      <c r="G11" t="s">
        <v>11293</v>
      </c>
      <c r="H11" s="3699"/>
      <c r="J11" s="3698" t="s">
        <v>11294</v>
      </c>
      <c r="L11" s="3698" t="s">
        <v>11295</v>
      </c>
      <c r="N11" s="3699"/>
      <c r="P11" s="3697" t="s">
        <v>11248</v>
      </c>
      <c r="R11" s="3697" t="s">
        <v>11296</v>
      </c>
      <c r="T11" s="3697" t="s">
        <v>11297</v>
      </c>
      <c r="V11" s="3697" t="s">
        <v>11298</v>
      </c>
      <c r="X11" s="3697" t="s">
        <v>11248</v>
      </c>
      <c r="Z11" s="3699"/>
      <c r="AA11" s="3668"/>
      <c r="AB11" s="10">
        <v>1</v>
      </c>
    </row>
    <row r="12" spans="1:28" ht="15.75">
      <c r="B12" s="3690" t="s">
        <v>11299</v>
      </c>
      <c r="C12" s="3691"/>
      <c r="D12" s="3691" t="s">
        <v>11300</v>
      </c>
      <c r="H12" s="3697" t="s">
        <v>11247</v>
      </c>
      <c r="J12" s="3698" t="s">
        <v>11301</v>
      </c>
      <c r="L12" s="3698" t="s">
        <v>11302</v>
      </c>
      <c r="N12" s="3697" t="s">
        <v>11248</v>
      </c>
      <c r="P12" s="3698" t="s">
        <v>11303</v>
      </c>
      <c r="R12" s="3698" t="s">
        <v>11304</v>
      </c>
      <c r="T12" s="3698" t="s">
        <v>11305</v>
      </c>
      <c r="V12" s="3698" t="s">
        <v>11306</v>
      </c>
      <c r="X12" s="3698" t="s">
        <v>11307</v>
      </c>
      <c r="Z12" s="3699"/>
      <c r="AA12" s="3668"/>
      <c r="AB12" s="10">
        <v>1</v>
      </c>
    </row>
    <row r="13" spans="1:28" ht="15.75">
      <c r="B13" s="3690" t="s">
        <v>11308</v>
      </c>
      <c r="C13" s="3691"/>
      <c r="D13" s="3690" t="s">
        <v>11309</v>
      </c>
      <c r="F13" s="3695" t="s">
        <v>11310</v>
      </c>
      <c r="G13" s="3696" t="s">
        <v>11311</v>
      </c>
      <c r="H13" s="3698" t="s">
        <v>11312</v>
      </c>
      <c r="J13" s="3698" t="s">
        <v>11313</v>
      </c>
      <c r="L13" s="3699"/>
      <c r="N13" s="3698" t="s">
        <v>11314</v>
      </c>
      <c r="P13" s="3699"/>
      <c r="R13" s="3699"/>
      <c r="T13" s="3699"/>
      <c r="V13" s="3699"/>
      <c r="X13" s="3699"/>
      <c r="Z13" s="3699"/>
      <c r="AA13" s="3668"/>
      <c r="AB13" s="10">
        <v>1</v>
      </c>
    </row>
    <row r="14" spans="1:28" ht="15.75">
      <c r="F14" s="3698" t="s">
        <v>11315</v>
      </c>
      <c r="G14" t="s">
        <v>11316</v>
      </c>
      <c r="H14" s="3698" t="s">
        <v>11317</v>
      </c>
      <c r="J14" s="3698"/>
      <c r="L14" s="3697" t="s">
        <v>11278</v>
      </c>
      <c r="N14" s="3699"/>
      <c r="P14" s="3697" t="s">
        <v>11297</v>
      </c>
      <c r="R14" s="3697" t="s">
        <v>11278</v>
      </c>
      <c r="T14" s="3697" t="s">
        <v>11248</v>
      </c>
      <c r="V14" s="3699"/>
      <c r="X14" s="3699"/>
      <c r="Z14" s="3699"/>
      <c r="AA14" s="3668"/>
      <c r="AB14" s="10">
        <v>1</v>
      </c>
    </row>
    <row r="15" spans="1:28" ht="15.75">
      <c r="B15" s="3690" t="s">
        <v>11318</v>
      </c>
      <c r="C15" s="3691" t="s">
        <v>11319</v>
      </c>
      <c r="D15" s="3691" t="s">
        <v>11320</v>
      </c>
      <c r="F15" s="3698" t="s">
        <v>11321</v>
      </c>
      <c r="G15" t="s">
        <v>11322</v>
      </c>
      <c r="H15" s="3699"/>
      <c r="J15" s="3697" t="s">
        <v>11247</v>
      </c>
      <c r="L15" s="3698" t="s">
        <v>11323</v>
      </c>
      <c r="N15" s="3697" t="s">
        <v>11297</v>
      </c>
      <c r="P15" s="3698" t="s">
        <v>11324</v>
      </c>
      <c r="R15" s="3698" t="s">
        <v>11325</v>
      </c>
      <c r="T15" s="3698" t="s">
        <v>11326</v>
      </c>
      <c r="V15" s="3699"/>
      <c r="X15" s="3699"/>
      <c r="Z15" s="3699"/>
      <c r="AA15" s="3668"/>
      <c r="AB15" s="10">
        <v>1</v>
      </c>
    </row>
    <row r="16" spans="1:28" ht="15.75">
      <c r="B16" s="3690" t="s">
        <v>11318</v>
      </c>
      <c r="C16" s="3691" t="s">
        <v>11319</v>
      </c>
      <c r="D16" s="3691" t="s">
        <v>11327</v>
      </c>
      <c r="H16" s="3697" t="s">
        <v>10523</v>
      </c>
      <c r="J16" s="3698" t="s">
        <v>11328</v>
      </c>
      <c r="L16" s="3699"/>
      <c r="N16" s="3698" t="s">
        <v>11329</v>
      </c>
      <c r="P16" s="3699"/>
      <c r="R16" s="3699"/>
      <c r="T16" s="3699"/>
      <c r="V16" s="3699"/>
      <c r="X16" s="3699"/>
      <c r="Z16" s="3699"/>
      <c r="AA16" s="3668"/>
      <c r="AB16" s="10">
        <v>1</v>
      </c>
    </row>
    <row r="17" spans="2:28" ht="15.75">
      <c r="B17" s="3690" t="s">
        <v>11318</v>
      </c>
      <c r="C17" s="3691" t="s">
        <v>11319</v>
      </c>
      <c r="D17" s="3691" t="s">
        <v>11330</v>
      </c>
      <c r="F17" s="3695" t="s">
        <v>11331</v>
      </c>
      <c r="G17" s="3696" t="s">
        <v>11332</v>
      </c>
      <c r="H17" s="3701" t="s">
        <v>11333</v>
      </c>
      <c r="J17" s="3698" t="s">
        <v>11334</v>
      </c>
      <c r="L17" s="3697" t="s">
        <v>11335</v>
      </c>
      <c r="N17" s="3699"/>
      <c r="P17" s="3699"/>
      <c r="R17" s="3697" t="s">
        <v>11248</v>
      </c>
      <c r="T17" s="3699"/>
      <c r="V17" s="3699"/>
      <c r="X17" s="3699"/>
      <c r="Z17" s="3699"/>
      <c r="AA17" s="3668"/>
      <c r="AB17" s="10">
        <v>1</v>
      </c>
    </row>
    <row r="18" spans="2:28" ht="15.75">
      <c r="F18" s="3698" t="s">
        <v>11336</v>
      </c>
      <c r="G18" t="s">
        <v>11337</v>
      </c>
      <c r="H18" s="3699"/>
      <c r="J18" s="3698" t="s">
        <v>11338</v>
      </c>
      <c r="L18" s="3698" t="s">
        <v>11339</v>
      </c>
      <c r="N18" s="3699"/>
      <c r="P18" s="3699"/>
      <c r="R18" s="3698" t="s">
        <v>11340</v>
      </c>
      <c r="T18" s="3699"/>
      <c r="V18" s="3699"/>
      <c r="X18" s="3699"/>
      <c r="Z18" s="3699"/>
      <c r="AA18" s="3668"/>
      <c r="AB18" s="10">
        <v>1</v>
      </c>
    </row>
    <row r="19" spans="2:28" ht="15.75">
      <c r="B19" s="3690" t="s">
        <v>11341</v>
      </c>
      <c r="C19" s="3691"/>
      <c r="D19" s="3691" t="s">
        <v>11342</v>
      </c>
      <c r="F19" s="3698" t="s">
        <v>11343</v>
      </c>
      <c r="G19" t="s">
        <v>11344</v>
      </c>
      <c r="H19" s="3697" t="s">
        <v>11278</v>
      </c>
      <c r="J19" s="3698" t="s">
        <v>11345</v>
      </c>
      <c r="L19" s="3698" t="s">
        <v>11346</v>
      </c>
      <c r="N19" s="3699"/>
      <c r="P19" s="3699"/>
      <c r="R19" s="3699"/>
      <c r="T19" s="3699"/>
      <c r="V19" s="3699"/>
      <c r="X19" s="3699"/>
      <c r="Z19" s="3699"/>
      <c r="AA19" s="3668"/>
      <c r="AB19" s="10">
        <v>1</v>
      </c>
    </row>
    <row r="20" spans="2:28" ht="15.75">
      <c r="B20" s="3690" t="s">
        <v>11341</v>
      </c>
      <c r="C20" s="3691"/>
      <c r="D20" s="3691" t="s">
        <v>11347</v>
      </c>
      <c r="H20" s="3698" t="s">
        <v>11348</v>
      </c>
      <c r="J20" s="3698"/>
      <c r="L20" s="3699"/>
      <c r="N20" s="3699"/>
      <c r="P20" s="3699"/>
      <c r="R20" s="3697" t="s">
        <v>11349</v>
      </c>
      <c r="T20" s="3699"/>
      <c r="V20" s="3699"/>
      <c r="X20" s="3699"/>
      <c r="Z20" s="3699"/>
      <c r="AA20" s="3668"/>
      <c r="AB20" s="10">
        <v>1</v>
      </c>
    </row>
    <row r="21" spans="2:28" ht="15.75">
      <c r="B21" s="3690" t="s">
        <v>11341</v>
      </c>
      <c r="C21" s="3691"/>
      <c r="D21" s="3691" t="s">
        <v>11350</v>
      </c>
      <c r="F21" s="3695" t="s">
        <v>11351</v>
      </c>
      <c r="G21" s="3696" t="s">
        <v>11352</v>
      </c>
      <c r="H21" s="3698" t="s">
        <v>11353</v>
      </c>
      <c r="J21" s="3697" t="s">
        <v>10523</v>
      </c>
      <c r="L21" s="3699"/>
      <c r="N21" s="3699"/>
      <c r="P21" s="3699"/>
      <c r="R21" s="3698" t="s">
        <v>11354</v>
      </c>
      <c r="T21" s="3699"/>
      <c r="V21" s="3699"/>
      <c r="X21" s="3699"/>
      <c r="Z21" s="3699"/>
      <c r="AA21" s="3668"/>
      <c r="AB21" s="10">
        <v>1</v>
      </c>
    </row>
    <row r="22" spans="2:28" ht="15.75">
      <c r="F22" s="3698" t="s">
        <v>11355</v>
      </c>
      <c r="G22" t="s">
        <v>11356</v>
      </c>
      <c r="H22" s="3698"/>
      <c r="J22" s="3701" t="s">
        <v>11357</v>
      </c>
      <c r="L22" s="3699"/>
      <c r="N22" s="3699"/>
      <c r="P22" s="3699"/>
      <c r="R22" s="3699"/>
      <c r="T22" s="3699"/>
      <c r="V22" s="3699"/>
      <c r="X22" s="3699"/>
      <c r="Z22" s="3699"/>
      <c r="AA22" s="3668"/>
      <c r="AB22" s="10">
        <v>1</v>
      </c>
    </row>
    <row r="23" spans="2:28" ht="15.75">
      <c r="B23" s="3690" t="s">
        <v>11358</v>
      </c>
      <c r="C23" s="3691" t="s">
        <v>11359</v>
      </c>
      <c r="D23" s="3691" t="s">
        <v>11360</v>
      </c>
      <c r="F23" s="3698" t="s">
        <v>11361</v>
      </c>
      <c r="G23" t="s">
        <v>11362</v>
      </c>
      <c r="H23" s="3697" t="s">
        <v>11248</v>
      </c>
      <c r="J23" s="3701"/>
      <c r="L23" s="3699"/>
      <c r="N23" s="3699"/>
      <c r="P23" s="3699"/>
      <c r="R23" s="3697" t="s">
        <v>11363</v>
      </c>
      <c r="T23" s="3699"/>
      <c r="V23" s="3699"/>
      <c r="X23" s="3699"/>
      <c r="Z23" s="3699"/>
      <c r="AA23" s="3668"/>
      <c r="AB23" s="10">
        <v>1</v>
      </c>
    </row>
    <row r="24" spans="2:28" ht="15.75">
      <c r="H24" s="3698" t="s">
        <v>11364</v>
      </c>
      <c r="J24" s="3697" t="s">
        <v>11278</v>
      </c>
      <c r="L24" s="3699"/>
      <c r="N24" s="3699"/>
      <c r="P24" s="3699"/>
      <c r="R24" s="3698" t="s">
        <v>11365</v>
      </c>
      <c r="T24" s="3699"/>
      <c r="V24" s="3699"/>
      <c r="X24" s="3699"/>
      <c r="Z24" s="3699"/>
      <c r="AA24" s="3668"/>
      <c r="AB24" s="10">
        <v>1</v>
      </c>
    </row>
    <row r="25" spans="2:28" ht="15.75">
      <c r="B25" s="3690" t="s">
        <v>11366</v>
      </c>
      <c r="C25" s="3691" t="s">
        <v>11367</v>
      </c>
      <c r="D25" s="3691" t="s">
        <v>11368</v>
      </c>
      <c r="F25" s="3695" t="s">
        <v>11369</v>
      </c>
      <c r="G25" s="3696" t="s">
        <v>11370</v>
      </c>
      <c r="H25" s="3698" t="s">
        <v>11371</v>
      </c>
      <c r="J25" s="3698" t="s">
        <v>11372</v>
      </c>
      <c r="L25" s="3699"/>
      <c r="N25" s="3699"/>
      <c r="P25" s="3699"/>
      <c r="R25" s="3699"/>
      <c r="T25" s="3699"/>
      <c r="V25" s="3699"/>
      <c r="X25" s="3699"/>
      <c r="Z25" s="3699"/>
      <c r="AA25" s="3668"/>
      <c r="AB25" s="10">
        <v>1</v>
      </c>
    </row>
    <row r="26" spans="2:28" ht="15.75">
      <c r="B26" s="3690" t="s">
        <v>11366</v>
      </c>
      <c r="C26" s="3691" t="s">
        <v>11373</v>
      </c>
      <c r="D26" s="3691" t="s">
        <v>11374</v>
      </c>
      <c r="F26" s="3701" t="s">
        <v>11375</v>
      </c>
      <c r="G26" t="s">
        <v>11376</v>
      </c>
      <c r="H26" s="3698"/>
      <c r="J26" s="3698" t="s">
        <v>11377</v>
      </c>
      <c r="L26" s="3699"/>
      <c r="N26" s="3699"/>
      <c r="P26" s="3699"/>
      <c r="R26" s="3697" t="s">
        <v>11298</v>
      </c>
      <c r="T26" s="3699"/>
      <c r="V26" s="3699"/>
      <c r="X26" s="3699"/>
      <c r="Z26" s="3699"/>
      <c r="AA26" s="3668"/>
      <c r="AB26" s="10">
        <v>1</v>
      </c>
    </row>
    <row r="27" spans="2:28" ht="15.75">
      <c r="F27" s="3701" t="s">
        <v>11378</v>
      </c>
      <c r="G27" t="s">
        <v>11379</v>
      </c>
      <c r="H27" s="3697" t="s">
        <v>11380</v>
      </c>
      <c r="J27" s="3698"/>
      <c r="L27" s="3699"/>
      <c r="N27" s="3699"/>
      <c r="P27" s="3699"/>
      <c r="R27" s="3698" t="s">
        <v>11381</v>
      </c>
      <c r="T27" s="3699"/>
      <c r="V27" s="3699"/>
      <c r="X27" s="3699"/>
      <c r="Z27" s="3699"/>
      <c r="AA27" s="3668"/>
      <c r="AB27" s="10">
        <v>1</v>
      </c>
    </row>
    <row r="28" spans="2:28" ht="15.75">
      <c r="B28" s="3690" t="s">
        <v>11382</v>
      </c>
      <c r="C28" s="3691" t="s">
        <v>11383</v>
      </c>
      <c r="D28" s="3691" t="s">
        <v>11384</v>
      </c>
      <c r="F28" s="3701" t="s">
        <v>11385</v>
      </c>
      <c r="G28" t="s">
        <v>11386</v>
      </c>
      <c r="H28" s="3701" t="s">
        <v>11387</v>
      </c>
      <c r="J28" s="3697" t="s">
        <v>11248</v>
      </c>
      <c r="L28" s="3699"/>
      <c r="N28" s="3699"/>
      <c r="P28" s="3699"/>
      <c r="R28" s="3699"/>
      <c r="T28" s="3699"/>
      <c r="V28" s="3699"/>
      <c r="X28" s="3699"/>
      <c r="Z28" s="3699"/>
      <c r="AA28" s="3668"/>
      <c r="AB28" s="10">
        <v>1</v>
      </c>
    </row>
    <row r="29" spans="2:28" ht="15.75">
      <c r="B29" s="3690" t="s">
        <v>11388</v>
      </c>
      <c r="C29" s="3691" t="s">
        <v>11389</v>
      </c>
      <c r="D29" s="3691" t="s">
        <v>11390</v>
      </c>
      <c r="H29" s="3701" t="s">
        <v>11391</v>
      </c>
      <c r="J29" s="3698" t="s">
        <v>11392</v>
      </c>
      <c r="L29" s="3699"/>
      <c r="N29" s="3699"/>
      <c r="P29" s="3699"/>
      <c r="R29" s="3699"/>
      <c r="T29" s="3699"/>
      <c r="V29" s="3699"/>
      <c r="X29" s="3699"/>
      <c r="Z29" s="3699"/>
      <c r="AA29" s="3668"/>
      <c r="AB29" s="10">
        <v>1</v>
      </c>
    </row>
    <row r="30" spans="2:28" ht="15.75">
      <c r="F30" s="3695" t="s">
        <v>11297</v>
      </c>
      <c r="G30" s="3696" t="s">
        <v>11393</v>
      </c>
      <c r="H30" s="3701"/>
      <c r="J30" s="3698"/>
      <c r="L30" s="3699"/>
      <c r="N30" s="3699"/>
      <c r="P30" s="3699"/>
      <c r="R30" s="3699"/>
      <c r="T30" s="3699"/>
      <c r="V30" s="3699"/>
      <c r="X30" s="3699"/>
      <c r="Z30" s="3699"/>
      <c r="AA30" s="3668"/>
      <c r="AB30" s="10">
        <v>1</v>
      </c>
    </row>
    <row r="31" spans="2:28" ht="15.75">
      <c r="B31" s="3690" t="s">
        <v>11394</v>
      </c>
      <c r="C31" s="3691" t="s">
        <v>11395</v>
      </c>
      <c r="D31" s="3691" t="s">
        <v>11396</v>
      </c>
      <c r="F31" s="3698" t="s">
        <v>11397</v>
      </c>
      <c r="G31" t="s">
        <v>11398</v>
      </c>
      <c r="H31" s="3697" t="s">
        <v>11399</v>
      </c>
      <c r="J31" s="3697" t="s">
        <v>11380</v>
      </c>
      <c r="L31" s="3699"/>
      <c r="N31" s="3699"/>
      <c r="P31" s="3699"/>
      <c r="R31" s="3699"/>
      <c r="T31" s="3699"/>
      <c r="V31" s="3699"/>
      <c r="X31" s="3699"/>
      <c r="Z31" s="3699"/>
      <c r="AA31" s="3668"/>
      <c r="AB31" s="10">
        <v>1</v>
      </c>
    </row>
    <row r="32" spans="2:28" ht="15.75">
      <c r="F32" s="3698" t="s">
        <v>11400</v>
      </c>
      <c r="G32" s="2972" t="s">
        <v>11401</v>
      </c>
      <c r="H32" s="3698" t="s">
        <v>11402</v>
      </c>
      <c r="J32" s="3701" t="s">
        <v>11403</v>
      </c>
      <c r="L32" s="3699"/>
      <c r="N32" s="3699"/>
      <c r="P32" s="3699"/>
      <c r="R32" s="3699"/>
      <c r="T32" s="3699"/>
      <c r="V32" s="3699"/>
      <c r="X32" s="3699"/>
      <c r="Z32" s="3699"/>
      <c r="AA32" s="3668"/>
      <c r="AB32" s="10">
        <v>1</v>
      </c>
    </row>
    <row r="33" spans="2:28" ht="15.75">
      <c r="B33" s="3690" t="s">
        <v>11404</v>
      </c>
      <c r="C33" s="3691" t="s">
        <v>11367</v>
      </c>
      <c r="D33" s="3691" t="s">
        <v>11368</v>
      </c>
      <c r="F33" s="3698" t="s">
        <v>11405</v>
      </c>
      <c r="G33" s="2972" t="s">
        <v>11406</v>
      </c>
      <c r="H33" s="3698" t="s">
        <v>11407</v>
      </c>
      <c r="J33" s="3701" t="s">
        <v>11408</v>
      </c>
      <c r="L33" s="3699"/>
      <c r="N33" s="3699"/>
      <c r="P33" s="3699"/>
      <c r="R33" s="3699"/>
      <c r="T33" s="3699"/>
      <c r="V33" s="3699"/>
      <c r="X33" s="3699"/>
      <c r="Z33" s="3699"/>
      <c r="AA33" s="3668"/>
      <c r="AB33" s="10">
        <v>1</v>
      </c>
    </row>
    <row r="34" spans="2:28" ht="15.75">
      <c r="B34" s="3690" t="s">
        <v>11404</v>
      </c>
      <c r="C34" s="3691" t="s">
        <v>11373</v>
      </c>
      <c r="D34" s="3691" t="s">
        <v>11374</v>
      </c>
      <c r="H34" s="3699"/>
      <c r="J34" s="3701"/>
      <c r="L34" s="3699"/>
      <c r="N34" s="3699"/>
      <c r="P34" s="3699"/>
      <c r="R34" s="3699"/>
      <c r="T34" s="3699"/>
      <c r="V34" s="3699"/>
      <c r="X34" s="3699"/>
      <c r="Z34" s="3699"/>
      <c r="AA34" s="3668"/>
      <c r="AB34" s="10">
        <v>1</v>
      </c>
    </row>
    <row r="35" spans="2:28" ht="15.75">
      <c r="F35" s="3695" t="s">
        <v>11409</v>
      </c>
      <c r="G35" s="3696" t="s">
        <v>11410</v>
      </c>
      <c r="H35" s="3699"/>
      <c r="J35" s="3697" t="s">
        <v>11399</v>
      </c>
      <c r="L35" s="3699"/>
      <c r="N35" s="3699"/>
      <c r="P35" s="3699"/>
      <c r="R35" s="3699"/>
      <c r="T35" s="3699"/>
      <c r="V35" s="3699"/>
      <c r="X35" s="3699"/>
      <c r="Z35" s="3699"/>
      <c r="AA35" s="3668"/>
      <c r="AB35" s="10">
        <v>1</v>
      </c>
    </row>
    <row r="36" spans="2:28" ht="15.75">
      <c r="B36" s="3690" t="s">
        <v>1266</v>
      </c>
      <c r="C36" s="3691" t="s">
        <v>11359</v>
      </c>
      <c r="D36" s="3690" t="s">
        <v>11411</v>
      </c>
      <c r="F36" s="3701" t="s">
        <v>11412</v>
      </c>
      <c r="G36" t="s">
        <v>11413</v>
      </c>
      <c r="H36" s="3699"/>
      <c r="J36" s="3698" t="s">
        <v>11414</v>
      </c>
      <c r="L36" s="3699"/>
      <c r="N36" s="3699"/>
      <c r="P36" s="3699"/>
      <c r="R36" s="3699"/>
      <c r="T36" s="3699"/>
      <c r="V36" s="3699"/>
      <c r="X36" s="3699"/>
      <c r="Z36" s="3699"/>
      <c r="AA36" s="3668"/>
      <c r="AB36" s="10">
        <v>1</v>
      </c>
    </row>
    <row r="37" spans="2:28" ht="15.75">
      <c r="F37" s="3701" t="s">
        <v>11415</v>
      </c>
      <c r="G37" t="s">
        <v>11416</v>
      </c>
      <c r="H37" s="3699"/>
      <c r="J37" s="3698" t="s">
        <v>11417</v>
      </c>
      <c r="L37" s="3699"/>
      <c r="N37" s="3699"/>
      <c r="P37" s="3699"/>
      <c r="R37" s="3699"/>
      <c r="T37" s="3699"/>
      <c r="V37" s="3699"/>
      <c r="X37" s="3699"/>
      <c r="Z37" s="3699"/>
      <c r="AA37" s="3668"/>
      <c r="AB37" s="10">
        <v>1</v>
      </c>
    </row>
    <row r="38" spans="2:28" ht="15.75">
      <c r="B38" s="3690" t="s">
        <v>11418</v>
      </c>
      <c r="C38" s="3691" t="s">
        <v>11419</v>
      </c>
      <c r="D38" s="3691" t="s">
        <v>11374</v>
      </c>
      <c r="H38" s="3699"/>
      <c r="J38" s="3699"/>
      <c r="L38" s="3699"/>
      <c r="N38" s="3699"/>
      <c r="P38" s="3699"/>
      <c r="R38" s="3699"/>
      <c r="T38" s="3699"/>
      <c r="V38" s="3699"/>
      <c r="X38" s="3699"/>
      <c r="Z38" s="3699"/>
      <c r="AA38" s="3668"/>
      <c r="AB38" s="10">
        <v>1</v>
      </c>
    </row>
    <row r="39" spans="2:28" ht="15.75">
      <c r="B39" s="3690" t="s">
        <v>11418</v>
      </c>
      <c r="C39" s="3691" t="s">
        <v>11420</v>
      </c>
      <c r="D39" s="3691" t="s">
        <v>11421</v>
      </c>
      <c r="F39" s="3695" t="s">
        <v>11422</v>
      </c>
      <c r="G39" s="3696" t="s">
        <v>11248</v>
      </c>
      <c r="H39" s="3699"/>
      <c r="J39" s="3699"/>
      <c r="L39" s="3699"/>
      <c r="N39" s="3699"/>
      <c r="P39" s="3699"/>
      <c r="R39" s="3699"/>
      <c r="T39" s="3699"/>
      <c r="V39" s="3699"/>
      <c r="X39" s="3699"/>
      <c r="Z39" s="3699"/>
      <c r="AA39" s="3668"/>
      <c r="AB39" s="10">
        <v>1</v>
      </c>
    </row>
    <row r="40" spans="2:28" ht="15.75">
      <c r="F40" s="3690" t="s">
        <v>11423</v>
      </c>
      <c r="G40" t="s">
        <v>11424</v>
      </c>
      <c r="H40" s="3699"/>
      <c r="J40" s="3699"/>
      <c r="L40" s="3699"/>
      <c r="N40" s="3699"/>
      <c r="P40" s="3699"/>
      <c r="R40" s="3699"/>
      <c r="T40" s="3699"/>
      <c r="V40" s="3699"/>
      <c r="X40" s="3699"/>
      <c r="Z40" s="3699"/>
      <c r="AA40" s="3668"/>
      <c r="AB40" s="10">
        <v>1</v>
      </c>
    </row>
    <row r="41" spans="2:28" ht="15.75">
      <c r="B41" s="3690" t="s">
        <v>11425</v>
      </c>
      <c r="C41" s="3691" t="s">
        <v>11426</v>
      </c>
      <c r="D41" s="3691" t="s">
        <v>11427</v>
      </c>
      <c r="F41" s="3690" t="s">
        <v>11428</v>
      </c>
      <c r="G41" t="s">
        <v>11429</v>
      </c>
      <c r="H41" s="3699"/>
      <c r="J41" s="3699"/>
      <c r="L41" s="3699"/>
      <c r="N41" s="3699"/>
      <c r="P41" s="3699"/>
      <c r="R41" s="3699"/>
      <c r="T41" s="3699"/>
      <c r="V41" s="3699"/>
      <c r="X41" s="3699"/>
      <c r="Z41" s="3699"/>
      <c r="AA41" s="3668"/>
      <c r="AB41" s="10">
        <v>1</v>
      </c>
    </row>
    <row r="42" spans="2:28" ht="15.75">
      <c r="H42" s="3699"/>
      <c r="J42" s="3699"/>
      <c r="L42" s="3699"/>
      <c r="N42" s="3699"/>
      <c r="P42" s="3699"/>
      <c r="R42" s="3699"/>
      <c r="T42" s="3699"/>
      <c r="V42" s="3699"/>
      <c r="X42" s="3699"/>
      <c r="Z42" s="3699"/>
      <c r="AA42" s="3668"/>
      <c r="AB42" s="10">
        <v>1</v>
      </c>
    </row>
    <row r="43" spans="2:28" ht="15.75">
      <c r="B43" s="3690" t="s">
        <v>11430</v>
      </c>
      <c r="C43" s="3691" t="s">
        <v>11431</v>
      </c>
      <c r="D43" s="3691" t="s">
        <v>11432</v>
      </c>
      <c r="F43" s="3695" t="s">
        <v>11296</v>
      </c>
      <c r="G43" s="3696" t="s">
        <v>11433</v>
      </c>
      <c r="H43" s="3699"/>
      <c r="J43" s="3699"/>
      <c r="L43" s="3699"/>
      <c r="N43" s="3699"/>
      <c r="P43" s="3699"/>
      <c r="R43" s="3699"/>
      <c r="T43" s="3699"/>
      <c r="V43" s="3699"/>
      <c r="X43" s="3699"/>
      <c r="Z43" s="3699"/>
      <c r="AA43" s="3668"/>
      <c r="AB43" s="10">
        <v>1</v>
      </c>
    </row>
    <row r="44" spans="2:28" ht="15.75">
      <c r="B44" s="3690" t="s">
        <v>11434</v>
      </c>
      <c r="C44" s="3691" t="s">
        <v>11435</v>
      </c>
      <c r="D44" s="3691" t="s">
        <v>11436</v>
      </c>
      <c r="F44" s="3690" t="s">
        <v>11437</v>
      </c>
      <c r="G44" t="s">
        <v>11438</v>
      </c>
      <c r="H44" s="3699"/>
      <c r="J44" s="3699"/>
      <c r="L44" s="3699"/>
      <c r="N44" s="3699"/>
      <c r="P44" s="3699"/>
      <c r="R44" s="3699"/>
      <c r="T44" s="3699"/>
      <c r="V44" s="3699"/>
      <c r="X44" s="3699"/>
      <c r="Z44" s="3699"/>
      <c r="AA44" s="3668"/>
      <c r="AB44" s="10">
        <v>1</v>
      </c>
    </row>
    <row r="45" spans="2:28" ht="15.75">
      <c r="F45" s="3690" t="s">
        <v>11439</v>
      </c>
      <c r="G45" t="s">
        <v>11440</v>
      </c>
      <c r="H45" s="3699"/>
      <c r="J45" s="3699"/>
      <c r="L45" s="3699"/>
      <c r="N45" s="3699"/>
      <c r="P45" s="3699"/>
      <c r="R45" s="3699"/>
      <c r="T45" s="3699"/>
      <c r="V45" s="3699"/>
      <c r="X45" s="3699"/>
      <c r="Z45" s="3699"/>
      <c r="AA45" s="3668"/>
      <c r="AB45" s="10">
        <v>1</v>
      </c>
    </row>
    <row r="46" spans="2:28" ht="15.75">
      <c r="B46" s="3690" t="s">
        <v>11441</v>
      </c>
      <c r="C46" s="3691" t="s">
        <v>11367</v>
      </c>
      <c r="D46" s="3691" t="s">
        <v>11368</v>
      </c>
      <c r="H46" s="3699"/>
      <c r="J46" s="3699"/>
      <c r="L46" s="3699"/>
      <c r="N46" s="3699"/>
      <c r="P46" s="3699"/>
      <c r="R46" s="3699"/>
      <c r="T46" s="3699"/>
      <c r="V46" s="3699"/>
      <c r="X46" s="3699"/>
      <c r="Z46" s="3699"/>
      <c r="AA46" s="3668"/>
      <c r="AB46" s="10">
        <v>1</v>
      </c>
    </row>
    <row r="47" spans="2:28" ht="15.75">
      <c r="F47" s="3695" t="s">
        <v>11442</v>
      </c>
      <c r="G47" s="3696" t="s">
        <v>11443</v>
      </c>
      <c r="H47" s="3699"/>
      <c r="J47" s="3699"/>
      <c r="L47" s="3699"/>
      <c r="N47" s="3699"/>
      <c r="P47" s="3699"/>
      <c r="R47" s="3699"/>
      <c r="T47" s="3699"/>
      <c r="V47" s="3699"/>
      <c r="X47" s="3699"/>
      <c r="Z47" s="3699"/>
      <c r="AA47" s="3668"/>
      <c r="AB47" s="10">
        <v>1</v>
      </c>
    </row>
    <row r="48" spans="2:28" ht="15.75">
      <c r="B48" s="3690" t="s">
        <v>11444</v>
      </c>
      <c r="C48" s="3691" t="s">
        <v>11445</v>
      </c>
      <c r="D48" s="3691" t="s">
        <v>11445</v>
      </c>
      <c r="F48" s="3690" t="s">
        <v>11446</v>
      </c>
      <c r="G48" t="s">
        <v>11447</v>
      </c>
      <c r="H48" s="3699"/>
      <c r="J48" s="3699"/>
      <c r="L48" s="3699"/>
      <c r="N48" s="3699"/>
      <c r="P48" s="3699"/>
      <c r="R48" s="3699"/>
      <c r="T48" s="3699"/>
      <c r="V48" s="3699"/>
      <c r="X48" s="3699"/>
      <c r="Z48" s="3699"/>
      <c r="AA48" s="3668"/>
      <c r="AB48" s="10">
        <v>1</v>
      </c>
    </row>
    <row r="49" spans="2:28" ht="15.75">
      <c r="B49" s="3690" t="s">
        <v>11448</v>
      </c>
      <c r="C49" s="3691" t="s">
        <v>11419</v>
      </c>
      <c r="D49" s="3691" t="s">
        <v>11374</v>
      </c>
      <c r="F49" s="3690" t="s">
        <v>11449</v>
      </c>
      <c r="G49" t="s">
        <v>11450</v>
      </c>
      <c r="H49" s="3699"/>
      <c r="J49" s="3699"/>
      <c r="L49" s="3699"/>
      <c r="N49" s="3699"/>
      <c r="P49" s="3699"/>
      <c r="R49" s="3699"/>
      <c r="T49" s="3699"/>
      <c r="V49" s="3699"/>
      <c r="X49" s="3699"/>
      <c r="Z49" s="3699"/>
      <c r="AA49" s="3668"/>
      <c r="AB49" s="10">
        <v>1</v>
      </c>
    </row>
    <row r="50" spans="2:28" ht="15.75">
      <c r="B50" s="3690" t="s">
        <v>11451</v>
      </c>
      <c r="C50" s="3691" t="s">
        <v>11420</v>
      </c>
      <c r="D50" s="3691" t="s">
        <v>11421</v>
      </c>
      <c r="H50" s="3699"/>
      <c r="J50" s="3699"/>
      <c r="L50" s="3699"/>
      <c r="N50" s="3699"/>
      <c r="P50" s="3699"/>
      <c r="R50" s="3699"/>
      <c r="T50" s="3699"/>
      <c r="V50" s="3699"/>
      <c r="X50" s="3699"/>
      <c r="Z50" s="3699"/>
      <c r="AA50" s="3668"/>
      <c r="AB50" s="10">
        <v>1</v>
      </c>
    </row>
    <row r="51" spans="2:28" ht="15.75">
      <c r="B51" s="3690" t="s">
        <v>11452</v>
      </c>
      <c r="C51" s="3691" t="s">
        <v>11453</v>
      </c>
      <c r="D51" s="3691" t="s">
        <v>11453</v>
      </c>
      <c r="F51" s="3702" t="s">
        <v>11454</v>
      </c>
      <c r="H51" s="3699"/>
      <c r="J51" s="3699"/>
      <c r="L51" s="3699"/>
      <c r="N51" s="3699"/>
      <c r="P51" s="3699"/>
      <c r="R51" s="3699"/>
      <c r="T51" s="3699"/>
      <c r="V51" s="3699"/>
      <c r="X51" s="3699"/>
      <c r="Z51" s="3699"/>
      <c r="AA51" s="3668"/>
      <c r="AB51" s="10">
        <v>1</v>
      </c>
    </row>
    <row r="52" spans="2:28" ht="15.75">
      <c r="B52" s="3690" t="s">
        <v>11455</v>
      </c>
      <c r="C52" s="3691" t="s">
        <v>11456</v>
      </c>
      <c r="D52" s="3691" t="s">
        <v>11457</v>
      </c>
      <c r="F52" s="3703" t="s">
        <v>11458</v>
      </c>
      <c r="H52" s="3699"/>
      <c r="J52" s="3699"/>
      <c r="L52" s="3699"/>
      <c r="N52" s="3699"/>
      <c r="P52" s="3699"/>
      <c r="R52" s="3699"/>
      <c r="T52" s="3699"/>
      <c r="V52" s="3699"/>
      <c r="X52" s="3699"/>
      <c r="Z52" s="3699"/>
      <c r="AA52" s="3668"/>
      <c r="AB52" s="10">
        <v>1</v>
      </c>
    </row>
    <row r="53" spans="2:28" ht="15.75">
      <c r="F53" s="3702" t="s">
        <v>11459</v>
      </c>
      <c r="H53" s="3699"/>
      <c r="J53" s="3699"/>
      <c r="L53" s="3699"/>
      <c r="N53" s="3699"/>
      <c r="P53" s="3699"/>
      <c r="R53" s="3699"/>
      <c r="T53" s="3699"/>
      <c r="V53" s="3699"/>
      <c r="X53" s="3699"/>
      <c r="Z53" s="3699"/>
      <c r="AA53" s="3668"/>
      <c r="AB53" s="10">
        <v>1</v>
      </c>
    </row>
    <row r="54" spans="2:28" ht="15.75">
      <c r="B54" s="3690" t="s">
        <v>11460</v>
      </c>
      <c r="C54" s="3691" t="s">
        <v>11383</v>
      </c>
      <c r="D54" s="3691" t="s">
        <v>11384</v>
      </c>
      <c r="AB54" s="10">
        <v>1</v>
      </c>
    </row>
    <row r="55" spans="2:28" ht="15.75">
      <c r="B55" s="3690" t="s">
        <v>11460</v>
      </c>
      <c r="C55" s="3691" t="s">
        <v>11341</v>
      </c>
      <c r="D55" s="3691" t="s">
        <v>11461</v>
      </c>
      <c r="F55" s="3690" t="s">
        <v>11462</v>
      </c>
      <c r="AB55" s="10">
        <v>1</v>
      </c>
    </row>
    <row r="56" spans="2:28" ht="15.75">
      <c r="B56" s="3690" t="s">
        <v>11463</v>
      </c>
      <c r="C56" s="3691" t="s">
        <v>11464</v>
      </c>
      <c r="D56" s="3691" t="s">
        <v>11465</v>
      </c>
      <c r="F56" s="3690" t="s">
        <v>11466</v>
      </c>
      <c r="AB56" s="10">
        <v>1</v>
      </c>
    </row>
    <row r="57" spans="2:28" ht="15.75">
      <c r="F57" s="3690" t="s">
        <v>11467</v>
      </c>
      <c r="AB57" s="10">
        <v>1</v>
      </c>
    </row>
    <row r="58" spans="2:28" ht="15.75">
      <c r="B58" s="3690" t="s">
        <v>11468</v>
      </c>
      <c r="C58" s="3691" t="s">
        <v>11464</v>
      </c>
      <c r="D58" s="3691" t="s">
        <v>11465</v>
      </c>
      <c r="F58" s="3690" t="s">
        <v>11469</v>
      </c>
      <c r="AB58" s="10">
        <v>1</v>
      </c>
    </row>
    <row r="59" spans="2:28" ht="15.75">
      <c r="B59" s="3690" t="s">
        <v>11470</v>
      </c>
      <c r="C59" s="3691" t="s">
        <v>11367</v>
      </c>
      <c r="D59" s="3691" t="s">
        <v>11368</v>
      </c>
      <c r="F59" s="3690" t="s">
        <v>11471</v>
      </c>
      <c r="AB59" s="10">
        <v>1</v>
      </c>
    </row>
    <row r="60" spans="2:28" ht="15.75">
      <c r="B60" s="3690" t="s">
        <v>11472</v>
      </c>
      <c r="C60" s="3691" t="s">
        <v>11420</v>
      </c>
      <c r="D60" s="3691" t="s">
        <v>11421</v>
      </c>
      <c r="F60" s="3690" t="s">
        <v>11473</v>
      </c>
      <c r="AB60" s="10">
        <v>1</v>
      </c>
    </row>
    <row r="61" spans="2:28" ht="15.75">
      <c r="F61" s="3690" t="s">
        <v>11474</v>
      </c>
      <c r="AB61" s="10">
        <v>1</v>
      </c>
    </row>
    <row r="62" spans="2:28" ht="15.75">
      <c r="B62" s="3690" t="s">
        <v>11475</v>
      </c>
      <c r="C62" s="3691" t="s">
        <v>11476</v>
      </c>
      <c r="D62" s="3691" t="s">
        <v>11477</v>
      </c>
      <c r="AB62" s="10">
        <v>1</v>
      </c>
    </row>
    <row r="63" spans="2:28" ht="15.75">
      <c r="B63" s="3690" t="s">
        <v>11478</v>
      </c>
      <c r="C63" s="3691" t="s">
        <v>11479</v>
      </c>
      <c r="D63" s="3691" t="s">
        <v>11480</v>
      </c>
      <c r="F63" s="3704" t="s">
        <v>11481</v>
      </c>
      <c r="G63" s="3705" t="s">
        <v>11482</v>
      </c>
      <c r="AB63" s="10">
        <v>1</v>
      </c>
    </row>
    <row r="64" spans="2:28" ht="15.75">
      <c r="B64" s="3690" t="s">
        <v>11478</v>
      </c>
      <c r="C64" s="3691" t="s">
        <v>11483</v>
      </c>
      <c r="D64" s="3690" t="s">
        <v>11484</v>
      </c>
      <c r="F64" s="3704" t="s">
        <v>11485</v>
      </c>
      <c r="G64" s="3705" t="s">
        <v>11486</v>
      </c>
      <c r="AB64" s="10">
        <v>1</v>
      </c>
    </row>
    <row r="65" spans="2:28">
      <c r="F65" s="3704" t="s">
        <v>11487</v>
      </c>
      <c r="G65" s="3706" t="s">
        <v>11488</v>
      </c>
      <c r="AB65" s="10">
        <v>1</v>
      </c>
    </row>
    <row r="66" spans="2:28" ht="15.75">
      <c r="B66" s="3690" t="s">
        <v>11489</v>
      </c>
      <c r="C66" s="3691" t="s">
        <v>3563</v>
      </c>
      <c r="D66" s="3691" t="s">
        <v>11490</v>
      </c>
      <c r="F66" s="3704" t="s">
        <v>11491</v>
      </c>
      <c r="G66" s="3706" t="s">
        <v>11492</v>
      </c>
      <c r="AB66" s="10">
        <v>1</v>
      </c>
    </row>
    <row r="67" spans="2:28" ht="15.75">
      <c r="B67" s="3690" t="s">
        <v>11493</v>
      </c>
      <c r="C67" s="3691" t="s">
        <v>11464</v>
      </c>
      <c r="D67" s="3691" t="s">
        <v>11465</v>
      </c>
      <c r="F67" s="3704" t="s">
        <v>11494</v>
      </c>
      <c r="G67" s="3706" t="s">
        <v>11495</v>
      </c>
      <c r="AB67" s="10">
        <v>1</v>
      </c>
    </row>
    <row r="68" spans="2:28" ht="15.75">
      <c r="B68" s="3690" t="s">
        <v>11496</v>
      </c>
      <c r="C68" s="3691" t="s">
        <v>11476</v>
      </c>
      <c r="D68" s="3691" t="s">
        <v>11477</v>
      </c>
      <c r="F68" s="3704" t="s">
        <v>11497</v>
      </c>
      <c r="G68" s="3706" t="s">
        <v>11498</v>
      </c>
      <c r="AB68" s="10">
        <v>1</v>
      </c>
    </row>
    <row r="69" spans="2:28" ht="15.75">
      <c r="B69" s="3690" t="s">
        <v>11499</v>
      </c>
      <c r="C69" s="3691" t="s">
        <v>11500</v>
      </c>
      <c r="D69" s="3691" t="s">
        <v>11501</v>
      </c>
      <c r="F69" s="3704" t="s">
        <v>11502</v>
      </c>
      <c r="G69" s="3706" t="s">
        <v>11503</v>
      </c>
      <c r="AB69" s="10">
        <v>1</v>
      </c>
    </row>
    <row r="70" spans="2:28" ht="15.75">
      <c r="B70" s="3690" t="s">
        <v>11504</v>
      </c>
      <c r="C70" s="3691" t="s">
        <v>11505</v>
      </c>
      <c r="D70" s="3691" t="s">
        <v>11506</v>
      </c>
      <c r="F70" s="3704" t="s">
        <v>11507</v>
      </c>
      <c r="G70" s="3706" t="s">
        <v>11508</v>
      </c>
      <c r="AB70" s="10">
        <v>1</v>
      </c>
    </row>
    <row r="71" spans="2:28">
      <c r="F71" s="3704" t="s">
        <v>11509</v>
      </c>
      <c r="G71" s="3706" t="s">
        <v>11510</v>
      </c>
      <c r="AB71" s="10">
        <v>1</v>
      </c>
    </row>
    <row r="72" spans="2:28" ht="15.75">
      <c r="B72" s="3690" t="s">
        <v>11511</v>
      </c>
      <c r="C72" s="3691" t="s">
        <v>11420</v>
      </c>
      <c r="D72" s="3691" t="s">
        <v>11421</v>
      </c>
      <c r="F72" s="3704" t="s">
        <v>11512</v>
      </c>
      <c r="G72" s="3706" t="s">
        <v>11513</v>
      </c>
      <c r="AB72" s="10">
        <v>1</v>
      </c>
    </row>
    <row r="73" spans="2:28">
      <c r="F73" s="3704" t="s">
        <v>11514</v>
      </c>
      <c r="G73" s="3706" t="s">
        <v>11515</v>
      </c>
      <c r="AB73" s="10">
        <v>1</v>
      </c>
    </row>
    <row r="74" spans="2:28" ht="15.75">
      <c r="B74" s="3690" t="s">
        <v>11516</v>
      </c>
      <c r="C74" s="3691" t="s">
        <v>11517</v>
      </c>
      <c r="D74" s="3691" t="s">
        <v>11518</v>
      </c>
      <c r="AA74" s="10">
        <v>1</v>
      </c>
      <c r="AB74" s="10">
        <v>1</v>
      </c>
    </row>
    <row r="75" spans="2:28" ht="15.75">
      <c r="B75" s="3690" t="s">
        <v>11516</v>
      </c>
      <c r="C75" s="3691" t="s">
        <v>11519</v>
      </c>
      <c r="D75" s="3691" t="s">
        <v>11490</v>
      </c>
      <c r="F75" t="s">
        <v>11520</v>
      </c>
      <c r="AB75" s="10">
        <v>1</v>
      </c>
    </row>
    <row r="76" spans="2:28" ht="15.75">
      <c r="B76" s="3690" t="s">
        <v>11516</v>
      </c>
      <c r="C76" s="3691" t="s">
        <v>11519</v>
      </c>
      <c r="D76" s="3691" t="s">
        <v>11490</v>
      </c>
      <c r="F76" t="s">
        <v>11521</v>
      </c>
      <c r="AB76" s="10">
        <v>1</v>
      </c>
    </row>
    <row r="77" spans="2:28" ht="15.75">
      <c r="B77" s="3690" t="s">
        <v>11522</v>
      </c>
      <c r="C77" s="3691" t="s">
        <v>11523</v>
      </c>
      <c r="D77" s="3691" t="s">
        <v>11490</v>
      </c>
      <c r="F77" t="s">
        <v>11524</v>
      </c>
      <c r="AB77" s="10">
        <v>1</v>
      </c>
    </row>
    <row r="78" spans="2:28" ht="15.75">
      <c r="B78" s="3690" t="s">
        <v>11522</v>
      </c>
      <c r="C78" s="3691" t="s">
        <v>11517</v>
      </c>
      <c r="D78" s="3691" t="s">
        <v>11518</v>
      </c>
      <c r="F78" t="s">
        <v>11525</v>
      </c>
      <c r="AB78" s="10">
        <v>1</v>
      </c>
    </row>
    <row r="79" spans="2:28">
      <c r="F79" t="s">
        <v>11526</v>
      </c>
      <c r="AB79" s="10">
        <v>1</v>
      </c>
    </row>
    <row r="80" spans="2:28" ht="15.75">
      <c r="B80" s="3690" t="s">
        <v>11527</v>
      </c>
      <c r="C80" s="3691" t="s">
        <v>11419</v>
      </c>
      <c r="D80" s="3691" t="s">
        <v>11374</v>
      </c>
      <c r="F80" t="s">
        <v>11528</v>
      </c>
      <c r="AB80" s="10">
        <v>1</v>
      </c>
    </row>
    <row r="81" spans="2:28" ht="15.75">
      <c r="B81" s="3690" t="s">
        <v>11529</v>
      </c>
      <c r="C81" s="3691" t="s">
        <v>11519</v>
      </c>
      <c r="D81" s="3691" t="s">
        <v>11490</v>
      </c>
      <c r="F81" t="s">
        <v>11530</v>
      </c>
      <c r="AB81" s="10">
        <v>1</v>
      </c>
    </row>
    <row r="82" spans="2:28" ht="15.75">
      <c r="B82" s="3690" t="s">
        <v>11531</v>
      </c>
      <c r="C82" s="3691" t="s">
        <v>3563</v>
      </c>
      <c r="D82" s="3691" t="s">
        <v>11490</v>
      </c>
      <c r="AB82" s="10">
        <v>1</v>
      </c>
    </row>
    <row r="83" spans="2:28" ht="15.75">
      <c r="B83" s="3690" t="s">
        <v>11532</v>
      </c>
      <c r="C83" s="3691" t="s">
        <v>3563</v>
      </c>
      <c r="D83" s="3691" t="s">
        <v>11490</v>
      </c>
      <c r="AB83" s="10">
        <v>1</v>
      </c>
    </row>
    <row r="84" spans="2:28" ht="15.75">
      <c r="B84" s="3690" t="s">
        <v>11533</v>
      </c>
      <c r="C84" s="3691" t="s">
        <v>11359</v>
      </c>
      <c r="D84" s="3690" t="s">
        <v>11534</v>
      </c>
      <c r="AB84" s="10">
        <v>1</v>
      </c>
    </row>
    <row r="85" spans="2:28" ht="15.75">
      <c r="B85" s="3690" t="s">
        <v>11535</v>
      </c>
      <c r="C85" s="3691" t="s">
        <v>11419</v>
      </c>
      <c r="D85" s="3691" t="s">
        <v>11374</v>
      </c>
      <c r="AB85" s="10">
        <v>1</v>
      </c>
    </row>
    <row r="86" spans="2:28">
      <c r="AB86" s="10">
        <v>1</v>
      </c>
    </row>
    <row r="87" spans="2:28" ht="15.75">
      <c r="B87" s="3690" t="s">
        <v>11536</v>
      </c>
      <c r="C87" s="3691" t="s">
        <v>11537</v>
      </c>
      <c r="D87" s="3691" t="s">
        <v>11538</v>
      </c>
      <c r="AB87" s="10">
        <v>1</v>
      </c>
    </row>
    <row r="88" spans="2:28" ht="15.75">
      <c r="B88" s="3690" t="s">
        <v>11539</v>
      </c>
      <c r="C88" s="3691" t="s">
        <v>11540</v>
      </c>
      <c r="D88" s="3691" t="s">
        <v>11541</v>
      </c>
      <c r="AB88" s="10">
        <v>1</v>
      </c>
    </row>
    <row r="89" spans="2:28" ht="15.75">
      <c r="B89" s="3690" t="s">
        <v>11539</v>
      </c>
      <c r="C89" s="3691" t="s">
        <v>11542</v>
      </c>
      <c r="D89" s="3691" t="s">
        <v>11543</v>
      </c>
      <c r="AB89" s="10">
        <v>1</v>
      </c>
    </row>
    <row r="90" spans="2:28" ht="15.75">
      <c r="B90" s="3690" t="s">
        <v>11544</v>
      </c>
      <c r="C90" s="3691" t="s">
        <v>11545</v>
      </c>
      <c r="D90" s="3691" t="s">
        <v>11546</v>
      </c>
      <c r="AB90" s="10">
        <v>1</v>
      </c>
    </row>
    <row r="91" spans="2:28" ht="15.75">
      <c r="B91" s="3690" t="s">
        <v>11547</v>
      </c>
      <c r="C91" s="3691" t="s">
        <v>11519</v>
      </c>
      <c r="D91" s="3691" t="s">
        <v>11490</v>
      </c>
      <c r="AB91" s="10">
        <v>1</v>
      </c>
    </row>
    <row r="92" spans="2:28">
      <c r="AB92" s="10">
        <v>1</v>
      </c>
    </row>
    <row r="93" spans="2:28" ht="15.75">
      <c r="B93" s="3690" t="s">
        <v>11548</v>
      </c>
      <c r="C93" s="3691" t="s">
        <v>11549</v>
      </c>
      <c r="D93" s="3691" t="s">
        <v>11550</v>
      </c>
      <c r="AB93" s="10">
        <v>1</v>
      </c>
    </row>
    <row r="94" spans="2:28" ht="15.75">
      <c r="B94" s="3690" t="s">
        <v>11548</v>
      </c>
      <c r="C94" s="3691" t="s">
        <v>11419</v>
      </c>
      <c r="D94" s="3691" t="s">
        <v>11374</v>
      </c>
      <c r="AB94" s="10">
        <v>1</v>
      </c>
    </row>
    <row r="95" spans="2:28" ht="15.75">
      <c r="B95" s="3690" t="s">
        <v>11548</v>
      </c>
      <c r="C95" s="3691" t="s">
        <v>11551</v>
      </c>
      <c r="D95" s="3691" t="s">
        <v>11384</v>
      </c>
      <c r="AB95" s="10">
        <v>1</v>
      </c>
    </row>
    <row r="96" spans="2:28" ht="15.75">
      <c r="B96" s="3690" t="s">
        <v>11548</v>
      </c>
      <c r="C96" s="3691" t="s">
        <v>11552</v>
      </c>
      <c r="D96" s="3691" t="s">
        <v>11553</v>
      </c>
      <c r="AB96" s="10">
        <v>1</v>
      </c>
    </row>
    <row r="97" spans="2:28" ht="15.75">
      <c r="B97" s="3690" t="s">
        <v>11548</v>
      </c>
      <c r="C97" s="3691" t="s">
        <v>11549</v>
      </c>
      <c r="D97" s="3691" t="s">
        <v>11550</v>
      </c>
      <c r="AB97" s="10">
        <v>1</v>
      </c>
    </row>
    <row r="98" spans="2:28">
      <c r="AB98" s="10">
        <v>1</v>
      </c>
    </row>
    <row r="99" spans="2:28" ht="15.75">
      <c r="B99" s="3690" t="s">
        <v>11554</v>
      </c>
      <c r="C99" s="3691" t="s">
        <v>11389</v>
      </c>
      <c r="D99" s="3691" t="s">
        <v>11390</v>
      </c>
      <c r="AB99" s="10">
        <v>1</v>
      </c>
    </row>
    <row r="100" spans="2:28">
      <c r="AB100" s="10">
        <v>1</v>
      </c>
    </row>
    <row r="101" spans="2:28" ht="15.75">
      <c r="B101" s="3690" t="s">
        <v>11555</v>
      </c>
      <c r="C101" s="3691" t="s">
        <v>11556</v>
      </c>
      <c r="D101" s="3691" t="s">
        <v>11557</v>
      </c>
      <c r="AB101" s="10">
        <v>1</v>
      </c>
    </row>
    <row r="102" spans="2:28" ht="15.75">
      <c r="B102" s="3690" t="s">
        <v>11555</v>
      </c>
      <c r="C102" s="3691" t="s">
        <v>11556</v>
      </c>
      <c r="D102" s="3691" t="s">
        <v>11557</v>
      </c>
      <c r="AB102" s="10">
        <v>1</v>
      </c>
    </row>
    <row r="103" spans="2:28" ht="15.75">
      <c r="B103" s="3690" t="s">
        <v>11555</v>
      </c>
      <c r="C103" s="3691" t="s">
        <v>11517</v>
      </c>
      <c r="D103" s="3691" t="s">
        <v>11518</v>
      </c>
      <c r="AB103" s="10">
        <v>1</v>
      </c>
    </row>
    <row r="104" spans="2:28" ht="15.75">
      <c r="B104" s="3690" t="s">
        <v>11555</v>
      </c>
      <c r="C104" s="3691" t="s">
        <v>11519</v>
      </c>
      <c r="D104" s="3691" t="s">
        <v>11490</v>
      </c>
      <c r="AB104" s="10">
        <v>1</v>
      </c>
    </row>
    <row r="105" spans="2:28" ht="15.75">
      <c r="B105" s="3690" t="s">
        <v>11558</v>
      </c>
      <c r="C105" s="3691" t="s">
        <v>11545</v>
      </c>
      <c r="D105" s="3691" t="s">
        <v>11396</v>
      </c>
      <c r="AB105" s="10">
        <v>1</v>
      </c>
    </row>
    <row r="106" spans="2:28">
      <c r="AB106" s="10">
        <v>1</v>
      </c>
    </row>
    <row r="107" spans="2:28" ht="15.75">
      <c r="B107" s="3690" t="s">
        <v>11559</v>
      </c>
      <c r="C107" s="3691" t="s">
        <v>11464</v>
      </c>
      <c r="D107" s="3691" t="s">
        <v>11465</v>
      </c>
      <c r="AB107" s="10">
        <v>1</v>
      </c>
    </row>
    <row r="108" spans="2:28">
      <c r="AB108" s="10">
        <v>1</v>
      </c>
    </row>
    <row r="109" spans="2:28" ht="15.75">
      <c r="B109" s="3690" t="s">
        <v>11560</v>
      </c>
      <c r="C109" s="3691" t="s">
        <v>11561</v>
      </c>
      <c r="D109" s="3691" t="s">
        <v>11562</v>
      </c>
      <c r="AB109" s="10">
        <v>1</v>
      </c>
    </row>
    <row r="110" spans="2:28" ht="15.75">
      <c r="B110" s="3690" t="s">
        <v>11560</v>
      </c>
      <c r="C110" s="3691" t="s">
        <v>11464</v>
      </c>
      <c r="D110" s="3691" t="s">
        <v>11465</v>
      </c>
      <c r="AB110" s="10">
        <v>1</v>
      </c>
    </row>
    <row r="111" spans="2:28" ht="15.75">
      <c r="B111" s="3690" t="s">
        <v>11560</v>
      </c>
      <c r="C111" s="3691" t="s">
        <v>11556</v>
      </c>
      <c r="D111" s="3691" t="s">
        <v>11557</v>
      </c>
      <c r="AB111" s="10">
        <v>1</v>
      </c>
    </row>
    <row r="112" spans="2:28" ht="15.75">
      <c r="B112" s="3690" t="s">
        <v>11560</v>
      </c>
      <c r="C112" s="3691" t="s">
        <v>11389</v>
      </c>
      <c r="D112" s="3691" t="s">
        <v>11390</v>
      </c>
      <c r="AB112" s="10">
        <v>1</v>
      </c>
    </row>
    <row r="113" spans="2:28">
      <c r="AB113" s="10">
        <v>1</v>
      </c>
    </row>
    <row r="114" spans="2:28" ht="15.75">
      <c r="B114" s="3690" t="s">
        <v>11563</v>
      </c>
      <c r="C114" s="3691" t="s">
        <v>11505</v>
      </c>
      <c r="D114" s="3691" t="s">
        <v>11506</v>
      </c>
      <c r="AB114" s="10">
        <v>1</v>
      </c>
    </row>
    <row r="115" spans="2:28" ht="15.75">
      <c r="B115" s="3690" t="s">
        <v>11564</v>
      </c>
      <c r="C115" s="3691" t="s">
        <v>3563</v>
      </c>
      <c r="D115" s="3691" t="s">
        <v>11565</v>
      </c>
      <c r="AB115" s="10">
        <v>1</v>
      </c>
    </row>
    <row r="116" spans="2:28" ht="15.75">
      <c r="B116" s="3690" t="s">
        <v>11566</v>
      </c>
      <c r="C116" s="3691" t="s">
        <v>11419</v>
      </c>
      <c r="D116" s="3691" t="s">
        <v>11374</v>
      </c>
      <c r="AB116" s="10">
        <v>1</v>
      </c>
    </row>
    <row r="117" spans="2:28">
      <c r="AB117" s="10">
        <v>1</v>
      </c>
    </row>
    <row r="118" spans="2:28" ht="15.75">
      <c r="B118" s="3690" t="s">
        <v>11567</v>
      </c>
      <c r="C118" s="3691" t="s">
        <v>11517</v>
      </c>
      <c r="D118" s="3691" t="s">
        <v>11518</v>
      </c>
      <c r="AB118" s="10">
        <v>1</v>
      </c>
    </row>
    <row r="119" spans="2:28" ht="15.75">
      <c r="B119" s="3690" t="s">
        <v>11567</v>
      </c>
      <c r="C119" s="3691" t="s">
        <v>11431</v>
      </c>
      <c r="D119" s="3691" t="s">
        <v>11568</v>
      </c>
      <c r="AB119" s="10">
        <v>1</v>
      </c>
    </row>
    <row r="120" spans="2:28" ht="15.75">
      <c r="B120" s="3690" t="s">
        <v>11569</v>
      </c>
      <c r="C120" s="3691" t="s">
        <v>11476</v>
      </c>
      <c r="D120" s="3691" t="s">
        <v>11477</v>
      </c>
      <c r="AB120" s="10">
        <v>1</v>
      </c>
    </row>
    <row r="121" spans="2:28">
      <c r="AB121" s="10">
        <v>1</v>
      </c>
    </row>
    <row r="122" spans="2:28" ht="15.75">
      <c r="B122" s="3690" t="s">
        <v>11570</v>
      </c>
      <c r="C122" s="3691" t="s">
        <v>11517</v>
      </c>
      <c r="D122" s="3691" t="s">
        <v>11518</v>
      </c>
      <c r="AB122" s="10">
        <v>1</v>
      </c>
    </row>
    <row r="123" spans="2:28" ht="15.75">
      <c r="B123" s="3690" t="s">
        <v>11571</v>
      </c>
      <c r="C123" s="3691" t="s">
        <v>11572</v>
      </c>
      <c r="D123" s="3691" t="s">
        <v>11572</v>
      </c>
      <c r="AB123" s="10">
        <v>1</v>
      </c>
    </row>
    <row r="124" spans="2:28">
      <c r="AB124" s="10">
        <v>1</v>
      </c>
    </row>
    <row r="125" spans="2:28" ht="15.75">
      <c r="B125" s="3690" t="s">
        <v>11573</v>
      </c>
      <c r="C125" s="3691" t="s">
        <v>11367</v>
      </c>
      <c r="D125" s="3691" t="s">
        <v>11368</v>
      </c>
      <c r="AB125" s="10">
        <v>1</v>
      </c>
    </row>
    <row r="126" spans="2:28" ht="15.75">
      <c r="B126" s="3690" t="s">
        <v>11574</v>
      </c>
      <c r="C126" s="3691" t="s">
        <v>11419</v>
      </c>
      <c r="D126" s="3691" t="s">
        <v>11374</v>
      </c>
      <c r="AB126" s="10">
        <v>1</v>
      </c>
    </row>
    <row r="127" spans="2:28" ht="15.75">
      <c r="B127" s="3690" t="s">
        <v>11574</v>
      </c>
      <c r="C127" s="3691" t="s">
        <v>11575</v>
      </c>
      <c r="D127" s="3691" t="s">
        <v>11390</v>
      </c>
      <c r="AB127" s="10">
        <v>1</v>
      </c>
    </row>
    <row r="128" spans="2:28">
      <c r="AB128" s="10">
        <v>1</v>
      </c>
    </row>
    <row r="129" spans="2:28" ht="15.75">
      <c r="B129" s="3690" t="s">
        <v>11576</v>
      </c>
      <c r="C129" s="3691" t="s">
        <v>11517</v>
      </c>
      <c r="D129" s="3691" t="s">
        <v>11518</v>
      </c>
      <c r="AB129" s="10">
        <v>1</v>
      </c>
    </row>
    <row r="130" spans="2:28" ht="15.75">
      <c r="B130" s="3690" t="s">
        <v>11577</v>
      </c>
      <c r="C130" s="3691" t="s">
        <v>11542</v>
      </c>
      <c r="D130" s="3691" t="s">
        <v>11543</v>
      </c>
      <c r="AB130" s="10">
        <v>1</v>
      </c>
    </row>
    <row r="131" spans="2:28">
      <c r="AB131" s="10">
        <v>1</v>
      </c>
    </row>
    <row r="132" spans="2:28" ht="15.75">
      <c r="B132" s="3690" t="s">
        <v>11578</v>
      </c>
      <c r="C132" s="3691" t="s">
        <v>11579</v>
      </c>
      <c r="D132" s="3691" t="s">
        <v>11368</v>
      </c>
      <c r="AB132" s="10">
        <v>1</v>
      </c>
    </row>
    <row r="133" spans="2:28">
      <c r="AB133" s="10">
        <v>1</v>
      </c>
    </row>
    <row r="134" spans="2:28" ht="15.75">
      <c r="B134" s="3690" t="s">
        <v>11580</v>
      </c>
      <c r="C134" s="3691" t="s">
        <v>11389</v>
      </c>
      <c r="D134" s="3691" t="s">
        <v>11390</v>
      </c>
      <c r="AB134" s="10">
        <v>1</v>
      </c>
    </row>
    <row r="135" spans="2:28" ht="15.75">
      <c r="B135" s="3690" t="s">
        <v>11580</v>
      </c>
      <c r="C135" s="3691" t="s">
        <v>11561</v>
      </c>
      <c r="D135" s="3691" t="s">
        <v>11581</v>
      </c>
      <c r="AB135" s="10">
        <v>1</v>
      </c>
    </row>
    <row r="136" spans="2:28">
      <c r="AB136" s="10">
        <v>1</v>
      </c>
    </row>
    <row r="137" spans="2:28" ht="15.75">
      <c r="B137" s="3690" t="s">
        <v>11582</v>
      </c>
      <c r="C137" s="3691" t="s">
        <v>11519</v>
      </c>
      <c r="D137" s="3691" t="s">
        <v>11583</v>
      </c>
      <c r="AB137" s="10">
        <v>1</v>
      </c>
    </row>
    <row r="138" spans="2:28" ht="15.75">
      <c r="B138" s="3690" t="s">
        <v>11584</v>
      </c>
      <c r="C138" s="3691" t="s">
        <v>11500</v>
      </c>
      <c r="D138" s="3691" t="s">
        <v>11501</v>
      </c>
      <c r="AB138" s="10">
        <v>1</v>
      </c>
    </row>
    <row r="139" spans="2:28" ht="15.75">
      <c r="B139" s="3690" t="s">
        <v>11585</v>
      </c>
      <c r="C139" s="3691" t="s">
        <v>3563</v>
      </c>
      <c r="D139" s="3691" t="s">
        <v>11490</v>
      </c>
      <c r="AB139" s="10">
        <v>1</v>
      </c>
    </row>
    <row r="140" spans="2:28" ht="15.75">
      <c r="B140" s="3690" t="s">
        <v>11586</v>
      </c>
      <c r="C140" s="3691" t="s">
        <v>11519</v>
      </c>
      <c r="D140" s="3691" t="s">
        <v>11490</v>
      </c>
      <c r="AB140" s="10">
        <v>1</v>
      </c>
    </row>
    <row r="141" spans="2:28" ht="15.75">
      <c r="B141" s="3690" t="s">
        <v>11587</v>
      </c>
      <c r="C141" s="3691" t="s">
        <v>11389</v>
      </c>
      <c r="D141" s="3691" t="s">
        <v>11390</v>
      </c>
      <c r="AB141" s="10">
        <v>1</v>
      </c>
    </row>
    <row r="142" spans="2:28" ht="15.75">
      <c r="B142" s="3690" t="s">
        <v>11588</v>
      </c>
      <c r="C142" s="3691" t="s">
        <v>11517</v>
      </c>
      <c r="D142" s="3691" t="s">
        <v>11518</v>
      </c>
      <c r="AB142" s="10">
        <v>1</v>
      </c>
    </row>
    <row r="143" spans="2:28" ht="15.75">
      <c r="B143" s="3690" t="s">
        <v>11589</v>
      </c>
      <c r="C143" s="3691" t="s">
        <v>11549</v>
      </c>
      <c r="D143" s="3691" t="s">
        <v>11550</v>
      </c>
      <c r="AB143" s="10">
        <v>1</v>
      </c>
    </row>
    <row r="144" spans="2:28" ht="15.75">
      <c r="B144" s="3690" t="s">
        <v>11590</v>
      </c>
      <c r="C144" s="3691" t="s">
        <v>11519</v>
      </c>
      <c r="D144" s="3691" t="s">
        <v>11583</v>
      </c>
      <c r="AB144" s="10">
        <v>1</v>
      </c>
    </row>
    <row r="145" spans="2:28" ht="15.75">
      <c r="B145" s="3690" t="s">
        <v>11591</v>
      </c>
      <c r="C145" s="3691" t="s">
        <v>11592</v>
      </c>
      <c r="D145" s="3691" t="s">
        <v>11421</v>
      </c>
      <c r="AB145" s="10">
        <v>1</v>
      </c>
    </row>
    <row r="146" spans="2:28" ht="15.75">
      <c r="B146" s="3690" t="s">
        <v>11591</v>
      </c>
      <c r="C146" s="3691" t="s">
        <v>11419</v>
      </c>
      <c r="D146" s="3691" t="s">
        <v>11374</v>
      </c>
      <c r="AB146" s="10">
        <v>1</v>
      </c>
    </row>
    <row r="147" spans="2:28" ht="15.75">
      <c r="B147" s="3690" t="s">
        <v>11591</v>
      </c>
      <c r="C147" s="3691" t="s">
        <v>11367</v>
      </c>
      <c r="D147" s="3691" t="s">
        <v>11368</v>
      </c>
      <c r="AB147" s="10">
        <v>1</v>
      </c>
    </row>
    <row r="148" spans="2:28">
      <c r="AB148" s="10">
        <v>1</v>
      </c>
    </row>
    <row r="149" spans="2:28" ht="15.75">
      <c r="B149" s="3690" t="s">
        <v>11593</v>
      </c>
      <c r="C149" s="3691" t="s">
        <v>11476</v>
      </c>
      <c r="D149" s="3691" t="s">
        <v>11477</v>
      </c>
      <c r="AB149" s="10">
        <v>1</v>
      </c>
    </row>
    <row r="150" spans="2:28" ht="15.75">
      <c r="B150" s="3690" t="s">
        <v>11594</v>
      </c>
      <c r="C150" s="3691" t="s">
        <v>11595</v>
      </c>
      <c r="D150" s="3691" t="s">
        <v>11596</v>
      </c>
      <c r="AB150" s="10">
        <v>1</v>
      </c>
    </row>
    <row r="151" spans="2:28">
      <c r="AB151" s="10">
        <v>1</v>
      </c>
    </row>
    <row r="152" spans="2:28" ht="15.75">
      <c r="B152" s="3690" t="s">
        <v>11597</v>
      </c>
      <c r="C152" s="3691" t="s">
        <v>11419</v>
      </c>
      <c r="D152" s="3691" t="s">
        <v>11374</v>
      </c>
      <c r="AB152" s="10">
        <v>1</v>
      </c>
    </row>
    <row r="153" spans="2:28" ht="15.75">
      <c r="B153" s="3690" t="s">
        <v>11598</v>
      </c>
      <c r="C153" s="3691" t="s">
        <v>11383</v>
      </c>
      <c r="D153" s="3691" t="s">
        <v>11384</v>
      </c>
      <c r="AB153" s="10">
        <v>1</v>
      </c>
    </row>
    <row r="154" spans="2:28" ht="15.75">
      <c r="B154" s="3690" t="s">
        <v>11598</v>
      </c>
      <c r="C154" s="3691" t="s">
        <v>11389</v>
      </c>
      <c r="D154" s="3691" t="s">
        <v>11390</v>
      </c>
      <c r="AB154" s="10">
        <v>1</v>
      </c>
    </row>
    <row r="155" spans="2:28" ht="15.75">
      <c r="B155" s="3690" t="s">
        <v>11598</v>
      </c>
      <c r="C155" s="3691" t="s">
        <v>11420</v>
      </c>
      <c r="D155" s="3691" t="s">
        <v>11421</v>
      </c>
      <c r="AB155" s="10">
        <v>1</v>
      </c>
    </row>
    <row r="156" spans="2:28" ht="15.75">
      <c r="B156" s="3690" t="s">
        <v>11598</v>
      </c>
      <c r="C156" s="3691" t="s">
        <v>11599</v>
      </c>
      <c r="D156" s="3691" t="s">
        <v>11396</v>
      </c>
      <c r="AB156" s="10">
        <v>1</v>
      </c>
    </row>
    <row r="157" spans="2:28" ht="15.75">
      <c r="B157" s="3690" t="s">
        <v>11600</v>
      </c>
      <c r="C157" s="3691" t="s">
        <v>11389</v>
      </c>
      <c r="D157" s="3691" t="s">
        <v>11390</v>
      </c>
      <c r="AB157" s="10">
        <v>1</v>
      </c>
    </row>
    <row r="158" spans="2:28" ht="15.75">
      <c r="B158" s="3690" t="s">
        <v>11600</v>
      </c>
      <c r="C158" s="3691" t="s">
        <v>11341</v>
      </c>
      <c r="D158" s="3691" t="s">
        <v>11465</v>
      </c>
      <c r="AB158" s="10">
        <v>1</v>
      </c>
    </row>
    <row r="159" spans="2:28" ht="15.75">
      <c r="B159" s="3690" t="s">
        <v>11600</v>
      </c>
      <c r="C159" s="3691" t="s">
        <v>11519</v>
      </c>
      <c r="D159" s="3691" t="s">
        <v>11490</v>
      </c>
      <c r="AB159" s="10">
        <v>1</v>
      </c>
    </row>
    <row r="160" spans="2:28">
      <c r="AB160" s="10">
        <v>1</v>
      </c>
    </row>
    <row r="161" spans="2:28" ht="15.75">
      <c r="B161" s="3690" t="s">
        <v>11601</v>
      </c>
      <c r="C161" s="3691" t="s">
        <v>11602</v>
      </c>
      <c r="D161" s="3691" t="s">
        <v>11603</v>
      </c>
      <c r="AB161" s="10">
        <v>1</v>
      </c>
    </row>
    <row r="162" spans="2:28" ht="15.75">
      <c r="B162" s="3690" t="s">
        <v>11604</v>
      </c>
      <c r="C162" s="3691" t="s">
        <v>11519</v>
      </c>
      <c r="D162" s="3691" t="s">
        <v>11583</v>
      </c>
      <c r="AB162" s="10">
        <v>1</v>
      </c>
    </row>
    <row r="163" spans="2:28">
      <c r="AB163" s="10">
        <v>1</v>
      </c>
    </row>
    <row r="164" spans="2:28" ht="15.75">
      <c r="B164" s="3690" t="s">
        <v>3991</v>
      </c>
      <c r="C164" s="3691" t="s">
        <v>11419</v>
      </c>
      <c r="D164" s="3691" t="s">
        <v>11374</v>
      </c>
      <c r="AB164" s="10">
        <v>1</v>
      </c>
    </row>
    <row r="165" spans="2:28" ht="15.75">
      <c r="B165" s="3690" t="s">
        <v>11605</v>
      </c>
      <c r="C165" s="3691" t="s">
        <v>11367</v>
      </c>
      <c r="D165" s="3691" t="s">
        <v>11368</v>
      </c>
      <c r="AB165" s="10">
        <v>1</v>
      </c>
    </row>
    <row r="166" spans="2:28">
      <c r="AB166" s="10">
        <v>1</v>
      </c>
    </row>
    <row r="167" spans="2:28" ht="15.75">
      <c r="B167" s="3690" t="s">
        <v>11606</v>
      </c>
      <c r="C167" s="3691" t="s">
        <v>11607</v>
      </c>
      <c r="D167" s="3691" t="s">
        <v>11608</v>
      </c>
      <c r="AB167" s="10">
        <v>1</v>
      </c>
    </row>
    <row r="168" spans="2:28" ht="15.75">
      <c r="B168" s="3690" t="s">
        <v>11609</v>
      </c>
      <c r="C168" s="3691" t="s">
        <v>11545</v>
      </c>
      <c r="D168" s="3691" t="s">
        <v>11396</v>
      </c>
      <c r="AB168" s="10">
        <v>1</v>
      </c>
    </row>
    <row r="169" spans="2:28">
      <c r="AB169" s="10">
        <v>1</v>
      </c>
    </row>
    <row r="170" spans="2:28" ht="15.75">
      <c r="B170" s="3690" t="s">
        <v>11610</v>
      </c>
      <c r="C170" s="3691" t="s">
        <v>11359</v>
      </c>
      <c r="D170" s="3691" t="s">
        <v>11611</v>
      </c>
      <c r="AB170" s="10">
        <v>1</v>
      </c>
    </row>
    <row r="171" spans="2:28" ht="15.75">
      <c r="B171" s="3690" t="s">
        <v>11612</v>
      </c>
      <c r="C171" s="3691" t="s">
        <v>11505</v>
      </c>
      <c r="D171" s="3691" t="s">
        <v>11506</v>
      </c>
      <c r="AB171" s="10">
        <v>1</v>
      </c>
    </row>
    <row r="172" spans="2:28">
      <c r="AB172" s="10">
        <v>1</v>
      </c>
    </row>
    <row r="173" spans="2:28" ht="18">
      <c r="B173" s="2762" t="s">
        <v>11613</v>
      </c>
      <c r="C173" s="3707"/>
      <c r="D173" s="3707"/>
      <c r="AB173" s="10">
        <v>1</v>
      </c>
    </row>
    <row r="174" spans="2:28">
      <c r="AB174" s="10">
        <v>1</v>
      </c>
    </row>
    <row r="175" spans="2:28">
      <c r="B175" s="3063" t="s">
        <v>11614</v>
      </c>
      <c r="C175" s="2708"/>
      <c r="D175" s="2708"/>
      <c r="AB175" s="10">
        <v>1</v>
      </c>
    </row>
    <row r="176" spans="2:28" ht="15.75">
      <c r="B176" s="3690" t="s">
        <v>11615</v>
      </c>
      <c r="C176" s="3691" t="s">
        <v>11517</v>
      </c>
      <c r="D176" s="3691" t="s">
        <v>11616</v>
      </c>
      <c r="AB176" s="10">
        <v>1</v>
      </c>
    </row>
    <row r="177" spans="2:28" ht="15.75">
      <c r="B177" s="3690" t="s">
        <v>11617</v>
      </c>
      <c r="C177" s="3691" t="s">
        <v>11618</v>
      </c>
      <c r="D177" s="3691" t="s">
        <v>11619</v>
      </c>
      <c r="AB177" s="10">
        <v>1</v>
      </c>
    </row>
    <row r="178" spans="2:28" ht="15.75">
      <c r="B178" s="3690" t="s">
        <v>11615</v>
      </c>
      <c r="C178" s="3691" t="s">
        <v>11341</v>
      </c>
      <c r="D178" s="3691" t="s">
        <v>11620</v>
      </c>
      <c r="AB178" s="10">
        <v>1</v>
      </c>
    </row>
    <row r="179" spans="2:28">
      <c r="AB179" s="10">
        <v>1</v>
      </c>
    </row>
    <row r="180" spans="2:28" ht="15.75">
      <c r="B180" s="3690" t="s">
        <v>11621</v>
      </c>
      <c r="C180" s="3691" t="s">
        <v>11517</v>
      </c>
      <c r="D180" s="3691" t="s">
        <v>11622</v>
      </c>
      <c r="AB180" s="10">
        <v>1</v>
      </c>
    </row>
    <row r="181" spans="2:28" ht="15.75">
      <c r="B181" s="3690" t="s">
        <v>11621</v>
      </c>
      <c r="C181" s="3691" t="s">
        <v>11618</v>
      </c>
      <c r="D181" s="3691" t="s">
        <v>11623</v>
      </c>
      <c r="AB181" s="10">
        <v>1</v>
      </c>
    </row>
    <row r="182" spans="2:28" ht="15.75">
      <c r="B182" s="3690" t="s">
        <v>11621</v>
      </c>
      <c r="C182" s="3691" t="s">
        <v>11341</v>
      </c>
      <c r="D182" s="3691" t="s">
        <v>11624</v>
      </c>
      <c r="AB182" s="10">
        <v>1</v>
      </c>
    </row>
    <row r="183" spans="2:28" ht="15.75">
      <c r="B183" s="3690" t="s">
        <v>11625</v>
      </c>
      <c r="C183" s="3691" t="s">
        <v>11626</v>
      </c>
      <c r="D183" s="3691" t="s">
        <v>11627</v>
      </c>
      <c r="AB183" s="10">
        <v>1</v>
      </c>
    </row>
    <row r="184" spans="2:28" ht="15.75">
      <c r="B184" s="3690" t="s">
        <v>11628</v>
      </c>
      <c r="C184" s="3691" t="s">
        <v>11629</v>
      </c>
      <c r="D184" s="3691" t="s">
        <v>11630</v>
      </c>
      <c r="AB184" s="10">
        <v>1</v>
      </c>
    </row>
    <row r="185" spans="2:28">
      <c r="AB185" s="10">
        <v>1</v>
      </c>
    </row>
    <row r="186" spans="2:28" ht="15.75">
      <c r="B186" s="3690" t="s">
        <v>11631</v>
      </c>
      <c r="C186" s="3691" t="s">
        <v>11517</v>
      </c>
      <c r="D186" s="3691" t="s">
        <v>11632</v>
      </c>
      <c r="AB186" s="10">
        <v>1</v>
      </c>
    </row>
    <row r="187" spans="2:28" ht="15.75">
      <c r="B187" s="3690" t="s">
        <v>11631</v>
      </c>
      <c r="C187" s="3691" t="s">
        <v>11618</v>
      </c>
      <c r="D187" s="3691" t="s">
        <v>11633</v>
      </c>
      <c r="AB187" s="10">
        <v>1</v>
      </c>
    </row>
    <row r="188" spans="2:28" ht="15.75">
      <c r="B188" s="3690" t="s">
        <v>11631</v>
      </c>
      <c r="C188" s="3691" t="s">
        <v>11341</v>
      </c>
      <c r="D188" s="3691" t="s">
        <v>11465</v>
      </c>
      <c r="AB188" s="10">
        <v>1</v>
      </c>
    </row>
    <row r="189" spans="2:28" ht="15.75">
      <c r="B189" s="3690" t="s">
        <v>11631</v>
      </c>
      <c r="C189" s="3691" t="s">
        <v>11626</v>
      </c>
      <c r="D189" s="3691" t="s">
        <v>11390</v>
      </c>
      <c r="AB189" s="10">
        <v>1</v>
      </c>
    </row>
    <row r="190" spans="2:28" ht="15.75">
      <c r="B190" s="3690" t="s">
        <v>11631</v>
      </c>
      <c r="C190" s="3691" t="s">
        <v>11629</v>
      </c>
      <c r="D190" s="3691" t="s">
        <v>11374</v>
      </c>
      <c r="AB190" s="10">
        <v>1</v>
      </c>
    </row>
    <row r="191" spans="2:28">
      <c r="AB191" s="10">
        <v>1</v>
      </c>
    </row>
    <row r="192" spans="2:28" ht="15.75">
      <c r="B192" s="3690" t="s">
        <v>11634</v>
      </c>
      <c r="C192" s="3691" t="s">
        <v>11517</v>
      </c>
      <c r="D192" s="3691" t="s">
        <v>11427</v>
      </c>
      <c r="AB192" s="10">
        <v>1</v>
      </c>
    </row>
    <row r="193" spans="1:28" ht="15.75">
      <c r="B193" s="3690" t="s">
        <v>11634</v>
      </c>
      <c r="C193" s="3691" t="s">
        <v>11618</v>
      </c>
      <c r="D193" s="3691" t="s">
        <v>11635</v>
      </c>
      <c r="AB193" s="10">
        <v>1</v>
      </c>
    </row>
    <row r="194" spans="1:28" ht="15.75">
      <c r="B194" s="3690" t="s">
        <v>11634</v>
      </c>
      <c r="C194" s="3691" t="s">
        <v>11341</v>
      </c>
      <c r="D194" s="3691" t="s">
        <v>11636</v>
      </c>
      <c r="AB194" s="10">
        <v>1</v>
      </c>
    </row>
    <row r="195" spans="1:28" ht="15.75">
      <c r="B195" s="3690" t="s">
        <v>11634</v>
      </c>
      <c r="C195" s="3691" t="s">
        <v>11626</v>
      </c>
      <c r="D195" s="3691" t="s">
        <v>11637</v>
      </c>
      <c r="AB195" s="10">
        <v>1</v>
      </c>
    </row>
    <row r="196" spans="1:28" ht="15.75">
      <c r="B196" s="3690" t="s">
        <v>11634</v>
      </c>
      <c r="C196" s="3691" t="s">
        <v>11629</v>
      </c>
      <c r="D196" s="3691" t="s">
        <v>11638</v>
      </c>
      <c r="AB196" s="10">
        <v>1</v>
      </c>
    </row>
    <row r="197" spans="1:28">
      <c r="AB197" s="10">
        <v>1</v>
      </c>
    </row>
    <row r="198" spans="1:28">
      <c r="A198" s="10">
        <v>1</v>
      </c>
      <c r="B198" s="10">
        <v>1</v>
      </c>
      <c r="C198" s="10">
        <v>1</v>
      </c>
      <c r="D198" s="10">
        <v>1</v>
      </c>
      <c r="E198" s="10">
        <v>1</v>
      </c>
      <c r="F198" s="10">
        <v>1</v>
      </c>
      <c r="G198" s="10">
        <v>1</v>
      </c>
      <c r="H198" s="10">
        <v>1</v>
      </c>
      <c r="I198" s="10">
        <v>1</v>
      </c>
      <c r="J198" s="10">
        <v>1</v>
      </c>
      <c r="K198" s="10">
        <v>1</v>
      </c>
      <c r="L198" s="10">
        <v>1</v>
      </c>
      <c r="M198" s="10">
        <v>1</v>
      </c>
      <c r="N198" s="10">
        <v>1</v>
      </c>
      <c r="O198" s="10">
        <v>1</v>
      </c>
      <c r="P198" s="10">
        <v>1</v>
      </c>
      <c r="Q198" s="10">
        <v>1</v>
      </c>
      <c r="R198" s="10">
        <v>1</v>
      </c>
      <c r="S198" s="10">
        <v>1</v>
      </c>
      <c r="T198" s="10">
        <v>1</v>
      </c>
      <c r="U198" s="10">
        <v>1</v>
      </c>
      <c r="V198" s="10">
        <v>1</v>
      </c>
      <c r="W198" s="10">
        <v>1</v>
      </c>
      <c r="X198" s="10">
        <v>1</v>
      </c>
      <c r="Y198" s="10">
        <v>1</v>
      </c>
      <c r="Z198" s="10">
        <v>1</v>
      </c>
      <c r="AA198" s="10">
        <v>1</v>
      </c>
      <c r="AB198" s="2129" t="s">
        <v>3560</v>
      </c>
    </row>
  </sheetData>
  <hyperlinks>
    <hyperlink ref="G64" r:id="rId1" xr:uid="{7C9A2E57-444B-4AD7-A4A2-B3F01C3B069E}"/>
    <hyperlink ref="G63" r:id="rId2" xr:uid="{07EE6396-4463-4974-8831-A09EC2FD3F05}"/>
    <hyperlink ref="G65" r:id="rId3" xr:uid="{BC28B88D-E83B-4362-A756-E1AAF723F5D4}"/>
    <hyperlink ref="G66" r:id="rId4" xr:uid="{774FCA50-EC40-466C-800C-49678C9B6901}"/>
    <hyperlink ref="G67" r:id="rId5" xr:uid="{DA113EF5-7663-41CC-9AE8-7CD67B77F131}"/>
    <hyperlink ref="G68" r:id="rId6" xr:uid="{06688E67-1607-4D51-A447-A12CD3810F58}"/>
    <hyperlink ref="G69" r:id="rId7" xr:uid="{75194F68-748D-4836-8EFA-8B53BD4CE3AE}"/>
    <hyperlink ref="G70" r:id="rId8" xr:uid="{9A37F0BF-A9DD-46D3-A599-A255F8D6336A}"/>
    <hyperlink ref="G71" r:id="rId9" xr:uid="{DE887612-BE39-44CE-9A3C-886662980A37}"/>
    <hyperlink ref="G72" r:id="rId10" xr:uid="{27364280-F4AB-40CB-A9B7-8017638F494F}"/>
    <hyperlink ref="G73" r:id="rId11" xr:uid="{1776B9FC-7DF7-43DD-B44E-295F89E4A63B}"/>
  </hyperlinks>
  <pageMargins left="0.7" right="0.7" top="0.75" bottom="0.75" header="0.3" footer="0.3"/>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20789-C76D-4E58-8671-B1A8DA854310}">
  <dimension ref="A1:V316"/>
  <sheetViews>
    <sheetView workbookViewId="0">
      <selection activeCell="V21" sqref="V21"/>
    </sheetView>
  </sheetViews>
  <sheetFormatPr baseColWidth="10" defaultRowHeight="15"/>
  <cols>
    <col min="1" max="1" width="6.140625" style="2972" customWidth="1"/>
    <col min="2" max="2" width="4.5703125" style="2972" customWidth="1"/>
    <col min="3" max="3" width="16.5703125" style="2972" customWidth="1"/>
    <col min="4" max="4" width="21.42578125" style="2972" customWidth="1"/>
    <col min="5" max="5" width="23" style="2972" customWidth="1"/>
    <col min="6" max="6" width="29.42578125" style="2972" customWidth="1"/>
    <col min="7" max="21" width="11.42578125" style="2972"/>
    <col min="23" max="16384" width="11.42578125" style="2972"/>
  </cols>
  <sheetData>
    <row r="1" spans="1:22">
      <c r="A1" s="97"/>
      <c r="B1" s="97"/>
      <c r="C1" s="97"/>
      <c r="D1" s="97"/>
      <c r="E1" s="97"/>
      <c r="F1" s="97"/>
      <c r="G1" s="97"/>
      <c r="H1" s="97"/>
      <c r="I1" s="97"/>
      <c r="J1" s="97"/>
      <c r="K1" s="97"/>
      <c r="L1" s="97"/>
      <c r="M1" s="97"/>
      <c r="N1" s="97"/>
      <c r="O1" s="97"/>
      <c r="P1" s="97"/>
      <c r="Q1" s="97"/>
      <c r="R1" s="97"/>
      <c r="S1" s="97"/>
      <c r="T1" s="97"/>
      <c r="U1" s="97"/>
      <c r="V1" s="10">
        <v>1</v>
      </c>
    </row>
    <row r="2" spans="1:22">
      <c r="A2" s="97"/>
      <c r="B2" s="97"/>
      <c r="C2" s="97"/>
      <c r="D2" s="97"/>
      <c r="E2" s="97"/>
      <c r="F2" s="97"/>
      <c r="G2" s="97"/>
      <c r="H2" s="97"/>
      <c r="I2" s="97"/>
      <c r="J2" s="97"/>
      <c r="K2" s="97"/>
      <c r="L2" s="97"/>
      <c r="M2" s="97"/>
      <c r="N2" s="97"/>
      <c r="O2" s="97"/>
      <c r="P2" s="97"/>
      <c r="Q2" s="97"/>
      <c r="R2" s="97"/>
      <c r="S2" s="97"/>
      <c r="T2" s="97"/>
      <c r="U2" s="97"/>
      <c r="V2" s="10">
        <v>1</v>
      </c>
    </row>
    <row r="3" spans="1:22">
      <c r="A3" s="97"/>
      <c r="B3" s="97"/>
      <c r="C3" s="97"/>
      <c r="D3" s="97"/>
      <c r="E3" s="97"/>
      <c r="F3" s="97"/>
      <c r="G3" s="97"/>
      <c r="H3" s="97"/>
      <c r="I3" s="97"/>
      <c r="J3" s="97"/>
      <c r="K3" s="97"/>
      <c r="L3" s="97"/>
      <c r="M3" s="97"/>
      <c r="N3" s="97"/>
      <c r="O3" s="97"/>
      <c r="P3" s="97"/>
      <c r="Q3" s="97"/>
      <c r="R3" s="97"/>
      <c r="S3" s="97"/>
      <c r="T3" s="97"/>
      <c r="U3" s="97"/>
      <c r="V3" s="10">
        <v>1</v>
      </c>
    </row>
    <row r="4" spans="1:22" ht="18.75">
      <c r="A4" s="97"/>
      <c r="B4" s="97"/>
      <c r="C4" s="3708" t="s">
        <v>11639</v>
      </c>
      <c r="D4" s="97"/>
      <c r="E4" s="97"/>
      <c r="F4" s="97"/>
      <c r="G4" s="97"/>
      <c r="H4" s="536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4" s="5366"/>
      <c r="J4" s="5366"/>
      <c r="K4" s="5366"/>
      <c r="L4" s="5366"/>
      <c r="M4" s="5366"/>
      <c r="N4" s="5366"/>
      <c r="O4" s="5366"/>
      <c r="P4" s="97"/>
      <c r="Q4" s="97"/>
      <c r="R4" s="97"/>
      <c r="S4" s="97"/>
      <c r="T4" s="97"/>
      <c r="U4" s="97"/>
      <c r="V4" s="10">
        <v>1</v>
      </c>
    </row>
    <row r="5" spans="1:22">
      <c r="A5" s="97"/>
      <c r="B5" s="97"/>
      <c r="C5" s="75"/>
      <c r="D5" s="97"/>
      <c r="E5" s="97"/>
      <c r="F5" s="97"/>
      <c r="G5" s="97"/>
      <c r="H5" s="5366"/>
      <c r="I5" s="5366"/>
      <c r="J5" s="5366"/>
      <c r="K5" s="5366"/>
      <c r="L5" s="5366"/>
      <c r="M5" s="5366"/>
      <c r="N5" s="5366"/>
      <c r="O5" s="5366"/>
      <c r="P5" s="97"/>
      <c r="Q5" s="97"/>
      <c r="R5" s="97"/>
      <c r="S5" s="97"/>
      <c r="T5" s="97"/>
      <c r="U5" s="97"/>
      <c r="V5" s="10">
        <v>1</v>
      </c>
    </row>
    <row r="6" spans="1:22">
      <c r="A6" s="97"/>
      <c r="B6" s="97"/>
      <c r="C6" s="75" t="s">
        <v>11640</v>
      </c>
      <c r="D6" s="97"/>
      <c r="E6" s="97"/>
      <c r="F6" s="97"/>
      <c r="G6" s="97"/>
      <c r="H6" s="97"/>
      <c r="I6" s="97"/>
      <c r="J6" s="97"/>
      <c r="K6" s="97"/>
      <c r="L6" s="97"/>
      <c r="M6" s="97"/>
      <c r="N6" s="97"/>
      <c r="O6" s="97"/>
      <c r="P6" s="97"/>
      <c r="Q6" s="97"/>
      <c r="R6" s="97"/>
      <c r="S6" s="97"/>
      <c r="T6" s="97"/>
      <c r="U6" s="97"/>
      <c r="V6" s="10">
        <v>1</v>
      </c>
    </row>
    <row r="7" spans="1:22">
      <c r="A7" s="97"/>
      <c r="B7" s="97"/>
      <c r="C7" s="75" t="s">
        <v>11641</v>
      </c>
      <c r="D7" s="97"/>
      <c r="E7" s="97"/>
      <c r="F7" s="97"/>
      <c r="G7" s="97"/>
      <c r="H7" s="97"/>
      <c r="I7" s="97"/>
      <c r="J7" s="97"/>
      <c r="K7" s="97"/>
      <c r="L7" s="97"/>
      <c r="M7" s="97"/>
      <c r="N7" s="97"/>
      <c r="O7" s="97"/>
      <c r="P7" s="97"/>
      <c r="Q7" s="97"/>
      <c r="R7" s="97"/>
      <c r="S7" s="97"/>
      <c r="T7" s="97"/>
      <c r="U7" s="97"/>
      <c r="V7" s="10">
        <v>1</v>
      </c>
    </row>
    <row r="8" spans="1:22">
      <c r="A8" s="97"/>
      <c r="B8" s="97"/>
      <c r="C8" s="75" t="s">
        <v>11642</v>
      </c>
      <c r="D8" s="97"/>
      <c r="E8" s="97"/>
      <c r="F8" s="97"/>
      <c r="G8" s="97"/>
      <c r="H8" s="97"/>
      <c r="I8" s="97"/>
      <c r="J8" s="97"/>
      <c r="K8" s="97"/>
      <c r="L8" s="97"/>
      <c r="M8" s="97"/>
      <c r="N8" s="97"/>
      <c r="O8" s="97"/>
      <c r="P8" s="97"/>
      <c r="Q8" s="97"/>
      <c r="R8" s="97"/>
      <c r="S8" s="97"/>
      <c r="T8" s="97"/>
      <c r="U8" s="97"/>
      <c r="V8" s="10">
        <v>1</v>
      </c>
    </row>
    <row r="9" spans="1:22">
      <c r="A9" s="97"/>
      <c r="B9" s="97"/>
      <c r="C9" s="75" t="s">
        <v>11643</v>
      </c>
      <c r="D9" s="97"/>
      <c r="E9" s="97"/>
      <c r="F9" s="97"/>
      <c r="G9" s="97"/>
      <c r="H9" s="97"/>
      <c r="I9" s="97"/>
      <c r="J9" s="97"/>
      <c r="K9" s="97"/>
      <c r="L9" s="97"/>
      <c r="M9" s="97"/>
      <c r="N9" s="97"/>
      <c r="O9" s="97"/>
      <c r="P9" s="97"/>
      <c r="Q9" s="97"/>
      <c r="R9" s="97"/>
      <c r="S9" s="97"/>
      <c r="T9" s="97"/>
      <c r="U9" s="97"/>
      <c r="V9" s="10">
        <v>1</v>
      </c>
    </row>
    <row r="10" spans="1:22">
      <c r="A10" s="97"/>
      <c r="B10" s="97"/>
      <c r="C10" s="75"/>
      <c r="D10" s="97"/>
      <c r="E10" s="97"/>
      <c r="F10" s="97"/>
      <c r="G10" s="97"/>
      <c r="H10" s="97"/>
      <c r="I10" s="97"/>
      <c r="J10" s="97"/>
      <c r="K10" s="97"/>
      <c r="L10" s="97"/>
      <c r="M10" s="97"/>
      <c r="N10" s="97"/>
      <c r="O10" s="97"/>
      <c r="P10" s="97"/>
      <c r="Q10" s="97"/>
      <c r="R10" s="97"/>
      <c r="S10" s="97"/>
      <c r="T10" s="97"/>
      <c r="U10" s="97"/>
      <c r="V10" s="10">
        <v>1</v>
      </c>
    </row>
    <row r="11" spans="1:22" ht="15.75">
      <c r="A11" s="97"/>
      <c r="B11" s="97"/>
      <c r="C11" s="3709" t="s">
        <v>11644</v>
      </c>
      <c r="D11" s="97"/>
      <c r="E11" s="97"/>
      <c r="F11" s="97"/>
      <c r="G11" s="97"/>
      <c r="H11" s="97"/>
      <c r="I11" s="97"/>
      <c r="J11" s="97"/>
      <c r="K11" s="97"/>
      <c r="L11" s="97"/>
      <c r="M11" s="97"/>
      <c r="N11" s="97"/>
      <c r="O11" s="97"/>
      <c r="P11" s="97"/>
      <c r="Q11" s="97"/>
      <c r="R11" s="97"/>
      <c r="S11" s="97"/>
      <c r="T11" s="97"/>
      <c r="U11" s="97"/>
      <c r="V11" s="10">
        <v>1</v>
      </c>
    </row>
    <row r="12" spans="1:22">
      <c r="A12" s="97"/>
      <c r="B12" s="97"/>
      <c r="C12" s="97"/>
      <c r="D12" s="97"/>
      <c r="E12" s="97"/>
      <c r="F12" s="97"/>
      <c r="G12" s="97"/>
      <c r="H12" s="97"/>
      <c r="I12" s="97"/>
      <c r="J12" s="97"/>
      <c r="K12" s="97"/>
      <c r="L12" s="97"/>
      <c r="M12" s="97"/>
      <c r="N12" s="97"/>
      <c r="O12" s="97"/>
      <c r="P12" s="97"/>
      <c r="Q12" s="97"/>
      <c r="R12" s="97"/>
      <c r="S12" s="97"/>
      <c r="T12" s="97"/>
      <c r="U12" s="97"/>
      <c r="V12" s="10">
        <v>1</v>
      </c>
    </row>
    <row r="13" spans="1:22">
      <c r="A13" s="97"/>
      <c r="B13" s="97"/>
      <c r="C13" s="97" t="s">
        <v>11645</v>
      </c>
      <c r="D13" s="97"/>
      <c r="E13" s="97"/>
      <c r="F13" s="97"/>
      <c r="G13" s="97"/>
      <c r="H13" s="97"/>
      <c r="I13" s="97"/>
      <c r="J13" s="97"/>
      <c r="K13" s="97"/>
      <c r="L13" s="97"/>
      <c r="M13" s="97"/>
      <c r="N13" s="97"/>
      <c r="O13" s="97"/>
      <c r="P13" s="97"/>
      <c r="Q13" s="97"/>
      <c r="R13" s="97"/>
      <c r="S13" s="97"/>
      <c r="T13" s="97"/>
      <c r="U13" s="97"/>
      <c r="V13" s="10">
        <v>1</v>
      </c>
    </row>
    <row r="14" spans="1:22">
      <c r="A14" s="97"/>
      <c r="B14" s="97"/>
      <c r="C14" s="97"/>
      <c r="D14" s="97"/>
      <c r="E14" s="97"/>
      <c r="F14" s="97"/>
      <c r="G14" s="97"/>
      <c r="H14" s="97"/>
      <c r="I14" s="97"/>
      <c r="J14" s="97"/>
      <c r="K14" s="97"/>
      <c r="L14" s="97"/>
      <c r="M14" s="97"/>
      <c r="N14" s="97"/>
      <c r="O14" s="97"/>
      <c r="P14" s="97"/>
      <c r="Q14" s="97"/>
      <c r="R14" s="97"/>
      <c r="S14" s="97"/>
      <c r="T14" s="97"/>
      <c r="U14" s="97"/>
      <c r="V14" s="10">
        <v>1</v>
      </c>
    </row>
    <row r="15" spans="1:22">
      <c r="A15" s="97"/>
      <c r="B15" s="97"/>
      <c r="C15" s="97" t="s">
        <v>11646</v>
      </c>
      <c r="D15" s="97"/>
      <c r="E15" s="97"/>
      <c r="F15" s="97"/>
      <c r="G15" s="97"/>
      <c r="H15" s="97"/>
      <c r="I15" s="97"/>
      <c r="J15" s="97"/>
      <c r="K15" s="97"/>
      <c r="L15" s="97"/>
      <c r="M15" s="97"/>
      <c r="N15" s="97"/>
      <c r="O15" s="97"/>
      <c r="P15" s="97"/>
      <c r="Q15" s="97"/>
      <c r="R15" s="97"/>
      <c r="S15" s="97"/>
      <c r="T15" s="97"/>
      <c r="U15" s="97"/>
      <c r="V15" s="10">
        <v>1</v>
      </c>
    </row>
    <row r="16" spans="1:22">
      <c r="A16" s="97"/>
      <c r="B16" s="97"/>
      <c r="C16" s="97"/>
      <c r="D16" s="97"/>
      <c r="E16" s="97"/>
      <c r="F16" s="97"/>
      <c r="G16" s="97"/>
      <c r="H16" s="97"/>
      <c r="I16" s="97"/>
      <c r="J16" s="97"/>
      <c r="K16" s="97"/>
      <c r="L16" s="97"/>
      <c r="M16" s="97"/>
      <c r="N16" s="97"/>
      <c r="O16" s="97"/>
      <c r="P16" s="97"/>
      <c r="Q16" s="97"/>
      <c r="R16" s="97"/>
      <c r="S16" s="97"/>
      <c r="T16" s="97"/>
      <c r="U16" s="97"/>
      <c r="V16" s="10">
        <v>1</v>
      </c>
    </row>
    <row r="17" spans="1:22" ht="15.75">
      <c r="A17" s="97"/>
      <c r="B17" s="97"/>
      <c r="C17" s="3709" t="s">
        <v>11647</v>
      </c>
      <c r="D17" s="97"/>
      <c r="E17" s="97"/>
      <c r="F17" s="97"/>
      <c r="G17" s="97"/>
      <c r="H17" s="97"/>
      <c r="I17" s="97"/>
      <c r="J17" s="97"/>
      <c r="K17" s="97"/>
      <c r="L17" s="97"/>
      <c r="M17" s="97"/>
      <c r="N17" s="97"/>
      <c r="O17" s="97"/>
      <c r="P17" s="97"/>
      <c r="Q17" s="97"/>
      <c r="R17" s="97"/>
      <c r="S17" s="97"/>
      <c r="T17" s="97"/>
      <c r="U17" s="97"/>
      <c r="V17" s="10">
        <v>1</v>
      </c>
    </row>
    <row r="18" spans="1:22">
      <c r="A18" s="97"/>
      <c r="B18" s="97"/>
      <c r="C18" s="97"/>
      <c r="D18" s="97"/>
      <c r="E18" s="97"/>
      <c r="F18" s="97"/>
      <c r="G18" s="97"/>
      <c r="H18" s="97"/>
      <c r="I18" s="97"/>
      <c r="J18" s="97"/>
      <c r="K18" s="97"/>
      <c r="L18" s="97"/>
      <c r="M18" s="97"/>
      <c r="N18" s="97"/>
      <c r="O18" s="97"/>
      <c r="P18" s="97"/>
      <c r="Q18" s="97"/>
      <c r="R18" s="97"/>
      <c r="S18" s="97"/>
      <c r="T18" s="97"/>
      <c r="U18" s="97"/>
      <c r="V18" s="10">
        <v>1</v>
      </c>
    </row>
    <row r="19" spans="1:22" ht="15.75">
      <c r="A19" s="97"/>
      <c r="B19" s="97"/>
      <c r="C19" s="3710" t="s">
        <v>11648</v>
      </c>
      <c r="D19" s="97"/>
      <c r="E19" s="97"/>
      <c r="F19" s="97"/>
      <c r="G19" s="97"/>
      <c r="H19" s="97"/>
      <c r="I19" s="97"/>
      <c r="J19" s="97"/>
      <c r="K19" s="97"/>
      <c r="L19" s="97"/>
      <c r="M19" s="97"/>
      <c r="N19" s="97"/>
      <c r="O19" s="97"/>
      <c r="P19" s="97"/>
      <c r="Q19" s="97"/>
      <c r="R19" s="97"/>
      <c r="S19" s="97"/>
      <c r="T19" s="97"/>
      <c r="U19" s="97"/>
      <c r="V19" s="10">
        <v>1</v>
      </c>
    </row>
    <row r="20" spans="1:22" ht="15.75">
      <c r="A20" s="97"/>
      <c r="B20" s="97"/>
      <c r="C20" s="3710" t="s">
        <v>11649</v>
      </c>
      <c r="D20" s="97"/>
      <c r="E20" s="97"/>
      <c r="F20" s="97"/>
      <c r="G20" s="97"/>
      <c r="H20" s="97"/>
      <c r="I20" s="97"/>
      <c r="J20" s="97"/>
      <c r="K20" s="97"/>
      <c r="L20" s="97"/>
      <c r="M20" s="97"/>
      <c r="N20" s="97"/>
      <c r="O20" s="97"/>
      <c r="P20" s="97"/>
      <c r="Q20" s="97"/>
      <c r="R20" s="97"/>
      <c r="S20" s="97"/>
      <c r="T20" s="97"/>
      <c r="U20" s="97"/>
      <c r="V20" s="10">
        <v>1</v>
      </c>
    </row>
    <row r="21" spans="1:22" ht="15.75">
      <c r="A21" s="97"/>
      <c r="B21" s="97"/>
      <c r="C21" s="3710" t="s">
        <v>11650</v>
      </c>
      <c r="D21" s="97"/>
      <c r="E21" s="97"/>
      <c r="F21" s="97"/>
      <c r="G21" s="97"/>
      <c r="H21" s="97"/>
      <c r="I21" s="97"/>
      <c r="J21" s="97"/>
      <c r="K21" s="97"/>
      <c r="L21" s="97"/>
      <c r="M21" s="97"/>
      <c r="N21" s="97"/>
      <c r="O21" s="97"/>
      <c r="P21" s="97"/>
      <c r="Q21" s="97"/>
      <c r="R21" s="97"/>
      <c r="S21" s="97"/>
      <c r="T21" s="97"/>
      <c r="U21" s="97"/>
      <c r="V21" s="10">
        <v>1</v>
      </c>
    </row>
    <row r="22" spans="1:22">
      <c r="A22" s="97"/>
      <c r="B22" s="97"/>
      <c r="C22" s="97"/>
      <c r="D22" s="97"/>
      <c r="E22" s="97"/>
      <c r="F22" s="97"/>
      <c r="G22" s="97"/>
      <c r="H22" s="97"/>
      <c r="I22" s="97"/>
      <c r="J22" s="97"/>
      <c r="K22" s="97"/>
      <c r="L22" s="97"/>
      <c r="M22" s="97"/>
      <c r="N22" s="97"/>
      <c r="O22" s="97"/>
      <c r="P22" s="97"/>
      <c r="Q22" s="97"/>
      <c r="R22" s="97"/>
      <c r="S22" s="97"/>
      <c r="T22" s="97"/>
      <c r="U22" s="97"/>
      <c r="V22" s="10">
        <v>1</v>
      </c>
    </row>
    <row r="23" spans="1:22">
      <c r="A23" s="97"/>
      <c r="B23" s="97"/>
      <c r="C23" s="2512" t="s">
        <v>11651</v>
      </c>
      <c r="D23" s="97"/>
      <c r="E23" s="97"/>
      <c r="F23" s="97"/>
      <c r="G23" s="97"/>
      <c r="H23" s="97"/>
      <c r="I23" s="97"/>
      <c r="J23" s="97"/>
      <c r="K23" s="97"/>
      <c r="L23" s="97"/>
      <c r="M23" s="97"/>
      <c r="N23" s="97"/>
      <c r="O23" s="97"/>
      <c r="P23" s="97"/>
      <c r="Q23" s="97"/>
      <c r="R23" s="97"/>
      <c r="S23" s="97"/>
      <c r="T23" s="97"/>
      <c r="U23" s="97"/>
      <c r="V23" s="10">
        <v>1</v>
      </c>
    </row>
    <row r="24" spans="1:22">
      <c r="A24" s="97"/>
      <c r="B24" s="97"/>
      <c r="C24" s="2512" t="s">
        <v>11652</v>
      </c>
      <c r="D24" s="97"/>
      <c r="E24" s="97"/>
      <c r="F24" s="97"/>
      <c r="G24" s="97"/>
      <c r="H24" s="97"/>
      <c r="I24" s="97"/>
      <c r="J24" s="97"/>
      <c r="K24" s="97"/>
      <c r="L24" s="97"/>
      <c r="M24" s="97"/>
      <c r="N24" s="97"/>
      <c r="O24" s="97"/>
      <c r="P24" s="97"/>
      <c r="Q24" s="97"/>
      <c r="R24" s="97"/>
      <c r="S24" s="97"/>
      <c r="T24" s="97"/>
      <c r="U24" s="97"/>
      <c r="V24" s="10">
        <v>1</v>
      </c>
    </row>
    <row r="25" spans="1:22">
      <c r="A25" s="97"/>
      <c r="B25" s="97"/>
      <c r="C25" s="2512"/>
      <c r="D25" s="97"/>
      <c r="E25" s="97"/>
      <c r="F25" s="97"/>
      <c r="G25" s="97"/>
      <c r="H25" s="97"/>
      <c r="I25" s="97"/>
      <c r="J25" s="97"/>
      <c r="K25" s="97"/>
      <c r="L25" s="97"/>
      <c r="M25" s="97"/>
      <c r="N25" s="97"/>
      <c r="O25" s="97"/>
      <c r="P25" s="97"/>
      <c r="Q25" s="97"/>
      <c r="R25" s="97"/>
      <c r="S25" s="97"/>
      <c r="T25" s="97"/>
      <c r="U25" s="97"/>
      <c r="V25" s="10">
        <v>1</v>
      </c>
    </row>
    <row r="26" spans="1:22">
      <c r="A26" s="97"/>
      <c r="B26" s="97"/>
      <c r="C26" s="2512" t="s">
        <v>11653</v>
      </c>
      <c r="D26" s="97"/>
      <c r="E26" s="97"/>
      <c r="F26" s="97"/>
      <c r="G26" s="97"/>
      <c r="H26" s="97"/>
      <c r="I26" s="97"/>
      <c r="J26" s="97"/>
      <c r="K26" s="97"/>
      <c r="L26" s="97"/>
      <c r="M26" s="97"/>
      <c r="N26" s="97"/>
      <c r="O26" s="97"/>
      <c r="P26" s="97"/>
      <c r="Q26" s="97"/>
      <c r="R26" s="97"/>
      <c r="S26" s="97"/>
      <c r="T26" s="97"/>
      <c r="U26" s="97"/>
      <c r="V26" s="10">
        <v>1</v>
      </c>
    </row>
    <row r="27" spans="1:22">
      <c r="A27" s="97"/>
      <c r="B27" s="97"/>
      <c r="C27" s="2512"/>
      <c r="D27" s="97"/>
      <c r="E27" s="97"/>
      <c r="F27" s="97"/>
      <c r="G27" s="97"/>
      <c r="H27" s="97"/>
      <c r="I27" s="97"/>
      <c r="J27" s="97"/>
      <c r="K27" s="97"/>
      <c r="L27" s="97"/>
      <c r="M27" s="97"/>
      <c r="N27" s="97"/>
      <c r="O27" s="97"/>
      <c r="P27" s="97"/>
      <c r="Q27" s="97"/>
      <c r="R27" s="97"/>
      <c r="S27" s="97"/>
      <c r="T27" s="97"/>
      <c r="U27" s="97"/>
      <c r="V27" s="10">
        <v>1</v>
      </c>
    </row>
    <row r="28" spans="1:22">
      <c r="A28" s="97"/>
      <c r="B28" s="97"/>
      <c r="C28" s="97" t="s">
        <v>11654</v>
      </c>
      <c r="D28" s="97"/>
      <c r="E28" s="97"/>
      <c r="F28" s="97"/>
      <c r="G28" s="97"/>
      <c r="H28" s="97"/>
      <c r="I28" s="97"/>
      <c r="J28" s="97"/>
      <c r="K28" s="97"/>
      <c r="L28" s="97"/>
      <c r="M28" s="97"/>
      <c r="N28" s="97"/>
      <c r="O28" s="97"/>
      <c r="P28" s="97"/>
      <c r="Q28" s="97"/>
      <c r="R28" s="97"/>
      <c r="S28" s="97"/>
      <c r="T28" s="97"/>
      <c r="U28" s="97"/>
      <c r="V28" s="10">
        <v>1</v>
      </c>
    </row>
    <row r="29" spans="1:22">
      <c r="A29" s="97"/>
      <c r="B29" s="97"/>
      <c r="C29" s="2512" t="s">
        <v>11655</v>
      </c>
      <c r="D29" s="97"/>
      <c r="E29" s="97"/>
      <c r="F29" s="97"/>
      <c r="G29" s="97"/>
      <c r="H29" s="97"/>
      <c r="I29" s="97"/>
      <c r="J29" s="97"/>
      <c r="K29" s="97"/>
      <c r="L29" s="97"/>
      <c r="M29" s="97"/>
      <c r="N29" s="97"/>
      <c r="O29" s="97"/>
      <c r="P29" s="97"/>
      <c r="Q29" s="97"/>
      <c r="R29" s="97"/>
      <c r="S29" s="97"/>
      <c r="T29" s="97"/>
      <c r="U29" s="97"/>
      <c r="V29" s="10">
        <v>1</v>
      </c>
    </row>
    <row r="30" spans="1:22">
      <c r="A30" s="97"/>
      <c r="B30" s="97"/>
      <c r="C30" s="97"/>
      <c r="D30" s="97"/>
      <c r="E30" s="97"/>
      <c r="F30" s="97"/>
      <c r="G30" s="97"/>
      <c r="H30" s="97"/>
      <c r="I30" s="97"/>
      <c r="J30" s="97"/>
      <c r="K30" s="97"/>
      <c r="L30" s="97"/>
      <c r="M30" s="97"/>
      <c r="N30" s="97"/>
      <c r="O30" s="97"/>
      <c r="P30" s="97"/>
      <c r="Q30" s="97"/>
      <c r="R30" s="97"/>
      <c r="S30" s="97"/>
      <c r="T30" s="97"/>
      <c r="U30" s="97"/>
      <c r="V30" s="10">
        <v>1</v>
      </c>
    </row>
    <row r="31" spans="1:22">
      <c r="A31" s="97"/>
      <c r="B31" s="97"/>
      <c r="C31" s="97" t="s">
        <v>11656</v>
      </c>
      <c r="D31" s="97"/>
      <c r="E31" s="97"/>
      <c r="F31" s="97"/>
      <c r="G31" s="97"/>
      <c r="H31" s="97"/>
      <c r="I31" s="97"/>
      <c r="J31" s="97"/>
      <c r="K31" s="97"/>
      <c r="L31" s="97"/>
      <c r="M31" s="97"/>
      <c r="N31" s="97"/>
      <c r="O31" s="97"/>
      <c r="P31" s="97"/>
      <c r="Q31" s="97"/>
      <c r="R31" s="97"/>
      <c r="S31" s="97"/>
      <c r="T31" s="97"/>
      <c r="U31" s="97"/>
      <c r="V31" s="10">
        <v>1</v>
      </c>
    </row>
    <row r="32" spans="1:22">
      <c r="A32" s="97"/>
      <c r="B32" s="97"/>
      <c r="C32" s="97"/>
      <c r="D32" s="97"/>
      <c r="E32" s="97"/>
      <c r="F32" s="97"/>
      <c r="G32" s="97"/>
      <c r="H32" s="97"/>
      <c r="I32" s="97"/>
      <c r="J32" s="97"/>
      <c r="K32" s="97"/>
      <c r="L32" s="97"/>
      <c r="M32" s="97"/>
      <c r="N32" s="97"/>
      <c r="O32" s="97"/>
      <c r="P32" s="97"/>
      <c r="Q32" s="97"/>
      <c r="R32" s="97"/>
      <c r="S32" s="97"/>
      <c r="T32" s="97"/>
      <c r="U32" s="97"/>
      <c r="V32" s="10">
        <v>1</v>
      </c>
    </row>
    <row r="33" spans="1:22">
      <c r="A33" s="97"/>
      <c r="B33" s="97"/>
      <c r="C33" s="97" t="s">
        <v>11657</v>
      </c>
      <c r="D33" s="97"/>
      <c r="E33" s="97"/>
      <c r="F33" s="97"/>
      <c r="G33" s="97"/>
      <c r="H33" s="97"/>
      <c r="I33" s="97"/>
      <c r="J33" s="97"/>
      <c r="K33" s="97"/>
      <c r="L33" s="97"/>
      <c r="M33" s="97"/>
      <c r="N33" s="97"/>
      <c r="O33" s="97"/>
      <c r="P33" s="97"/>
      <c r="Q33" s="97"/>
      <c r="R33" s="97"/>
      <c r="S33" s="97"/>
      <c r="T33" s="97"/>
      <c r="U33" s="97"/>
      <c r="V33" s="10">
        <v>1</v>
      </c>
    </row>
    <row r="34" spans="1:22">
      <c r="A34" s="97"/>
      <c r="B34" s="97"/>
      <c r="C34" s="97" t="s">
        <v>11658</v>
      </c>
      <c r="D34" s="97"/>
      <c r="E34" s="97"/>
      <c r="F34" s="97"/>
      <c r="G34" s="97"/>
      <c r="H34" s="97"/>
      <c r="I34" s="97"/>
      <c r="J34" s="97"/>
      <c r="K34" s="97"/>
      <c r="L34" s="97"/>
      <c r="M34" s="97"/>
      <c r="N34" s="97"/>
      <c r="O34" s="97"/>
      <c r="P34" s="97"/>
      <c r="Q34" s="97"/>
      <c r="R34" s="97"/>
      <c r="S34" s="97"/>
      <c r="T34" s="97"/>
      <c r="U34" s="97"/>
      <c r="V34" s="10">
        <v>1</v>
      </c>
    </row>
    <row r="35" spans="1:22">
      <c r="A35" s="97"/>
      <c r="B35" s="97"/>
      <c r="C35" s="97"/>
      <c r="D35" s="97"/>
      <c r="E35" s="97"/>
      <c r="F35" s="97"/>
      <c r="G35" s="97"/>
      <c r="H35" s="97"/>
      <c r="I35" s="97"/>
      <c r="J35" s="97"/>
      <c r="K35" s="97"/>
      <c r="L35" s="97"/>
      <c r="M35" s="97"/>
      <c r="N35" s="97"/>
      <c r="O35" s="97"/>
      <c r="P35" s="97"/>
      <c r="Q35" s="97"/>
      <c r="R35" s="97"/>
      <c r="S35" s="97"/>
      <c r="T35" s="97"/>
      <c r="U35" s="97"/>
      <c r="V35" s="10">
        <v>1</v>
      </c>
    </row>
    <row r="36" spans="1:22" ht="18">
      <c r="A36" s="97"/>
      <c r="B36" s="97"/>
      <c r="C36" s="2779" t="s">
        <v>11659</v>
      </c>
      <c r="D36" s="97"/>
      <c r="E36" s="97"/>
      <c r="F36" s="97"/>
      <c r="G36" s="97"/>
      <c r="H36" s="97"/>
      <c r="I36" s="97"/>
      <c r="J36" s="97"/>
      <c r="K36" s="97"/>
      <c r="L36" s="97"/>
      <c r="M36" s="97"/>
      <c r="N36" s="97"/>
      <c r="O36" s="97"/>
      <c r="P36" s="97"/>
      <c r="Q36" s="97"/>
      <c r="R36" s="97"/>
      <c r="S36" s="97"/>
      <c r="T36" s="97"/>
      <c r="U36" s="97"/>
      <c r="V36" s="10">
        <v>1</v>
      </c>
    </row>
    <row r="37" spans="1:22">
      <c r="A37" s="97"/>
      <c r="B37" s="97"/>
      <c r="C37" s="75"/>
      <c r="D37" s="97"/>
      <c r="E37" s="97"/>
      <c r="F37" s="97"/>
      <c r="G37" s="97"/>
      <c r="H37" s="97"/>
      <c r="I37" s="97"/>
      <c r="J37" s="97"/>
      <c r="K37" s="97"/>
      <c r="L37" s="97"/>
      <c r="M37" s="97"/>
      <c r="N37" s="97"/>
      <c r="O37" s="97"/>
      <c r="P37" s="97"/>
      <c r="Q37" s="97"/>
      <c r="R37" s="97"/>
      <c r="S37" s="97"/>
      <c r="T37" s="97"/>
      <c r="U37" s="97"/>
      <c r="V37" s="10">
        <v>1</v>
      </c>
    </row>
    <row r="38" spans="1:22">
      <c r="A38" s="97"/>
      <c r="B38" s="97"/>
      <c r="C38" s="3062" t="s">
        <v>11660</v>
      </c>
      <c r="D38" s="97"/>
      <c r="E38" s="97"/>
      <c r="F38" s="97"/>
      <c r="G38" s="97"/>
      <c r="H38" s="97"/>
      <c r="I38" s="97"/>
      <c r="J38" s="97"/>
      <c r="K38" s="97"/>
      <c r="L38" s="97"/>
      <c r="M38" s="97"/>
      <c r="N38" s="97"/>
      <c r="O38" s="97"/>
      <c r="P38" s="97"/>
      <c r="Q38" s="97"/>
      <c r="R38" s="97"/>
      <c r="S38" s="97"/>
      <c r="T38" s="97"/>
      <c r="U38" s="97"/>
      <c r="V38" s="10">
        <v>1</v>
      </c>
    </row>
    <row r="39" spans="1:22">
      <c r="A39" s="97"/>
      <c r="B39" s="97"/>
      <c r="C39" s="75"/>
      <c r="D39" s="97"/>
      <c r="E39" s="97"/>
      <c r="F39" s="97"/>
      <c r="G39" s="97"/>
      <c r="H39" s="97"/>
      <c r="I39" s="97"/>
      <c r="J39" s="97"/>
      <c r="K39" s="97"/>
      <c r="L39" s="97"/>
      <c r="M39" s="97"/>
      <c r="N39" s="97"/>
      <c r="O39" s="97"/>
      <c r="P39" s="97"/>
      <c r="Q39" s="97"/>
      <c r="R39" s="97"/>
      <c r="S39" s="97"/>
      <c r="T39" s="97"/>
      <c r="U39" s="97"/>
      <c r="V39" s="10">
        <v>1</v>
      </c>
    </row>
    <row r="40" spans="1:22">
      <c r="A40" s="97"/>
      <c r="B40" s="97"/>
      <c r="C40" s="75" t="s">
        <v>11661</v>
      </c>
      <c r="D40" s="97"/>
      <c r="E40" s="97"/>
      <c r="F40" s="97"/>
      <c r="G40" s="97"/>
      <c r="H40" s="97"/>
      <c r="I40" s="97"/>
      <c r="J40" s="97"/>
      <c r="K40" s="97"/>
      <c r="L40" s="97"/>
      <c r="M40" s="97"/>
      <c r="N40" s="97"/>
      <c r="O40" s="97"/>
      <c r="P40" s="97"/>
      <c r="Q40" s="97"/>
      <c r="R40" s="97"/>
      <c r="S40" s="97"/>
      <c r="T40" s="97"/>
      <c r="U40" s="97"/>
      <c r="V40" s="10">
        <v>1</v>
      </c>
    </row>
    <row r="41" spans="1:22">
      <c r="A41" s="97"/>
      <c r="B41" s="97"/>
      <c r="C41" s="75" t="s">
        <v>11662</v>
      </c>
      <c r="D41" s="97"/>
      <c r="E41" s="97"/>
      <c r="F41" s="97"/>
      <c r="G41" s="97"/>
      <c r="H41" s="97"/>
      <c r="I41" s="97"/>
      <c r="J41" s="97"/>
      <c r="K41" s="97"/>
      <c r="L41" s="97"/>
      <c r="M41" s="97"/>
      <c r="N41" s="97"/>
      <c r="O41" s="97"/>
      <c r="P41" s="97"/>
      <c r="Q41" s="97"/>
      <c r="R41" s="97"/>
      <c r="S41" s="97"/>
      <c r="T41" s="97"/>
      <c r="U41" s="97"/>
      <c r="V41" s="10">
        <v>1</v>
      </c>
    </row>
    <row r="42" spans="1:22">
      <c r="A42" s="97"/>
      <c r="B42" s="97"/>
      <c r="C42" s="3711" t="s">
        <v>11663</v>
      </c>
      <c r="D42" s="97"/>
      <c r="E42" s="97"/>
      <c r="F42" s="97"/>
      <c r="G42" s="97"/>
      <c r="H42" s="97"/>
      <c r="I42" s="97"/>
      <c r="J42" s="97"/>
      <c r="K42" s="97"/>
      <c r="L42" s="97"/>
      <c r="M42" s="97"/>
      <c r="N42" s="97"/>
      <c r="O42" s="97"/>
      <c r="P42" s="97"/>
      <c r="Q42" s="97"/>
      <c r="R42" s="97"/>
      <c r="S42" s="97"/>
      <c r="T42" s="97"/>
      <c r="U42" s="97"/>
      <c r="V42" s="10">
        <v>1</v>
      </c>
    </row>
    <row r="43" spans="1:22">
      <c r="A43" s="97"/>
      <c r="B43" s="97"/>
      <c r="C43" s="75"/>
      <c r="D43" s="97"/>
      <c r="E43" s="97"/>
      <c r="F43" s="97"/>
      <c r="G43" s="97"/>
      <c r="H43" s="97"/>
      <c r="I43" s="97"/>
      <c r="J43" s="97"/>
      <c r="K43" s="97"/>
      <c r="L43" s="97"/>
      <c r="M43" s="97"/>
      <c r="N43" s="97"/>
      <c r="O43" s="97"/>
      <c r="P43" s="97"/>
      <c r="Q43" s="97"/>
      <c r="R43" s="97"/>
      <c r="S43" s="97"/>
      <c r="T43" s="97"/>
      <c r="U43" s="97"/>
      <c r="V43" s="10">
        <v>1</v>
      </c>
    </row>
    <row r="44" spans="1:22">
      <c r="A44" s="97"/>
      <c r="B44" s="97"/>
      <c r="C44" s="3062" t="s">
        <v>11664</v>
      </c>
      <c r="D44" s="97"/>
      <c r="E44" s="97"/>
      <c r="F44" s="97"/>
      <c r="G44" s="97"/>
      <c r="H44" s="97"/>
      <c r="I44" s="97"/>
      <c r="J44" s="97"/>
      <c r="K44" s="97"/>
      <c r="L44" s="97"/>
      <c r="M44" s="97"/>
      <c r="N44" s="97"/>
      <c r="O44" s="97"/>
      <c r="P44" s="97"/>
      <c r="Q44" s="97"/>
      <c r="R44" s="97"/>
      <c r="S44" s="97"/>
      <c r="T44" s="97"/>
      <c r="U44" s="97"/>
      <c r="V44" s="10">
        <v>1</v>
      </c>
    </row>
    <row r="45" spans="1:22">
      <c r="A45" s="97"/>
      <c r="B45" s="97"/>
      <c r="C45" s="3711" t="s">
        <v>11665</v>
      </c>
      <c r="D45" s="97"/>
      <c r="E45" s="97"/>
      <c r="F45" s="97"/>
      <c r="G45" s="97"/>
      <c r="H45" s="97"/>
      <c r="I45" s="97"/>
      <c r="J45" s="97"/>
      <c r="K45" s="97"/>
      <c r="L45" s="97"/>
      <c r="M45" s="97"/>
      <c r="N45" s="97"/>
      <c r="O45" s="97"/>
      <c r="P45" s="97"/>
      <c r="Q45" s="97"/>
      <c r="R45" s="97"/>
      <c r="S45" s="97"/>
      <c r="T45" s="97"/>
      <c r="U45" s="97"/>
      <c r="V45" s="10">
        <v>1</v>
      </c>
    </row>
    <row r="46" spans="1:22">
      <c r="A46" s="97"/>
      <c r="B46" s="97"/>
      <c r="C46" s="75" t="s">
        <v>11666</v>
      </c>
      <c r="D46" s="97"/>
      <c r="E46" s="97"/>
      <c r="F46" s="97"/>
      <c r="G46" s="97"/>
      <c r="H46" s="97"/>
      <c r="I46" s="97"/>
      <c r="J46" s="97"/>
      <c r="K46" s="97"/>
      <c r="L46" s="97"/>
      <c r="M46" s="97"/>
      <c r="N46" s="97"/>
      <c r="O46" s="97"/>
      <c r="P46" s="97"/>
      <c r="Q46" s="97"/>
      <c r="R46" s="97"/>
      <c r="S46" s="97"/>
      <c r="T46" s="97"/>
      <c r="U46" s="97"/>
      <c r="V46" s="10">
        <v>1</v>
      </c>
    </row>
    <row r="47" spans="1:22">
      <c r="A47" s="97"/>
      <c r="B47" s="97"/>
      <c r="C47" s="97"/>
      <c r="D47" s="97"/>
      <c r="E47" s="97"/>
      <c r="F47" s="97"/>
      <c r="G47" s="97"/>
      <c r="H47" s="97"/>
      <c r="I47" s="97"/>
      <c r="J47" s="97"/>
      <c r="K47" s="97"/>
      <c r="L47" s="97"/>
      <c r="M47" s="97"/>
      <c r="N47" s="97"/>
      <c r="O47" s="97"/>
      <c r="P47" s="97"/>
      <c r="Q47" s="97"/>
      <c r="R47" s="97"/>
      <c r="S47" s="97"/>
      <c r="T47" s="97"/>
      <c r="U47" s="97"/>
      <c r="V47" s="10">
        <v>1</v>
      </c>
    </row>
    <row r="48" spans="1:22" ht="18">
      <c r="A48" s="97"/>
      <c r="B48" s="97"/>
      <c r="C48" s="2779" t="s">
        <v>11667</v>
      </c>
      <c r="D48" s="97"/>
      <c r="E48" s="97"/>
      <c r="F48" s="97"/>
      <c r="G48" s="97"/>
      <c r="H48" s="97"/>
      <c r="I48" s="97"/>
      <c r="J48" s="97"/>
      <c r="K48" s="97"/>
      <c r="L48" s="97"/>
      <c r="M48" s="97"/>
      <c r="N48" s="97"/>
      <c r="O48" s="97"/>
      <c r="P48" s="97"/>
      <c r="Q48" s="97"/>
      <c r="R48" s="97"/>
      <c r="S48" s="97"/>
      <c r="T48" s="97"/>
      <c r="U48" s="97"/>
      <c r="V48" s="10">
        <v>1</v>
      </c>
    </row>
    <row r="49" spans="1:22">
      <c r="A49" s="97"/>
      <c r="B49" s="97"/>
      <c r="C49" s="97" t="s">
        <v>11668</v>
      </c>
      <c r="D49" s="97"/>
      <c r="E49" s="97"/>
      <c r="F49" s="97"/>
      <c r="G49" s="97"/>
      <c r="H49" s="97"/>
      <c r="I49" s="97"/>
      <c r="J49" s="97"/>
      <c r="K49" s="97"/>
      <c r="L49" s="97"/>
      <c r="M49" s="97"/>
      <c r="N49" s="97"/>
      <c r="O49" s="97"/>
      <c r="P49" s="97"/>
      <c r="Q49" s="97"/>
      <c r="R49" s="97"/>
      <c r="S49" s="97"/>
      <c r="T49" s="97"/>
      <c r="U49" s="97"/>
      <c r="V49" s="10">
        <v>1</v>
      </c>
    </row>
    <row r="50" spans="1:22">
      <c r="A50" s="97"/>
      <c r="B50" s="97"/>
      <c r="C50" s="2512" t="s">
        <v>11669</v>
      </c>
      <c r="D50" s="97"/>
      <c r="E50" s="97"/>
      <c r="F50" s="97"/>
      <c r="G50" s="97"/>
      <c r="H50" s="97"/>
      <c r="I50" s="97"/>
      <c r="J50" s="97"/>
      <c r="K50" s="97"/>
      <c r="L50" s="97"/>
      <c r="M50" s="97"/>
      <c r="N50" s="97"/>
      <c r="O50" s="97"/>
      <c r="P50" s="97"/>
      <c r="Q50" s="97"/>
      <c r="R50" s="97"/>
      <c r="S50" s="97"/>
      <c r="T50" s="97"/>
      <c r="U50" s="97"/>
      <c r="V50" s="10">
        <v>1</v>
      </c>
    </row>
    <row r="51" spans="1:22">
      <c r="A51" s="97"/>
      <c r="B51" s="97"/>
      <c r="C51" s="97"/>
      <c r="D51" s="97"/>
      <c r="E51" s="97"/>
      <c r="F51" s="97"/>
      <c r="G51" s="97"/>
      <c r="H51" s="97"/>
      <c r="I51" s="97"/>
      <c r="J51" s="97"/>
      <c r="K51" s="97"/>
      <c r="L51" s="97"/>
      <c r="M51" s="97"/>
      <c r="N51" s="97"/>
      <c r="O51" s="97"/>
      <c r="P51" s="97"/>
      <c r="Q51" s="97"/>
      <c r="R51" s="97"/>
      <c r="S51" s="97"/>
      <c r="T51" s="97"/>
      <c r="U51" s="97"/>
      <c r="V51" s="10">
        <v>1</v>
      </c>
    </row>
    <row r="52" spans="1:22">
      <c r="A52" s="97"/>
      <c r="B52" s="97"/>
      <c r="C52" s="97" t="s">
        <v>11670</v>
      </c>
      <c r="D52" s="97"/>
      <c r="E52" s="97"/>
      <c r="F52" s="97"/>
      <c r="G52" s="97"/>
      <c r="H52" s="97"/>
      <c r="I52" s="97"/>
      <c r="J52" s="97"/>
      <c r="K52" s="97"/>
      <c r="L52" s="97"/>
      <c r="M52" s="97"/>
      <c r="N52" s="97"/>
      <c r="O52" s="97"/>
      <c r="P52" s="97"/>
      <c r="Q52" s="97"/>
      <c r="R52" s="97"/>
      <c r="S52" s="97"/>
      <c r="T52" s="97"/>
      <c r="U52" s="97"/>
      <c r="V52" s="10">
        <v>1</v>
      </c>
    </row>
    <row r="53" spans="1:22">
      <c r="A53" s="97"/>
      <c r="B53" s="97"/>
      <c r="C53" s="97"/>
      <c r="D53" s="97"/>
      <c r="E53" s="97"/>
      <c r="F53" s="97"/>
      <c r="G53" s="97"/>
      <c r="H53" s="97"/>
      <c r="I53" s="97"/>
      <c r="J53" s="97"/>
      <c r="K53" s="97"/>
      <c r="L53" s="97"/>
      <c r="M53" s="97"/>
      <c r="N53" s="97"/>
      <c r="O53" s="97"/>
      <c r="P53" s="97"/>
      <c r="Q53" s="97"/>
      <c r="R53" s="97"/>
      <c r="S53" s="97"/>
      <c r="T53" s="97"/>
      <c r="U53" s="97"/>
      <c r="V53" s="10">
        <v>1</v>
      </c>
    </row>
    <row r="54" spans="1:22">
      <c r="A54" s="97"/>
      <c r="B54" s="97"/>
      <c r="C54" s="97" t="s">
        <v>11671</v>
      </c>
      <c r="D54" s="97"/>
      <c r="E54" s="97"/>
      <c r="F54" s="97"/>
      <c r="G54" s="97"/>
      <c r="H54" s="97"/>
      <c r="I54" s="97"/>
      <c r="J54" s="97"/>
      <c r="K54" s="97"/>
      <c r="L54" s="97"/>
      <c r="M54" s="97"/>
      <c r="N54" s="97"/>
      <c r="O54" s="97"/>
      <c r="P54" s="97"/>
      <c r="Q54" s="97"/>
      <c r="R54" s="97"/>
      <c r="S54" s="97"/>
      <c r="T54" s="97"/>
      <c r="U54" s="97"/>
      <c r="V54" s="10">
        <v>1</v>
      </c>
    </row>
    <row r="55" spans="1:22">
      <c r="A55" s="97"/>
      <c r="B55" s="97"/>
      <c r="C55" s="97"/>
      <c r="D55" s="97"/>
      <c r="E55" s="97"/>
      <c r="F55" s="97"/>
      <c r="G55" s="97"/>
      <c r="H55" s="97"/>
      <c r="I55" s="97"/>
      <c r="J55" s="97"/>
      <c r="K55" s="97"/>
      <c r="L55" s="97"/>
      <c r="M55" s="97"/>
      <c r="N55" s="97"/>
      <c r="O55" s="97"/>
      <c r="P55" s="97"/>
      <c r="Q55" s="97"/>
      <c r="R55" s="97"/>
      <c r="S55" s="97"/>
      <c r="T55" s="97"/>
      <c r="U55" s="97"/>
      <c r="V55" s="10">
        <v>1</v>
      </c>
    </row>
    <row r="56" spans="1:22">
      <c r="A56" s="97"/>
      <c r="B56" s="97"/>
      <c r="C56" s="97"/>
      <c r="D56" s="97"/>
      <c r="E56" s="97"/>
      <c r="F56" s="97"/>
      <c r="G56" s="97"/>
      <c r="H56" s="97"/>
      <c r="I56" s="97"/>
      <c r="J56" s="97"/>
      <c r="K56" s="97"/>
      <c r="L56" s="97"/>
      <c r="M56" s="97"/>
      <c r="N56" s="97"/>
      <c r="O56" s="97"/>
      <c r="P56" s="97"/>
      <c r="Q56" s="97"/>
      <c r="R56" s="97"/>
      <c r="S56" s="97"/>
      <c r="T56" s="97"/>
      <c r="U56" s="97"/>
      <c r="V56" s="10">
        <v>1</v>
      </c>
    </row>
    <row r="57" spans="1:22" ht="18.75">
      <c r="A57" s="97"/>
      <c r="B57" s="97"/>
      <c r="C57" s="3712" t="s">
        <v>11672</v>
      </c>
      <c r="D57" s="3713"/>
      <c r="E57" s="97"/>
      <c r="F57" s="97"/>
      <c r="G57" s="97"/>
      <c r="H57" s="97"/>
      <c r="I57" s="97"/>
      <c r="J57" s="97"/>
      <c r="K57" s="97"/>
      <c r="L57" s="97"/>
      <c r="M57" s="97"/>
      <c r="N57" s="97"/>
      <c r="O57" s="97"/>
      <c r="P57" s="97"/>
      <c r="Q57" s="97"/>
      <c r="R57" s="97"/>
      <c r="S57" s="97"/>
      <c r="T57" s="97"/>
      <c r="U57" s="97"/>
      <c r="V57" s="10">
        <v>1</v>
      </c>
    </row>
    <row r="58" spans="1:22" ht="15.75">
      <c r="A58" s="97"/>
      <c r="B58" s="97"/>
      <c r="C58" s="3714"/>
      <c r="D58" s="3713"/>
      <c r="E58" s="97"/>
      <c r="F58" s="97"/>
      <c r="G58" s="97"/>
      <c r="H58" s="97"/>
      <c r="I58" s="97"/>
      <c r="J58" s="97"/>
      <c r="K58" s="97"/>
      <c r="L58" s="97"/>
      <c r="M58" s="97"/>
      <c r="N58" s="97"/>
      <c r="O58" s="97"/>
      <c r="P58" s="97"/>
      <c r="Q58" s="97"/>
      <c r="R58" s="97"/>
      <c r="S58" s="97"/>
      <c r="T58" s="97"/>
      <c r="U58" s="97"/>
      <c r="V58" s="10">
        <v>1</v>
      </c>
    </row>
    <row r="59" spans="1:22" ht="18.75">
      <c r="A59" s="97"/>
      <c r="B59" s="97"/>
      <c r="C59" s="3715" t="s">
        <v>11673</v>
      </c>
      <c r="D59" s="3713"/>
      <c r="E59" s="97"/>
      <c r="F59" s="97"/>
      <c r="G59" s="97"/>
      <c r="H59" s="97"/>
      <c r="I59" s="97"/>
      <c r="J59" s="97"/>
      <c r="K59" s="97"/>
      <c r="L59" s="97"/>
      <c r="M59" s="97"/>
      <c r="N59" s="97"/>
      <c r="O59" s="97"/>
      <c r="P59" s="97"/>
      <c r="Q59" s="97"/>
      <c r="R59" s="97"/>
      <c r="S59" s="97"/>
      <c r="T59" s="97"/>
      <c r="U59" s="97"/>
      <c r="V59" s="10">
        <v>1</v>
      </c>
    </row>
    <row r="60" spans="1:22" ht="18.75">
      <c r="A60" s="97"/>
      <c r="B60" s="97"/>
      <c r="C60" s="3715"/>
      <c r="D60" s="3713"/>
      <c r="E60" s="97"/>
      <c r="F60" s="97"/>
      <c r="G60" s="97"/>
      <c r="H60" s="97"/>
      <c r="I60" s="97"/>
      <c r="J60" s="97"/>
      <c r="K60" s="97"/>
      <c r="L60" s="97"/>
      <c r="M60" s="97"/>
      <c r="N60" s="97"/>
      <c r="O60" s="97"/>
      <c r="P60" s="97"/>
      <c r="Q60" s="97"/>
      <c r="R60" s="97"/>
      <c r="S60" s="97"/>
      <c r="T60" s="97"/>
      <c r="U60" s="97"/>
      <c r="V60" s="10">
        <v>1</v>
      </c>
    </row>
    <row r="61" spans="1:22" ht="15.75">
      <c r="A61" s="97"/>
      <c r="B61" s="97"/>
      <c r="C61" s="3716" t="s">
        <v>11674</v>
      </c>
      <c r="D61" s="3713"/>
      <c r="E61" s="97"/>
      <c r="F61" s="97"/>
      <c r="G61" s="97"/>
      <c r="H61" s="97"/>
      <c r="I61" s="97"/>
      <c r="J61" s="97"/>
      <c r="K61" s="97"/>
      <c r="L61" s="97"/>
      <c r="M61" s="97"/>
      <c r="N61" s="97"/>
      <c r="O61" s="97"/>
      <c r="P61" s="97"/>
      <c r="Q61" s="97"/>
      <c r="R61" s="97"/>
      <c r="S61" s="97"/>
      <c r="T61" s="97"/>
      <c r="U61" s="97"/>
      <c r="V61" s="10">
        <v>1</v>
      </c>
    </row>
    <row r="62" spans="1:22">
      <c r="A62" s="97"/>
      <c r="B62" s="97"/>
      <c r="C62" s="97"/>
      <c r="D62" s="3713"/>
      <c r="E62" s="97"/>
      <c r="F62" s="97"/>
      <c r="G62" s="97"/>
      <c r="H62" s="97"/>
      <c r="I62" s="97"/>
      <c r="J62" s="97"/>
      <c r="K62" s="97"/>
      <c r="L62" s="97"/>
      <c r="M62" s="97"/>
      <c r="N62" s="97"/>
      <c r="O62" s="97"/>
      <c r="P62" s="97"/>
      <c r="Q62" s="97"/>
      <c r="R62" s="97"/>
      <c r="S62" s="97"/>
      <c r="T62" s="97"/>
      <c r="U62" s="97"/>
      <c r="V62" s="10">
        <v>1</v>
      </c>
    </row>
    <row r="63" spans="1:22" ht="15.75">
      <c r="A63" s="3163" t="s">
        <v>11675</v>
      </c>
      <c r="B63" s="97"/>
      <c r="C63" s="3714" t="s">
        <v>11646</v>
      </c>
      <c r="D63" s="3713"/>
      <c r="E63" s="97"/>
      <c r="F63" s="97"/>
      <c r="G63" s="97"/>
      <c r="H63" s="97"/>
      <c r="I63" s="97"/>
      <c r="J63" s="97"/>
      <c r="K63" s="97"/>
      <c r="L63" s="97"/>
      <c r="M63" s="97"/>
      <c r="N63" s="97"/>
      <c r="O63" s="97"/>
      <c r="P63" s="97"/>
      <c r="Q63" s="97"/>
      <c r="R63" s="97"/>
      <c r="S63" s="97"/>
      <c r="T63" s="97"/>
      <c r="U63" s="97"/>
      <c r="V63" s="10">
        <v>1</v>
      </c>
    </row>
    <row r="64" spans="1:22" ht="15.75">
      <c r="A64" s="2775">
        <f>LEN(C64)</f>
        <v>877</v>
      </c>
      <c r="B64" s="3163"/>
      <c r="C64" s="3709" t="s">
        <v>11676</v>
      </c>
      <c r="D64" s="97"/>
      <c r="E64" s="97"/>
      <c r="F64" s="97"/>
      <c r="G64" s="97"/>
      <c r="H64" s="97"/>
      <c r="I64" s="97"/>
      <c r="J64" s="97"/>
      <c r="K64" s="97"/>
      <c r="L64" s="97"/>
      <c r="M64" s="97"/>
      <c r="N64" s="97"/>
      <c r="O64" s="97"/>
      <c r="P64" s="97"/>
      <c r="Q64" s="97"/>
      <c r="R64" s="97"/>
      <c r="S64" s="97"/>
      <c r="T64" s="97"/>
      <c r="U64" s="97"/>
      <c r="V64" s="10"/>
    </row>
    <row r="65" spans="1:22" ht="15.75">
      <c r="A65" s="97"/>
      <c r="B65" s="97"/>
      <c r="C65" s="3709"/>
      <c r="D65" s="97"/>
      <c r="E65" s="97"/>
      <c r="F65" s="97"/>
      <c r="G65" s="97"/>
      <c r="H65" s="97"/>
      <c r="I65" s="97"/>
      <c r="J65" s="97"/>
      <c r="K65" s="97"/>
      <c r="L65" s="97"/>
      <c r="M65" s="97"/>
      <c r="N65" s="97"/>
      <c r="O65" s="97"/>
      <c r="P65" s="97"/>
      <c r="Q65" s="97"/>
      <c r="R65" s="97"/>
      <c r="S65" s="97"/>
      <c r="T65" s="97"/>
      <c r="U65" s="97"/>
      <c r="V65" s="10">
        <v>1</v>
      </c>
    </row>
    <row r="66" spans="1:22">
      <c r="A66" s="97"/>
      <c r="B66" s="97"/>
      <c r="C66" s="2512" t="s">
        <v>11677</v>
      </c>
      <c r="D66" s="97"/>
      <c r="E66" s="97"/>
      <c r="F66" s="97"/>
      <c r="G66" s="97"/>
      <c r="H66" s="97"/>
      <c r="I66" s="97"/>
      <c r="J66" s="97"/>
      <c r="K66" s="97"/>
      <c r="L66" s="97"/>
      <c r="M66" s="97"/>
      <c r="N66" s="97"/>
      <c r="O66" s="97"/>
      <c r="P66" s="97"/>
      <c r="Q66" s="97"/>
      <c r="R66" s="97"/>
      <c r="S66" s="97"/>
      <c r="T66" s="97"/>
      <c r="U66" s="97"/>
      <c r="V66" s="10">
        <v>1</v>
      </c>
    </row>
    <row r="67" spans="1:22">
      <c r="A67" s="97"/>
      <c r="B67" s="97"/>
      <c r="C67" s="97"/>
      <c r="D67" s="97"/>
      <c r="E67" s="97"/>
      <c r="F67" s="97"/>
      <c r="G67" s="97"/>
      <c r="H67" s="97"/>
      <c r="I67" s="97"/>
      <c r="J67" s="97"/>
      <c r="K67" s="97"/>
      <c r="L67" s="97"/>
      <c r="M67" s="97"/>
      <c r="N67" s="97"/>
      <c r="O67" s="97"/>
      <c r="P67" s="97"/>
      <c r="Q67" s="97"/>
      <c r="R67" s="97"/>
      <c r="S67" s="97"/>
      <c r="T67" s="97"/>
      <c r="U67" s="97"/>
      <c r="V67" s="10">
        <v>1</v>
      </c>
    </row>
    <row r="68" spans="1:22" ht="30" customHeight="1">
      <c r="A68" s="97"/>
      <c r="B68" s="97"/>
      <c r="C68" s="3714" t="s">
        <v>6339</v>
      </c>
      <c r="D68" s="97"/>
      <c r="E68" s="97"/>
      <c r="F68" s="97"/>
      <c r="G68" s="97"/>
      <c r="H68" s="97"/>
      <c r="I68" s="97"/>
      <c r="J68" s="97"/>
      <c r="K68" s="97"/>
      <c r="L68" s="97"/>
      <c r="M68" s="97"/>
      <c r="N68" s="97"/>
      <c r="O68" s="97"/>
      <c r="P68" s="97"/>
      <c r="Q68" s="97"/>
      <c r="R68" s="97"/>
      <c r="S68" s="97"/>
      <c r="T68" s="97"/>
      <c r="U68" s="97"/>
      <c r="V68" s="10">
        <v>1</v>
      </c>
    </row>
    <row r="69" spans="1:22">
      <c r="A69" s="75"/>
      <c r="B69" s="97"/>
      <c r="C69" s="97"/>
      <c r="D69" s="97"/>
      <c r="E69" s="97"/>
      <c r="F69" s="97"/>
      <c r="G69" s="97"/>
      <c r="H69" s="97"/>
      <c r="I69" s="97"/>
      <c r="J69" s="97"/>
      <c r="K69" s="97"/>
      <c r="L69" s="97"/>
      <c r="M69" s="97"/>
      <c r="N69" s="97"/>
      <c r="O69" s="97"/>
      <c r="P69" s="97"/>
      <c r="Q69" s="97"/>
      <c r="R69" s="97"/>
      <c r="S69" s="97"/>
      <c r="T69" s="97"/>
      <c r="U69" s="97"/>
      <c r="V69" s="10">
        <v>1</v>
      </c>
    </row>
    <row r="70" spans="1:22">
      <c r="A70" s="3163">
        <f>LEN(C70)</f>
        <v>64</v>
      </c>
      <c r="B70" s="3163"/>
      <c r="C70" s="97" t="s">
        <v>11678</v>
      </c>
      <c r="D70" s="97"/>
      <c r="E70" s="97"/>
      <c r="F70" s="97"/>
      <c r="G70" s="97"/>
      <c r="H70" s="97"/>
      <c r="I70" s="97"/>
      <c r="J70" s="97"/>
      <c r="K70" s="97"/>
      <c r="L70" s="97"/>
      <c r="M70" s="97"/>
      <c r="N70" s="97"/>
      <c r="O70" s="97"/>
      <c r="P70" s="97"/>
      <c r="Q70" s="97"/>
      <c r="R70" s="97"/>
      <c r="S70" s="97"/>
      <c r="T70" s="97"/>
      <c r="U70" s="97"/>
      <c r="V70" s="10">
        <v>1</v>
      </c>
    </row>
    <row r="71" spans="1:22">
      <c r="A71" s="3163">
        <f>LEN(C71)</f>
        <v>70</v>
      </c>
      <c r="B71" s="3163"/>
      <c r="C71" s="97" t="s">
        <v>11679</v>
      </c>
      <c r="D71" s="97"/>
      <c r="E71" s="97"/>
      <c r="F71" s="97"/>
      <c r="G71" s="97"/>
      <c r="H71" s="97"/>
      <c r="I71" s="97"/>
      <c r="J71" s="97"/>
      <c r="K71" s="97"/>
      <c r="L71" s="97"/>
      <c r="M71" s="97"/>
      <c r="N71" s="97"/>
      <c r="O71" s="97"/>
      <c r="P71" s="97"/>
      <c r="Q71" s="97"/>
      <c r="R71" s="97"/>
      <c r="S71" s="97"/>
      <c r="T71" s="97"/>
      <c r="U71" s="97"/>
      <c r="V71" s="10">
        <v>1</v>
      </c>
    </row>
    <row r="72" spans="1:22">
      <c r="A72" s="97"/>
      <c r="B72" s="97"/>
      <c r="C72" s="97"/>
      <c r="D72" s="97"/>
      <c r="E72" s="97"/>
      <c r="F72" s="97"/>
      <c r="G72" s="97"/>
      <c r="H72" s="97"/>
      <c r="I72" s="97"/>
      <c r="J72" s="97"/>
      <c r="K72" s="97"/>
      <c r="L72" s="97"/>
      <c r="M72" s="97"/>
      <c r="N72" s="97"/>
      <c r="O72" s="97"/>
      <c r="P72" s="97"/>
      <c r="Q72" s="97"/>
      <c r="R72" s="97"/>
      <c r="S72" s="97"/>
      <c r="T72" s="97"/>
      <c r="U72" s="97"/>
      <c r="V72" s="10">
        <v>1</v>
      </c>
    </row>
    <row r="73" spans="1:22">
      <c r="A73" s="3163">
        <f t="shared" ref="A73:A75" si="0">LEN(C73)</f>
        <v>65</v>
      </c>
      <c r="B73" s="3163"/>
      <c r="C73" s="97" t="s">
        <v>11680</v>
      </c>
      <c r="D73" s="97"/>
      <c r="E73" s="97"/>
      <c r="F73" s="97"/>
      <c r="G73" s="97"/>
      <c r="H73" s="97"/>
      <c r="I73" s="97"/>
      <c r="J73" s="97"/>
      <c r="K73" s="97"/>
      <c r="L73" s="97"/>
      <c r="M73" s="97"/>
      <c r="N73" s="97"/>
      <c r="O73" s="97"/>
      <c r="P73" s="97"/>
      <c r="Q73" s="97"/>
      <c r="R73" s="97"/>
      <c r="S73" s="97"/>
      <c r="T73" s="97"/>
      <c r="U73" s="97"/>
      <c r="V73" s="10">
        <v>1</v>
      </c>
    </row>
    <row r="74" spans="1:22">
      <c r="A74" s="3163">
        <f t="shared" si="0"/>
        <v>67</v>
      </c>
      <c r="B74" s="3163"/>
      <c r="C74" s="97" t="s">
        <v>11681</v>
      </c>
      <c r="D74" s="97"/>
      <c r="E74" s="97"/>
      <c r="F74" s="97"/>
      <c r="G74" s="97"/>
      <c r="H74" s="97"/>
      <c r="I74" s="97"/>
      <c r="J74" s="97"/>
      <c r="K74" s="97"/>
      <c r="L74" s="97"/>
      <c r="M74" s="97"/>
      <c r="N74" s="97"/>
      <c r="O74" s="97"/>
      <c r="P74" s="97"/>
      <c r="Q74" s="97"/>
      <c r="R74" s="97"/>
      <c r="S74" s="97"/>
      <c r="T74" s="97"/>
      <c r="U74" s="97"/>
      <c r="V74" s="10">
        <v>1</v>
      </c>
    </row>
    <row r="75" spans="1:22">
      <c r="A75" s="3163">
        <f t="shared" si="0"/>
        <v>33</v>
      </c>
      <c r="B75" s="3163"/>
      <c r="C75" s="97" t="s">
        <v>11682</v>
      </c>
      <c r="D75" s="97"/>
      <c r="E75" s="97"/>
      <c r="F75" s="97"/>
      <c r="G75" s="97"/>
      <c r="H75" s="97"/>
      <c r="I75" s="97"/>
      <c r="J75" s="97"/>
      <c r="K75" s="97"/>
      <c r="L75" s="97"/>
      <c r="M75" s="97"/>
      <c r="N75" s="97"/>
      <c r="O75" s="97"/>
      <c r="P75" s="97"/>
      <c r="Q75" s="97"/>
      <c r="R75" s="97"/>
      <c r="S75" s="97"/>
      <c r="T75" s="97"/>
      <c r="U75" s="97"/>
      <c r="V75" s="10">
        <v>1</v>
      </c>
    </row>
    <row r="76" spans="1:22">
      <c r="A76" s="97"/>
      <c r="B76" s="97"/>
      <c r="C76" s="97"/>
      <c r="D76" s="97"/>
      <c r="E76" s="97"/>
      <c r="F76" s="97"/>
      <c r="G76" s="97"/>
      <c r="H76" s="97"/>
      <c r="I76" s="97"/>
      <c r="J76" s="97"/>
      <c r="K76" s="97"/>
      <c r="L76" s="97"/>
      <c r="M76" s="97"/>
      <c r="N76" s="97"/>
      <c r="O76" s="97"/>
      <c r="P76" s="97"/>
      <c r="Q76" s="97"/>
      <c r="R76" s="97"/>
      <c r="S76" s="97"/>
      <c r="T76" s="97"/>
      <c r="U76" s="97"/>
      <c r="V76" s="10">
        <v>1</v>
      </c>
    </row>
    <row r="77" spans="1:22">
      <c r="A77" s="3163">
        <f t="shared" ref="A77:A78" si="1">LEN(C77)</f>
        <v>64</v>
      </c>
      <c r="B77" s="3163"/>
      <c r="C77" s="97" t="s">
        <v>11683</v>
      </c>
      <c r="D77" s="97"/>
      <c r="E77" s="97"/>
      <c r="F77" s="97"/>
      <c r="G77" s="97"/>
      <c r="H77" s="97"/>
      <c r="I77" s="97"/>
      <c r="J77" s="97"/>
      <c r="K77" s="97"/>
      <c r="L77" s="97"/>
      <c r="M77" s="97"/>
      <c r="N77" s="97"/>
      <c r="O77" s="97"/>
      <c r="P77" s="97"/>
      <c r="Q77" s="97"/>
      <c r="R77" s="97"/>
      <c r="S77" s="97"/>
      <c r="T77" s="97"/>
      <c r="U77" s="97"/>
      <c r="V77" s="10">
        <v>1</v>
      </c>
    </row>
    <row r="78" spans="1:22">
      <c r="A78" s="3163">
        <f t="shared" si="1"/>
        <v>56</v>
      </c>
      <c r="B78" s="3163"/>
      <c r="C78" s="97" t="s">
        <v>11684</v>
      </c>
      <c r="D78" s="97"/>
      <c r="E78" s="97"/>
      <c r="F78" s="97"/>
      <c r="G78" s="97"/>
      <c r="H78" s="97"/>
      <c r="I78" s="97"/>
      <c r="J78" s="97"/>
      <c r="K78" s="97"/>
      <c r="L78" s="97"/>
      <c r="M78" s="97"/>
      <c r="N78" s="97"/>
      <c r="O78" s="97"/>
      <c r="P78" s="97"/>
      <c r="Q78" s="97"/>
      <c r="R78" s="97"/>
      <c r="S78" s="97"/>
      <c r="T78" s="97"/>
      <c r="U78" s="97"/>
      <c r="V78" s="10">
        <v>1</v>
      </c>
    </row>
    <row r="79" spans="1:22">
      <c r="A79" s="97"/>
      <c r="B79" s="97"/>
      <c r="C79" s="97"/>
      <c r="D79" s="97"/>
      <c r="E79" s="97"/>
      <c r="F79" s="97"/>
      <c r="G79" s="97"/>
      <c r="H79" s="97"/>
      <c r="I79" s="97"/>
      <c r="J79" s="97"/>
      <c r="K79" s="97"/>
      <c r="L79" s="97"/>
      <c r="M79" s="97"/>
      <c r="N79" s="97"/>
      <c r="O79" s="97"/>
      <c r="P79" s="97"/>
      <c r="Q79" s="97"/>
      <c r="R79" s="97"/>
      <c r="S79" s="97"/>
      <c r="T79" s="97"/>
      <c r="U79" s="97"/>
      <c r="V79" s="10">
        <v>1</v>
      </c>
    </row>
    <row r="80" spans="1:22">
      <c r="A80" s="3163">
        <f t="shared" ref="A80:A82" si="2">LEN(C80)</f>
        <v>61</v>
      </c>
      <c r="B80" s="3163"/>
      <c r="C80" s="97" t="s">
        <v>11685</v>
      </c>
      <c r="D80" s="97"/>
      <c r="E80" s="97"/>
      <c r="F80" s="97"/>
      <c r="G80" s="97"/>
      <c r="H80" s="97"/>
      <c r="I80" s="97"/>
      <c r="J80" s="97"/>
      <c r="K80" s="97"/>
      <c r="L80" s="97"/>
      <c r="M80" s="97"/>
      <c r="N80" s="97"/>
      <c r="O80" s="97"/>
      <c r="P80" s="97"/>
      <c r="Q80" s="97"/>
      <c r="R80" s="97"/>
      <c r="S80" s="97"/>
      <c r="T80" s="97"/>
      <c r="U80" s="97"/>
      <c r="V80" s="10">
        <v>1</v>
      </c>
    </row>
    <row r="81" spans="1:22">
      <c r="A81" s="3163">
        <f t="shared" si="2"/>
        <v>62</v>
      </c>
      <c r="B81" s="3163"/>
      <c r="C81" s="97" t="s">
        <v>11686</v>
      </c>
      <c r="D81" s="97"/>
      <c r="E81" s="97"/>
      <c r="F81" s="97"/>
      <c r="G81" s="97"/>
      <c r="H81" s="97"/>
      <c r="I81" s="97"/>
      <c r="J81" s="97"/>
      <c r="K81" s="97"/>
      <c r="L81" s="97"/>
      <c r="M81" s="97"/>
      <c r="N81" s="97"/>
      <c r="O81" s="97"/>
      <c r="P81" s="97"/>
      <c r="Q81" s="97"/>
      <c r="R81" s="97"/>
      <c r="S81" s="97"/>
      <c r="T81" s="97"/>
      <c r="U81" s="97"/>
      <c r="V81" s="10">
        <v>1</v>
      </c>
    </row>
    <row r="82" spans="1:22">
      <c r="A82" s="3163">
        <f t="shared" si="2"/>
        <v>29</v>
      </c>
      <c r="B82" s="3163"/>
      <c r="C82" s="97" t="s">
        <v>11687</v>
      </c>
      <c r="D82" s="97"/>
      <c r="E82" s="97"/>
      <c r="F82" s="97"/>
      <c r="G82" s="97"/>
      <c r="H82" s="97"/>
      <c r="I82" s="97"/>
      <c r="J82" s="97"/>
      <c r="K82" s="97"/>
      <c r="L82" s="97"/>
      <c r="M82" s="97"/>
      <c r="N82" s="97"/>
      <c r="O82" s="97"/>
      <c r="P82" s="97"/>
      <c r="Q82" s="97"/>
      <c r="R82" s="97"/>
      <c r="S82" s="97"/>
      <c r="T82" s="97"/>
      <c r="U82" s="97"/>
      <c r="V82" s="10">
        <v>1</v>
      </c>
    </row>
    <row r="83" spans="1:22">
      <c r="A83" s="97"/>
      <c r="B83" s="97"/>
      <c r="C83" s="97"/>
      <c r="D83" s="97"/>
      <c r="E83" s="97"/>
      <c r="F83" s="97"/>
      <c r="G83" s="97"/>
      <c r="H83" s="97"/>
      <c r="I83" s="97"/>
      <c r="J83" s="97"/>
      <c r="K83" s="97"/>
      <c r="L83" s="97"/>
      <c r="M83" s="97"/>
      <c r="N83" s="97"/>
      <c r="O83" s="97"/>
      <c r="P83" s="97"/>
      <c r="Q83" s="97"/>
      <c r="R83" s="97"/>
      <c r="S83" s="97"/>
      <c r="T83" s="97"/>
      <c r="U83" s="97"/>
      <c r="V83" s="10">
        <v>1</v>
      </c>
    </row>
    <row r="84" spans="1:22">
      <c r="A84" s="3163">
        <f t="shared" ref="A84:A85" si="3">LEN(C84)</f>
        <v>65</v>
      </c>
      <c r="B84" s="3163"/>
      <c r="C84" s="97" t="s">
        <v>11688</v>
      </c>
      <c r="D84" s="97"/>
      <c r="E84" s="97"/>
      <c r="F84" s="97"/>
      <c r="G84" s="97"/>
      <c r="H84" s="97"/>
      <c r="I84" s="97"/>
      <c r="J84" s="97"/>
      <c r="K84" s="97"/>
      <c r="L84" s="97"/>
      <c r="M84" s="97"/>
      <c r="N84" s="97"/>
      <c r="O84" s="97"/>
      <c r="P84" s="97"/>
      <c r="Q84" s="97"/>
      <c r="R84" s="97"/>
      <c r="S84" s="97"/>
      <c r="T84" s="97"/>
      <c r="U84" s="97"/>
      <c r="V84" s="10">
        <v>1</v>
      </c>
    </row>
    <row r="85" spans="1:22">
      <c r="A85" s="3163">
        <f t="shared" si="3"/>
        <v>9</v>
      </c>
      <c r="B85" s="3163"/>
      <c r="C85" s="97" t="s">
        <v>11689</v>
      </c>
      <c r="D85" s="97"/>
      <c r="E85" s="97"/>
      <c r="F85" s="97"/>
      <c r="G85" s="97"/>
      <c r="H85" s="97"/>
      <c r="I85" s="97"/>
      <c r="J85" s="97"/>
      <c r="K85" s="97"/>
      <c r="L85" s="97"/>
      <c r="M85" s="97"/>
      <c r="N85" s="97"/>
      <c r="O85" s="97"/>
      <c r="P85" s="97"/>
      <c r="Q85" s="97"/>
      <c r="R85" s="97"/>
      <c r="S85" s="97"/>
      <c r="T85" s="97"/>
      <c r="U85" s="97"/>
      <c r="V85" s="10">
        <v>1</v>
      </c>
    </row>
    <row r="86" spans="1:22">
      <c r="A86" s="97"/>
      <c r="B86" s="97"/>
      <c r="C86" s="97"/>
      <c r="D86" s="97"/>
      <c r="E86" s="97"/>
      <c r="F86" s="97"/>
      <c r="G86" s="97"/>
      <c r="H86" s="97"/>
      <c r="I86" s="97"/>
      <c r="J86" s="97"/>
      <c r="K86" s="97"/>
      <c r="L86" s="97"/>
      <c r="M86" s="97"/>
      <c r="N86" s="97"/>
      <c r="O86" s="97"/>
      <c r="P86" s="97"/>
      <c r="Q86" s="97"/>
      <c r="R86" s="97"/>
      <c r="S86" s="97"/>
      <c r="T86" s="97"/>
      <c r="U86" s="97"/>
      <c r="V86" s="10">
        <v>1</v>
      </c>
    </row>
    <row r="87" spans="1:22">
      <c r="A87" s="3163">
        <f t="shared" ref="A87:A89" si="4">LEN(C87)</f>
        <v>8</v>
      </c>
      <c r="B87" s="3163"/>
      <c r="C87" s="2512" t="s">
        <v>11690</v>
      </c>
      <c r="D87" s="97"/>
      <c r="E87" s="97"/>
      <c r="F87" s="97"/>
      <c r="G87" s="97"/>
      <c r="H87" s="97"/>
      <c r="I87" s="97"/>
      <c r="J87" s="97"/>
      <c r="K87" s="97"/>
      <c r="L87" s="97"/>
      <c r="M87" s="97"/>
      <c r="N87" s="97"/>
      <c r="O87" s="97"/>
      <c r="P87" s="97"/>
      <c r="Q87" s="97"/>
      <c r="R87" s="97"/>
      <c r="S87" s="97"/>
      <c r="T87" s="97"/>
      <c r="U87" s="97"/>
      <c r="V87" s="10">
        <v>1</v>
      </c>
    </row>
    <row r="88" spans="1:22">
      <c r="A88" s="3163">
        <f t="shared" si="4"/>
        <v>67</v>
      </c>
      <c r="B88" s="3163"/>
      <c r="C88" s="97" t="s">
        <v>11691</v>
      </c>
      <c r="D88" s="97"/>
      <c r="E88" s="97"/>
      <c r="F88" s="97"/>
      <c r="G88" s="97"/>
      <c r="H88" s="97"/>
      <c r="I88" s="97"/>
      <c r="J88" s="97"/>
      <c r="K88" s="97"/>
      <c r="L88" s="97"/>
      <c r="M88" s="97"/>
      <c r="N88" s="97"/>
      <c r="O88" s="97"/>
      <c r="P88" s="97"/>
      <c r="Q88" s="97"/>
      <c r="R88" s="97"/>
      <c r="S88" s="97"/>
      <c r="T88" s="97"/>
      <c r="U88" s="97"/>
      <c r="V88" s="10">
        <v>1</v>
      </c>
    </row>
    <row r="89" spans="1:22">
      <c r="A89" s="3163">
        <f t="shared" si="4"/>
        <v>66</v>
      </c>
      <c r="B89" s="3163"/>
      <c r="C89" s="97" t="s">
        <v>11692</v>
      </c>
      <c r="D89" s="97"/>
      <c r="E89" s="97"/>
      <c r="F89" s="97"/>
      <c r="G89" s="97"/>
      <c r="H89" s="97"/>
      <c r="I89" s="97"/>
      <c r="J89" s="97"/>
      <c r="K89" s="97"/>
      <c r="L89" s="97"/>
      <c r="M89" s="97"/>
      <c r="N89" s="97"/>
      <c r="O89" s="97"/>
      <c r="P89" s="97"/>
      <c r="Q89" s="97"/>
      <c r="R89" s="97"/>
      <c r="S89" s="97"/>
      <c r="T89" s="97"/>
      <c r="U89" s="97"/>
      <c r="V89" s="10">
        <v>1</v>
      </c>
    </row>
    <row r="90" spans="1:22">
      <c r="A90" s="97"/>
      <c r="B90" s="97"/>
      <c r="C90" s="97"/>
      <c r="D90" s="97"/>
      <c r="E90" s="97"/>
      <c r="F90" s="97"/>
      <c r="G90" s="97"/>
      <c r="H90" s="97"/>
      <c r="I90" s="97"/>
      <c r="J90" s="97"/>
      <c r="K90" s="97"/>
      <c r="L90" s="97"/>
      <c r="M90" s="97"/>
      <c r="N90" s="97"/>
      <c r="O90" s="97"/>
      <c r="P90" s="97"/>
      <c r="Q90" s="97"/>
      <c r="R90" s="97"/>
      <c r="S90" s="97"/>
      <c r="T90" s="97"/>
      <c r="U90" s="97"/>
      <c r="V90" s="10">
        <v>1</v>
      </c>
    </row>
    <row r="91" spans="1:22">
      <c r="A91" s="97"/>
      <c r="B91" s="97"/>
      <c r="C91" s="97"/>
      <c r="D91" s="97"/>
      <c r="E91" s="97"/>
      <c r="F91" s="97"/>
      <c r="G91" s="97"/>
      <c r="H91" s="97"/>
      <c r="I91" s="97"/>
      <c r="J91" s="97"/>
      <c r="K91" s="97"/>
      <c r="L91" s="97"/>
      <c r="M91" s="97"/>
      <c r="N91" s="97"/>
      <c r="O91" s="97"/>
      <c r="P91" s="97"/>
      <c r="Q91" s="97"/>
      <c r="R91" s="97"/>
      <c r="S91" s="97"/>
      <c r="T91" s="97"/>
      <c r="U91" s="97"/>
      <c r="V91" s="10">
        <v>1</v>
      </c>
    </row>
    <row r="92" spans="1:22" ht="15.75">
      <c r="A92" s="97"/>
      <c r="B92" s="3717" t="s">
        <v>11693</v>
      </c>
      <c r="C92" s="3718" t="s">
        <v>11694</v>
      </c>
      <c r="D92" s="97"/>
      <c r="E92" s="97"/>
      <c r="F92" s="97"/>
      <c r="G92" s="97"/>
      <c r="H92" s="97"/>
      <c r="I92" s="97"/>
      <c r="J92" s="97"/>
      <c r="K92" s="97"/>
      <c r="L92" s="97"/>
      <c r="M92" s="97"/>
      <c r="N92" s="97"/>
      <c r="O92" s="97"/>
      <c r="P92" s="97"/>
      <c r="Q92" s="97"/>
      <c r="R92" s="97"/>
      <c r="S92" s="97"/>
      <c r="T92" s="97"/>
      <c r="U92" s="97"/>
      <c r="V92" s="10">
        <v>1</v>
      </c>
    </row>
    <row r="93" spans="1:22">
      <c r="A93" s="97"/>
      <c r="B93" s="97"/>
      <c r="C93" s="2512" t="s">
        <v>11695</v>
      </c>
      <c r="D93" s="97"/>
      <c r="E93" s="97"/>
      <c r="F93" s="97"/>
      <c r="G93" s="97"/>
      <c r="H93" s="97"/>
      <c r="I93" s="97"/>
      <c r="J93" s="97"/>
      <c r="K93" s="97"/>
      <c r="L93" s="97"/>
      <c r="M93" s="97"/>
      <c r="N93" s="97"/>
      <c r="O93" s="97"/>
      <c r="P93" s="97"/>
      <c r="Q93" s="97"/>
      <c r="R93" s="97"/>
      <c r="S93" s="97"/>
      <c r="T93" s="97"/>
      <c r="U93" s="97"/>
      <c r="V93" s="10">
        <v>1</v>
      </c>
    </row>
    <row r="94" spans="1:22">
      <c r="A94" s="97"/>
      <c r="B94" s="97"/>
      <c r="C94" s="3718" t="s">
        <v>11696</v>
      </c>
      <c r="D94" s="97"/>
      <c r="E94" s="97"/>
      <c r="F94" s="97"/>
      <c r="G94" s="97"/>
      <c r="H94" s="97"/>
      <c r="I94" s="97"/>
      <c r="J94" s="97"/>
      <c r="K94" s="97"/>
      <c r="L94" s="97"/>
      <c r="M94" s="97"/>
      <c r="N94" s="97"/>
      <c r="O94" s="97"/>
      <c r="P94" s="97"/>
      <c r="Q94" s="97"/>
      <c r="R94" s="97"/>
      <c r="S94" s="97"/>
      <c r="T94" s="97"/>
      <c r="U94" s="97"/>
      <c r="V94" s="10">
        <v>1</v>
      </c>
    </row>
    <row r="95" spans="1:22">
      <c r="A95" s="97"/>
      <c r="B95" s="97"/>
      <c r="C95" s="97"/>
      <c r="D95" s="97"/>
      <c r="E95" s="97"/>
      <c r="F95" s="97"/>
      <c r="G95" s="97"/>
      <c r="H95" s="97"/>
      <c r="I95" s="97"/>
      <c r="J95" s="97"/>
      <c r="K95" s="97"/>
      <c r="L95" s="97"/>
      <c r="M95" s="97"/>
      <c r="N95" s="97"/>
      <c r="O95" s="97"/>
      <c r="P95" s="97"/>
      <c r="Q95" s="97"/>
      <c r="R95" s="97"/>
      <c r="S95" s="97"/>
      <c r="T95" s="97"/>
      <c r="U95" s="97"/>
      <c r="V95" s="10">
        <v>1</v>
      </c>
    </row>
    <row r="96" spans="1:22" ht="15.75">
      <c r="A96" s="97"/>
      <c r="B96" s="3717" t="s">
        <v>11697</v>
      </c>
      <c r="C96" s="97" t="s">
        <v>11698</v>
      </c>
      <c r="D96" s="97"/>
      <c r="E96" s="97"/>
      <c r="F96" s="97"/>
      <c r="G96" s="97"/>
      <c r="H96" s="97"/>
      <c r="I96" s="97"/>
      <c r="J96" s="97"/>
      <c r="K96" s="97"/>
      <c r="L96" s="97"/>
      <c r="M96" s="97"/>
      <c r="N96" s="97"/>
      <c r="O96" s="97"/>
      <c r="P96" s="97"/>
      <c r="Q96" s="97"/>
      <c r="R96" s="97"/>
      <c r="S96" s="97"/>
      <c r="T96" s="97"/>
      <c r="U96" s="97"/>
      <c r="V96" s="10">
        <v>1</v>
      </c>
    </row>
    <row r="97" spans="1:22">
      <c r="A97" s="97"/>
      <c r="B97" s="97"/>
      <c r="C97" s="97" t="s">
        <v>11699</v>
      </c>
      <c r="D97" s="97"/>
      <c r="E97" s="97"/>
      <c r="F97" s="97"/>
      <c r="G97" s="97"/>
      <c r="H97" s="97"/>
      <c r="I97" s="97"/>
      <c r="J97" s="97"/>
      <c r="K97" s="97"/>
      <c r="L97" s="97"/>
      <c r="M97" s="97"/>
      <c r="N97" s="97"/>
      <c r="O97" s="97"/>
      <c r="P97" s="97"/>
      <c r="Q97" s="97"/>
      <c r="R97" s="97"/>
      <c r="S97" s="97"/>
      <c r="T97" s="97"/>
      <c r="U97" s="97"/>
      <c r="V97" s="10">
        <v>1</v>
      </c>
    </row>
    <row r="98" spans="1:22">
      <c r="A98" s="97"/>
      <c r="B98" s="97"/>
      <c r="C98" s="97" t="s">
        <v>11700</v>
      </c>
      <c r="D98" s="97"/>
      <c r="E98" s="97"/>
      <c r="F98" s="97"/>
      <c r="G98" s="97"/>
      <c r="H98" s="97"/>
      <c r="I98" s="97"/>
      <c r="J98" s="97"/>
      <c r="K98" s="97"/>
      <c r="L98" s="97"/>
      <c r="M98" s="97"/>
      <c r="N98" s="97"/>
      <c r="O98" s="97"/>
      <c r="P98" s="97"/>
      <c r="Q98" s="97"/>
      <c r="R98" s="97"/>
      <c r="S98" s="97"/>
      <c r="T98" s="97"/>
      <c r="U98" s="97"/>
      <c r="V98" s="10">
        <v>1</v>
      </c>
    </row>
    <row r="99" spans="1:22">
      <c r="A99" s="97"/>
      <c r="B99" s="97"/>
      <c r="C99" s="97"/>
      <c r="D99" s="97"/>
      <c r="E99" s="97"/>
      <c r="F99" s="97"/>
      <c r="G99" s="97"/>
      <c r="H99" s="97"/>
      <c r="I99" s="97"/>
      <c r="J99" s="97"/>
      <c r="K99" s="97"/>
      <c r="L99" s="97"/>
      <c r="M99" s="97"/>
      <c r="N99" s="97"/>
      <c r="O99" s="97"/>
      <c r="P99" s="97"/>
      <c r="Q99" s="97"/>
      <c r="R99" s="97"/>
      <c r="S99" s="97"/>
      <c r="T99" s="97"/>
      <c r="U99" s="97"/>
      <c r="V99" s="10">
        <v>1</v>
      </c>
    </row>
    <row r="100" spans="1:22">
      <c r="A100" s="97"/>
      <c r="B100" s="97"/>
      <c r="C100" s="97" t="s">
        <v>11701</v>
      </c>
      <c r="D100" s="97"/>
      <c r="E100" s="97"/>
      <c r="F100" s="97"/>
      <c r="G100" s="97"/>
      <c r="H100" s="97"/>
      <c r="I100" s="97"/>
      <c r="J100" s="97"/>
      <c r="K100" s="97"/>
      <c r="L100" s="97"/>
      <c r="M100" s="97"/>
      <c r="N100" s="97"/>
      <c r="O100" s="97"/>
      <c r="P100" s="97"/>
      <c r="Q100" s="97"/>
      <c r="R100" s="97"/>
      <c r="S100" s="97"/>
      <c r="T100" s="97"/>
      <c r="U100" s="97"/>
      <c r="V100" s="10">
        <v>1</v>
      </c>
    </row>
    <row r="101" spans="1:22">
      <c r="A101" s="97"/>
      <c r="B101" s="97"/>
      <c r="C101" s="97" t="s">
        <v>11702</v>
      </c>
      <c r="D101" s="97"/>
      <c r="E101" s="97"/>
      <c r="F101" s="97"/>
      <c r="G101" s="97"/>
      <c r="H101" s="97"/>
      <c r="I101" s="97"/>
      <c r="J101" s="97"/>
      <c r="K101" s="97"/>
      <c r="L101" s="97"/>
      <c r="M101" s="97"/>
      <c r="N101" s="97"/>
      <c r="O101" s="97"/>
      <c r="P101" s="97"/>
      <c r="Q101" s="97"/>
      <c r="R101" s="97"/>
      <c r="S101" s="97"/>
      <c r="T101" s="97"/>
      <c r="U101" s="97"/>
      <c r="V101" s="10">
        <v>1</v>
      </c>
    </row>
    <row r="102" spans="1:22">
      <c r="A102" s="97"/>
      <c r="B102" s="97"/>
      <c r="C102" s="97" t="s">
        <v>11703</v>
      </c>
      <c r="D102" s="97"/>
      <c r="E102" s="97"/>
      <c r="F102" s="97"/>
      <c r="G102" s="97"/>
      <c r="H102" s="97"/>
      <c r="I102" s="97"/>
      <c r="J102" s="97"/>
      <c r="K102" s="97"/>
      <c r="L102" s="97"/>
      <c r="M102" s="97"/>
      <c r="N102" s="97"/>
      <c r="O102" s="97"/>
      <c r="P102" s="97"/>
      <c r="Q102" s="97"/>
      <c r="R102" s="97"/>
      <c r="S102" s="97"/>
      <c r="T102" s="97"/>
      <c r="U102" s="97"/>
      <c r="V102" s="10">
        <v>1</v>
      </c>
    </row>
    <row r="103" spans="1:22">
      <c r="A103" s="97"/>
      <c r="B103" s="97"/>
      <c r="C103" s="97"/>
      <c r="D103" s="97"/>
      <c r="E103" s="97"/>
      <c r="F103" s="97"/>
      <c r="G103" s="97"/>
      <c r="H103" s="97"/>
      <c r="I103" s="97"/>
      <c r="J103" s="97"/>
      <c r="K103" s="97"/>
      <c r="L103" s="97"/>
      <c r="M103" s="97"/>
      <c r="N103" s="97"/>
      <c r="O103" s="97"/>
      <c r="P103" s="97"/>
      <c r="Q103" s="97"/>
      <c r="R103" s="97"/>
      <c r="S103" s="97"/>
      <c r="T103" s="97"/>
      <c r="U103" s="97"/>
      <c r="V103" s="10">
        <v>1</v>
      </c>
    </row>
    <row r="104" spans="1:22">
      <c r="A104" s="97"/>
      <c r="B104" s="97"/>
      <c r="C104" s="97" t="s">
        <v>11704</v>
      </c>
      <c r="D104" s="97"/>
      <c r="E104" s="97"/>
      <c r="F104" s="97"/>
      <c r="G104" s="97"/>
      <c r="H104" s="97"/>
      <c r="I104" s="97"/>
      <c r="J104" s="97"/>
      <c r="K104" s="97"/>
      <c r="L104" s="97"/>
      <c r="M104" s="97"/>
      <c r="N104" s="97"/>
      <c r="O104" s="97"/>
      <c r="P104" s="97"/>
      <c r="Q104" s="97"/>
      <c r="R104" s="97"/>
      <c r="S104" s="97"/>
      <c r="T104" s="97"/>
      <c r="U104" s="97"/>
      <c r="V104" s="10">
        <v>1</v>
      </c>
    </row>
    <row r="105" spans="1:22">
      <c r="A105" s="97"/>
      <c r="B105" s="97"/>
      <c r="C105" s="97" t="s">
        <v>11705</v>
      </c>
      <c r="D105" s="97"/>
      <c r="E105" s="97"/>
      <c r="F105" s="97"/>
      <c r="G105" s="97"/>
      <c r="H105" s="97"/>
      <c r="I105" s="97"/>
      <c r="J105" s="97"/>
      <c r="K105" s="97"/>
      <c r="L105" s="97"/>
      <c r="M105" s="97"/>
      <c r="N105" s="97"/>
      <c r="O105" s="97"/>
      <c r="P105" s="97"/>
      <c r="Q105" s="97"/>
      <c r="R105" s="97"/>
      <c r="S105" s="97"/>
      <c r="T105" s="97"/>
      <c r="U105" s="97"/>
      <c r="V105" s="10">
        <v>1</v>
      </c>
    </row>
    <row r="106" spans="1:22">
      <c r="A106" s="97"/>
      <c r="B106" s="97"/>
      <c r="C106" s="97"/>
      <c r="D106" s="97"/>
      <c r="E106" s="97"/>
      <c r="F106" s="97"/>
      <c r="G106" s="97"/>
      <c r="H106" s="97"/>
      <c r="I106" s="97"/>
      <c r="J106" s="97"/>
      <c r="K106" s="97"/>
      <c r="L106" s="97"/>
      <c r="M106" s="97"/>
      <c r="N106" s="97"/>
      <c r="O106" s="97"/>
      <c r="P106" s="97"/>
      <c r="Q106" s="97"/>
      <c r="R106" s="97"/>
      <c r="S106" s="97"/>
      <c r="T106" s="97"/>
      <c r="U106" s="97"/>
      <c r="V106" s="10">
        <v>1</v>
      </c>
    </row>
    <row r="107" spans="1:22">
      <c r="A107" s="97"/>
      <c r="B107" s="97"/>
      <c r="C107" s="97" t="s">
        <v>11706</v>
      </c>
      <c r="D107" s="97"/>
      <c r="E107" s="97"/>
      <c r="F107" s="97"/>
      <c r="G107" s="97"/>
      <c r="H107" s="97"/>
      <c r="I107" s="97"/>
      <c r="J107" s="97"/>
      <c r="K107" s="97"/>
      <c r="L107" s="97"/>
      <c r="M107" s="97"/>
      <c r="N107" s="97"/>
      <c r="O107" s="97"/>
      <c r="P107" s="97"/>
      <c r="Q107" s="97"/>
      <c r="R107" s="97"/>
      <c r="S107" s="97"/>
      <c r="T107" s="97"/>
      <c r="U107" s="97"/>
      <c r="V107" s="10">
        <v>1</v>
      </c>
    </row>
    <row r="108" spans="1:22">
      <c r="A108" s="97"/>
      <c r="B108" s="97"/>
      <c r="C108" s="97" t="s">
        <v>11707</v>
      </c>
      <c r="D108" s="97"/>
      <c r="E108" s="97"/>
      <c r="F108" s="97"/>
      <c r="G108" s="97"/>
      <c r="H108" s="97"/>
      <c r="I108" s="97"/>
      <c r="J108" s="97"/>
      <c r="K108" s="97"/>
      <c r="L108" s="97"/>
      <c r="M108" s="97"/>
      <c r="N108" s="97"/>
      <c r="O108" s="97"/>
      <c r="P108" s="97"/>
      <c r="Q108" s="97"/>
      <c r="R108" s="97"/>
      <c r="S108" s="97"/>
      <c r="T108" s="97"/>
      <c r="U108" s="97"/>
      <c r="V108" s="10">
        <v>1</v>
      </c>
    </row>
    <row r="109" spans="1:22">
      <c r="A109" s="97"/>
      <c r="B109" s="97"/>
      <c r="C109" s="97"/>
      <c r="D109" s="97"/>
      <c r="E109" s="97"/>
      <c r="F109" s="97"/>
      <c r="G109" s="97"/>
      <c r="H109" s="97"/>
      <c r="I109" s="97"/>
      <c r="J109" s="97"/>
      <c r="K109" s="97"/>
      <c r="L109" s="97"/>
      <c r="M109" s="97"/>
      <c r="N109" s="97"/>
      <c r="O109" s="97"/>
      <c r="P109" s="97"/>
      <c r="Q109" s="97"/>
      <c r="R109" s="97"/>
      <c r="S109" s="97"/>
      <c r="T109" s="97"/>
      <c r="U109" s="97"/>
      <c r="V109" s="10">
        <v>1</v>
      </c>
    </row>
    <row r="110" spans="1:22">
      <c r="A110" s="97"/>
      <c r="B110" s="97"/>
      <c r="C110" s="97" t="s">
        <v>11708</v>
      </c>
      <c r="D110" s="97"/>
      <c r="E110" s="97"/>
      <c r="F110" s="97"/>
      <c r="G110" s="97"/>
      <c r="H110" s="97"/>
      <c r="I110" s="97"/>
      <c r="J110" s="97"/>
      <c r="K110" s="97"/>
      <c r="L110" s="97"/>
      <c r="M110" s="97"/>
      <c r="N110" s="97"/>
      <c r="O110" s="97"/>
      <c r="P110" s="97"/>
      <c r="Q110" s="97"/>
      <c r="R110" s="97"/>
      <c r="S110" s="97"/>
      <c r="T110" s="97"/>
      <c r="U110" s="97"/>
      <c r="V110" s="10">
        <v>1</v>
      </c>
    </row>
    <row r="111" spans="1:22">
      <c r="A111" s="97"/>
      <c r="B111" s="97"/>
      <c r="C111" s="97" t="s">
        <v>11709</v>
      </c>
      <c r="D111" s="97"/>
      <c r="E111" s="97"/>
      <c r="F111" s="97"/>
      <c r="G111" s="97"/>
      <c r="H111" s="97"/>
      <c r="I111" s="97"/>
      <c r="J111" s="97"/>
      <c r="K111" s="97"/>
      <c r="L111" s="97"/>
      <c r="M111" s="97"/>
      <c r="N111" s="97"/>
      <c r="O111" s="97"/>
      <c r="P111" s="97"/>
      <c r="Q111" s="97"/>
      <c r="R111" s="97"/>
      <c r="S111" s="97"/>
      <c r="T111" s="97"/>
      <c r="U111" s="97"/>
      <c r="V111" s="10">
        <v>1</v>
      </c>
    </row>
    <row r="112" spans="1:22">
      <c r="A112" s="97"/>
      <c r="B112" s="97"/>
      <c r="C112" s="97" t="s">
        <v>11710</v>
      </c>
      <c r="D112" s="97"/>
      <c r="E112" s="97"/>
      <c r="F112" s="97"/>
      <c r="G112" s="97"/>
      <c r="H112" s="97"/>
      <c r="I112" s="97"/>
      <c r="J112" s="97"/>
      <c r="K112" s="97"/>
      <c r="L112" s="97"/>
      <c r="M112" s="97"/>
      <c r="N112" s="97"/>
      <c r="O112" s="97"/>
      <c r="P112" s="97"/>
      <c r="Q112" s="97"/>
      <c r="R112" s="97"/>
      <c r="S112" s="97"/>
      <c r="T112" s="97"/>
      <c r="U112" s="97"/>
      <c r="V112" s="10">
        <v>1</v>
      </c>
    </row>
    <row r="113" spans="1:22">
      <c r="A113" s="97"/>
      <c r="B113" s="97"/>
      <c r="C113" s="97"/>
      <c r="D113" s="97"/>
      <c r="E113" s="97"/>
      <c r="F113" s="97"/>
      <c r="G113" s="97"/>
      <c r="H113" s="97"/>
      <c r="I113" s="97"/>
      <c r="J113" s="97"/>
      <c r="K113" s="97"/>
      <c r="L113" s="97"/>
      <c r="M113" s="97"/>
      <c r="N113" s="97"/>
      <c r="O113" s="97"/>
      <c r="P113" s="97"/>
      <c r="Q113" s="97"/>
      <c r="R113" s="97"/>
      <c r="S113" s="97"/>
      <c r="T113" s="97"/>
      <c r="U113" s="97"/>
      <c r="V113" s="10">
        <v>1</v>
      </c>
    </row>
    <row r="114" spans="1:22" ht="15.75">
      <c r="A114" s="97"/>
      <c r="B114" s="3719" t="s">
        <v>11711</v>
      </c>
      <c r="C114" s="97"/>
      <c r="D114" s="97"/>
      <c r="E114" s="97"/>
      <c r="F114" s="97"/>
      <c r="G114" s="97"/>
      <c r="H114" s="97"/>
      <c r="I114" s="97"/>
      <c r="J114" s="97"/>
      <c r="K114" s="97"/>
      <c r="L114" s="97"/>
      <c r="M114" s="97"/>
      <c r="N114" s="97"/>
      <c r="O114" s="97"/>
      <c r="P114" s="97"/>
      <c r="Q114" s="97"/>
      <c r="R114" s="97"/>
      <c r="S114" s="97"/>
      <c r="T114" s="97"/>
      <c r="U114" s="97"/>
      <c r="V114" s="10">
        <v>1</v>
      </c>
    </row>
    <row r="115" spans="1:22">
      <c r="A115" s="97"/>
      <c r="B115" s="97"/>
      <c r="C115" s="97" t="s">
        <v>11712</v>
      </c>
      <c r="D115" s="97"/>
      <c r="E115" s="97"/>
      <c r="F115" s="97"/>
      <c r="G115" s="97"/>
      <c r="H115" s="97"/>
      <c r="I115" s="97"/>
      <c r="J115" s="97"/>
      <c r="K115" s="97"/>
      <c r="L115" s="97"/>
      <c r="M115" s="97"/>
      <c r="N115" s="97"/>
      <c r="O115" s="97"/>
      <c r="P115" s="97"/>
      <c r="Q115" s="97"/>
      <c r="R115" s="97"/>
      <c r="S115" s="97"/>
      <c r="T115" s="97"/>
      <c r="U115" s="97"/>
      <c r="V115" s="10">
        <v>1</v>
      </c>
    </row>
    <row r="116" spans="1:22">
      <c r="A116" s="97"/>
      <c r="B116" s="97"/>
      <c r="C116" s="97" t="s">
        <v>11713</v>
      </c>
      <c r="D116" s="97"/>
      <c r="E116" s="97"/>
      <c r="F116" s="97"/>
      <c r="G116" s="97"/>
      <c r="H116" s="97"/>
      <c r="I116" s="97"/>
      <c r="J116" s="97"/>
      <c r="K116" s="97"/>
      <c r="L116" s="97"/>
      <c r="M116" s="97"/>
      <c r="N116" s="97"/>
      <c r="O116" s="97"/>
      <c r="P116" s="97"/>
      <c r="Q116" s="97"/>
      <c r="R116" s="97"/>
      <c r="S116" s="97"/>
      <c r="T116" s="97"/>
      <c r="U116" s="97"/>
      <c r="V116" s="10">
        <v>1</v>
      </c>
    </row>
    <row r="117" spans="1:22">
      <c r="A117" s="97"/>
      <c r="B117" s="97"/>
      <c r="C117" s="97"/>
      <c r="D117" s="97"/>
      <c r="E117" s="97"/>
      <c r="F117" s="97"/>
      <c r="G117" s="97"/>
      <c r="H117" s="97"/>
      <c r="I117" s="97"/>
      <c r="J117" s="97"/>
      <c r="K117" s="97"/>
      <c r="L117" s="97"/>
      <c r="M117" s="97"/>
      <c r="N117" s="97"/>
      <c r="O117" s="97"/>
      <c r="P117" s="97"/>
      <c r="Q117" s="97"/>
      <c r="R117" s="97"/>
      <c r="S117" s="97"/>
      <c r="T117" s="97"/>
      <c r="U117" s="97"/>
      <c r="V117" s="10">
        <v>1</v>
      </c>
    </row>
    <row r="118" spans="1:22" ht="15.75">
      <c r="A118" s="97"/>
      <c r="B118" s="3719" t="s">
        <v>11714</v>
      </c>
      <c r="C118" s="97"/>
      <c r="D118" s="97"/>
      <c r="E118" s="97"/>
      <c r="F118" s="97"/>
      <c r="G118" s="97"/>
      <c r="H118" s="97"/>
      <c r="I118" s="97"/>
      <c r="J118" s="97"/>
      <c r="K118" s="97"/>
      <c r="L118" s="97"/>
      <c r="M118" s="97"/>
      <c r="N118" s="97"/>
      <c r="O118" s="97"/>
      <c r="P118" s="97"/>
      <c r="Q118" s="97"/>
      <c r="R118" s="97"/>
      <c r="S118" s="97"/>
      <c r="T118" s="97"/>
      <c r="U118" s="97"/>
      <c r="V118" s="10">
        <v>1</v>
      </c>
    </row>
    <row r="119" spans="1:22">
      <c r="A119" s="97"/>
      <c r="B119" s="97"/>
      <c r="C119" s="97" t="s">
        <v>11715</v>
      </c>
      <c r="D119" s="97"/>
      <c r="E119" s="97"/>
      <c r="F119" s="97"/>
      <c r="G119" s="97"/>
      <c r="H119" s="97"/>
      <c r="I119" s="97"/>
      <c r="J119" s="97"/>
      <c r="K119" s="97"/>
      <c r="L119" s="97"/>
      <c r="M119" s="97"/>
      <c r="N119" s="97"/>
      <c r="O119" s="97"/>
      <c r="P119" s="97"/>
      <c r="Q119" s="97"/>
      <c r="R119" s="97"/>
      <c r="S119" s="97"/>
      <c r="T119" s="97"/>
      <c r="U119" s="97"/>
      <c r="V119" s="10">
        <v>1</v>
      </c>
    </row>
    <row r="120" spans="1:22">
      <c r="A120" s="97"/>
      <c r="B120" s="97"/>
      <c r="C120" s="97"/>
      <c r="D120" s="97"/>
      <c r="E120" s="97"/>
      <c r="F120" s="97"/>
      <c r="G120" s="97"/>
      <c r="H120" s="97"/>
      <c r="I120" s="97"/>
      <c r="J120" s="97"/>
      <c r="K120" s="97"/>
      <c r="L120" s="97"/>
      <c r="M120" s="97"/>
      <c r="N120" s="97"/>
      <c r="O120" s="97"/>
      <c r="P120" s="97"/>
      <c r="Q120" s="97"/>
      <c r="R120" s="97"/>
      <c r="S120" s="97"/>
      <c r="T120" s="97"/>
      <c r="U120" s="97"/>
      <c r="V120" s="10">
        <v>1</v>
      </c>
    </row>
    <row r="121" spans="1:22" ht="18">
      <c r="A121" s="97"/>
      <c r="B121" s="97"/>
      <c r="C121" s="2779" t="s">
        <v>11716</v>
      </c>
      <c r="D121" s="97"/>
      <c r="E121" s="97"/>
      <c r="F121" s="97"/>
      <c r="G121" s="97"/>
      <c r="H121" s="97"/>
      <c r="I121" s="97"/>
      <c r="J121" s="97"/>
      <c r="K121" s="97"/>
      <c r="L121" s="97"/>
      <c r="M121" s="97"/>
      <c r="N121" s="2779" t="s">
        <v>11717</v>
      </c>
      <c r="O121" s="97"/>
      <c r="P121" s="97"/>
      <c r="Q121" s="97"/>
      <c r="R121" s="97"/>
      <c r="S121" s="97"/>
      <c r="T121" s="97"/>
      <c r="U121" s="97"/>
      <c r="V121" s="10">
        <v>1</v>
      </c>
    </row>
    <row r="122" spans="1:22">
      <c r="A122" s="97"/>
      <c r="B122" s="97"/>
      <c r="C122" s="97"/>
      <c r="D122" s="97"/>
      <c r="E122" s="97"/>
      <c r="F122" s="97"/>
      <c r="G122" s="97"/>
      <c r="H122" s="97"/>
      <c r="I122" s="97"/>
      <c r="J122" s="97"/>
      <c r="K122" s="97"/>
      <c r="L122" s="97"/>
      <c r="M122" s="97"/>
      <c r="N122" s="75"/>
      <c r="O122" s="97"/>
      <c r="P122" s="97"/>
      <c r="Q122" s="97"/>
      <c r="R122" s="97"/>
      <c r="S122" s="97"/>
      <c r="T122" s="97"/>
      <c r="U122" s="97"/>
      <c r="V122" s="10">
        <v>1</v>
      </c>
    </row>
    <row r="123" spans="1:22">
      <c r="A123" s="97"/>
      <c r="B123" s="97"/>
      <c r="C123" s="97" t="s">
        <v>11718</v>
      </c>
      <c r="D123" s="97"/>
      <c r="E123" s="97"/>
      <c r="F123" s="97"/>
      <c r="G123" s="97"/>
      <c r="H123" s="97"/>
      <c r="I123" s="97"/>
      <c r="J123" s="97"/>
      <c r="K123" s="97"/>
      <c r="L123" s="97"/>
      <c r="M123" s="97"/>
      <c r="N123" s="3062" t="s">
        <v>11719</v>
      </c>
      <c r="O123" s="97"/>
      <c r="P123" s="97"/>
      <c r="Q123" s="97"/>
      <c r="R123" s="97"/>
      <c r="S123" s="97"/>
      <c r="T123" s="97"/>
      <c r="U123" s="97"/>
      <c r="V123" s="10">
        <v>1</v>
      </c>
    </row>
    <row r="124" spans="1:22">
      <c r="A124" s="97"/>
      <c r="B124" s="97"/>
      <c r="C124" s="97"/>
      <c r="D124" s="97"/>
      <c r="E124" s="97"/>
      <c r="F124" s="97"/>
      <c r="G124" s="97"/>
      <c r="H124" s="97"/>
      <c r="I124" s="97"/>
      <c r="J124" s="97"/>
      <c r="K124" s="97"/>
      <c r="L124" s="97"/>
      <c r="M124" s="97"/>
      <c r="N124" s="3062" t="s">
        <v>11720</v>
      </c>
      <c r="O124" s="97"/>
      <c r="P124" s="97"/>
      <c r="Q124" s="97"/>
      <c r="R124" s="97"/>
      <c r="S124" s="97"/>
      <c r="T124" s="97"/>
      <c r="U124" s="97"/>
      <c r="V124" s="10">
        <v>1</v>
      </c>
    </row>
    <row r="125" spans="1:22">
      <c r="A125" s="97"/>
      <c r="B125" s="97"/>
      <c r="C125" s="97" t="s">
        <v>11721</v>
      </c>
      <c r="D125" s="97"/>
      <c r="E125" s="97"/>
      <c r="F125" s="97"/>
      <c r="G125" s="97"/>
      <c r="H125" s="97"/>
      <c r="I125" s="97"/>
      <c r="J125" s="97"/>
      <c r="K125" s="97"/>
      <c r="L125" s="97"/>
      <c r="M125" s="97"/>
      <c r="N125" s="3062" t="s">
        <v>11722</v>
      </c>
      <c r="O125" s="97"/>
      <c r="P125" s="97"/>
      <c r="Q125" s="97"/>
      <c r="R125" s="97"/>
      <c r="S125" s="97"/>
      <c r="T125" s="97"/>
      <c r="U125" s="97"/>
      <c r="V125" s="10">
        <v>1</v>
      </c>
    </row>
    <row r="126" spans="1:22">
      <c r="A126" s="97"/>
      <c r="B126" s="97"/>
      <c r="C126" s="75"/>
      <c r="D126" s="97"/>
      <c r="E126" s="97"/>
      <c r="F126" s="97"/>
      <c r="G126" s="97"/>
      <c r="H126" s="97"/>
      <c r="I126" s="97"/>
      <c r="J126" s="97"/>
      <c r="K126" s="97"/>
      <c r="L126" s="97"/>
      <c r="M126" s="97"/>
      <c r="N126" s="3062" t="s">
        <v>11723</v>
      </c>
      <c r="O126" s="97"/>
      <c r="P126" s="97"/>
      <c r="Q126" s="97"/>
      <c r="R126" s="97"/>
      <c r="S126" s="97"/>
      <c r="T126" s="97"/>
      <c r="U126" s="97"/>
      <c r="V126" s="10">
        <v>1</v>
      </c>
    </row>
    <row r="127" spans="1:22">
      <c r="A127" s="97"/>
      <c r="B127" s="97"/>
      <c r="C127" s="3720" t="s">
        <v>11724</v>
      </c>
      <c r="D127" s="97"/>
      <c r="E127" s="97"/>
      <c r="F127" s="97"/>
      <c r="G127" s="97"/>
      <c r="H127" s="97"/>
      <c r="I127" s="97"/>
      <c r="J127" s="97"/>
      <c r="K127" s="97"/>
      <c r="L127" s="97"/>
      <c r="M127" s="97"/>
      <c r="N127" s="3062" t="s">
        <v>11725</v>
      </c>
      <c r="O127" s="97"/>
      <c r="P127" s="97"/>
      <c r="Q127" s="97"/>
      <c r="R127" s="97"/>
      <c r="S127" s="97"/>
      <c r="T127" s="97"/>
      <c r="U127" s="97"/>
      <c r="V127" s="10">
        <v>1</v>
      </c>
    </row>
    <row r="128" spans="1:22">
      <c r="A128" s="97"/>
      <c r="B128" s="97"/>
      <c r="C128" s="3720" t="s">
        <v>11726</v>
      </c>
      <c r="D128" s="97"/>
      <c r="E128" s="97"/>
      <c r="F128" s="97"/>
      <c r="G128" s="97"/>
      <c r="H128" s="97"/>
      <c r="I128" s="97"/>
      <c r="J128" s="97"/>
      <c r="K128" s="97"/>
      <c r="L128" s="97"/>
      <c r="M128" s="97"/>
      <c r="N128" s="3062" t="s">
        <v>11727</v>
      </c>
      <c r="O128" s="97"/>
      <c r="P128" s="97"/>
      <c r="Q128" s="97"/>
      <c r="R128" s="97"/>
      <c r="S128" s="97"/>
      <c r="T128" s="97"/>
      <c r="U128" s="97"/>
      <c r="V128" s="10">
        <v>1</v>
      </c>
    </row>
    <row r="129" spans="1:22">
      <c r="A129" s="97"/>
      <c r="B129" s="97"/>
      <c r="C129" s="3720" t="s">
        <v>11728</v>
      </c>
      <c r="D129" s="97"/>
      <c r="E129" s="97"/>
      <c r="F129" s="97"/>
      <c r="G129" s="97"/>
      <c r="H129" s="97"/>
      <c r="I129" s="97"/>
      <c r="J129" s="97"/>
      <c r="K129" s="97"/>
      <c r="L129" s="97"/>
      <c r="M129" s="97"/>
      <c r="N129" s="3062" t="s">
        <v>11729</v>
      </c>
      <c r="O129" s="97"/>
      <c r="P129" s="97"/>
      <c r="Q129" s="97"/>
      <c r="R129" s="97"/>
      <c r="S129" s="97"/>
      <c r="T129" s="97"/>
      <c r="U129" s="97"/>
      <c r="V129" s="10">
        <v>1</v>
      </c>
    </row>
    <row r="130" spans="1:22">
      <c r="A130" s="97"/>
      <c r="B130" s="97"/>
      <c r="C130" s="3720" t="s">
        <v>11730</v>
      </c>
      <c r="D130" s="97"/>
      <c r="E130" s="97"/>
      <c r="F130" s="97"/>
      <c r="G130" s="97"/>
      <c r="H130" s="97"/>
      <c r="I130" s="97"/>
      <c r="J130" s="97"/>
      <c r="K130" s="97"/>
      <c r="L130" s="97"/>
      <c r="M130" s="97"/>
      <c r="N130" s="3062" t="s">
        <v>11731</v>
      </c>
      <c r="O130" s="97"/>
      <c r="P130" s="97"/>
      <c r="Q130" s="97"/>
      <c r="R130" s="97"/>
      <c r="S130" s="97"/>
      <c r="T130" s="97"/>
      <c r="U130" s="97"/>
      <c r="V130" s="10">
        <v>1</v>
      </c>
    </row>
    <row r="131" spans="1:22">
      <c r="A131" s="97"/>
      <c r="B131" s="97"/>
      <c r="C131" s="97"/>
      <c r="D131" s="97"/>
      <c r="E131" s="97"/>
      <c r="F131" s="97"/>
      <c r="G131" s="97"/>
      <c r="H131" s="97"/>
      <c r="I131" s="97"/>
      <c r="J131" s="97"/>
      <c r="K131" s="97"/>
      <c r="L131" s="97"/>
      <c r="M131" s="97"/>
      <c r="N131" s="3062" t="s">
        <v>11732</v>
      </c>
      <c r="O131" s="97"/>
      <c r="P131" s="97"/>
      <c r="Q131" s="97"/>
      <c r="R131" s="97"/>
      <c r="S131" s="97"/>
      <c r="T131" s="97"/>
      <c r="U131" s="97"/>
      <c r="V131" s="10">
        <v>1</v>
      </c>
    </row>
    <row r="132" spans="1:22" ht="18">
      <c r="A132" s="97"/>
      <c r="B132" s="97"/>
      <c r="C132" s="2779" t="s">
        <v>11733</v>
      </c>
      <c r="D132" s="97"/>
      <c r="E132" s="97"/>
      <c r="F132" s="97"/>
      <c r="G132" s="97"/>
      <c r="H132" s="97"/>
      <c r="I132" s="97"/>
      <c r="J132" s="97"/>
      <c r="K132" s="97"/>
      <c r="L132" s="97"/>
      <c r="M132" s="97"/>
      <c r="N132" s="3062" t="s">
        <v>11734</v>
      </c>
      <c r="O132" s="97"/>
      <c r="P132" s="97"/>
      <c r="Q132" s="97"/>
      <c r="R132" s="97"/>
      <c r="S132" s="97"/>
      <c r="T132" s="97"/>
      <c r="U132" s="97"/>
      <c r="V132" s="10">
        <v>1</v>
      </c>
    </row>
    <row r="133" spans="1:22">
      <c r="A133" s="97"/>
      <c r="B133" s="97"/>
      <c r="C133" s="97"/>
      <c r="D133" s="97"/>
      <c r="E133" s="97"/>
      <c r="F133" s="97"/>
      <c r="G133" s="97"/>
      <c r="H133" s="97"/>
      <c r="I133" s="97"/>
      <c r="J133" s="97"/>
      <c r="K133" s="97"/>
      <c r="L133" s="97"/>
      <c r="M133" s="97"/>
      <c r="N133" s="97"/>
      <c r="O133" s="97"/>
      <c r="P133" s="97"/>
      <c r="Q133" s="97"/>
      <c r="R133" s="97"/>
      <c r="S133" s="97"/>
      <c r="T133" s="97"/>
      <c r="U133" s="97"/>
      <c r="V133" s="10">
        <v>1</v>
      </c>
    </row>
    <row r="134" spans="1:22" ht="18">
      <c r="A134" s="97"/>
      <c r="B134" s="97"/>
      <c r="C134" s="2512" t="s">
        <v>11735</v>
      </c>
      <c r="D134" s="97"/>
      <c r="E134" s="97"/>
      <c r="F134" s="97"/>
      <c r="G134" s="97"/>
      <c r="H134" s="97"/>
      <c r="I134" s="97"/>
      <c r="J134" s="97"/>
      <c r="K134" s="97"/>
      <c r="L134" s="97"/>
      <c r="M134" s="97"/>
      <c r="N134" s="2779" t="s">
        <v>11736</v>
      </c>
      <c r="O134" s="97"/>
      <c r="P134" s="97"/>
      <c r="Q134" s="97"/>
      <c r="R134" s="97"/>
      <c r="S134" s="97"/>
      <c r="T134" s="97"/>
      <c r="U134" s="97"/>
      <c r="V134" s="10">
        <v>1</v>
      </c>
    </row>
    <row r="135" spans="1:22">
      <c r="A135" s="97"/>
      <c r="B135" s="97"/>
      <c r="C135" s="97"/>
      <c r="D135" s="97"/>
      <c r="E135" s="97"/>
      <c r="F135" s="97"/>
      <c r="G135" s="97"/>
      <c r="H135" s="97"/>
      <c r="I135" s="97"/>
      <c r="J135" s="97"/>
      <c r="K135" s="97"/>
      <c r="L135" s="97"/>
      <c r="M135" s="97"/>
      <c r="N135" s="75"/>
      <c r="O135" s="97"/>
      <c r="P135" s="97"/>
      <c r="Q135" s="97"/>
      <c r="R135" s="97"/>
      <c r="S135" s="97"/>
      <c r="T135" s="97"/>
      <c r="U135" s="97"/>
      <c r="V135" s="10">
        <v>1</v>
      </c>
    </row>
    <row r="136" spans="1:22">
      <c r="A136" s="97"/>
      <c r="B136" s="97"/>
      <c r="C136" s="97" t="s">
        <v>11721</v>
      </c>
      <c r="D136" s="97"/>
      <c r="E136" s="97"/>
      <c r="F136" s="97"/>
      <c r="G136" s="97"/>
      <c r="H136" s="97"/>
      <c r="I136" s="97"/>
      <c r="J136" s="97"/>
      <c r="K136" s="97"/>
      <c r="L136" s="97"/>
      <c r="M136" s="97"/>
      <c r="N136" s="3062" t="s">
        <v>11737</v>
      </c>
      <c r="O136" s="97"/>
      <c r="P136" s="97"/>
      <c r="Q136" s="97"/>
      <c r="R136" s="97"/>
      <c r="S136" s="97"/>
      <c r="T136" s="97"/>
      <c r="U136" s="97"/>
      <c r="V136" s="10">
        <v>1</v>
      </c>
    </row>
    <row r="137" spans="1:22">
      <c r="A137" s="97"/>
      <c r="B137" s="97"/>
      <c r="C137" s="75"/>
      <c r="D137" s="97"/>
      <c r="E137" s="97"/>
      <c r="F137" s="97"/>
      <c r="G137" s="97"/>
      <c r="H137" s="97"/>
      <c r="I137" s="97"/>
      <c r="J137" s="97"/>
      <c r="K137" s="97"/>
      <c r="L137" s="97"/>
      <c r="M137" s="97"/>
      <c r="N137" s="3062" t="s">
        <v>11738</v>
      </c>
      <c r="O137" s="97"/>
      <c r="P137" s="97"/>
      <c r="Q137" s="97"/>
      <c r="R137" s="97"/>
      <c r="S137" s="97"/>
      <c r="T137" s="97"/>
      <c r="U137" s="97"/>
      <c r="V137" s="10">
        <v>1</v>
      </c>
    </row>
    <row r="138" spans="1:22">
      <c r="A138" s="97"/>
      <c r="B138" s="97"/>
      <c r="C138" s="3720" t="s">
        <v>11739</v>
      </c>
      <c r="D138" s="97"/>
      <c r="E138" s="97"/>
      <c r="F138" s="97"/>
      <c r="G138" s="97"/>
      <c r="H138" s="97"/>
      <c r="I138" s="97"/>
      <c r="J138" s="97"/>
      <c r="K138" s="97"/>
      <c r="L138" s="97"/>
      <c r="M138" s="97"/>
      <c r="N138" s="3062" t="s">
        <v>11740</v>
      </c>
      <c r="O138" s="97"/>
      <c r="P138" s="97"/>
      <c r="Q138" s="97"/>
      <c r="R138" s="97"/>
      <c r="S138" s="97"/>
      <c r="T138" s="97"/>
      <c r="U138" s="97"/>
      <c r="V138" s="10">
        <v>1</v>
      </c>
    </row>
    <row r="139" spans="1:22">
      <c r="A139" s="97"/>
      <c r="B139" s="97"/>
      <c r="C139" s="3720" t="s">
        <v>11741</v>
      </c>
      <c r="D139" s="97"/>
      <c r="E139" s="97"/>
      <c r="F139" s="97"/>
      <c r="G139" s="97"/>
      <c r="H139" s="97"/>
      <c r="I139" s="97"/>
      <c r="J139" s="97"/>
      <c r="K139" s="97"/>
      <c r="L139" s="97"/>
      <c r="M139" s="97"/>
      <c r="N139" s="3062" t="s">
        <v>11742</v>
      </c>
      <c r="O139" s="97"/>
      <c r="P139" s="97"/>
      <c r="Q139" s="97"/>
      <c r="R139" s="97"/>
      <c r="S139" s="97"/>
      <c r="T139" s="97"/>
      <c r="U139" s="97"/>
      <c r="V139" s="10">
        <v>1</v>
      </c>
    </row>
    <row r="140" spans="1:22">
      <c r="A140" s="97"/>
      <c r="B140" s="97"/>
      <c r="C140" s="3720" t="s">
        <v>11743</v>
      </c>
      <c r="D140" s="97"/>
      <c r="E140" s="97"/>
      <c r="F140" s="97"/>
      <c r="G140" s="97"/>
      <c r="H140" s="97"/>
      <c r="I140" s="97"/>
      <c r="J140" s="97"/>
      <c r="K140" s="97"/>
      <c r="L140" s="97"/>
      <c r="M140" s="97"/>
      <c r="N140" s="3062" t="s">
        <v>11744</v>
      </c>
      <c r="O140" s="97"/>
      <c r="P140" s="97"/>
      <c r="Q140" s="97"/>
      <c r="R140" s="97"/>
      <c r="S140" s="97"/>
      <c r="T140" s="97"/>
      <c r="U140" s="97"/>
      <c r="V140" s="10">
        <v>1</v>
      </c>
    </row>
    <row r="141" spans="1:22">
      <c r="A141" s="97"/>
      <c r="B141" s="97"/>
      <c r="C141" s="3720" t="s">
        <v>11745</v>
      </c>
      <c r="D141" s="97"/>
      <c r="E141" s="97"/>
      <c r="F141" s="97"/>
      <c r="G141" s="97"/>
      <c r="H141" s="97"/>
      <c r="I141" s="97"/>
      <c r="J141" s="97"/>
      <c r="K141" s="97"/>
      <c r="L141" s="97"/>
      <c r="M141" s="97"/>
      <c r="N141" s="3062" t="s">
        <v>11746</v>
      </c>
      <c r="O141" s="97"/>
      <c r="P141" s="97"/>
      <c r="Q141" s="97"/>
      <c r="R141" s="97"/>
      <c r="S141" s="97"/>
      <c r="T141" s="97"/>
      <c r="U141" s="97"/>
      <c r="V141" s="10">
        <v>1</v>
      </c>
    </row>
    <row r="142" spans="1:22">
      <c r="A142" s="97"/>
      <c r="B142" s="97"/>
      <c r="C142" s="97"/>
      <c r="D142" s="97"/>
      <c r="E142" s="97"/>
      <c r="F142" s="97"/>
      <c r="G142" s="97"/>
      <c r="H142" s="97"/>
      <c r="I142" s="97"/>
      <c r="J142" s="97"/>
      <c r="K142" s="97"/>
      <c r="L142" s="97"/>
      <c r="M142" s="97"/>
      <c r="N142" s="3062" t="s">
        <v>11747</v>
      </c>
      <c r="O142" s="97"/>
      <c r="P142" s="97"/>
      <c r="Q142" s="97"/>
      <c r="R142" s="97"/>
      <c r="S142" s="97"/>
      <c r="T142" s="97"/>
      <c r="U142" s="97"/>
      <c r="V142" s="10">
        <v>1</v>
      </c>
    </row>
    <row r="143" spans="1:22" ht="18">
      <c r="A143" s="97"/>
      <c r="B143" s="97"/>
      <c r="C143" s="2779" t="s">
        <v>11748</v>
      </c>
      <c r="D143" s="97"/>
      <c r="E143" s="97"/>
      <c r="F143" s="97"/>
      <c r="G143" s="97"/>
      <c r="H143" s="97"/>
      <c r="I143" s="97"/>
      <c r="J143" s="97"/>
      <c r="K143" s="97"/>
      <c r="L143" s="97"/>
      <c r="M143" s="97"/>
      <c r="N143" s="3062" t="s">
        <v>11749</v>
      </c>
      <c r="O143" s="97"/>
      <c r="P143" s="97"/>
      <c r="Q143" s="97"/>
      <c r="R143" s="97"/>
      <c r="S143" s="97"/>
      <c r="T143" s="97"/>
      <c r="U143" s="97"/>
      <c r="V143" s="10">
        <v>1</v>
      </c>
    </row>
    <row r="144" spans="1:22">
      <c r="A144" s="97"/>
      <c r="B144" s="97"/>
      <c r="C144" s="97"/>
      <c r="D144" s="97"/>
      <c r="E144" s="97"/>
      <c r="F144" s="97"/>
      <c r="G144" s="97"/>
      <c r="H144" s="97"/>
      <c r="I144" s="97"/>
      <c r="J144" s="97"/>
      <c r="K144" s="97"/>
      <c r="L144" s="97"/>
      <c r="M144" s="97"/>
      <c r="N144" s="3062" t="s">
        <v>11750</v>
      </c>
      <c r="O144" s="97"/>
      <c r="P144" s="97"/>
      <c r="Q144" s="97"/>
      <c r="R144" s="97"/>
      <c r="S144" s="97"/>
      <c r="T144" s="97"/>
      <c r="U144" s="97"/>
      <c r="V144" s="10">
        <v>1</v>
      </c>
    </row>
    <row r="145" spans="1:22">
      <c r="A145" s="97"/>
      <c r="B145" s="97"/>
      <c r="C145" s="97" t="s">
        <v>11751</v>
      </c>
      <c r="D145" s="97"/>
      <c r="E145" s="97"/>
      <c r="F145" s="97"/>
      <c r="G145" s="97"/>
      <c r="H145" s="97"/>
      <c r="I145" s="97"/>
      <c r="J145" s="97"/>
      <c r="K145" s="97"/>
      <c r="L145" s="97"/>
      <c r="M145" s="97"/>
      <c r="N145" s="3062" t="s">
        <v>11752</v>
      </c>
      <c r="O145" s="97"/>
      <c r="P145" s="97"/>
      <c r="Q145" s="97"/>
      <c r="R145" s="97"/>
      <c r="S145" s="97"/>
      <c r="T145" s="97"/>
      <c r="U145" s="97"/>
      <c r="V145" s="10">
        <v>1</v>
      </c>
    </row>
    <row r="146" spans="1:22">
      <c r="A146" s="97"/>
      <c r="B146" s="97"/>
      <c r="C146" s="97"/>
      <c r="D146" s="97"/>
      <c r="E146" s="97"/>
      <c r="F146" s="97"/>
      <c r="G146" s="97"/>
      <c r="H146" s="97"/>
      <c r="I146" s="97"/>
      <c r="J146" s="97"/>
      <c r="K146" s="97"/>
      <c r="L146" s="97"/>
      <c r="M146" s="97"/>
      <c r="N146" s="97"/>
      <c r="O146" s="97"/>
      <c r="P146" s="97"/>
      <c r="Q146" s="97"/>
      <c r="R146" s="97"/>
      <c r="S146" s="97"/>
      <c r="T146" s="97"/>
      <c r="U146" s="97"/>
      <c r="V146" s="10">
        <v>1</v>
      </c>
    </row>
    <row r="147" spans="1:22" ht="18">
      <c r="A147" s="97"/>
      <c r="B147" s="97"/>
      <c r="C147" s="97" t="s">
        <v>11721</v>
      </c>
      <c r="D147" s="97"/>
      <c r="E147" s="97"/>
      <c r="F147" s="97"/>
      <c r="G147" s="97"/>
      <c r="H147" s="97"/>
      <c r="I147" s="97"/>
      <c r="J147" s="97"/>
      <c r="K147" s="97"/>
      <c r="L147" s="97"/>
      <c r="M147" s="97"/>
      <c r="N147" s="2779" t="s">
        <v>11753</v>
      </c>
      <c r="O147" s="97"/>
      <c r="P147" s="97"/>
      <c r="Q147" s="97"/>
      <c r="R147" s="97"/>
      <c r="S147" s="97"/>
      <c r="T147" s="97"/>
      <c r="U147" s="97"/>
      <c r="V147" s="10">
        <v>1</v>
      </c>
    </row>
    <row r="148" spans="1:22">
      <c r="A148" s="97"/>
      <c r="B148" s="97"/>
      <c r="C148" s="75"/>
      <c r="D148" s="97"/>
      <c r="E148" s="97"/>
      <c r="F148" s="97"/>
      <c r="G148" s="97"/>
      <c r="H148" s="97"/>
      <c r="I148" s="97"/>
      <c r="J148" s="97"/>
      <c r="K148" s="97"/>
      <c r="L148" s="97"/>
      <c r="M148" s="97"/>
      <c r="N148" s="75"/>
      <c r="O148" s="97"/>
      <c r="P148" s="97"/>
      <c r="Q148" s="97"/>
      <c r="R148" s="97"/>
      <c r="S148" s="97"/>
      <c r="T148" s="97"/>
      <c r="U148" s="97"/>
      <c r="V148" s="10">
        <v>1</v>
      </c>
    </row>
    <row r="149" spans="1:22">
      <c r="A149" s="97"/>
      <c r="B149" s="97"/>
      <c r="C149" s="3720" t="s">
        <v>11754</v>
      </c>
      <c r="D149" s="97"/>
      <c r="E149" s="97"/>
      <c r="F149" s="97"/>
      <c r="G149" s="97"/>
      <c r="H149" s="97"/>
      <c r="I149" s="97"/>
      <c r="J149" s="97"/>
      <c r="K149" s="97"/>
      <c r="L149" s="97"/>
      <c r="M149" s="97"/>
      <c r="N149" s="3062" t="s">
        <v>11755</v>
      </c>
      <c r="O149" s="97"/>
      <c r="P149" s="97"/>
      <c r="Q149" s="97"/>
      <c r="R149" s="97"/>
      <c r="S149" s="97"/>
      <c r="T149" s="97"/>
      <c r="U149" s="97"/>
      <c r="V149" s="10">
        <v>1</v>
      </c>
    </row>
    <row r="150" spans="1:22">
      <c r="A150" s="97"/>
      <c r="B150" s="97"/>
      <c r="C150" s="3720" t="s">
        <v>11756</v>
      </c>
      <c r="D150" s="97"/>
      <c r="E150" s="97"/>
      <c r="F150" s="97"/>
      <c r="G150" s="97"/>
      <c r="H150" s="97"/>
      <c r="I150" s="97"/>
      <c r="J150" s="97"/>
      <c r="K150" s="97"/>
      <c r="L150" s="97"/>
      <c r="M150" s="97"/>
      <c r="N150" s="3062" t="s">
        <v>11757</v>
      </c>
      <c r="O150" s="97"/>
      <c r="P150" s="97"/>
      <c r="Q150" s="97"/>
      <c r="R150" s="97"/>
      <c r="S150" s="97"/>
      <c r="T150" s="97"/>
      <c r="U150" s="97"/>
      <c r="V150" s="10">
        <v>1</v>
      </c>
    </row>
    <row r="151" spans="1:22">
      <c r="A151" s="97"/>
      <c r="B151" s="97"/>
      <c r="C151" s="3720" t="s">
        <v>11758</v>
      </c>
      <c r="D151" s="97"/>
      <c r="E151" s="97"/>
      <c r="F151" s="97"/>
      <c r="G151" s="97"/>
      <c r="H151" s="97"/>
      <c r="I151" s="97"/>
      <c r="J151" s="97"/>
      <c r="K151" s="97"/>
      <c r="L151" s="97"/>
      <c r="M151" s="97"/>
      <c r="N151" s="3062" t="s">
        <v>11759</v>
      </c>
      <c r="O151" s="97"/>
      <c r="P151" s="97"/>
      <c r="Q151" s="97"/>
      <c r="R151" s="97"/>
      <c r="S151" s="97"/>
      <c r="T151" s="97"/>
      <c r="U151" s="97"/>
      <c r="V151" s="10">
        <v>1</v>
      </c>
    </row>
    <row r="152" spans="1:22">
      <c r="A152" s="97"/>
      <c r="B152" s="97"/>
      <c r="C152" s="97"/>
      <c r="D152" s="97"/>
      <c r="E152" s="97"/>
      <c r="F152" s="97"/>
      <c r="G152" s="97"/>
      <c r="H152" s="97"/>
      <c r="I152" s="97"/>
      <c r="J152" s="97"/>
      <c r="K152" s="97"/>
      <c r="L152" s="97"/>
      <c r="M152" s="97"/>
      <c r="N152" s="3062" t="s">
        <v>11760</v>
      </c>
      <c r="O152" s="97"/>
      <c r="P152" s="97"/>
      <c r="Q152" s="97"/>
      <c r="R152" s="97"/>
      <c r="S152" s="97"/>
      <c r="T152" s="97"/>
      <c r="U152" s="97"/>
      <c r="V152" s="10">
        <v>1</v>
      </c>
    </row>
    <row r="153" spans="1:22" ht="18">
      <c r="A153" s="97"/>
      <c r="B153" s="97"/>
      <c r="C153" s="2779" t="s">
        <v>11761</v>
      </c>
      <c r="D153" s="97"/>
      <c r="E153" s="97"/>
      <c r="F153" s="97"/>
      <c r="G153" s="97"/>
      <c r="H153" s="97"/>
      <c r="I153" s="97"/>
      <c r="J153" s="97"/>
      <c r="K153" s="97"/>
      <c r="L153" s="97"/>
      <c r="M153" s="97"/>
      <c r="N153" s="3062" t="s">
        <v>11762</v>
      </c>
      <c r="O153" s="97"/>
      <c r="P153" s="97"/>
      <c r="Q153" s="97"/>
      <c r="R153" s="97"/>
      <c r="S153" s="97"/>
      <c r="T153" s="97"/>
      <c r="U153" s="97"/>
      <c r="V153" s="10">
        <v>1</v>
      </c>
    </row>
    <row r="154" spans="1:22">
      <c r="A154" s="97"/>
      <c r="B154" s="97"/>
      <c r="C154" s="97"/>
      <c r="D154" s="97"/>
      <c r="E154" s="97"/>
      <c r="F154" s="97"/>
      <c r="G154" s="97"/>
      <c r="H154" s="97"/>
      <c r="I154" s="97"/>
      <c r="J154" s="97"/>
      <c r="K154" s="97"/>
      <c r="L154" s="97"/>
      <c r="M154" s="97"/>
      <c r="N154" s="3062" t="s">
        <v>11763</v>
      </c>
      <c r="O154" s="97"/>
      <c r="P154" s="97"/>
      <c r="Q154" s="97"/>
      <c r="R154" s="97"/>
      <c r="S154" s="97"/>
      <c r="T154" s="97"/>
      <c r="U154" s="97"/>
      <c r="V154" s="10">
        <v>1</v>
      </c>
    </row>
    <row r="155" spans="1:22">
      <c r="A155" s="97"/>
      <c r="B155" s="97"/>
      <c r="C155" s="97" t="s">
        <v>11764</v>
      </c>
      <c r="D155" s="97"/>
      <c r="E155" s="97"/>
      <c r="F155" s="97"/>
      <c r="G155" s="97"/>
      <c r="H155" s="97"/>
      <c r="I155" s="97"/>
      <c r="J155" s="97"/>
      <c r="K155" s="97"/>
      <c r="L155" s="97"/>
      <c r="M155" s="97"/>
      <c r="N155" s="3062" t="s">
        <v>11765</v>
      </c>
      <c r="O155" s="97"/>
      <c r="P155" s="97"/>
      <c r="Q155" s="97"/>
      <c r="R155" s="97"/>
      <c r="S155" s="97"/>
      <c r="T155" s="97"/>
      <c r="U155" s="97"/>
      <c r="V155" s="10">
        <v>1</v>
      </c>
    </row>
    <row r="156" spans="1:22">
      <c r="A156" s="97"/>
      <c r="B156" s="97"/>
      <c r="C156" s="97"/>
      <c r="D156" s="97"/>
      <c r="E156" s="97"/>
      <c r="F156" s="97"/>
      <c r="G156" s="97"/>
      <c r="H156" s="97"/>
      <c r="I156" s="97"/>
      <c r="J156" s="97"/>
      <c r="K156" s="97"/>
      <c r="L156" s="97"/>
      <c r="M156" s="97"/>
      <c r="N156" s="3062" t="s">
        <v>11766</v>
      </c>
      <c r="O156" s="97"/>
      <c r="P156" s="97"/>
      <c r="Q156" s="97"/>
      <c r="R156" s="97"/>
      <c r="S156" s="97"/>
      <c r="T156" s="97"/>
      <c r="U156" s="97"/>
      <c r="V156" s="10">
        <v>1</v>
      </c>
    </row>
    <row r="157" spans="1:22">
      <c r="A157" s="97"/>
      <c r="B157" s="97"/>
      <c r="C157" s="97" t="s">
        <v>11721</v>
      </c>
      <c r="D157" s="97"/>
      <c r="E157" s="97"/>
      <c r="F157" s="97"/>
      <c r="G157" s="97"/>
      <c r="H157" s="97"/>
      <c r="I157" s="97"/>
      <c r="J157" s="97"/>
      <c r="K157" s="97"/>
      <c r="L157" s="97"/>
      <c r="M157" s="97"/>
      <c r="N157" s="3062" t="s">
        <v>11767</v>
      </c>
      <c r="O157" s="97"/>
      <c r="P157" s="97"/>
      <c r="Q157" s="97"/>
      <c r="R157" s="97"/>
      <c r="S157" s="97"/>
      <c r="T157" s="97"/>
      <c r="U157" s="97"/>
      <c r="V157" s="10">
        <v>1</v>
      </c>
    </row>
    <row r="158" spans="1:22">
      <c r="A158" s="97"/>
      <c r="B158" s="97"/>
      <c r="C158" s="75"/>
      <c r="D158" s="97"/>
      <c r="E158" s="97"/>
      <c r="F158" s="97"/>
      <c r="G158" s="97"/>
      <c r="H158" s="97"/>
      <c r="I158" s="97"/>
      <c r="J158" s="97"/>
      <c r="K158" s="97"/>
      <c r="L158" s="97"/>
      <c r="M158" s="97"/>
      <c r="N158" s="3062" t="s">
        <v>11768</v>
      </c>
      <c r="O158" s="97"/>
      <c r="P158" s="97"/>
      <c r="Q158" s="97"/>
      <c r="R158" s="97"/>
      <c r="S158" s="97"/>
      <c r="T158" s="97"/>
      <c r="U158" s="97"/>
      <c r="V158" s="10">
        <v>1</v>
      </c>
    </row>
    <row r="159" spans="1:22">
      <c r="A159" s="97"/>
      <c r="B159" s="97"/>
      <c r="C159" s="3720" t="s">
        <v>11769</v>
      </c>
      <c r="D159" s="97"/>
      <c r="E159" s="97"/>
      <c r="F159" s="97"/>
      <c r="G159" s="97"/>
      <c r="H159" s="97"/>
      <c r="I159" s="97"/>
      <c r="J159" s="97"/>
      <c r="K159" s="97"/>
      <c r="L159" s="97"/>
      <c r="M159" s="97"/>
      <c r="N159" s="97"/>
      <c r="O159" s="97"/>
      <c r="P159" s="97"/>
      <c r="Q159" s="97"/>
      <c r="R159" s="97"/>
      <c r="S159" s="97"/>
      <c r="T159" s="97"/>
      <c r="U159" s="97"/>
      <c r="V159" s="10">
        <v>1</v>
      </c>
    </row>
    <row r="160" spans="1:22" ht="18">
      <c r="A160" s="97"/>
      <c r="B160" s="97"/>
      <c r="C160" s="3720" t="s">
        <v>11770</v>
      </c>
      <c r="D160" s="97"/>
      <c r="E160" s="97"/>
      <c r="F160" s="97"/>
      <c r="G160" s="97"/>
      <c r="H160" s="97"/>
      <c r="I160" s="97"/>
      <c r="J160" s="97"/>
      <c r="K160" s="97"/>
      <c r="L160" s="97"/>
      <c r="M160" s="97"/>
      <c r="N160" s="2779" t="s">
        <v>11771</v>
      </c>
      <c r="O160" s="97"/>
      <c r="P160" s="97"/>
      <c r="Q160" s="97"/>
      <c r="R160" s="97"/>
      <c r="S160" s="97"/>
      <c r="T160" s="97"/>
      <c r="U160" s="97"/>
      <c r="V160" s="10">
        <v>1</v>
      </c>
    </row>
    <row r="161" spans="1:22">
      <c r="A161" s="97"/>
      <c r="B161" s="97"/>
      <c r="C161" s="3720" t="s">
        <v>11772</v>
      </c>
      <c r="D161" s="97"/>
      <c r="E161" s="97"/>
      <c r="F161" s="97"/>
      <c r="G161" s="97"/>
      <c r="H161" s="97"/>
      <c r="I161" s="97"/>
      <c r="J161" s="97"/>
      <c r="K161" s="97"/>
      <c r="L161" s="97"/>
      <c r="M161" s="97"/>
      <c r="N161" s="75"/>
      <c r="O161" s="97"/>
      <c r="P161" s="97"/>
      <c r="Q161" s="97"/>
      <c r="R161" s="97"/>
      <c r="S161" s="97"/>
      <c r="T161" s="97"/>
      <c r="U161" s="97"/>
      <c r="V161" s="10">
        <v>1</v>
      </c>
    </row>
    <row r="162" spans="1:22">
      <c r="A162" s="97"/>
      <c r="B162" s="97"/>
      <c r="C162" s="97"/>
      <c r="D162" s="97"/>
      <c r="E162" s="97"/>
      <c r="F162" s="97"/>
      <c r="G162" s="97"/>
      <c r="H162" s="97"/>
      <c r="I162" s="97"/>
      <c r="J162" s="97"/>
      <c r="K162" s="97"/>
      <c r="L162" s="97"/>
      <c r="M162" s="97"/>
      <c r="N162" s="3062" t="s">
        <v>11773</v>
      </c>
      <c r="O162" s="97"/>
      <c r="P162" s="97"/>
      <c r="Q162" s="97"/>
      <c r="R162" s="97"/>
      <c r="S162" s="97"/>
      <c r="T162" s="97"/>
      <c r="U162" s="97"/>
      <c r="V162" s="10">
        <v>1</v>
      </c>
    </row>
    <row r="163" spans="1:22" ht="18">
      <c r="A163" s="97"/>
      <c r="B163" s="97"/>
      <c r="C163" s="2779" t="s">
        <v>11774</v>
      </c>
      <c r="D163" s="97"/>
      <c r="E163" s="97"/>
      <c r="F163" s="97"/>
      <c r="G163" s="97"/>
      <c r="H163" s="97"/>
      <c r="I163" s="97"/>
      <c r="J163" s="97"/>
      <c r="K163" s="97"/>
      <c r="L163" s="97"/>
      <c r="M163" s="97"/>
      <c r="N163" s="3062" t="s">
        <v>11775</v>
      </c>
      <c r="O163" s="97"/>
      <c r="P163" s="97"/>
      <c r="Q163" s="97"/>
      <c r="R163" s="97"/>
      <c r="S163" s="97"/>
      <c r="T163" s="97"/>
      <c r="U163" s="97"/>
      <c r="V163" s="10">
        <v>1</v>
      </c>
    </row>
    <row r="164" spans="1:22">
      <c r="A164" s="97"/>
      <c r="B164" s="97"/>
      <c r="C164" s="97"/>
      <c r="D164" s="97"/>
      <c r="E164" s="97"/>
      <c r="F164" s="97"/>
      <c r="G164" s="97"/>
      <c r="H164" s="97"/>
      <c r="I164" s="97"/>
      <c r="J164" s="97"/>
      <c r="K164" s="97"/>
      <c r="L164" s="97"/>
      <c r="M164" s="97"/>
      <c r="N164" s="3062" t="s">
        <v>11776</v>
      </c>
      <c r="O164" s="97"/>
      <c r="P164" s="97"/>
      <c r="Q164" s="97"/>
      <c r="R164" s="97"/>
      <c r="S164" s="97"/>
      <c r="T164" s="97"/>
      <c r="U164" s="97"/>
      <c r="V164" s="10">
        <v>1</v>
      </c>
    </row>
    <row r="165" spans="1:22">
      <c r="A165" s="97"/>
      <c r="B165" s="97"/>
      <c r="C165" s="97" t="s">
        <v>11777</v>
      </c>
      <c r="D165" s="97"/>
      <c r="E165" s="97"/>
      <c r="F165" s="97"/>
      <c r="G165" s="97"/>
      <c r="H165" s="97"/>
      <c r="I165" s="97"/>
      <c r="J165" s="97"/>
      <c r="K165" s="97"/>
      <c r="L165" s="97"/>
      <c r="M165" s="97"/>
      <c r="N165" s="3062" t="s">
        <v>11778</v>
      </c>
      <c r="O165" s="97"/>
      <c r="P165" s="97"/>
      <c r="Q165" s="97"/>
      <c r="R165" s="97"/>
      <c r="S165" s="97"/>
      <c r="T165" s="97"/>
      <c r="U165" s="97"/>
      <c r="V165" s="10">
        <v>1</v>
      </c>
    </row>
    <row r="166" spans="1:22">
      <c r="A166" s="97"/>
      <c r="B166" s="97"/>
      <c r="C166" s="97"/>
      <c r="D166" s="97"/>
      <c r="E166" s="97"/>
      <c r="F166" s="97"/>
      <c r="G166" s="97"/>
      <c r="H166" s="97"/>
      <c r="I166" s="97"/>
      <c r="J166" s="97"/>
      <c r="K166" s="97"/>
      <c r="L166" s="97"/>
      <c r="M166" s="97"/>
      <c r="N166" s="3062" t="s">
        <v>11779</v>
      </c>
      <c r="O166" s="97"/>
      <c r="P166" s="97"/>
      <c r="Q166" s="97"/>
      <c r="R166" s="97"/>
      <c r="S166" s="97"/>
      <c r="T166" s="97"/>
      <c r="U166" s="97"/>
      <c r="V166" s="10">
        <v>1</v>
      </c>
    </row>
    <row r="167" spans="1:22">
      <c r="A167" s="97"/>
      <c r="B167" s="97"/>
      <c r="C167" s="97" t="s">
        <v>11721</v>
      </c>
      <c r="D167" s="97"/>
      <c r="E167" s="97"/>
      <c r="F167" s="97"/>
      <c r="G167" s="97"/>
      <c r="H167" s="97"/>
      <c r="I167" s="97"/>
      <c r="J167" s="97"/>
      <c r="K167" s="97"/>
      <c r="L167" s="97"/>
      <c r="M167" s="97"/>
      <c r="N167" s="3062" t="s">
        <v>11780</v>
      </c>
      <c r="O167" s="97"/>
      <c r="P167" s="97"/>
      <c r="Q167" s="97"/>
      <c r="R167" s="97"/>
      <c r="S167" s="97"/>
      <c r="T167" s="97"/>
      <c r="U167" s="97"/>
      <c r="V167" s="10">
        <v>1</v>
      </c>
    </row>
    <row r="168" spans="1:22">
      <c r="A168" s="97"/>
      <c r="B168" s="97"/>
      <c r="C168" s="75"/>
      <c r="D168" s="97"/>
      <c r="E168" s="97"/>
      <c r="F168" s="97"/>
      <c r="G168" s="97"/>
      <c r="H168" s="97"/>
      <c r="I168" s="97"/>
      <c r="J168" s="97"/>
      <c r="K168" s="97"/>
      <c r="L168" s="97"/>
      <c r="M168" s="97"/>
      <c r="N168" s="3062" t="s">
        <v>11781</v>
      </c>
      <c r="O168" s="97"/>
      <c r="P168" s="97"/>
      <c r="Q168" s="97"/>
      <c r="R168" s="97"/>
      <c r="S168" s="97"/>
      <c r="T168" s="97"/>
      <c r="U168" s="97"/>
      <c r="V168" s="10">
        <v>1</v>
      </c>
    </row>
    <row r="169" spans="1:22">
      <c r="A169" s="97"/>
      <c r="B169" s="97"/>
      <c r="C169" s="3720" t="s">
        <v>11782</v>
      </c>
      <c r="D169" s="97"/>
      <c r="E169" s="97"/>
      <c r="F169" s="97"/>
      <c r="G169" s="97"/>
      <c r="H169" s="97"/>
      <c r="I169" s="97"/>
      <c r="J169" s="97"/>
      <c r="K169" s="97"/>
      <c r="L169" s="97"/>
      <c r="M169" s="97"/>
      <c r="N169" s="3062" t="s">
        <v>11783</v>
      </c>
      <c r="O169" s="97"/>
      <c r="P169" s="97"/>
      <c r="Q169" s="97"/>
      <c r="R169" s="97"/>
      <c r="S169" s="97"/>
      <c r="T169" s="97"/>
      <c r="U169" s="97"/>
      <c r="V169" s="10">
        <v>1</v>
      </c>
    </row>
    <row r="170" spans="1:22">
      <c r="A170" s="97"/>
      <c r="B170" s="97"/>
      <c r="C170" s="3720" t="s">
        <v>11784</v>
      </c>
      <c r="D170" s="97"/>
      <c r="E170" s="97"/>
      <c r="F170" s="97"/>
      <c r="G170" s="97"/>
      <c r="H170" s="97"/>
      <c r="I170" s="97"/>
      <c r="J170" s="97"/>
      <c r="K170" s="97"/>
      <c r="L170" s="97"/>
      <c r="M170" s="97"/>
      <c r="N170" s="3062" t="s">
        <v>11785</v>
      </c>
      <c r="O170" s="97"/>
      <c r="P170" s="97"/>
      <c r="Q170" s="97"/>
      <c r="R170" s="97"/>
      <c r="S170" s="97"/>
      <c r="T170" s="97"/>
      <c r="U170" s="97"/>
      <c r="V170" s="10">
        <v>1</v>
      </c>
    </row>
    <row r="171" spans="1:22">
      <c r="A171" s="97"/>
      <c r="B171" s="97"/>
      <c r="C171" s="3720" t="s">
        <v>11786</v>
      </c>
      <c r="D171" s="97"/>
      <c r="E171" s="97"/>
      <c r="F171" s="97"/>
      <c r="G171" s="97"/>
      <c r="H171" s="97"/>
      <c r="I171" s="97"/>
      <c r="J171" s="97"/>
      <c r="K171" s="97"/>
      <c r="L171" s="97"/>
      <c r="M171" s="97"/>
      <c r="N171" s="3062" t="s">
        <v>11787</v>
      </c>
      <c r="O171" s="97"/>
      <c r="P171" s="97"/>
      <c r="Q171" s="97"/>
      <c r="R171" s="97"/>
      <c r="S171" s="97"/>
      <c r="T171" s="97"/>
      <c r="U171" s="97"/>
      <c r="V171" s="10">
        <v>1</v>
      </c>
    </row>
    <row r="172" spans="1:22">
      <c r="A172" s="97"/>
      <c r="B172" s="97"/>
      <c r="C172" s="97"/>
      <c r="D172" s="97"/>
      <c r="E172" s="97"/>
      <c r="F172" s="97"/>
      <c r="G172" s="97"/>
      <c r="H172" s="97"/>
      <c r="I172" s="97"/>
      <c r="J172" s="97"/>
      <c r="K172" s="97"/>
      <c r="L172" s="97"/>
      <c r="M172" s="97"/>
      <c r="N172" s="97"/>
      <c r="O172" s="97"/>
      <c r="P172" s="97"/>
      <c r="Q172" s="97"/>
      <c r="R172" s="97"/>
      <c r="S172" s="97"/>
      <c r="T172" s="97"/>
      <c r="U172" s="97"/>
      <c r="V172" s="10">
        <v>1</v>
      </c>
    </row>
    <row r="173" spans="1:22" ht="18">
      <c r="A173" s="97"/>
      <c r="B173" s="97"/>
      <c r="C173" s="2779" t="s">
        <v>11788</v>
      </c>
      <c r="D173" s="97"/>
      <c r="E173" s="97"/>
      <c r="F173" s="97"/>
      <c r="G173" s="97"/>
      <c r="H173" s="97"/>
      <c r="I173" s="97"/>
      <c r="J173" s="97"/>
      <c r="K173" s="97"/>
      <c r="L173" s="97"/>
      <c r="M173" s="97"/>
      <c r="N173" s="2779" t="s">
        <v>11789</v>
      </c>
      <c r="O173" s="97"/>
      <c r="P173" s="97"/>
      <c r="Q173" s="97"/>
      <c r="R173" s="97"/>
      <c r="S173" s="97"/>
      <c r="T173" s="97"/>
      <c r="U173" s="97"/>
      <c r="V173" s="10">
        <v>1</v>
      </c>
    </row>
    <row r="174" spans="1:22">
      <c r="A174" s="97"/>
      <c r="B174" s="97"/>
      <c r="C174" s="97"/>
      <c r="D174" s="97"/>
      <c r="E174" s="97"/>
      <c r="F174" s="97"/>
      <c r="G174" s="97"/>
      <c r="H174" s="97"/>
      <c r="I174" s="97"/>
      <c r="J174" s="97"/>
      <c r="K174" s="97"/>
      <c r="L174" s="97"/>
      <c r="M174" s="97"/>
      <c r="N174" s="75"/>
      <c r="O174" s="97"/>
      <c r="P174" s="97"/>
      <c r="Q174" s="97"/>
      <c r="R174" s="97"/>
      <c r="S174" s="97"/>
      <c r="T174" s="97"/>
      <c r="U174" s="97"/>
      <c r="V174" s="10">
        <v>1</v>
      </c>
    </row>
    <row r="175" spans="1:22">
      <c r="A175" s="97"/>
      <c r="B175" s="97"/>
      <c r="C175" s="97" t="s">
        <v>11790</v>
      </c>
      <c r="D175" s="97"/>
      <c r="E175" s="97"/>
      <c r="F175" s="97"/>
      <c r="G175" s="97"/>
      <c r="H175" s="97"/>
      <c r="I175" s="97"/>
      <c r="J175" s="97"/>
      <c r="K175" s="97"/>
      <c r="L175" s="97"/>
      <c r="M175" s="97"/>
      <c r="N175" s="3062" t="s">
        <v>11791</v>
      </c>
      <c r="O175" s="97"/>
      <c r="P175" s="97"/>
      <c r="Q175" s="97"/>
      <c r="R175" s="97"/>
      <c r="S175" s="97"/>
      <c r="T175" s="97"/>
      <c r="U175" s="97"/>
      <c r="V175" s="10">
        <v>1</v>
      </c>
    </row>
    <row r="176" spans="1:22">
      <c r="A176" s="97"/>
      <c r="B176" s="97"/>
      <c r="C176" s="97"/>
      <c r="D176" s="97"/>
      <c r="E176" s="97"/>
      <c r="F176" s="97"/>
      <c r="G176" s="97"/>
      <c r="H176" s="97"/>
      <c r="I176" s="97"/>
      <c r="J176" s="97"/>
      <c r="K176" s="97"/>
      <c r="L176" s="97"/>
      <c r="M176" s="97"/>
      <c r="N176" s="3062" t="s">
        <v>11792</v>
      </c>
      <c r="O176" s="97"/>
      <c r="P176" s="97"/>
      <c r="Q176" s="97"/>
      <c r="R176" s="97"/>
      <c r="S176" s="97"/>
      <c r="T176" s="97"/>
      <c r="U176" s="97"/>
      <c r="V176" s="10">
        <v>1</v>
      </c>
    </row>
    <row r="177" spans="1:22">
      <c r="A177" s="97"/>
      <c r="B177" s="97"/>
      <c r="C177" s="97" t="s">
        <v>11721</v>
      </c>
      <c r="D177" s="97"/>
      <c r="E177" s="97"/>
      <c r="F177" s="97"/>
      <c r="G177" s="97"/>
      <c r="H177" s="97"/>
      <c r="I177" s="97"/>
      <c r="J177" s="97"/>
      <c r="K177" s="97"/>
      <c r="L177" s="97"/>
      <c r="M177" s="97"/>
      <c r="N177" s="3062" t="s">
        <v>11793</v>
      </c>
      <c r="O177" s="97"/>
      <c r="P177" s="97"/>
      <c r="Q177" s="97"/>
      <c r="R177" s="97"/>
      <c r="S177" s="97"/>
      <c r="T177" s="97"/>
      <c r="U177" s="97"/>
      <c r="V177" s="10">
        <v>1</v>
      </c>
    </row>
    <row r="178" spans="1:22">
      <c r="A178" s="97"/>
      <c r="B178" s="97"/>
      <c r="C178" s="75"/>
      <c r="D178" s="97"/>
      <c r="E178" s="97"/>
      <c r="F178" s="97"/>
      <c r="G178" s="97"/>
      <c r="H178" s="97"/>
      <c r="I178" s="97"/>
      <c r="J178" s="97"/>
      <c r="K178" s="97"/>
      <c r="L178" s="97"/>
      <c r="M178" s="97"/>
      <c r="N178" s="3062" t="s">
        <v>11794</v>
      </c>
      <c r="O178" s="97"/>
      <c r="P178" s="97"/>
      <c r="Q178" s="97"/>
      <c r="R178" s="97"/>
      <c r="S178" s="97"/>
      <c r="T178" s="97"/>
      <c r="U178" s="97"/>
      <c r="V178" s="10">
        <v>1</v>
      </c>
    </row>
    <row r="179" spans="1:22">
      <c r="A179" s="97"/>
      <c r="B179" s="97"/>
      <c r="C179" s="3720" t="s">
        <v>11795</v>
      </c>
      <c r="D179" s="97"/>
      <c r="E179" s="97"/>
      <c r="F179" s="97"/>
      <c r="G179" s="97"/>
      <c r="H179" s="97"/>
      <c r="I179" s="97"/>
      <c r="J179" s="97"/>
      <c r="K179" s="97"/>
      <c r="L179" s="97"/>
      <c r="M179" s="97"/>
      <c r="N179" s="3062" t="s">
        <v>11796</v>
      </c>
      <c r="O179" s="97"/>
      <c r="P179" s="97"/>
      <c r="Q179" s="97"/>
      <c r="R179" s="97"/>
      <c r="S179" s="97"/>
      <c r="T179" s="97"/>
      <c r="U179" s="97"/>
      <c r="V179" s="10">
        <v>1</v>
      </c>
    </row>
    <row r="180" spans="1:22">
      <c r="A180" s="97"/>
      <c r="B180" s="97"/>
      <c r="C180" s="3720" t="s">
        <v>11797</v>
      </c>
      <c r="D180" s="97"/>
      <c r="E180" s="97"/>
      <c r="F180" s="97"/>
      <c r="G180" s="97"/>
      <c r="H180" s="97"/>
      <c r="I180" s="97"/>
      <c r="J180" s="97"/>
      <c r="K180" s="97"/>
      <c r="L180" s="97"/>
      <c r="M180" s="97"/>
      <c r="N180" s="3062" t="s">
        <v>11798</v>
      </c>
      <c r="O180" s="97"/>
      <c r="P180" s="97"/>
      <c r="Q180" s="97"/>
      <c r="R180" s="97"/>
      <c r="S180" s="97"/>
      <c r="T180" s="97"/>
      <c r="U180" s="97"/>
      <c r="V180" s="10">
        <v>1</v>
      </c>
    </row>
    <row r="181" spans="1:22">
      <c r="A181" s="97"/>
      <c r="B181" s="97"/>
      <c r="C181" s="3720" t="s">
        <v>11799</v>
      </c>
      <c r="D181" s="97"/>
      <c r="E181" s="97"/>
      <c r="F181" s="97"/>
      <c r="G181" s="97"/>
      <c r="H181" s="97"/>
      <c r="I181" s="97"/>
      <c r="J181" s="97"/>
      <c r="K181" s="97"/>
      <c r="L181" s="97"/>
      <c r="M181" s="97"/>
      <c r="N181" s="3062" t="s">
        <v>11800</v>
      </c>
      <c r="O181" s="97"/>
      <c r="P181" s="97"/>
      <c r="Q181" s="97"/>
      <c r="R181" s="97"/>
      <c r="S181" s="97"/>
      <c r="T181" s="97"/>
      <c r="U181" s="97"/>
      <c r="V181" s="10">
        <v>1</v>
      </c>
    </row>
    <row r="182" spans="1:22">
      <c r="A182" s="97"/>
      <c r="B182" s="97"/>
      <c r="C182" s="97"/>
      <c r="D182" s="97"/>
      <c r="E182" s="97"/>
      <c r="F182" s="97"/>
      <c r="G182" s="97"/>
      <c r="H182" s="97"/>
      <c r="I182" s="97"/>
      <c r="J182" s="97"/>
      <c r="K182" s="97"/>
      <c r="L182" s="97"/>
      <c r="M182" s="97"/>
      <c r="N182" s="3062" t="s">
        <v>11801</v>
      </c>
      <c r="O182" s="97"/>
      <c r="P182" s="97"/>
      <c r="Q182" s="97"/>
      <c r="R182" s="97"/>
      <c r="S182" s="97"/>
      <c r="T182" s="97"/>
      <c r="U182" s="97"/>
      <c r="V182" s="10">
        <v>1</v>
      </c>
    </row>
    <row r="183" spans="1:22" ht="18">
      <c r="A183" s="97"/>
      <c r="B183" s="97"/>
      <c r="C183" s="2779" t="s">
        <v>11802</v>
      </c>
      <c r="D183" s="97"/>
      <c r="E183" s="97"/>
      <c r="F183" s="97"/>
      <c r="G183" s="97"/>
      <c r="H183" s="97"/>
      <c r="I183" s="97"/>
      <c r="J183" s="97"/>
      <c r="K183" s="97"/>
      <c r="L183" s="97"/>
      <c r="M183" s="97"/>
      <c r="N183" s="3062" t="s">
        <v>11803</v>
      </c>
      <c r="O183" s="97"/>
      <c r="P183" s="97"/>
      <c r="Q183" s="97"/>
      <c r="R183" s="97"/>
      <c r="S183" s="97"/>
      <c r="T183" s="97"/>
      <c r="U183" s="97"/>
      <c r="V183" s="10">
        <v>1</v>
      </c>
    </row>
    <row r="184" spans="1:22">
      <c r="A184" s="97"/>
      <c r="B184" s="97"/>
      <c r="C184" s="97"/>
      <c r="D184" s="97"/>
      <c r="E184" s="97"/>
      <c r="F184" s="97"/>
      <c r="G184" s="97"/>
      <c r="H184" s="97"/>
      <c r="I184" s="97"/>
      <c r="J184" s="97"/>
      <c r="K184" s="97"/>
      <c r="L184" s="97"/>
      <c r="M184" s="97"/>
      <c r="N184" s="3062" t="s">
        <v>11804</v>
      </c>
      <c r="O184" s="97"/>
      <c r="P184" s="97"/>
      <c r="Q184" s="97"/>
      <c r="R184" s="97"/>
      <c r="S184" s="97"/>
      <c r="T184" s="97"/>
      <c r="U184" s="97"/>
      <c r="V184" s="10">
        <v>1</v>
      </c>
    </row>
    <row r="185" spans="1:22">
      <c r="A185" s="97"/>
      <c r="B185" s="97"/>
      <c r="C185" s="97" t="s">
        <v>11805</v>
      </c>
      <c r="D185" s="97"/>
      <c r="E185" s="97"/>
      <c r="F185" s="97"/>
      <c r="G185" s="97"/>
      <c r="H185" s="97"/>
      <c r="I185" s="97"/>
      <c r="J185" s="97"/>
      <c r="K185" s="97"/>
      <c r="L185" s="97"/>
      <c r="M185" s="97"/>
      <c r="N185" s="97"/>
      <c r="O185" s="97"/>
      <c r="P185" s="97"/>
      <c r="Q185" s="97"/>
      <c r="R185" s="97"/>
      <c r="S185" s="97"/>
      <c r="T185" s="97"/>
      <c r="U185" s="97"/>
      <c r="V185" s="10">
        <v>1</v>
      </c>
    </row>
    <row r="186" spans="1:22" ht="18">
      <c r="A186" s="97"/>
      <c r="B186" s="97"/>
      <c r="C186" s="97"/>
      <c r="D186" s="97"/>
      <c r="E186" s="97"/>
      <c r="F186" s="97"/>
      <c r="G186" s="97"/>
      <c r="H186" s="97"/>
      <c r="I186" s="97"/>
      <c r="J186" s="97"/>
      <c r="K186" s="97"/>
      <c r="L186" s="97"/>
      <c r="M186" s="97"/>
      <c r="N186" s="2779" t="s">
        <v>11806</v>
      </c>
      <c r="O186" s="97"/>
      <c r="P186" s="97"/>
      <c r="Q186" s="97"/>
      <c r="R186" s="97"/>
      <c r="S186" s="97"/>
      <c r="T186" s="97"/>
      <c r="U186" s="97"/>
      <c r="V186" s="10">
        <v>1</v>
      </c>
    </row>
    <row r="187" spans="1:22">
      <c r="A187" s="97"/>
      <c r="B187" s="97"/>
      <c r="C187" s="97" t="s">
        <v>11721</v>
      </c>
      <c r="D187" s="97"/>
      <c r="E187" s="97"/>
      <c r="F187" s="97"/>
      <c r="G187" s="97"/>
      <c r="H187" s="97"/>
      <c r="I187" s="97"/>
      <c r="J187" s="97"/>
      <c r="K187" s="97"/>
      <c r="L187" s="97"/>
      <c r="M187" s="97"/>
      <c r="N187" s="75"/>
      <c r="O187" s="97"/>
      <c r="P187" s="97"/>
      <c r="Q187" s="97"/>
      <c r="R187" s="97"/>
      <c r="S187" s="97"/>
      <c r="T187" s="97"/>
      <c r="U187" s="97"/>
      <c r="V187" s="10">
        <v>1</v>
      </c>
    </row>
    <row r="188" spans="1:22">
      <c r="A188" s="97"/>
      <c r="B188" s="97"/>
      <c r="C188" s="75"/>
      <c r="D188" s="97"/>
      <c r="E188" s="97"/>
      <c r="F188" s="97"/>
      <c r="G188" s="97"/>
      <c r="H188" s="97"/>
      <c r="I188" s="97"/>
      <c r="J188" s="97"/>
      <c r="K188" s="97"/>
      <c r="L188" s="97"/>
      <c r="M188" s="97"/>
      <c r="N188" s="3062" t="s">
        <v>11807</v>
      </c>
      <c r="O188" s="97"/>
      <c r="P188" s="97"/>
      <c r="Q188" s="97"/>
      <c r="R188" s="97"/>
      <c r="S188" s="97"/>
      <c r="T188" s="97"/>
      <c r="U188" s="97"/>
      <c r="V188" s="10">
        <v>1</v>
      </c>
    </row>
    <row r="189" spans="1:22">
      <c r="A189" s="97"/>
      <c r="B189" s="97"/>
      <c r="C189" s="3720" t="s">
        <v>11808</v>
      </c>
      <c r="D189" s="97"/>
      <c r="E189" s="97"/>
      <c r="F189" s="97"/>
      <c r="G189" s="97"/>
      <c r="H189" s="97"/>
      <c r="I189" s="97"/>
      <c r="J189" s="97"/>
      <c r="K189" s="97"/>
      <c r="L189" s="97"/>
      <c r="M189" s="97"/>
      <c r="N189" s="3062" t="s">
        <v>11809</v>
      </c>
      <c r="O189" s="97"/>
      <c r="P189" s="97"/>
      <c r="Q189" s="97"/>
      <c r="R189" s="97"/>
      <c r="S189" s="97"/>
      <c r="T189" s="97"/>
      <c r="U189" s="97"/>
      <c r="V189" s="10">
        <v>1</v>
      </c>
    </row>
    <row r="190" spans="1:22">
      <c r="A190" s="97"/>
      <c r="B190" s="97"/>
      <c r="C190" s="3720" t="s">
        <v>11810</v>
      </c>
      <c r="D190" s="97"/>
      <c r="E190" s="97"/>
      <c r="F190" s="97"/>
      <c r="G190" s="97"/>
      <c r="H190" s="97"/>
      <c r="I190" s="97"/>
      <c r="J190" s="97"/>
      <c r="K190" s="97"/>
      <c r="L190" s="97"/>
      <c r="M190" s="97"/>
      <c r="N190" s="3062" t="s">
        <v>11811</v>
      </c>
      <c r="O190" s="97"/>
      <c r="P190" s="97"/>
      <c r="Q190" s="97"/>
      <c r="R190" s="97"/>
      <c r="S190" s="97"/>
      <c r="T190" s="97"/>
      <c r="U190" s="97"/>
      <c r="V190" s="10">
        <v>1</v>
      </c>
    </row>
    <row r="191" spans="1:22">
      <c r="A191" s="97"/>
      <c r="B191" s="97"/>
      <c r="C191" s="3720" t="s">
        <v>11812</v>
      </c>
      <c r="D191" s="97"/>
      <c r="E191" s="97"/>
      <c r="F191" s="97"/>
      <c r="G191" s="97"/>
      <c r="H191" s="97"/>
      <c r="I191" s="97"/>
      <c r="J191" s="97"/>
      <c r="K191" s="97"/>
      <c r="L191" s="97"/>
      <c r="M191" s="97"/>
      <c r="N191" s="3062" t="s">
        <v>11813</v>
      </c>
      <c r="O191" s="97"/>
      <c r="P191" s="97"/>
      <c r="Q191" s="97"/>
      <c r="R191" s="97"/>
      <c r="S191" s="97"/>
      <c r="T191" s="97"/>
      <c r="U191" s="97"/>
      <c r="V191" s="10">
        <v>1</v>
      </c>
    </row>
    <row r="192" spans="1:22">
      <c r="A192" s="97"/>
      <c r="B192" s="97"/>
      <c r="C192" s="97"/>
      <c r="D192" s="97"/>
      <c r="E192" s="97"/>
      <c r="F192" s="97"/>
      <c r="G192" s="97"/>
      <c r="H192" s="97"/>
      <c r="I192" s="97"/>
      <c r="J192" s="97"/>
      <c r="K192" s="97"/>
      <c r="L192" s="97"/>
      <c r="M192" s="97"/>
      <c r="N192" s="3062" t="s">
        <v>11814</v>
      </c>
      <c r="O192" s="97"/>
      <c r="P192" s="97"/>
      <c r="Q192" s="97"/>
      <c r="R192" s="97"/>
      <c r="S192" s="97"/>
      <c r="T192" s="97"/>
      <c r="U192" s="97"/>
      <c r="V192" s="10">
        <v>1</v>
      </c>
    </row>
    <row r="193" spans="1:22">
      <c r="A193" s="97"/>
      <c r="B193" s="97"/>
      <c r="C193" s="97" t="s">
        <v>11815</v>
      </c>
      <c r="D193" s="97"/>
      <c r="E193" s="97"/>
      <c r="F193" s="97"/>
      <c r="G193" s="97"/>
      <c r="H193" s="97"/>
      <c r="I193" s="97"/>
      <c r="J193" s="97"/>
      <c r="K193" s="97"/>
      <c r="L193" s="97"/>
      <c r="M193" s="97"/>
      <c r="N193" s="3062" t="s">
        <v>11816</v>
      </c>
      <c r="O193" s="97"/>
      <c r="P193" s="97"/>
      <c r="Q193" s="97"/>
      <c r="R193" s="97"/>
      <c r="S193" s="97"/>
      <c r="T193" s="97"/>
      <c r="U193" s="97"/>
      <c r="V193" s="10">
        <v>1</v>
      </c>
    </row>
    <row r="194" spans="1:22">
      <c r="A194" s="97"/>
      <c r="B194" s="97"/>
      <c r="C194" s="97" t="s">
        <v>11817</v>
      </c>
      <c r="D194" s="97"/>
      <c r="E194" s="97"/>
      <c r="F194" s="97"/>
      <c r="G194" s="97"/>
      <c r="H194" s="97"/>
      <c r="I194" s="97"/>
      <c r="J194" s="97"/>
      <c r="K194" s="97"/>
      <c r="L194" s="97"/>
      <c r="M194" s="97"/>
      <c r="N194" s="3062" t="s">
        <v>11818</v>
      </c>
      <c r="O194" s="97"/>
      <c r="P194" s="97"/>
      <c r="Q194" s="97"/>
      <c r="R194" s="97"/>
      <c r="S194" s="97"/>
      <c r="T194" s="97"/>
      <c r="U194" s="97"/>
      <c r="V194" s="10">
        <v>1</v>
      </c>
    </row>
    <row r="195" spans="1:22">
      <c r="A195" s="97"/>
      <c r="B195" s="97"/>
      <c r="C195" s="97"/>
      <c r="D195" s="97"/>
      <c r="E195" s="97"/>
      <c r="F195" s="97"/>
      <c r="G195" s="97"/>
      <c r="H195" s="97"/>
      <c r="I195" s="97"/>
      <c r="J195" s="97"/>
      <c r="K195" s="97"/>
      <c r="L195" s="97"/>
      <c r="M195" s="97"/>
      <c r="N195" s="3062" t="s">
        <v>11819</v>
      </c>
      <c r="O195" s="97"/>
      <c r="P195" s="97"/>
      <c r="Q195" s="97"/>
      <c r="R195" s="97"/>
      <c r="S195" s="97"/>
      <c r="T195" s="97"/>
      <c r="U195" s="97"/>
      <c r="V195" s="10">
        <v>1</v>
      </c>
    </row>
    <row r="196" spans="1:22">
      <c r="A196" s="97"/>
      <c r="B196" s="97"/>
      <c r="C196" s="97"/>
      <c r="D196" s="97"/>
      <c r="E196" s="97"/>
      <c r="F196" s="97"/>
      <c r="G196" s="97"/>
      <c r="H196" s="97"/>
      <c r="I196" s="97"/>
      <c r="J196" s="97"/>
      <c r="K196" s="97"/>
      <c r="L196" s="97"/>
      <c r="M196" s="97"/>
      <c r="N196" s="3062" t="s">
        <v>11820</v>
      </c>
      <c r="O196" s="97"/>
      <c r="P196" s="97"/>
      <c r="Q196" s="97"/>
      <c r="R196" s="97"/>
      <c r="S196" s="97"/>
      <c r="T196" s="97"/>
      <c r="U196" s="97"/>
      <c r="V196" s="10">
        <v>1</v>
      </c>
    </row>
    <row r="197" spans="1:22">
      <c r="A197" s="97"/>
      <c r="B197" s="97"/>
      <c r="C197" s="2512" t="s">
        <v>11821</v>
      </c>
      <c r="D197" s="97"/>
      <c r="E197" s="97"/>
      <c r="F197" s="97"/>
      <c r="G197" s="97"/>
      <c r="H197" s="97"/>
      <c r="I197" s="97"/>
      <c r="J197" s="97"/>
      <c r="K197" s="97"/>
      <c r="L197" s="97"/>
      <c r="M197" s="97"/>
      <c r="N197" s="3062" t="s">
        <v>11822</v>
      </c>
      <c r="O197" s="97"/>
      <c r="P197" s="97"/>
      <c r="Q197" s="97"/>
      <c r="R197" s="97"/>
      <c r="S197" s="97"/>
      <c r="T197" s="97"/>
      <c r="U197" s="97"/>
      <c r="V197" s="10">
        <v>1</v>
      </c>
    </row>
    <row r="198" spans="1:22">
      <c r="A198" s="97"/>
      <c r="B198" s="97"/>
      <c r="C198" s="97" t="s">
        <v>11823</v>
      </c>
      <c r="D198" s="97"/>
      <c r="E198" s="97"/>
      <c r="F198" s="97"/>
      <c r="G198" s="97"/>
      <c r="H198" s="97"/>
      <c r="I198" s="97"/>
      <c r="J198" s="97"/>
      <c r="K198" s="97"/>
      <c r="L198" s="97"/>
      <c r="M198" s="97"/>
      <c r="N198" s="97"/>
      <c r="O198" s="97"/>
      <c r="P198" s="97"/>
      <c r="Q198" s="97"/>
      <c r="R198" s="97"/>
      <c r="S198" s="97"/>
      <c r="T198" s="97"/>
      <c r="U198" s="97"/>
      <c r="V198" s="10">
        <v>1</v>
      </c>
    </row>
    <row r="199" spans="1:22">
      <c r="A199" s="97"/>
      <c r="B199" s="97"/>
      <c r="C199" s="97"/>
      <c r="D199" s="97"/>
      <c r="E199" s="97"/>
      <c r="F199" s="97"/>
      <c r="G199" s="97"/>
      <c r="H199" s="97"/>
      <c r="I199" s="97"/>
      <c r="J199" s="97"/>
      <c r="K199" s="97"/>
      <c r="L199" s="97"/>
      <c r="M199" s="97"/>
      <c r="N199" s="97" t="s">
        <v>11824</v>
      </c>
      <c r="O199" s="97"/>
      <c r="P199" s="97"/>
      <c r="Q199" s="97"/>
      <c r="R199" s="97"/>
      <c r="S199" s="97"/>
      <c r="T199" s="97"/>
      <c r="U199" s="97"/>
      <c r="V199" s="10">
        <v>1</v>
      </c>
    </row>
    <row r="200" spans="1:22">
      <c r="A200" s="97"/>
      <c r="B200" s="97"/>
      <c r="C200" s="2512" t="s">
        <v>11825</v>
      </c>
      <c r="D200" s="97"/>
      <c r="E200" s="97"/>
      <c r="F200" s="97"/>
      <c r="G200" s="97"/>
      <c r="H200" s="97"/>
      <c r="I200" s="97"/>
      <c r="J200" s="97"/>
      <c r="K200" s="97"/>
      <c r="L200" s="97"/>
      <c r="M200" s="97"/>
      <c r="N200" s="97" t="s">
        <v>11826</v>
      </c>
      <c r="O200" s="97"/>
      <c r="P200" s="97"/>
      <c r="Q200" s="97"/>
      <c r="R200" s="97"/>
      <c r="S200" s="97"/>
      <c r="T200" s="97"/>
      <c r="U200" s="97"/>
      <c r="V200" s="10">
        <v>1</v>
      </c>
    </row>
    <row r="201" spans="1:22">
      <c r="A201" s="97"/>
      <c r="B201" s="97"/>
      <c r="C201" s="3066" t="s">
        <v>11827</v>
      </c>
      <c r="D201" s="97"/>
      <c r="E201" s="97"/>
      <c r="F201" s="97"/>
      <c r="G201" s="97"/>
      <c r="H201" s="97"/>
      <c r="I201" s="97"/>
      <c r="J201" s="97"/>
      <c r="K201" s="97"/>
      <c r="L201" s="97"/>
      <c r="M201" s="97"/>
      <c r="N201" s="97"/>
      <c r="O201" s="97"/>
      <c r="P201" s="97"/>
      <c r="Q201" s="97"/>
      <c r="R201" s="97"/>
      <c r="S201" s="97"/>
      <c r="T201" s="97"/>
      <c r="U201" s="97"/>
      <c r="V201" s="10">
        <v>1</v>
      </c>
    </row>
    <row r="202" spans="1:22">
      <c r="A202" s="97"/>
      <c r="B202" s="97"/>
      <c r="C202" s="97"/>
      <c r="D202" s="97"/>
      <c r="E202" s="97"/>
      <c r="F202" s="97"/>
      <c r="G202" s="97"/>
      <c r="H202" s="97"/>
      <c r="I202" s="97"/>
      <c r="J202" s="97"/>
      <c r="K202" s="97"/>
      <c r="L202" s="97"/>
      <c r="M202" s="97"/>
      <c r="N202" s="97"/>
      <c r="O202" s="97"/>
      <c r="P202" s="97"/>
      <c r="Q202" s="97"/>
      <c r="R202" s="97"/>
      <c r="S202" s="97"/>
      <c r="T202" s="97"/>
      <c r="U202" s="97"/>
      <c r="V202" s="10">
        <v>1</v>
      </c>
    </row>
    <row r="203" spans="1:22">
      <c r="A203" s="97"/>
      <c r="B203" s="97"/>
      <c r="C203" s="2512" t="s">
        <v>11828</v>
      </c>
      <c r="D203" s="97"/>
      <c r="E203" s="97"/>
      <c r="F203" s="97"/>
      <c r="G203" s="97"/>
      <c r="H203" s="97"/>
      <c r="I203" s="97"/>
      <c r="J203" s="97"/>
      <c r="K203" s="97"/>
      <c r="L203" s="97"/>
      <c r="M203" s="97"/>
      <c r="N203" s="97"/>
      <c r="O203" s="97"/>
      <c r="P203" s="97"/>
      <c r="Q203" s="97"/>
      <c r="R203" s="97"/>
      <c r="S203" s="97"/>
      <c r="T203" s="97"/>
      <c r="U203" s="97"/>
      <c r="V203" s="10">
        <v>1</v>
      </c>
    </row>
    <row r="204" spans="1:22">
      <c r="A204" s="97"/>
      <c r="B204" s="97"/>
      <c r="C204" s="3066" t="s">
        <v>11829</v>
      </c>
      <c r="D204" s="97"/>
      <c r="E204" s="97"/>
      <c r="F204" s="97"/>
      <c r="G204" s="97"/>
      <c r="H204" s="97"/>
      <c r="I204" s="97"/>
      <c r="J204" s="97"/>
      <c r="K204" s="97"/>
      <c r="L204" s="97"/>
      <c r="M204" s="97"/>
      <c r="N204" s="97"/>
      <c r="O204" s="97"/>
      <c r="P204" s="97"/>
      <c r="Q204" s="97"/>
      <c r="R204" s="97"/>
      <c r="S204" s="97"/>
      <c r="T204" s="97"/>
      <c r="U204" s="97"/>
      <c r="V204" s="10">
        <v>1</v>
      </c>
    </row>
    <row r="205" spans="1:22">
      <c r="A205" s="97"/>
      <c r="B205" s="97"/>
      <c r="C205" s="97"/>
      <c r="D205" s="97"/>
      <c r="E205" s="97"/>
      <c r="F205" s="97"/>
      <c r="G205" s="97"/>
      <c r="H205" s="97"/>
      <c r="I205" s="97"/>
      <c r="J205" s="97"/>
      <c r="K205" s="97"/>
      <c r="L205" s="97"/>
      <c r="M205" s="97"/>
      <c r="N205" s="97"/>
      <c r="O205" s="97"/>
      <c r="P205" s="97"/>
      <c r="Q205" s="97"/>
      <c r="R205" s="97"/>
      <c r="S205" s="97"/>
      <c r="T205" s="97"/>
      <c r="U205" s="97"/>
      <c r="V205" s="10">
        <v>1</v>
      </c>
    </row>
    <row r="206" spans="1:22">
      <c r="A206" s="97"/>
      <c r="B206" s="97"/>
      <c r="C206" s="2512" t="s">
        <v>11830</v>
      </c>
      <c r="D206" s="97"/>
      <c r="E206" s="97"/>
      <c r="F206" s="97"/>
      <c r="G206" s="97"/>
      <c r="H206" s="97"/>
      <c r="I206" s="97"/>
      <c r="J206" s="97"/>
      <c r="K206" s="97"/>
      <c r="L206" s="97"/>
      <c r="M206" s="97"/>
      <c r="N206" s="2512" t="s">
        <v>11831</v>
      </c>
      <c r="O206" s="97"/>
      <c r="P206" s="97"/>
      <c r="Q206" s="97"/>
      <c r="R206" s="97"/>
      <c r="S206" s="97"/>
      <c r="T206" s="97"/>
      <c r="U206" s="97"/>
      <c r="V206" s="10">
        <v>1</v>
      </c>
    </row>
    <row r="207" spans="1:22">
      <c r="A207" s="97"/>
      <c r="B207" s="97"/>
      <c r="C207" s="3066" t="s">
        <v>11832</v>
      </c>
      <c r="D207" s="97"/>
      <c r="E207" s="97"/>
      <c r="F207" s="97"/>
      <c r="G207" s="97"/>
      <c r="H207" s="97"/>
      <c r="I207" s="97"/>
      <c r="J207" s="97"/>
      <c r="K207" s="97"/>
      <c r="L207" s="97"/>
      <c r="M207" s="97"/>
      <c r="N207" s="3066" t="s">
        <v>11833</v>
      </c>
      <c r="O207" s="97"/>
      <c r="P207" s="97"/>
      <c r="Q207" s="97"/>
      <c r="R207" s="97"/>
      <c r="S207" s="97"/>
      <c r="T207" s="97"/>
      <c r="U207" s="97"/>
      <c r="V207" s="10">
        <v>1</v>
      </c>
    </row>
    <row r="208" spans="1:22">
      <c r="A208" s="97"/>
      <c r="B208" s="97"/>
      <c r="C208" s="97"/>
      <c r="D208" s="97"/>
      <c r="E208" s="97"/>
      <c r="F208" s="97"/>
      <c r="G208" s="97"/>
      <c r="H208" s="97"/>
      <c r="I208" s="97"/>
      <c r="J208" s="97"/>
      <c r="K208" s="97"/>
      <c r="L208" s="97"/>
      <c r="M208" s="97"/>
      <c r="N208" s="97"/>
      <c r="O208" s="97"/>
      <c r="P208" s="97"/>
      <c r="Q208" s="97"/>
      <c r="R208" s="97"/>
      <c r="S208" s="97"/>
      <c r="T208" s="97"/>
      <c r="U208" s="97"/>
      <c r="V208" s="10">
        <v>1</v>
      </c>
    </row>
    <row r="209" spans="1:22">
      <c r="A209" s="97"/>
      <c r="B209" s="97"/>
      <c r="C209" s="2571" t="s">
        <v>11834</v>
      </c>
      <c r="D209" s="3705" t="s">
        <v>11835</v>
      </c>
      <c r="F209" s="97"/>
      <c r="G209" s="97"/>
      <c r="H209" s="97"/>
      <c r="I209" s="97"/>
      <c r="J209" s="97"/>
      <c r="K209" s="97"/>
      <c r="L209" s="97"/>
      <c r="M209" s="97"/>
      <c r="N209" s="97"/>
      <c r="O209" s="97"/>
      <c r="P209" s="97"/>
      <c r="Q209" s="97"/>
      <c r="R209" s="97"/>
      <c r="S209" s="97"/>
      <c r="T209" s="97"/>
      <c r="U209" s="97"/>
      <c r="V209" s="10">
        <v>1</v>
      </c>
    </row>
    <row r="210" spans="1:22">
      <c r="A210" s="97"/>
      <c r="B210" s="97"/>
      <c r="C210" s="97"/>
      <c r="D210" s="97"/>
      <c r="E210" s="97"/>
      <c r="F210" s="97"/>
      <c r="G210" s="97"/>
      <c r="H210" s="97"/>
      <c r="I210" s="97"/>
      <c r="J210" s="97"/>
      <c r="K210" s="97"/>
      <c r="L210" s="97"/>
      <c r="M210" s="97"/>
      <c r="N210" s="97"/>
      <c r="O210" s="97"/>
      <c r="P210" s="97"/>
      <c r="Q210" s="97"/>
      <c r="R210" s="97"/>
      <c r="S210" s="97"/>
      <c r="T210" s="97"/>
      <c r="U210" s="97"/>
      <c r="V210" s="10">
        <v>1</v>
      </c>
    </row>
    <row r="211" spans="1:22">
      <c r="A211" s="97"/>
      <c r="B211" s="97"/>
      <c r="C211" s="97"/>
      <c r="D211" s="97"/>
      <c r="E211" s="97"/>
      <c r="F211" s="97"/>
      <c r="G211" s="97"/>
      <c r="H211" s="97"/>
      <c r="I211" s="97"/>
      <c r="J211" s="97"/>
      <c r="K211" s="97"/>
      <c r="L211" s="97"/>
      <c r="M211" s="97"/>
      <c r="N211" s="97"/>
      <c r="O211" s="97"/>
      <c r="P211" s="97"/>
      <c r="Q211" s="97"/>
      <c r="R211" s="97"/>
      <c r="S211" s="97"/>
      <c r="T211" s="97"/>
      <c r="U211" s="97"/>
      <c r="V211" s="10">
        <v>1</v>
      </c>
    </row>
    <row r="212" spans="1:22" ht="18.75">
      <c r="A212" s="97"/>
      <c r="B212" s="97"/>
      <c r="C212" s="3721" t="s">
        <v>11836</v>
      </c>
      <c r="D212" s="97"/>
      <c r="E212" s="97"/>
      <c r="F212" s="97"/>
      <c r="G212" s="97"/>
      <c r="H212" s="97"/>
      <c r="I212" s="97"/>
      <c r="J212" s="97"/>
      <c r="K212" s="97"/>
      <c r="L212" s="97"/>
      <c r="M212" s="97"/>
      <c r="N212" s="97"/>
      <c r="O212" s="97"/>
      <c r="P212" s="97"/>
      <c r="Q212" s="97"/>
      <c r="R212" s="97"/>
      <c r="S212" s="97"/>
      <c r="T212" s="97"/>
      <c r="U212" s="97"/>
      <c r="V212" s="10">
        <v>1</v>
      </c>
    </row>
    <row r="213" spans="1:22">
      <c r="A213" s="97"/>
      <c r="B213" s="97"/>
      <c r="C213" s="97"/>
      <c r="D213" s="97"/>
      <c r="E213" s="97"/>
      <c r="F213" s="97"/>
      <c r="G213" s="97"/>
      <c r="H213" s="97"/>
      <c r="I213" s="97"/>
      <c r="J213" s="97"/>
      <c r="K213" s="97"/>
      <c r="L213" s="97"/>
      <c r="M213" s="97"/>
      <c r="N213" s="97"/>
      <c r="O213" s="97"/>
      <c r="P213" s="97"/>
      <c r="Q213" s="97"/>
      <c r="R213" s="97"/>
      <c r="S213" s="97"/>
      <c r="T213" s="97"/>
      <c r="U213" s="97"/>
      <c r="V213" s="10">
        <v>1</v>
      </c>
    </row>
    <row r="214" spans="1:22" ht="18">
      <c r="A214" s="97"/>
      <c r="B214" s="97"/>
      <c r="C214" s="2779" t="s">
        <v>11837</v>
      </c>
      <c r="D214" s="25"/>
      <c r="E214" s="25"/>
      <c r="F214" s="25"/>
      <c r="G214" s="97"/>
      <c r="H214" s="97"/>
      <c r="I214" s="97"/>
      <c r="J214" s="97"/>
      <c r="K214" s="97"/>
      <c r="L214" s="97"/>
      <c r="M214" s="97"/>
      <c r="N214" s="97"/>
      <c r="O214" s="97"/>
      <c r="P214" s="97"/>
      <c r="Q214" s="97"/>
      <c r="R214" s="97"/>
      <c r="S214" s="97"/>
      <c r="T214" s="97"/>
      <c r="U214" s="97"/>
      <c r="V214" s="10">
        <v>1</v>
      </c>
    </row>
    <row r="215" spans="1:22">
      <c r="A215" s="97"/>
      <c r="B215" s="97"/>
      <c r="C215" s="25"/>
      <c r="D215" s="25"/>
      <c r="E215" s="25"/>
      <c r="F215" s="25"/>
      <c r="G215" s="97"/>
      <c r="H215" s="97"/>
      <c r="I215" s="97"/>
      <c r="J215" s="97"/>
      <c r="K215" s="97"/>
      <c r="L215" s="97"/>
      <c r="M215" s="97"/>
      <c r="N215" s="97"/>
      <c r="O215" s="97"/>
      <c r="P215" s="97"/>
      <c r="Q215" s="97"/>
      <c r="R215" s="97"/>
      <c r="S215" s="97"/>
      <c r="T215" s="97"/>
      <c r="U215" s="97"/>
      <c r="V215" s="10">
        <v>1</v>
      </c>
    </row>
    <row r="216" spans="1:22">
      <c r="A216" s="97"/>
      <c r="B216" s="97"/>
      <c r="C216" s="25" t="s">
        <v>11838</v>
      </c>
      <c r="D216" s="25"/>
      <c r="E216" s="25"/>
      <c r="F216" s="25"/>
      <c r="G216" s="97"/>
      <c r="H216" s="97"/>
      <c r="I216" s="97"/>
      <c r="J216" s="97"/>
      <c r="K216" s="97"/>
      <c r="L216" s="97"/>
      <c r="M216" s="97"/>
      <c r="N216" s="97"/>
      <c r="O216" s="97"/>
      <c r="P216" s="97"/>
      <c r="Q216" s="97"/>
      <c r="R216" s="97"/>
      <c r="S216" s="97"/>
      <c r="T216" s="97"/>
      <c r="U216" s="97"/>
      <c r="V216" s="10">
        <v>1</v>
      </c>
    </row>
    <row r="217" spans="1:22">
      <c r="A217" s="97"/>
      <c r="B217" s="97"/>
      <c r="C217" s="25"/>
      <c r="D217" s="25"/>
      <c r="E217" s="25"/>
      <c r="F217" s="25"/>
      <c r="G217" s="97"/>
      <c r="H217" s="97"/>
      <c r="I217" s="97"/>
      <c r="J217" s="97"/>
      <c r="K217" s="97"/>
      <c r="L217" s="97"/>
      <c r="M217" s="97"/>
      <c r="N217" s="97"/>
      <c r="O217" s="97"/>
      <c r="P217" s="97"/>
      <c r="Q217" s="97"/>
      <c r="R217" s="97"/>
      <c r="S217" s="97"/>
      <c r="T217" s="97"/>
      <c r="U217" s="97"/>
      <c r="V217" s="10">
        <v>1</v>
      </c>
    </row>
    <row r="218" spans="1:22">
      <c r="A218" s="97"/>
      <c r="B218" s="97"/>
      <c r="C218" s="97"/>
      <c r="D218" s="3066" t="s">
        <v>11839</v>
      </c>
      <c r="E218" s="25"/>
      <c r="F218" s="25"/>
      <c r="G218" s="97"/>
      <c r="H218" s="97"/>
      <c r="I218" s="97"/>
      <c r="J218" s="97"/>
      <c r="K218" s="97"/>
      <c r="L218" s="97"/>
      <c r="M218" s="97"/>
      <c r="N218" s="97"/>
      <c r="O218" s="97"/>
      <c r="P218" s="97"/>
      <c r="Q218" s="97"/>
      <c r="R218" s="97"/>
      <c r="S218" s="97"/>
      <c r="T218" s="97"/>
      <c r="U218" s="97"/>
      <c r="V218" s="10">
        <v>1</v>
      </c>
    </row>
    <row r="219" spans="1:22">
      <c r="A219" s="97"/>
      <c r="B219" s="97"/>
      <c r="C219" s="25"/>
      <c r="D219" s="25"/>
      <c r="E219" s="25"/>
      <c r="F219" s="25"/>
      <c r="G219" s="97"/>
      <c r="H219" s="97"/>
      <c r="I219" s="97"/>
      <c r="J219" s="97"/>
      <c r="K219" s="97"/>
      <c r="L219" s="97"/>
      <c r="M219" s="97"/>
      <c r="N219" s="97"/>
      <c r="O219" s="97"/>
      <c r="P219" s="97"/>
      <c r="Q219" s="97"/>
      <c r="R219" s="97"/>
      <c r="S219" s="97"/>
      <c r="T219" s="97"/>
      <c r="U219" s="97"/>
      <c r="V219" s="10">
        <v>1</v>
      </c>
    </row>
    <row r="220" spans="1:22" ht="23.25">
      <c r="A220" s="97"/>
      <c r="B220" s="97"/>
      <c r="C220" s="3722" t="s">
        <v>11840</v>
      </c>
      <c r="D220" s="25"/>
      <c r="E220" s="25"/>
      <c r="F220" s="25"/>
      <c r="G220" s="97"/>
      <c r="H220" s="97"/>
      <c r="I220" s="97"/>
      <c r="J220" s="97"/>
      <c r="K220" s="97"/>
      <c r="L220" s="97"/>
      <c r="M220" s="97"/>
      <c r="N220" s="97"/>
      <c r="O220" s="97"/>
      <c r="P220" s="97"/>
      <c r="Q220" s="97"/>
      <c r="R220" s="97"/>
      <c r="S220" s="97"/>
      <c r="T220" s="97"/>
      <c r="U220" s="97"/>
      <c r="V220" s="10">
        <v>1</v>
      </c>
    </row>
    <row r="221" spans="1:22">
      <c r="A221" s="97"/>
      <c r="B221" s="97"/>
      <c r="C221" s="2784"/>
      <c r="D221" s="25"/>
      <c r="E221" s="25"/>
      <c r="F221" s="25"/>
      <c r="G221" s="97"/>
      <c r="H221" s="97"/>
      <c r="I221" s="97"/>
      <c r="J221" s="97"/>
      <c r="K221" s="97"/>
      <c r="L221" s="97"/>
      <c r="M221" s="97"/>
      <c r="N221" s="97"/>
      <c r="O221" s="97"/>
      <c r="P221" s="97"/>
      <c r="Q221" s="97"/>
      <c r="R221" s="97"/>
      <c r="S221" s="97"/>
      <c r="T221" s="97"/>
      <c r="U221" s="97"/>
      <c r="V221" s="10">
        <v>1</v>
      </c>
    </row>
    <row r="222" spans="1:22">
      <c r="A222" s="97"/>
      <c r="B222" s="97"/>
      <c r="C222" s="2777" t="s">
        <v>11841</v>
      </c>
      <c r="D222" s="25"/>
      <c r="E222" s="25"/>
      <c r="F222" s="25"/>
      <c r="G222" s="97"/>
      <c r="H222" s="97"/>
      <c r="I222" s="97"/>
      <c r="J222" s="97"/>
      <c r="K222" s="97"/>
      <c r="L222" s="97"/>
      <c r="M222" s="97"/>
      <c r="N222" s="97"/>
      <c r="O222" s="97"/>
      <c r="P222" s="97"/>
      <c r="Q222" s="97"/>
      <c r="R222" s="97"/>
      <c r="S222" s="97"/>
      <c r="T222" s="97"/>
      <c r="U222" s="97"/>
      <c r="V222" s="10">
        <v>1</v>
      </c>
    </row>
    <row r="223" spans="1:22">
      <c r="A223" s="97"/>
      <c r="B223" s="97"/>
      <c r="C223" s="2777" t="s">
        <v>11842</v>
      </c>
      <c r="D223" s="25"/>
      <c r="E223" s="25"/>
      <c r="F223" s="25"/>
      <c r="G223" s="97"/>
      <c r="H223" s="97"/>
      <c r="I223" s="97"/>
      <c r="J223" s="97"/>
      <c r="K223" s="97"/>
      <c r="L223" s="97"/>
      <c r="M223" s="97"/>
      <c r="N223" s="97"/>
      <c r="O223" s="97"/>
      <c r="P223" s="97"/>
      <c r="Q223" s="97"/>
      <c r="R223" s="97"/>
      <c r="S223" s="97"/>
      <c r="T223" s="97"/>
      <c r="U223" s="97"/>
      <c r="V223" s="10">
        <v>1</v>
      </c>
    </row>
    <row r="224" spans="1:22">
      <c r="A224" s="97"/>
      <c r="B224" s="97"/>
      <c r="C224" s="2777" t="s">
        <v>11843</v>
      </c>
      <c r="D224" s="25"/>
      <c r="E224" s="25"/>
      <c r="F224" s="25"/>
      <c r="G224" s="97"/>
      <c r="H224" s="97"/>
      <c r="I224" s="97"/>
      <c r="J224" s="97"/>
      <c r="K224" s="97"/>
      <c r="L224" s="97"/>
      <c r="M224" s="97"/>
      <c r="N224" s="97"/>
      <c r="O224" s="97"/>
      <c r="P224" s="97"/>
      <c r="Q224" s="97"/>
      <c r="R224" s="97"/>
      <c r="S224" s="97"/>
      <c r="T224" s="97"/>
      <c r="U224" s="97"/>
      <c r="V224" s="10">
        <v>1</v>
      </c>
    </row>
    <row r="225" spans="1:22">
      <c r="A225" s="97"/>
      <c r="B225" s="97"/>
      <c r="C225" s="2777" t="s">
        <v>11844</v>
      </c>
      <c r="D225" s="25"/>
      <c r="E225" s="25"/>
      <c r="F225" s="25"/>
      <c r="G225" s="97"/>
      <c r="H225" s="97"/>
      <c r="I225" s="97"/>
      <c r="J225" s="97"/>
      <c r="K225" s="97"/>
      <c r="L225" s="97"/>
      <c r="M225" s="97"/>
      <c r="N225" s="97"/>
      <c r="O225" s="97"/>
      <c r="P225" s="97"/>
      <c r="Q225" s="97"/>
      <c r="R225" s="97"/>
      <c r="S225" s="97"/>
      <c r="T225" s="97"/>
      <c r="U225" s="97"/>
      <c r="V225" s="10">
        <v>1</v>
      </c>
    </row>
    <row r="226" spans="1:22">
      <c r="A226" s="97"/>
      <c r="B226" s="97"/>
      <c r="C226" s="2777" t="s">
        <v>11845</v>
      </c>
      <c r="D226" s="25"/>
      <c r="E226" s="25"/>
      <c r="F226" s="25"/>
      <c r="G226" s="97"/>
      <c r="H226" s="97"/>
      <c r="I226" s="97"/>
      <c r="J226" s="97"/>
      <c r="K226" s="97"/>
      <c r="L226" s="97"/>
      <c r="M226" s="97"/>
      <c r="N226" s="97"/>
      <c r="O226" s="97"/>
      <c r="P226" s="97"/>
      <c r="Q226" s="97"/>
      <c r="R226" s="97"/>
      <c r="S226" s="97"/>
      <c r="T226" s="97"/>
      <c r="U226" s="97"/>
      <c r="V226" s="10">
        <v>1</v>
      </c>
    </row>
    <row r="227" spans="1:22">
      <c r="A227" s="97"/>
      <c r="B227" s="97"/>
      <c r="C227" s="2777" t="s">
        <v>11846</v>
      </c>
      <c r="D227" s="25"/>
      <c r="E227" s="25"/>
      <c r="F227" s="25"/>
      <c r="G227" s="97"/>
      <c r="H227" s="97"/>
      <c r="I227" s="97"/>
      <c r="J227" s="97"/>
      <c r="K227" s="97"/>
      <c r="L227" s="97"/>
      <c r="M227" s="97"/>
      <c r="N227" s="97"/>
      <c r="O227" s="97"/>
      <c r="P227" s="97"/>
      <c r="Q227" s="97"/>
      <c r="R227" s="97"/>
      <c r="S227" s="97"/>
      <c r="T227" s="97"/>
      <c r="U227" s="97"/>
      <c r="V227" s="10">
        <v>1</v>
      </c>
    </row>
    <row r="228" spans="1:22">
      <c r="A228" s="97"/>
      <c r="B228" s="97"/>
      <c r="C228" s="2777" t="s">
        <v>11847</v>
      </c>
      <c r="D228" s="25"/>
      <c r="E228" s="25"/>
      <c r="F228" s="25"/>
      <c r="G228" s="97"/>
      <c r="H228" s="97"/>
      <c r="I228" s="97"/>
      <c r="J228" s="97"/>
      <c r="K228" s="97"/>
      <c r="L228" s="97"/>
      <c r="M228" s="97"/>
      <c r="N228" s="97"/>
      <c r="O228" s="97"/>
      <c r="P228" s="97"/>
      <c r="Q228" s="97"/>
      <c r="R228" s="97"/>
      <c r="S228" s="97"/>
      <c r="T228" s="97"/>
      <c r="U228" s="97"/>
      <c r="V228" s="10">
        <v>1</v>
      </c>
    </row>
    <row r="229" spans="1:22">
      <c r="A229" s="97"/>
      <c r="B229" s="97"/>
      <c r="C229" s="2777" t="s">
        <v>11848</v>
      </c>
      <c r="D229" s="25"/>
      <c r="E229" s="25"/>
      <c r="F229" s="25"/>
      <c r="G229" s="97"/>
      <c r="H229" s="97"/>
      <c r="I229" s="97"/>
      <c r="J229" s="97"/>
      <c r="K229" s="97"/>
      <c r="L229" s="97"/>
      <c r="M229" s="97"/>
      <c r="N229" s="97"/>
      <c r="O229" s="97"/>
      <c r="P229" s="97"/>
      <c r="Q229" s="97"/>
      <c r="R229" s="97"/>
      <c r="S229" s="97"/>
      <c r="T229" s="97"/>
      <c r="U229" s="97"/>
      <c r="V229" s="10">
        <v>1</v>
      </c>
    </row>
    <row r="230" spans="1:22">
      <c r="A230" s="97"/>
      <c r="B230" s="97"/>
      <c r="C230" s="2777" t="s">
        <v>11849</v>
      </c>
      <c r="D230" s="25"/>
      <c r="E230" s="25"/>
      <c r="F230" s="25"/>
      <c r="G230" s="97"/>
      <c r="H230" s="97"/>
      <c r="I230" s="97"/>
      <c r="J230" s="97"/>
      <c r="K230" s="97"/>
      <c r="L230" s="97"/>
      <c r="M230" s="97"/>
      <c r="N230" s="97"/>
      <c r="O230" s="97"/>
      <c r="P230" s="97"/>
      <c r="Q230" s="97"/>
      <c r="R230" s="97"/>
      <c r="S230" s="97"/>
      <c r="T230" s="97"/>
      <c r="U230" s="97"/>
      <c r="V230" s="10">
        <v>1</v>
      </c>
    </row>
    <row r="231" spans="1:22">
      <c r="A231" s="97"/>
      <c r="B231" s="97"/>
      <c r="C231" s="2777" t="s">
        <v>11850</v>
      </c>
      <c r="D231" s="25"/>
      <c r="E231" s="25"/>
      <c r="F231" s="25"/>
      <c r="G231" s="97"/>
      <c r="H231" s="97"/>
      <c r="I231" s="97"/>
      <c r="J231" s="97"/>
      <c r="K231" s="97"/>
      <c r="L231" s="97"/>
      <c r="M231" s="97"/>
      <c r="N231" s="97"/>
      <c r="O231" s="97"/>
      <c r="P231" s="97"/>
      <c r="Q231" s="97"/>
      <c r="R231" s="97"/>
      <c r="S231" s="97"/>
      <c r="T231" s="97"/>
      <c r="U231" s="97"/>
      <c r="V231" s="10">
        <v>1</v>
      </c>
    </row>
    <row r="232" spans="1:22">
      <c r="A232" s="97"/>
      <c r="B232" s="97"/>
      <c r="C232" s="2777" t="s">
        <v>11851</v>
      </c>
      <c r="D232" s="25"/>
      <c r="E232" s="25"/>
      <c r="F232" s="25"/>
      <c r="G232" s="97"/>
      <c r="H232" s="97"/>
      <c r="I232" s="97"/>
      <c r="J232" s="97"/>
      <c r="K232" s="97"/>
      <c r="L232" s="97"/>
      <c r="M232" s="97"/>
      <c r="N232" s="97"/>
      <c r="O232" s="97"/>
      <c r="P232" s="97"/>
      <c r="Q232" s="97"/>
      <c r="R232" s="97"/>
      <c r="S232" s="97"/>
      <c r="T232" s="97"/>
      <c r="U232" s="97"/>
      <c r="V232" s="10">
        <v>1</v>
      </c>
    </row>
    <row r="233" spans="1:22">
      <c r="A233" s="97"/>
      <c r="B233" s="97"/>
      <c r="C233" s="2777" t="s">
        <v>11852</v>
      </c>
      <c r="D233" s="25"/>
      <c r="E233" s="25"/>
      <c r="F233" s="25"/>
      <c r="G233" s="97"/>
      <c r="H233" s="97"/>
      <c r="I233" s="97"/>
      <c r="J233" s="97"/>
      <c r="K233" s="97"/>
      <c r="L233" s="97"/>
      <c r="M233" s="97"/>
      <c r="N233" s="97"/>
      <c r="O233" s="97"/>
      <c r="P233" s="97"/>
      <c r="Q233" s="97"/>
      <c r="R233" s="97"/>
      <c r="S233" s="97"/>
      <c r="T233" s="97"/>
      <c r="U233" s="97"/>
      <c r="V233" s="10">
        <v>1</v>
      </c>
    </row>
    <row r="234" spans="1:22">
      <c r="A234" s="97"/>
      <c r="B234" s="97"/>
      <c r="C234" s="2777" t="s">
        <v>11853</v>
      </c>
      <c r="D234" s="25"/>
      <c r="E234" s="25"/>
      <c r="F234" s="25"/>
      <c r="G234" s="97"/>
      <c r="H234" s="97"/>
      <c r="I234" s="97"/>
      <c r="J234" s="97"/>
      <c r="K234" s="97"/>
      <c r="L234" s="97"/>
      <c r="M234" s="97"/>
      <c r="N234" s="97"/>
      <c r="O234" s="97"/>
      <c r="P234" s="97"/>
      <c r="Q234" s="97"/>
      <c r="R234" s="97"/>
      <c r="S234" s="97"/>
      <c r="T234" s="97"/>
      <c r="U234" s="97"/>
      <c r="V234" s="10">
        <v>1</v>
      </c>
    </row>
    <row r="235" spans="1:22">
      <c r="A235" s="97"/>
      <c r="B235" s="97"/>
      <c r="C235" s="2777" t="s">
        <v>11854</v>
      </c>
      <c r="D235" s="25"/>
      <c r="E235" s="25"/>
      <c r="F235" s="25"/>
      <c r="G235" s="97"/>
      <c r="H235" s="97"/>
      <c r="I235" s="97"/>
      <c r="J235" s="97"/>
      <c r="K235" s="97"/>
      <c r="L235" s="97"/>
      <c r="M235" s="97"/>
      <c r="N235" s="97"/>
      <c r="O235" s="97"/>
      <c r="P235" s="97"/>
      <c r="Q235" s="97"/>
      <c r="R235" s="97"/>
      <c r="S235" s="97"/>
      <c r="T235" s="97"/>
      <c r="U235" s="97"/>
      <c r="V235" s="10">
        <v>1</v>
      </c>
    </row>
    <row r="236" spans="1:22">
      <c r="A236" s="97"/>
      <c r="B236" s="97"/>
      <c r="C236" s="2777" t="s">
        <v>11855</v>
      </c>
      <c r="D236" s="25"/>
      <c r="E236" s="25"/>
      <c r="F236" s="25"/>
      <c r="G236" s="97"/>
      <c r="H236" s="97"/>
      <c r="I236" s="97"/>
      <c r="J236" s="97"/>
      <c r="K236" s="97"/>
      <c r="L236" s="97"/>
      <c r="M236" s="97"/>
      <c r="N236" s="97"/>
      <c r="O236" s="97"/>
      <c r="P236" s="97"/>
      <c r="Q236" s="97"/>
      <c r="R236" s="97"/>
      <c r="S236" s="97"/>
      <c r="T236" s="97"/>
      <c r="U236" s="97"/>
      <c r="V236" s="10">
        <v>1</v>
      </c>
    </row>
    <row r="237" spans="1:22">
      <c r="A237" s="97"/>
      <c r="B237" s="97"/>
      <c r="C237" s="2777" t="s">
        <v>11856</v>
      </c>
      <c r="D237" s="25"/>
      <c r="E237" s="25"/>
      <c r="F237" s="25"/>
      <c r="G237" s="97"/>
      <c r="H237" s="97"/>
      <c r="I237" s="97"/>
      <c r="J237" s="97"/>
      <c r="K237" s="97"/>
      <c r="L237" s="97"/>
      <c r="M237" s="97"/>
      <c r="N237" s="97"/>
      <c r="O237" s="97"/>
      <c r="P237" s="97"/>
      <c r="Q237" s="97"/>
      <c r="R237" s="97"/>
      <c r="S237" s="97"/>
      <c r="T237" s="97"/>
      <c r="U237" s="97"/>
      <c r="V237" s="10">
        <v>1</v>
      </c>
    </row>
    <row r="238" spans="1:22">
      <c r="A238" s="97"/>
      <c r="B238" s="97"/>
      <c r="C238" s="25"/>
      <c r="D238" s="25"/>
      <c r="E238" s="25"/>
      <c r="F238" s="25"/>
      <c r="G238" s="97"/>
      <c r="H238" s="97"/>
      <c r="I238" s="97"/>
      <c r="J238" s="97"/>
      <c r="K238" s="97"/>
      <c r="L238" s="97"/>
      <c r="M238" s="97"/>
      <c r="N238" s="97"/>
      <c r="O238" s="97"/>
      <c r="P238" s="97"/>
      <c r="Q238" s="97"/>
      <c r="R238" s="97"/>
      <c r="S238" s="97"/>
      <c r="T238" s="97"/>
      <c r="U238" s="97"/>
      <c r="V238" s="10">
        <v>1</v>
      </c>
    </row>
    <row r="239" spans="1:22" ht="23.25">
      <c r="A239" s="97"/>
      <c r="B239" s="97"/>
      <c r="C239" s="3722" t="s">
        <v>11857</v>
      </c>
      <c r="D239" s="25"/>
      <c r="E239" s="25"/>
      <c r="F239" s="25"/>
      <c r="G239" s="97"/>
      <c r="H239" s="97"/>
      <c r="I239" s="97"/>
      <c r="J239" s="97"/>
      <c r="K239" s="97"/>
      <c r="L239" s="97"/>
      <c r="M239" s="97"/>
      <c r="N239" s="97"/>
      <c r="O239" s="97"/>
      <c r="P239" s="97"/>
      <c r="Q239" s="97"/>
      <c r="R239" s="97"/>
      <c r="S239" s="97"/>
      <c r="T239" s="97"/>
      <c r="U239" s="97"/>
      <c r="V239" s="10">
        <v>1</v>
      </c>
    </row>
    <row r="240" spans="1:22">
      <c r="A240" s="97"/>
      <c r="B240" s="97"/>
      <c r="C240" s="25"/>
      <c r="D240" s="25"/>
      <c r="E240" s="25"/>
      <c r="F240" s="25"/>
      <c r="G240" s="97"/>
      <c r="H240" s="97"/>
      <c r="I240" s="97"/>
      <c r="J240" s="97"/>
      <c r="K240" s="97"/>
      <c r="L240" s="97"/>
      <c r="M240" s="97"/>
      <c r="N240" s="97"/>
      <c r="O240" s="97"/>
      <c r="P240" s="97"/>
      <c r="Q240" s="97"/>
      <c r="R240" s="97"/>
      <c r="S240" s="97"/>
      <c r="T240" s="97"/>
      <c r="U240" s="97"/>
      <c r="V240" s="10">
        <v>1</v>
      </c>
    </row>
    <row r="241" spans="1:22" ht="18">
      <c r="A241" s="97"/>
      <c r="B241" s="97"/>
      <c r="C241" s="2779" t="s">
        <v>11858</v>
      </c>
      <c r="D241" s="25"/>
      <c r="E241" s="25"/>
      <c r="F241" s="25"/>
      <c r="G241" s="97"/>
      <c r="H241" s="97"/>
      <c r="I241" s="97"/>
      <c r="J241" s="97"/>
      <c r="K241" s="97"/>
      <c r="L241" s="97"/>
      <c r="M241" s="97"/>
      <c r="N241" s="97"/>
      <c r="O241" s="97"/>
      <c r="P241" s="97"/>
      <c r="Q241" s="97"/>
      <c r="R241" s="97"/>
      <c r="S241" s="97"/>
      <c r="T241" s="97"/>
      <c r="U241" s="97"/>
      <c r="V241" s="10">
        <v>1</v>
      </c>
    </row>
    <row r="242" spans="1:22">
      <c r="A242" s="97"/>
      <c r="B242" s="97"/>
      <c r="C242" s="25"/>
      <c r="D242" s="25"/>
      <c r="E242" s="25"/>
      <c r="F242" s="25"/>
      <c r="G242" s="97"/>
      <c r="H242" s="97"/>
      <c r="I242" s="97"/>
      <c r="J242" s="97"/>
      <c r="K242" s="97"/>
      <c r="L242" s="97"/>
      <c r="M242" s="97"/>
      <c r="N242" s="97"/>
      <c r="O242" s="97"/>
      <c r="P242" s="97"/>
      <c r="Q242" s="97"/>
      <c r="R242" s="97"/>
      <c r="S242" s="97"/>
      <c r="T242" s="97"/>
      <c r="U242" s="97"/>
      <c r="V242" s="10">
        <v>1</v>
      </c>
    </row>
    <row r="243" spans="1:22">
      <c r="A243" s="97"/>
      <c r="B243" s="97"/>
      <c r="C243" s="25" t="s">
        <v>11859</v>
      </c>
      <c r="D243" s="25"/>
      <c r="E243" s="25"/>
      <c r="F243" s="25"/>
      <c r="G243" s="97"/>
      <c r="H243" s="97"/>
      <c r="I243" s="97"/>
      <c r="J243" s="97"/>
      <c r="K243" s="97"/>
      <c r="L243" s="97"/>
      <c r="M243" s="97"/>
      <c r="N243" s="97"/>
      <c r="O243" s="97"/>
      <c r="P243" s="97"/>
      <c r="Q243" s="97"/>
      <c r="R243" s="97"/>
      <c r="S243" s="97"/>
      <c r="T243" s="97"/>
      <c r="U243" s="97"/>
      <c r="V243" s="10">
        <v>1</v>
      </c>
    </row>
    <row r="244" spans="1:22">
      <c r="A244" s="97"/>
      <c r="B244" s="97"/>
      <c r="C244" s="2784"/>
      <c r="D244" s="25"/>
      <c r="E244" s="25"/>
      <c r="F244" s="25"/>
      <c r="G244" s="97"/>
      <c r="H244" s="97"/>
      <c r="I244" s="97"/>
      <c r="J244" s="97"/>
      <c r="K244" s="97"/>
      <c r="L244" s="97"/>
      <c r="M244" s="97"/>
      <c r="N244" s="97"/>
      <c r="O244" s="97"/>
      <c r="P244" s="97"/>
      <c r="Q244" s="97"/>
      <c r="R244" s="97"/>
      <c r="S244" s="97"/>
      <c r="T244" s="97"/>
      <c r="U244" s="97"/>
      <c r="V244" s="10">
        <v>1</v>
      </c>
    </row>
    <row r="245" spans="1:22">
      <c r="A245" s="97"/>
      <c r="B245" s="97"/>
      <c r="C245" s="2784" t="s">
        <v>11860</v>
      </c>
      <c r="D245" s="25"/>
      <c r="E245" s="25"/>
      <c r="F245" s="25"/>
      <c r="G245" s="97"/>
      <c r="H245" s="97"/>
      <c r="I245" s="97"/>
      <c r="J245" s="97"/>
      <c r="K245" s="97"/>
      <c r="L245" s="97"/>
      <c r="M245" s="97"/>
      <c r="N245" s="97"/>
      <c r="O245" s="97"/>
      <c r="P245" s="97"/>
      <c r="Q245" s="97"/>
      <c r="R245" s="97"/>
      <c r="S245" s="97"/>
      <c r="T245" s="97"/>
      <c r="U245" s="97"/>
      <c r="V245" s="10">
        <v>1</v>
      </c>
    </row>
    <row r="246" spans="1:22">
      <c r="A246" s="97"/>
      <c r="B246" s="97"/>
      <c r="C246" s="2784" t="s">
        <v>11861</v>
      </c>
      <c r="D246" s="25"/>
      <c r="E246" s="25"/>
      <c r="F246" s="25"/>
      <c r="G246" s="97"/>
      <c r="H246" s="97"/>
      <c r="I246" s="97"/>
      <c r="J246" s="97"/>
      <c r="K246" s="97"/>
      <c r="L246" s="97"/>
      <c r="M246" s="97"/>
      <c r="N246" s="97"/>
      <c r="O246" s="97"/>
      <c r="P246" s="97"/>
      <c r="Q246" s="97"/>
      <c r="R246" s="97"/>
      <c r="S246" s="97"/>
      <c r="T246" s="97"/>
      <c r="U246" s="97"/>
      <c r="V246" s="10">
        <v>1</v>
      </c>
    </row>
    <row r="247" spans="1:22">
      <c r="A247" s="97"/>
      <c r="B247" s="97"/>
      <c r="C247" s="2784" t="s">
        <v>11862</v>
      </c>
      <c r="D247" s="25"/>
      <c r="E247" s="25"/>
      <c r="F247" s="25"/>
      <c r="G247" s="97"/>
      <c r="H247" s="97"/>
      <c r="I247" s="97"/>
      <c r="J247" s="97"/>
      <c r="K247" s="97"/>
      <c r="L247" s="97"/>
      <c r="M247" s="97"/>
      <c r="N247" s="97"/>
      <c r="O247" s="97"/>
      <c r="P247" s="97"/>
      <c r="Q247" s="97"/>
      <c r="R247" s="97"/>
      <c r="S247" s="97"/>
      <c r="T247" s="97"/>
      <c r="U247" s="97"/>
      <c r="V247" s="10">
        <v>1</v>
      </c>
    </row>
    <row r="248" spans="1:22">
      <c r="A248" s="97"/>
      <c r="B248" s="97"/>
      <c r="C248" s="2784" t="s">
        <v>11863</v>
      </c>
      <c r="D248" s="25"/>
      <c r="E248" s="25"/>
      <c r="F248" s="25"/>
      <c r="G248" s="97"/>
      <c r="H248" s="97"/>
      <c r="I248" s="97"/>
      <c r="J248" s="97"/>
      <c r="K248" s="97"/>
      <c r="L248" s="97"/>
      <c r="M248" s="97"/>
      <c r="N248" s="97"/>
      <c r="O248" s="97"/>
      <c r="P248" s="97"/>
      <c r="Q248" s="97"/>
      <c r="R248" s="97"/>
      <c r="S248" s="97"/>
      <c r="T248" s="97"/>
      <c r="U248" s="97"/>
      <c r="V248" s="10">
        <v>1</v>
      </c>
    </row>
    <row r="249" spans="1:22">
      <c r="A249" s="97"/>
      <c r="B249" s="97"/>
      <c r="C249" s="25"/>
      <c r="D249" s="25"/>
      <c r="E249" s="25"/>
      <c r="F249" s="25"/>
      <c r="G249" s="97"/>
      <c r="H249" s="97"/>
      <c r="I249" s="97"/>
      <c r="J249" s="97"/>
      <c r="K249" s="97"/>
      <c r="L249" s="97"/>
      <c r="M249" s="97"/>
      <c r="N249" s="97"/>
      <c r="O249" s="97"/>
      <c r="P249" s="97"/>
      <c r="Q249" s="97"/>
      <c r="R249" s="97"/>
      <c r="S249" s="97"/>
      <c r="T249" s="97"/>
      <c r="U249" s="97"/>
      <c r="V249" s="10">
        <v>1</v>
      </c>
    </row>
    <row r="250" spans="1:22" ht="18">
      <c r="A250" s="97"/>
      <c r="B250" s="97"/>
      <c r="C250" s="2779" t="s">
        <v>11864</v>
      </c>
      <c r="D250" s="25"/>
      <c r="E250" s="25"/>
      <c r="F250" s="25"/>
      <c r="G250" s="97"/>
      <c r="H250" s="97"/>
      <c r="I250" s="97"/>
      <c r="J250" s="97"/>
      <c r="K250" s="97"/>
      <c r="L250" s="97"/>
      <c r="M250" s="97"/>
      <c r="N250" s="97"/>
      <c r="O250" s="97"/>
      <c r="P250" s="97"/>
      <c r="Q250" s="97"/>
      <c r="R250" s="97"/>
      <c r="S250" s="97"/>
      <c r="T250" s="97"/>
      <c r="U250" s="97"/>
      <c r="V250" s="10">
        <v>1</v>
      </c>
    </row>
    <row r="251" spans="1:22">
      <c r="A251" s="97"/>
      <c r="B251" s="97"/>
      <c r="C251" s="25"/>
      <c r="D251" s="25"/>
      <c r="E251" s="25"/>
      <c r="F251" s="25"/>
      <c r="G251" s="97"/>
      <c r="H251" s="97"/>
      <c r="I251" s="97"/>
      <c r="J251" s="97"/>
      <c r="K251" s="97"/>
      <c r="L251" s="97"/>
      <c r="M251" s="97"/>
      <c r="N251" s="97"/>
      <c r="O251" s="97"/>
      <c r="P251" s="97"/>
      <c r="Q251" s="97"/>
      <c r="R251" s="97"/>
      <c r="S251" s="97"/>
      <c r="T251" s="97"/>
      <c r="U251" s="97"/>
      <c r="V251" s="10">
        <v>1</v>
      </c>
    </row>
    <row r="252" spans="1:22">
      <c r="A252" s="97"/>
      <c r="B252" s="97"/>
      <c r="C252" s="25" t="s">
        <v>11865</v>
      </c>
      <c r="D252" s="25"/>
      <c r="E252" s="25"/>
      <c r="F252" s="25"/>
      <c r="G252" s="97"/>
      <c r="H252" s="97"/>
      <c r="I252" s="97"/>
      <c r="J252" s="97"/>
      <c r="K252" s="97"/>
      <c r="L252" s="97"/>
      <c r="M252" s="97"/>
      <c r="N252" s="97"/>
      <c r="O252" s="97"/>
      <c r="P252" s="97"/>
      <c r="Q252" s="97"/>
      <c r="R252" s="97"/>
      <c r="S252" s="97"/>
      <c r="T252" s="97"/>
      <c r="U252" s="97"/>
      <c r="V252" s="10">
        <v>1</v>
      </c>
    </row>
    <row r="253" spans="1:22">
      <c r="A253" s="97"/>
      <c r="B253" s="97"/>
      <c r="C253" s="2784"/>
      <c r="D253" s="25"/>
      <c r="E253" s="25"/>
      <c r="F253" s="25"/>
      <c r="G253" s="97"/>
      <c r="H253" s="97"/>
      <c r="I253" s="97"/>
      <c r="J253" s="97"/>
      <c r="K253" s="97"/>
      <c r="L253" s="97"/>
      <c r="M253" s="97"/>
      <c r="N253" s="97"/>
      <c r="O253" s="97"/>
      <c r="P253" s="97"/>
      <c r="Q253" s="97"/>
      <c r="R253" s="97"/>
      <c r="S253" s="97"/>
      <c r="T253" s="97"/>
      <c r="U253" s="97"/>
      <c r="V253" s="10">
        <v>1</v>
      </c>
    </row>
    <row r="254" spans="1:22">
      <c r="A254" s="97"/>
      <c r="B254" s="97"/>
      <c r="C254" s="2784" t="s">
        <v>11866</v>
      </c>
      <c r="D254" s="25"/>
      <c r="E254" s="25"/>
      <c r="F254" s="25"/>
      <c r="G254" s="97"/>
      <c r="H254" s="97"/>
      <c r="I254" s="97"/>
      <c r="J254" s="97"/>
      <c r="K254" s="97"/>
      <c r="L254" s="97"/>
      <c r="M254" s="97"/>
      <c r="N254" s="97"/>
      <c r="O254" s="97"/>
      <c r="P254" s="97"/>
      <c r="Q254" s="97"/>
      <c r="R254" s="97"/>
      <c r="S254" s="97"/>
      <c r="T254" s="97"/>
      <c r="U254" s="97"/>
      <c r="V254" s="10">
        <v>1</v>
      </c>
    </row>
    <row r="255" spans="1:22">
      <c r="A255" s="97"/>
      <c r="B255" s="97"/>
      <c r="C255" s="2784" t="s">
        <v>11867</v>
      </c>
      <c r="D255" s="25"/>
      <c r="E255" s="25"/>
      <c r="F255" s="25"/>
      <c r="G255" s="97"/>
      <c r="H255" s="97"/>
      <c r="I255" s="97"/>
      <c r="J255" s="97"/>
      <c r="K255" s="97"/>
      <c r="L255" s="97"/>
      <c r="M255" s="97"/>
      <c r="N255" s="97"/>
      <c r="O255" s="97"/>
      <c r="P255" s="97"/>
      <c r="Q255" s="97"/>
      <c r="R255" s="97"/>
      <c r="S255" s="97"/>
      <c r="T255" s="97"/>
      <c r="U255" s="97"/>
      <c r="V255" s="10">
        <v>1</v>
      </c>
    </row>
    <row r="256" spans="1:22">
      <c r="A256" s="97"/>
      <c r="B256" s="97"/>
      <c r="C256" s="25"/>
      <c r="D256" s="25"/>
      <c r="E256" s="25"/>
      <c r="F256" s="25"/>
      <c r="G256" s="97"/>
      <c r="H256" s="97"/>
      <c r="I256" s="97"/>
      <c r="J256" s="97"/>
      <c r="K256" s="97"/>
      <c r="L256" s="97"/>
      <c r="M256" s="97"/>
      <c r="N256" s="97"/>
      <c r="O256" s="97"/>
      <c r="P256" s="97"/>
      <c r="Q256" s="97"/>
      <c r="R256" s="97"/>
      <c r="S256" s="97"/>
      <c r="T256" s="97"/>
      <c r="U256" s="97"/>
      <c r="V256" s="10">
        <v>1</v>
      </c>
    </row>
    <row r="257" spans="1:22">
      <c r="A257" s="97"/>
      <c r="B257" s="97"/>
      <c r="C257" s="25" t="s">
        <v>11868</v>
      </c>
      <c r="D257" s="25"/>
      <c r="E257" s="25"/>
      <c r="F257" s="25"/>
      <c r="G257" s="97"/>
      <c r="H257" s="97"/>
      <c r="I257" s="97"/>
      <c r="J257" s="97"/>
      <c r="K257" s="97"/>
      <c r="L257" s="97"/>
      <c r="M257" s="97"/>
      <c r="N257" s="97"/>
      <c r="O257" s="97"/>
      <c r="P257" s="97"/>
      <c r="Q257" s="97"/>
      <c r="R257" s="97"/>
      <c r="S257" s="97"/>
      <c r="T257" s="97"/>
      <c r="U257" s="97"/>
      <c r="V257" s="10">
        <v>1</v>
      </c>
    </row>
    <row r="258" spans="1:22">
      <c r="A258" s="97"/>
      <c r="B258" s="97"/>
      <c r="C258" s="2784"/>
      <c r="D258" s="25"/>
      <c r="E258" s="25"/>
      <c r="F258" s="25"/>
      <c r="G258" s="97"/>
      <c r="H258" s="97"/>
      <c r="I258" s="97"/>
      <c r="J258" s="97"/>
      <c r="K258" s="97"/>
      <c r="L258" s="97"/>
      <c r="M258" s="97"/>
      <c r="N258" s="97"/>
      <c r="O258" s="97"/>
      <c r="P258" s="97"/>
      <c r="Q258" s="97"/>
      <c r="R258" s="97"/>
      <c r="S258" s="97"/>
      <c r="T258" s="97"/>
      <c r="U258" s="97"/>
      <c r="V258" s="10">
        <v>1</v>
      </c>
    </row>
    <row r="259" spans="1:22">
      <c r="A259" s="97"/>
      <c r="B259" s="97"/>
      <c r="C259" s="2784" t="s">
        <v>11869</v>
      </c>
      <c r="D259" s="25"/>
      <c r="E259" s="25"/>
      <c r="F259" s="25"/>
      <c r="G259" s="97"/>
      <c r="H259" s="97"/>
      <c r="I259" s="97"/>
      <c r="J259" s="97"/>
      <c r="K259" s="97"/>
      <c r="L259" s="97"/>
      <c r="M259" s="97"/>
      <c r="N259" s="97"/>
      <c r="O259" s="97"/>
      <c r="P259" s="97"/>
      <c r="Q259" s="97"/>
      <c r="R259" s="97"/>
      <c r="S259" s="97"/>
      <c r="T259" s="97"/>
      <c r="U259" s="97"/>
      <c r="V259" s="10">
        <v>1</v>
      </c>
    </row>
    <row r="260" spans="1:22">
      <c r="A260" s="97"/>
      <c r="B260" s="97"/>
      <c r="C260" s="2784"/>
      <c r="D260" s="25"/>
      <c r="E260" s="25"/>
      <c r="F260" s="25"/>
      <c r="G260" s="97"/>
      <c r="H260" s="97"/>
      <c r="I260" s="97"/>
      <c r="J260" s="97"/>
      <c r="K260" s="97"/>
      <c r="L260" s="97"/>
      <c r="M260" s="97"/>
      <c r="N260" s="97"/>
      <c r="O260" s="97"/>
      <c r="P260" s="97"/>
      <c r="Q260" s="97"/>
      <c r="R260" s="97"/>
      <c r="S260" s="97"/>
      <c r="T260" s="97"/>
      <c r="U260" s="97"/>
      <c r="V260" s="10">
        <v>1</v>
      </c>
    </row>
    <row r="261" spans="1:22">
      <c r="A261" s="97"/>
      <c r="B261" s="97"/>
      <c r="C261" s="2784" t="s">
        <v>11870</v>
      </c>
      <c r="D261" s="25"/>
      <c r="E261" s="25"/>
      <c r="F261" s="25"/>
      <c r="G261" s="97"/>
      <c r="H261" s="97"/>
      <c r="I261" s="97"/>
      <c r="J261" s="97"/>
      <c r="K261" s="97"/>
      <c r="L261" s="97"/>
      <c r="M261" s="97"/>
      <c r="N261" s="97"/>
      <c r="O261" s="97"/>
      <c r="P261" s="97"/>
      <c r="Q261" s="97"/>
      <c r="R261" s="97"/>
      <c r="S261" s="97"/>
      <c r="T261" s="97"/>
      <c r="U261" s="97"/>
      <c r="V261" s="10">
        <v>1</v>
      </c>
    </row>
    <row r="262" spans="1:22">
      <c r="A262" s="97"/>
      <c r="B262" s="97"/>
      <c r="C262" s="2784" t="s">
        <v>11871</v>
      </c>
      <c r="D262" s="25"/>
      <c r="E262" s="25"/>
      <c r="F262" s="25"/>
      <c r="G262" s="97"/>
      <c r="H262" s="97"/>
      <c r="I262" s="97"/>
      <c r="J262" s="97"/>
      <c r="K262" s="97"/>
      <c r="L262" s="97"/>
      <c r="M262" s="97"/>
      <c r="N262" s="97"/>
      <c r="O262" s="97"/>
      <c r="P262" s="97"/>
      <c r="Q262" s="97"/>
      <c r="R262" s="97"/>
      <c r="S262" s="97"/>
      <c r="T262" s="97"/>
      <c r="U262" s="97"/>
      <c r="V262" s="10">
        <v>1</v>
      </c>
    </row>
    <row r="263" spans="1:22">
      <c r="A263" s="97"/>
      <c r="B263" s="97"/>
      <c r="C263" s="2784" t="s">
        <v>11872</v>
      </c>
      <c r="D263" s="25"/>
      <c r="E263" s="25"/>
      <c r="F263" s="25"/>
      <c r="G263" s="97"/>
      <c r="H263" s="97"/>
      <c r="I263" s="97"/>
      <c r="J263" s="97"/>
      <c r="K263" s="97"/>
      <c r="L263" s="97"/>
      <c r="M263" s="97"/>
      <c r="N263" s="97"/>
      <c r="O263" s="97"/>
      <c r="P263" s="97"/>
      <c r="Q263" s="97"/>
      <c r="R263" s="97"/>
      <c r="S263" s="97"/>
      <c r="T263" s="97"/>
      <c r="U263" s="97"/>
      <c r="V263" s="10">
        <v>1</v>
      </c>
    </row>
    <row r="264" spans="1:22">
      <c r="A264" s="97"/>
      <c r="B264" s="97"/>
      <c r="C264" s="25"/>
      <c r="D264" s="25"/>
      <c r="E264" s="25"/>
      <c r="F264" s="25"/>
      <c r="G264" s="97"/>
      <c r="H264" s="97"/>
      <c r="I264" s="97"/>
      <c r="J264" s="97"/>
      <c r="K264" s="97"/>
      <c r="L264" s="97"/>
      <c r="M264" s="97"/>
      <c r="N264" s="97"/>
      <c r="O264" s="97"/>
      <c r="P264" s="97"/>
      <c r="Q264" s="97"/>
      <c r="R264" s="97"/>
      <c r="S264" s="97"/>
      <c r="T264" s="97"/>
      <c r="U264" s="97"/>
      <c r="V264" s="10">
        <v>1</v>
      </c>
    </row>
    <row r="265" spans="1:22" ht="18">
      <c r="A265" s="97"/>
      <c r="B265" s="97"/>
      <c r="C265" s="2779" t="s">
        <v>11873</v>
      </c>
      <c r="D265" s="25"/>
      <c r="E265" s="25"/>
      <c r="F265" s="25"/>
      <c r="G265" s="97"/>
      <c r="H265" s="97"/>
      <c r="I265" s="97"/>
      <c r="J265" s="97"/>
      <c r="K265" s="97"/>
      <c r="L265" s="97"/>
      <c r="M265" s="97"/>
      <c r="N265" s="97"/>
      <c r="O265" s="97"/>
      <c r="P265" s="97"/>
      <c r="Q265" s="97"/>
      <c r="R265" s="97"/>
      <c r="S265" s="97"/>
      <c r="T265" s="97"/>
      <c r="U265" s="97"/>
      <c r="V265" s="10">
        <v>1</v>
      </c>
    </row>
    <row r="266" spans="1:22">
      <c r="A266" s="97"/>
      <c r="B266" s="97"/>
      <c r="C266" s="2784"/>
      <c r="D266" s="25"/>
      <c r="E266" s="25"/>
      <c r="F266" s="25"/>
      <c r="G266" s="97"/>
      <c r="H266" s="97"/>
      <c r="I266" s="97"/>
      <c r="J266" s="97"/>
      <c r="K266" s="97"/>
      <c r="L266" s="97"/>
      <c r="M266" s="97"/>
      <c r="N266" s="97"/>
      <c r="O266" s="97"/>
      <c r="P266" s="97"/>
      <c r="Q266" s="97"/>
      <c r="R266" s="97"/>
      <c r="S266" s="97"/>
      <c r="T266" s="97"/>
      <c r="U266" s="97"/>
      <c r="V266" s="10">
        <v>1</v>
      </c>
    </row>
    <row r="267" spans="1:22">
      <c r="A267" s="97"/>
      <c r="B267" s="97"/>
      <c r="C267" s="2784" t="s">
        <v>11874</v>
      </c>
      <c r="D267" s="25"/>
      <c r="E267" s="25"/>
      <c r="F267" s="25"/>
      <c r="G267" s="97"/>
      <c r="H267" s="97"/>
      <c r="I267" s="97"/>
      <c r="J267" s="97"/>
      <c r="K267" s="97"/>
      <c r="L267" s="97"/>
      <c r="M267" s="97"/>
      <c r="N267" s="97"/>
      <c r="O267" s="97"/>
      <c r="P267" s="97"/>
      <c r="Q267" s="97"/>
      <c r="R267" s="97"/>
      <c r="S267" s="97"/>
      <c r="T267" s="97"/>
      <c r="U267" s="97"/>
      <c r="V267" s="10">
        <v>1</v>
      </c>
    </row>
    <row r="268" spans="1:22">
      <c r="A268" s="97"/>
      <c r="B268" s="97"/>
      <c r="C268" s="2784" t="s">
        <v>11875</v>
      </c>
      <c r="D268" s="25"/>
      <c r="E268" s="25"/>
      <c r="F268" s="25"/>
      <c r="G268" s="97"/>
      <c r="H268" s="97"/>
      <c r="I268" s="97"/>
      <c r="J268" s="97"/>
      <c r="K268" s="97"/>
      <c r="L268" s="97"/>
      <c r="M268" s="97"/>
      <c r="N268" s="97"/>
      <c r="O268" s="97"/>
      <c r="P268" s="97"/>
      <c r="Q268" s="97"/>
      <c r="R268" s="97"/>
      <c r="S268" s="97"/>
      <c r="T268" s="97"/>
      <c r="U268" s="97"/>
      <c r="V268" s="10">
        <v>1</v>
      </c>
    </row>
    <row r="269" spans="1:22">
      <c r="A269" s="97"/>
      <c r="B269" s="97"/>
      <c r="C269" s="25"/>
      <c r="D269" s="25"/>
      <c r="E269" s="25"/>
      <c r="F269" s="25"/>
      <c r="G269" s="97"/>
      <c r="H269" s="97"/>
      <c r="I269" s="97"/>
      <c r="J269" s="97"/>
      <c r="K269" s="97"/>
      <c r="L269" s="97"/>
      <c r="M269" s="97"/>
      <c r="N269" s="97"/>
      <c r="O269" s="97"/>
      <c r="P269" s="97"/>
      <c r="Q269" s="97"/>
      <c r="R269" s="97"/>
      <c r="S269" s="97"/>
      <c r="T269" s="97"/>
      <c r="U269" s="97"/>
      <c r="V269" s="10">
        <v>1</v>
      </c>
    </row>
    <row r="270" spans="1:22">
      <c r="A270" s="97"/>
      <c r="B270" s="97"/>
      <c r="C270" s="25" t="s">
        <v>11876</v>
      </c>
      <c r="D270" s="25"/>
      <c r="E270" s="25"/>
      <c r="F270" s="25"/>
      <c r="G270" s="97"/>
      <c r="H270" s="97"/>
      <c r="I270" s="97"/>
      <c r="J270" s="97"/>
      <c r="K270" s="97"/>
      <c r="L270" s="97"/>
      <c r="M270" s="97"/>
      <c r="N270" s="97"/>
      <c r="O270" s="97"/>
      <c r="P270" s="97"/>
      <c r="Q270" s="97"/>
      <c r="R270" s="97"/>
      <c r="S270" s="97"/>
      <c r="T270" s="97"/>
      <c r="U270" s="97"/>
      <c r="V270" s="10">
        <v>1</v>
      </c>
    </row>
    <row r="271" spans="1:22">
      <c r="A271" s="97"/>
      <c r="B271" s="97"/>
      <c r="C271" s="2784"/>
      <c r="D271" s="25"/>
      <c r="E271" s="25"/>
      <c r="F271" s="25"/>
      <c r="G271" s="97"/>
      <c r="H271" s="97"/>
      <c r="I271" s="97"/>
      <c r="J271" s="97"/>
      <c r="K271" s="97"/>
      <c r="L271" s="97"/>
      <c r="M271" s="97"/>
      <c r="N271" s="97"/>
      <c r="O271" s="97"/>
      <c r="P271" s="97"/>
      <c r="Q271" s="97"/>
      <c r="R271" s="97"/>
      <c r="S271" s="97"/>
      <c r="T271" s="97"/>
      <c r="U271" s="97"/>
      <c r="V271" s="10">
        <v>1</v>
      </c>
    </row>
    <row r="272" spans="1:22">
      <c r="A272" s="97"/>
      <c r="B272" s="97"/>
      <c r="C272" s="2784" t="s">
        <v>11877</v>
      </c>
      <c r="D272" s="25"/>
      <c r="E272" s="25"/>
      <c r="F272" s="25"/>
      <c r="G272" s="97"/>
      <c r="H272" s="97"/>
      <c r="I272" s="97"/>
      <c r="J272" s="97"/>
      <c r="K272" s="97"/>
      <c r="L272" s="97"/>
      <c r="M272" s="97"/>
      <c r="N272" s="97"/>
      <c r="O272" s="97"/>
      <c r="P272" s="97"/>
      <c r="Q272" s="97"/>
      <c r="R272" s="97"/>
      <c r="S272" s="97"/>
      <c r="T272" s="97"/>
      <c r="U272" s="97"/>
      <c r="V272" s="10">
        <v>1</v>
      </c>
    </row>
    <row r="273" spans="1:22">
      <c r="A273" s="97"/>
      <c r="B273" s="97"/>
      <c r="C273" s="25"/>
      <c r="D273" s="25"/>
      <c r="E273" s="25"/>
      <c r="F273" s="25"/>
      <c r="G273" s="97"/>
      <c r="H273" s="97"/>
      <c r="I273" s="97"/>
      <c r="J273" s="97"/>
      <c r="K273" s="97"/>
      <c r="L273" s="97"/>
      <c r="M273" s="97"/>
      <c r="N273" s="97"/>
      <c r="O273" s="97"/>
      <c r="P273" s="97"/>
      <c r="Q273" s="97"/>
      <c r="R273" s="97"/>
      <c r="S273" s="97"/>
      <c r="T273" s="97"/>
      <c r="U273" s="97"/>
      <c r="V273" s="10">
        <v>1</v>
      </c>
    </row>
    <row r="274" spans="1:22" ht="18">
      <c r="A274" s="97"/>
      <c r="B274" s="97"/>
      <c r="C274" s="2779" t="s">
        <v>11878</v>
      </c>
      <c r="D274" s="25"/>
      <c r="E274" s="25"/>
      <c r="F274" s="25"/>
      <c r="G274" s="97"/>
      <c r="H274" s="97"/>
      <c r="I274" s="97"/>
      <c r="J274" s="97"/>
      <c r="K274" s="97"/>
      <c r="L274" s="97"/>
      <c r="M274" s="97"/>
      <c r="N274" s="97"/>
      <c r="O274" s="97"/>
      <c r="P274" s="97"/>
      <c r="Q274" s="97"/>
      <c r="R274" s="97"/>
      <c r="S274" s="97"/>
      <c r="T274" s="97"/>
      <c r="U274" s="97"/>
      <c r="V274" s="10">
        <v>1</v>
      </c>
    </row>
    <row r="275" spans="1:22">
      <c r="A275" s="97"/>
      <c r="B275" s="97"/>
      <c r="C275" s="2784"/>
      <c r="D275" s="25"/>
      <c r="E275" s="25"/>
      <c r="F275" s="25"/>
      <c r="G275" s="97"/>
      <c r="H275" s="97"/>
      <c r="I275" s="97"/>
      <c r="J275" s="97"/>
      <c r="K275" s="97"/>
      <c r="L275" s="97"/>
      <c r="M275" s="97"/>
      <c r="N275" s="97"/>
      <c r="O275" s="97"/>
      <c r="P275" s="97"/>
      <c r="Q275" s="97"/>
      <c r="R275" s="97"/>
      <c r="S275" s="97"/>
      <c r="T275" s="97"/>
      <c r="U275" s="97"/>
      <c r="V275" s="10">
        <v>1</v>
      </c>
    </row>
    <row r="276" spans="1:22">
      <c r="A276" s="97"/>
      <c r="B276" s="97"/>
      <c r="C276" s="2784" t="s">
        <v>11879</v>
      </c>
      <c r="D276" s="25"/>
      <c r="E276" s="25"/>
      <c r="F276" s="25"/>
      <c r="G276" s="97"/>
      <c r="H276" s="97"/>
      <c r="I276" s="97"/>
      <c r="J276" s="97"/>
      <c r="K276" s="97"/>
      <c r="L276" s="97"/>
      <c r="M276" s="97"/>
      <c r="N276" s="97"/>
      <c r="O276" s="97"/>
      <c r="P276" s="97"/>
      <c r="Q276" s="97"/>
      <c r="R276" s="97"/>
      <c r="S276" s="97"/>
      <c r="T276" s="97"/>
      <c r="U276" s="97"/>
      <c r="V276" s="10">
        <v>1</v>
      </c>
    </row>
    <row r="277" spans="1:22">
      <c r="A277" s="97"/>
      <c r="B277" s="97"/>
      <c r="C277" s="2784" t="s">
        <v>11880</v>
      </c>
      <c r="D277" s="25"/>
      <c r="E277" s="25"/>
      <c r="F277" s="25"/>
      <c r="G277" s="97"/>
      <c r="H277" s="97"/>
      <c r="I277" s="97"/>
      <c r="J277" s="97"/>
      <c r="K277" s="97"/>
      <c r="L277" s="97"/>
      <c r="M277" s="97"/>
      <c r="N277" s="97"/>
      <c r="O277" s="97"/>
      <c r="P277" s="97"/>
      <c r="Q277" s="97"/>
      <c r="R277" s="97"/>
      <c r="S277" s="97"/>
      <c r="T277" s="97"/>
      <c r="U277" s="97"/>
      <c r="V277" s="10">
        <v>1</v>
      </c>
    </row>
    <row r="278" spans="1:22">
      <c r="A278" s="97"/>
      <c r="B278" s="97"/>
      <c r="C278" s="2784" t="s">
        <v>11881</v>
      </c>
      <c r="D278" s="25"/>
      <c r="E278" s="25"/>
      <c r="F278" s="25"/>
      <c r="G278" s="97"/>
      <c r="H278" s="97"/>
      <c r="I278" s="97"/>
      <c r="J278" s="97"/>
      <c r="K278" s="97"/>
      <c r="L278" s="97"/>
      <c r="M278" s="97"/>
      <c r="N278" s="97"/>
      <c r="O278" s="97"/>
      <c r="P278" s="97"/>
      <c r="Q278" s="97"/>
      <c r="R278" s="97"/>
      <c r="S278" s="97"/>
      <c r="T278" s="97"/>
      <c r="U278" s="97"/>
      <c r="V278" s="10">
        <v>1</v>
      </c>
    </row>
    <row r="279" spans="1:22">
      <c r="A279" s="97"/>
      <c r="B279" s="97"/>
      <c r="C279" s="25"/>
      <c r="D279" s="25"/>
      <c r="E279" s="25"/>
      <c r="F279" s="25"/>
      <c r="G279" s="97"/>
      <c r="H279" s="97"/>
      <c r="I279" s="97"/>
      <c r="J279" s="97"/>
      <c r="K279" s="97"/>
      <c r="L279" s="97"/>
      <c r="M279" s="97"/>
      <c r="N279" s="97"/>
      <c r="O279" s="97"/>
      <c r="P279" s="97"/>
      <c r="Q279" s="97"/>
      <c r="R279" s="97"/>
      <c r="S279" s="97"/>
      <c r="T279" s="97"/>
      <c r="U279" s="97"/>
      <c r="V279" s="10">
        <v>1</v>
      </c>
    </row>
    <row r="280" spans="1:22">
      <c r="A280" s="97"/>
      <c r="B280" s="97"/>
      <c r="C280" s="25" t="s">
        <v>11882</v>
      </c>
      <c r="D280" s="25"/>
      <c r="E280" s="25"/>
      <c r="F280" s="25"/>
      <c r="G280" s="97"/>
      <c r="H280" s="97"/>
      <c r="I280" s="97"/>
      <c r="J280" s="97"/>
      <c r="K280" s="97"/>
      <c r="L280" s="97"/>
      <c r="M280" s="97"/>
      <c r="N280" s="97"/>
      <c r="O280" s="97"/>
      <c r="P280" s="97"/>
      <c r="Q280" s="97"/>
      <c r="R280" s="97"/>
      <c r="S280" s="97"/>
      <c r="T280" s="97"/>
      <c r="U280" s="97"/>
      <c r="V280" s="10">
        <v>1</v>
      </c>
    </row>
    <row r="281" spans="1:22">
      <c r="A281" s="97"/>
      <c r="B281" s="97"/>
      <c r="C281" s="2784"/>
      <c r="D281" s="25"/>
      <c r="E281" s="25"/>
      <c r="F281" s="25"/>
      <c r="G281" s="97"/>
      <c r="H281" s="97"/>
      <c r="I281" s="97"/>
      <c r="J281" s="97"/>
      <c r="K281" s="97"/>
      <c r="L281" s="97"/>
      <c r="M281" s="97"/>
      <c r="N281" s="97"/>
      <c r="O281" s="97"/>
      <c r="P281" s="97"/>
      <c r="Q281" s="97"/>
      <c r="R281" s="97"/>
      <c r="S281" s="97"/>
      <c r="T281" s="97"/>
      <c r="U281" s="97"/>
      <c r="V281" s="10">
        <v>1</v>
      </c>
    </row>
    <row r="282" spans="1:22">
      <c r="A282" s="97"/>
      <c r="B282" s="97"/>
      <c r="C282" s="2784" t="s">
        <v>11883</v>
      </c>
      <c r="D282" s="25"/>
      <c r="E282" s="25"/>
      <c r="F282" s="25"/>
      <c r="G282" s="97"/>
      <c r="H282" s="97"/>
      <c r="I282" s="97"/>
      <c r="J282" s="97"/>
      <c r="K282" s="97"/>
      <c r="L282" s="97"/>
      <c r="M282" s="97"/>
      <c r="N282" s="97"/>
      <c r="O282" s="97"/>
      <c r="P282" s="97"/>
      <c r="Q282" s="97"/>
      <c r="R282" s="97"/>
      <c r="S282" s="97"/>
      <c r="T282" s="97"/>
      <c r="U282" s="97"/>
      <c r="V282" s="10">
        <v>1</v>
      </c>
    </row>
    <row r="283" spans="1:22">
      <c r="A283" s="97"/>
      <c r="B283" s="97"/>
      <c r="C283" s="25"/>
      <c r="D283" s="25"/>
      <c r="E283" s="25"/>
      <c r="F283" s="25"/>
      <c r="G283" s="97"/>
      <c r="H283" s="97"/>
      <c r="I283" s="97"/>
      <c r="J283" s="97"/>
      <c r="K283" s="97"/>
      <c r="L283" s="97"/>
      <c r="M283" s="97"/>
      <c r="N283" s="97"/>
      <c r="O283" s="97"/>
      <c r="P283" s="97"/>
      <c r="Q283" s="97"/>
      <c r="R283" s="97"/>
      <c r="S283" s="97"/>
      <c r="T283" s="97"/>
      <c r="U283" s="97"/>
      <c r="V283" s="10">
        <v>1</v>
      </c>
    </row>
    <row r="284" spans="1:22" ht="18">
      <c r="A284" s="97"/>
      <c r="B284" s="97"/>
      <c r="C284" s="2779" t="s">
        <v>11884</v>
      </c>
      <c r="D284" s="25"/>
      <c r="E284" s="25"/>
      <c r="F284" s="25"/>
      <c r="G284" s="97"/>
      <c r="H284" s="97"/>
      <c r="I284" s="97"/>
      <c r="J284" s="97"/>
      <c r="K284" s="97"/>
      <c r="L284" s="97"/>
      <c r="M284" s="97"/>
      <c r="N284" s="97"/>
      <c r="O284" s="97"/>
      <c r="P284" s="97"/>
      <c r="Q284" s="97"/>
      <c r="R284" s="97"/>
      <c r="S284" s="97"/>
      <c r="T284" s="97"/>
      <c r="U284" s="97"/>
      <c r="V284" s="10">
        <v>1</v>
      </c>
    </row>
    <row r="285" spans="1:22">
      <c r="A285" s="97"/>
      <c r="B285" s="97"/>
      <c r="C285" s="25"/>
      <c r="D285" s="25"/>
      <c r="E285" s="25"/>
      <c r="F285" s="25"/>
      <c r="G285" s="97"/>
      <c r="H285" s="97"/>
      <c r="I285" s="97"/>
      <c r="J285" s="97"/>
      <c r="K285" s="97"/>
      <c r="L285" s="97"/>
      <c r="M285" s="97"/>
      <c r="N285" s="97"/>
      <c r="O285" s="97"/>
      <c r="P285" s="97"/>
      <c r="Q285" s="97"/>
      <c r="R285" s="97"/>
      <c r="S285" s="97"/>
      <c r="T285" s="97"/>
      <c r="U285" s="97"/>
      <c r="V285" s="10">
        <v>1</v>
      </c>
    </row>
    <row r="286" spans="1:22">
      <c r="A286" s="97"/>
      <c r="B286" s="97"/>
      <c r="C286" s="25" t="s">
        <v>11885</v>
      </c>
      <c r="D286" s="25"/>
      <c r="E286" s="25"/>
      <c r="F286" s="25"/>
      <c r="G286" s="97"/>
      <c r="H286" s="97"/>
      <c r="I286" s="97"/>
      <c r="J286" s="97"/>
      <c r="K286" s="97"/>
      <c r="L286" s="97"/>
      <c r="M286" s="97"/>
      <c r="N286" s="97"/>
      <c r="O286" s="97"/>
      <c r="P286" s="97"/>
      <c r="Q286" s="97"/>
      <c r="R286" s="97"/>
      <c r="S286" s="97"/>
      <c r="T286" s="97"/>
      <c r="U286" s="97"/>
      <c r="V286" s="10">
        <v>1</v>
      </c>
    </row>
    <row r="287" spans="1:22">
      <c r="A287" s="97"/>
      <c r="B287" s="97"/>
      <c r="C287" s="2784"/>
      <c r="D287" s="25"/>
      <c r="E287" s="25"/>
      <c r="F287" s="25"/>
      <c r="G287" s="97"/>
      <c r="H287" s="97"/>
      <c r="I287" s="97"/>
      <c r="J287" s="97"/>
      <c r="K287" s="97"/>
      <c r="L287" s="97"/>
      <c r="M287" s="97"/>
      <c r="N287" s="97"/>
      <c r="O287" s="97"/>
      <c r="P287" s="97"/>
      <c r="Q287" s="97"/>
      <c r="R287" s="97"/>
      <c r="S287" s="97"/>
      <c r="T287" s="97"/>
      <c r="U287" s="97"/>
      <c r="V287" s="10">
        <v>1</v>
      </c>
    </row>
    <row r="288" spans="1:22">
      <c r="A288" s="97"/>
      <c r="B288" s="97"/>
      <c r="C288" s="2784" t="s">
        <v>11886</v>
      </c>
      <c r="D288" s="25"/>
      <c r="E288" s="25"/>
      <c r="F288" s="25"/>
      <c r="G288" s="97"/>
      <c r="H288" s="97"/>
      <c r="I288" s="97"/>
      <c r="J288" s="97"/>
      <c r="K288" s="97"/>
      <c r="L288" s="97"/>
      <c r="M288" s="97"/>
      <c r="N288" s="97"/>
      <c r="O288" s="97"/>
      <c r="P288" s="97"/>
      <c r="Q288" s="97"/>
      <c r="R288" s="97"/>
      <c r="S288" s="97"/>
      <c r="T288" s="97"/>
      <c r="U288" s="97"/>
      <c r="V288" s="10">
        <v>1</v>
      </c>
    </row>
    <row r="289" spans="1:22">
      <c r="A289" s="97"/>
      <c r="B289" s="97"/>
      <c r="C289" s="25"/>
      <c r="D289" s="25"/>
      <c r="E289" s="25"/>
      <c r="F289" s="25"/>
      <c r="G289" s="97"/>
      <c r="H289" s="97"/>
      <c r="I289" s="97"/>
      <c r="J289" s="97"/>
      <c r="K289" s="97"/>
      <c r="L289" s="97"/>
      <c r="M289" s="97"/>
      <c r="N289" s="97"/>
      <c r="O289" s="97"/>
      <c r="P289" s="97"/>
      <c r="Q289" s="97"/>
      <c r="R289" s="97"/>
      <c r="S289" s="97"/>
      <c r="T289" s="97"/>
      <c r="U289" s="97"/>
      <c r="V289" s="10">
        <v>1</v>
      </c>
    </row>
    <row r="290" spans="1:22">
      <c r="A290" s="97"/>
      <c r="B290" s="97"/>
      <c r="C290" s="25" t="s">
        <v>11887</v>
      </c>
      <c r="D290" s="25"/>
      <c r="E290" s="25"/>
      <c r="F290" s="25"/>
      <c r="G290" s="97"/>
      <c r="H290" s="97"/>
      <c r="I290" s="97"/>
      <c r="J290" s="97"/>
      <c r="K290" s="97"/>
      <c r="L290" s="97"/>
      <c r="M290" s="97"/>
      <c r="N290" s="97"/>
      <c r="O290" s="97"/>
      <c r="P290" s="97"/>
      <c r="Q290" s="97"/>
      <c r="R290" s="97"/>
      <c r="S290" s="97"/>
      <c r="T290" s="97"/>
      <c r="U290" s="97"/>
      <c r="V290" s="10">
        <v>1</v>
      </c>
    </row>
    <row r="291" spans="1:22">
      <c r="A291" s="97"/>
      <c r="B291" s="97"/>
      <c r="C291" s="2784"/>
      <c r="D291" s="25"/>
      <c r="E291" s="25"/>
      <c r="F291" s="25"/>
      <c r="G291" s="97"/>
      <c r="H291" s="97"/>
      <c r="I291" s="97"/>
      <c r="J291" s="97"/>
      <c r="K291" s="97"/>
      <c r="L291" s="97"/>
      <c r="M291" s="97"/>
      <c r="N291" s="97"/>
      <c r="O291" s="97"/>
      <c r="P291" s="97"/>
      <c r="Q291" s="97"/>
      <c r="R291" s="97"/>
      <c r="S291" s="97"/>
      <c r="T291" s="97"/>
      <c r="U291" s="97"/>
      <c r="V291" s="10">
        <v>1</v>
      </c>
    </row>
    <row r="292" spans="1:22">
      <c r="A292" s="97"/>
      <c r="B292" s="97"/>
      <c r="C292" s="2784" t="s">
        <v>11888</v>
      </c>
      <c r="D292" s="25"/>
      <c r="E292" s="25"/>
      <c r="F292" s="25"/>
      <c r="G292" s="97"/>
      <c r="H292" s="97"/>
      <c r="I292" s="97"/>
      <c r="J292" s="97"/>
      <c r="K292" s="97"/>
      <c r="L292" s="97"/>
      <c r="M292" s="97"/>
      <c r="N292" s="97"/>
      <c r="O292" s="97"/>
      <c r="P292" s="97"/>
      <c r="Q292" s="97"/>
      <c r="R292" s="97"/>
      <c r="S292" s="97"/>
      <c r="T292" s="97"/>
      <c r="U292" s="97"/>
      <c r="V292" s="10">
        <v>1</v>
      </c>
    </row>
    <row r="293" spans="1:22">
      <c r="A293" s="97"/>
      <c r="B293" s="97"/>
      <c r="C293" s="2784" t="s">
        <v>11889</v>
      </c>
      <c r="D293" s="25"/>
      <c r="E293" s="25"/>
      <c r="F293" s="25"/>
      <c r="G293" s="97"/>
      <c r="H293" s="97"/>
      <c r="I293" s="97"/>
      <c r="J293" s="97"/>
      <c r="K293" s="97"/>
      <c r="L293" s="97"/>
      <c r="M293" s="97"/>
      <c r="N293" s="97"/>
      <c r="O293" s="97"/>
      <c r="P293" s="97"/>
      <c r="Q293" s="97"/>
      <c r="R293" s="97"/>
      <c r="S293" s="97"/>
      <c r="T293" s="97"/>
      <c r="U293" s="97"/>
      <c r="V293" s="10">
        <v>1</v>
      </c>
    </row>
    <row r="294" spans="1:22">
      <c r="A294" s="97"/>
      <c r="B294" s="97"/>
      <c r="C294" s="25"/>
      <c r="D294" s="25"/>
      <c r="E294" s="25"/>
      <c r="F294" s="25"/>
      <c r="G294" s="97"/>
      <c r="H294" s="97"/>
      <c r="I294" s="97"/>
      <c r="J294" s="97"/>
      <c r="K294" s="97"/>
      <c r="L294" s="97"/>
      <c r="M294" s="97"/>
      <c r="N294" s="97"/>
      <c r="O294" s="97"/>
      <c r="P294" s="97"/>
      <c r="Q294" s="97"/>
      <c r="R294" s="97"/>
      <c r="S294" s="97"/>
      <c r="T294" s="97"/>
      <c r="U294" s="97"/>
      <c r="V294" s="10">
        <v>1</v>
      </c>
    </row>
    <row r="295" spans="1:22" ht="18">
      <c r="A295" s="97"/>
      <c r="B295" s="97"/>
      <c r="C295" s="2779" t="s">
        <v>11890</v>
      </c>
      <c r="D295" s="25"/>
      <c r="E295" s="25"/>
      <c r="F295" s="25"/>
      <c r="G295" s="97"/>
      <c r="H295" s="97"/>
      <c r="I295" s="97"/>
      <c r="J295" s="97"/>
      <c r="K295" s="97"/>
      <c r="L295" s="97"/>
      <c r="M295" s="97"/>
      <c r="N295" s="97"/>
      <c r="O295" s="97"/>
      <c r="P295" s="97"/>
      <c r="Q295" s="97"/>
      <c r="R295" s="97"/>
      <c r="S295" s="97"/>
      <c r="T295" s="97"/>
      <c r="U295" s="97"/>
      <c r="V295" s="10">
        <v>1</v>
      </c>
    </row>
    <row r="296" spans="1:22">
      <c r="A296" s="97"/>
      <c r="B296" s="97"/>
      <c r="C296" s="2784"/>
      <c r="D296" s="25"/>
      <c r="E296" s="25"/>
      <c r="F296" s="25"/>
      <c r="G296" s="97"/>
      <c r="H296" s="97"/>
      <c r="I296" s="97"/>
      <c r="J296" s="97"/>
      <c r="K296" s="97"/>
      <c r="L296" s="97"/>
      <c r="M296" s="97"/>
      <c r="N296" s="97"/>
      <c r="O296" s="97"/>
      <c r="P296" s="97"/>
      <c r="Q296" s="97"/>
      <c r="R296" s="97"/>
      <c r="S296" s="97"/>
      <c r="T296" s="97"/>
      <c r="U296" s="97"/>
      <c r="V296" s="10">
        <v>1</v>
      </c>
    </row>
    <row r="297" spans="1:22">
      <c r="A297" s="97"/>
      <c r="B297" s="97"/>
      <c r="C297" s="2784" t="s">
        <v>11891</v>
      </c>
      <c r="D297" s="25"/>
      <c r="E297" s="25"/>
      <c r="F297" s="25"/>
      <c r="G297" s="97"/>
      <c r="H297" s="97"/>
      <c r="I297" s="97"/>
      <c r="J297" s="97"/>
      <c r="K297" s="97"/>
      <c r="L297" s="97"/>
      <c r="M297" s="97"/>
      <c r="N297" s="97"/>
      <c r="O297" s="97"/>
      <c r="P297" s="97"/>
      <c r="Q297" s="97"/>
      <c r="R297" s="97"/>
      <c r="S297" s="97"/>
      <c r="T297" s="97"/>
      <c r="U297" s="97"/>
      <c r="V297" s="10">
        <v>1</v>
      </c>
    </row>
    <row r="298" spans="1:22">
      <c r="A298" s="97"/>
      <c r="B298" s="97"/>
      <c r="C298" s="2784" t="s">
        <v>11892</v>
      </c>
      <c r="D298" s="25"/>
      <c r="E298" s="25"/>
      <c r="F298" s="25"/>
      <c r="G298" s="97"/>
      <c r="H298" s="97"/>
      <c r="I298" s="97"/>
      <c r="J298" s="97"/>
      <c r="K298" s="97"/>
      <c r="L298" s="97"/>
      <c r="M298" s="97"/>
      <c r="N298" s="97"/>
      <c r="O298" s="97"/>
      <c r="P298" s="97"/>
      <c r="Q298" s="97"/>
      <c r="R298" s="97"/>
      <c r="S298" s="97"/>
      <c r="T298" s="97"/>
      <c r="U298" s="97"/>
      <c r="V298" s="10">
        <v>1</v>
      </c>
    </row>
    <row r="299" spans="1:22">
      <c r="A299" s="97"/>
      <c r="B299" s="97"/>
      <c r="C299" s="25"/>
      <c r="D299" s="25"/>
      <c r="E299" s="25"/>
      <c r="F299" s="25"/>
      <c r="G299" s="97"/>
      <c r="H299" s="97"/>
      <c r="I299" s="97"/>
      <c r="J299" s="97"/>
      <c r="K299" s="97"/>
      <c r="L299" s="97"/>
      <c r="M299" s="97"/>
      <c r="N299" s="97"/>
      <c r="O299" s="97"/>
      <c r="P299" s="97"/>
      <c r="Q299" s="97"/>
      <c r="R299" s="97"/>
      <c r="S299" s="97"/>
      <c r="T299" s="97"/>
      <c r="U299" s="97"/>
      <c r="V299" s="10">
        <v>1</v>
      </c>
    </row>
    <row r="300" spans="1:22">
      <c r="A300" s="97"/>
      <c r="B300" s="97"/>
      <c r="C300" s="25"/>
      <c r="D300" s="25"/>
      <c r="E300" s="25"/>
      <c r="F300" s="25"/>
      <c r="G300" s="97"/>
      <c r="H300" s="97"/>
      <c r="I300" s="97"/>
      <c r="J300" s="97"/>
      <c r="K300" s="97"/>
      <c r="L300" s="97"/>
      <c r="M300" s="97"/>
      <c r="N300" s="97"/>
      <c r="O300" s="97"/>
      <c r="P300" s="97"/>
      <c r="Q300" s="97"/>
      <c r="R300" s="97"/>
      <c r="S300" s="97"/>
      <c r="T300" s="97"/>
      <c r="U300" s="97"/>
      <c r="V300" s="10">
        <v>1</v>
      </c>
    </row>
    <row r="301" spans="1:22">
      <c r="A301" s="97"/>
      <c r="B301" s="97"/>
      <c r="C301" s="25"/>
      <c r="D301" s="25"/>
      <c r="E301" s="25"/>
      <c r="F301" s="25"/>
      <c r="G301" s="97"/>
      <c r="H301" s="97"/>
      <c r="I301" s="97"/>
      <c r="J301" s="97"/>
      <c r="K301" s="97"/>
      <c r="L301" s="97"/>
      <c r="M301" s="97"/>
      <c r="N301" s="97"/>
      <c r="O301" s="97"/>
      <c r="P301" s="97"/>
      <c r="Q301" s="97"/>
      <c r="R301" s="97"/>
      <c r="S301" s="97"/>
      <c r="T301" s="97"/>
      <c r="U301" s="97"/>
      <c r="V301" s="10">
        <v>1</v>
      </c>
    </row>
    <row r="302" spans="1:22" ht="23.25">
      <c r="A302" s="97"/>
      <c r="B302" s="97"/>
      <c r="C302" s="3722" t="s">
        <v>11893</v>
      </c>
      <c r="D302" s="25"/>
      <c r="E302" s="25"/>
      <c r="F302" s="25"/>
      <c r="G302" s="97"/>
      <c r="H302" s="97"/>
      <c r="I302" s="97"/>
      <c r="J302" s="97"/>
      <c r="K302" s="97"/>
      <c r="L302" s="97"/>
      <c r="M302" s="97"/>
      <c r="N302" s="97"/>
      <c r="O302" s="97"/>
      <c r="P302" s="97"/>
      <c r="Q302" s="97"/>
      <c r="R302" s="97"/>
      <c r="S302" s="97"/>
      <c r="T302" s="97"/>
      <c r="U302" s="97"/>
      <c r="V302" s="10">
        <v>1</v>
      </c>
    </row>
    <row r="303" spans="1:22">
      <c r="A303" s="97"/>
      <c r="B303" s="97"/>
      <c r="C303" s="25"/>
      <c r="D303" s="25"/>
      <c r="E303" s="25"/>
      <c r="F303" s="25"/>
      <c r="G303" s="97"/>
      <c r="H303" s="97"/>
      <c r="I303" s="97"/>
      <c r="J303" s="97"/>
      <c r="K303" s="97"/>
      <c r="L303" s="97"/>
      <c r="M303" s="97"/>
      <c r="N303" s="97"/>
      <c r="O303" s="97"/>
      <c r="P303" s="97"/>
      <c r="Q303" s="97"/>
      <c r="R303" s="97"/>
      <c r="S303" s="97"/>
      <c r="T303" s="97"/>
      <c r="U303" s="97"/>
      <c r="V303" s="10">
        <v>1</v>
      </c>
    </row>
    <row r="304" spans="1:22">
      <c r="A304" s="97"/>
      <c r="B304" s="97"/>
      <c r="C304" s="3723" t="s">
        <v>11894</v>
      </c>
      <c r="D304" s="3723" t="s">
        <v>11895</v>
      </c>
      <c r="E304" s="3723" t="s">
        <v>11896</v>
      </c>
      <c r="F304" s="3723" t="s">
        <v>11897</v>
      </c>
      <c r="G304" s="97"/>
      <c r="H304" s="97"/>
      <c r="I304" s="97"/>
      <c r="J304" s="97"/>
      <c r="K304" s="97"/>
      <c r="L304" s="97"/>
      <c r="M304" s="97"/>
      <c r="N304" s="97"/>
      <c r="O304" s="97"/>
      <c r="P304" s="97"/>
      <c r="Q304" s="97"/>
      <c r="R304" s="97"/>
      <c r="S304" s="97"/>
      <c r="T304" s="97"/>
      <c r="U304" s="97"/>
      <c r="V304" s="10">
        <v>1</v>
      </c>
    </row>
    <row r="305" spans="1:22" ht="30">
      <c r="A305" s="97"/>
      <c r="B305" s="97"/>
      <c r="C305" s="3522" t="s">
        <v>11898</v>
      </c>
      <c r="D305" s="3522" t="s">
        <v>11899</v>
      </c>
      <c r="E305" s="3522" t="s">
        <v>11900</v>
      </c>
      <c r="F305" s="3522" t="s">
        <v>11901</v>
      </c>
      <c r="G305" s="97"/>
      <c r="H305" s="97"/>
      <c r="I305" s="97"/>
      <c r="J305" s="97"/>
      <c r="K305" s="97"/>
      <c r="L305" s="97"/>
      <c r="M305" s="97"/>
      <c r="N305" s="97"/>
      <c r="O305" s="97"/>
      <c r="P305" s="97"/>
      <c r="Q305" s="97"/>
      <c r="R305" s="97"/>
      <c r="S305" s="97"/>
      <c r="T305" s="97"/>
      <c r="U305" s="97"/>
      <c r="V305" s="10">
        <v>1</v>
      </c>
    </row>
    <row r="306" spans="1:22" ht="30">
      <c r="A306" s="97"/>
      <c r="B306" s="97"/>
      <c r="C306" s="3522" t="s">
        <v>4360</v>
      </c>
      <c r="D306" s="3522" t="s">
        <v>11902</v>
      </c>
      <c r="E306" s="3522" t="s">
        <v>11903</v>
      </c>
      <c r="F306" s="3522" t="s">
        <v>11904</v>
      </c>
      <c r="G306" s="97"/>
      <c r="H306" s="97"/>
      <c r="I306" s="97"/>
      <c r="J306" s="97"/>
      <c r="K306" s="97"/>
      <c r="L306" s="97"/>
      <c r="M306" s="97"/>
      <c r="N306" s="97"/>
      <c r="O306" s="97"/>
      <c r="P306" s="97"/>
      <c r="Q306" s="97"/>
      <c r="R306" s="97"/>
      <c r="S306" s="97"/>
      <c r="T306" s="97"/>
      <c r="U306" s="97"/>
      <c r="V306" s="10">
        <v>1</v>
      </c>
    </row>
    <row r="307" spans="1:22" ht="30">
      <c r="A307" s="97"/>
      <c r="B307" s="97"/>
      <c r="C307" s="3522" t="s">
        <v>11905</v>
      </c>
      <c r="D307" s="3522" t="s">
        <v>11906</v>
      </c>
      <c r="E307" s="3522" t="s">
        <v>11907</v>
      </c>
      <c r="F307" s="3522" t="s">
        <v>11908</v>
      </c>
      <c r="G307" s="97"/>
      <c r="H307" s="97"/>
      <c r="I307" s="97"/>
      <c r="J307" s="97"/>
      <c r="K307" s="97"/>
      <c r="L307" s="97"/>
      <c r="M307" s="97"/>
      <c r="N307" s="97"/>
      <c r="O307" s="97"/>
      <c r="P307" s="97"/>
      <c r="Q307" s="97"/>
      <c r="R307" s="97"/>
      <c r="S307" s="97"/>
      <c r="T307" s="97"/>
      <c r="U307" s="97"/>
      <c r="V307" s="10">
        <v>1</v>
      </c>
    </row>
    <row r="308" spans="1:22" ht="30">
      <c r="A308" s="97"/>
      <c r="B308" s="97"/>
      <c r="C308" s="3522" t="s">
        <v>11909</v>
      </c>
      <c r="D308" s="3522" t="s">
        <v>11910</v>
      </c>
      <c r="E308" s="3522" t="s">
        <v>11911</v>
      </c>
      <c r="F308" s="3522" t="s">
        <v>11912</v>
      </c>
      <c r="G308" s="97"/>
      <c r="H308" s="97"/>
      <c r="I308" s="97"/>
      <c r="J308" s="97"/>
      <c r="K308" s="97"/>
      <c r="L308" s="97"/>
      <c r="M308" s="97"/>
      <c r="N308" s="97"/>
      <c r="O308" s="97"/>
      <c r="P308" s="97"/>
      <c r="Q308" s="97"/>
      <c r="R308" s="97"/>
      <c r="S308" s="97"/>
      <c r="T308" s="97"/>
      <c r="U308" s="97"/>
      <c r="V308" s="10">
        <v>1</v>
      </c>
    </row>
    <row r="309" spans="1:22" ht="30">
      <c r="A309" s="97"/>
      <c r="B309" s="97"/>
      <c r="C309" s="3522" t="s">
        <v>8086</v>
      </c>
      <c r="D309" s="3522" t="s">
        <v>11906</v>
      </c>
      <c r="E309" s="3522" t="s">
        <v>11913</v>
      </c>
      <c r="F309" s="3522" t="s">
        <v>11914</v>
      </c>
      <c r="G309" s="97"/>
      <c r="H309" s="97"/>
      <c r="I309" s="97"/>
      <c r="J309" s="97"/>
      <c r="K309" s="97"/>
      <c r="L309" s="97"/>
      <c r="M309" s="97"/>
      <c r="N309" s="97"/>
      <c r="O309" s="97"/>
      <c r="P309" s="97"/>
      <c r="Q309" s="97"/>
      <c r="R309" s="97"/>
      <c r="S309" s="97"/>
      <c r="T309" s="97"/>
      <c r="U309" s="97"/>
      <c r="V309" s="10">
        <v>1</v>
      </c>
    </row>
    <row r="310" spans="1:22" ht="30">
      <c r="A310" s="97"/>
      <c r="B310" s="97"/>
      <c r="C310" s="3522" t="s">
        <v>11915</v>
      </c>
      <c r="D310" s="3522" t="s">
        <v>11916</v>
      </c>
      <c r="E310" s="3522" t="s">
        <v>11917</v>
      </c>
      <c r="F310" s="3522" t="s">
        <v>11918</v>
      </c>
      <c r="G310" s="97"/>
      <c r="H310" s="97"/>
      <c r="I310" s="97"/>
      <c r="J310" s="97"/>
      <c r="K310" s="97"/>
      <c r="L310" s="97"/>
      <c r="M310" s="97"/>
      <c r="N310" s="97"/>
      <c r="O310" s="97"/>
      <c r="P310" s="97"/>
      <c r="Q310" s="97"/>
      <c r="R310" s="97"/>
      <c r="S310" s="97"/>
      <c r="T310" s="97"/>
      <c r="U310" s="97"/>
      <c r="V310" s="10">
        <v>1</v>
      </c>
    </row>
    <row r="311" spans="1:22">
      <c r="A311" s="97"/>
      <c r="B311" s="97"/>
      <c r="C311" s="25"/>
      <c r="D311" s="25"/>
      <c r="E311" s="25"/>
      <c r="F311" s="25"/>
      <c r="G311" s="97"/>
      <c r="H311" s="97"/>
      <c r="I311" s="97"/>
      <c r="J311" s="97"/>
      <c r="K311" s="97"/>
      <c r="L311" s="97"/>
      <c r="M311" s="97"/>
      <c r="N311" s="97"/>
      <c r="O311" s="97"/>
      <c r="P311" s="97"/>
      <c r="Q311" s="97"/>
      <c r="R311" s="97"/>
      <c r="S311" s="97"/>
      <c r="T311" s="97"/>
      <c r="U311" s="97"/>
      <c r="V311" s="10">
        <v>1</v>
      </c>
    </row>
    <row r="312" spans="1:22">
      <c r="A312" s="97"/>
      <c r="B312" s="97"/>
      <c r="C312" s="25"/>
      <c r="D312" s="25"/>
      <c r="E312" s="25"/>
      <c r="F312" s="25"/>
      <c r="G312" s="97"/>
      <c r="H312" s="97"/>
      <c r="I312" s="97"/>
      <c r="J312" s="97"/>
      <c r="K312" s="97"/>
      <c r="L312" s="97"/>
      <c r="M312" s="97"/>
      <c r="N312" s="97"/>
      <c r="O312" s="97"/>
      <c r="P312" s="97"/>
      <c r="Q312" s="97"/>
      <c r="R312" s="97"/>
      <c r="S312" s="97"/>
      <c r="T312" s="97"/>
      <c r="U312" s="97"/>
      <c r="V312" s="10">
        <v>1</v>
      </c>
    </row>
    <row r="313" spans="1:22">
      <c r="A313" s="97"/>
      <c r="B313" s="97"/>
      <c r="C313" s="25" t="s">
        <v>11919</v>
      </c>
      <c r="D313" s="25"/>
      <c r="E313" s="25"/>
      <c r="F313" s="25"/>
      <c r="G313" s="97"/>
      <c r="H313" s="97"/>
      <c r="I313" s="97"/>
      <c r="J313" s="97"/>
      <c r="K313" s="97"/>
      <c r="L313" s="97"/>
      <c r="M313" s="97"/>
      <c r="N313" s="97"/>
      <c r="O313" s="97"/>
      <c r="P313" s="97"/>
      <c r="Q313" s="97"/>
      <c r="R313" s="97"/>
      <c r="S313" s="97"/>
      <c r="T313" s="97"/>
      <c r="U313" s="97"/>
      <c r="V313" s="10">
        <v>1</v>
      </c>
    </row>
    <row r="314" spans="1:22">
      <c r="A314" s="97"/>
      <c r="B314" s="97"/>
      <c r="C314" s="97"/>
      <c r="D314" s="97"/>
      <c r="E314" s="97"/>
      <c r="F314" s="97"/>
      <c r="G314" s="97"/>
      <c r="H314" s="97"/>
      <c r="I314" s="97"/>
      <c r="J314" s="97"/>
      <c r="K314" s="97"/>
      <c r="L314" s="97"/>
      <c r="M314" s="97"/>
      <c r="N314" s="97"/>
      <c r="O314" s="97"/>
      <c r="P314" s="97"/>
      <c r="Q314" s="97"/>
      <c r="R314" s="97"/>
      <c r="S314" s="97"/>
      <c r="T314" s="97"/>
      <c r="U314" s="97"/>
      <c r="V314" s="10">
        <v>1</v>
      </c>
    </row>
    <row r="315" spans="1:22">
      <c r="A315" s="97"/>
      <c r="B315" s="97"/>
      <c r="C315" s="97"/>
      <c r="D315" s="97"/>
      <c r="E315" s="97"/>
      <c r="F315" s="97"/>
      <c r="G315" s="97"/>
      <c r="H315" s="97"/>
      <c r="I315" s="97"/>
      <c r="J315" s="97"/>
      <c r="K315" s="97"/>
      <c r="L315" s="97"/>
      <c r="M315" s="97"/>
      <c r="N315" s="97"/>
      <c r="O315" s="97"/>
      <c r="P315" s="97"/>
      <c r="Q315" s="97"/>
      <c r="R315" s="97"/>
      <c r="S315" s="97"/>
      <c r="T315" s="97"/>
      <c r="U315" s="97"/>
      <c r="V315" s="10">
        <v>1</v>
      </c>
    </row>
    <row r="316" spans="1:22">
      <c r="A316" s="10">
        <v>1</v>
      </c>
      <c r="B316" s="10">
        <v>1</v>
      </c>
      <c r="C316" s="10">
        <v>1</v>
      </c>
      <c r="D316" s="10">
        <v>1</v>
      </c>
      <c r="E316" s="10">
        <v>1</v>
      </c>
      <c r="F316" s="10">
        <v>1</v>
      </c>
      <c r="G316" s="10">
        <v>1</v>
      </c>
      <c r="H316" s="10">
        <v>1</v>
      </c>
      <c r="I316" s="10">
        <v>1</v>
      </c>
      <c r="J316" s="10">
        <v>1</v>
      </c>
      <c r="K316" s="10">
        <v>1</v>
      </c>
      <c r="L316" s="10">
        <v>1</v>
      </c>
      <c r="M316" s="10">
        <v>1</v>
      </c>
      <c r="N316" s="10">
        <v>1</v>
      </c>
      <c r="O316" s="10">
        <v>1</v>
      </c>
      <c r="P316" s="10">
        <v>1</v>
      </c>
      <c r="Q316" s="10">
        <v>1</v>
      </c>
      <c r="R316" s="10">
        <v>1</v>
      </c>
      <c r="S316" s="10">
        <v>1</v>
      </c>
      <c r="T316" s="10">
        <v>1</v>
      </c>
      <c r="U316" s="10">
        <v>1</v>
      </c>
      <c r="V316" s="2129" t="s">
        <v>3560</v>
      </c>
    </row>
  </sheetData>
  <mergeCells count="1">
    <mergeCell ref="H4:O5"/>
  </mergeCells>
  <hyperlinks>
    <hyperlink ref="C201" r:id="rId1" xr:uid="{AB438722-D83F-41D6-9157-4BC3463FA6E2}"/>
    <hyperlink ref="C207" r:id="rId2" xr:uid="{51CDD762-671A-40FE-A5A3-C026A1D3C849}"/>
    <hyperlink ref="C204" r:id="rId3" xr:uid="{FADFCB67-FB46-45A2-8EC9-9245DED6A02C}"/>
    <hyperlink ref="N207" r:id="rId4" xr:uid="{7B991ADF-D0AA-4A56-8BE2-07B26604046D}"/>
    <hyperlink ref="D209" r:id="rId5" xr:uid="{92BCA744-8FC4-429D-81C0-D3A98BFA250B}"/>
    <hyperlink ref="D218" r:id="rId6" xr:uid="{7C06BF68-A7C7-4DE0-840F-75E716B6827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458C-1436-438A-A1DA-275B795E5FCD}">
  <dimension ref="A1:AA497"/>
  <sheetViews>
    <sheetView zoomScaleNormal="100" workbookViewId="0">
      <selection activeCell="R12" sqref="R12"/>
    </sheetView>
  </sheetViews>
  <sheetFormatPr baseColWidth="10" defaultColWidth="11.42578125" defaultRowHeight="15.75"/>
  <cols>
    <col min="1" max="1" width="6.5703125" style="3086" customWidth="1"/>
    <col min="2" max="2" width="11.42578125" style="3086"/>
    <col min="3" max="3" width="15.5703125" style="3086" customWidth="1"/>
    <col min="4" max="4" width="11.42578125" style="3086"/>
    <col min="5" max="5" width="16.28515625" style="3086" customWidth="1"/>
    <col min="6" max="6" width="13.85546875" style="3086" customWidth="1"/>
    <col min="7" max="7" width="14.7109375" style="3086" customWidth="1"/>
    <col min="8" max="8" width="13.85546875" style="3086" customWidth="1"/>
    <col min="9" max="14" width="11.42578125" style="3086"/>
    <col min="15" max="15" width="19.42578125" style="3086" customWidth="1"/>
    <col min="16" max="17" width="11.42578125" style="3086"/>
    <col min="18" max="18" width="16.42578125" style="3086" customWidth="1"/>
    <col min="19" max="20" width="11.42578125" style="3086"/>
    <col min="21" max="21" width="13.7109375" style="3086" customWidth="1"/>
    <col min="22" max="16384" width="11.42578125" style="3086"/>
  </cols>
  <sheetData>
    <row r="1" spans="1:27" ht="21" customHeight="1" thickTop="1">
      <c r="A1" s="3477" t="str">
        <f t="shared" ref="A1:Y1" si="0">SUBSTITUTE(ADDRESS(1,COLUMN(),4),"1","")</f>
        <v>A</v>
      </c>
      <c r="B1" s="3477" t="str">
        <f t="shared" si="0"/>
        <v>B</v>
      </c>
      <c r="C1" s="3477" t="str">
        <f t="shared" si="0"/>
        <v>C</v>
      </c>
      <c r="D1" s="3477" t="str">
        <f t="shared" si="0"/>
        <v>D</v>
      </c>
      <c r="E1" s="3477" t="str">
        <f t="shared" si="0"/>
        <v>E</v>
      </c>
      <c r="F1" s="3477" t="str">
        <f t="shared" si="0"/>
        <v>F</v>
      </c>
      <c r="G1" s="3477" t="str">
        <f t="shared" si="0"/>
        <v>G</v>
      </c>
      <c r="H1" s="3477" t="str">
        <f t="shared" si="0"/>
        <v>H</v>
      </c>
      <c r="I1" s="3477" t="str">
        <f t="shared" si="0"/>
        <v>I</v>
      </c>
      <c r="J1" s="3477" t="str">
        <f t="shared" si="0"/>
        <v>J</v>
      </c>
      <c r="K1" s="3477" t="str">
        <f t="shared" si="0"/>
        <v>K</v>
      </c>
      <c r="L1" s="3477" t="str">
        <f t="shared" si="0"/>
        <v>L</v>
      </c>
      <c r="M1" s="3477" t="str">
        <f t="shared" si="0"/>
        <v>M</v>
      </c>
      <c r="N1" s="3477" t="str">
        <f t="shared" si="0"/>
        <v>N</v>
      </c>
      <c r="O1" s="3477" t="str">
        <f t="shared" si="0"/>
        <v>O</v>
      </c>
      <c r="P1" s="3477" t="str">
        <f t="shared" si="0"/>
        <v>P</v>
      </c>
      <c r="Q1" s="3477" t="str">
        <f t="shared" si="0"/>
        <v>Q</v>
      </c>
      <c r="R1" s="3477" t="str">
        <f t="shared" si="0"/>
        <v>R</v>
      </c>
      <c r="S1" s="3477" t="str">
        <f t="shared" si="0"/>
        <v>S</v>
      </c>
      <c r="T1" s="3477" t="str">
        <f t="shared" si="0"/>
        <v>T</v>
      </c>
      <c r="U1" s="3477" t="str">
        <f t="shared" si="0"/>
        <v>U</v>
      </c>
      <c r="V1" s="3477" t="str">
        <f t="shared" si="0"/>
        <v>V</v>
      </c>
      <c r="W1" s="3477" t="str">
        <f t="shared" si="0"/>
        <v>W</v>
      </c>
      <c r="X1" s="3477" t="str">
        <f t="shared" si="0"/>
        <v>X</v>
      </c>
      <c r="Y1" s="3477" t="str">
        <f t="shared" si="0"/>
        <v>Y</v>
      </c>
      <c r="Z1" s="75"/>
      <c r="AA1" s="10">
        <v>1</v>
      </c>
    </row>
    <row r="2" spans="1:27" ht="21" customHeight="1">
      <c r="A2" s="3012">
        <f t="shared" ref="A2:Y2" ca="1" si="1">CELL("largeur",A2)</f>
        <v>6</v>
      </c>
      <c r="B2" s="3012">
        <f t="shared" ca="1" si="1"/>
        <v>11</v>
      </c>
      <c r="C2" s="3012">
        <f t="shared" ca="1" si="1"/>
        <v>15</v>
      </c>
      <c r="D2" s="3012">
        <f t="shared" ca="1" si="1"/>
        <v>11</v>
      </c>
      <c r="E2" s="3012">
        <f t="shared" ca="1" si="1"/>
        <v>16</v>
      </c>
      <c r="F2" s="3012">
        <f t="shared" ca="1" si="1"/>
        <v>13</v>
      </c>
      <c r="G2" s="3012">
        <f t="shared" ca="1" si="1"/>
        <v>14</v>
      </c>
      <c r="H2" s="3012">
        <f t="shared" ca="1" si="1"/>
        <v>13</v>
      </c>
      <c r="I2" s="3012">
        <f t="shared" ca="1" si="1"/>
        <v>11</v>
      </c>
      <c r="J2" s="3012">
        <f t="shared" ca="1" si="1"/>
        <v>11</v>
      </c>
      <c r="K2" s="3012">
        <f t="shared" ca="1" si="1"/>
        <v>11</v>
      </c>
      <c r="L2" s="3012">
        <f t="shared" ca="1" si="1"/>
        <v>11</v>
      </c>
      <c r="M2" s="3012">
        <f t="shared" ca="1" si="1"/>
        <v>11</v>
      </c>
      <c r="N2" s="3012">
        <f t="shared" ca="1" si="1"/>
        <v>11</v>
      </c>
      <c r="O2" s="3012">
        <f t="shared" ca="1" si="1"/>
        <v>19</v>
      </c>
      <c r="P2" s="3012">
        <f t="shared" ca="1" si="1"/>
        <v>11</v>
      </c>
      <c r="Q2" s="3012">
        <f t="shared" ca="1" si="1"/>
        <v>11</v>
      </c>
      <c r="R2" s="3012">
        <f t="shared" ca="1" si="1"/>
        <v>16</v>
      </c>
      <c r="S2" s="3012">
        <f t="shared" ca="1" si="1"/>
        <v>11</v>
      </c>
      <c r="T2" s="3012">
        <f t="shared" ca="1" si="1"/>
        <v>11</v>
      </c>
      <c r="U2" s="3012">
        <f t="shared" ca="1" si="1"/>
        <v>13</v>
      </c>
      <c r="V2" s="3012">
        <f t="shared" ca="1" si="1"/>
        <v>11</v>
      </c>
      <c r="W2" s="3012">
        <f t="shared" ca="1" si="1"/>
        <v>11</v>
      </c>
      <c r="X2" s="3012">
        <f t="shared" ca="1" si="1"/>
        <v>11</v>
      </c>
      <c r="Y2" s="3012">
        <f t="shared" ca="1" si="1"/>
        <v>11</v>
      </c>
      <c r="Z2" s="75"/>
      <c r="AA2" s="10">
        <v>1</v>
      </c>
    </row>
    <row r="3" spans="1:27" ht="21" customHeight="1">
      <c r="A3" s="3013">
        <v>6</v>
      </c>
      <c r="B3" s="3013">
        <v>11</v>
      </c>
      <c r="C3" s="3013">
        <v>15</v>
      </c>
      <c r="D3" s="3013">
        <v>11</v>
      </c>
      <c r="E3" s="3013">
        <v>16</v>
      </c>
      <c r="F3" s="3013">
        <v>13</v>
      </c>
      <c r="G3" s="3013">
        <v>14</v>
      </c>
      <c r="H3" s="3013">
        <v>13</v>
      </c>
      <c r="I3" s="3013">
        <v>11</v>
      </c>
      <c r="J3" s="3013">
        <v>11</v>
      </c>
      <c r="K3" s="3013">
        <v>11</v>
      </c>
      <c r="L3" s="3013">
        <v>11</v>
      </c>
      <c r="M3" s="3013">
        <v>11</v>
      </c>
      <c r="N3" s="3013">
        <v>11</v>
      </c>
      <c r="O3" s="3013">
        <v>19</v>
      </c>
      <c r="P3" s="3013">
        <v>11</v>
      </c>
      <c r="Q3" s="3013">
        <v>11</v>
      </c>
      <c r="R3" s="3013">
        <v>16</v>
      </c>
      <c r="S3" s="3013">
        <v>11</v>
      </c>
      <c r="T3" s="3013">
        <v>11</v>
      </c>
      <c r="U3" s="3013">
        <v>13</v>
      </c>
      <c r="V3" s="3013">
        <v>11</v>
      </c>
      <c r="W3" s="3013">
        <v>11</v>
      </c>
      <c r="X3" s="3013">
        <v>11</v>
      </c>
      <c r="Y3" s="3013">
        <v>11</v>
      </c>
      <c r="Z3" s="75"/>
      <c r="AA3" s="10">
        <v>1</v>
      </c>
    </row>
    <row r="4" spans="1:27" s="3689" customFormat="1" ht="43.5" customHeight="1">
      <c r="A4" s="3687">
        <f>(ROW())</f>
        <v>4</v>
      </c>
      <c r="B4" s="5367" t="s">
        <v>11920</v>
      </c>
      <c r="C4" s="5367"/>
      <c r="D4" s="5367"/>
      <c r="E4" s="5367"/>
      <c r="F4" s="5367"/>
      <c r="G4" s="5367"/>
      <c r="H4" s="5367"/>
      <c r="I4" s="5367"/>
      <c r="J4" s="5367"/>
      <c r="K4" s="5367"/>
      <c r="L4" s="5367"/>
      <c r="M4" s="5367"/>
      <c r="N4" s="5367"/>
      <c r="O4" s="5367"/>
      <c r="P4" s="5367"/>
      <c r="Q4" s="5367"/>
      <c r="R4" s="75"/>
      <c r="S4" s="75"/>
      <c r="V4" s="75"/>
      <c r="W4" s="75"/>
      <c r="X4" s="75"/>
      <c r="Y4" s="75"/>
      <c r="Z4" s="75"/>
      <c r="AA4" s="10">
        <v>1</v>
      </c>
    </row>
    <row r="5" spans="1:27" s="3689" customFormat="1" ht="21" customHeight="1">
      <c r="A5" s="75"/>
      <c r="B5" s="75"/>
      <c r="C5" s="75"/>
      <c r="D5" s="75"/>
      <c r="E5" s="75"/>
      <c r="F5" s="75"/>
      <c r="G5" s="75"/>
      <c r="H5" s="75"/>
      <c r="I5" s="75"/>
      <c r="J5" s="75"/>
      <c r="K5" s="75"/>
      <c r="L5" s="75"/>
      <c r="M5" s="75"/>
      <c r="N5" s="75"/>
      <c r="O5" s="75"/>
      <c r="P5" s="75"/>
      <c r="Q5" s="75"/>
      <c r="R5" s="75"/>
      <c r="S5" s="75"/>
      <c r="T5" s="75"/>
      <c r="U5" s="75"/>
      <c r="V5" s="75"/>
      <c r="W5" s="75"/>
      <c r="X5" s="75"/>
      <c r="Y5" s="75"/>
      <c r="Z5" s="75"/>
      <c r="AA5" s="10">
        <v>1</v>
      </c>
    </row>
    <row r="6" spans="1:27" s="3689" customFormat="1" ht="21" customHeight="1">
      <c r="A6" s="75"/>
      <c r="B6" s="75"/>
      <c r="C6" s="3724" t="s">
        <v>11921</v>
      </c>
      <c r="D6" s="3724"/>
      <c r="E6" s="75"/>
      <c r="F6" s="75"/>
      <c r="G6" s="75"/>
      <c r="H6" s="75"/>
      <c r="I6" s="75"/>
      <c r="J6" s="3725" t="s">
        <v>11922</v>
      </c>
      <c r="K6" s="3726"/>
      <c r="L6" s="75"/>
      <c r="M6" s="75"/>
      <c r="N6" s="75"/>
      <c r="O6" s="75"/>
      <c r="P6" s="75"/>
      <c r="Q6" s="3727" t="str">
        <f ca="1">"Page N°"&amp;_xlfn.SHEET()</f>
        <v>Page N°16</v>
      </c>
      <c r="R6" s="75"/>
      <c r="S6" s="75"/>
      <c r="T6" s="3728" t="s">
        <v>14</v>
      </c>
      <c r="U6" s="1" t="str">
        <f>AA497</f>
        <v>AA497</v>
      </c>
      <c r="V6" s="75"/>
      <c r="W6" s="75"/>
      <c r="X6" s="75"/>
      <c r="Y6" s="75"/>
      <c r="Z6" s="75"/>
      <c r="AA6" s="10">
        <v>1</v>
      </c>
    </row>
    <row r="7" spans="1:27" s="3689" customFormat="1" ht="21" customHeight="1">
      <c r="A7" s="75"/>
      <c r="B7" s="75"/>
      <c r="C7" s="3729" t="str">
        <f>B56</f>
        <v>B56</v>
      </c>
      <c r="D7" s="3730" t="s">
        <v>6434</v>
      </c>
      <c r="E7" s="75"/>
      <c r="F7" s="75"/>
      <c r="G7" s="75"/>
      <c r="H7" s="75"/>
      <c r="I7" s="75"/>
      <c r="J7" s="3729" t="str">
        <f>J56</f>
        <v>J56</v>
      </c>
      <c r="K7" s="3730" t="s">
        <v>6434</v>
      </c>
      <c r="L7" s="75"/>
      <c r="M7" s="75"/>
      <c r="N7" s="75"/>
      <c r="O7" s="75"/>
      <c r="P7" s="75"/>
      <c r="Q7" s="3731"/>
      <c r="R7" s="75"/>
      <c r="S7" s="75"/>
      <c r="T7" s="75"/>
      <c r="U7" s="75"/>
      <c r="V7" s="75"/>
      <c r="W7" s="75"/>
      <c r="X7" s="75"/>
      <c r="Y7" s="75"/>
      <c r="Z7" s="75"/>
      <c r="AA7" s="10">
        <v>1</v>
      </c>
    </row>
    <row r="8" spans="1:27" s="3689" customFormat="1" ht="21"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10">
        <v>1</v>
      </c>
    </row>
    <row r="9" spans="1:27" s="3689" customFormat="1" ht="21" customHeight="1">
      <c r="A9" s="75"/>
      <c r="B9" s="75"/>
      <c r="C9" s="3724" t="s">
        <v>11923</v>
      </c>
      <c r="D9" s="3732"/>
      <c r="E9" s="75"/>
      <c r="F9" s="75"/>
      <c r="G9" s="75"/>
      <c r="H9" s="75"/>
      <c r="I9" s="75"/>
      <c r="J9" s="3724" t="s">
        <v>11924</v>
      </c>
      <c r="K9" s="3733"/>
      <c r="L9" s="75"/>
      <c r="M9" s="75"/>
      <c r="N9" s="75"/>
      <c r="O9" s="75"/>
      <c r="P9" s="75"/>
      <c r="Q9" s="3731"/>
      <c r="R9" s="75"/>
      <c r="S9" s="75"/>
      <c r="T9" s="75"/>
      <c r="U9" s="75"/>
      <c r="V9" s="75"/>
      <c r="W9" s="75"/>
      <c r="X9" s="75"/>
      <c r="Y9" s="75"/>
      <c r="Z9" s="75"/>
      <c r="AA9" s="10">
        <v>1</v>
      </c>
    </row>
    <row r="10" spans="1:27" s="3689" customFormat="1" ht="21" customHeight="1">
      <c r="A10" s="75"/>
      <c r="B10" s="75"/>
      <c r="C10" s="3729" t="str">
        <f>B73</f>
        <v>B73</v>
      </c>
      <c r="D10" s="3730" t="s">
        <v>6434</v>
      </c>
      <c r="E10" s="75"/>
      <c r="F10" s="75"/>
      <c r="G10" s="75"/>
      <c r="H10" s="75"/>
      <c r="I10" s="75"/>
      <c r="J10" s="3729" t="str">
        <f>H187</f>
        <v>H187</v>
      </c>
      <c r="K10" s="3730" t="s">
        <v>6434</v>
      </c>
      <c r="L10" s="75"/>
      <c r="M10" s="75"/>
      <c r="N10" s="75"/>
      <c r="O10" s="75"/>
      <c r="P10" s="75"/>
      <c r="Q10" s="3731"/>
      <c r="R10" s="75"/>
      <c r="S10" s="75"/>
      <c r="T10" s="75"/>
      <c r="U10" s="75"/>
      <c r="V10" s="75"/>
      <c r="W10" s="75"/>
      <c r="X10" s="75"/>
      <c r="Y10" s="75"/>
      <c r="Z10" s="75"/>
      <c r="AA10" s="10">
        <v>1</v>
      </c>
    </row>
    <row r="11" spans="1:27" s="3689" customFormat="1" ht="21"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10">
        <v>1</v>
      </c>
    </row>
    <row r="12" spans="1:27" s="3689" customFormat="1" ht="21" customHeight="1">
      <c r="A12" s="75"/>
      <c r="B12" s="75"/>
      <c r="C12" s="3724" t="s">
        <v>11925</v>
      </c>
      <c r="D12" s="3734"/>
      <c r="E12" s="75"/>
      <c r="F12" s="75"/>
      <c r="G12" s="75"/>
      <c r="H12" s="75"/>
      <c r="I12" s="75"/>
      <c r="J12" s="3724" t="s">
        <v>11926</v>
      </c>
      <c r="K12" s="3733"/>
      <c r="L12" s="75"/>
      <c r="M12" s="75"/>
      <c r="N12" s="75"/>
      <c r="O12" s="75"/>
      <c r="P12" s="75"/>
      <c r="Q12" s="3734"/>
      <c r="R12" s="75"/>
      <c r="S12" s="75"/>
      <c r="T12" s="75"/>
      <c r="U12" s="75"/>
      <c r="V12" s="75"/>
      <c r="W12" s="75"/>
      <c r="X12" s="75"/>
      <c r="Y12" s="75"/>
      <c r="Z12" s="75"/>
      <c r="AA12" s="10">
        <v>1</v>
      </c>
    </row>
    <row r="13" spans="1:27" s="3689" customFormat="1" ht="21" customHeight="1">
      <c r="A13" s="75"/>
      <c r="B13" s="75"/>
      <c r="C13" s="3729" t="str">
        <f>B103</f>
        <v>B103</v>
      </c>
      <c r="D13" s="3730" t="s">
        <v>6434</v>
      </c>
      <c r="E13" s="75"/>
      <c r="F13" s="75"/>
      <c r="G13" s="75"/>
      <c r="H13" s="75"/>
      <c r="I13" s="75"/>
      <c r="J13" s="3729" t="str">
        <f>H202</f>
        <v>H202</v>
      </c>
      <c r="K13" s="3730" t="s">
        <v>6434</v>
      </c>
      <c r="L13" s="75"/>
      <c r="M13" s="75"/>
      <c r="N13" s="75"/>
      <c r="O13" s="75"/>
      <c r="P13" s="75"/>
      <c r="Q13" s="3735"/>
      <c r="R13" s="75"/>
      <c r="S13" s="75"/>
      <c r="T13" s="75"/>
      <c r="U13" s="75"/>
      <c r="V13" s="75"/>
      <c r="W13" s="75"/>
      <c r="X13" s="75"/>
      <c r="Y13" s="75"/>
      <c r="Z13" s="75"/>
      <c r="AA13" s="10">
        <v>1</v>
      </c>
    </row>
    <row r="14" spans="1:27" s="3689" customFormat="1" ht="21" customHeight="1">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10">
        <v>1</v>
      </c>
    </row>
    <row r="15" spans="1:27" s="3689" customFormat="1" ht="21" customHeight="1">
      <c r="A15" s="75"/>
      <c r="B15" s="75"/>
      <c r="C15" s="3724" t="s">
        <v>11927</v>
      </c>
      <c r="D15" s="3736"/>
      <c r="E15" s="75"/>
      <c r="F15" s="75"/>
      <c r="G15" s="75"/>
      <c r="H15" s="75"/>
      <c r="I15" s="75"/>
      <c r="J15" s="3724" t="s">
        <v>11928</v>
      </c>
      <c r="K15" s="3733"/>
      <c r="L15" s="75"/>
      <c r="M15" s="75"/>
      <c r="N15" s="75"/>
      <c r="O15" s="75"/>
      <c r="P15" s="75"/>
      <c r="Q15" s="3731"/>
      <c r="R15" s="75"/>
      <c r="S15" s="75"/>
      <c r="T15" s="75"/>
      <c r="U15" s="75"/>
      <c r="V15" s="75"/>
      <c r="W15" s="75"/>
      <c r="X15" s="75"/>
      <c r="Y15" s="75"/>
      <c r="Z15" s="75"/>
      <c r="AA15" s="10">
        <v>1</v>
      </c>
    </row>
    <row r="16" spans="1:27" s="3689" customFormat="1" ht="21" customHeight="1">
      <c r="A16" s="75"/>
      <c r="B16" s="75"/>
      <c r="C16" s="3729" t="str">
        <f>B123</f>
        <v>B123</v>
      </c>
      <c r="D16" s="3730" t="s">
        <v>6434</v>
      </c>
      <c r="E16" s="75"/>
      <c r="F16" s="75"/>
      <c r="G16" s="75"/>
      <c r="H16" s="75"/>
      <c r="I16" s="75"/>
      <c r="J16" s="3729" t="str">
        <f>N221</f>
        <v>N221</v>
      </c>
      <c r="K16" s="3730" t="s">
        <v>6434</v>
      </c>
      <c r="L16" s="75"/>
      <c r="M16" s="75"/>
      <c r="N16" s="75"/>
      <c r="O16" s="75"/>
      <c r="P16" s="75"/>
      <c r="Q16" s="3731"/>
      <c r="R16" s="75"/>
      <c r="S16" s="75"/>
      <c r="T16" s="75"/>
      <c r="U16" s="75"/>
      <c r="V16" s="75"/>
      <c r="W16" s="75"/>
      <c r="X16" s="75"/>
      <c r="Y16" s="75"/>
      <c r="Z16" s="75"/>
      <c r="AA16" s="10">
        <v>1</v>
      </c>
    </row>
    <row r="17" spans="1:27" s="3689" customFormat="1" ht="21"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10">
        <v>1</v>
      </c>
    </row>
    <row r="18" spans="1:27" s="3689" customFormat="1" ht="21" customHeight="1">
      <c r="A18" s="75"/>
      <c r="B18" s="75"/>
      <c r="C18" s="3724" t="s">
        <v>11929</v>
      </c>
      <c r="D18" s="3737"/>
      <c r="E18" s="75"/>
      <c r="F18" s="75"/>
      <c r="G18" s="75"/>
      <c r="H18" s="75"/>
      <c r="I18" s="75"/>
      <c r="J18" s="3724" t="s">
        <v>11930</v>
      </c>
      <c r="K18" s="3733"/>
      <c r="L18" s="75"/>
      <c r="M18" s="75"/>
      <c r="N18" s="75"/>
      <c r="O18" s="75"/>
      <c r="P18" s="75"/>
      <c r="Q18" s="3731"/>
      <c r="R18" s="75"/>
      <c r="S18" s="75"/>
      <c r="T18" s="75"/>
      <c r="U18" s="75"/>
      <c r="V18" s="75"/>
      <c r="W18" s="75"/>
      <c r="X18" s="75"/>
      <c r="Y18" s="75"/>
      <c r="Z18" s="75"/>
      <c r="AA18" s="10">
        <v>1</v>
      </c>
    </row>
    <row r="19" spans="1:27" s="3689" customFormat="1" ht="21" customHeight="1">
      <c r="A19" s="75"/>
      <c r="B19" s="75"/>
      <c r="C19" s="3729" t="str">
        <f>B138</f>
        <v>B138</v>
      </c>
      <c r="D19" s="3730" t="s">
        <v>6434</v>
      </c>
      <c r="E19" s="75"/>
      <c r="F19" s="75"/>
      <c r="G19" s="75"/>
      <c r="H19" s="75"/>
      <c r="I19" s="75"/>
      <c r="J19" s="3729" t="str">
        <f>N233</f>
        <v>N233</v>
      </c>
      <c r="K19" s="3730" t="s">
        <v>6434</v>
      </c>
      <c r="L19" s="75"/>
      <c r="M19" s="75"/>
      <c r="N19" s="75"/>
      <c r="O19" s="75"/>
      <c r="P19" s="75"/>
      <c r="Q19" s="3731"/>
      <c r="R19" s="75"/>
      <c r="S19" s="75"/>
      <c r="T19" s="75"/>
      <c r="U19" s="75"/>
      <c r="V19" s="75"/>
      <c r="W19" s="75"/>
      <c r="X19" s="75"/>
      <c r="Y19" s="75"/>
      <c r="Z19" s="75"/>
      <c r="AA19" s="10">
        <v>1</v>
      </c>
    </row>
    <row r="20" spans="1:27" s="3689" customFormat="1" ht="21" customHeight="1">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10">
        <v>1</v>
      </c>
    </row>
    <row r="21" spans="1:27" s="3689" customFormat="1" ht="21" customHeight="1">
      <c r="A21" s="75"/>
      <c r="B21" s="75"/>
      <c r="C21" s="3724" t="s">
        <v>11931</v>
      </c>
      <c r="D21" s="3738"/>
      <c r="E21" s="75"/>
      <c r="F21" s="75"/>
      <c r="G21" s="75"/>
      <c r="H21" s="75"/>
      <c r="I21" s="75"/>
      <c r="J21" s="3724" t="s">
        <v>11932</v>
      </c>
      <c r="K21" s="3733"/>
      <c r="L21" s="75"/>
      <c r="M21" s="75"/>
      <c r="N21" s="75"/>
      <c r="O21" s="75"/>
      <c r="P21" s="75"/>
      <c r="Q21" s="3731"/>
      <c r="R21" s="75"/>
      <c r="S21" s="75"/>
      <c r="T21" s="75"/>
      <c r="U21" s="75"/>
      <c r="V21" s="75"/>
      <c r="W21" s="75"/>
      <c r="X21" s="75"/>
      <c r="Y21" s="75"/>
      <c r="Z21" s="75"/>
      <c r="AA21" s="10">
        <v>1</v>
      </c>
    </row>
    <row r="22" spans="1:27" s="3689" customFormat="1" ht="21" customHeight="1">
      <c r="A22" s="75"/>
      <c r="B22" s="75"/>
      <c r="C22" s="3729" t="str">
        <f>B159</f>
        <v>B159</v>
      </c>
      <c r="D22" s="3730" t="s">
        <v>6434</v>
      </c>
      <c r="E22" s="75"/>
      <c r="F22" s="75"/>
      <c r="G22" s="75"/>
      <c r="H22" s="75"/>
      <c r="I22" s="75"/>
      <c r="J22" s="3729" t="str">
        <f>M250</f>
        <v>M250</v>
      </c>
      <c r="K22" s="3730" t="s">
        <v>6434</v>
      </c>
      <c r="L22" s="75"/>
      <c r="M22" s="75"/>
      <c r="N22" s="75"/>
      <c r="O22" s="75"/>
      <c r="P22" s="75"/>
      <c r="Q22" s="3731"/>
      <c r="R22" s="75"/>
      <c r="S22" s="75"/>
      <c r="T22" s="75"/>
      <c r="U22" s="75"/>
      <c r="V22" s="75"/>
      <c r="W22" s="75"/>
      <c r="X22" s="75"/>
      <c r="Y22" s="75"/>
      <c r="Z22" s="75"/>
      <c r="AA22" s="10">
        <v>1</v>
      </c>
    </row>
    <row r="23" spans="1:27" s="3689" customFormat="1" ht="21" customHeight="1">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10">
        <v>1</v>
      </c>
    </row>
    <row r="24" spans="1:27" s="3689" customFormat="1" ht="21" customHeight="1">
      <c r="A24" s="75"/>
      <c r="B24" s="75"/>
      <c r="C24" s="3724" t="s">
        <v>11933</v>
      </c>
      <c r="D24" s="3738"/>
      <c r="E24" s="75"/>
      <c r="F24" s="75"/>
      <c r="G24" s="75"/>
      <c r="H24" s="75"/>
      <c r="I24" s="75"/>
      <c r="J24" s="3724" t="s">
        <v>11934</v>
      </c>
      <c r="K24" s="3736"/>
      <c r="L24" s="75"/>
      <c r="M24" s="75"/>
      <c r="N24" s="75"/>
      <c r="O24" s="75"/>
      <c r="P24" s="75"/>
      <c r="Q24" s="3731"/>
      <c r="R24" s="75"/>
      <c r="S24" s="75"/>
      <c r="T24" s="75"/>
      <c r="U24" s="75"/>
      <c r="V24" s="75"/>
      <c r="W24" s="75"/>
      <c r="X24" s="75"/>
      <c r="Y24" s="75"/>
      <c r="Z24" s="75"/>
      <c r="AA24" s="10">
        <v>1</v>
      </c>
    </row>
    <row r="25" spans="1:27" s="3689" customFormat="1" ht="21" customHeight="1">
      <c r="A25" s="75"/>
      <c r="B25" s="75"/>
      <c r="C25" s="3729" t="str">
        <f>B172</f>
        <v>B172</v>
      </c>
      <c r="D25" s="3730" t="s">
        <v>6434</v>
      </c>
      <c r="E25" s="75"/>
      <c r="F25" s="75"/>
      <c r="G25" s="75"/>
      <c r="H25" s="75"/>
      <c r="I25" s="75"/>
      <c r="J25" s="3729" t="str">
        <f>B358</f>
        <v>B358</v>
      </c>
      <c r="K25" s="3730" t="s">
        <v>6434</v>
      </c>
      <c r="L25" s="75"/>
      <c r="M25" s="75"/>
      <c r="N25" s="75"/>
      <c r="O25" s="75"/>
      <c r="P25" s="75"/>
      <c r="Q25" s="3731"/>
      <c r="R25" s="75"/>
      <c r="S25" s="75"/>
      <c r="T25" s="75"/>
      <c r="U25" s="75"/>
      <c r="V25" s="75"/>
      <c r="W25" s="75"/>
      <c r="X25" s="75"/>
      <c r="Y25" s="75"/>
      <c r="Z25" s="75"/>
      <c r="AA25" s="10">
        <v>1</v>
      </c>
    </row>
    <row r="26" spans="1:27" s="3689" customFormat="1" ht="21" customHeight="1">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10">
        <v>1</v>
      </c>
    </row>
    <row r="27" spans="1:27" s="3689" customFormat="1" ht="21" customHeight="1">
      <c r="A27" s="75"/>
      <c r="B27" s="75"/>
      <c r="C27" s="3724" t="s">
        <v>11924</v>
      </c>
      <c r="D27" s="3733"/>
      <c r="E27" s="75"/>
      <c r="F27" s="75"/>
      <c r="G27" s="75"/>
      <c r="H27" s="75"/>
      <c r="I27" s="75"/>
      <c r="J27" s="3724" t="s">
        <v>11935</v>
      </c>
      <c r="K27" s="3736"/>
      <c r="L27" s="75"/>
      <c r="M27" s="75"/>
      <c r="N27" s="75"/>
      <c r="O27" s="75"/>
      <c r="P27" s="75"/>
      <c r="Q27" s="3731"/>
      <c r="R27" s="75"/>
      <c r="S27" s="75"/>
      <c r="T27" s="75"/>
      <c r="U27" s="75"/>
      <c r="V27" s="75"/>
      <c r="W27" s="75"/>
      <c r="X27" s="75"/>
      <c r="Y27" s="75"/>
      <c r="Z27" s="75"/>
      <c r="AA27" s="10">
        <v>1</v>
      </c>
    </row>
    <row r="28" spans="1:27" s="3689" customFormat="1" ht="21" customHeight="1">
      <c r="A28" s="75"/>
      <c r="B28" s="75"/>
      <c r="C28" s="3729" t="str">
        <f>B187</f>
        <v>B187</v>
      </c>
      <c r="D28" s="3730" t="s">
        <v>6434</v>
      </c>
      <c r="E28" s="75"/>
      <c r="F28" s="75"/>
      <c r="G28" s="75"/>
      <c r="H28" s="75"/>
      <c r="I28" s="75"/>
      <c r="J28" s="3729" t="str">
        <f>H345</f>
        <v>H345</v>
      </c>
      <c r="K28" s="3730" t="s">
        <v>6434</v>
      </c>
      <c r="L28" s="75"/>
      <c r="M28" s="75"/>
      <c r="N28" s="75"/>
      <c r="O28" s="75"/>
      <c r="P28" s="75"/>
      <c r="Q28" s="3731"/>
      <c r="R28" s="75"/>
      <c r="S28" s="75"/>
      <c r="T28" s="75"/>
      <c r="U28" s="75"/>
      <c r="V28" s="75"/>
      <c r="W28" s="75"/>
      <c r="X28" s="75"/>
      <c r="Y28" s="75"/>
      <c r="Z28" s="75"/>
      <c r="AA28" s="10">
        <v>1</v>
      </c>
    </row>
    <row r="29" spans="1:27" s="3689" customFormat="1" ht="21" customHeight="1">
      <c r="A29" s="75"/>
      <c r="B29" s="75"/>
      <c r="C29" s="3738"/>
      <c r="D29" s="3738"/>
      <c r="E29" s="75"/>
      <c r="F29" s="75"/>
      <c r="G29" s="75"/>
      <c r="H29" s="75"/>
      <c r="I29" s="75"/>
      <c r="L29" s="75"/>
      <c r="M29" s="75"/>
      <c r="N29" s="75"/>
      <c r="O29" s="75"/>
      <c r="P29" s="75"/>
      <c r="Q29" s="3731"/>
      <c r="R29" s="75"/>
      <c r="S29" s="75"/>
      <c r="T29" s="75"/>
      <c r="U29" s="75"/>
      <c r="V29" s="75"/>
      <c r="W29" s="75"/>
      <c r="X29" s="75"/>
      <c r="Y29" s="75"/>
      <c r="Z29" s="75"/>
      <c r="AA29" s="10">
        <v>1</v>
      </c>
    </row>
    <row r="30" spans="1:27" s="3689" customFormat="1" ht="21" customHeight="1">
      <c r="A30" s="75"/>
      <c r="B30" s="75"/>
      <c r="C30" s="3724" t="s">
        <v>11926</v>
      </c>
      <c r="D30" s="3733"/>
      <c r="E30" s="75"/>
      <c r="F30" s="75"/>
      <c r="G30" s="75"/>
      <c r="H30" s="75"/>
      <c r="I30" s="75"/>
      <c r="J30" s="3724" t="s">
        <v>11936</v>
      </c>
      <c r="K30" s="3736"/>
      <c r="L30" s="75"/>
      <c r="M30" s="75"/>
      <c r="N30" s="75"/>
      <c r="O30" s="75"/>
      <c r="P30" s="75"/>
      <c r="Q30" s="3731"/>
      <c r="R30" s="75"/>
      <c r="S30" s="75"/>
      <c r="T30" s="75"/>
      <c r="U30" s="75"/>
      <c r="V30" s="75"/>
      <c r="W30" s="75"/>
      <c r="X30" s="75"/>
      <c r="Y30" s="75"/>
      <c r="Z30" s="75"/>
      <c r="AA30" s="10">
        <v>1</v>
      </c>
    </row>
    <row r="31" spans="1:27" s="3689" customFormat="1" ht="21" customHeight="1">
      <c r="A31" s="75"/>
      <c r="B31" s="75"/>
      <c r="C31" s="3729" t="str">
        <f>B202</f>
        <v>B202</v>
      </c>
      <c r="D31" s="3730" t="s">
        <v>6434</v>
      </c>
      <c r="E31" s="75"/>
      <c r="F31" s="75"/>
      <c r="G31" s="75"/>
      <c r="H31" s="75"/>
      <c r="I31" s="75"/>
      <c r="J31" s="3729" t="str">
        <f>B385</f>
        <v>B385</v>
      </c>
      <c r="K31" s="3730" t="s">
        <v>6434</v>
      </c>
      <c r="L31" s="75"/>
      <c r="M31" s="75"/>
      <c r="N31" s="75"/>
      <c r="O31" s="75"/>
      <c r="P31" s="75"/>
      <c r="Q31" s="3731"/>
      <c r="R31" s="75"/>
      <c r="S31" s="75"/>
      <c r="T31" s="75"/>
      <c r="U31" s="75"/>
      <c r="V31" s="75"/>
      <c r="W31" s="75"/>
      <c r="X31" s="75"/>
      <c r="Y31" s="75"/>
      <c r="Z31" s="75"/>
      <c r="AA31" s="10">
        <v>1</v>
      </c>
    </row>
    <row r="32" spans="1:27" s="3689" customFormat="1" ht="21" customHeight="1">
      <c r="A32" s="75"/>
      <c r="B32" s="75"/>
      <c r="C32" s="3738"/>
      <c r="D32" s="3738"/>
      <c r="E32" s="75"/>
      <c r="F32" s="75"/>
      <c r="G32" s="75"/>
      <c r="H32" s="75"/>
      <c r="I32" s="75"/>
      <c r="J32" s="3738"/>
      <c r="K32" s="3738"/>
      <c r="L32" s="75"/>
      <c r="M32" s="75"/>
      <c r="N32" s="75"/>
      <c r="O32" s="75"/>
      <c r="P32" s="75"/>
      <c r="Q32" s="3731"/>
      <c r="R32" s="75"/>
      <c r="S32" s="75"/>
      <c r="T32" s="75"/>
      <c r="U32" s="75"/>
      <c r="V32" s="75"/>
      <c r="W32" s="75"/>
      <c r="X32" s="75"/>
      <c r="Y32" s="75"/>
      <c r="Z32" s="75"/>
      <c r="AA32" s="10">
        <v>1</v>
      </c>
    </row>
    <row r="33" spans="1:27" s="3689" customFormat="1" ht="21" customHeight="1">
      <c r="A33" s="75"/>
      <c r="B33" s="75"/>
      <c r="C33" s="3724" t="s">
        <v>11925</v>
      </c>
      <c r="D33" s="3738"/>
      <c r="E33" s="75"/>
      <c r="F33" s="75"/>
      <c r="G33" s="75"/>
      <c r="H33" s="75"/>
      <c r="I33" s="75"/>
      <c r="J33" s="3724" t="s">
        <v>11937</v>
      </c>
      <c r="K33" s="3736"/>
      <c r="L33" s="75"/>
      <c r="M33" s="75"/>
      <c r="N33" s="75"/>
      <c r="O33" s="75"/>
      <c r="P33" s="75"/>
      <c r="Q33" s="3731"/>
      <c r="R33" s="75"/>
      <c r="S33" s="75"/>
      <c r="T33" s="75"/>
      <c r="U33" s="75"/>
      <c r="V33" s="75"/>
      <c r="W33" s="75"/>
      <c r="X33" s="75"/>
      <c r="Y33" s="75"/>
      <c r="Z33" s="75"/>
      <c r="AA33" s="10">
        <v>1</v>
      </c>
    </row>
    <row r="34" spans="1:27" s="3689" customFormat="1" ht="21" customHeight="1">
      <c r="A34" s="75"/>
      <c r="B34" s="75"/>
      <c r="C34" s="3729" t="str">
        <f>B221</f>
        <v>B221</v>
      </c>
      <c r="D34" s="3730" t="s">
        <v>6434</v>
      </c>
      <c r="E34" s="75"/>
      <c r="F34" s="75"/>
      <c r="G34" s="75"/>
      <c r="H34" s="75"/>
      <c r="I34" s="75"/>
      <c r="J34" s="3729" t="str">
        <f>B405</f>
        <v>B405</v>
      </c>
      <c r="K34" s="3730" t="s">
        <v>6434</v>
      </c>
      <c r="L34" s="75"/>
      <c r="M34" s="75"/>
      <c r="N34" s="75"/>
      <c r="O34" s="75"/>
      <c r="P34" s="75"/>
      <c r="Q34" s="3731"/>
      <c r="R34" s="75"/>
      <c r="S34" s="75"/>
      <c r="T34" s="75"/>
      <c r="U34" s="75"/>
      <c r="V34" s="75"/>
      <c r="W34" s="75"/>
      <c r="X34" s="75"/>
      <c r="Y34" s="75"/>
      <c r="Z34" s="75"/>
      <c r="AA34" s="10">
        <v>1</v>
      </c>
    </row>
    <row r="35" spans="1:27" s="3689" customFormat="1" ht="21" customHeight="1">
      <c r="A35" s="75"/>
      <c r="B35" s="75"/>
      <c r="C35" s="3738"/>
      <c r="D35" s="3738"/>
      <c r="E35" s="75"/>
      <c r="F35" s="75"/>
      <c r="G35" s="75"/>
      <c r="H35" s="75"/>
      <c r="I35" s="75"/>
      <c r="J35" s="3738"/>
      <c r="K35" s="3738"/>
      <c r="L35" s="75"/>
      <c r="M35" s="75"/>
      <c r="N35" s="75"/>
      <c r="O35" s="75"/>
      <c r="P35" s="75"/>
      <c r="Q35" s="3731"/>
      <c r="R35" s="75"/>
      <c r="S35" s="75"/>
      <c r="T35" s="75"/>
      <c r="U35" s="75"/>
      <c r="V35" s="75"/>
      <c r="W35" s="75"/>
      <c r="X35" s="75"/>
      <c r="Y35" s="75"/>
      <c r="Z35" s="75"/>
      <c r="AA35" s="10">
        <v>1</v>
      </c>
    </row>
    <row r="36" spans="1:27" s="3689" customFormat="1" ht="21" customHeight="1">
      <c r="A36" s="75"/>
      <c r="B36" s="75"/>
      <c r="C36" s="3724" t="s">
        <v>11938</v>
      </c>
      <c r="D36" s="3736"/>
      <c r="E36" s="75"/>
      <c r="F36" s="75"/>
      <c r="G36" s="75"/>
      <c r="H36" s="75"/>
      <c r="I36" s="75"/>
      <c r="J36" s="3724" t="s">
        <v>11939</v>
      </c>
      <c r="K36" s="3736"/>
      <c r="L36" s="75"/>
      <c r="M36" s="75"/>
      <c r="N36" s="75"/>
      <c r="O36" s="75"/>
      <c r="P36" s="75"/>
      <c r="Q36" s="3731"/>
      <c r="R36" s="75"/>
      <c r="S36" s="75"/>
      <c r="T36" s="75"/>
      <c r="U36" s="75"/>
      <c r="V36" s="75"/>
      <c r="W36" s="75"/>
      <c r="X36" s="75"/>
      <c r="Y36" s="75"/>
      <c r="Z36" s="75"/>
      <c r="AA36" s="10">
        <v>1</v>
      </c>
    </row>
    <row r="37" spans="1:27" s="3689" customFormat="1" ht="21" customHeight="1">
      <c r="A37" s="75"/>
      <c r="B37" s="75"/>
      <c r="C37" s="3729" t="str">
        <f>B241</f>
        <v>B241</v>
      </c>
      <c r="D37" s="3730" t="s">
        <v>6434</v>
      </c>
      <c r="E37" s="75"/>
      <c r="F37" s="75"/>
      <c r="G37" s="75"/>
      <c r="H37" s="75"/>
      <c r="I37" s="75"/>
      <c r="J37" s="3729" t="str">
        <f>B419</f>
        <v>B419</v>
      </c>
      <c r="K37" s="3730" t="s">
        <v>6434</v>
      </c>
      <c r="L37" s="75"/>
      <c r="M37" s="75"/>
      <c r="N37" s="75"/>
      <c r="O37" s="75"/>
      <c r="P37" s="75"/>
      <c r="Q37" s="3731"/>
      <c r="R37" s="75"/>
      <c r="S37" s="75"/>
      <c r="T37" s="75"/>
      <c r="U37" s="75"/>
      <c r="V37" s="75"/>
      <c r="W37" s="75"/>
      <c r="X37" s="75"/>
      <c r="Y37" s="75"/>
      <c r="Z37" s="75"/>
      <c r="AA37" s="10">
        <v>1</v>
      </c>
    </row>
    <row r="38" spans="1:27" s="3689" customFormat="1" ht="21" customHeight="1">
      <c r="A38" s="75"/>
      <c r="B38" s="75"/>
      <c r="C38" s="3738"/>
      <c r="D38" s="3738"/>
      <c r="E38" s="75"/>
      <c r="F38" s="75"/>
      <c r="G38" s="75"/>
      <c r="H38" s="75"/>
      <c r="I38" s="75"/>
      <c r="J38" s="3738"/>
      <c r="K38" s="3738"/>
      <c r="L38" s="75"/>
      <c r="M38" s="75"/>
      <c r="N38" s="75"/>
      <c r="O38" s="75"/>
      <c r="P38" s="75"/>
      <c r="Q38" s="3731"/>
      <c r="R38" s="75"/>
      <c r="S38" s="75"/>
      <c r="T38" s="75"/>
      <c r="U38" s="75"/>
      <c r="V38" s="75"/>
      <c r="W38" s="75"/>
      <c r="X38" s="75"/>
      <c r="Y38" s="75"/>
      <c r="Z38" s="75"/>
      <c r="AA38" s="10">
        <v>1</v>
      </c>
    </row>
    <row r="39" spans="1:27" s="3689" customFormat="1" ht="21" customHeight="1">
      <c r="A39" s="75"/>
      <c r="B39" s="75"/>
      <c r="C39" s="3724" t="s">
        <v>11940</v>
      </c>
      <c r="D39" s="3736"/>
      <c r="E39" s="75"/>
      <c r="F39" s="75"/>
      <c r="G39" s="75"/>
      <c r="H39" s="75"/>
      <c r="I39" s="75"/>
      <c r="J39" s="3724" t="s">
        <v>11941</v>
      </c>
      <c r="K39" s="3736"/>
      <c r="L39" s="75"/>
      <c r="M39" s="75"/>
      <c r="N39" s="75"/>
      <c r="O39" s="75"/>
      <c r="P39" s="75"/>
      <c r="Q39" s="3731"/>
      <c r="R39" s="75"/>
      <c r="S39" s="75"/>
      <c r="T39" s="75"/>
      <c r="U39" s="75"/>
      <c r="V39" s="75"/>
      <c r="W39" s="75"/>
      <c r="X39" s="75"/>
      <c r="Y39" s="75"/>
      <c r="Z39" s="75"/>
      <c r="AA39" s="10">
        <v>1</v>
      </c>
    </row>
    <row r="40" spans="1:27" s="3689" customFormat="1" ht="21" customHeight="1">
      <c r="A40" s="75"/>
      <c r="B40" s="75"/>
      <c r="C40" s="3729" t="str">
        <f>B250</f>
        <v>B250</v>
      </c>
      <c r="D40" s="3730" t="s">
        <v>6434</v>
      </c>
      <c r="E40" s="75"/>
      <c r="F40" s="75"/>
      <c r="G40" s="75"/>
      <c r="H40" s="75"/>
      <c r="I40" s="75"/>
      <c r="J40" s="3729" t="str">
        <f>B449</f>
        <v>B449</v>
      </c>
      <c r="K40" s="3730" t="s">
        <v>6434</v>
      </c>
      <c r="L40" s="75"/>
      <c r="M40" s="75"/>
      <c r="N40" s="75"/>
      <c r="O40" s="75"/>
      <c r="P40" s="75"/>
      <c r="Q40" s="3731"/>
      <c r="R40" s="75"/>
      <c r="S40" s="75"/>
      <c r="T40" s="75"/>
      <c r="U40" s="75"/>
      <c r="V40" s="75"/>
      <c r="W40" s="75"/>
      <c r="X40" s="75"/>
      <c r="Y40" s="75"/>
      <c r="Z40" s="75"/>
      <c r="AA40" s="10">
        <v>1</v>
      </c>
    </row>
    <row r="41" spans="1:27" s="3689" customFormat="1" ht="21" customHeight="1">
      <c r="A41" s="75"/>
      <c r="B41" s="75"/>
      <c r="C41" s="3738"/>
      <c r="D41" s="3738"/>
      <c r="E41" s="75"/>
      <c r="F41" s="75"/>
      <c r="G41" s="75"/>
      <c r="H41" s="75"/>
      <c r="I41" s="75"/>
      <c r="J41" s="3738"/>
      <c r="K41" s="3738"/>
      <c r="L41" s="75"/>
      <c r="M41" s="75"/>
      <c r="N41" s="75"/>
      <c r="O41" s="75"/>
      <c r="P41" s="75"/>
      <c r="Q41" s="3731"/>
      <c r="R41" s="75"/>
      <c r="S41" s="75"/>
      <c r="T41" s="75"/>
      <c r="U41" s="75"/>
      <c r="V41" s="75"/>
      <c r="W41" s="75"/>
      <c r="X41" s="75"/>
      <c r="Y41" s="75"/>
      <c r="Z41" s="75"/>
      <c r="AA41" s="10">
        <v>1</v>
      </c>
    </row>
    <row r="42" spans="1:27" s="3689" customFormat="1" ht="21" customHeight="1">
      <c r="A42" s="75"/>
      <c r="B42" s="75"/>
      <c r="C42" s="3724" t="s">
        <v>11942</v>
      </c>
      <c r="D42" s="3736"/>
      <c r="E42" s="75"/>
      <c r="F42" s="75"/>
      <c r="G42" s="75"/>
      <c r="H42" s="75"/>
      <c r="I42" s="75"/>
      <c r="J42" s="3724" t="s">
        <v>11943</v>
      </c>
      <c r="K42" s="3736"/>
      <c r="L42" s="75"/>
      <c r="M42" s="75"/>
      <c r="N42" s="75"/>
      <c r="O42" s="75"/>
      <c r="P42" s="75"/>
      <c r="Q42" s="3731"/>
      <c r="R42" s="75"/>
      <c r="S42" s="75"/>
      <c r="T42" s="75"/>
      <c r="U42" s="75"/>
      <c r="V42" s="75"/>
      <c r="W42" s="75"/>
      <c r="X42" s="75"/>
      <c r="Y42" s="75"/>
      <c r="Z42" s="75"/>
      <c r="AA42" s="10">
        <v>1</v>
      </c>
    </row>
    <row r="43" spans="1:27" s="3689" customFormat="1" ht="21" customHeight="1">
      <c r="A43" s="75"/>
      <c r="B43" s="75"/>
      <c r="C43" s="3729" t="str">
        <f>B278</f>
        <v>B278</v>
      </c>
      <c r="D43" s="3730" t="s">
        <v>6434</v>
      </c>
      <c r="E43" s="75"/>
      <c r="F43" s="75"/>
      <c r="G43" s="75"/>
      <c r="H43" s="75"/>
      <c r="I43" s="75"/>
      <c r="J43" s="3729" t="str">
        <f>B482</f>
        <v>B482</v>
      </c>
      <c r="K43" s="3730" t="s">
        <v>6434</v>
      </c>
      <c r="L43" s="75"/>
      <c r="M43" s="75"/>
      <c r="N43" s="75"/>
      <c r="O43" s="75"/>
      <c r="P43" s="75"/>
      <c r="Q43" s="3731"/>
      <c r="R43" s="75"/>
      <c r="S43" s="75"/>
      <c r="T43" s="75"/>
      <c r="U43" s="75"/>
      <c r="V43" s="75"/>
      <c r="W43" s="75"/>
      <c r="X43" s="75"/>
      <c r="Y43" s="75"/>
      <c r="Z43" s="75"/>
      <c r="AA43" s="10">
        <v>1</v>
      </c>
    </row>
    <row r="44" spans="1:27" s="3689" customFormat="1" ht="21" customHeight="1">
      <c r="A44" s="75"/>
      <c r="B44" s="75"/>
      <c r="D44" s="3731"/>
      <c r="E44" s="75"/>
      <c r="F44" s="75"/>
      <c r="G44" s="75"/>
      <c r="H44" s="75"/>
      <c r="I44" s="75"/>
      <c r="J44" s="3731"/>
      <c r="K44" s="3731"/>
      <c r="L44" s="75"/>
      <c r="M44" s="75"/>
      <c r="N44" s="75"/>
      <c r="O44" s="75"/>
      <c r="P44" s="75"/>
      <c r="Q44" s="3731"/>
      <c r="R44" s="75"/>
      <c r="S44" s="75"/>
      <c r="T44" s="75"/>
      <c r="U44" s="75"/>
      <c r="V44" s="75"/>
      <c r="W44" s="75"/>
      <c r="X44" s="75"/>
      <c r="Y44" s="75"/>
      <c r="Z44" s="75"/>
      <c r="AA44" s="10">
        <v>1</v>
      </c>
    </row>
    <row r="45" spans="1:27" s="3689" customFormat="1" ht="21" customHeight="1">
      <c r="A45" s="75"/>
      <c r="B45" s="75"/>
      <c r="C45" s="3724" t="s">
        <v>11944</v>
      </c>
      <c r="D45" s="3736"/>
      <c r="E45" s="75"/>
      <c r="F45" s="75"/>
      <c r="G45" s="75"/>
      <c r="H45" s="75"/>
      <c r="I45" s="75"/>
      <c r="J45" s="3731"/>
      <c r="K45" s="3731"/>
      <c r="L45" s="75"/>
      <c r="M45" s="75"/>
      <c r="N45" s="75"/>
      <c r="O45" s="75"/>
      <c r="P45" s="75"/>
      <c r="Q45" s="3731"/>
      <c r="R45" s="75"/>
      <c r="S45" s="75"/>
      <c r="T45" s="75"/>
      <c r="U45" s="75"/>
      <c r="V45" s="75"/>
      <c r="W45" s="75"/>
      <c r="X45" s="75"/>
      <c r="Y45" s="75"/>
      <c r="Z45" s="75"/>
      <c r="AA45" s="10">
        <v>1</v>
      </c>
    </row>
    <row r="46" spans="1:27" s="3689" customFormat="1" ht="21" customHeight="1">
      <c r="A46" s="75"/>
      <c r="B46" s="75"/>
      <c r="C46" s="3729" t="str">
        <f>B308</f>
        <v>B308</v>
      </c>
      <c r="D46" s="3730" t="s">
        <v>6434</v>
      </c>
      <c r="E46" s="75"/>
      <c r="F46" s="75"/>
      <c r="G46" s="75"/>
      <c r="H46" s="75"/>
      <c r="I46" s="75"/>
      <c r="J46" s="3731"/>
      <c r="K46" s="3731"/>
      <c r="L46" s="75"/>
      <c r="M46" s="75"/>
      <c r="N46" s="75"/>
      <c r="O46" s="75"/>
      <c r="P46" s="75"/>
      <c r="Q46" s="3731"/>
      <c r="R46" s="75"/>
      <c r="S46" s="75"/>
      <c r="T46" s="75"/>
      <c r="U46" s="75"/>
      <c r="V46" s="75"/>
      <c r="W46" s="75"/>
      <c r="X46" s="75"/>
      <c r="Y46" s="75"/>
      <c r="Z46" s="75"/>
      <c r="AA46" s="10">
        <v>1</v>
      </c>
    </row>
    <row r="47" spans="1:27" s="3689" customFormat="1" ht="21" customHeight="1">
      <c r="A47" s="75"/>
      <c r="B47" s="75"/>
      <c r="C47" s="3738"/>
      <c r="D47" s="3738"/>
      <c r="E47" s="75"/>
      <c r="F47" s="75"/>
      <c r="G47" s="75"/>
      <c r="H47" s="75"/>
      <c r="I47" s="75"/>
      <c r="J47" s="3731"/>
      <c r="K47" s="3731"/>
      <c r="L47" s="75"/>
      <c r="M47" s="75"/>
      <c r="N47" s="75"/>
      <c r="O47" s="75"/>
      <c r="P47" s="75"/>
      <c r="Q47" s="3731"/>
      <c r="R47" s="75"/>
      <c r="S47" s="75"/>
      <c r="T47" s="75"/>
      <c r="U47" s="75"/>
      <c r="V47" s="75"/>
      <c r="W47" s="75"/>
      <c r="X47" s="75"/>
      <c r="Y47" s="75"/>
      <c r="Z47" s="75"/>
      <c r="AA47" s="10">
        <v>1</v>
      </c>
    </row>
    <row r="48" spans="1:27" s="3689" customFormat="1" ht="21" customHeight="1">
      <c r="A48" s="75"/>
      <c r="B48" s="75"/>
      <c r="C48" s="3724" t="s">
        <v>11945</v>
      </c>
      <c r="D48" s="3736"/>
      <c r="E48" s="75"/>
      <c r="F48" s="75"/>
      <c r="G48" s="75"/>
      <c r="H48" s="75"/>
      <c r="I48" s="75"/>
      <c r="J48" s="3731"/>
      <c r="K48" s="3731"/>
      <c r="L48" s="75"/>
      <c r="M48" s="75"/>
      <c r="N48" s="75"/>
      <c r="O48" s="75"/>
      <c r="P48" s="75"/>
      <c r="Q48" s="3731"/>
      <c r="R48" s="75"/>
      <c r="S48" s="75"/>
      <c r="T48" s="75"/>
      <c r="U48" s="75"/>
      <c r="V48" s="75"/>
      <c r="W48" s="75"/>
      <c r="X48" s="75"/>
      <c r="Y48" s="75"/>
      <c r="Z48" s="75"/>
      <c r="AA48" s="10">
        <v>1</v>
      </c>
    </row>
    <row r="49" spans="1:27" s="3689" customFormat="1" ht="21" customHeight="1">
      <c r="A49" s="75"/>
      <c r="B49" s="75"/>
      <c r="C49" s="3729" t="str">
        <f>B345</f>
        <v>B345</v>
      </c>
      <c r="D49" s="3730" t="s">
        <v>6434</v>
      </c>
      <c r="E49" s="75"/>
      <c r="F49" s="75"/>
      <c r="G49" s="75"/>
      <c r="H49" s="75"/>
      <c r="I49" s="75"/>
      <c r="J49" s="3731"/>
      <c r="K49" s="3731"/>
      <c r="L49" s="75"/>
      <c r="M49" s="75"/>
      <c r="N49" s="75"/>
      <c r="O49" s="75"/>
      <c r="P49" s="75"/>
      <c r="Q49" s="3731"/>
      <c r="R49" s="75"/>
      <c r="S49" s="75"/>
      <c r="T49" s="75"/>
      <c r="U49" s="75"/>
      <c r="V49" s="75"/>
      <c r="W49" s="75"/>
      <c r="X49" s="75"/>
      <c r="Y49" s="75"/>
      <c r="Z49" s="75"/>
      <c r="AA49" s="10">
        <v>1</v>
      </c>
    </row>
    <row r="50" spans="1:27" s="3689" customFormat="1" ht="21"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10">
        <v>1</v>
      </c>
    </row>
    <row r="51" spans="1:27" s="3689" customFormat="1" ht="21" customHeight="1">
      <c r="A51" s="3739" t="s">
        <v>89</v>
      </c>
      <c r="B51" s="5368" t="s">
        <v>11946</v>
      </c>
      <c r="C51" s="5368"/>
      <c r="D51" s="5368"/>
      <c r="E51" s="5368"/>
      <c r="F51" s="5368"/>
      <c r="G51" s="5368"/>
      <c r="H51" s="5368"/>
      <c r="I51" s="5368"/>
      <c r="J51" s="5368"/>
      <c r="K51" s="5368"/>
      <c r="L51" s="5368"/>
      <c r="M51" s="5368"/>
      <c r="N51" s="5368"/>
      <c r="O51" s="5368"/>
      <c r="P51" s="5368"/>
      <c r="Q51" s="5368"/>
      <c r="R51" s="75"/>
      <c r="S51" s="75"/>
      <c r="T51" s="75"/>
      <c r="U51" s="75"/>
      <c r="V51" s="75"/>
      <c r="W51" s="75"/>
      <c r="X51" s="75"/>
      <c r="Y51" s="75"/>
      <c r="Z51" s="75"/>
      <c r="AA51" s="10">
        <v>1</v>
      </c>
    </row>
    <row r="52" spans="1:27" s="3689" customFormat="1" ht="21" customHeight="1">
      <c r="A52" s="3740"/>
      <c r="B52" s="5368"/>
      <c r="C52" s="5368"/>
      <c r="D52" s="5368"/>
      <c r="E52" s="5368"/>
      <c r="F52" s="5368"/>
      <c r="G52" s="5368"/>
      <c r="H52" s="5368"/>
      <c r="I52" s="5368"/>
      <c r="J52" s="5368"/>
      <c r="K52" s="5368"/>
      <c r="L52" s="5368"/>
      <c r="M52" s="5368"/>
      <c r="N52" s="5368"/>
      <c r="O52" s="5368"/>
      <c r="P52" s="5368"/>
      <c r="Q52" s="5368"/>
      <c r="R52" s="75"/>
      <c r="S52" s="75"/>
      <c r="T52" s="75"/>
      <c r="U52" s="75"/>
      <c r="V52" s="75"/>
      <c r="W52" s="75"/>
      <c r="X52" s="75"/>
      <c r="Y52" s="75"/>
      <c r="Z52" s="75"/>
      <c r="AA52" s="10">
        <v>1</v>
      </c>
    </row>
    <row r="53" spans="1:27" s="3689" customFormat="1" ht="21" customHeight="1" thickBo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10">
        <v>1</v>
      </c>
    </row>
    <row r="54" spans="1:27" s="3689" customFormat="1" ht="21" customHeight="1">
      <c r="A54" s="3741" t="s">
        <v>89</v>
      </c>
      <c r="B54" s="5369" t="s">
        <v>11921</v>
      </c>
      <c r="C54" s="5370"/>
      <c r="D54" s="5370"/>
      <c r="E54" s="5370"/>
      <c r="F54" s="5370"/>
      <c r="G54" s="5371"/>
      <c r="H54" s="75"/>
      <c r="I54" s="3742" t="s">
        <v>89</v>
      </c>
      <c r="J54" s="5375" t="s">
        <v>11922</v>
      </c>
      <c r="K54" s="5376"/>
      <c r="L54" s="5376"/>
      <c r="M54" s="5376"/>
      <c r="N54" s="5376"/>
      <c r="O54" s="5377"/>
      <c r="P54" s="75"/>
      <c r="Q54" s="75"/>
      <c r="R54" s="75"/>
      <c r="S54" s="75"/>
      <c r="T54" s="75"/>
      <c r="U54" s="75"/>
      <c r="V54" s="75"/>
      <c r="W54" s="75"/>
      <c r="X54" s="75"/>
      <c r="Y54" s="75"/>
      <c r="Z54" s="75"/>
      <c r="AA54" s="10">
        <v>1</v>
      </c>
    </row>
    <row r="55" spans="1:27" s="3689" customFormat="1" ht="21" customHeight="1">
      <c r="A55" s="5378" t="str">
        <f>B54</f>
        <v>LIAISON AU TAPIOCA</v>
      </c>
      <c r="B55" s="5372"/>
      <c r="C55" s="5373"/>
      <c r="D55" s="5373"/>
      <c r="E55" s="5373"/>
      <c r="F55" s="5373"/>
      <c r="G55" s="5374"/>
      <c r="H55" s="75"/>
      <c r="I55" s="5379" t="str">
        <f>J54</f>
        <v>Gastro Norm</v>
      </c>
      <c r="J55" s="3743" t="s">
        <v>11947</v>
      </c>
      <c r="K55" s="5380" t="s">
        <v>11948</v>
      </c>
      <c r="L55" s="5380"/>
      <c r="M55" s="5380"/>
      <c r="N55" s="5380"/>
      <c r="O55" s="5381"/>
      <c r="P55" s="75"/>
      <c r="Q55" s="75"/>
      <c r="R55" s="75"/>
      <c r="S55" s="75"/>
      <c r="T55" s="75"/>
      <c r="U55" s="75"/>
      <c r="V55" s="75"/>
      <c r="W55" s="75"/>
      <c r="X55" s="75"/>
      <c r="Y55" s="75"/>
      <c r="Z55" s="75"/>
      <c r="AA55" s="10">
        <v>1</v>
      </c>
    </row>
    <row r="56" spans="1:27" s="3689" customFormat="1" ht="21" customHeight="1">
      <c r="A56" s="5378"/>
      <c r="B56" s="3744" t="str">
        <f>ADDRESS(ROW(),COLUMN(),4)</f>
        <v>B56</v>
      </c>
      <c r="C56" s="3358" t="s">
        <v>6434</v>
      </c>
      <c r="D56" s="3745"/>
      <c r="E56" s="3455"/>
      <c r="F56" s="3746"/>
      <c r="G56" s="3747"/>
      <c r="H56" s="75"/>
      <c r="I56" s="5379"/>
      <c r="J56" s="3748" t="str">
        <f>ADDRESS(ROW(),COLUMN(),4)</f>
        <v>J56</v>
      </c>
      <c r="K56" s="3358" t="s">
        <v>6434</v>
      </c>
      <c r="L56" s="3745"/>
      <c r="M56" s="3745"/>
      <c r="N56" s="3745"/>
      <c r="O56" s="3749"/>
      <c r="P56" s="75"/>
      <c r="Q56" s="75"/>
      <c r="R56" s="75"/>
      <c r="S56" s="75"/>
      <c r="T56" s="75"/>
      <c r="U56" s="75"/>
      <c r="V56" s="75"/>
      <c r="W56" s="75"/>
      <c r="X56" s="75"/>
      <c r="Y56" s="75"/>
      <c r="Z56" s="75"/>
      <c r="AA56" s="10">
        <v>1</v>
      </c>
    </row>
    <row r="57" spans="1:27" s="3689" customFormat="1" ht="21" customHeight="1">
      <c r="A57" s="5378"/>
      <c r="B57" s="5382" t="s">
        <v>11949</v>
      </c>
      <c r="C57" s="5383"/>
      <c r="D57" s="5383"/>
      <c r="E57" s="5383"/>
      <c r="F57" s="5383"/>
      <c r="G57" s="5384"/>
      <c r="H57" s="75"/>
      <c r="I57" s="5379"/>
      <c r="J57" s="5385" t="s">
        <v>11950</v>
      </c>
      <c r="K57" s="5386"/>
      <c r="L57" s="5386"/>
      <c r="M57" s="5386"/>
      <c r="N57" s="5386"/>
      <c r="O57" s="5387"/>
      <c r="P57" s="75"/>
      <c r="Q57" s="75"/>
      <c r="R57" s="75"/>
      <c r="S57" s="75"/>
      <c r="T57" s="75"/>
      <c r="U57" s="75"/>
      <c r="V57" s="75"/>
      <c r="W57" s="75"/>
      <c r="X57" s="75"/>
      <c r="Y57" s="75"/>
      <c r="Z57" s="75"/>
      <c r="AA57" s="10">
        <v>1</v>
      </c>
    </row>
    <row r="58" spans="1:27" s="3689" customFormat="1" ht="21" customHeight="1">
      <c r="A58" s="5378"/>
      <c r="B58" s="5382"/>
      <c r="C58" s="5383"/>
      <c r="D58" s="5383"/>
      <c r="E58" s="5383"/>
      <c r="F58" s="5383"/>
      <c r="G58" s="5384"/>
      <c r="H58" s="75"/>
      <c r="I58" s="5379"/>
      <c r="J58" s="5385"/>
      <c r="K58" s="5386"/>
      <c r="L58" s="5386"/>
      <c r="M58" s="5386"/>
      <c r="N58" s="5386"/>
      <c r="O58" s="5387"/>
      <c r="P58" s="75"/>
      <c r="Q58" s="75"/>
      <c r="R58" s="75"/>
      <c r="S58" s="75"/>
      <c r="T58" s="75"/>
      <c r="U58" s="75"/>
      <c r="V58" s="75"/>
      <c r="W58" s="75"/>
      <c r="X58" s="75"/>
      <c r="Y58" s="75"/>
      <c r="Z58" s="75"/>
      <c r="AA58" s="10">
        <v>1</v>
      </c>
    </row>
    <row r="59" spans="1:27" s="3689" customFormat="1" ht="21" customHeight="1">
      <c r="A59" s="5378"/>
      <c r="B59" s="3750" t="s">
        <v>11951</v>
      </c>
      <c r="C59" s="5388" t="s">
        <v>11952</v>
      </c>
      <c r="D59" s="5388"/>
      <c r="E59" s="5388"/>
      <c r="F59" s="5388"/>
      <c r="G59" s="5389"/>
      <c r="H59" s="75"/>
      <c r="I59" s="5379"/>
      <c r="J59" s="5385"/>
      <c r="K59" s="5386"/>
      <c r="L59" s="5386"/>
      <c r="M59" s="5386"/>
      <c r="N59" s="5386"/>
      <c r="O59" s="5387"/>
      <c r="P59" s="75"/>
      <c r="Q59" s="75"/>
      <c r="R59" s="75"/>
      <c r="S59" s="75"/>
      <c r="T59" s="75"/>
      <c r="U59" s="75"/>
      <c r="V59" s="75"/>
      <c r="W59" s="75"/>
      <c r="X59" s="75"/>
      <c r="Y59" s="75"/>
      <c r="Z59" s="75"/>
      <c r="AA59" s="10">
        <v>1</v>
      </c>
    </row>
    <row r="60" spans="1:27" s="3689" customFormat="1" ht="21" customHeight="1">
      <c r="A60" s="5378"/>
      <c r="B60" s="3750" t="s">
        <v>11951</v>
      </c>
      <c r="C60" s="5388" t="s">
        <v>11953</v>
      </c>
      <c r="D60" s="5388"/>
      <c r="E60" s="5388"/>
      <c r="F60" s="5388"/>
      <c r="G60" s="5389"/>
      <c r="H60" s="75"/>
      <c r="I60" s="5379"/>
      <c r="J60" s="3752"/>
      <c r="K60" s="3753"/>
      <c r="L60" s="3753"/>
      <c r="M60" s="3753"/>
      <c r="N60" s="3753"/>
      <c r="O60" s="3754"/>
      <c r="P60" s="75"/>
      <c r="Q60" s="75"/>
      <c r="R60" s="75"/>
      <c r="S60" s="75"/>
      <c r="T60" s="75"/>
      <c r="U60" s="75"/>
      <c r="V60" s="75"/>
      <c r="W60" s="75"/>
      <c r="X60" s="75"/>
      <c r="Y60" s="75"/>
      <c r="Z60" s="75"/>
      <c r="AA60" s="10">
        <v>1</v>
      </c>
    </row>
    <row r="61" spans="1:27" s="3689" customFormat="1" ht="21" customHeight="1">
      <c r="A61" s="5378"/>
      <c r="B61" s="3750" t="s">
        <v>11951</v>
      </c>
      <c r="C61" s="5388" t="s">
        <v>11954</v>
      </c>
      <c r="D61" s="5388"/>
      <c r="E61" s="5388"/>
      <c r="F61" s="5388"/>
      <c r="G61" s="5389"/>
      <c r="H61" s="75"/>
      <c r="I61" s="5379"/>
      <c r="J61" s="3752"/>
      <c r="K61" s="3753"/>
      <c r="L61" s="3753"/>
      <c r="M61" s="3753"/>
      <c r="N61" s="3753"/>
      <c r="O61" s="3754"/>
      <c r="P61" s="75"/>
      <c r="Q61" s="75"/>
      <c r="R61" s="75"/>
      <c r="S61" s="75"/>
      <c r="T61" s="75"/>
      <c r="U61" s="75"/>
      <c r="V61" s="75"/>
      <c r="W61" s="75"/>
      <c r="X61" s="75"/>
      <c r="Y61" s="75"/>
      <c r="Z61" s="75"/>
      <c r="AA61" s="10">
        <v>1</v>
      </c>
    </row>
    <row r="62" spans="1:27" s="3689" customFormat="1" ht="21" customHeight="1">
      <c r="A62" s="5378"/>
      <c r="B62" s="3750" t="s">
        <v>11955</v>
      </c>
      <c r="C62" s="5388" t="s">
        <v>11956</v>
      </c>
      <c r="D62" s="5388"/>
      <c r="E62" s="5388"/>
      <c r="F62" s="5388"/>
      <c r="G62" s="5389"/>
      <c r="H62" s="75"/>
      <c r="I62" s="5379"/>
      <c r="J62" s="3752"/>
      <c r="K62" s="3753"/>
      <c r="L62" s="3753"/>
      <c r="M62" s="3753"/>
      <c r="N62" s="3753"/>
      <c r="O62" s="3754"/>
      <c r="P62" s="75"/>
      <c r="Q62" s="75"/>
      <c r="R62" s="75"/>
      <c r="S62" s="75"/>
      <c r="T62" s="75"/>
      <c r="U62" s="75"/>
      <c r="V62" s="75"/>
      <c r="W62" s="75"/>
      <c r="X62" s="75"/>
      <c r="Y62" s="75"/>
      <c r="Z62" s="75"/>
      <c r="AA62" s="10">
        <v>1</v>
      </c>
    </row>
    <row r="63" spans="1:27" s="3689" customFormat="1" ht="21" customHeight="1">
      <c r="A63" s="5378"/>
      <c r="B63" s="3750" t="s">
        <v>11957</v>
      </c>
      <c r="C63" s="5388" t="s">
        <v>11958</v>
      </c>
      <c r="D63" s="5388"/>
      <c r="E63" s="5388"/>
      <c r="F63" s="5388"/>
      <c r="G63" s="5389"/>
      <c r="H63" s="75"/>
      <c r="I63" s="5379"/>
      <c r="J63" s="3752"/>
      <c r="K63" s="3753"/>
      <c r="L63" s="3753"/>
      <c r="M63" s="3753"/>
      <c r="N63" s="3753"/>
      <c r="O63" s="3754"/>
      <c r="P63" s="75"/>
      <c r="Q63" s="75"/>
      <c r="R63" s="75"/>
      <c r="S63" s="75"/>
      <c r="T63" s="75"/>
      <c r="U63" s="75"/>
      <c r="V63" s="75"/>
      <c r="W63" s="75"/>
      <c r="X63" s="75"/>
      <c r="Y63" s="75"/>
      <c r="Z63" s="75"/>
      <c r="AA63" s="10">
        <v>1</v>
      </c>
    </row>
    <row r="64" spans="1:27" s="3689" customFormat="1" ht="21" customHeight="1">
      <c r="A64" s="5378"/>
      <c r="B64" s="3750" t="s">
        <v>11959</v>
      </c>
      <c r="C64" s="5388" t="s">
        <v>11960</v>
      </c>
      <c r="D64" s="5388"/>
      <c r="E64" s="5388"/>
      <c r="F64" s="5388"/>
      <c r="G64" s="5389"/>
      <c r="H64" s="75"/>
      <c r="I64" s="5379"/>
      <c r="J64" s="3752"/>
      <c r="K64" s="3753"/>
      <c r="L64" s="3753"/>
      <c r="M64" s="3753"/>
      <c r="N64" s="3753"/>
      <c r="O64" s="3754"/>
      <c r="P64" s="75"/>
      <c r="Q64" s="75"/>
      <c r="R64" s="75"/>
      <c r="S64" s="75"/>
      <c r="T64" s="75"/>
      <c r="U64" s="75"/>
      <c r="V64" s="75"/>
      <c r="W64" s="75"/>
      <c r="X64" s="75"/>
      <c r="Y64" s="75"/>
      <c r="Z64" s="75"/>
      <c r="AA64" s="10">
        <v>1</v>
      </c>
    </row>
    <row r="65" spans="1:27" s="3689" customFormat="1" ht="21" customHeight="1">
      <c r="A65" s="5378"/>
      <c r="B65" s="3750" t="s">
        <v>11959</v>
      </c>
      <c r="C65" s="5388" t="s">
        <v>11961</v>
      </c>
      <c r="D65" s="5388"/>
      <c r="E65" s="5388"/>
      <c r="F65" s="5388"/>
      <c r="G65" s="5389"/>
      <c r="H65" s="75"/>
      <c r="I65" s="5379"/>
      <c r="J65" s="3752"/>
      <c r="K65" s="3753"/>
      <c r="L65" s="3753"/>
      <c r="M65" s="3753"/>
      <c r="N65" s="3753"/>
      <c r="O65" s="3754"/>
      <c r="P65" s="75"/>
      <c r="Q65" s="75"/>
      <c r="R65" s="75"/>
      <c r="S65" s="75"/>
      <c r="T65" s="75"/>
      <c r="U65" s="75"/>
      <c r="V65" s="75"/>
      <c r="W65" s="75"/>
      <c r="X65" s="75"/>
      <c r="Y65" s="75"/>
      <c r="Z65" s="75"/>
      <c r="AA65" s="10">
        <v>1</v>
      </c>
    </row>
    <row r="66" spans="1:27" s="3689" customFormat="1" ht="21" customHeight="1">
      <c r="A66" s="5378"/>
      <c r="B66" s="5382" t="s">
        <v>11962</v>
      </c>
      <c r="C66" s="5383" t="s">
        <v>11963</v>
      </c>
      <c r="D66" s="5383"/>
      <c r="E66" s="5383"/>
      <c r="F66" s="5383"/>
      <c r="G66" s="5384"/>
      <c r="H66" s="75"/>
      <c r="I66" s="5379"/>
      <c r="J66" s="3752"/>
      <c r="K66" s="3753"/>
      <c r="L66" s="3753"/>
      <c r="M66" s="3753"/>
      <c r="N66" s="3753"/>
      <c r="O66" s="3754"/>
      <c r="P66" s="75"/>
      <c r="Q66" s="75"/>
      <c r="R66" s="75"/>
      <c r="S66" s="75"/>
      <c r="T66" s="75"/>
      <c r="U66" s="75"/>
      <c r="V66" s="75"/>
      <c r="W66" s="75"/>
      <c r="X66" s="75"/>
      <c r="Y66" s="75"/>
      <c r="Z66" s="75"/>
      <c r="AA66" s="10">
        <v>1</v>
      </c>
    </row>
    <row r="67" spans="1:27" s="3689" customFormat="1" ht="21" customHeight="1">
      <c r="A67" s="5378"/>
      <c r="B67" s="5382"/>
      <c r="C67" s="5383"/>
      <c r="D67" s="5383"/>
      <c r="E67" s="5383"/>
      <c r="F67" s="5383"/>
      <c r="G67" s="5384"/>
      <c r="H67" s="75"/>
      <c r="I67" s="5379"/>
      <c r="J67" s="3752"/>
      <c r="K67" s="3753"/>
      <c r="L67" s="3753"/>
      <c r="M67" s="3753"/>
      <c r="N67" s="3753"/>
      <c r="O67" s="3754"/>
      <c r="P67" s="75"/>
      <c r="Q67" s="75"/>
      <c r="R67" s="75"/>
      <c r="S67" s="75"/>
      <c r="T67" s="75"/>
      <c r="U67" s="75"/>
      <c r="V67" s="75"/>
      <c r="W67" s="75"/>
      <c r="X67" s="75"/>
      <c r="Y67" s="75"/>
      <c r="Z67" s="75"/>
      <c r="AA67" s="10">
        <v>1</v>
      </c>
    </row>
    <row r="68" spans="1:27" s="3689" customFormat="1" ht="21" customHeight="1">
      <c r="A68" s="5378"/>
      <c r="B68" s="5382" t="s">
        <v>11964</v>
      </c>
      <c r="C68" s="5383" t="s">
        <v>11965</v>
      </c>
      <c r="D68" s="5383"/>
      <c r="E68" s="5383"/>
      <c r="F68" s="5383"/>
      <c r="G68" s="5384"/>
      <c r="H68" s="75"/>
      <c r="I68" s="5379"/>
      <c r="J68" s="3752"/>
      <c r="K68" s="3753"/>
      <c r="L68" s="3753"/>
      <c r="M68" s="3753"/>
      <c r="N68" s="3753"/>
      <c r="O68" s="3754"/>
      <c r="P68" s="75"/>
      <c r="Q68" s="75"/>
      <c r="R68" s="75"/>
      <c r="S68" s="75"/>
      <c r="T68" s="75"/>
      <c r="U68" s="75"/>
      <c r="V68" s="75"/>
      <c r="W68" s="75"/>
      <c r="X68" s="75"/>
      <c r="Y68" s="75"/>
      <c r="Z68" s="75"/>
      <c r="AA68" s="10">
        <v>1</v>
      </c>
    </row>
    <row r="69" spans="1:27" s="3689" customFormat="1" ht="21" customHeight="1">
      <c r="A69" s="5378"/>
      <c r="B69" s="5390"/>
      <c r="C69" s="5391"/>
      <c r="D69" s="5391"/>
      <c r="E69" s="5391"/>
      <c r="F69" s="5391"/>
      <c r="G69" s="5392"/>
      <c r="H69" s="75"/>
      <c r="I69" s="5379"/>
      <c r="J69" s="3752"/>
      <c r="K69" s="3753"/>
      <c r="L69" s="3753"/>
      <c r="M69" s="3753"/>
      <c r="N69" s="3753"/>
      <c r="O69" s="3754"/>
      <c r="P69" s="75"/>
      <c r="Q69" s="75"/>
      <c r="R69" s="75"/>
      <c r="S69" s="75"/>
      <c r="T69" s="75"/>
      <c r="U69" s="75"/>
      <c r="V69" s="75"/>
      <c r="W69" s="75"/>
      <c r="X69" s="75"/>
      <c r="Y69" s="75"/>
      <c r="Z69" s="75"/>
      <c r="AA69" s="10">
        <v>1</v>
      </c>
    </row>
    <row r="70" spans="1:27" s="3689" customFormat="1" ht="21" customHeight="1" thickBot="1">
      <c r="A70" s="75"/>
      <c r="B70" s="75"/>
      <c r="C70" s="75"/>
      <c r="D70" s="75"/>
      <c r="E70" s="75"/>
      <c r="F70" s="75"/>
      <c r="G70" s="75"/>
      <c r="H70" s="75"/>
      <c r="I70" s="5379"/>
      <c r="J70" s="3752"/>
      <c r="K70" s="3753"/>
      <c r="L70" s="3753"/>
      <c r="M70" s="3753"/>
      <c r="N70" s="3753"/>
      <c r="O70" s="3754"/>
      <c r="P70" s="75"/>
      <c r="Q70" s="75"/>
      <c r="R70" s="75"/>
      <c r="S70" s="75"/>
      <c r="T70" s="75"/>
      <c r="U70" s="75"/>
      <c r="V70" s="75"/>
      <c r="W70" s="75"/>
      <c r="X70" s="75"/>
      <c r="Y70" s="75"/>
      <c r="Z70" s="75"/>
      <c r="AA70" s="10">
        <v>1</v>
      </c>
    </row>
    <row r="71" spans="1:27" s="3689" customFormat="1" ht="21" customHeight="1">
      <c r="A71" s="3741" t="s">
        <v>89</v>
      </c>
      <c r="B71" s="5393" t="s">
        <v>11923</v>
      </c>
      <c r="C71" s="5394"/>
      <c r="D71" s="5397" t="s">
        <v>11966</v>
      </c>
      <c r="E71" s="5397"/>
      <c r="F71" s="5399" t="s">
        <v>11967</v>
      </c>
      <c r="G71" s="5401" t="s">
        <v>11968</v>
      </c>
      <c r="H71" s="75"/>
      <c r="I71" s="5379"/>
      <c r="J71" s="3755"/>
      <c r="K71" s="3731"/>
      <c r="L71" s="3731"/>
      <c r="M71" s="3731"/>
      <c r="N71" s="3731"/>
      <c r="O71" s="3754"/>
      <c r="P71" s="75"/>
      <c r="Q71" s="75"/>
      <c r="R71" s="75"/>
      <c r="S71" s="75"/>
      <c r="T71" s="75"/>
      <c r="U71" s="75"/>
      <c r="V71" s="75"/>
      <c r="W71" s="75"/>
      <c r="X71" s="75"/>
      <c r="Y71" s="75"/>
      <c r="Z71" s="75"/>
      <c r="AA71" s="10">
        <v>1</v>
      </c>
    </row>
    <row r="72" spans="1:27" s="3689" customFormat="1" ht="21" customHeight="1">
      <c r="A72" s="5378" t="str">
        <f>B71</f>
        <v>SERVICE DES SAUCES</v>
      </c>
      <c r="B72" s="5395"/>
      <c r="C72" s="5396"/>
      <c r="D72" s="5398"/>
      <c r="E72" s="5398"/>
      <c r="F72" s="5400"/>
      <c r="G72" s="5402"/>
      <c r="H72" s="75"/>
      <c r="I72" s="5379"/>
      <c r="J72" s="3755"/>
      <c r="K72" s="3731"/>
      <c r="L72" s="3731"/>
      <c r="M72" s="3731"/>
      <c r="N72" s="3731"/>
      <c r="O72" s="3754"/>
      <c r="P72" s="75"/>
      <c r="Q72" s="75"/>
      <c r="R72" s="75"/>
      <c r="S72" s="75"/>
      <c r="T72" s="75"/>
      <c r="U72" s="75"/>
      <c r="V72" s="75"/>
      <c r="W72" s="75"/>
      <c r="X72" s="75"/>
      <c r="Y72" s="75"/>
      <c r="Z72" s="75"/>
      <c r="AA72" s="10">
        <v>1</v>
      </c>
    </row>
    <row r="73" spans="1:27" s="3689" customFormat="1" ht="21" customHeight="1">
      <c r="A73" s="5378"/>
      <c r="B73" s="3756" t="str">
        <f>ADDRESS(ROW(),COLUMN(),4)</f>
        <v>B73</v>
      </c>
      <c r="C73" s="3358" t="s">
        <v>6434</v>
      </c>
      <c r="D73" s="3745"/>
      <c r="E73" s="3455"/>
      <c r="F73" s="3455"/>
      <c r="G73" s="3757"/>
      <c r="H73" s="75"/>
      <c r="I73" s="5379"/>
      <c r="J73" s="3755"/>
      <c r="K73" s="3731"/>
      <c r="L73" s="3731"/>
      <c r="M73" s="3731"/>
      <c r="N73" s="3731"/>
      <c r="O73" s="3754"/>
      <c r="P73" s="75"/>
      <c r="Q73" s="75"/>
      <c r="R73" s="75"/>
      <c r="S73" s="75"/>
      <c r="T73" s="75"/>
      <c r="U73" s="75"/>
      <c r="V73" s="75"/>
      <c r="W73" s="75"/>
      <c r="X73" s="75"/>
      <c r="Y73" s="75"/>
      <c r="Z73" s="75"/>
      <c r="AA73" s="10">
        <v>1</v>
      </c>
    </row>
    <row r="74" spans="1:27" s="3689" customFormat="1" ht="21" customHeight="1">
      <c r="A74" s="5378"/>
      <c r="B74" s="5422" t="s">
        <v>11969</v>
      </c>
      <c r="C74" s="5423"/>
      <c r="D74" s="3758" t="s">
        <v>11970</v>
      </c>
      <c r="E74" s="3758"/>
      <c r="F74" s="3759"/>
      <c r="G74" s="3760"/>
      <c r="H74" s="75"/>
      <c r="I74" s="5379"/>
      <c r="J74" s="5424" t="s">
        <v>11971</v>
      </c>
      <c r="K74" s="5425"/>
      <c r="L74" s="5425"/>
      <c r="M74" s="5425"/>
      <c r="N74" s="5425"/>
      <c r="O74" s="3754"/>
      <c r="P74" s="75"/>
      <c r="Q74" s="75"/>
      <c r="R74" s="75"/>
      <c r="S74" s="75"/>
      <c r="T74" s="75"/>
      <c r="U74" s="75"/>
      <c r="V74" s="75"/>
      <c r="W74" s="75"/>
      <c r="X74" s="75"/>
      <c r="Y74" s="75"/>
      <c r="Z74" s="75"/>
      <c r="AA74" s="10">
        <v>1</v>
      </c>
    </row>
    <row r="75" spans="1:27" s="3689" customFormat="1" ht="21" customHeight="1">
      <c r="A75" s="5378"/>
      <c r="B75" s="5428" t="s">
        <v>11972</v>
      </c>
      <c r="C75" s="5429"/>
      <c r="D75" s="3762" t="s">
        <v>11973</v>
      </c>
      <c r="E75" s="3762"/>
      <c r="F75" s="3761" t="s">
        <v>11974</v>
      </c>
      <c r="G75" s="3763" t="s">
        <v>11975</v>
      </c>
      <c r="H75" s="75"/>
      <c r="I75" s="5379"/>
      <c r="J75" s="5424"/>
      <c r="K75" s="5425"/>
      <c r="L75" s="5425"/>
      <c r="M75" s="5425"/>
      <c r="N75" s="5425"/>
      <c r="O75" s="3754"/>
      <c r="P75" s="75"/>
      <c r="Q75" s="75"/>
      <c r="R75" s="75"/>
      <c r="S75" s="75"/>
      <c r="T75" s="75"/>
      <c r="U75" s="75"/>
      <c r="V75" s="75"/>
      <c r="W75" s="75"/>
      <c r="X75" s="75"/>
      <c r="Y75" s="75"/>
      <c r="Z75" s="75"/>
      <c r="AA75" s="10">
        <v>1</v>
      </c>
    </row>
    <row r="76" spans="1:27" s="3689" customFormat="1" ht="21" customHeight="1" thickBot="1">
      <c r="A76" s="5378"/>
      <c r="B76" s="5428" t="s">
        <v>11976</v>
      </c>
      <c r="C76" s="5429"/>
      <c r="D76" s="3762" t="s">
        <v>11977</v>
      </c>
      <c r="E76" s="3762"/>
      <c r="F76" s="3761" t="s">
        <v>11978</v>
      </c>
      <c r="G76" s="3763" t="s">
        <v>11979</v>
      </c>
      <c r="H76" s="75"/>
      <c r="I76" s="5379"/>
      <c r="J76" s="5426"/>
      <c r="K76" s="5427"/>
      <c r="L76" s="5427"/>
      <c r="M76" s="5427"/>
      <c r="N76" s="5427"/>
      <c r="O76" s="3764"/>
      <c r="P76" s="75"/>
      <c r="Q76" s="75"/>
      <c r="R76" s="75"/>
      <c r="S76" s="75"/>
      <c r="T76" s="75"/>
      <c r="U76" s="75"/>
      <c r="V76" s="75"/>
      <c r="W76" s="75"/>
      <c r="X76" s="75"/>
      <c r="Y76" s="75"/>
      <c r="Z76" s="75"/>
      <c r="AA76" s="10">
        <v>1</v>
      </c>
    </row>
    <row r="77" spans="1:27" s="3689" customFormat="1" ht="21" customHeight="1">
      <c r="A77" s="5378"/>
      <c r="B77" s="5428" t="s">
        <v>11980</v>
      </c>
      <c r="C77" s="5429"/>
      <c r="D77" s="3762" t="s">
        <v>11981</v>
      </c>
      <c r="E77" s="3762"/>
      <c r="F77" s="3761" t="s">
        <v>11982</v>
      </c>
      <c r="G77" s="3763" t="s">
        <v>11983</v>
      </c>
      <c r="H77" s="75"/>
      <c r="I77" s="75"/>
      <c r="J77" s="75"/>
      <c r="K77" s="75"/>
      <c r="L77" s="75"/>
      <c r="M77" s="75"/>
      <c r="N77" s="75"/>
      <c r="O77" s="75"/>
      <c r="P77" s="75"/>
      <c r="Q77" s="75"/>
      <c r="R77" s="75"/>
      <c r="S77" s="75"/>
      <c r="T77" s="75"/>
      <c r="U77" s="75"/>
      <c r="V77" s="75"/>
      <c r="W77" s="75"/>
      <c r="X77" s="75"/>
      <c r="Y77" s="75"/>
      <c r="Z77" s="75"/>
      <c r="AA77" s="10">
        <v>1</v>
      </c>
    </row>
    <row r="78" spans="1:27" s="3689" customFormat="1" ht="21" customHeight="1" thickBot="1">
      <c r="A78" s="5378"/>
      <c r="B78" s="5430" t="s">
        <v>11984</v>
      </c>
      <c r="C78" s="5431"/>
      <c r="D78" s="3766" t="s">
        <v>11985</v>
      </c>
      <c r="E78" s="3766"/>
      <c r="F78" s="3765" t="s">
        <v>11986</v>
      </c>
      <c r="G78" s="3767" t="s">
        <v>11987</v>
      </c>
      <c r="H78" s="75"/>
      <c r="I78" s="75"/>
      <c r="J78" s="75"/>
      <c r="K78" s="75"/>
      <c r="L78" s="75"/>
      <c r="M78" s="75"/>
      <c r="N78" s="75"/>
      <c r="O78" s="75"/>
      <c r="P78" s="75"/>
      <c r="Q78" s="75"/>
      <c r="R78" s="75"/>
      <c r="S78" s="75"/>
      <c r="T78" s="75"/>
      <c r="U78" s="75"/>
      <c r="V78" s="75"/>
      <c r="W78" s="75"/>
      <c r="X78" s="75"/>
      <c r="Y78" s="75"/>
      <c r="Z78" s="75"/>
      <c r="AA78" s="10">
        <v>1</v>
      </c>
    </row>
    <row r="79" spans="1:27" s="3689" customFormat="1" ht="21"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10">
        <v>1</v>
      </c>
    </row>
    <row r="80" spans="1:27" s="3689" customFormat="1" ht="21" customHeight="1">
      <c r="A80" s="3731"/>
      <c r="B80" s="3768"/>
      <c r="C80" s="3769" t="s">
        <v>11988</v>
      </c>
      <c r="D80" s="3731"/>
      <c r="E80" s="3768"/>
      <c r="F80" s="3768"/>
      <c r="G80" s="3731"/>
      <c r="H80" s="3731"/>
      <c r="I80" s="3731"/>
      <c r="J80" s="3731"/>
      <c r="K80" s="3731"/>
      <c r="L80" s="5403" t="s">
        <v>11989</v>
      </c>
      <c r="M80" s="5404"/>
      <c r="N80" s="5404"/>
      <c r="O80" s="5405"/>
      <c r="P80" s="75"/>
      <c r="Q80" s="75"/>
      <c r="R80" s="75"/>
      <c r="S80" s="75"/>
      <c r="T80" s="75"/>
      <c r="U80" s="75"/>
      <c r="V80" s="75"/>
      <c r="W80" s="75"/>
      <c r="X80" s="75"/>
      <c r="Y80" s="75"/>
      <c r="Z80" s="75"/>
      <c r="AA80" s="10">
        <v>1</v>
      </c>
    </row>
    <row r="81" spans="1:27" s="3689" customFormat="1" ht="21" customHeight="1">
      <c r="A81" s="3731"/>
      <c r="B81" s="3768"/>
      <c r="C81" s="3769"/>
      <c r="D81" s="3731"/>
      <c r="E81" s="3768"/>
      <c r="F81" s="3768"/>
      <c r="G81" s="3731"/>
      <c r="H81" s="3731"/>
      <c r="I81" s="3731"/>
      <c r="J81" s="3731"/>
      <c r="K81" s="3731"/>
      <c r="L81" s="5406"/>
      <c r="M81" s="5407"/>
      <c r="N81" s="5407"/>
      <c r="O81" s="5408"/>
      <c r="P81" s="75"/>
      <c r="Q81" s="75"/>
      <c r="R81" s="75"/>
      <c r="S81" s="75"/>
      <c r="T81" s="75"/>
      <c r="U81" s="75"/>
      <c r="V81" s="75"/>
      <c r="W81" s="75"/>
      <c r="X81" s="75"/>
      <c r="Y81" s="75"/>
      <c r="Z81" s="75"/>
      <c r="AA81" s="10">
        <v>1</v>
      </c>
    </row>
    <row r="82" spans="1:27" s="3689" customFormat="1" ht="21" customHeight="1">
      <c r="A82" s="3731"/>
      <c r="B82" s="3770" t="s">
        <v>11947</v>
      </c>
      <c r="C82" s="3771" t="s">
        <v>11990</v>
      </c>
      <c r="D82" s="3731"/>
      <c r="E82" s="3771"/>
      <c r="F82" s="3771"/>
      <c r="G82" s="3772"/>
      <c r="H82" s="3731"/>
      <c r="I82" s="3731"/>
      <c r="J82" s="3731"/>
      <c r="K82" s="3731"/>
      <c r="L82" s="5406"/>
      <c r="M82" s="5407"/>
      <c r="N82" s="5407"/>
      <c r="O82" s="5408"/>
      <c r="P82" s="75"/>
      <c r="Q82" s="75"/>
      <c r="R82" s="75"/>
      <c r="S82" s="75"/>
      <c r="T82" s="75"/>
      <c r="U82" s="75"/>
      <c r="V82" s="75"/>
      <c r="W82" s="75"/>
      <c r="X82" s="75"/>
      <c r="Y82" s="75"/>
      <c r="Z82" s="75"/>
      <c r="AA82" s="10">
        <v>1</v>
      </c>
    </row>
    <row r="83" spans="1:27" s="3689" customFormat="1" ht="21" customHeight="1">
      <c r="A83" s="3731"/>
      <c r="B83" s="3773"/>
      <c r="C83" s="3773"/>
      <c r="D83" s="3731"/>
      <c r="E83" s="3771"/>
      <c r="F83" s="3771"/>
      <c r="G83" s="3772"/>
      <c r="H83" s="3731"/>
      <c r="I83" s="3731"/>
      <c r="J83" s="3731"/>
      <c r="K83" s="3731"/>
      <c r="L83" s="5406"/>
      <c r="M83" s="5407"/>
      <c r="N83" s="5407"/>
      <c r="O83" s="5408"/>
      <c r="P83" s="75"/>
      <c r="Q83" s="75"/>
      <c r="R83" s="75"/>
      <c r="S83" s="75"/>
      <c r="T83" s="75"/>
      <c r="U83" s="75"/>
      <c r="V83" s="75"/>
      <c r="W83" s="75"/>
      <c r="X83" s="75"/>
      <c r="Y83" s="75"/>
      <c r="Z83" s="75"/>
      <c r="AA83" s="10">
        <v>1</v>
      </c>
    </row>
    <row r="84" spans="1:27" s="3689" customFormat="1" ht="21" customHeight="1">
      <c r="A84" s="3731"/>
      <c r="B84" s="3770" t="s">
        <v>11947</v>
      </c>
      <c r="C84" s="5409" t="s">
        <v>11991</v>
      </c>
      <c r="D84" s="5410"/>
      <c r="E84" s="5410"/>
      <c r="F84" s="5410"/>
      <c r="G84" s="5410"/>
      <c r="H84" s="5410"/>
      <c r="I84" s="3772"/>
      <c r="J84" s="3738"/>
      <c r="K84" s="3731"/>
      <c r="L84" s="5411" t="s">
        <v>11992</v>
      </c>
      <c r="M84" s="5412"/>
      <c r="N84" s="5412"/>
      <c r="O84" s="5413"/>
      <c r="P84" s="75"/>
      <c r="Q84" s="75"/>
      <c r="R84" s="75"/>
      <c r="S84" s="75"/>
      <c r="T84" s="75"/>
      <c r="U84" s="75"/>
      <c r="V84" s="75"/>
      <c r="W84" s="75"/>
      <c r="X84" s="75"/>
      <c r="Y84" s="75"/>
      <c r="Z84" s="75"/>
      <c r="AA84" s="10">
        <v>1</v>
      </c>
    </row>
    <row r="85" spans="1:27" s="3689" customFormat="1" ht="21" customHeight="1">
      <c r="A85" s="75"/>
      <c r="B85" s="75"/>
      <c r="C85" s="75"/>
      <c r="D85" s="75"/>
      <c r="E85" s="75"/>
      <c r="F85" s="75"/>
      <c r="G85" s="75"/>
      <c r="H85" s="75"/>
      <c r="I85" s="75"/>
      <c r="J85" s="75"/>
      <c r="K85" s="75"/>
      <c r="L85" s="5411"/>
      <c r="M85" s="5412"/>
      <c r="N85" s="5412"/>
      <c r="O85" s="5413"/>
      <c r="P85" s="75"/>
      <c r="Q85" s="75"/>
      <c r="R85" s="75"/>
      <c r="S85" s="75"/>
      <c r="T85" s="75"/>
      <c r="U85" s="75"/>
      <c r="V85" s="75"/>
      <c r="W85" s="75"/>
      <c r="X85" s="75"/>
      <c r="Y85" s="75"/>
      <c r="Z85" s="75"/>
      <c r="AA85" s="10">
        <v>1</v>
      </c>
    </row>
    <row r="86" spans="1:27" s="3689" customFormat="1" ht="21" customHeight="1">
      <c r="A86" s="3731"/>
      <c r="B86" s="3768"/>
      <c r="C86" s="3769" t="s">
        <v>11993</v>
      </c>
      <c r="D86" s="75"/>
      <c r="E86" s="75"/>
      <c r="F86" s="75"/>
      <c r="G86" s="75"/>
      <c r="H86" s="75"/>
      <c r="I86" s="75"/>
      <c r="J86" s="75"/>
      <c r="K86" s="75"/>
      <c r="L86" s="5414"/>
      <c r="M86" s="5415"/>
      <c r="N86" s="5415"/>
      <c r="O86" s="5416"/>
      <c r="P86" s="75"/>
      <c r="Q86" s="75"/>
      <c r="R86" s="75"/>
      <c r="S86" s="75"/>
      <c r="T86" s="75"/>
      <c r="U86" s="75"/>
      <c r="V86" s="75"/>
      <c r="W86" s="75"/>
      <c r="X86" s="75"/>
      <c r="Y86" s="75"/>
      <c r="Z86" s="75"/>
      <c r="AA86" s="10">
        <v>1</v>
      </c>
    </row>
    <row r="87" spans="1:27" s="3689" customFormat="1" ht="21" customHeight="1">
      <c r="A87" s="3731"/>
      <c r="B87" s="3770" t="s">
        <v>11947</v>
      </c>
      <c r="C87" s="5417" t="s">
        <v>11994</v>
      </c>
      <c r="D87" s="5417"/>
      <c r="E87" s="5417"/>
      <c r="F87" s="5417"/>
      <c r="G87" s="5417"/>
      <c r="H87" s="5417"/>
      <c r="I87" s="5417"/>
      <c r="J87" s="5417"/>
      <c r="K87" s="3731"/>
      <c r="L87" s="75"/>
      <c r="M87" s="75"/>
      <c r="N87" s="75"/>
      <c r="O87" s="75"/>
      <c r="P87" s="75"/>
      <c r="Q87" s="75"/>
      <c r="R87" s="75"/>
      <c r="S87" s="75"/>
      <c r="T87" s="75"/>
      <c r="U87" s="75"/>
      <c r="V87" s="75"/>
      <c r="W87" s="75"/>
      <c r="X87" s="75"/>
      <c r="Y87" s="75"/>
      <c r="Z87" s="75"/>
      <c r="AA87" s="10">
        <v>1</v>
      </c>
    </row>
    <row r="88" spans="1:27" s="3689" customFormat="1" ht="21"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10">
        <v>1</v>
      </c>
    </row>
    <row r="89" spans="1:27" s="3689" customFormat="1" ht="21" customHeight="1">
      <c r="A89" s="3731"/>
      <c r="B89" s="3770" t="s">
        <v>11947</v>
      </c>
      <c r="C89" s="5418" t="s">
        <v>11995</v>
      </c>
      <c r="D89" s="5418"/>
      <c r="E89" s="5418"/>
      <c r="F89" s="5418"/>
      <c r="G89" s="5418"/>
      <c r="H89" s="5418"/>
      <c r="I89" s="5418"/>
      <c r="J89" s="3738"/>
      <c r="K89" s="3738"/>
      <c r="L89" s="5419" t="s">
        <v>11996</v>
      </c>
      <c r="M89" s="5420"/>
      <c r="N89" s="5420"/>
      <c r="O89" s="5421"/>
      <c r="P89" s="75"/>
      <c r="Q89" s="75"/>
      <c r="R89" s="75"/>
      <c r="S89" s="75"/>
      <c r="T89" s="75"/>
      <c r="U89" s="75"/>
      <c r="V89" s="75"/>
      <c r="W89" s="75"/>
      <c r="X89" s="75"/>
      <c r="Y89" s="75"/>
      <c r="Z89" s="75"/>
      <c r="AA89" s="10">
        <v>1</v>
      </c>
    </row>
    <row r="90" spans="1:27" s="3689" customFormat="1" ht="21" customHeight="1">
      <c r="A90" s="75"/>
      <c r="B90" s="75"/>
      <c r="C90" s="75"/>
      <c r="D90" s="75"/>
      <c r="E90" s="75"/>
      <c r="F90" s="75"/>
      <c r="G90" s="75"/>
      <c r="H90" s="75"/>
      <c r="I90" s="75"/>
      <c r="J90" s="75"/>
      <c r="K90" s="75"/>
      <c r="L90" s="5432" t="s">
        <v>11997</v>
      </c>
      <c r="M90" s="5433"/>
      <c r="N90" s="5433"/>
      <c r="O90" s="5434"/>
      <c r="P90" s="75"/>
      <c r="Q90" s="75"/>
      <c r="R90" s="75"/>
      <c r="S90" s="75"/>
      <c r="T90" s="75"/>
      <c r="U90" s="75"/>
      <c r="V90" s="75"/>
      <c r="W90" s="75"/>
      <c r="X90" s="75"/>
      <c r="Y90" s="75"/>
      <c r="Z90" s="75"/>
      <c r="AA90" s="10">
        <v>1</v>
      </c>
    </row>
    <row r="91" spans="1:27" s="3689" customFormat="1" ht="21" customHeight="1">
      <c r="A91" s="3731"/>
      <c r="B91" s="3770" t="s">
        <v>11947</v>
      </c>
      <c r="C91" s="3774" t="s">
        <v>11998</v>
      </c>
      <c r="D91" s="3772"/>
      <c r="E91" s="3772"/>
      <c r="F91" s="3772"/>
      <c r="G91" s="3772"/>
      <c r="H91" s="3775"/>
      <c r="I91" s="3772"/>
      <c r="J91" s="3738"/>
      <c r="K91" s="3738"/>
      <c r="L91" s="5432"/>
      <c r="M91" s="5433"/>
      <c r="N91" s="5433"/>
      <c r="O91" s="5434"/>
      <c r="P91" s="75"/>
      <c r="Q91" s="75"/>
      <c r="R91" s="75"/>
      <c r="S91" s="75"/>
      <c r="T91" s="75"/>
      <c r="U91" s="75"/>
      <c r="V91" s="75"/>
      <c r="W91" s="75"/>
      <c r="X91" s="75"/>
      <c r="Y91" s="75"/>
      <c r="Z91" s="75"/>
      <c r="AA91" s="10">
        <v>1</v>
      </c>
    </row>
    <row r="92" spans="1:27" s="3689" customFormat="1" ht="21" customHeight="1">
      <c r="A92" s="75"/>
      <c r="B92" s="75"/>
      <c r="C92" s="75"/>
      <c r="D92" s="75"/>
      <c r="E92" s="75"/>
      <c r="F92" s="75"/>
      <c r="G92" s="75"/>
      <c r="H92" s="75"/>
      <c r="I92" s="75"/>
      <c r="J92" s="75"/>
      <c r="K92" s="75"/>
      <c r="L92" s="5432"/>
      <c r="M92" s="5433"/>
      <c r="N92" s="5433"/>
      <c r="O92" s="5434"/>
      <c r="P92" s="75"/>
      <c r="Q92" s="75"/>
      <c r="R92" s="75"/>
      <c r="S92" s="75"/>
      <c r="T92" s="75"/>
      <c r="U92" s="75"/>
      <c r="V92" s="75"/>
      <c r="W92" s="75"/>
      <c r="X92" s="75"/>
      <c r="Y92" s="75"/>
      <c r="Z92" s="75"/>
      <c r="AA92" s="10">
        <v>1</v>
      </c>
    </row>
    <row r="93" spans="1:27" s="3689" customFormat="1" ht="21" customHeight="1">
      <c r="A93" s="3731"/>
      <c r="B93" s="3770" t="s">
        <v>11947</v>
      </c>
      <c r="C93" s="3776" t="s">
        <v>11999</v>
      </c>
      <c r="I93" s="3772"/>
      <c r="J93" s="3738"/>
      <c r="K93" s="3731"/>
      <c r="L93" s="5432"/>
      <c r="M93" s="5433"/>
      <c r="N93" s="5433"/>
      <c r="O93" s="5434"/>
      <c r="P93" s="75"/>
      <c r="Q93" s="75"/>
      <c r="R93" s="75"/>
      <c r="S93" s="75"/>
      <c r="T93" s="75"/>
      <c r="U93" s="75"/>
      <c r="V93" s="75"/>
      <c r="W93" s="75"/>
      <c r="X93" s="75"/>
      <c r="Y93" s="75"/>
      <c r="Z93" s="75"/>
      <c r="AA93" s="10">
        <v>1</v>
      </c>
    </row>
    <row r="94" spans="1:27" s="3689" customFormat="1" ht="21" customHeight="1">
      <c r="A94" s="75"/>
      <c r="B94" s="75"/>
      <c r="C94" s="75"/>
      <c r="D94" s="75"/>
      <c r="E94" s="75"/>
      <c r="F94" s="75"/>
      <c r="G94" s="75"/>
      <c r="H94" s="75"/>
      <c r="I94" s="75"/>
      <c r="J94" s="75"/>
      <c r="K94" s="75"/>
      <c r="L94" s="5435" t="s">
        <v>12000</v>
      </c>
      <c r="M94" s="5436"/>
      <c r="N94" s="5436"/>
      <c r="O94" s="5437"/>
      <c r="P94" s="75"/>
      <c r="Q94" s="75"/>
      <c r="R94" s="75"/>
      <c r="S94" s="75"/>
      <c r="T94" s="75"/>
      <c r="U94" s="75"/>
      <c r="V94" s="75"/>
      <c r="W94" s="75"/>
      <c r="X94" s="75"/>
      <c r="Y94" s="75"/>
      <c r="Z94" s="75"/>
      <c r="AA94" s="10">
        <v>1</v>
      </c>
    </row>
    <row r="95" spans="1:27" s="3689" customFormat="1" ht="21" customHeight="1">
      <c r="A95" s="75"/>
      <c r="B95" s="75"/>
      <c r="C95" s="75"/>
      <c r="D95" s="75"/>
      <c r="E95" s="75"/>
      <c r="F95" s="75"/>
      <c r="G95" s="75"/>
      <c r="H95" s="75"/>
      <c r="I95" s="75"/>
      <c r="J95" s="75"/>
      <c r="K95" s="75"/>
      <c r="L95" s="5435"/>
      <c r="M95" s="5436"/>
      <c r="N95" s="5436"/>
      <c r="O95" s="5437"/>
      <c r="P95" s="75"/>
      <c r="Q95" s="75"/>
      <c r="R95" s="75"/>
      <c r="S95" s="75"/>
      <c r="T95" s="75"/>
      <c r="U95" s="75"/>
      <c r="V95" s="75"/>
      <c r="W95" s="75"/>
      <c r="X95" s="75"/>
      <c r="Y95" s="75"/>
      <c r="Z95" s="75"/>
      <c r="AA95" s="10">
        <v>1</v>
      </c>
    </row>
    <row r="96" spans="1:27" s="3689" customFormat="1" ht="21" customHeight="1">
      <c r="A96" s="75"/>
      <c r="B96" s="75"/>
      <c r="C96" s="75"/>
      <c r="D96" s="75"/>
      <c r="E96" s="75"/>
      <c r="F96" s="75"/>
      <c r="G96" s="75"/>
      <c r="H96" s="75"/>
      <c r="I96" s="75"/>
      <c r="J96" s="75"/>
      <c r="K96" s="75"/>
      <c r="L96" s="5435"/>
      <c r="M96" s="5436"/>
      <c r="N96" s="5436"/>
      <c r="O96" s="5437"/>
      <c r="P96" s="75"/>
      <c r="Q96" s="75"/>
      <c r="R96" s="75"/>
      <c r="S96" s="75"/>
      <c r="T96" s="75"/>
      <c r="U96" s="75"/>
      <c r="V96" s="75"/>
      <c r="W96" s="75"/>
      <c r="X96" s="75"/>
      <c r="Y96" s="75"/>
      <c r="Z96" s="75"/>
      <c r="AA96" s="10">
        <v>1</v>
      </c>
    </row>
    <row r="97" spans="1:27" s="3689" customFormat="1" ht="21" customHeight="1">
      <c r="A97" s="75"/>
      <c r="B97" s="75"/>
      <c r="C97" s="75"/>
      <c r="D97" s="75"/>
      <c r="E97" s="75"/>
      <c r="F97" s="75"/>
      <c r="G97" s="75"/>
      <c r="H97" s="75"/>
      <c r="I97" s="75"/>
      <c r="J97" s="75"/>
      <c r="K97" s="75"/>
      <c r="L97" s="5438" t="s">
        <v>12001</v>
      </c>
      <c r="M97" s="5439"/>
      <c r="N97" s="5439"/>
      <c r="O97" s="5440"/>
      <c r="P97" s="75"/>
      <c r="Q97" s="75"/>
      <c r="R97" s="75"/>
      <c r="S97" s="75"/>
      <c r="T97" s="75"/>
      <c r="U97" s="75"/>
      <c r="V97" s="75"/>
      <c r="W97" s="75"/>
      <c r="X97" s="75"/>
      <c r="Y97" s="75"/>
      <c r="Z97" s="75"/>
      <c r="AA97" s="10">
        <v>1</v>
      </c>
    </row>
    <row r="98" spans="1:27" s="3689" customFormat="1" ht="21" customHeight="1">
      <c r="A98" s="75"/>
      <c r="B98" s="75"/>
      <c r="C98" s="75"/>
      <c r="D98" s="75"/>
      <c r="E98" s="75"/>
      <c r="F98" s="75"/>
      <c r="G98" s="75"/>
      <c r="H98" s="75"/>
      <c r="I98" s="75"/>
      <c r="J98" s="75"/>
      <c r="K98" s="75"/>
      <c r="L98" s="5438"/>
      <c r="M98" s="5439"/>
      <c r="N98" s="5439"/>
      <c r="O98" s="5440"/>
      <c r="P98" s="75"/>
      <c r="Q98" s="75"/>
      <c r="R98" s="75"/>
      <c r="S98" s="75"/>
      <c r="T98" s="75"/>
      <c r="U98" s="75"/>
      <c r="V98" s="75"/>
      <c r="W98" s="75"/>
      <c r="X98" s="75"/>
      <c r="Y98" s="75"/>
      <c r="Z98" s="75"/>
      <c r="AA98" s="10">
        <v>1</v>
      </c>
    </row>
    <row r="99" spans="1:27" s="3689" customFormat="1" ht="21" customHeight="1">
      <c r="A99" s="75"/>
      <c r="B99" s="75"/>
      <c r="C99" s="75"/>
      <c r="D99" s="75"/>
      <c r="E99" s="75"/>
      <c r="F99" s="75"/>
      <c r="G99" s="75"/>
      <c r="H99" s="75"/>
      <c r="I99" s="75"/>
      <c r="J99" s="75"/>
      <c r="K99" s="75"/>
      <c r="L99" s="5441"/>
      <c r="M99" s="5442"/>
      <c r="N99" s="5442"/>
      <c r="O99" s="5443"/>
      <c r="P99" s="75"/>
      <c r="Q99" s="75"/>
      <c r="R99" s="75"/>
      <c r="S99" s="75"/>
      <c r="T99" s="75"/>
      <c r="U99" s="75"/>
      <c r="V99" s="75"/>
      <c r="W99" s="75"/>
      <c r="X99" s="75"/>
      <c r="Y99" s="75"/>
      <c r="Z99" s="75"/>
      <c r="AA99" s="10">
        <v>1</v>
      </c>
    </row>
    <row r="100" spans="1:27" s="3689" customFormat="1" ht="21"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10">
        <v>1</v>
      </c>
    </row>
    <row r="101" spans="1:27" s="3689" customFormat="1" ht="21"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10">
        <v>1</v>
      </c>
    </row>
    <row r="102" spans="1:27" ht="21" customHeight="1">
      <c r="A102" s="3742" t="s">
        <v>89</v>
      </c>
      <c r="B102" s="5444" t="s">
        <v>11925</v>
      </c>
      <c r="C102" s="5445"/>
      <c r="D102" s="5445"/>
      <c r="E102" s="5445"/>
      <c r="F102" s="5445"/>
      <c r="G102" s="5445"/>
      <c r="H102" s="5445"/>
      <c r="I102" s="5445"/>
      <c r="J102" s="5445"/>
      <c r="K102" s="5445"/>
      <c r="L102" s="5445"/>
      <c r="M102" s="5445"/>
      <c r="N102" s="5445"/>
      <c r="O102" s="5445"/>
      <c r="P102" s="5445"/>
      <c r="Q102" s="5445"/>
      <c r="R102" s="5445"/>
      <c r="S102" s="5445"/>
      <c r="T102" s="5446"/>
      <c r="U102" s="75"/>
      <c r="V102" s="75"/>
      <c r="W102" s="75"/>
      <c r="X102" s="75"/>
      <c r="Y102" s="75"/>
      <c r="Z102" s="75"/>
      <c r="AA102" s="10">
        <v>1</v>
      </c>
    </row>
    <row r="103" spans="1:27" ht="21" customHeight="1">
      <c r="A103" s="5447" t="str">
        <f>B102</f>
        <v>Gastronormes tableau N° 1</v>
      </c>
      <c r="B103" s="3777" t="str">
        <f>ADDRESS(ROW(),COLUMN(),4)</f>
        <v>B103</v>
      </c>
      <c r="C103" s="3778" t="s">
        <v>6434</v>
      </c>
      <c r="D103" s="3735"/>
      <c r="E103" s="3735"/>
      <c r="F103" s="3735"/>
      <c r="G103" s="3735"/>
      <c r="H103" s="3735"/>
      <c r="I103" s="3735"/>
      <c r="J103" s="3735"/>
      <c r="K103" s="3735"/>
      <c r="L103" s="3735"/>
      <c r="M103" s="3735"/>
      <c r="N103" s="3735"/>
      <c r="O103" s="3779"/>
      <c r="P103" s="3735"/>
      <c r="Q103" s="3779"/>
      <c r="R103" s="3779"/>
      <c r="S103" s="3779"/>
      <c r="T103" s="3780" t="s">
        <v>12002</v>
      </c>
      <c r="U103" s="75"/>
      <c r="V103" s="75"/>
      <c r="W103" s="75"/>
      <c r="X103" s="75"/>
      <c r="Y103" s="75"/>
      <c r="Z103" s="75"/>
      <c r="AA103" s="10">
        <v>1</v>
      </c>
    </row>
    <row r="104" spans="1:27" ht="21" customHeight="1">
      <c r="A104" s="5447"/>
      <c r="B104" s="5448" t="s">
        <v>12003</v>
      </c>
      <c r="C104" s="5449"/>
      <c r="D104" s="5449"/>
      <c r="E104" s="5449"/>
      <c r="F104" s="5449"/>
      <c r="G104" s="5449"/>
      <c r="H104" s="5449"/>
      <c r="I104" s="5449"/>
      <c r="J104" s="5449"/>
      <c r="K104" s="5449"/>
      <c r="L104" s="5450" t="s">
        <v>12004</v>
      </c>
      <c r="M104" s="5451"/>
      <c r="N104" s="5451"/>
      <c r="O104" s="5451"/>
      <c r="P104" s="5451"/>
      <c r="Q104" s="5451"/>
      <c r="R104" s="5451"/>
      <c r="S104" s="5451"/>
      <c r="T104" s="5452"/>
      <c r="U104" s="75"/>
      <c r="V104" s="75"/>
      <c r="W104" s="75"/>
      <c r="X104" s="75"/>
      <c r="Y104" s="75"/>
      <c r="Z104" s="75"/>
      <c r="AA104" s="10">
        <v>1</v>
      </c>
    </row>
    <row r="105" spans="1:27" ht="21" customHeight="1">
      <c r="A105" s="5447"/>
      <c r="B105" s="5453" t="s">
        <v>12005</v>
      </c>
      <c r="C105" s="5454"/>
      <c r="D105" s="5454"/>
      <c r="E105" s="5459" t="s">
        <v>11927</v>
      </c>
      <c r="F105" s="5462" t="s">
        <v>12006</v>
      </c>
      <c r="G105" s="5468" t="s">
        <v>12007</v>
      </c>
      <c r="H105" s="5469"/>
      <c r="I105" s="5469"/>
      <c r="J105" s="5469"/>
      <c r="K105" s="5470"/>
      <c r="L105" s="5471" t="s">
        <v>12008</v>
      </c>
      <c r="M105" s="5472"/>
      <c r="N105" s="5475" t="s">
        <v>12009</v>
      </c>
      <c r="O105" s="5476"/>
      <c r="P105" s="5476"/>
      <c r="Q105" s="5476"/>
      <c r="R105" s="5476"/>
      <c r="S105" s="5476"/>
      <c r="T105" s="5477"/>
      <c r="U105" s="75"/>
      <c r="V105" s="75"/>
      <c r="W105" s="75"/>
      <c r="X105" s="75"/>
      <c r="Y105" s="75"/>
      <c r="Z105" s="75"/>
      <c r="AA105" s="10">
        <v>1</v>
      </c>
    </row>
    <row r="106" spans="1:27" ht="21" customHeight="1">
      <c r="A106" s="5447"/>
      <c r="B106" s="5455"/>
      <c r="C106" s="5456"/>
      <c r="D106" s="5456"/>
      <c r="E106" s="5460"/>
      <c r="F106" s="5463"/>
      <c r="G106" s="3781" t="s">
        <v>12010</v>
      </c>
      <c r="H106" s="3782" t="s">
        <v>12011</v>
      </c>
      <c r="I106" s="3783" t="s">
        <v>12012</v>
      </c>
      <c r="J106" s="3783" t="s">
        <v>12013</v>
      </c>
      <c r="K106" s="3783" t="s">
        <v>12014</v>
      </c>
      <c r="L106" s="5473"/>
      <c r="M106" s="5474"/>
      <c r="N106" s="5478"/>
      <c r="O106" s="5479"/>
      <c r="P106" s="5479"/>
      <c r="Q106" s="5479"/>
      <c r="R106" s="5479"/>
      <c r="S106" s="5479"/>
      <c r="T106" s="5480"/>
      <c r="U106" s="75"/>
      <c r="V106" s="75"/>
      <c r="W106" s="75"/>
      <c r="X106" s="75"/>
      <c r="Y106" s="75"/>
      <c r="Z106" s="75"/>
      <c r="AA106" s="10">
        <v>1</v>
      </c>
    </row>
    <row r="107" spans="1:27" ht="21" customHeight="1">
      <c r="A107" s="5447"/>
      <c r="B107" s="5455"/>
      <c r="C107" s="5456"/>
      <c r="D107" s="5456"/>
      <c r="E107" s="5460"/>
      <c r="F107" s="5463"/>
      <c r="G107" s="3784">
        <v>12</v>
      </c>
      <c r="H107" s="3784">
        <v>25</v>
      </c>
      <c r="I107" s="3784">
        <v>14</v>
      </c>
      <c r="J107" s="3784">
        <v>7</v>
      </c>
      <c r="K107" s="3784">
        <v>10</v>
      </c>
      <c r="L107" s="5484" t="s">
        <v>12015</v>
      </c>
      <c r="M107" s="5485"/>
      <c r="N107" s="5478"/>
      <c r="O107" s="5479"/>
      <c r="P107" s="5479"/>
      <c r="Q107" s="5479"/>
      <c r="R107" s="5479"/>
      <c r="S107" s="5479"/>
      <c r="T107" s="5480"/>
      <c r="U107" s="75"/>
      <c r="V107" s="75"/>
      <c r="W107" s="75"/>
      <c r="X107" s="75"/>
      <c r="Y107" s="75"/>
      <c r="Z107" s="75"/>
      <c r="AA107" s="10">
        <v>1</v>
      </c>
    </row>
    <row r="108" spans="1:27" ht="21" customHeight="1" thickBot="1">
      <c r="A108" s="5447"/>
      <c r="B108" s="5457"/>
      <c r="C108" s="5458"/>
      <c r="D108" s="5458"/>
      <c r="E108" s="5461"/>
      <c r="F108" s="5464"/>
      <c r="G108" s="5486" t="s">
        <v>12016</v>
      </c>
      <c r="H108" s="5486"/>
      <c r="I108" s="5486"/>
      <c r="J108" s="5486"/>
      <c r="K108" s="5486"/>
      <c r="L108" s="5487">
        <f>SUM(G107:K107)</f>
        <v>68</v>
      </c>
      <c r="M108" s="5488"/>
      <c r="N108" s="5481"/>
      <c r="O108" s="5482"/>
      <c r="P108" s="5482"/>
      <c r="Q108" s="5482"/>
      <c r="R108" s="5482"/>
      <c r="S108" s="5482"/>
      <c r="T108" s="5483"/>
      <c r="U108" s="75"/>
      <c r="V108" s="75"/>
      <c r="W108" s="75"/>
      <c r="X108" s="75"/>
      <c r="Y108" s="75"/>
      <c r="Z108" s="75"/>
      <c r="AA108" s="10">
        <v>1</v>
      </c>
    </row>
    <row r="109" spans="1:27" ht="21" customHeight="1">
      <c r="A109" s="5447"/>
      <c r="B109" s="3785" t="s">
        <v>12017</v>
      </c>
      <c r="C109" s="3786"/>
      <c r="D109" s="3786"/>
      <c r="E109" s="3786"/>
      <c r="F109" s="3786"/>
      <c r="G109" s="3786"/>
      <c r="H109" s="3786"/>
      <c r="I109" s="3786"/>
      <c r="J109" s="3786"/>
      <c r="K109" s="3786"/>
      <c r="L109" s="3786"/>
      <c r="M109" s="3786"/>
      <c r="N109" s="3786"/>
      <c r="O109" s="3786"/>
      <c r="P109" s="3786"/>
      <c r="Q109" s="3786"/>
      <c r="R109" s="3786"/>
      <c r="S109" s="3786"/>
      <c r="T109" s="3787" t="s">
        <v>12017</v>
      </c>
      <c r="U109" s="75"/>
      <c r="V109" s="75"/>
      <c r="W109" s="75"/>
      <c r="X109" s="75"/>
      <c r="Y109" s="75"/>
      <c r="Z109" s="75"/>
      <c r="AA109" s="10">
        <v>1</v>
      </c>
    </row>
    <row r="110" spans="1:27" ht="21" customHeight="1">
      <c r="A110" s="5447"/>
      <c r="B110" s="5465" t="s">
        <v>12018</v>
      </c>
      <c r="C110" s="5466"/>
      <c r="D110" s="5466"/>
      <c r="E110" s="3788">
        <v>25</v>
      </c>
      <c r="F110" s="3789" t="s">
        <v>12019</v>
      </c>
      <c r="G110" s="3790">
        <v>0.5</v>
      </c>
      <c r="H110" s="3790">
        <v>1</v>
      </c>
      <c r="I110" s="3790">
        <v>1</v>
      </c>
      <c r="J110" s="3790">
        <v>1</v>
      </c>
      <c r="K110" s="3790">
        <v>1</v>
      </c>
      <c r="L110" s="3791">
        <f>(G110*G107)+(H110*H107)+(I110*I107)+(J110*J107)+(K110*K107)</f>
        <v>62</v>
      </c>
      <c r="M110" s="5467" t="str">
        <f>F110</f>
        <v>paupiettes</v>
      </c>
      <c r="N110" s="5467"/>
      <c r="O110" s="3792">
        <f>IF(L110=0,0,INT(L110/E110))</f>
        <v>2</v>
      </c>
      <c r="P110" s="3793">
        <f>L110-(O110*E110)</f>
        <v>12</v>
      </c>
      <c r="Q110" s="3794" t="str">
        <f>IF(P110=0,0,F110)</f>
        <v>paupiettes</v>
      </c>
      <c r="R110" s="3795">
        <f>IF(P110=0,0,O110+1)</f>
        <v>3</v>
      </c>
      <c r="S110" s="3793">
        <f>IF(P110=0,0,L110-(R110*E110))</f>
        <v>-13</v>
      </c>
      <c r="T110" s="3796" t="str">
        <f>IF(S110=0,0,F110)</f>
        <v>paupiettes</v>
      </c>
      <c r="U110" s="75"/>
      <c r="V110" s="75"/>
      <c r="W110" s="75"/>
      <c r="X110" s="75"/>
      <c r="Y110" s="75"/>
      <c r="Z110" s="75"/>
      <c r="AA110" s="10">
        <v>1</v>
      </c>
    </row>
    <row r="111" spans="1:27" ht="21" customHeight="1">
      <c r="A111" s="5447"/>
      <c r="B111" s="5465" t="s">
        <v>12020</v>
      </c>
      <c r="C111" s="5466"/>
      <c r="D111" s="5466"/>
      <c r="E111" s="3788">
        <v>12</v>
      </c>
      <c r="F111" s="3789" t="s">
        <v>12021</v>
      </c>
      <c r="G111" s="3790">
        <v>1</v>
      </c>
      <c r="H111" s="3790">
        <v>1</v>
      </c>
      <c r="I111" s="3790">
        <v>1</v>
      </c>
      <c r="J111" s="3790">
        <v>1</v>
      </c>
      <c r="K111" s="3790">
        <v>1</v>
      </c>
      <c r="L111" s="3791">
        <f>(G111*G107)+(H111*H107)+(I111*I107)+(J111*J107)+(K111*K107)</f>
        <v>68</v>
      </c>
      <c r="M111" s="5467" t="str">
        <f>F111</f>
        <v>Cuisses</v>
      </c>
      <c r="N111" s="5467"/>
      <c r="O111" s="3792">
        <f>IF(L111=0,0,INT(L111/E111))</f>
        <v>5</v>
      </c>
      <c r="P111" s="3793">
        <f>L111-(O111*E111)</f>
        <v>8</v>
      </c>
      <c r="Q111" s="3794" t="str">
        <f>IF(P111=0,0,F111)</f>
        <v>Cuisses</v>
      </c>
      <c r="R111" s="3795">
        <f>IF(P111=0,0,O111+1)</f>
        <v>6</v>
      </c>
      <c r="S111" s="3793">
        <f>IF(P111=0,0,L111-(R111*E111))</f>
        <v>-4</v>
      </c>
      <c r="T111" s="3796" t="str">
        <f>IF(S111=0,0,F111)</f>
        <v>Cuisses</v>
      </c>
      <c r="U111" s="75"/>
      <c r="V111" s="75"/>
      <c r="W111" s="75"/>
      <c r="X111" s="75"/>
      <c r="Y111" s="75"/>
      <c r="Z111" s="75"/>
      <c r="AA111" s="10">
        <v>1</v>
      </c>
    </row>
    <row r="112" spans="1:27" ht="21" customHeight="1">
      <c r="A112" s="5447"/>
      <c r="B112" s="5465" t="s">
        <v>12022</v>
      </c>
      <c r="C112" s="5466"/>
      <c r="D112" s="5466"/>
      <c r="E112" s="3788">
        <v>60</v>
      </c>
      <c r="F112" s="3789" t="s">
        <v>12023</v>
      </c>
      <c r="G112" s="3790">
        <v>1</v>
      </c>
      <c r="H112" s="3797">
        <v>1.5</v>
      </c>
      <c r="I112" s="3790">
        <v>2</v>
      </c>
      <c r="J112" s="3790">
        <v>3</v>
      </c>
      <c r="K112" s="3790">
        <v>2</v>
      </c>
      <c r="L112" s="3791">
        <f>(G112*G107)+(H112*H107)+(I112*I107)+(J112*J107)+(K112*K107)</f>
        <v>118.5</v>
      </c>
      <c r="M112" s="5467" t="str">
        <f>F112</f>
        <v>tranches</v>
      </c>
      <c r="N112" s="5467"/>
      <c r="O112" s="3792">
        <f>IF(L112=0,0,INT(L112/E112))</f>
        <v>1</v>
      </c>
      <c r="P112" s="3793">
        <f>L112-(O112*E112)</f>
        <v>58.5</v>
      </c>
      <c r="Q112" s="3794" t="str">
        <f>IF(P112=0,0,F112)</f>
        <v>tranches</v>
      </c>
      <c r="R112" s="3795">
        <f>IF(P112=0,0,O112+1)</f>
        <v>2</v>
      </c>
      <c r="S112" s="3793">
        <f>IF(P112=0,0,L112-(R112*E112))</f>
        <v>-1.5</v>
      </c>
      <c r="T112" s="3796" t="str">
        <f>IF(S112=0,0,F112)</f>
        <v>tranches</v>
      </c>
      <c r="U112" s="75"/>
      <c r="V112" s="75"/>
      <c r="W112" s="75"/>
      <c r="X112" s="75"/>
      <c r="Y112" s="75"/>
      <c r="Z112" s="75"/>
      <c r="AA112" s="10">
        <v>1</v>
      </c>
    </row>
    <row r="113" spans="1:27" ht="21" customHeight="1" thickBot="1">
      <c r="A113" s="5447"/>
      <c r="B113" s="5465" t="s">
        <v>12024</v>
      </c>
      <c r="C113" s="5466"/>
      <c r="D113" s="5466"/>
      <c r="E113" s="3788">
        <v>20</v>
      </c>
      <c r="F113" s="3789" t="s">
        <v>12025</v>
      </c>
      <c r="G113" s="3790">
        <v>1</v>
      </c>
      <c r="H113" s="3790">
        <v>1.5</v>
      </c>
      <c r="I113" s="3790">
        <v>2</v>
      </c>
      <c r="J113" s="3790">
        <v>3</v>
      </c>
      <c r="K113" s="3790">
        <v>2</v>
      </c>
      <c r="L113" s="3798">
        <f>(G113*G107)+(H113*H107)+(I113*I107)+(J113*J107)+(K113*K107)</f>
        <v>118.5</v>
      </c>
      <c r="M113" s="5492" t="str">
        <f>F113</f>
        <v>tomates</v>
      </c>
      <c r="N113" s="5492"/>
      <c r="O113" s="3799">
        <f>IF(L113=0,0,INT(L113/E113))</f>
        <v>5</v>
      </c>
      <c r="P113" s="3800">
        <f>L113-(O113*E113)</f>
        <v>18.5</v>
      </c>
      <c r="Q113" s="3801" t="str">
        <f>IF(P113=0,0,F113)</f>
        <v>tomates</v>
      </c>
      <c r="R113" s="3802">
        <f>IF(P113=0,0,O113+1)</f>
        <v>6</v>
      </c>
      <c r="S113" s="3800">
        <f>IF(P113=0,0,L113-(R113*E113))</f>
        <v>-1.5</v>
      </c>
      <c r="T113" s="3803" t="str">
        <f>IF(S113=0,0,F113)</f>
        <v>tomates</v>
      </c>
      <c r="U113" s="75"/>
      <c r="V113" s="75"/>
      <c r="W113" s="75"/>
      <c r="X113" s="75"/>
      <c r="Y113" s="75"/>
      <c r="Z113" s="75"/>
      <c r="AA113" s="10">
        <v>1</v>
      </c>
    </row>
    <row r="114" spans="1:27" ht="21" customHeight="1">
      <c r="A114" s="5447"/>
      <c r="B114" s="3804" t="s">
        <v>12026</v>
      </c>
      <c r="C114" s="3805"/>
      <c r="D114" s="3805"/>
      <c r="E114" s="3805"/>
      <c r="F114" s="3805"/>
      <c r="G114" s="3805"/>
      <c r="H114" s="3805"/>
      <c r="I114" s="3805"/>
      <c r="J114" s="3805"/>
      <c r="K114" s="3805"/>
      <c r="L114" s="3805"/>
      <c r="M114" s="3805"/>
      <c r="N114" s="3805"/>
      <c r="O114" s="3805"/>
      <c r="P114" s="3805"/>
      <c r="Q114" s="3805"/>
      <c r="R114" s="3805"/>
      <c r="S114" s="3805"/>
      <c r="T114" s="3806" t="s">
        <v>12026</v>
      </c>
      <c r="U114" s="75"/>
      <c r="V114" s="75"/>
      <c r="W114" s="75"/>
      <c r="X114" s="75"/>
      <c r="Y114" s="75"/>
      <c r="Z114" s="75"/>
      <c r="AA114" s="10">
        <v>1</v>
      </c>
    </row>
    <row r="115" spans="1:27" ht="21" customHeight="1">
      <c r="A115" s="5447"/>
      <c r="B115" s="5493" t="s">
        <v>12027</v>
      </c>
      <c r="C115" s="5466"/>
      <c r="D115" s="5466"/>
      <c r="E115" s="3788">
        <v>3</v>
      </c>
      <c r="F115" s="3789" t="s">
        <v>3603</v>
      </c>
      <c r="G115" s="3790">
        <v>7.4999999999999997E-2</v>
      </c>
      <c r="H115" s="3807">
        <v>0.09</v>
      </c>
      <c r="I115" s="3807">
        <v>0.15</v>
      </c>
      <c r="J115" s="3807">
        <v>0.18</v>
      </c>
      <c r="K115" s="3807">
        <v>0.13</v>
      </c>
      <c r="L115" s="3808">
        <f>(G115*G107)+(H115*H107)+(I115*I107)+(J115*J107)+(K115*K107)</f>
        <v>7.81</v>
      </c>
      <c r="M115" s="5467" t="str">
        <f>F115</f>
        <v>Kg</v>
      </c>
      <c r="N115" s="5467"/>
      <c r="O115" s="3792">
        <f>IF(L115=0,0,INT(L115/E115))</f>
        <v>2</v>
      </c>
      <c r="P115" s="3809">
        <f>L115-(O115*E115)</f>
        <v>1.8099999999999996</v>
      </c>
      <c r="Q115" s="3794" t="str">
        <f>IF(P115=0,0,F115)</f>
        <v>Kg</v>
      </c>
      <c r="R115" s="3795">
        <f>IF(P115=0,0,O115+1)</f>
        <v>3</v>
      </c>
      <c r="S115" s="3793">
        <f>IF(P115=0,0,L115-(R115*E115))</f>
        <v>-1.1900000000000004</v>
      </c>
      <c r="T115" s="3810" t="str">
        <f>IF(S115=0,0,F115)</f>
        <v>Kg</v>
      </c>
      <c r="U115" s="75"/>
      <c r="V115" s="75"/>
      <c r="W115" s="75"/>
      <c r="X115" s="75"/>
      <c r="Y115" s="75"/>
      <c r="Z115" s="75"/>
      <c r="AA115" s="10">
        <v>1</v>
      </c>
    </row>
    <row r="116" spans="1:27" ht="21" customHeight="1">
      <c r="A116" s="5447"/>
      <c r="B116" s="5493" t="s">
        <v>12028</v>
      </c>
      <c r="C116" s="5466"/>
      <c r="D116" s="5466"/>
      <c r="E116" s="3788">
        <v>7.2</v>
      </c>
      <c r="F116" s="3811" t="s">
        <v>3603</v>
      </c>
      <c r="G116" s="3807">
        <v>0.2</v>
      </c>
      <c r="H116" s="3807">
        <v>0.25</v>
      </c>
      <c r="I116" s="3807">
        <v>0.35</v>
      </c>
      <c r="J116" s="3807">
        <v>0.45</v>
      </c>
      <c r="K116" s="3807">
        <v>0.35</v>
      </c>
      <c r="L116" s="3808">
        <f>(G116*G107)+(H116*H107)+(I116*I107)+(J116*J107)+(K116*K107)</f>
        <v>20.2</v>
      </c>
      <c r="M116" s="5467" t="str">
        <f>F116</f>
        <v>Kg</v>
      </c>
      <c r="N116" s="5467"/>
      <c r="O116" s="3792">
        <f>IF(L116=0,0,INT(L116/E116))</f>
        <v>2</v>
      </c>
      <c r="P116" s="3809">
        <f>L116-(O116*E116)</f>
        <v>5.7999999999999989</v>
      </c>
      <c r="Q116" s="3794" t="str">
        <f>IF(P116=0,0,F116)</f>
        <v>Kg</v>
      </c>
      <c r="R116" s="3795">
        <f>IF(P116=0,0,O116+1)</f>
        <v>3</v>
      </c>
      <c r="S116" s="3793">
        <f>IF(P116=0,0,L116-(R116*E116))</f>
        <v>-1.4000000000000021</v>
      </c>
      <c r="T116" s="3810" t="str">
        <f>IF(S116=0,0,F116)</f>
        <v>Kg</v>
      </c>
      <c r="U116" s="75"/>
      <c r="V116" s="75"/>
      <c r="W116" s="75"/>
      <c r="X116" s="75"/>
      <c r="Y116" s="75"/>
      <c r="Z116" s="75"/>
      <c r="AA116" s="10">
        <v>1</v>
      </c>
    </row>
    <row r="117" spans="1:27" ht="21" customHeight="1">
      <c r="A117" s="5447"/>
      <c r="B117" s="5496" t="s">
        <v>12029</v>
      </c>
      <c r="C117" s="5497"/>
      <c r="D117" s="5497"/>
      <c r="E117" s="3812">
        <v>4</v>
      </c>
      <c r="F117" s="3813" t="s">
        <v>3603</v>
      </c>
      <c r="G117" s="3814">
        <v>0.2</v>
      </c>
      <c r="H117" s="3814">
        <v>0.25</v>
      </c>
      <c r="I117" s="3814">
        <v>0.35</v>
      </c>
      <c r="J117" s="3814">
        <v>0.45</v>
      </c>
      <c r="K117" s="3814">
        <v>0.35</v>
      </c>
      <c r="L117" s="3815">
        <f>(G117*G107)+(H117*H107)+(I117*I107)+(J117*J107)+(K117*K107)</f>
        <v>20.2</v>
      </c>
      <c r="M117" s="5498" t="str">
        <f>F117</f>
        <v>Kg</v>
      </c>
      <c r="N117" s="5498"/>
      <c r="O117" s="3816">
        <f>IF(L117=0,0,INT(L117/E117))</f>
        <v>5</v>
      </c>
      <c r="P117" s="3817">
        <f>L117-(O117*E117)</f>
        <v>0.19999999999999929</v>
      </c>
      <c r="Q117" s="3818" t="str">
        <f>IF(P117=0,0,F117)</f>
        <v>Kg</v>
      </c>
      <c r="R117" s="3819">
        <f>IF(P117=0,0,O117+1)</f>
        <v>6</v>
      </c>
      <c r="S117" s="3820">
        <f>IF(P117=0,0,L117-(R117*E117))</f>
        <v>-3.8000000000000007</v>
      </c>
      <c r="T117" s="3821" t="str">
        <f>IF(S117=0,0,F117)</f>
        <v>Kg</v>
      </c>
      <c r="U117" s="75"/>
      <c r="V117" s="75"/>
      <c r="W117" s="75"/>
      <c r="X117" s="75"/>
      <c r="Y117" s="75"/>
      <c r="Z117" s="75"/>
      <c r="AA117" s="10">
        <v>1</v>
      </c>
    </row>
    <row r="118" spans="1:27" ht="21" customHeight="1">
      <c r="A118" s="5447"/>
      <c r="B118" s="3822" t="s">
        <v>12030</v>
      </c>
      <c r="C118" s="3823"/>
      <c r="D118" s="3823"/>
      <c r="E118" s="3824"/>
      <c r="F118" s="3825"/>
      <c r="G118" s="3826"/>
      <c r="H118" s="3826"/>
      <c r="I118" s="3826"/>
      <c r="J118" s="3826"/>
      <c r="K118" s="3826"/>
      <c r="L118" s="3827"/>
      <c r="M118" s="3828"/>
      <c r="N118" s="3828"/>
      <c r="O118" s="3829"/>
      <c r="P118" s="3830"/>
      <c r="Q118" s="3831"/>
      <c r="R118" s="3829"/>
      <c r="S118" s="3832"/>
      <c r="T118" s="3833"/>
      <c r="U118" s="75"/>
      <c r="V118" s="75"/>
      <c r="W118" s="75"/>
      <c r="X118" s="75"/>
      <c r="Y118" s="75"/>
      <c r="Z118" s="75"/>
      <c r="AA118" s="10">
        <v>1</v>
      </c>
    </row>
    <row r="119" spans="1:27" ht="21" customHeight="1">
      <c r="A119" s="5447"/>
      <c r="B119" s="3834" t="s">
        <v>12031</v>
      </c>
      <c r="C119" s="3835"/>
      <c r="D119" s="3835"/>
      <c r="E119" s="3836"/>
      <c r="F119" s="3837"/>
      <c r="G119" s="3838"/>
      <c r="H119" s="3838"/>
      <c r="I119" s="3838"/>
      <c r="J119" s="3838"/>
      <c r="K119" s="3838"/>
      <c r="L119" s="3839"/>
      <c r="M119" s="3840"/>
      <c r="N119" s="3840"/>
      <c r="O119" s="3841"/>
      <c r="P119" s="3842"/>
      <c r="Q119" s="3843"/>
      <c r="R119" s="3841"/>
      <c r="S119" s="3844"/>
      <c r="T119" s="3845"/>
      <c r="U119" s="75"/>
      <c r="V119" s="75"/>
      <c r="W119" s="75"/>
      <c r="X119" s="75"/>
      <c r="Y119" s="75"/>
      <c r="Z119" s="75"/>
      <c r="AA119" s="10">
        <v>1</v>
      </c>
    </row>
    <row r="120" spans="1:27" ht="21" customHeight="1">
      <c r="A120" s="5447"/>
      <c r="B120" s="3846"/>
      <c r="C120" s="3846"/>
      <c r="D120" s="3846"/>
      <c r="E120" s="3846"/>
      <c r="F120" s="3846"/>
      <c r="G120" s="5499" t="s">
        <v>6468</v>
      </c>
      <c r="H120" s="5499"/>
      <c r="I120" s="5499"/>
      <c r="J120" s="5499"/>
      <c r="K120" s="5499"/>
      <c r="L120" s="3846"/>
      <c r="M120" s="3846"/>
      <c r="N120" s="3846"/>
      <c r="O120" s="3846"/>
      <c r="P120" s="3846"/>
      <c r="Q120" s="3846"/>
      <c r="R120" s="3846"/>
      <c r="S120" s="3847"/>
      <c r="T120" s="3848"/>
      <c r="U120" s="75"/>
      <c r="V120" s="75"/>
      <c r="W120" s="75"/>
      <c r="X120" s="75"/>
      <c r="Y120" s="75"/>
      <c r="Z120" s="75"/>
      <c r="AA120" s="10">
        <v>1</v>
      </c>
    </row>
    <row r="121" spans="1:27" s="3689" customFormat="1" ht="21" customHeight="1" thickBo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10">
        <v>1</v>
      </c>
    </row>
    <row r="122" spans="1:27" s="3689" customFormat="1" ht="21" customHeight="1">
      <c r="A122" s="3849" t="s">
        <v>89</v>
      </c>
      <c r="B122" s="5500" t="s">
        <v>11927</v>
      </c>
      <c r="C122" s="5501"/>
      <c r="D122" s="5501"/>
      <c r="E122" s="5501"/>
      <c r="F122" s="5502"/>
      <c r="G122" s="3731"/>
      <c r="H122" s="3731"/>
      <c r="I122" s="3731"/>
      <c r="J122" s="3731"/>
      <c r="K122" s="3738"/>
      <c r="L122" s="3738"/>
      <c r="M122" s="75"/>
      <c r="N122" s="75"/>
      <c r="O122" s="75"/>
      <c r="P122" s="75"/>
      <c r="Q122" s="75"/>
      <c r="R122" s="75"/>
      <c r="S122" s="75"/>
      <c r="T122" s="75"/>
      <c r="U122" s="75"/>
      <c r="V122" s="75"/>
      <c r="W122" s="75"/>
      <c r="X122" s="75"/>
      <c r="Y122" s="75"/>
      <c r="Z122" s="75"/>
      <c r="AA122" s="10">
        <v>1</v>
      </c>
    </row>
    <row r="123" spans="1:27" s="3689" customFormat="1" ht="21" customHeight="1">
      <c r="A123" s="5489" t="str">
        <f>B122</f>
        <v>Contenance 1 Gastro</v>
      </c>
      <c r="B123" s="3756" t="str">
        <f>ADDRESS(ROW(),COLUMN(),4)</f>
        <v>B123</v>
      </c>
      <c r="C123" s="3358" t="s">
        <v>6434</v>
      </c>
      <c r="D123" s="3850"/>
      <c r="E123" s="3850"/>
      <c r="F123" s="3851"/>
      <c r="G123" s="3731"/>
      <c r="H123" s="3731"/>
      <c r="I123" s="3731"/>
      <c r="J123" s="3731"/>
      <c r="K123" s="3738"/>
      <c r="L123" s="3738"/>
      <c r="M123" s="75"/>
      <c r="N123" s="75"/>
      <c r="O123" s="75"/>
      <c r="P123" s="75"/>
      <c r="Q123" s="75"/>
      <c r="R123" s="75"/>
      <c r="S123" s="75"/>
      <c r="T123" s="75"/>
      <c r="U123" s="75"/>
      <c r="V123" s="75"/>
      <c r="W123" s="75"/>
      <c r="X123" s="75"/>
      <c r="Y123" s="75"/>
      <c r="Z123" s="75"/>
      <c r="AA123" s="10">
        <v>1</v>
      </c>
    </row>
    <row r="124" spans="1:27" s="3689" customFormat="1" ht="21" customHeight="1">
      <c r="A124" s="5489"/>
      <c r="B124" s="5490" t="s">
        <v>12032</v>
      </c>
      <c r="C124" s="5491"/>
      <c r="D124" s="5491"/>
      <c r="E124" s="3852">
        <v>16</v>
      </c>
      <c r="F124" s="3853" t="s">
        <v>12021</v>
      </c>
      <c r="G124" s="3731"/>
      <c r="H124" s="3731"/>
      <c r="I124" s="3731"/>
      <c r="J124" s="3731"/>
      <c r="K124" s="3738"/>
      <c r="L124" s="3738"/>
      <c r="M124" s="75"/>
      <c r="N124" s="75"/>
      <c r="O124" s="75"/>
      <c r="P124" s="75"/>
      <c r="Q124" s="75"/>
      <c r="R124" s="75"/>
      <c r="S124" s="75"/>
      <c r="T124" s="75"/>
      <c r="U124" s="75"/>
      <c r="V124" s="75"/>
      <c r="W124" s="75"/>
      <c r="X124" s="75"/>
      <c r="Y124" s="75"/>
      <c r="Z124" s="75"/>
      <c r="AA124" s="10">
        <v>1</v>
      </c>
    </row>
    <row r="125" spans="1:27" s="3689" customFormat="1" ht="21" customHeight="1">
      <c r="A125" s="5489"/>
      <c r="B125" s="5490" t="s">
        <v>12033</v>
      </c>
      <c r="C125" s="5491"/>
      <c r="D125" s="5491"/>
      <c r="E125" s="3852">
        <v>24</v>
      </c>
      <c r="F125" s="3853" t="s">
        <v>12021</v>
      </c>
      <c r="G125" s="3731"/>
      <c r="H125" s="3731"/>
      <c r="I125" s="3731"/>
      <c r="J125" s="3731"/>
      <c r="K125" s="3738"/>
      <c r="L125" s="3738"/>
      <c r="M125" s="75"/>
      <c r="N125" s="75"/>
      <c r="O125" s="75"/>
      <c r="P125" s="75"/>
      <c r="Q125" s="75"/>
      <c r="R125" s="75"/>
      <c r="S125" s="75"/>
      <c r="T125" s="75"/>
      <c r="U125" s="75"/>
      <c r="V125" s="75"/>
      <c r="W125" s="75"/>
      <c r="X125" s="75"/>
      <c r="Y125" s="75"/>
      <c r="Z125" s="75"/>
      <c r="AA125" s="10">
        <v>1</v>
      </c>
    </row>
    <row r="126" spans="1:27" s="3689" customFormat="1" ht="21" customHeight="1">
      <c r="A126" s="5489"/>
      <c r="B126" s="5490" t="s">
        <v>12034</v>
      </c>
      <c r="C126" s="5491"/>
      <c r="D126" s="5491"/>
      <c r="E126" s="3852">
        <v>20</v>
      </c>
      <c r="F126" s="3853" t="s">
        <v>12021</v>
      </c>
      <c r="G126" s="3731"/>
      <c r="H126" s="3731"/>
      <c r="I126" s="3731"/>
      <c r="J126" s="3731"/>
      <c r="K126" s="3738"/>
      <c r="L126" s="3738"/>
      <c r="M126" s="75"/>
      <c r="N126" s="75"/>
      <c r="O126" s="75"/>
      <c r="P126" s="75"/>
      <c r="Q126" s="75"/>
      <c r="R126" s="75"/>
      <c r="S126" s="75"/>
      <c r="T126" s="75"/>
      <c r="U126" s="75"/>
      <c r="V126" s="75"/>
      <c r="W126" s="75"/>
      <c r="X126" s="75"/>
      <c r="Y126" s="75"/>
      <c r="Z126" s="75"/>
      <c r="AA126" s="10">
        <v>1</v>
      </c>
    </row>
    <row r="127" spans="1:27" s="3689" customFormat="1" ht="21" customHeight="1">
      <c r="A127" s="5489"/>
      <c r="B127" s="5490" t="s">
        <v>12035</v>
      </c>
      <c r="C127" s="5491"/>
      <c r="D127" s="5491"/>
      <c r="E127" s="3852">
        <v>25</v>
      </c>
      <c r="F127" s="3853" t="s">
        <v>12036</v>
      </c>
      <c r="G127" s="3731"/>
      <c r="H127" s="3731"/>
      <c r="I127" s="3731"/>
      <c r="J127" s="3731"/>
      <c r="K127" s="3738"/>
      <c r="L127" s="3738"/>
      <c r="M127" s="75"/>
      <c r="N127" s="75"/>
      <c r="O127" s="75"/>
      <c r="P127" s="75"/>
      <c r="Q127" s="75"/>
      <c r="R127" s="75"/>
      <c r="S127" s="75"/>
      <c r="T127" s="75"/>
      <c r="U127" s="75"/>
      <c r="V127" s="75"/>
      <c r="W127" s="75"/>
      <c r="X127" s="75"/>
      <c r="Y127" s="75"/>
      <c r="Z127" s="75"/>
      <c r="AA127" s="10">
        <v>1</v>
      </c>
    </row>
    <row r="128" spans="1:27" s="3689" customFormat="1" ht="21" customHeight="1">
      <c r="A128" s="5489"/>
      <c r="B128" s="5490" t="s">
        <v>12018</v>
      </c>
      <c r="C128" s="5491"/>
      <c r="D128" s="5491"/>
      <c r="E128" s="3852">
        <v>25</v>
      </c>
      <c r="F128" s="3853" t="s">
        <v>12019</v>
      </c>
      <c r="G128" s="3731"/>
      <c r="H128" s="3731"/>
      <c r="I128" s="3731"/>
      <c r="J128" s="3731"/>
      <c r="K128" s="3738"/>
      <c r="L128" s="3738"/>
      <c r="M128" s="75"/>
      <c r="N128" s="75"/>
      <c r="O128" s="75"/>
      <c r="P128" s="75"/>
      <c r="Q128" s="75"/>
      <c r="R128" s="75"/>
      <c r="S128" s="75"/>
      <c r="T128" s="75"/>
      <c r="U128" s="75"/>
      <c r="V128" s="75"/>
      <c r="W128" s="75"/>
      <c r="X128" s="75"/>
      <c r="Y128" s="75"/>
      <c r="Z128" s="75"/>
      <c r="AA128" s="10">
        <v>1</v>
      </c>
    </row>
    <row r="129" spans="1:27" s="3689" customFormat="1" ht="21" customHeight="1">
      <c r="A129" s="5489"/>
      <c r="B129" s="5490" t="s">
        <v>12020</v>
      </c>
      <c r="C129" s="5491"/>
      <c r="D129" s="5491"/>
      <c r="E129" s="3852">
        <v>12</v>
      </c>
      <c r="F129" s="3853" t="s">
        <v>12021</v>
      </c>
      <c r="G129" s="3731"/>
      <c r="H129" s="3731"/>
      <c r="I129" s="3731"/>
      <c r="J129" s="3731"/>
      <c r="K129" s="3738"/>
      <c r="L129" s="3738"/>
      <c r="M129" s="75"/>
      <c r="N129" s="75"/>
      <c r="O129" s="75"/>
      <c r="P129" s="75"/>
      <c r="Q129" s="75"/>
      <c r="R129" s="75"/>
      <c r="S129" s="75"/>
      <c r="T129" s="75"/>
      <c r="U129" s="75"/>
      <c r="V129" s="75"/>
      <c r="W129" s="75"/>
      <c r="X129" s="75"/>
      <c r="Y129" s="75"/>
      <c r="Z129" s="75"/>
      <c r="AA129" s="10">
        <v>1</v>
      </c>
    </row>
    <row r="130" spans="1:27" s="3689" customFormat="1" ht="21" customHeight="1">
      <c r="A130" s="5489"/>
      <c r="B130" s="5490" t="s">
        <v>12022</v>
      </c>
      <c r="C130" s="5491"/>
      <c r="D130" s="5491"/>
      <c r="E130" s="3852">
        <v>60</v>
      </c>
      <c r="F130" s="3853" t="s">
        <v>12023</v>
      </c>
      <c r="G130" s="3731"/>
      <c r="H130" s="3731"/>
      <c r="I130" s="3731"/>
      <c r="J130" s="3731"/>
      <c r="K130" s="3738"/>
      <c r="L130" s="3738"/>
      <c r="M130" s="75"/>
      <c r="N130" s="75"/>
      <c r="O130" s="75"/>
      <c r="P130" s="75"/>
      <c r="Q130" s="75"/>
      <c r="R130" s="75"/>
      <c r="S130" s="75"/>
      <c r="T130" s="75"/>
      <c r="U130" s="75"/>
      <c r="V130" s="75"/>
      <c r="W130" s="75"/>
      <c r="X130" s="75"/>
      <c r="Y130" s="75"/>
      <c r="Z130" s="75"/>
      <c r="AA130" s="10">
        <v>1</v>
      </c>
    </row>
    <row r="131" spans="1:27" s="3689" customFormat="1" ht="21" customHeight="1">
      <c r="A131" s="5489"/>
      <c r="B131" s="5490" t="s">
        <v>12024</v>
      </c>
      <c r="C131" s="5491"/>
      <c r="D131" s="5491"/>
      <c r="E131" s="3852">
        <v>20</v>
      </c>
      <c r="F131" s="3853" t="s">
        <v>12025</v>
      </c>
      <c r="G131" s="3731"/>
      <c r="H131" s="3731"/>
      <c r="I131" s="3731"/>
      <c r="J131" s="3731"/>
      <c r="K131" s="3738"/>
      <c r="L131" s="3738"/>
      <c r="M131" s="75"/>
      <c r="N131" s="75"/>
      <c r="O131" s="75"/>
      <c r="P131" s="75"/>
      <c r="Q131" s="75"/>
      <c r="R131" s="75"/>
      <c r="S131" s="75"/>
      <c r="T131" s="75"/>
      <c r="U131" s="75"/>
      <c r="V131" s="75"/>
      <c r="W131" s="75"/>
      <c r="X131" s="75"/>
      <c r="Y131" s="75"/>
      <c r="Z131" s="75"/>
      <c r="AA131" s="10">
        <v>1</v>
      </c>
    </row>
    <row r="132" spans="1:27" s="3689" customFormat="1" ht="21" customHeight="1">
      <c r="A132" s="5489"/>
      <c r="B132" s="3854"/>
      <c r="C132" s="3855"/>
      <c r="D132" s="3855"/>
      <c r="E132" s="3855"/>
      <c r="F132" s="3856"/>
      <c r="G132" s="3731"/>
      <c r="H132" s="3731"/>
      <c r="I132" s="3731"/>
      <c r="J132" s="3731"/>
      <c r="K132" s="3738"/>
      <c r="L132" s="3738"/>
      <c r="M132" s="75"/>
      <c r="N132" s="75"/>
      <c r="O132" s="75"/>
      <c r="P132" s="75"/>
      <c r="Q132" s="75"/>
      <c r="R132" s="75"/>
      <c r="S132" s="75"/>
      <c r="T132" s="75"/>
      <c r="U132" s="75"/>
      <c r="V132" s="75"/>
      <c r="W132" s="75"/>
      <c r="X132" s="75"/>
      <c r="Y132" s="75"/>
      <c r="Z132" s="75"/>
      <c r="AA132" s="10">
        <v>1</v>
      </c>
    </row>
    <row r="133" spans="1:27" s="3689" customFormat="1" ht="21" customHeight="1">
      <c r="A133" s="5489"/>
      <c r="B133" s="5490" t="s">
        <v>12027</v>
      </c>
      <c r="C133" s="5491"/>
      <c r="D133" s="5491"/>
      <c r="E133" s="3852">
        <v>3</v>
      </c>
      <c r="F133" s="3853" t="s">
        <v>3603</v>
      </c>
      <c r="G133" s="3731"/>
      <c r="H133" s="3731"/>
      <c r="I133" s="3731"/>
      <c r="J133" s="3731"/>
      <c r="K133" s="3738"/>
      <c r="L133" s="3738"/>
      <c r="M133" s="75"/>
      <c r="N133" s="75"/>
      <c r="O133" s="75"/>
      <c r="P133" s="75"/>
      <c r="Q133" s="75"/>
      <c r="R133" s="75"/>
      <c r="S133" s="75"/>
      <c r="T133" s="75"/>
      <c r="U133" s="75"/>
      <c r="V133" s="75"/>
      <c r="W133" s="75"/>
      <c r="X133" s="75"/>
      <c r="Y133" s="75"/>
      <c r="Z133" s="75"/>
      <c r="AA133" s="10">
        <v>1</v>
      </c>
    </row>
    <row r="134" spans="1:27" s="3689" customFormat="1" ht="21" customHeight="1">
      <c r="A134" s="5489"/>
      <c r="B134" s="5490" t="s">
        <v>12028</v>
      </c>
      <c r="C134" s="5491"/>
      <c r="D134" s="5491"/>
      <c r="E134" s="3852">
        <v>7.2</v>
      </c>
      <c r="F134" s="3853" t="s">
        <v>3603</v>
      </c>
      <c r="G134" s="3731"/>
      <c r="H134" s="3731"/>
      <c r="I134" s="3731"/>
      <c r="J134" s="3731"/>
      <c r="K134" s="3738"/>
      <c r="L134" s="3738"/>
      <c r="M134" s="75"/>
      <c r="N134" s="75"/>
      <c r="O134" s="75"/>
      <c r="P134" s="75"/>
      <c r="Q134" s="75"/>
      <c r="R134" s="75"/>
      <c r="S134" s="75"/>
      <c r="T134" s="75"/>
      <c r="U134" s="75"/>
      <c r="V134" s="75"/>
      <c r="W134" s="75"/>
      <c r="X134" s="75"/>
      <c r="Y134" s="75"/>
      <c r="Z134" s="75"/>
      <c r="AA134" s="10">
        <v>1</v>
      </c>
    </row>
    <row r="135" spans="1:27" s="3689" customFormat="1" ht="21" customHeight="1" thickBot="1">
      <c r="A135" s="5489"/>
      <c r="B135" s="5494" t="s">
        <v>12029</v>
      </c>
      <c r="C135" s="5495"/>
      <c r="D135" s="5495"/>
      <c r="E135" s="3857">
        <v>4</v>
      </c>
      <c r="F135" s="3858" t="s">
        <v>3603</v>
      </c>
      <c r="G135" s="3731"/>
      <c r="H135" s="3731"/>
      <c r="I135" s="3731"/>
      <c r="J135" s="3731"/>
      <c r="K135" s="3738"/>
      <c r="L135" s="3738"/>
      <c r="M135" s="75"/>
      <c r="N135" s="75"/>
      <c r="O135" s="75"/>
      <c r="P135" s="75"/>
      <c r="Q135" s="75"/>
      <c r="R135" s="75"/>
      <c r="S135" s="75"/>
      <c r="T135" s="75"/>
      <c r="U135" s="75"/>
      <c r="V135" s="75"/>
      <c r="W135" s="75"/>
      <c r="X135" s="75"/>
      <c r="Y135" s="75"/>
      <c r="Z135" s="75"/>
      <c r="AA135" s="10">
        <v>1</v>
      </c>
    </row>
    <row r="136" spans="1:27" s="3689" customFormat="1" ht="21" customHeight="1" thickBo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10">
        <v>1</v>
      </c>
    </row>
    <row r="137" spans="1:27" ht="21" customHeight="1">
      <c r="A137" s="3859" t="s">
        <v>89</v>
      </c>
      <c r="B137" s="5503" t="s">
        <v>11929</v>
      </c>
      <c r="C137" s="5504"/>
      <c r="D137" s="5504"/>
      <c r="E137" s="5504"/>
      <c r="F137" s="5504"/>
      <c r="G137" s="5504"/>
      <c r="H137" s="5504"/>
      <c r="I137" s="5504"/>
      <c r="J137" s="5504"/>
      <c r="K137" s="5504"/>
      <c r="L137" s="5505"/>
      <c r="M137" s="75"/>
      <c r="N137" s="75"/>
      <c r="O137" s="75"/>
      <c r="P137" s="75"/>
      <c r="Q137" s="75"/>
      <c r="R137" s="75"/>
      <c r="S137" s="75"/>
      <c r="T137" s="75"/>
      <c r="U137" s="75"/>
      <c r="V137" s="75"/>
      <c r="W137" s="75"/>
      <c r="X137" s="75"/>
      <c r="Y137" s="75"/>
      <c r="Z137" s="75"/>
      <c r="AA137" s="10">
        <v>1</v>
      </c>
    </row>
    <row r="138" spans="1:27" ht="21" customHeight="1">
      <c r="A138" s="5489" t="str">
        <f>B137</f>
        <v>une fonction intéressante : MODULO &gt; MOD</v>
      </c>
      <c r="B138" s="3777" t="str">
        <f>ADDRESS(ROW(),COLUMN(),4)</f>
        <v>B138</v>
      </c>
      <c r="C138" s="3778" t="s">
        <v>6434</v>
      </c>
      <c r="D138" s="3860"/>
      <c r="E138" s="3860"/>
      <c r="F138" s="3860"/>
      <c r="G138" s="3860"/>
      <c r="H138" s="3860"/>
      <c r="I138" s="3860"/>
      <c r="J138" s="3860"/>
      <c r="K138" s="3860"/>
      <c r="L138" s="3861"/>
      <c r="M138" s="75"/>
      <c r="N138" s="75"/>
      <c r="O138" s="75"/>
      <c r="P138" s="75"/>
      <c r="Q138" s="75"/>
      <c r="R138" s="75"/>
      <c r="S138" s="75"/>
      <c r="T138" s="75"/>
      <c r="U138" s="75"/>
      <c r="V138" s="75"/>
      <c r="W138" s="75"/>
      <c r="X138" s="75"/>
      <c r="Y138" s="75"/>
      <c r="Z138" s="75"/>
      <c r="AA138" s="10">
        <v>1</v>
      </c>
    </row>
    <row r="139" spans="1:27" ht="21" customHeight="1">
      <c r="A139" s="5489"/>
      <c r="B139" s="3862" t="s">
        <v>12037</v>
      </c>
      <c r="C139" s="5506" t="s">
        <v>12038</v>
      </c>
      <c r="D139" s="5506"/>
      <c r="E139" s="3864" t="s">
        <v>12039</v>
      </c>
      <c r="F139" s="3865"/>
      <c r="G139" s="5507" t="s">
        <v>12040</v>
      </c>
      <c r="H139" s="5507"/>
      <c r="I139" s="3867"/>
      <c r="J139" s="3867"/>
      <c r="K139" s="3868"/>
      <c r="L139" s="3869"/>
      <c r="M139" s="75"/>
      <c r="N139" s="75"/>
      <c r="O139" s="75"/>
      <c r="P139" s="75"/>
      <c r="Q139" s="75"/>
      <c r="R139" s="75"/>
      <c r="S139" s="75"/>
      <c r="T139" s="75"/>
      <c r="U139" s="75"/>
      <c r="V139" s="75"/>
      <c r="W139" s="75"/>
      <c r="X139" s="75"/>
      <c r="Y139" s="75"/>
      <c r="Z139" s="75"/>
      <c r="AA139" s="10">
        <v>1</v>
      </c>
    </row>
    <row r="140" spans="1:27" ht="21" customHeight="1">
      <c r="A140" s="5489"/>
      <c r="B140" s="3870" t="s">
        <v>12041</v>
      </c>
      <c r="C140" s="3863"/>
      <c r="D140" s="3863"/>
      <c r="E140" s="3864"/>
      <c r="F140" s="3865"/>
      <c r="G140" s="3866"/>
      <c r="H140" s="3866"/>
      <c r="I140" s="3863"/>
      <c r="J140" s="3863"/>
      <c r="K140" s="3868"/>
      <c r="L140" s="3869"/>
      <c r="M140" s="75"/>
      <c r="N140" s="75"/>
      <c r="O140" s="75"/>
      <c r="P140" s="75"/>
      <c r="Q140" s="75"/>
      <c r="R140" s="75"/>
      <c r="S140" s="75"/>
      <c r="T140" s="75"/>
      <c r="U140" s="75"/>
      <c r="V140" s="75"/>
      <c r="W140" s="75"/>
      <c r="X140" s="75"/>
      <c r="Y140" s="75"/>
      <c r="Z140" s="75"/>
      <c r="AA140" s="10">
        <v>1</v>
      </c>
    </row>
    <row r="141" spans="1:27" ht="21" customHeight="1">
      <c r="A141" s="5489"/>
      <c r="B141" s="3871"/>
      <c r="C141" s="5508" t="s">
        <v>12008</v>
      </c>
      <c r="D141" s="5509" t="s">
        <v>12042</v>
      </c>
      <c r="E141" s="5510" t="s">
        <v>12043</v>
      </c>
      <c r="F141" s="5510" t="s">
        <v>12044</v>
      </c>
      <c r="G141" s="3093"/>
      <c r="H141" s="3872"/>
      <c r="I141" s="3873"/>
      <c r="J141" s="3874"/>
      <c r="K141" s="3875"/>
      <c r="L141" s="3869"/>
      <c r="M141" s="75"/>
      <c r="N141" s="75"/>
      <c r="O141" s="75"/>
      <c r="P141" s="75"/>
      <c r="Q141" s="75"/>
      <c r="R141" s="75"/>
      <c r="S141" s="75"/>
      <c r="T141" s="75"/>
      <c r="U141" s="75"/>
      <c r="V141" s="75"/>
      <c r="W141" s="75"/>
      <c r="X141" s="75"/>
      <c r="Y141" s="75"/>
      <c r="Z141" s="75"/>
      <c r="AA141" s="10">
        <v>1</v>
      </c>
    </row>
    <row r="142" spans="1:27" ht="21" customHeight="1">
      <c r="A142" s="5489"/>
      <c r="B142" s="3871"/>
      <c r="C142" s="5508"/>
      <c r="D142" s="5509"/>
      <c r="E142" s="5510"/>
      <c r="F142" s="5510"/>
      <c r="G142" s="3085"/>
      <c r="H142" s="3876"/>
      <c r="I142" s="3876">
        <f>E143</f>
        <v>16</v>
      </c>
      <c r="J142" s="3877"/>
      <c r="K142" s="3877">
        <f>F143</f>
        <v>0.66999999999999993</v>
      </c>
      <c r="L142" s="3869"/>
      <c r="M142" s="75"/>
      <c r="N142" s="75"/>
      <c r="O142" s="75"/>
      <c r="P142" s="75"/>
      <c r="Q142" s="75"/>
      <c r="R142" s="75"/>
      <c r="S142" s="75"/>
      <c r="T142" s="75"/>
      <c r="U142" s="75"/>
      <c r="V142" s="75"/>
      <c r="W142" s="75"/>
      <c r="X142" s="75"/>
      <c r="Y142" s="75"/>
      <c r="Z142" s="75"/>
      <c r="AA142" s="10">
        <v>1</v>
      </c>
    </row>
    <row r="143" spans="1:27" ht="21" customHeight="1">
      <c r="A143" s="5489"/>
      <c r="B143" s="3871"/>
      <c r="C143" s="3878">
        <v>13.63</v>
      </c>
      <c r="D143" s="3879">
        <v>0.81</v>
      </c>
      <c r="E143" s="3880">
        <f>INT(C143/D143)</f>
        <v>16</v>
      </c>
      <c r="F143" s="3881">
        <f>MOD(C143,D143)</f>
        <v>0.66999999999999993</v>
      </c>
      <c r="G143" s="3865"/>
      <c r="H143" s="3882" t="s">
        <v>12045</v>
      </c>
      <c r="I143" s="3883" t="str">
        <f ca="1">_xlfn.FORMULATEXT(E143)</f>
        <v>=ENT(C143/D143)</v>
      </c>
      <c r="J143" s="3884" t="s">
        <v>12045</v>
      </c>
      <c r="K143" s="3885" t="str">
        <f ca="1">_xlfn.FORMULATEXT(F143)</f>
        <v>=MOD(C143;D143)</v>
      </c>
      <c r="L143" s="3869"/>
      <c r="M143" s="75"/>
      <c r="N143" s="75"/>
      <c r="O143" s="75"/>
      <c r="P143" s="75"/>
      <c r="Q143" s="75"/>
      <c r="R143" s="75"/>
      <c r="S143" s="75"/>
      <c r="T143" s="75"/>
      <c r="U143" s="75"/>
      <c r="V143" s="75"/>
      <c r="W143" s="75"/>
      <c r="X143" s="75"/>
      <c r="Y143" s="75"/>
      <c r="Z143" s="75"/>
      <c r="AA143" s="10">
        <v>1</v>
      </c>
    </row>
    <row r="144" spans="1:27" ht="21" customHeight="1">
      <c r="A144" s="5489"/>
      <c r="B144" s="3871"/>
      <c r="C144" s="3886" t="str">
        <f>LEFT(ADDRESS(1,COLUMN(),4),LEN(ADDRESS(1,COLUMN(),4))-1)</f>
        <v>C</v>
      </c>
      <c r="D144" s="3886" t="str">
        <f>LEFT(ADDRESS(1,COLUMN(),4),LEN(ADDRESS(1,COLUMN(),4))-1)</f>
        <v>D</v>
      </c>
      <c r="E144" s="3886" t="str">
        <f>LEFT(ADDRESS(1,COLUMN(),4),LEN(ADDRESS(1,COLUMN(),4))-1)</f>
        <v>E</v>
      </c>
      <c r="F144" s="3886" t="str">
        <f>LEFT(ADDRESS(1,COLUMN(),4),LEN(ADDRESS(1,COLUMN(),4))-1)</f>
        <v>F</v>
      </c>
      <c r="G144" s="3865"/>
      <c r="H144" s="3882"/>
      <c r="I144" s="3883"/>
      <c r="J144" s="3884"/>
      <c r="K144" s="3885"/>
      <c r="L144" s="3869"/>
      <c r="M144" s="75"/>
      <c r="N144" s="75"/>
      <c r="O144" s="75"/>
      <c r="P144" s="75"/>
      <c r="Q144" s="75"/>
      <c r="R144" s="75"/>
      <c r="S144" s="75"/>
      <c r="T144" s="75"/>
      <c r="U144" s="75"/>
      <c r="V144" s="75"/>
      <c r="W144" s="75"/>
      <c r="X144" s="75"/>
      <c r="Y144" s="75"/>
      <c r="Z144" s="75"/>
      <c r="AA144" s="10">
        <v>1</v>
      </c>
    </row>
    <row r="145" spans="1:27" ht="21" customHeight="1">
      <c r="A145" s="5489"/>
      <c r="B145" s="3871"/>
      <c r="C145" s="3887" t="s">
        <v>12046</v>
      </c>
      <c r="D145" s="3873"/>
      <c r="E145" s="3882"/>
      <c r="F145" s="3885"/>
      <c r="G145" s="3865"/>
      <c r="H145" s="3085"/>
      <c r="I145" s="3085"/>
      <c r="J145" s="3085"/>
      <c r="K145" s="3085"/>
      <c r="L145" s="3869"/>
      <c r="M145" s="75"/>
      <c r="N145" s="75"/>
      <c r="O145" s="75"/>
      <c r="P145" s="75"/>
      <c r="Q145" s="75"/>
      <c r="R145" s="75"/>
      <c r="S145" s="75"/>
      <c r="T145" s="75"/>
      <c r="U145" s="75"/>
      <c r="V145" s="75"/>
      <c r="W145" s="75"/>
      <c r="X145" s="75"/>
      <c r="Y145" s="75"/>
      <c r="Z145" s="75"/>
      <c r="AA145" s="10">
        <v>1</v>
      </c>
    </row>
    <row r="146" spans="1:27" ht="21" customHeight="1">
      <c r="A146" s="5489"/>
      <c r="B146" s="3871"/>
      <c r="C146" s="3888"/>
      <c r="D146" s="3889" t="s">
        <v>12008</v>
      </c>
      <c r="E146" s="3890">
        <v>13.63</v>
      </c>
      <c r="F146" s="3891">
        <f>IF(MOD(E146,E147)&gt;MOD(E146,E147)/2,INT(E146/E147)+1,INT(E146/E147))</f>
        <v>17</v>
      </c>
      <c r="G146" s="3892" t="s">
        <v>12047</v>
      </c>
      <c r="H146" s="3893"/>
      <c r="I146" s="3894"/>
      <c r="J146" s="3085"/>
      <c r="K146" s="3085"/>
      <c r="L146" s="3869"/>
      <c r="M146" s="75"/>
      <c r="N146" s="75"/>
      <c r="O146" s="75"/>
      <c r="P146" s="75"/>
      <c r="Q146" s="75"/>
      <c r="R146" s="75"/>
      <c r="S146" s="75"/>
      <c r="T146" s="75"/>
      <c r="U146" s="75"/>
      <c r="V146" s="75"/>
      <c r="W146" s="75"/>
      <c r="X146" s="75"/>
      <c r="Y146" s="75"/>
      <c r="Z146" s="75"/>
      <c r="AA146" s="10">
        <v>1</v>
      </c>
    </row>
    <row r="147" spans="1:27" ht="21" customHeight="1">
      <c r="A147" s="5489"/>
      <c r="B147" s="3871"/>
      <c r="C147" s="3895"/>
      <c r="D147" s="3896" t="s">
        <v>12042</v>
      </c>
      <c r="E147" s="3897">
        <v>0.81</v>
      </c>
      <c r="F147" s="3898">
        <f>INT(E146/E147)</f>
        <v>16</v>
      </c>
      <c r="G147" s="3899">
        <f>E147</f>
        <v>0.81</v>
      </c>
      <c r="H147" s="3900" t="str">
        <f>IF(I147&gt;0,"Plus 1 de")</f>
        <v>Plus 1 de</v>
      </c>
      <c r="I147" s="3901">
        <f>MOD(E146,E147)</f>
        <v>0.66999999999999993</v>
      </c>
      <c r="J147" s="3085"/>
      <c r="K147" s="3085"/>
      <c r="L147" s="3869"/>
      <c r="M147" s="75"/>
      <c r="N147" s="75"/>
      <c r="O147" s="75"/>
      <c r="P147" s="75"/>
      <c r="Q147" s="75"/>
      <c r="R147" s="75"/>
      <c r="S147" s="75"/>
      <c r="T147" s="75"/>
      <c r="U147" s="75"/>
      <c r="V147" s="75"/>
      <c r="W147" s="75"/>
      <c r="X147" s="75"/>
      <c r="Y147" s="75"/>
      <c r="Z147" s="75"/>
      <c r="AA147" s="10">
        <v>1</v>
      </c>
    </row>
    <row r="148" spans="1:27" ht="21" customHeight="1">
      <c r="A148" s="5489"/>
      <c r="B148" s="3871"/>
      <c r="C148" s="5511" t="s">
        <v>6468</v>
      </c>
      <c r="D148" s="5512"/>
      <c r="E148" s="5513"/>
      <c r="F148" s="3902" t="s">
        <v>12048</v>
      </c>
      <c r="G148" s="3903"/>
      <c r="H148" s="3904"/>
      <c r="I148" s="3905"/>
      <c r="J148" s="3085"/>
      <c r="K148" s="3085"/>
      <c r="L148" s="3869"/>
      <c r="M148" s="75"/>
      <c r="N148" s="75"/>
      <c r="O148" s="75"/>
      <c r="P148" s="75"/>
      <c r="Q148" s="75"/>
      <c r="R148" s="75"/>
      <c r="S148" s="75"/>
      <c r="T148" s="75"/>
      <c r="U148" s="75"/>
      <c r="V148" s="75"/>
      <c r="W148" s="75"/>
      <c r="X148" s="75"/>
      <c r="Y148" s="75"/>
      <c r="Z148" s="75"/>
      <c r="AA148" s="10">
        <v>1</v>
      </c>
    </row>
    <row r="149" spans="1:27" ht="21" customHeight="1">
      <c r="A149" s="5489"/>
      <c r="B149" s="3871"/>
      <c r="C149" s="3887"/>
      <c r="D149" s="3873"/>
      <c r="E149" s="3882"/>
      <c r="F149" s="3885"/>
      <c r="G149" s="3906" t="s">
        <v>12049</v>
      </c>
      <c r="H149" s="3907" t="s">
        <v>12050</v>
      </c>
      <c r="I149" s="3908" t="s">
        <v>12051</v>
      </c>
      <c r="J149" s="3085"/>
      <c r="K149" s="3085"/>
      <c r="L149" s="3869"/>
      <c r="M149" s="75"/>
      <c r="N149" s="75"/>
      <c r="O149" s="75"/>
      <c r="P149" s="75"/>
      <c r="Q149" s="75"/>
      <c r="R149" s="75"/>
      <c r="S149" s="75"/>
      <c r="T149" s="75"/>
      <c r="U149" s="75"/>
      <c r="V149" s="75"/>
      <c r="W149" s="75"/>
      <c r="X149" s="75"/>
      <c r="Y149" s="75"/>
      <c r="Z149" s="75"/>
      <c r="AA149" s="10">
        <v>1</v>
      </c>
    </row>
    <row r="150" spans="1:27" ht="21" customHeight="1">
      <c r="A150" s="5489"/>
      <c r="B150" s="3871"/>
      <c r="C150" s="3882"/>
      <c r="D150" s="3882"/>
      <c r="E150" s="3882"/>
      <c r="F150" s="3882"/>
      <c r="G150" s="3865"/>
      <c r="H150" s="3900">
        <f>F146</f>
        <v>17</v>
      </c>
      <c r="I150" s="3909" t="str">
        <f ca="1">_xlfn.FORMULATEXT(F146)</f>
        <v>=SI(MOD(E146;E147)&gt;MOD(E146;E147)/2;ENT(E146/E147)+1;ENT(E146/E147))</v>
      </c>
      <c r="J150" s="3085"/>
      <c r="K150" s="3085"/>
      <c r="L150" s="3869"/>
      <c r="M150" s="75"/>
      <c r="N150" s="75"/>
      <c r="O150" s="75"/>
      <c r="P150" s="75"/>
      <c r="Q150" s="75"/>
      <c r="R150" s="75"/>
      <c r="S150" s="75"/>
      <c r="T150" s="75"/>
      <c r="U150" s="75"/>
      <c r="V150" s="75"/>
      <c r="W150" s="75"/>
      <c r="X150" s="75"/>
      <c r="Y150" s="75"/>
      <c r="Z150" s="75"/>
      <c r="AA150" s="10">
        <v>1</v>
      </c>
    </row>
    <row r="151" spans="1:27" ht="21" customHeight="1">
      <c r="A151" s="5489"/>
      <c r="B151" s="3871"/>
      <c r="C151" s="3882"/>
      <c r="D151" s="3882"/>
      <c r="E151" s="3882"/>
      <c r="F151" s="3882"/>
      <c r="G151" s="3865"/>
      <c r="H151" s="3900">
        <f>F147</f>
        <v>16</v>
      </c>
      <c r="I151" s="3909" t="str">
        <f ca="1">_xlfn.FORMULATEXT(F147)</f>
        <v>=ENT(E146/E147)</v>
      </c>
      <c r="J151" s="3085"/>
      <c r="K151" s="3085"/>
      <c r="L151" s="3869"/>
      <c r="M151" s="75"/>
      <c r="N151" s="75"/>
      <c r="O151" s="75"/>
      <c r="P151" s="75"/>
      <c r="Q151" s="75"/>
      <c r="R151" s="75"/>
      <c r="S151" s="75"/>
      <c r="T151" s="75"/>
      <c r="U151" s="75"/>
      <c r="V151" s="75"/>
      <c r="W151" s="75"/>
      <c r="X151" s="75"/>
      <c r="Y151" s="75"/>
      <c r="Z151" s="75"/>
      <c r="AA151" s="10">
        <v>1</v>
      </c>
    </row>
    <row r="152" spans="1:27" ht="21" customHeight="1">
      <c r="A152" s="5489"/>
      <c r="B152" s="3871"/>
      <c r="C152" s="3882"/>
      <c r="D152" s="3882"/>
      <c r="E152" s="3882"/>
      <c r="F152" s="3882"/>
      <c r="G152" s="3873"/>
      <c r="H152" s="3899">
        <f>G147</f>
        <v>0.81</v>
      </c>
      <c r="I152" s="3909" t="str">
        <f ca="1">_xlfn.FORMULATEXT(G147)</f>
        <v>=E147</v>
      </c>
      <c r="J152" s="3085"/>
      <c r="K152" s="3085"/>
      <c r="L152" s="3869"/>
      <c r="M152" s="75"/>
      <c r="N152" s="75"/>
      <c r="O152" s="75"/>
      <c r="P152" s="75"/>
      <c r="Q152" s="75"/>
      <c r="R152" s="75"/>
      <c r="S152" s="75"/>
      <c r="T152" s="75"/>
      <c r="U152" s="75"/>
      <c r="V152" s="75"/>
      <c r="W152" s="75"/>
      <c r="X152" s="75"/>
      <c r="Y152" s="75"/>
      <c r="Z152" s="75"/>
      <c r="AA152" s="10">
        <v>1</v>
      </c>
    </row>
    <row r="153" spans="1:27" ht="21" customHeight="1">
      <c r="A153" s="5489"/>
      <c r="B153" s="3871"/>
      <c r="C153" s="3873"/>
      <c r="D153" s="3873"/>
      <c r="E153" s="3873"/>
      <c r="F153" s="3873"/>
      <c r="G153" s="3873"/>
      <c r="H153" s="3900" t="str">
        <f>H147</f>
        <v>Plus 1 de</v>
      </c>
      <c r="I153" s="3909" t="str">
        <f ca="1">_xlfn.FORMULATEXT(H147)</f>
        <v>=SI(I147&gt;0;"Plus 1 de")</v>
      </c>
      <c r="J153" s="3085"/>
      <c r="K153" s="3085"/>
      <c r="L153" s="3869"/>
      <c r="M153" s="75"/>
      <c r="N153" s="75"/>
      <c r="O153" s="75"/>
      <c r="P153" s="75"/>
      <c r="Q153" s="75"/>
      <c r="R153" s="75"/>
      <c r="S153" s="75"/>
      <c r="T153" s="75"/>
      <c r="U153" s="75"/>
      <c r="V153" s="75"/>
      <c r="W153" s="75"/>
      <c r="X153" s="75"/>
      <c r="Y153" s="75"/>
      <c r="Z153" s="75"/>
      <c r="AA153" s="10">
        <v>1</v>
      </c>
    </row>
    <row r="154" spans="1:27" ht="21" customHeight="1">
      <c r="A154" s="5489"/>
      <c r="B154" s="3871" t="s">
        <v>12048</v>
      </c>
      <c r="C154" s="3873"/>
      <c r="D154" s="3873"/>
      <c r="E154" s="3873"/>
      <c r="F154" s="3873"/>
      <c r="G154" s="3873"/>
      <c r="H154" s="3910">
        <f>I147</f>
        <v>0.66999999999999993</v>
      </c>
      <c r="I154" s="3911" t="str">
        <f ca="1">_xlfn.FORMULATEXT(I147)</f>
        <v>=MOD(E146;E147)</v>
      </c>
      <c r="J154" s="3085"/>
      <c r="K154" s="3085"/>
      <c r="L154" s="3869"/>
      <c r="M154" s="75"/>
      <c r="N154" s="75"/>
      <c r="O154" s="75"/>
      <c r="P154" s="75"/>
      <c r="Q154" s="75"/>
      <c r="R154" s="75"/>
      <c r="S154" s="75"/>
      <c r="T154" s="75"/>
      <c r="U154" s="75"/>
      <c r="V154" s="75"/>
      <c r="W154" s="75"/>
      <c r="X154" s="75"/>
      <c r="Y154" s="75"/>
      <c r="Z154" s="75"/>
      <c r="AA154" s="10">
        <v>1</v>
      </c>
    </row>
    <row r="155" spans="1:27" ht="21" customHeight="1">
      <c r="A155" s="5489"/>
      <c r="B155" s="3822" t="s">
        <v>12030</v>
      </c>
      <c r="C155" s="3912"/>
      <c r="D155" s="3912"/>
      <c r="E155" s="3912"/>
      <c r="F155" s="3912"/>
      <c r="G155" s="3912"/>
      <c r="H155" s="3913"/>
      <c r="I155" s="3914"/>
      <c r="J155" s="3915"/>
      <c r="K155" s="3915"/>
      <c r="L155" s="3916"/>
      <c r="M155" s="75"/>
      <c r="N155" s="75"/>
      <c r="O155" s="75"/>
      <c r="P155" s="75"/>
      <c r="Q155" s="75"/>
      <c r="R155" s="75"/>
      <c r="S155" s="75"/>
      <c r="T155" s="75"/>
      <c r="U155" s="75"/>
      <c r="V155" s="75"/>
      <c r="W155" s="75"/>
      <c r="X155" s="75"/>
      <c r="Y155" s="75"/>
      <c r="Z155" s="75"/>
      <c r="AA155" s="10">
        <v>1</v>
      </c>
    </row>
    <row r="156" spans="1:27" ht="21" customHeight="1" thickBot="1">
      <c r="A156" s="5489"/>
      <c r="B156" s="3917" t="s">
        <v>12031</v>
      </c>
      <c r="C156" s="3918"/>
      <c r="D156" s="3918"/>
      <c r="E156" s="3918"/>
      <c r="F156" s="3918"/>
      <c r="G156" s="3918"/>
      <c r="H156" s="3919"/>
      <c r="I156" s="3920"/>
      <c r="J156" s="3188"/>
      <c r="K156" s="3188"/>
      <c r="L156" s="3921"/>
      <c r="M156" s="75"/>
      <c r="N156" s="75"/>
      <c r="O156" s="75"/>
      <c r="P156" s="75"/>
      <c r="Q156" s="75"/>
      <c r="R156" s="75"/>
      <c r="S156" s="75"/>
      <c r="T156" s="75"/>
      <c r="U156" s="75"/>
      <c r="V156" s="75"/>
      <c r="W156" s="75"/>
      <c r="X156" s="75"/>
      <c r="Y156" s="75"/>
      <c r="Z156" s="75"/>
      <c r="AA156" s="10">
        <v>1</v>
      </c>
    </row>
    <row r="157" spans="1:27" s="3689" customFormat="1" ht="21" customHeight="1" thickBo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10">
        <v>1</v>
      </c>
    </row>
    <row r="158" spans="1:27" s="3689" customFormat="1" ht="21" customHeight="1">
      <c r="A158" s="3922" t="s">
        <v>89</v>
      </c>
      <c r="B158" s="5514" t="s">
        <v>11931</v>
      </c>
      <c r="C158" s="5515"/>
      <c r="D158" s="5515"/>
      <c r="E158" s="5515"/>
      <c r="F158" s="5515"/>
      <c r="G158" s="5515"/>
      <c r="H158" s="5515"/>
      <c r="I158" s="5515"/>
      <c r="J158" s="5515"/>
      <c r="K158" s="5515"/>
      <c r="L158" s="5516"/>
      <c r="M158" s="75"/>
      <c r="N158" s="75"/>
      <c r="O158" s="75"/>
      <c r="P158" s="75"/>
      <c r="Q158" s="75"/>
      <c r="R158" s="75"/>
      <c r="S158" s="75"/>
      <c r="T158" s="75"/>
      <c r="U158" s="75"/>
      <c r="V158" s="75"/>
      <c r="W158" s="75"/>
      <c r="X158" s="75"/>
      <c r="Y158" s="75"/>
      <c r="Z158" s="75"/>
      <c r="AA158" s="10">
        <v>1</v>
      </c>
    </row>
    <row r="159" spans="1:27" s="3689" customFormat="1" ht="21" customHeight="1">
      <c r="A159" s="5517" t="str">
        <f>B158</f>
        <v>Nombre de contenants a la pièce avec la fonction MODULO</v>
      </c>
      <c r="B159" s="3923" t="str">
        <f>ADDRESS(ROW(),COLUMN(),4)</f>
        <v>B159</v>
      </c>
      <c r="C159" s="3924" t="s">
        <v>6434</v>
      </c>
      <c r="D159" s="3925"/>
      <c r="E159" s="3925"/>
      <c r="F159" s="3925"/>
      <c r="G159" s="3925"/>
      <c r="H159" s="3925"/>
      <c r="I159" s="3925"/>
      <c r="J159" s="3926"/>
      <c r="K159" s="3927" t="str">
        <f ca="1">MID(CELL("filename",B159),SEARCH("[",CELL("filename",B159))+1,SEARCH("]",CELL("filename",B159))-SEARCH("[",CELL("filename",B159))-1)</f>
        <v>ff.3.OU.6.RECETTES.29.11.2025.xlsx</v>
      </c>
      <c r="L159" s="3928">
        <v>5</v>
      </c>
      <c r="M159" s="75"/>
      <c r="N159" s="75"/>
      <c r="O159" s="75"/>
      <c r="P159" s="75"/>
      <c r="Q159" s="75"/>
      <c r="R159" s="75"/>
      <c r="S159" s="75"/>
      <c r="T159" s="75"/>
      <c r="U159" s="75"/>
      <c r="V159" s="75"/>
      <c r="W159" s="75"/>
      <c r="X159" s="75"/>
      <c r="Y159" s="75"/>
      <c r="Z159" s="75"/>
      <c r="AA159" s="10">
        <v>1</v>
      </c>
    </row>
    <row r="160" spans="1:27" s="3689" customFormat="1" ht="21" customHeight="1">
      <c r="A160" s="5517"/>
      <c r="B160" s="3929"/>
      <c r="C160" s="3930"/>
      <c r="D160" s="3930"/>
      <c r="E160" s="3930"/>
      <c r="F160" s="3930"/>
      <c r="G160" s="3930"/>
      <c r="H160" s="3930"/>
      <c r="I160" s="3930"/>
      <c r="J160" s="3930"/>
      <c r="K160" s="3930"/>
      <c r="L160" s="3931"/>
      <c r="M160" s="75"/>
      <c r="N160" s="75"/>
      <c r="O160" s="75"/>
      <c r="P160" s="75"/>
      <c r="Q160" s="75"/>
      <c r="R160" s="75"/>
      <c r="S160" s="75"/>
      <c r="T160" s="75"/>
      <c r="U160" s="75"/>
      <c r="V160" s="75"/>
      <c r="W160" s="75"/>
      <c r="X160" s="75"/>
      <c r="Y160" s="75"/>
      <c r="Z160" s="75"/>
      <c r="AA160" s="10">
        <v>1</v>
      </c>
    </row>
    <row r="161" spans="1:27" s="3689" customFormat="1" ht="21" customHeight="1">
      <c r="A161" s="5517"/>
      <c r="B161" s="3932"/>
      <c r="C161" s="3933"/>
      <c r="D161" s="3934" t="s">
        <v>12008</v>
      </c>
      <c r="E161" s="3935">
        <v>680</v>
      </c>
      <c r="F161" s="3936" t="s">
        <v>12052</v>
      </c>
      <c r="G161" s="3937">
        <f>IF(MOD(E161,E163)&gt;MOD(E161,E163)/2,INT(E161/E163)+1,INT(E161/E163))</f>
        <v>57</v>
      </c>
      <c r="H161" s="3937" t="s">
        <v>12047</v>
      </c>
      <c r="I161" s="3937"/>
      <c r="J161" s="3937"/>
      <c r="K161" s="3937"/>
      <c r="L161" s="3931"/>
      <c r="M161" s="75"/>
      <c r="N161" s="75"/>
      <c r="O161" s="75"/>
      <c r="P161" s="75"/>
      <c r="Q161" s="75"/>
      <c r="R161" s="75"/>
      <c r="S161" s="75"/>
      <c r="T161" s="75"/>
      <c r="U161" s="75"/>
      <c r="V161" s="75"/>
      <c r="W161" s="75"/>
      <c r="X161" s="75"/>
      <c r="Y161" s="75"/>
      <c r="Z161" s="75"/>
      <c r="AA161" s="10">
        <v>1</v>
      </c>
    </row>
    <row r="162" spans="1:27" s="3689" customFormat="1" ht="21" customHeight="1">
      <c r="A162" s="5517"/>
      <c r="B162" s="3932"/>
      <c r="C162" s="3938"/>
      <c r="D162" s="3939"/>
      <c r="E162" s="3938"/>
      <c r="F162" s="3938"/>
      <c r="G162" s="3938"/>
      <c r="H162" s="3938"/>
      <c r="I162" s="3938"/>
      <c r="J162" s="3938"/>
      <c r="K162" s="3938"/>
      <c r="L162" s="3931"/>
      <c r="M162" s="75"/>
      <c r="N162" s="75"/>
      <c r="O162" s="75"/>
      <c r="P162" s="75"/>
      <c r="Q162" s="75"/>
      <c r="R162" s="75"/>
      <c r="S162" s="75"/>
      <c r="T162" s="75"/>
      <c r="U162" s="75"/>
      <c r="V162" s="75"/>
      <c r="W162" s="75"/>
      <c r="X162" s="75"/>
      <c r="Y162" s="75"/>
      <c r="Z162" s="75"/>
      <c r="AA162" s="10">
        <v>1</v>
      </c>
    </row>
    <row r="163" spans="1:27" s="3689" customFormat="1" ht="21" customHeight="1">
      <c r="A163" s="5517"/>
      <c r="B163" s="3932"/>
      <c r="C163" s="3940"/>
      <c r="D163" s="3941" t="s">
        <v>12042</v>
      </c>
      <c r="E163" s="3935">
        <v>12</v>
      </c>
      <c r="F163" s="3243" t="str">
        <f>F161</f>
        <v>chouquettes</v>
      </c>
      <c r="G163" s="3937">
        <f>INT(E161/E163)</f>
        <v>56</v>
      </c>
      <c r="H163" s="3942" t="s">
        <v>12053</v>
      </c>
      <c r="I163" s="3943">
        <f>E163</f>
        <v>12</v>
      </c>
      <c r="J163" s="3243" t="str">
        <f>F163</f>
        <v>chouquettes</v>
      </c>
      <c r="K163" s="3942">
        <f>I163*G163</f>
        <v>672</v>
      </c>
      <c r="L163" s="3944"/>
      <c r="M163" s="75"/>
      <c r="N163" s="75"/>
      <c r="O163" s="75"/>
      <c r="P163" s="75"/>
      <c r="Q163" s="75"/>
      <c r="R163" s="75"/>
      <c r="S163" s="75"/>
      <c r="T163" s="75"/>
      <c r="U163" s="75"/>
      <c r="V163" s="75"/>
      <c r="W163" s="75"/>
      <c r="X163" s="75"/>
      <c r="Y163" s="75"/>
      <c r="Z163" s="75"/>
      <c r="AA163" s="10">
        <v>1</v>
      </c>
    </row>
    <row r="164" spans="1:27" s="3689" customFormat="1" ht="21" customHeight="1">
      <c r="A164" s="5517"/>
      <c r="B164" s="3945"/>
      <c r="C164" s="3938"/>
      <c r="D164" s="3938"/>
      <c r="E164" s="3938"/>
      <c r="F164" s="3938"/>
      <c r="G164" s="3938"/>
      <c r="H164" s="3946" t="str">
        <f>IF(K163=E161,"",IF(I164&gt;0,"Plus 1 de"))</f>
        <v>Plus 1 de</v>
      </c>
      <c r="I164" s="3943">
        <f>IF(K163=E161,"",MOD(E161,E163))</f>
        <v>8</v>
      </c>
      <c r="J164" s="3243" t="str">
        <f>IF(K163=E161,"",J163)</f>
        <v>chouquettes</v>
      </c>
      <c r="K164" s="3942">
        <f>IF(K163=E161,"",K163+I164)</f>
        <v>680</v>
      </c>
      <c r="L164" s="3944"/>
      <c r="M164" s="75"/>
      <c r="N164" s="75"/>
      <c r="O164" s="75"/>
      <c r="P164" s="75"/>
      <c r="Q164" s="75"/>
      <c r="R164" s="75"/>
      <c r="S164" s="75"/>
      <c r="T164" s="75"/>
      <c r="U164" s="75"/>
      <c r="V164" s="75"/>
      <c r="W164" s="75"/>
      <c r="X164" s="75"/>
      <c r="Y164" s="75"/>
      <c r="Z164" s="75"/>
      <c r="AA164" s="10">
        <v>1</v>
      </c>
    </row>
    <row r="165" spans="1:27" s="3689" customFormat="1" ht="21" customHeight="1">
      <c r="A165" s="5517"/>
      <c r="B165" s="3945"/>
      <c r="C165" s="3938"/>
      <c r="D165" s="3938"/>
      <c r="E165" s="3938"/>
      <c r="F165" s="3938"/>
      <c r="G165" s="3938"/>
      <c r="H165" s="3946"/>
      <c r="I165" s="3947"/>
      <c r="J165" s="3948"/>
      <c r="K165" s="3949"/>
      <c r="L165" s="3944"/>
      <c r="M165" s="75"/>
      <c r="N165" s="75"/>
      <c r="O165" s="75"/>
      <c r="P165" s="75"/>
      <c r="Q165" s="75"/>
      <c r="R165" s="75"/>
      <c r="S165" s="75"/>
      <c r="T165" s="75"/>
      <c r="U165" s="75"/>
      <c r="V165" s="75"/>
      <c r="W165" s="75"/>
      <c r="X165" s="75"/>
      <c r="Y165" s="75"/>
      <c r="Z165" s="75"/>
      <c r="AA165" s="10">
        <v>1</v>
      </c>
    </row>
    <row r="166" spans="1:27" s="3689" customFormat="1" ht="21" customHeight="1">
      <c r="A166" s="5517"/>
      <c r="B166" s="5519" t="s">
        <v>6399</v>
      </c>
      <c r="C166" s="5520"/>
      <c r="D166" s="5520"/>
      <c r="E166" s="5520"/>
      <c r="F166" s="5520"/>
      <c r="G166" s="5520"/>
      <c r="H166" s="5520"/>
      <c r="I166" s="5520"/>
      <c r="J166" s="5520"/>
      <c r="K166" s="5520"/>
      <c r="L166" s="3931"/>
      <c r="M166" s="75"/>
      <c r="N166" s="75"/>
      <c r="O166" s="75"/>
      <c r="P166" s="75"/>
      <c r="Q166" s="75"/>
      <c r="R166" s="75"/>
      <c r="S166" s="75"/>
      <c r="T166" s="75"/>
      <c r="U166" s="75"/>
      <c r="V166" s="75"/>
      <c r="W166" s="75"/>
      <c r="X166" s="75"/>
      <c r="Y166" s="75"/>
      <c r="Z166" s="75"/>
      <c r="AA166" s="10">
        <v>1</v>
      </c>
    </row>
    <row r="167" spans="1:27" s="3689" customFormat="1" ht="21" customHeight="1">
      <c r="A167" s="5517"/>
      <c r="B167" s="5521" t="s">
        <v>6468</v>
      </c>
      <c r="C167" s="5522"/>
      <c r="D167" s="5522"/>
      <c r="E167" s="5522"/>
      <c r="F167" s="5522"/>
      <c r="G167" s="5522"/>
      <c r="H167" s="5522"/>
      <c r="I167" s="5522"/>
      <c r="J167" s="5522"/>
      <c r="K167" s="5522"/>
      <c r="L167" s="3931"/>
      <c r="M167" s="75"/>
      <c r="N167" s="75"/>
      <c r="O167" s="75"/>
      <c r="P167" s="75"/>
      <c r="Q167" s="75"/>
      <c r="R167" s="75"/>
      <c r="S167" s="75"/>
      <c r="T167" s="75"/>
      <c r="U167" s="75"/>
      <c r="V167" s="75"/>
      <c r="W167" s="75"/>
      <c r="X167" s="75"/>
      <c r="Y167" s="75"/>
      <c r="Z167" s="75"/>
      <c r="AA167" s="10">
        <v>1</v>
      </c>
    </row>
    <row r="168" spans="1:27" s="3689" customFormat="1" ht="21" customHeight="1">
      <c r="A168" s="5517"/>
      <c r="B168" s="3950" t="s">
        <v>12</v>
      </c>
      <c r="C168" s="3951" t="str">
        <f ca="1">CELL("nomfichier")</f>
        <v>D:\Données\1.UPRT\0-UPRT.fait\1-UPRT.FR-SITE-WEB\ff-fiches-fabrications\ff.fiches.fabrication.2023\ffr.restaurant.2023\[Tableau.Magique.17.12.2025.xlsx]Joël.Leboucher</v>
      </c>
      <c r="D168" s="3951"/>
      <c r="E168" s="3951"/>
      <c r="F168" s="3951"/>
      <c r="G168" s="3951"/>
      <c r="H168" s="3951"/>
      <c r="I168" s="3951"/>
      <c r="J168" s="3951"/>
      <c r="K168" s="3951"/>
      <c r="L168" s="3952"/>
      <c r="M168" s="75"/>
      <c r="N168" s="75"/>
      <c r="O168" s="75"/>
      <c r="P168" s="75"/>
      <c r="Q168" s="75"/>
      <c r="R168" s="75"/>
      <c r="S168" s="75"/>
      <c r="T168" s="75"/>
      <c r="U168" s="75"/>
      <c r="V168" s="75"/>
      <c r="W168" s="75"/>
      <c r="X168" s="75"/>
      <c r="Y168" s="75"/>
      <c r="Z168" s="75"/>
      <c r="AA168" s="10">
        <v>1</v>
      </c>
    </row>
    <row r="169" spans="1:27" s="3689" customFormat="1" ht="21" customHeight="1" thickBot="1">
      <c r="A169" s="5518"/>
      <c r="B169" s="3953" t="s">
        <v>922</v>
      </c>
      <c r="C169" s="3954"/>
      <c r="D169" s="3954"/>
      <c r="E169" s="3954"/>
      <c r="F169" s="3954"/>
      <c r="G169" s="3954"/>
      <c r="H169" s="3954"/>
      <c r="I169" s="3954"/>
      <c r="J169" s="3954"/>
      <c r="K169" s="3954"/>
      <c r="L169" s="3955"/>
      <c r="M169" s="75"/>
      <c r="N169" s="75"/>
      <c r="O169" s="75"/>
      <c r="P169" s="75"/>
      <c r="Q169" s="75"/>
      <c r="R169" s="75"/>
      <c r="S169" s="75"/>
      <c r="T169" s="75"/>
      <c r="U169" s="75"/>
      <c r="V169" s="75"/>
      <c r="W169" s="75"/>
      <c r="X169" s="75"/>
      <c r="Y169" s="75"/>
      <c r="Z169" s="75"/>
      <c r="AA169" s="10">
        <v>1</v>
      </c>
    </row>
    <row r="170" spans="1:27" s="3689" customFormat="1" ht="21" customHeight="1" thickBo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10">
        <v>1</v>
      </c>
    </row>
    <row r="171" spans="1:27" s="3689" customFormat="1" ht="21" customHeight="1">
      <c r="A171" s="3922" t="s">
        <v>89</v>
      </c>
      <c r="B171" s="5514" t="s">
        <v>11933</v>
      </c>
      <c r="C171" s="5515"/>
      <c r="D171" s="5515"/>
      <c r="E171" s="5515"/>
      <c r="F171" s="5515"/>
      <c r="G171" s="5515"/>
      <c r="H171" s="5515"/>
      <c r="I171" s="5515"/>
      <c r="J171" s="5515"/>
      <c r="K171" s="5516"/>
      <c r="L171" s="75"/>
      <c r="M171" s="75"/>
      <c r="N171" s="75"/>
      <c r="O171" s="75"/>
      <c r="P171" s="75"/>
      <c r="Q171" s="75"/>
      <c r="R171" s="75"/>
      <c r="S171" s="75"/>
      <c r="T171" s="75"/>
      <c r="U171" s="75"/>
      <c r="V171" s="75"/>
      <c r="W171" s="75"/>
      <c r="X171" s="75"/>
      <c r="Y171" s="75"/>
      <c r="Z171" s="75"/>
      <c r="AA171" s="10">
        <v>1</v>
      </c>
    </row>
    <row r="172" spans="1:27" s="3689" customFormat="1" ht="21" customHeight="1">
      <c r="A172" s="5517" t="str">
        <f>B171</f>
        <v>Nombre de contenants au poids avec la fonction MODULO</v>
      </c>
      <c r="B172" s="3923" t="str">
        <f>ADDRESS(ROW(),COLUMN(),4)</f>
        <v>B172</v>
      </c>
      <c r="C172" s="3924" t="s">
        <v>6434</v>
      </c>
      <c r="D172" s="3925"/>
      <c r="E172" s="3925"/>
      <c r="F172" s="3925"/>
      <c r="G172" s="3925"/>
      <c r="H172" s="3925"/>
      <c r="I172" s="3926"/>
      <c r="J172" s="3927" t="str">
        <f ca="1">MID(CELL("filename",B172),SEARCH("[",CELL("filename",B172))+1,SEARCH("]",CELL("filename",B172))-SEARCH("[",CELL("filename",B172))-1)</f>
        <v>ff.3.OU.6.RECETTES.29.11.2025.xlsx</v>
      </c>
      <c r="K172" s="3928">
        <v>5</v>
      </c>
      <c r="L172" s="75"/>
      <c r="M172" s="75"/>
      <c r="N172" s="75"/>
      <c r="O172" s="75"/>
      <c r="P172" s="75"/>
      <c r="Q172" s="75"/>
      <c r="R172" s="75"/>
      <c r="S172" s="75"/>
      <c r="T172" s="75"/>
      <c r="U172" s="75"/>
      <c r="V172" s="75"/>
      <c r="W172" s="75"/>
      <c r="X172" s="75"/>
      <c r="Y172" s="75"/>
      <c r="Z172" s="75"/>
      <c r="AA172" s="10">
        <v>1</v>
      </c>
    </row>
    <row r="173" spans="1:27" s="3689" customFormat="1" ht="21" customHeight="1">
      <c r="A173" s="5517"/>
      <c r="B173" s="3929"/>
      <c r="C173" s="3930"/>
      <c r="D173" s="3930"/>
      <c r="E173" s="3930"/>
      <c r="F173" s="3930"/>
      <c r="G173" s="3930"/>
      <c r="H173" s="3930"/>
      <c r="I173" s="3930"/>
      <c r="J173" s="3930"/>
      <c r="K173" s="3931"/>
      <c r="L173" s="75"/>
      <c r="M173" s="75"/>
      <c r="N173" s="75"/>
      <c r="O173" s="75"/>
      <c r="P173" s="75"/>
      <c r="Q173" s="75"/>
      <c r="R173" s="75"/>
      <c r="S173" s="75"/>
      <c r="T173" s="75"/>
      <c r="U173" s="75"/>
      <c r="V173" s="75"/>
      <c r="W173" s="75"/>
      <c r="X173" s="75"/>
      <c r="Y173" s="75"/>
      <c r="Z173" s="75"/>
      <c r="AA173" s="10">
        <v>1</v>
      </c>
    </row>
    <row r="174" spans="1:27" s="3689" customFormat="1" ht="21" customHeight="1">
      <c r="A174" s="5517"/>
      <c r="B174" s="3932"/>
      <c r="C174" s="3933"/>
      <c r="D174" s="3934" t="s">
        <v>12008</v>
      </c>
      <c r="E174" s="3956">
        <v>11</v>
      </c>
      <c r="F174" s="3937">
        <f>IF(MOD(E174,E176)&gt;MOD(E174,E176)/2,INT(E174/E176)+1,INT(E174/E176))</f>
        <v>37</v>
      </c>
      <c r="G174" s="3937" t="s">
        <v>12047</v>
      </c>
      <c r="H174" s="3937"/>
      <c r="I174" s="3937"/>
      <c r="J174" s="3937"/>
      <c r="K174" s="3931"/>
      <c r="L174" s="75"/>
      <c r="M174" s="75"/>
      <c r="N174" s="75"/>
      <c r="O174" s="75"/>
      <c r="P174" s="75"/>
      <c r="Q174" s="75"/>
      <c r="R174" s="75"/>
      <c r="S174" s="75"/>
      <c r="T174" s="75"/>
      <c r="U174" s="75"/>
      <c r="V174" s="75"/>
      <c r="W174" s="75"/>
      <c r="X174" s="75"/>
      <c r="Y174" s="75"/>
      <c r="Z174" s="75"/>
      <c r="AA174" s="10">
        <v>1</v>
      </c>
    </row>
    <row r="175" spans="1:27" s="3689" customFormat="1" ht="21" customHeight="1">
      <c r="A175" s="5517"/>
      <c r="B175" s="3932"/>
      <c r="C175" s="3938"/>
      <c r="D175" s="3939"/>
      <c r="E175" s="3938"/>
      <c r="F175" s="3938"/>
      <c r="G175" s="3938"/>
      <c r="H175" s="3938"/>
      <c r="I175" s="3938"/>
      <c r="J175" s="3938"/>
      <c r="K175" s="3931"/>
      <c r="L175" s="75"/>
      <c r="M175" s="75"/>
      <c r="N175" s="75"/>
      <c r="O175" s="75"/>
      <c r="P175" s="75"/>
      <c r="Q175" s="75"/>
      <c r="R175" s="75"/>
      <c r="S175" s="75"/>
      <c r="T175" s="75"/>
      <c r="U175" s="75"/>
      <c r="V175" s="75"/>
      <c r="W175" s="75"/>
      <c r="X175" s="75"/>
      <c r="Y175" s="75"/>
      <c r="Z175" s="75"/>
      <c r="AA175" s="10">
        <v>1</v>
      </c>
    </row>
    <row r="176" spans="1:27" s="3689" customFormat="1" ht="21" customHeight="1">
      <c r="A176" s="5517"/>
      <c r="B176" s="3932"/>
      <c r="C176" s="3940"/>
      <c r="D176" s="3941" t="s">
        <v>12042</v>
      </c>
      <c r="E176" s="3957">
        <v>0.3</v>
      </c>
      <c r="F176" s="3937">
        <f>INT(E174/E176)</f>
        <v>36</v>
      </c>
      <c r="G176" s="5523">
        <f>E176</f>
        <v>0.3</v>
      </c>
      <c r="H176" s="5523"/>
      <c r="I176" s="3938"/>
      <c r="J176" s="3958">
        <f>E176*F176</f>
        <v>10.799999999999999</v>
      </c>
      <c r="K176" s="3931"/>
      <c r="L176" s="75"/>
      <c r="M176" s="75"/>
      <c r="N176" s="75"/>
      <c r="O176" s="75"/>
      <c r="P176" s="75"/>
      <c r="Q176" s="75"/>
      <c r="R176" s="75"/>
      <c r="S176" s="75"/>
      <c r="T176" s="75"/>
      <c r="U176" s="75"/>
      <c r="V176" s="75"/>
      <c r="W176" s="75"/>
      <c r="X176" s="75"/>
      <c r="Y176" s="75"/>
      <c r="Z176" s="75"/>
      <c r="AA176" s="10">
        <v>1</v>
      </c>
    </row>
    <row r="177" spans="1:27" s="3689" customFormat="1" ht="21" customHeight="1">
      <c r="A177" s="5517"/>
      <c r="B177" s="3945"/>
      <c r="C177" s="3938"/>
      <c r="D177" s="3938"/>
      <c r="E177" s="3938"/>
      <c r="F177" s="3959"/>
      <c r="G177" s="3946" t="str">
        <f>IF(J176=E174,"","Plus 1 de")</f>
        <v>Plus 1 de</v>
      </c>
      <c r="H177" s="3960">
        <f>IF(J176=E174,"",MOD(E174,E176))</f>
        <v>0.2000000000000004</v>
      </c>
      <c r="I177" s="3948"/>
      <c r="J177" s="3958">
        <f>IF(J176=E174,"",J176+H177)</f>
        <v>11</v>
      </c>
      <c r="K177" s="3931"/>
      <c r="L177" s="75"/>
      <c r="M177" s="75"/>
      <c r="N177" s="75"/>
      <c r="O177" s="75"/>
      <c r="P177" s="75"/>
      <c r="Q177" s="75"/>
      <c r="R177" s="75"/>
      <c r="S177" s="75"/>
      <c r="T177" s="75"/>
      <c r="U177" s="75"/>
      <c r="V177" s="75"/>
      <c r="W177" s="75"/>
      <c r="X177" s="75"/>
      <c r="Y177" s="75"/>
      <c r="Z177" s="75"/>
      <c r="AA177" s="10">
        <v>1</v>
      </c>
    </row>
    <row r="178" spans="1:27" s="3689" customFormat="1" ht="21" customHeight="1">
      <c r="A178" s="5517"/>
      <c r="B178" s="5519" t="s">
        <v>6399</v>
      </c>
      <c r="C178" s="5520"/>
      <c r="D178" s="5520"/>
      <c r="E178" s="5520"/>
      <c r="F178" s="5520"/>
      <c r="G178" s="5520"/>
      <c r="H178" s="5520"/>
      <c r="I178" s="5520"/>
      <c r="J178" s="5520"/>
      <c r="K178" s="3931"/>
      <c r="L178" s="75"/>
      <c r="M178" s="75"/>
      <c r="N178" s="75"/>
      <c r="O178" s="75"/>
      <c r="P178" s="75"/>
      <c r="Q178" s="75"/>
      <c r="R178" s="75"/>
      <c r="S178" s="75"/>
      <c r="T178" s="75"/>
      <c r="U178" s="75"/>
      <c r="V178" s="75"/>
      <c r="W178" s="75"/>
      <c r="X178" s="75"/>
      <c r="Y178" s="75"/>
      <c r="Z178" s="75"/>
      <c r="AA178" s="10">
        <v>1</v>
      </c>
    </row>
    <row r="179" spans="1:27" s="3689" customFormat="1" ht="21" customHeight="1">
      <c r="A179" s="5517"/>
      <c r="B179" s="5524" t="s">
        <v>6468</v>
      </c>
      <c r="C179" s="5525"/>
      <c r="D179" s="5525"/>
      <c r="E179" s="5525"/>
      <c r="F179" s="5525"/>
      <c r="G179" s="5525"/>
      <c r="H179" s="5525"/>
      <c r="I179" s="5525"/>
      <c r="J179" s="5525"/>
      <c r="K179" s="5526"/>
      <c r="L179" s="75"/>
      <c r="M179" s="75"/>
      <c r="N179" s="75"/>
      <c r="O179" s="75"/>
      <c r="P179" s="75"/>
      <c r="Q179" s="75"/>
      <c r="R179" s="75"/>
      <c r="S179" s="75"/>
      <c r="T179" s="75"/>
      <c r="U179" s="75"/>
      <c r="V179" s="75"/>
      <c r="W179" s="75"/>
      <c r="X179" s="75"/>
      <c r="Y179" s="75"/>
      <c r="Z179" s="75"/>
      <c r="AA179" s="10">
        <v>1</v>
      </c>
    </row>
    <row r="180" spans="1:27" s="3689" customFormat="1" ht="21" customHeight="1">
      <c r="A180" s="5517"/>
      <c r="B180" s="3961" t="s">
        <v>12030</v>
      </c>
      <c r="C180" s="3962"/>
      <c r="D180" s="3962"/>
      <c r="E180" s="3962"/>
      <c r="F180" s="3962"/>
      <c r="G180" s="3962"/>
      <c r="H180" s="3962"/>
      <c r="I180" s="3962"/>
      <c r="J180" s="3962"/>
      <c r="K180" s="3931"/>
      <c r="L180" s="75"/>
      <c r="M180" s="75"/>
      <c r="N180" s="75"/>
      <c r="O180" s="75"/>
      <c r="P180" s="75"/>
      <c r="Q180" s="75"/>
      <c r="R180" s="75"/>
      <c r="S180" s="75"/>
      <c r="T180" s="75"/>
      <c r="U180" s="75"/>
      <c r="V180" s="75"/>
      <c r="W180" s="75"/>
      <c r="X180" s="75"/>
      <c r="Y180" s="75"/>
      <c r="Z180" s="75"/>
      <c r="AA180" s="10">
        <v>1</v>
      </c>
    </row>
    <row r="181" spans="1:27" s="3689" customFormat="1" ht="21" customHeight="1">
      <c r="A181" s="5517"/>
      <c r="B181" s="3834" t="s">
        <v>12031</v>
      </c>
      <c r="C181" s="3963"/>
      <c r="D181" s="3963"/>
      <c r="E181" s="3963"/>
      <c r="F181" s="3963"/>
      <c r="G181" s="3963"/>
      <c r="H181" s="3963"/>
      <c r="I181" s="3963"/>
      <c r="J181" s="3963"/>
      <c r="K181" s="3964"/>
      <c r="L181" s="75"/>
      <c r="M181" s="75"/>
      <c r="N181" s="75"/>
      <c r="O181" s="75"/>
      <c r="P181" s="75"/>
      <c r="Q181" s="75"/>
      <c r="R181" s="75"/>
      <c r="S181" s="75"/>
      <c r="T181" s="75"/>
      <c r="U181" s="75"/>
      <c r="V181" s="75"/>
      <c r="W181" s="75"/>
      <c r="X181" s="75"/>
      <c r="Y181" s="75"/>
      <c r="Z181" s="75"/>
      <c r="AA181" s="10">
        <v>1</v>
      </c>
    </row>
    <row r="182" spans="1:27" s="3689" customFormat="1" ht="21" customHeight="1">
      <c r="A182" s="5517"/>
      <c r="B182" s="3950" t="s">
        <v>12</v>
      </c>
      <c r="C182" s="3951" t="str">
        <f ca="1">CELL("nomfichier")</f>
        <v>D:\Données\1.UPRT\0-UPRT.fait\1-UPRT.FR-SITE-WEB\ff-fiches-fabrications\ff.fiches.fabrication.2023\ffr.restaurant.2023\[Tableau.Magique.17.12.2025.xlsx]Joël.Leboucher</v>
      </c>
      <c r="D182" s="3951"/>
      <c r="E182" s="3951"/>
      <c r="F182" s="3951"/>
      <c r="G182" s="3951"/>
      <c r="H182" s="3951"/>
      <c r="I182" s="3951"/>
      <c r="J182" s="3951"/>
      <c r="K182" s="3952"/>
      <c r="L182" s="75"/>
      <c r="M182" s="75"/>
      <c r="N182" s="75"/>
      <c r="O182" s="75"/>
      <c r="P182" s="75"/>
      <c r="Q182" s="75"/>
      <c r="R182" s="75"/>
      <c r="S182" s="75"/>
      <c r="T182" s="75"/>
      <c r="U182" s="75"/>
      <c r="V182" s="75"/>
      <c r="W182" s="75"/>
      <c r="X182" s="75"/>
      <c r="Y182" s="75"/>
      <c r="Z182" s="75"/>
      <c r="AA182" s="10">
        <v>1</v>
      </c>
    </row>
    <row r="183" spans="1:27" s="3689" customFormat="1" ht="21" customHeight="1" thickBot="1">
      <c r="A183" s="5518"/>
      <c r="B183" s="3953" t="s">
        <v>922</v>
      </c>
      <c r="C183" s="3954"/>
      <c r="D183" s="3954"/>
      <c r="E183" s="3954"/>
      <c r="F183" s="3954"/>
      <c r="G183" s="3954"/>
      <c r="H183" s="3954"/>
      <c r="I183" s="3954"/>
      <c r="J183" s="3954"/>
      <c r="K183" s="3955"/>
      <c r="L183" s="75"/>
      <c r="M183" s="75"/>
      <c r="N183" s="75"/>
      <c r="O183" s="75"/>
      <c r="P183" s="75"/>
      <c r="Q183" s="75"/>
      <c r="R183" s="75"/>
      <c r="S183" s="75"/>
      <c r="T183" s="75"/>
      <c r="U183" s="75"/>
      <c r="V183" s="75"/>
      <c r="W183" s="75"/>
      <c r="X183" s="75"/>
      <c r="Y183" s="75"/>
      <c r="Z183" s="75"/>
      <c r="AA183" s="10">
        <v>1</v>
      </c>
    </row>
    <row r="184" spans="1:27" s="3689" customFormat="1" ht="21"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10">
        <v>1</v>
      </c>
    </row>
    <row r="185" spans="1:27" s="3689" customFormat="1" ht="21" customHeight="1" thickBo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10">
        <v>1</v>
      </c>
    </row>
    <row r="186" spans="1:27" s="3689" customFormat="1" ht="21" customHeight="1">
      <c r="A186" s="3849" t="s">
        <v>89</v>
      </c>
      <c r="B186" s="5527" t="s">
        <v>11924</v>
      </c>
      <c r="C186" s="5528"/>
      <c r="D186" s="5528"/>
      <c r="E186" s="5529"/>
      <c r="F186" s="75"/>
      <c r="G186" s="3965" t="s">
        <v>89</v>
      </c>
      <c r="H186" s="5530" t="s">
        <v>11924</v>
      </c>
      <c r="I186" s="5531"/>
      <c r="J186" s="5531"/>
      <c r="K186" s="5531"/>
      <c r="L186" s="5531"/>
      <c r="M186" s="5531"/>
      <c r="N186" s="5531"/>
      <c r="O186" s="5531"/>
      <c r="P186" s="5531"/>
      <c r="Q186" s="5531"/>
      <c r="R186" s="5531"/>
      <c r="S186" s="5532"/>
      <c r="T186" s="75"/>
      <c r="U186" s="75"/>
      <c r="V186" s="75"/>
      <c r="W186" s="75"/>
      <c r="X186" s="75"/>
      <c r="Y186" s="75"/>
      <c r="Z186" s="75"/>
      <c r="AA186" s="10">
        <v>1</v>
      </c>
    </row>
    <row r="187" spans="1:27" s="3689" customFormat="1" ht="21" customHeight="1">
      <c r="A187" s="5489" t="str">
        <f>B186</f>
        <v>CONDITIONNEMENT AU POIDS</v>
      </c>
      <c r="B187" s="3777" t="str">
        <f>ADDRESS(ROW(),COLUMN(),4)</f>
        <v>B187</v>
      </c>
      <c r="C187" s="3778" t="s">
        <v>6434</v>
      </c>
      <c r="D187" s="3860"/>
      <c r="E187" s="3966"/>
      <c r="F187" s="75"/>
      <c r="G187" s="5489" t="str">
        <f>H186</f>
        <v>CONDITIONNEMENT AU POIDS</v>
      </c>
      <c r="H187" s="3967" t="str">
        <f>ADDRESS(ROW(),COLUMN(),4)</f>
        <v>H187</v>
      </c>
      <c r="I187" s="3968" t="s">
        <v>6434</v>
      </c>
      <c r="J187" s="3969"/>
      <c r="K187" s="3970"/>
      <c r="L187" s="3970"/>
      <c r="M187" s="3970"/>
      <c r="N187" s="3970"/>
      <c r="O187" s="3970"/>
      <c r="P187" s="3971"/>
      <c r="Q187" s="3972" t="s">
        <v>12054</v>
      </c>
      <c r="R187" s="3973">
        <f>M188+Q188</f>
        <v>2</v>
      </c>
      <c r="S187" s="3974"/>
      <c r="T187" s="75"/>
      <c r="U187" s="75"/>
      <c r="V187" s="75"/>
      <c r="W187" s="75"/>
      <c r="X187" s="75"/>
      <c r="Y187" s="75"/>
      <c r="Z187" s="75"/>
      <c r="AA187" s="10">
        <v>1</v>
      </c>
    </row>
    <row r="188" spans="1:27" s="3689" customFormat="1" ht="21" customHeight="1">
      <c r="A188" s="5489"/>
      <c r="B188" s="5533" t="s">
        <v>12055</v>
      </c>
      <c r="C188" s="5535" t="s">
        <v>12056</v>
      </c>
      <c r="D188" s="5537" t="s">
        <v>12057</v>
      </c>
      <c r="E188" s="5539" t="s">
        <v>12058</v>
      </c>
      <c r="F188" s="75"/>
      <c r="G188" s="5489"/>
      <c r="H188" s="5533" t="s">
        <v>12055</v>
      </c>
      <c r="I188" s="5535" t="s">
        <v>12056</v>
      </c>
      <c r="J188" s="5537" t="s">
        <v>12057</v>
      </c>
      <c r="K188" s="5555" t="s">
        <v>12058</v>
      </c>
      <c r="L188" s="5557" t="s">
        <v>12043</v>
      </c>
      <c r="M188" s="5560">
        <f>IF(ISBLANK(I190),0,INT(H190/I190))</f>
        <v>1</v>
      </c>
      <c r="N188" s="3975" t="s">
        <v>12053</v>
      </c>
      <c r="O188" s="3976" t="s">
        <v>12059</v>
      </c>
      <c r="P188" s="5562" t="s">
        <v>12060</v>
      </c>
      <c r="Q188" s="5560">
        <f>IF(ISBLANK(I190),0,ROUNDUP((H190/I190)-INT(H190/I190),0))</f>
        <v>1</v>
      </c>
      <c r="R188" s="3975" t="s">
        <v>12053</v>
      </c>
      <c r="S188" s="3977" t="s">
        <v>12059</v>
      </c>
      <c r="T188" s="75"/>
      <c r="U188" s="75"/>
      <c r="V188" s="75"/>
      <c r="W188" s="75"/>
      <c r="X188" s="75"/>
      <c r="Y188" s="75"/>
      <c r="Z188" s="75"/>
      <c r="AA188" s="10">
        <v>1</v>
      </c>
    </row>
    <row r="189" spans="1:27" s="3689" customFormat="1" ht="21" customHeight="1">
      <c r="A189" s="5489"/>
      <c r="B189" s="5534"/>
      <c r="C189" s="5536"/>
      <c r="D189" s="5538"/>
      <c r="E189" s="5539"/>
      <c r="F189" s="75"/>
      <c r="G189" s="5489"/>
      <c r="H189" s="5540"/>
      <c r="I189" s="5536"/>
      <c r="J189" s="5538"/>
      <c r="K189" s="5556"/>
      <c r="L189" s="5558"/>
      <c r="M189" s="5561"/>
      <c r="N189" s="5541">
        <f>IF(J190*I190&gt;K190,0,J190*I190)</f>
        <v>0.84000000000000008</v>
      </c>
      <c r="O189" s="5565">
        <f>M188*I190</f>
        <v>12</v>
      </c>
      <c r="P189" s="5563"/>
      <c r="Q189" s="5561"/>
      <c r="R189" s="5541">
        <f>(J190*H190)-(J190*I190)*M188</f>
        <v>7.0000000000000062E-2</v>
      </c>
      <c r="S189" s="5543">
        <f>IF(J190=0,0,R189/J190)</f>
        <v>1.0000000000000009</v>
      </c>
      <c r="T189" s="75"/>
      <c r="U189" s="75"/>
      <c r="V189" s="75"/>
      <c r="W189" s="75"/>
      <c r="X189" s="75"/>
      <c r="Y189" s="75"/>
      <c r="Z189" s="75"/>
      <c r="AA189" s="10">
        <v>1</v>
      </c>
    </row>
    <row r="190" spans="1:27" s="3689" customFormat="1" ht="21" customHeight="1">
      <c r="A190" s="5489"/>
      <c r="B190" s="3980">
        <v>13</v>
      </c>
      <c r="C190" s="3981">
        <v>12</v>
      </c>
      <c r="D190" s="3982">
        <v>7.0000000000000007E-2</v>
      </c>
      <c r="E190" s="3983">
        <f>D190*B190</f>
        <v>0.91000000000000014</v>
      </c>
      <c r="F190" s="75"/>
      <c r="G190" s="5489"/>
      <c r="H190" s="3980">
        <v>13</v>
      </c>
      <c r="I190" s="3981">
        <v>12</v>
      </c>
      <c r="J190" s="3982">
        <v>7.0000000000000007E-2</v>
      </c>
      <c r="K190" s="3984">
        <f>J190*H190</f>
        <v>0.91000000000000014</v>
      </c>
      <c r="L190" s="5559"/>
      <c r="M190" s="3985" t="s">
        <v>12061</v>
      </c>
      <c r="N190" s="5542"/>
      <c r="O190" s="5566"/>
      <c r="P190" s="5564"/>
      <c r="Q190" s="3985" t="s">
        <v>12061</v>
      </c>
      <c r="R190" s="5542"/>
      <c r="S190" s="5544"/>
      <c r="T190" s="75"/>
      <c r="U190" s="75"/>
      <c r="V190" s="75"/>
      <c r="W190" s="75"/>
      <c r="X190" s="75"/>
      <c r="Y190" s="75"/>
      <c r="Z190" s="75"/>
      <c r="AA190" s="10">
        <v>1</v>
      </c>
    </row>
    <row r="191" spans="1:27" s="3689" customFormat="1" ht="21" customHeight="1" thickBot="1">
      <c r="A191" s="5489"/>
      <c r="B191" s="5545" t="s">
        <v>12043</v>
      </c>
      <c r="C191" s="3987">
        <f>IF(ISBLANK(C190),0,INT(B190/C190))</f>
        <v>1</v>
      </c>
      <c r="D191" s="3988" t="s">
        <v>12053</v>
      </c>
      <c r="E191" s="3989" t="s">
        <v>12059</v>
      </c>
      <c r="F191" s="75"/>
      <c r="G191" s="5489"/>
      <c r="H191" s="5547" t="s">
        <v>6468</v>
      </c>
      <c r="I191" s="5548"/>
      <c r="J191" s="5548"/>
      <c r="K191" s="5549"/>
      <c r="L191" s="3990"/>
      <c r="M191" s="3188"/>
      <c r="N191" s="3188"/>
      <c r="O191" s="3188"/>
      <c r="P191" s="3188"/>
      <c r="Q191" s="3188"/>
      <c r="R191" s="3188"/>
      <c r="S191" s="3189"/>
      <c r="T191" s="75"/>
      <c r="U191" s="75"/>
      <c r="V191" s="75"/>
      <c r="W191" s="75"/>
      <c r="X191" s="75"/>
      <c r="Y191" s="75"/>
      <c r="Z191" s="75"/>
      <c r="AA191" s="10">
        <v>1</v>
      </c>
    </row>
    <row r="192" spans="1:27" s="3689" customFormat="1" ht="21" customHeight="1">
      <c r="A192" s="5489"/>
      <c r="B192" s="5546"/>
      <c r="C192" s="3985" t="s">
        <v>12061</v>
      </c>
      <c r="D192" s="3986">
        <f>IF(D190*C190&gt;E190,0,D190*C190)</f>
        <v>0.84000000000000008</v>
      </c>
      <c r="E192" s="3991">
        <f>C191*C190</f>
        <v>12</v>
      </c>
      <c r="F192" s="75"/>
      <c r="G192" s="75"/>
      <c r="H192" s="75"/>
      <c r="I192" s="75"/>
      <c r="J192" s="75"/>
      <c r="K192" s="75"/>
      <c r="L192" s="75"/>
      <c r="M192" s="75"/>
      <c r="N192" s="75"/>
      <c r="O192" s="75"/>
      <c r="P192" s="75"/>
      <c r="Q192" s="75"/>
      <c r="R192" s="75"/>
      <c r="S192" s="75"/>
      <c r="T192" s="75"/>
      <c r="U192" s="75"/>
      <c r="V192" s="75"/>
      <c r="W192" s="75"/>
      <c r="X192" s="75"/>
      <c r="Y192" s="75"/>
      <c r="Z192" s="75"/>
      <c r="AA192" s="10">
        <v>1</v>
      </c>
    </row>
    <row r="193" spans="1:27" s="3689" customFormat="1" ht="21" customHeight="1">
      <c r="A193" s="5489"/>
      <c r="B193" s="5545" t="s">
        <v>12060</v>
      </c>
      <c r="C193" s="3987">
        <f>IF(ISBLANK(C190),0,ROUNDUP((B190/C190)-INT(B190/C190),0))</f>
        <v>1</v>
      </c>
      <c r="D193" s="3988" t="s">
        <v>12053</v>
      </c>
      <c r="E193" s="3989" t="s">
        <v>12059</v>
      </c>
      <c r="F193" s="75"/>
      <c r="G193" s="75"/>
      <c r="H193" s="75"/>
      <c r="I193" s="75"/>
      <c r="J193" s="75"/>
      <c r="K193" s="75"/>
      <c r="L193" s="75"/>
      <c r="M193" s="75"/>
      <c r="N193" s="75"/>
      <c r="O193" s="75"/>
      <c r="P193" s="75"/>
      <c r="Q193" s="75"/>
      <c r="R193" s="75"/>
      <c r="S193" s="75"/>
      <c r="T193" s="75"/>
      <c r="U193" s="75"/>
      <c r="V193" s="75"/>
      <c r="W193" s="75"/>
      <c r="X193" s="75"/>
      <c r="Y193" s="75"/>
      <c r="Z193" s="75"/>
      <c r="AA193" s="10">
        <v>1</v>
      </c>
    </row>
    <row r="194" spans="1:27" s="3689" customFormat="1" ht="21" customHeight="1">
      <c r="A194" s="5489"/>
      <c r="B194" s="5550"/>
      <c r="C194" s="3985" t="s">
        <v>12061</v>
      </c>
      <c r="D194" s="3978">
        <f>(D190*B190)-(D190*C190)*C191</f>
        <v>7.0000000000000062E-2</v>
      </c>
      <c r="E194" s="3979">
        <f>IF(D190=0,0,D194/D190)</f>
        <v>1.0000000000000009</v>
      </c>
      <c r="F194" s="75"/>
      <c r="G194" s="75"/>
      <c r="H194" s="75"/>
      <c r="I194" s="75"/>
      <c r="J194" s="75"/>
      <c r="K194" s="75"/>
      <c r="L194" s="75"/>
      <c r="M194" s="75"/>
      <c r="N194" s="75"/>
      <c r="O194" s="75"/>
      <c r="P194" s="75"/>
      <c r="Q194" s="75"/>
      <c r="R194" s="75"/>
      <c r="S194" s="75"/>
      <c r="T194" s="75"/>
      <c r="U194" s="75"/>
      <c r="V194" s="75"/>
      <c r="W194" s="75"/>
      <c r="X194" s="75"/>
      <c r="Y194" s="75"/>
      <c r="Z194" s="75"/>
      <c r="AA194" s="10">
        <v>1</v>
      </c>
    </row>
    <row r="195" spans="1:27" s="3689" customFormat="1" ht="21" customHeight="1" thickBot="1">
      <c r="A195" s="5489"/>
      <c r="B195" s="3993"/>
      <c r="C195" s="3994" t="s">
        <v>12054</v>
      </c>
      <c r="D195" s="3995">
        <f>C191+C193</f>
        <v>2</v>
      </c>
      <c r="E195" s="3996"/>
      <c r="F195" s="75"/>
      <c r="G195" s="75"/>
      <c r="H195" s="75"/>
      <c r="I195" s="75"/>
      <c r="J195" s="75"/>
      <c r="K195" s="75"/>
      <c r="L195" s="75"/>
      <c r="M195" s="75"/>
      <c r="N195" s="75"/>
      <c r="O195" s="75"/>
      <c r="P195" s="75"/>
      <c r="Q195" s="75"/>
      <c r="R195" s="75"/>
      <c r="S195" s="75"/>
      <c r="T195" s="75"/>
      <c r="U195" s="75"/>
      <c r="V195" s="75"/>
      <c r="W195" s="75"/>
      <c r="X195" s="75"/>
      <c r="Y195" s="75"/>
      <c r="Z195" s="75"/>
      <c r="AA195" s="10">
        <v>1</v>
      </c>
    </row>
    <row r="196" spans="1:27" s="3689" customFormat="1" ht="21" customHeight="1">
      <c r="A196" s="5489"/>
      <c r="B196" s="5551" t="s">
        <v>12030</v>
      </c>
      <c r="C196" s="5552"/>
      <c r="D196" s="5552"/>
      <c r="E196" s="5553"/>
      <c r="F196" s="75"/>
      <c r="G196" s="75"/>
      <c r="H196" s="75"/>
      <c r="I196" s="75"/>
      <c r="J196" s="75"/>
      <c r="K196" s="75"/>
      <c r="L196" s="75"/>
      <c r="M196" s="75"/>
      <c r="N196" s="75"/>
      <c r="O196" s="75"/>
      <c r="P196" s="75"/>
      <c r="Q196" s="75"/>
      <c r="R196" s="75"/>
      <c r="S196" s="75"/>
      <c r="T196" s="75"/>
      <c r="U196" s="75"/>
      <c r="V196" s="75"/>
      <c r="W196" s="75"/>
      <c r="X196" s="75"/>
      <c r="Y196" s="75"/>
      <c r="Z196" s="75"/>
      <c r="AA196" s="10">
        <v>1</v>
      </c>
    </row>
    <row r="197" spans="1:27" s="3689" customFormat="1" ht="21" customHeight="1">
      <c r="A197" s="5489"/>
      <c r="B197" s="5554"/>
      <c r="C197" s="5299"/>
      <c r="D197" s="5299"/>
      <c r="E197" s="5300"/>
      <c r="F197" s="75"/>
      <c r="G197" s="75"/>
      <c r="H197" s="75"/>
      <c r="I197" s="75"/>
      <c r="J197" s="75"/>
      <c r="K197" s="75"/>
      <c r="L197" s="75"/>
      <c r="M197" s="75"/>
      <c r="N197" s="75"/>
      <c r="O197" s="75"/>
      <c r="P197" s="75"/>
      <c r="Q197" s="75"/>
      <c r="R197" s="75"/>
      <c r="S197" s="75"/>
      <c r="T197" s="75"/>
      <c r="U197" s="75"/>
      <c r="V197" s="75"/>
      <c r="W197" s="75"/>
      <c r="X197" s="75"/>
      <c r="Y197" s="75"/>
      <c r="Z197" s="75"/>
      <c r="AA197" s="10">
        <v>1</v>
      </c>
    </row>
    <row r="198" spans="1:27" s="3689" customFormat="1" ht="21" customHeight="1">
      <c r="A198" s="5489"/>
      <c r="B198" s="5567" t="s">
        <v>12031</v>
      </c>
      <c r="C198" s="5295"/>
      <c r="D198" s="5295"/>
      <c r="E198" s="5296"/>
      <c r="F198" s="75"/>
      <c r="G198" s="75"/>
      <c r="H198" s="75"/>
      <c r="I198" s="75"/>
      <c r="J198" s="75"/>
      <c r="K198" s="75"/>
      <c r="L198" s="75"/>
      <c r="M198" s="75"/>
      <c r="N198" s="75"/>
      <c r="O198" s="75"/>
      <c r="P198" s="75"/>
      <c r="Q198" s="75"/>
      <c r="R198" s="75"/>
      <c r="S198" s="75"/>
      <c r="T198" s="75"/>
      <c r="U198" s="75"/>
      <c r="V198" s="75"/>
      <c r="W198" s="75"/>
      <c r="X198" s="75"/>
      <c r="Y198" s="75"/>
      <c r="Z198" s="75"/>
      <c r="AA198" s="10">
        <v>1</v>
      </c>
    </row>
    <row r="199" spans="1:27" s="3689" customFormat="1" ht="21" customHeight="1" thickBot="1">
      <c r="A199" s="5489"/>
      <c r="B199" s="5568"/>
      <c r="C199" s="5569"/>
      <c r="D199" s="5569"/>
      <c r="E199" s="5570"/>
      <c r="F199" s="75"/>
      <c r="G199" s="75"/>
      <c r="H199" s="75"/>
      <c r="I199" s="75"/>
      <c r="J199" s="75"/>
      <c r="K199" s="75"/>
      <c r="L199" s="75"/>
      <c r="M199" s="75"/>
      <c r="N199" s="75"/>
      <c r="O199" s="75"/>
      <c r="P199" s="75"/>
      <c r="Q199" s="75"/>
      <c r="R199" s="75"/>
      <c r="S199" s="75"/>
      <c r="T199" s="75"/>
      <c r="U199" s="75"/>
      <c r="V199" s="75"/>
      <c r="W199" s="75"/>
      <c r="X199" s="75"/>
      <c r="Y199" s="75"/>
      <c r="Z199" s="75"/>
      <c r="AA199" s="10">
        <v>1</v>
      </c>
    </row>
    <row r="200" spans="1:27" s="3689" customFormat="1" ht="21" customHeight="1" thickBo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10">
        <v>1</v>
      </c>
    </row>
    <row r="201" spans="1:27" s="3689" customFormat="1" ht="21" customHeight="1">
      <c r="A201" s="3849" t="s">
        <v>89</v>
      </c>
      <c r="B201" s="5527" t="s">
        <v>11926</v>
      </c>
      <c r="C201" s="5528"/>
      <c r="D201" s="5528"/>
      <c r="E201" s="5529"/>
      <c r="F201" s="75"/>
      <c r="G201" s="3965" t="s">
        <v>89</v>
      </c>
      <c r="H201" s="5530" t="s">
        <v>11926</v>
      </c>
      <c r="I201" s="5531"/>
      <c r="J201" s="5531"/>
      <c r="K201" s="5531"/>
      <c r="L201" s="5531"/>
      <c r="M201" s="5531"/>
      <c r="N201" s="5531"/>
      <c r="O201" s="5531"/>
      <c r="P201" s="5531"/>
      <c r="Q201" s="5531"/>
      <c r="R201" s="5531"/>
      <c r="S201" s="5532"/>
      <c r="T201" s="75"/>
      <c r="U201" s="75"/>
      <c r="V201" s="75"/>
      <c r="W201" s="75"/>
      <c r="X201" s="75"/>
      <c r="Y201" s="75"/>
      <c r="Z201" s="75"/>
      <c r="AA201" s="10">
        <v>1</v>
      </c>
    </row>
    <row r="202" spans="1:27" s="3689" customFormat="1" ht="21" customHeight="1">
      <c r="A202" s="5489" t="str">
        <f>B201</f>
        <v>CONDITIONNEMENT A LA PIÈCE</v>
      </c>
      <c r="B202" s="3756" t="str">
        <f>ADDRESS(ROW(),COLUMN(),4)</f>
        <v>B202</v>
      </c>
      <c r="C202" s="3358" t="s">
        <v>6434</v>
      </c>
      <c r="D202" s="3745"/>
      <c r="E202" s="3997"/>
      <c r="F202" s="75"/>
      <c r="G202" s="5489" t="str">
        <f>H201</f>
        <v>CONDITIONNEMENT A LA PIÈCE</v>
      </c>
      <c r="H202" s="3756" t="str">
        <f>ADDRESS(ROW(),COLUMN(),4)</f>
        <v>H202</v>
      </c>
      <c r="I202" s="3358" t="s">
        <v>6434</v>
      </c>
      <c r="J202" s="3745"/>
      <c r="K202" s="3998"/>
      <c r="L202" s="3999" t="s">
        <v>12062</v>
      </c>
      <c r="M202" s="5571" t="s">
        <v>12063</v>
      </c>
      <c r="N202" s="5571"/>
      <c r="O202" s="5572"/>
      <c r="P202" s="4000"/>
      <c r="Q202" s="4001" t="s">
        <v>12054</v>
      </c>
      <c r="R202" s="4002">
        <f>M203+Q203</f>
        <v>24</v>
      </c>
      <c r="S202" s="4003"/>
      <c r="T202" s="75"/>
      <c r="U202" s="75"/>
      <c r="V202" s="75"/>
      <c r="W202" s="75"/>
      <c r="X202" s="75"/>
      <c r="Y202" s="75"/>
      <c r="Z202" s="75"/>
      <c r="AA202" s="10">
        <v>1</v>
      </c>
    </row>
    <row r="203" spans="1:27" s="3689" customFormat="1" ht="21" customHeight="1">
      <c r="A203" s="5489"/>
      <c r="B203" s="4004" t="s">
        <v>12062</v>
      </c>
      <c r="C203" s="5573" t="s">
        <v>12063</v>
      </c>
      <c r="D203" s="5573"/>
      <c r="E203" s="5574"/>
      <c r="F203" s="75"/>
      <c r="G203" s="5489"/>
      <c r="H203" s="5534" t="s">
        <v>12055</v>
      </c>
      <c r="I203" s="5575" t="s">
        <v>12056</v>
      </c>
      <c r="J203" s="5576" t="s">
        <v>12064</v>
      </c>
      <c r="K203" s="5577" t="s">
        <v>5964</v>
      </c>
      <c r="L203" s="5578" t="s">
        <v>12043</v>
      </c>
      <c r="M203" s="5561">
        <f>IF(ISBLANK(I205),0,INT(H205/I205))</f>
        <v>23</v>
      </c>
      <c r="N203" s="4005" t="s">
        <v>12053</v>
      </c>
      <c r="O203" s="4006" t="s">
        <v>12059</v>
      </c>
      <c r="P203" s="5580" t="s">
        <v>12060</v>
      </c>
      <c r="Q203" s="5561">
        <f>IF(ISBLANK(I205),0,ROUNDUP((H205/I205)-INT(H205/I205),0))</f>
        <v>1</v>
      </c>
      <c r="R203" s="4005" t="s">
        <v>12053</v>
      </c>
      <c r="S203" s="4007" t="s">
        <v>12059</v>
      </c>
      <c r="T203" s="75"/>
      <c r="U203" s="75"/>
      <c r="V203" s="75"/>
      <c r="W203" s="75"/>
      <c r="X203" s="75"/>
      <c r="Y203" s="75"/>
      <c r="Z203" s="75"/>
      <c r="AA203" s="10">
        <v>1</v>
      </c>
    </row>
    <row r="204" spans="1:27" s="3689" customFormat="1" ht="21" customHeight="1">
      <c r="A204" s="5489"/>
      <c r="B204" s="5581" t="s">
        <v>12055</v>
      </c>
      <c r="C204" s="5582" t="s">
        <v>12056</v>
      </c>
      <c r="D204" s="5576" t="s">
        <v>12064</v>
      </c>
      <c r="E204" s="5539" t="s">
        <v>5964</v>
      </c>
      <c r="F204" s="75"/>
      <c r="G204" s="5489"/>
      <c r="H204" s="5540"/>
      <c r="I204" s="5536"/>
      <c r="J204" s="5538"/>
      <c r="K204" s="5577"/>
      <c r="L204" s="5578"/>
      <c r="M204" s="5561"/>
      <c r="N204" s="4008">
        <f>IF(J205*I205&gt;K205,0,J205*I205)</f>
        <v>9</v>
      </c>
      <c r="O204" s="5565">
        <f>M203*I205</f>
        <v>69</v>
      </c>
      <c r="P204" s="5580"/>
      <c r="Q204" s="5561"/>
      <c r="R204" s="4008">
        <f>(J205*H205)-(J205*I205)*M203</f>
        <v>3</v>
      </c>
      <c r="S204" s="4009">
        <f>IF(J205=0,0,R204/J205)</f>
        <v>1</v>
      </c>
      <c r="T204" s="75"/>
      <c r="U204" s="75"/>
      <c r="V204" s="75"/>
      <c r="W204" s="75"/>
      <c r="X204" s="75"/>
      <c r="Y204" s="75"/>
      <c r="Z204" s="75"/>
      <c r="AA204" s="10">
        <v>1</v>
      </c>
    </row>
    <row r="205" spans="1:27" s="3689" customFormat="1" ht="21" customHeight="1">
      <c r="A205" s="5489"/>
      <c r="B205" s="5540"/>
      <c r="C205" s="5583"/>
      <c r="D205" s="5538"/>
      <c r="E205" s="5539"/>
      <c r="F205" s="75"/>
      <c r="G205" s="5489"/>
      <c r="H205" s="3980">
        <v>70</v>
      </c>
      <c r="I205" s="4010">
        <v>3</v>
      </c>
      <c r="J205" s="4011">
        <v>3</v>
      </c>
      <c r="K205" s="4012">
        <f>J205*H205</f>
        <v>210</v>
      </c>
      <c r="L205" s="5579"/>
      <c r="M205" s="4013" t="s">
        <v>12061</v>
      </c>
      <c r="N205" s="4014" t="str">
        <f>M202</f>
        <v>Tranches</v>
      </c>
      <c r="O205" s="5584"/>
      <c r="P205" s="4015"/>
      <c r="Q205" s="4013" t="s">
        <v>12061</v>
      </c>
      <c r="R205" s="4014" t="str">
        <f>M202</f>
        <v>Tranches</v>
      </c>
      <c r="S205" s="4016"/>
      <c r="T205" s="75"/>
      <c r="U205" s="75"/>
      <c r="V205" s="75"/>
      <c r="W205" s="75"/>
      <c r="X205" s="75"/>
      <c r="Y205" s="75"/>
      <c r="Z205" s="75"/>
      <c r="AA205" s="10">
        <v>1</v>
      </c>
    </row>
    <row r="206" spans="1:27" s="3689" customFormat="1" ht="21" customHeight="1">
      <c r="A206" s="5489"/>
      <c r="B206" s="3980">
        <v>70</v>
      </c>
      <c r="C206" s="3981">
        <v>3</v>
      </c>
      <c r="D206" s="4017">
        <v>3</v>
      </c>
      <c r="E206" s="4018">
        <f>D206*B206</f>
        <v>210</v>
      </c>
      <c r="F206" s="75"/>
      <c r="G206" s="5489"/>
      <c r="H206" s="5606" t="s">
        <v>6468</v>
      </c>
      <c r="I206" s="5607"/>
      <c r="J206" s="5607"/>
      <c r="K206" s="5607"/>
      <c r="L206" s="4019" t="s">
        <v>12062</v>
      </c>
      <c r="M206" s="4020" t="s">
        <v>12065</v>
      </c>
      <c r="N206" s="3085"/>
      <c r="O206" s="4021"/>
      <c r="P206" s="4022"/>
      <c r="Q206" s="4023"/>
      <c r="R206" s="4023"/>
      <c r="S206" s="4024"/>
      <c r="T206" s="75"/>
      <c r="U206" s="75"/>
      <c r="V206" s="75"/>
      <c r="W206" s="75"/>
      <c r="X206" s="75"/>
      <c r="Y206" s="75"/>
      <c r="Z206" s="75"/>
      <c r="AA206" s="10">
        <v>1</v>
      </c>
    </row>
    <row r="207" spans="1:27" s="3689" customFormat="1" ht="21" customHeight="1" thickBot="1">
      <c r="A207" s="5489"/>
      <c r="B207" s="5608" t="s">
        <v>12043</v>
      </c>
      <c r="C207" s="5611">
        <f>IF(ISBLANK(C206),0,INT(B206/C206))</f>
        <v>23</v>
      </c>
      <c r="D207" s="3988" t="s">
        <v>12053</v>
      </c>
      <c r="E207" s="3989" t="s">
        <v>12059</v>
      </c>
      <c r="F207" s="75"/>
      <c r="G207" s="5489"/>
      <c r="H207" s="4025" t="s">
        <v>12066</v>
      </c>
      <c r="I207" s="3188"/>
      <c r="J207" s="3188"/>
      <c r="K207" s="3188"/>
      <c r="L207" s="4026" t="s">
        <v>12067</v>
      </c>
      <c r="M207" s="4027"/>
      <c r="N207" s="4027"/>
      <c r="O207" s="4028"/>
      <c r="P207" s="4029"/>
      <c r="Q207" s="4029"/>
      <c r="R207" s="4029"/>
      <c r="S207" s="4030"/>
      <c r="T207" s="75"/>
      <c r="U207" s="75"/>
      <c r="V207" s="75"/>
      <c r="W207" s="75"/>
      <c r="X207" s="75"/>
      <c r="Y207" s="75"/>
      <c r="Z207" s="75"/>
      <c r="AA207" s="10">
        <v>1</v>
      </c>
    </row>
    <row r="208" spans="1:27" s="3689" customFormat="1" ht="21" customHeight="1">
      <c r="A208" s="5489"/>
      <c r="B208" s="5609"/>
      <c r="C208" s="5561"/>
      <c r="D208" s="4008">
        <f>IF(D206*C206&gt;E206,0,D206*C206)</f>
        <v>9</v>
      </c>
      <c r="E208" s="5612">
        <f>C207*C206</f>
        <v>69</v>
      </c>
      <c r="F208" s="75"/>
      <c r="G208" s="75"/>
      <c r="H208" s="75"/>
      <c r="I208" s="75"/>
      <c r="J208" s="75"/>
      <c r="K208" s="75"/>
      <c r="L208" s="75"/>
      <c r="M208" s="75"/>
      <c r="N208" s="75"/>
      <c r="O208" s="75"/>
      <c r="P208" s="75"/>
      <c r="Q208" s="75"/>
      <c r="R208" s="75"/>
      <c r="S208" s="75"/>
      <c r="T208" s="75"/>
      <c r="U208" s="75"/>
      <c r="V208" s="75"/>
      <c r="W208" s="75"/>
      <c r="X208" s="75"/>
      <c r="Y208" s="75"/>
      <c r="Z208" s="75"/>
      <c r="AA208" s="10">
        <v>1</v>
      </c>
    </row>
    <row r="209" spans="1:27" s="3689" customFormat="1" ht="21" customHeight="1">
      <c r="A209" s="5489"/>
      <c r="B209" s="5610"/>
      <c r="C209" s="3985" t="s">
        <v>12061</v>
      </c>
      <c r="D209" s="4031" t="str">
        <f>C203</f>
        <v>Tranches</v>
      </c>
      <c r="E209" s="5613"/>
      <c r="F209" s="75"/>
      <c r="G209" s="75"/>
      <c r="H209" s="75"/>
      <c r="I209" s="75"/>
      <c r="J209" s="75"/>
      <c r="K209" s="75"/>
      <c r="L209" s="75"/>
      <c r="M209" s="75"/>
      <c r="N209" s="75"/>
      <c r="O209" s="75"/>
      <c r="P209" s="75"/>
      <c r="Q209" s="75"/>
      <c r="R209" s="75"/>
      <c r="S209" s="75"/>
      <c r="T209" s="75"/>
      <c r="U209" s="75"/>
      <c r="V209" s="75"/>
      <c r="W209" s="75"/>
      <c r="X209" s="75"/>
      <c r="Y209" s="75"/>
      <c r="Z209" s="75"/>
      <c r="AA209" s="10">
        <v>1</v>
      </c>
    </row>
    <row r="210" spans="1:27" s="3689" customFormat="1" ht="21" customHeight="1">
      <c r="A210" s="5489"/>
      <c r="B210" s="5614" t="s">
        <v>12060</v>
      </c>
      <c r="C210" s="5611">
        <f>IF(ISBLANK(C206),0,ROUNDUP((B206/C206)-INT(B206/C206),0))</f>
        <v>1</v>
      </c>
      <c r="D210" s="3988" t="s">
        <v>12053</v>
      </c>
      <c r="E210" s="3989" t="s">
        <v>12059</v>
      </c>
      <c r="F210" s="75"/>
      <c r="G210" s="75"/>
      <c r="H210" s="75"/>
      <c r="I210" s="75"/>
      <c r="J210" s="75"/>
      <c r="K210" s="75"/>
      <c r="L210" s="75"/>
      <c r="M210" s="75"/>
      <c r="N210" s="75"/>
      <c r="O210" s="75"/>
      <c r="P210" s="75"/>
      <c r="Q210" s="75"/>
      <c r="R210" s="75"/>
      <c r="S210" s="75"/>
      <c r="T210" s="75"/>
      <c r="U210" s="75"/>
      <c r="V210" s="75"/>
      <c r="W210" s="75"/>
      <c r="X210" s="75"/>
      <c r="Y210" s="75"/>
      <c r="Z210" s="75"/>
      <c r="AA210" s="10">
        <v>1</v>
      </c>
    </row>
    <row r="211" spans="1:27" s="3689" customFormat="1" ht="21" customHeight="1">
      <c r="A211" s="5489"/>
      <c r="B211" s="5615"/>
      <c r="C211" s="5561"/>
      <c r="D211" s="4008">
        <f>(D206*B206)-(D206*C206)*C207</f>
        <v>3</v>
      </c>
      <c r="E211" s="4009">
        <f>IF(D206=0,0,D211/D206)</f>
        <v>1</v>
      </c>
      <c r="F211" s="75"/>
      <c r="G211" s="75"/>
      <c r="H211" s="75"/>
      <c r="I211" s="75"/>
      <c r="J211" s="75"/>
      <c r="K211" s="75"/>
      <c r="L211" s="75"/>
      <c r="M211" s="75"/>
      <c r="N211" s="75"/>
      <c r="O211" s="75"/>
      <c r="P211" s="75"/>
      <c r="Q211" s="75"/>
      <c r="R211" s="75"/>
      <c r="S211" s="75"/>
      <c r="T211" s="75"/>
      <c r="U211" s="75"/>
      <c r="V211" s="75"/>
      <c r="W211" s="75"/>
      <c r="X211" s="75"/>
      <c r="Y211" s="75"/>
      <c r="Z211" s="75"/>
      <c r="AA211" s="10">
        <v>1</v>
      </c>
    </row>
    <row r="212" spans="1:27" s="3689" customFormat="1" ht="21" customHeight="1">
      <c r="A212" s="5489"/>
      <c r="B212" s="3992"/>
      <c r="C212" s="3985" t="s">
        <v>12061</v>
      </c>
      <c r="D212" s="4031" t="str">
        <f>C203</f>
        <v>Tranches</v>
      </c>
      <c r="E212" s="4016"/>
      <c r="F212" s="75"/>
      <c r="G212" s="75"/>
      <c r="H212" s="75"/>
      <c r="I212" s="75"/>
      <c r="J212" s="75"/>
      <c r="K212" s="75"/>
      <c r="L212" s="75"/>
      <c r="M212" s="75"/>
      <c r="N212" s="75"/>
      <c r="O212" s="75"/>
      <c r="P212" s="75"/>
      <c r="Q212" s="75"/>
      <c r="R212" s="75"/>
      <c r="S212" s="75"/>
      <c r="T212" s="75"/>
      <c r="U212" s="75"/>
      <c r="V212" s="75"/>
      <c r="W212" s="75"/>
      <c r="X212" s="75"/>
      <c r="Y212" s="75"/>
      <c r="Z212" s="75"/>
      <c r="AA212" s="10">
        <v>1</v>
      </c>
    </row>
    <row r="213" spans="1:27" s="3689" customFormat="1" ht="21" customHeight="1">
      <c r="A213" s="5489"/>
      <c r="B213" s="4032"/>
      <c r="C213" s="4033" t="s">
        <v>12054</v>
      </c>
      <c r="D213" s="4034">
        <f>C207+C210</f>
        <v>24</v>
      </c>
      <c r="E213" s="4035"/>
      <c r="F213" s="75"/>
      <c r="G213" s="75"/>
      <c r="H213" s="75"/>
      <c r="I213" s="75"/>
      <c r="J213" s="75"/>
      <c r="K213" s="75"/>
      <c r="L213" s="75"/>
      <c r="M213" s="75"/>
      <c r="N213" s="75"/>
      <c r="O213" s="75"/>
      <c r="P213" s="75"/>
      <c r="Q213" s="75"/>
      <c r="R213" s="75"/>
      <c r="S213" s="75"/>
      <c r="T213" s="75"/>
      <c r="U213" s="75"/>
      <c r="V213" s="75"/>
      <c r="W213" s="75"/>
      <c r="X213" s="75"/>
      <c r="Y213" s="75"/>
      <c r="Z213" s="75"/>
      <c r="AA213" s="10">
        <v>1</v>
      </c>
    </row>
    <row r="214" spans="1:27" s="3689" customFormat="1" ht="21" customHeight="1">
      <c r="A214" s="5489"/>
      <c r="B214" s="5606" t="s">
        <v>6468</v>
      </c>
      <c r="C214" s="5607"/>
      <c r="D214" s="5607"/>
      <c r="E214" s="5630"/>
      <c r="F214" s="75"/>
      <c r="G214" s="75"/>
      <c r="H214" s="75"/>
      <c r="I214" s="75"/>
      <c r="J214" s="75"/>
      <c r="K214" s="75"/>
      <c r="L214" s="75"/>
      <c r="M214" s="75"/>
      <c r="N214" s="75"/>
      <c r="O214" s="75"/>
      <c r="P214" s="75"/>
      <c r="Q214" s="75"/>
      <c r="R214" s="75"/>
      <c r="S214" s="75"/>
      <c r="T214" s="75"/>
      <c r="U214" s="75"/>
      <c r="V214" s="75"/>
      <c r="W214" s="75"/>
      <c r="X214" s="75"/>
      <c r="Y214" s="75"/>
      <c r="Z214" s="75"/>
      <c r="AA214" s="10">
        <v>1</v>
      </c>
    </row>
    <row r="215" spans="1:27" s="3689" customFormat="1" ht="21" customHeight="1">
      <c r="A215" s="5489"/>
      <c r="B215" s="4036" t="s">
        <v>12062</v>
      </c>
      <c r="C215" s="3085" t="s">
        <v>12065</v>
      </c>
      <c r="D215" s="3085"/>
      <c r="E215" s="3089"/>
      <c r="F215" s="75"/>
      <c r="G215" s="75"/>
      <c r="H215" s="75"/>
      <c r="I215" s="75"/>
      <c r="J215" s="75"/>
      <c r="K215" s="75"/>
      <c r="L215" s="75"/>
      <c r="M215" s="75"/>
      <c r="N215" s="75"/>
      <c r="O215" s="75"/>
      <c r="P215" s="75"/>
      <c r="Q215" s="75"/>
      <c r="R215" s="75"/>
      <c r="S215" s="75"/>
      <c r="T215" s="75"/>
      <c r="U215" s="75"/>
      <c r="V215" s="75"/>
      <c r="W215" s="75"/>
      <c r="X215" s="75"/>
      <c r="Y215" s="75"/>
      <c r="Z215" s="75"/>
      <c r="AA215" s="10">
        <v>1</v>
      </c>
    </row>
    <row r="216" spans="1:27" s="3689" customFormat="1" ht="21" customHeight="1">
      <c r="A216" s="5489"/>
      <c r="B216" s="4037" t="s">
        <v>12067</v>
      </c>
      <c r="C216" s="3085"/>
      <c r="D216" s="3085"/>
      <c r="E216" s="3089"/>
      <c r="F216" s="75"/>
      <c r="G216" s="75"/>
      <c r="H216" s="75"/>
      <c r="I216" s="75"/>
      <c r="J216" s="75"/>
      <c r="K216" s="75"/>
      <c r="L216" s="75"/>
      <c r="M216" s="75"/>
      <c r="N216" s="75"/>
      <c r="O216" s="75"/>
      <c r="P216" s="75"/>
      <c r="Q216" s="75"/>
      <c r="R216" s="75"/>
      <c r="S216" s="75"/>
      <c r="T216" s="75"/>
      <c r="U216" s="75"/>
      <c r="V216" s="75"/>
      <c r="W216" s="75"/>
      <c r="X216" s="75"/>
      <c r="Y216" s="75"/>
      <c r="Z216" s="75"/>
      <c r="AA216" s="10">
        <v>1</v>
      </c>
    </row>
    <row r="217" spans="1:27" s="3689" customFormat="1" ht="21" customHeight="1" thickBot="1">
      <c r="A217" s="5489"/>
      <c r="B217" s="4025" t="s">
        <v>12066</v>
      </c>
      <c r="C217" s="3188"/>
      <c r="D217" s="3188"/>
      <c r="E217" s="3189"/>
      <c r="F217" s="75"/>
      <c r="G217" s="75"/>
      <c r="H217" s="75"/>
      <c r="I217" s="75"/>
      <c r="J217" s="75"/>
      <c r="K217" s="75"/>
      <c r="L217" s="75"/>
      <c r="M217" s="75"/>
      <c r="N217" s="75"/>
      <c r="O217" s="75"/>
      <c r="P217" s="75"/>
      <c r="Q217" s="75"/>
      <c r="R217" s="75"/>
      <c r="S217" s="75"/>
      <c r="T217" s="75"/>
      <c r="U217" s="75"/>
      <c r="V217" s="75"/>
      <c r="W217" s="75"/>
      <c r="X217" s="75"/>
      <c r="Y217" s="75"/>
      <c r="Z217" s="75"/>
      <c r="AA217" s="10">
        <v>1</v>
      </c>
    </row>
    <row r="218" spans="1:27" s="3689" customFormat="1" ht="21"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10">
        <v>1</v>
      </c>
    </row>
    <row r="219" spans="1:27" s="3689" customFormat="1" ht="21" customHeight="1" thickBo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10">
        <v>1</v>
      </c>
    </row>
    <row r="220" spans="1:27" s="3689" customFormat="1" ht="21" customHeight="1">
      <c r="A220" s="3965" t="s">
        <v>89</v>
      </c>
      <c r="B220" s="5631" t="s">
        <v>11925</v>
      </c>
      <c r="C220" s="5632"/>
      <c r="D220" s="5632"/>
      <c r="E220" s="5632"/>
      <c r="F220" s="5632"/>
      <c r="G220" s="5632"/>
      <c r="H220" s="5632"/>
      <c r="I220" s="5632"/>
      <c r="J220" s="5632"/>
      <c r="K220" s="5633"/>
      <c r="L220" s="75"/>
      <c r="M220" s="3965" t="s">
        <v>89</v>
      </c>
      <c r="N220" s="5634" t="s">
        <v>11928</v>
      </c>
      <c r="O220" s="5635"/>
      <c r="P220" s="5635"/>
      <c r="Q220" s="5635"/>
      <c r="R220" s="5635"/>
      <c r="S220" s="5635"/>
      <c r="T220" s="5635"/>
      <c r="U220" s="5635"/>
      <c r="V220" s="5635"/>
      <c r="W220" s="5636"/>
      <c r="X220" s="75"/>
      <c r="Y220" s="75"/>
      <c r="Z220" s="75"/>
      <c r="AA220" s="10">
        <v>1</v>
      </c>
    </row>
    <row r="221" spans="1:27" s="3689" customFormat="1" ht="21" customHeight="1">
      <c r="A221" s="5585" t="str">
        <f>B220</f>
        <v>Gastronormes tableau N° 1</v>
      </c>
      <c r="B221" s="3756" t="str">
        <f>ADDRESS(ROW(),COLUMN(),4)</f>
        <v>B221</v>
      </c>
      <c r="C221" s="3358" t="s">
        <v>6434</v>
      </c>
      <c r="D221" s="3850"/>
      <c r="E221" s="3850"/>
      <c r="F221" s="3850"/>
      <c r="G221" s="3850"/>
      <c r="H221" s="3850"/>
      <c r="I221" s="3850"/>
      <c r="J221" s="3850"/>
      <c r="K221" s="3851"/>
      <c r="L221" s="75"/>
      <c r="M221" s="5585" t="str">
        <f>N220</f>
        <v>Gastronormes tableau N° 2</v>
      </c>
      <c r="N221" s="3756" t="str">
        <f>ADDRESS(ROW(),COLUMN(),4)</f>
        <v>N221</v>
      </c>
      <c r="O221" s="3358" t="s">
        <v>6434</v>
      </c>
      <c r="P221" s="3850"/>
      <c r="Q221" s="3850"/>
      <c r="R221" s="3850"/>
      <c r="S221" s="3850"/>
      <c r="T221" s="3850"/>
      <c r="U221" s="3850"/>
      <c r="V221" s="3850"/>
      <c r="W221" s="3851"/>
      <c r="X221" s="75"/>
      <c r="Y221" s="75"/>
      <c r="Z221" s="75"/>
      <c r="AA221" s="10">
        <v>1</v>
      </c>
    </row>
    <row r="222" spans="1:27" s="3689" customFormat="1" ht="21" customHeight="1">
      <c r="A222" s="5585"/>
      <c r="B222" s="5586" t="s">
        <v>12068</v>
      </c>
      <c r="C222" s="5587"/>
      <c r="D222" s="5587"/>
      <c r="E222" s="5587"/>
      <c r="F222" s="5587"/>
      <c r="G222" s="4038"/>
      <c r="H222" s="4038"/>
      <c r="I222" s="4038"/>
      <c r="J222" s="4039"/>
      <c r="K222" s="4040" t="s">
        <v>12002</v>
      </c>
      <c r="L222" s="75"/>
      <c r="M222" s="5585"/>
      <c r="N222" s="5590" t="s">
        <v>12069</v>
      </c>
      <c r="O222" s="5591"/>
      <c r="P222" s="5591"/>
      <c r="Q222" s="5591"/>
      <c r="R222" s="5591"/>
      <c r="S222" s="4041"/>
      <c r="T222" s="4041"/>
      <c r="U222" s="4041"/>
      <c r="V222" s="4042"/>
      <c r="W222" s="4043" t="s">
        <v>12002</v>
      </c>
      <c r="X222" s="75"/>
      <c r="Y222" s="75"/>
      <c r="Z222" s="75"/>
      <c r="AA222" s="10">
        <v>1</v>
      </c>
    </row>
    <row r="223" spans="1:27" s="3689" customFormat="1" ht="21" customHeight="1">
      <c r="A223" s="5585"/>
      <c r="B223" s="5588"/>
      <c r="C223" s="5589"/>
      <c r="D223" s="5589"/>
      <c r="E223" s="5589"/>
      <c r="F223" s="5589"/>
      <c r="G223" s="4044"/>
      <c r="H223" s="4044"/>
      <c r="I223" s="4044"/>
      <c r="J223" s="4045"/>
      <c r="K223" s="4046" t="s">
        <v>12070</v>
      </c>
      <c r="L223" s="75"/>
      <c r="M223" s="5585"/>
      <c r="N223" s="5592"/>
      <c r="O223" s="5593"/>
      <c r="P223" s="5593"/>
      <c r="Q223" s="5593"/>
      <c r="R223" s="5593"/>
      <c r="S223" s="4041"/>
      <c r="T223" s="4041"/>
      <c r="U223" s="4041"/>
      <c r="V223" s="4042"/>
      <c r="W223" s="4047" t="s">
        <v>12071</v>
      </c>
      <c r="X223" s="75"/>
      <c r="Y223" s="75"/>
      <c r="Z223" s="75"/>
      <c r="AA223" s="10">
        <v>1</v>
      </c>
    </row>
    <row r="224" spans="1:27" s="3689" customFormat="1" ht="21" customHeight="1">
      <c r="A224" s="5585"/>
      <c r="B224" s="5594" t="s">
        <v>12003</v>
      </c>
      <c r="C224" s="5595"/>
      <c r="D224" s="5595"/>
      <c r="E224" s="5595"/>
      <c r="F224" s="5595"/>
      <c r="G224" s="5595"/>
      <c r="H224" s="5595"/>
      <c r="I224" s="5595"/>
      <c r="J224" s="5595"/>
      <c r="K224" s="5596"/>
      <c r="L224" s="75"/>
      <c r="M224" s="5585"/>
      <c r="N224" s="5597" t="s">
        <v>12003</v>
      </c>
      <c r="O224" s="5598"/>
      <c r="P224" s="5598"/>
      <c r="Q224" s="5598"/>
      <c r="R224" s="5598"/>
      <c r="S224" s="5598"/>
      <c r="T224" s="5598"/>
      <c r="U224" s="5598"/>
      <c r="V224" s="5598"/>
      <c r="W224" s="5599"/>
      <c r="X224" s="75"/>
      <c r="Y224" s="75"/>
      <c r="Z224" s="75"/>
      <c r="AA224" s="10">
        <v>1</v>
      </c>
    </row>
    <row r="225" spans="1:27" s="3689" customFormat="1" ht="21" customHeight="1">
      <c r="A225" s="5585"/>
      <c r="B225" s="5600" t="s">
        <v>12005</v>
      </c>
      <c r="C225" s="5601"/>
      <c r="D225" s="5601"/>
      <c r="E225" s="5602"/>
      <c r="F225" s="5616" t="s">
        <v>11927</v>
      </c>
      <c r="G225" s="5618" t="s">
        <v>12006</v>
      </c>
      <c r="H225" s="5620" t="s">
        <v>12072</v>
      </c>
      <c r="I225" s="5621"/>
      <c r="J225" s="5616" t="s">
        <v>12073</v>
      </c>
      <c r="K225" s="5624"/>
      <c r="L225" s="75"/>
      <c r="M225" s="5585"/>
      <c r="N225" s="5603" t="s">
        <v>12005</v>
      </c>
      <c r="O225" s="5604"/>
      <c r="P225" s="5604"/>
      <c r="Q225" s="5604"/>
      <c r="R225" s="4048" t="s">
        <v>11927</v>
      </c>
      <c r="S225" s="5626" t="s">
        <v>12006</v>
      </c>
      <c r="T225" s="5626"/>
      <c r="U225" s="4050" t="s">
        <v>12074</v>
      </c>
      <c r="V225" s="4049" t="s">
        <v>12073</v>
      </c>
      <c r="W225" s="3220"/>
      <c r="X225" s="75"/>
      <c r="Y225" s="75"/>
      <c r="Z225" s="75"/>
      <c r="AA225" s="10">
        <v>1</v>
      </c>
    </row>
    <row r="226" spans="1:27" s="3689" customFormat="1" ht="21" customHeight="1">
      <c r="A226" s="5585"/>
      <c r="B226" s="5603"/>
      <c r="C226" s="5604"/>
      <c r="D226" s="5604"/>
      <c r="E226" s="5605"/>
      <c r="F226" s="5617"/>
      <c r="G226" s="5619"/>
      <c r="H226" s="5622"/>
      <c r="I226" s="5623"/>
      <c r="J226" s="5617"/>
      <c r="K226" s="5625"/>
      <c r="L226" s="75"/>
      <c r="M226" s="5585"/>
      <c r="N226" s="5627" t="s">
        <v>12075</v>
      </c>
      <c r="O226" s="5628"/>
      <c r="P226" s="5628"/>
      <c r="Q226" s="5628"/>
      <c r="R226" s="4051">
        <v>16</v>
      </c>
      <c r="S226" s="5629" t="s">
        <v>12021</v>
      </c>
      <c r="T226" s="5629"/>
      <c r="U226" s="4052">
        <v>1</v>
      </c>
      <c r="V226" s="4053">
        <v>1250</v>
      </c>
      <c r="W226" s="4054"/>
      <c r="X226" s="75"/>
      <c r="Y226" s="75"/>
      <c r="Z226" s="75"/>
      <c r="AA226" s="10">
        <v>1</v>
      </c>
    </row>
    <row r="227" spans="1:27" s="3689" customFormat="1" ht="21" customHeight="1">
      <c r="A227" s="5585"/>
      <c r="B227" s="5661" t="s">
        <v>12027</v>
      </c>
      <c r="C227" s="5662"/>
      <c r="D227" s="5662"/>
      <c r="E227" s="5663"/>
      <c r="F227" s="5667">
        <v>3</v>
      </c>
      <c r="G227" s="5669" t="s">
        <v>3603</v>
      </c>
      <c r="H227" s="5671">
        <v>23</v>
      </c>
      <c r="I227" s="5671"/>
      <c r="J227" s="5673">
        <v>100</v>
      </c>
      <c r="K227" s="5674"/>
      <c r="L227" s="75"/>
      <c r="M227" s="5585"/>
      <c r="N227" s="5677" t="s">
        <v>12004</v>
      </c>
      <c r="O227" s="5678"/>
      <c r="P227" s="5678"/>
      <c r="Q227" s="5678"/>
      <c r="R227" s="5678"/>
      <c r="S227" s="5678"/>
      <c r="T227" s="5678"/>
      <c r="U227" s="5678"/>
      <c r="V227" s="5678"/>
      <c r="W227" s="5679"/>
      <c r="X227" s="75"/>
      <c r="Y227" s="75"/>
      <c r="Z227" s="75"/>
      <c r="AA227" s="10">
        <v>1</v>
      </c>
    </row>
    <row r="228" spans="1:27" s="3689" customFormat="1" ht="21" customHeight="1">
      <c r="A228" s="5585"/>
      <c r="B228" s="5664"/>
      <c r="C228" s="5665"/>
      <c r="D228" s="5665"/>
      <c r="E228" s="5666"/>
      <c r="F228" s="5668"/>
      <c r="G228" s="5670"/>
      <c r="H228" s="5672"/>
      <c r="I228" s="5672"/>
      <c r="J228" s="5675"/>
      <c r="K228" s="5676"/>
      <c r="L228" s="75"/>
      <c r="M228" s="5585"/>
      <c r="N228" s="4055" t="s">
        <v>12076</v>
      </c>
      <c r="O228" s="5680" t="s">
        <v>12008</v>
      </c>
      <c r="P228" s="5681"/>
      <c r="Q228" s="5681"/>
      <c r="R228" s="5680" t="s">
        <v>12009</v>
      </c>
      <c r="S228" s="5681"/>
      <c r="T228" s="5681"/>
      <c r="U228" s="5681"/>
      <c r="V228" s="5681"/>
      <c r="W228" s="5682"/>
      <c r="X228" s="75"/>
      <c r="Y228" s="75"/>
      <c r="Z228" s="75"/>
      <c r="AA228" s="10">
        <v>1</v>
      </c>
    </row>
    <row r="229" spans="1:27" s="3689" customFormat="1" ht="21" customHeight="1">
      <c r="A229" s="5585"/>
      <c r="B229" s="5637" t="s">
        <v>12004</v>
      </c>
      <c r="C229" s="5638"/>
      <c r="D229" s="5638"/>
      <c r="E229" s="5638"/>
      <c r="F229" s="5638"/>
      <c r="G229" s="5638"/>
      <c r="H229" s="5638"/>
      <c r="I229" s="5638"/>
      <c r="J229" s="5638"/>
      <c r="K229" s="5639"/>
      <c r="L229" s="75"/>
      <c r="M229" s="5585"/>
      <c r="N229" s="4056">
        <f>R226/U226</f>
        <v>16</v>
      </c>
      <c r="O229" s="4057">
        <f>U226*V226</f>
        <v>1250</v>
      </c>
      <c r="P229" s="5643" t="str">
        <f>S226</f>
        <v>Cuisses</v>
      </c>
      <c r="Q229" s="5643"/>
      <c r="R229" s="4058">
        <f>IF(O229=0,0,INT(O229/R226))</f>
        <v>78</v>
      </c>
      <c r="S229" s="4059">
        <f>O229-(R229*R226)</f>
        <v>2</v>
      </c>
      <c r="T229" s="4060" t="str">
        <f>IF(S229=0,0,S226)</f>
        <v>Cuisses</v>
      </c>
      <c r="U229" s="4061">
        <f>IF(S229=0,0,R229+1)</f>
        <v>79</v>
      </c>
      <c r="V229" s="4059">
        <f>IF(S229=0,0,O229-(U229*R226))</f>
        <v>-14</v>
      </c>
      <c r="W229" s="4062" t="str">
        <f>IF(V229=0,0,S226)</f>
        <v>Cuisses</v>
      </c>
      <c r="X229" s="75"/>
      <c r="Y229" s="75"/>
      <c r="Z229" s="75"/>
      <c r="AA229" s="10">
        <v>1</v>
      </c>
    </row>
    <row r="230" spans="1:27" s="3689" customFormat="1" ht="21" customHeight="1" thickBot="1">
      <c r="A230" s="5585"/>
      <c r="B230" s="5640"/>
      <c r="C230" s="5641"/>
      <c r="D230" s="5641"/>
      <c r="E230" s="5641"/>
      <c r="F230" s="5641"/>
      <c r="G230" s="5641"/>
      <c r="H230" s="5641"/>
      <c r="I230" s="5641"/>
      <c r="J230" s="5641"/>
      <c r="K230" s="5642"/>
      <c r="L230" s="75"/>
      <c r="M230" s="5585"/>
      <c r="N230" s="5644" t="s">
        <v>12041</v>
      </c>
      <c r="O230" s="5645"/>
      <c r="P230" s="5645"/>
      <c r="Q230" s="5645"/>
      <c r="R230" s="5645"/>
      <c r="S230" s="5645"/>
      <c r="T230" s="5645"/>
      <c r="U230" s="5645"/>
      <c r="V230" s="5645"/>
      <c r="W230" s="5646"/>
      <c r="X230" s="75"/>
      <c r="Y230" s="75"/>
      <c r="Z230" s="75"/>
      <c r="AA230" s="10">
        <v>1</v>
      </c>
    </row>
    <row r="231" spans="1:27" s="3689" customFormat="1" ht="21" customHeight="1" thickBot="1">
      <c r="A231" s="5585"/>
      <c r="B231" s="5647" t="s">
        <v>12074</v>
      </c>
      <c r="C231" s="5648"/>
      <c r="D231" s="5650" t="s">
        <v>12008</v>
      </c>
      <c r="E231" s="5651"/>
      <c r="F231" s="5654" t="s">
        <v>12009</v>
      </c>
      <c r="G231" s="5654"/>
      <c r="H231" s="5654"/>
      <c r="I231" s="5654"/>
      <c r="J231" s="5654"/>
      <c r="K231" s="5655"/>
      <c r="L231" s="75"/>
      <c r="M231" s="75"/>
      <c r="N231" s="75"/>
      <c r="O231" s="75"/>
      <c r="P231" s="75"/>
      <c r="Q231" s="75"/>
      <c r="R231" s="75"/>
      <c r="S231" s="75"/>
      <c r="T231" s="75"/>
      <c r="U231" s="75"/>
      <c r="V231" s="75"/>
      <c r="W231" s="75"/>
      <c r="X231" s="75"/>
      <c r="Y231" s="75"/>
      <c r="Z231" s="75"/>
      <c r="AA231" s="10">
        <v>1</v>
      </c>
    </row>
    <row r="232" spans="1:27" s="3689" customFormat="1" ht="21" customHeight="1">
      <c r="A232" s="5585"/>
      <c r="B232" s="5649"/>
      <c r="C232" s="5619"/>
      <c r="D232" s="5652"/>
      <c r="E232" s="5653"/>
      <c r="F232" s="5656"/>
      <c r="G232" s="5656"/>
      <c r="H232" s="5656"/>
      <c r="I232" s="5656"/>
      <c r="J232" s="5656"/>
      <c r="K232" s="5657"/>
      <c r="L232" s="75"/>
      <c r="M232" s="3965" t="s">
        <v>89</v>
      </c>
      <c r="N232" s="5658" t="s">
        <v>11930</v>
      </c>
      <c r="O232" s="5659"/>
      <c r="P232" s="5659"/>
      <c r="Q232" s="5659"/>
      <c r="R232" s="5659"/>
      <c r="S232" s="5659"/>
      <c r="T232" s="5659"/>
      <c r="U232" s="5659"/>
      <c r="V232" s="5659"/>
      <c r="W232" s="5659"/>
      <c r="X232" s="5659"/>
      <c r="Y232" s="5659"/>
      <c r="Z232" s="5660"/>
      <c r="AA232" s="10">
        <v>1</v>
      </c>
    </row>
    <row r="233" spans="1:27" s="3689" customFormat="1" ht="21" customHeight="1">
      <c r="A233" s="5585"/>
      <c r="B233" s="5708">
        <f>F227/H227</f>
        <v>0.13043478260869565</v>
      </c>
      <c r="C233" s="5709"/>
      <c r="D233" s="5712">
        <f>B233*J227</f>
        <v>13.043478260869565</v>
      </c>
      <c r="E233" s="5714" t="str">
        <f>G227</f>
        <v>Kg</v>
      </c>
      <c r="F233" s="5688">
        <f>IF(D233=0,0,INT(D233/F227))</f>
        <v>4</v>
      </c>
      <c r="G233" s="5690">
        <f>D233-(F233*F227)</f>
        <v>1.0434782608695645</v>
      </c>
      <c r="H233" s="5716" t="str">
        <f>IF(G233=0,0,G227)</f>
        <v>Kg</v>
      </c>
      <c r="I233" s="5688">
        <f>IF(G233=0,0,F233+1)</f>
        <v>5</v>
      </c>
      <c r="J233" s="5690">
        <f>IF(G233=0,0,D233-(I233*F227))</f>
        <v>-1.9565217391304355</v>
      </c>
      <c r="K233" s="5692" t="str">
        <f>IF(J233=0,0,G227)</f>
        <v>Kg</v>
      </c>
      <c r="L233" s="75"/>
      <c r="M233" s="5585" t="str">
        <f>N232</f>
        <v>Service au choix : au poids ou à la portion</v>
      </c>
      <c r="N233" s="3967" t="str">
        <f>ADDRESS(ROW(),COLUMN(),4)</f>
        <v>N233</v>
      </c>
      <c r="O233" s="3968" t="s">
        <v>6434</v>
      </c>
      <c r="P233" s="4063"/>
      <c r="Q233" s="4063"/>
      <c r="R233" s="4063"/>
      <c r="S233" s="4063"/>
      <c r="T233" s="4063"/>
      <c r="U233" s="4063"/>
      <c r="V233" s="4063"/>
      <c r="W233" s="4063"/>
      <c r="X233" s="4063"/>
      <c r="Y233" s="4063"/>
      <c r="Z233" s="4064"/>
      <c r="AA233" s="10">
        <v>1</v>
      </c>
    </row>
    <row r="234" spans="1:27" s="3689" customFormat="1" ht="21" customHeight="1" thickBot="1">
      <c r="A234" s="5585"/>
      <c r="B234" s="5710"/>
      <c r="C234" s="5711"/>
      <c r="D234" s="5713"/>
      <c r="E234" s="5715"/>
      <c r="F234" s="5689"/>
      <c r="G234" s="5691"/>
      <c r="H234" s="5717"/>
      <c r="I234" s="5689"/>
      <c r="J234" s="5691"/>
      <c r="K234" s="5693"/>
      <c r="L234" s="75"/>
      <c r="M234" s="5585"/>
      <c r="N234" s="5694" t="s">
        <v>12077</v>
      </c>
      <c r="O234" s="5695"/>
      <c r="P234" s="5695"/>
      <c r="Q234" s="5695"/>
      <c r="R234" s="5695"/>
      <c r="S234" s="5695"/>
      <c r="T234" s="4065"/>
      <c r="U234" s="4066"/>
      <c r="V234" s="4066"/>
      <c r="W234" s="4066"/>
      <c r="X234" s="4066"/>
      <c r="Y234" s="4066"/>
      <c r="Z234" s="4067"/>
      <c r="AA234" s="10">
        <v>1</v>
      </c>
    </row>
    <row r="235" spans="1:27" s="3689" customFormat="1" ht="21" customHeight="1">
      <c r="A235" s="5585"/>
      <c r="B235" s="5696" t="str">
        <f ca="1">_xlfn.FORMULATEXT(B233)</f>
        <v>=F227/H227</v>
      </c>
      <c r="C235" s="5697"/>
      <c r="D235" s="4068" t="str">
        <f ca="1">_xlfn.FORMULATEXT(D233)</f>
        <v>=B233*J227</v>
      </c>
      <c r="E235" s="4069"/>
      <c r="F235" s="4070" t="str">
        <f ca="1">_xlfn.FORMULATEXT(F233)</f>
        <v>=SI(D233=0;0;ENT(D233/F227))</v>
      </c>
      <c r="G235" s="4071"/>
      <c r="H235" s="4072" t="str">
        <f ca="1">_xlfn.FORMULATEXT(H233)</f>
        <v>=SI(G233=0;0;G227)</v>
      </c>
      <c r="I235" s="4073"/>
      <c r="J235" s="4071" t="str">
        <f ca="1">_xlfn.FORMULATEXT(I233)</f>
        <v>=SI(G233=0;0;F233+1)</v>
      </c>
      <c r="K235" s="4074"/>
      <c r="L235" s="75"/>
      <c r="M235" s="5585"/>
      <c r="N235" s="4075"/>
      <c r="O235" s="4076"/>
      <c r="P235" s="4077"/>
      <c r="Q235" s="5698" t="s">
        <v>12007</v>
      </c>
      <c r="R235" s="5698"/>
      <c r="S235" s="4078"/>
      <c r="T235" s="4077"/>
      <c r="U235" s="4077"/>
      <c r="V235" s="4077"/>
      <c r="W235" s="4077"/>
      <c r="X235" s="4077"/>
      <c r="Y235" s="4079"/>
      <c r="Z235" s="4080"/>
      <c r="AA235" s="10">
        <v>1</v>
      </c>
    </row>
    <row r="236" spans="1:27" s="3689" customFormat="1" ht="21" customHeight="1">
      <c r="A236" s="5585"/>
      <c r="B236" s="4081" t="s">
        <v>11793</v>
      </c>
      <c r="C236" s="3364"/>
      <c r="D236" s="3364"/>
      <c r="E236" s="3364"/>
      <c r="F236" s="3364"/>
      <c r="G236" s="4082" t="str">
        <f ca="1">_xlfn.FORMULATEXT(G233)</f>
        <v>=D233-(F233*F227)</v>
      </c>
      <c r="H236" s="3364"/>
      <c r="I236" s="4070" t="str">
        <f ca="1">_xlfn.FORMULATEXT(J233)</f>
        <v>=SI(G233=0;0;D233-(I233*F227))</v>
      </c>
      <c r="J236" s="3364"/>
      <c r="K236" s="4074"/>
      <c r="L236" s="75"/>
      <c r="M236" s="5585"/>
      <c r="N236" s="4075"/>
      <c r="O236" s="4077"/>
      <c r="P236" s="4076" t="s">
        <v>12078</v>
      </c>
      <c r="Q236" s="4083" t="s">
        <v>12012</v>
      </c>
      <c r="R236" s="4083" t="s">
        <v>12079</v>
      </c>
      <c r="S236" s="4078"/>
      <c r="T236" s="5683" t="s">
        <v>12080</v>
      </c>
      <c r="U236" s="5683"/>
      <c r="V236" s="5683"/>
      <c r="W236" s="5683"/>
      <c r="X236" s="5684">
        <v>10</v>
      </c>
      <c r="Y236" s="5685" t="s">
        <v>4050</v>
      </c>
      <c r="Z236" s="5686">
        <f>O237*X236</f>
        <v>4.5</v>
      </c>
      <c r="AA236" s="10">
        <v>1</v>
      </c>
    </row>
    <row r="237" spans="1:27" s="3689" customFormat="1" ht="21" customHeight="1" thickBot="1">
      <c r="A237" s="5585"/>
      <c r="B237" s="5644" t="s">
        <v>12041</v>
      </c>
      <c r="C237" s="5645"/>
      <c r="D237" s="5645"/>
      <c r="E237" s="5645"/>
      <c r="F237" s="5645"/>
      <c r="G237" s="5645"/>
      <c r="H237" s="5645"/>
      <c r="I237" s="5645"/>
      <c r="J237" s="5645"/>
      <c r="K237" s="5646"/>
      <c r="L237" s="75"/>
      <c r="M237" s="5585"/>
      <c r="N237" s="4084"/>
      <c r="O237" s="4085">
        <v>0.45</v>
      </c>
      <c r="P237" s="4086" t="s">
        <v>3603</v>
      </c>
      <c r="Q237" s="4087">
        <v>25</v>
      </c>
      <c r="R237" s="4087">
        <v>7</v>
      </c>
      <c r="S237" s="4078"/>
      <c r="T237" s="5683"/>
      <c r="U237" s="5683"/>
      <c r="V237" s="5683"/>
      <c r="W237" s="5683"/>
      <c r="X237" s="5684"/>
      <c r="Y237" s="5685"/>
      <c r="Z237" s="5686"/>
      <c r="AA237" s="10">
        <v>1</v>
      </c>
    </row>
    <row r="238" spans="1:27" s="3689" customFormat="1" ht="21" customHeight="1">
      <c r="A238" s="75"/>
      <c r="B238" s="75"/>
      <c r="C238" s="75"/>
      <c r="D238" s="75"/>
      <c r="E238" s="75"/>
      <c r="F238" s="75"/>
      <c r="G238" s="75"/>
      <c r="H238" s="75"/>
      <c r="I238" s="75"/>
      <c r="J238" s="75"/>
      <c r="K238" s="75"/>
      <c r="L238" s="75"/>
      <c r="M238" s="5585"/>
      <c r="N238" s="4084"/>
      <c r="O238" s="4078"/>
      <c r="P238" s="4078"/>
      <c r="Q238" s="4088" t="s">
        <v>12012</v>
      </c>
      <c r="R238" s="4088" t="s">
        <v>12079</v>
      </c>
      <c r="S238" s="4078"/>
      <c r="T238" s="4077"/>
      <c r="U238" s="5687" t="s">
        <v>12081</v>
      </c>
      <c r="V238" s="5687"/>
      <c r="W238" s="5687"/>
      <c r="X238" s="5687"/>
      <c r="Y238" s="5687"/>
      <c r="Z238" s="4080"/>
      <c r="AA238" s="10">
        <v>1</v>
      </c>
    </row>
    <row r="239" spans="1:27" s="3689" customFormat="1" ht="21" customHeight="1" thickBot="1">
      <c r="A239" s="75"/>
      <c r="B239" s="75"/>
      <c r="C239" s="75"/>
      <c r="D239" s="75"/>
      <c r="E239" s="75"/>
      <c r="F239" s="75"/>
      <c r="G239" s="75"/>
      <c r="H239" s="75"/>
      <c r="I239" s="75"/>
      <c r="J239" s="75"/>
      <c r="K239" s="75"/>
      <c r="L239" s="75"/>
      <c r="M239" s="5585"/>
      <c r="N239" s="4089"/>
      <c r="O239" s="4090" t="s">
        <v>12082</v>
      </c>
      <c r="P239" s="4090"/>
      <c r="Q239" s="4091">
        <v>0.2</v>
      </c>
      <c r="R239" s="4091">
        <v>0.25</v>
      </c>
      <c r="S239" s="4092">
        <f>(Q239*Q237)+(R239*R237)</f>
        <v>6.75</v>
      </c>
      <c r="T239" s="4093" t="str">
        <f>P237</f>
        <v>Kg</v>
      </c>
      <c r="U239" s="4094">
        <f>IF(S239=0,0,INT(S239/(O237*X236)))</f>
        <v>1</v>
      </c>
      <c r="V239" s="4095">
        <f>S239-(U239*(O237*X236))</f>
        <v>2.25</v>
      </c>
      <c r="W239" s="4096" t="str">
        <f>IF(V239=0,0,P237)</f>
        <v>Kg</v>
      </c>
      <c r="X239" s="4094">
        <f>IF(V239=0,0,U239+1)</f>
        <v>2</v>
      </c>
      <c r="Y239" s="4095">
        <f>IF(V239=0,0,S239-(X239*Z236))</f>
        <v>-2.25</v>
      </c>
      <c r="Z239" s="4097" t="str">
        <f>IF(Y239=0,0,P237)</f>
        <v>Kg</v>
      </c>
      <c r="AA239" s="10">
        <v>1</v>
      </c>
    </row>
    <row r="240" spans="1:27" s="3689" customFormat="1" ht="21" customHeight="1">
      <c r="A240" s="3965" t="s">
        <v>89</v>
      </c>
      <c r="B240" s="5699" t="s">
        <v>11938</v>
      </c>
      <c r="C240" s="5700"/>
      <c r="D240" s="5700"/>
      <c r="E240" s="5700"/>
      <c r="F240" s="5700"/>
      <c r="G240" s="5700"/>
      <c r="H240" s="5700"/>
      <c r="I240" s="5700"/>
      <c r="J240" s="5700"/>
      <c r="K240" s="5701"/>
      <c r="L240" s="75"/>
      <c r="M240" s="5585"/>
      <c r="N240" s="5702" t="s">
        <v>12083</v>
      </c>
      <c r="O240" s="5703"/>
      <c r="P240" s="5703"/>
      <c r="Q240" s="5706">
        <f>Q239/O237</f>
        <v>0.44444444444444448</v>
      </c>
      <c r="R240" s="5706">
        <f>R239/O237</f>
        <v>0.55555555555555558</v>
      </c>
      <c r="S240" s="5733">
        <f>(Q240*Q237)+(R240*R237)</f>
        <v>15.000000000000002</v>
      </c>
      <c r="T240" s="5735" t="str">
        <f>Y236</f>
        <v>portions</v>
      </c>
      <c r="U240" s="5737">
        <f>IF(S240=0,0,INT(S240/X236))</f>
        <v>1</v>
      </c>
      <c r="V240" s="5739">
        <f>S240-(U240*X236)</f>
        <v>5.0000000000000018</v>
      </c>
      <c r="W240" s="5741" t="str">
        <f>IF(V240=0,0,Y236)</f>
        <v>portions</v>
      </c>
      <c r="X240" s="5747">
        <f>IF(V240=0,0,U240+1)</f>
        <v>2</v>
      </c>
      <c r="Y240" s="5749">
        <f>IF(V240=0,0,S240-(X240*X236))</f>
        <v>-4.9999999999999982</v>
      </c>
      <c r="Z240" s="5751" t="str">
        <f>IF(Y240=0,0,Y236)</f>
        <v>portions</v>
      </c>
      <c r="AA240" s="10">
        <v>1</v>
      </c>
    </row>
    <row r="241" spans="1:27" s="3689" customFormat="1" ht="21" customHeight="1">
      <c r="A241" s="5585" t="str">
        <f>B240</f>
        <v>Poids de sauce à servir</v>
      </c>
      <c r="B241" s="3756" t="str">
        <f>ADDRESS(ROW(),COLUMN(),4)</f>
        <v>B241</v>
      </c>
      <c r="C241" s="3358" t="s">
        <v>6434</v>
      </c>
      <c r="D241" s="3850"/>
      <c r="E241" s="3850"/>
      <c r="F241" s="3850"/>
      <c r="G241" s="3850"/>
      <c r="H241" s="3850"/>
      <c r="I241" s="3850"/>
      <c r="J241" s="3850"/>
      <c r="K241" s="3851"/>
      <c r="L241" s="75"/>
      <c r="M241" s="5585"/>
      <c r="N241" s="5704"/>
      <c r="O241" s="5705"/>
      <c r="P241" s="5705"/>
      <c r="Q241" s="5707"/>
      <c r="R241" s="5707"/>
      <c r="S241" s="5734"/>
      <c r="T241" s="5736"/>
      <c r="U241" s="5738"/>
      <c r="V241" s="5740"/>
      <c r="W241" s="5742"/>
      <c r="X241" s="5748"/>
      <c r="Y241" s="5750"/>
      <c r="Z241" s="5752"/>
      <c r="AA241" s="10">
        <v>1</v>
      </c>
    </row>
    <row r="242" spans="1:27" s="3689" customFormat="1" ht="21" customHeight="1" thickBot="1">
      <c r="A242" s="5585"/>
      <c r="B242" s="5718" t="s">
        <v>12084</v>
      </c>
      <c r="C242" s="5719"/>
      <c r="D242" s="5719"/>
      <c r="E242" s="5719"/>
      <c r="F242" s="5722" t="s">
        <v>12085</v>
      </c>
      <c r="G242" s="5722"/>
      <c r="H242" s="5722"/>
      <c r="I242" s="5722"/>
      <c r="J242" s="5724">
        <v>0.15</v>
      </c>
      <c r="K242" s="5725"/>
      <c r="L242" s="75"/>
      <c r="M242" s="5585"/>
      <c r="N242" s="5728" t="s">
        <v>12041</v>
      </c>
      <c r="O242" s="5729"/>
      <c r="P242" s="5729"/>
      <c r="Q242" s="5729"/>
      <c r="R242" s="5729"/>
      <c r="S242" s="5729"/>
      <c r="T242" s="5729"/>
      <c r="U242" s="5729"/>
      <c r="V242" s="5729"/>
      <c r="W242" s="5729"/>
      <c r="X242" s="5729"/>
      <c r="Y242" s="5729"/>
      <c r="Z242" s="5730"/>
      <c r="AA242" s="10">
        <v>1</v>
      </c>
    </row>
    <row r="243" spans="1:27" s="3689" customFormat="1" ht="21" customHeight="1">
      <c r="A243" s="5585"/>
      <c r="B243" s="5720"/>
      <c r="C243" s="5721"/>
      <c r="D243" s="5721"/>
      <c r="E243" s="5721"/>
      <c r="F243" s="5723"/>
      <c r="G243" s="5723"/>
      <c r="H243" s="5723"/>
      <c r="I243" s="5723"/>
      <c r="J243" s="5726"/>
      <c r="K243" s="5727"/>
      <c r="L243" s="75"/>
      <c r="M243" s="75"/>
      <c r="N243" s="75"/>
      <c r="O243" s="75"/>
      <c r="P243" s="75"/>
      <c r="Q243" s="75"/>
      <c r="R243" s="75"/>
      <c r="S243" s="75"/>
      <c r="T243" s="75"/>
      <c r="U243" s="75"/>
      <c r="V243" s="75"/>
      <c r="W243" s="75"/>
      <c r="X243" s="75"/>
      <c r="Y243" s="75"/>
      <c r="Z243" s="75"/>
      <c r="AA243" s="10">
        <v>1</v>
      </c>
    </row>
    <row r="244" spans="1:27" s="3689" customFormat="1" ht="21" customHeight="1">
      <c r="A244" s="5585"/>
      <c r="B244" s="5731" t="s">
        <v>12073</v>
      </c>
      <c r="C244" s="5732" t="s">
        <v>12086</v>
      </c>
      <c r="D244" s="5743" t="s">
        <v>12087</v>
      </c>
      <c r="E244" s="5744" t="s">
        <v>12088</v>
      </c>
      <c r="F244" s="5744"/>
      <c r="G244" s="5745" t="s">
        <v>12089</v>
      </c>
      <c r="H244" s="5744" t="s">
        <v>12090</v>
      </c>
      <c r="I244" s="5744"/>
      <c r="J244" s="5744" t="s">
        <v>12091</v>
      </c>
      <c r="K244" s="5746"/>
      <c r="L244" s="75"/>
      <c r="M244" s="75"/>
      <c r="N244" s="75"/>
      <c r="O244" s="75"/>
      <c r="P244" s="75"/>
      <c r="Q244" s="75"/>
      <c r="R244" s="75"/>
      <c r="S244" s="75"/>
      <c r="T244" s="75"/>
      <c r="U244" s="75"/>
      <c r="V244" s="75"/>
      <c r="W244" s="75"/>
      <c r="X244" s="75"/>
      <c r="Y244" s="75"/>
      <c r="Z244" s="75"/>
      <c r="AA244" s="10">
        <v>1</v>
      </c>
    </row>
    <row r="245" spans="1:27" s="3689" customFormat="1" ht="21" customHeight="1">
      <c r="A245" s="5585"/>
      <c r="B245" s="5731"/>
      <c r="C245" s="5732"/>
      <c r="D245" s="5743"/>
      <c r="E245" s="5744"/>
      <c r="F245" s="5744"/>
      <c r="G245" s="5745"/>
      <c r="H245" s="5744"/>
      <c r="I245" s="5744"/>
      <c r="J245" s="5744"/>
      <c r="K245" s="5746"/>
      <c r="L245" s="75"/>
      <c r="M245" s="75"/>
      <c r="N245" s="75"/>
      <c r="O245" s="75"/>
      <c r="P245" s="75"/>
      <c r="Q245" s="75"/>
      <c r="R245" s="75"/>
      <c r="S245" s="75"/>
      <c r="T245" s="75"/>
      <c r="U245" s="75"/>
      <c r="V245" s="75"/>
      <c r="W245" s="75"/>
      <c r="X245" s="75"/>
      <c r="Y245" s="75"/>
      <c r="Z245" s="75"/>
      <c r="AA245" s="10">
        <v>1</v>
      </c>
    </row>
    <row r="246" spans="1:27" s="3689" customFormat="1" ht="21" customHeight="1">
      <c r="A246" s="5585"/>
      <c r="B246" s="4098">
        <v>50</v>
      </c>
      <c r="C246" s="4099">
        <v>0.03</v>
      </c>
      <c r="D246" s="4100">
        <v>2</v>
      </c>
      <c r="E246" s="4101">
        <f>IF(B246=0,0,(C246/(100-D246)*100))</f>
        <v>3.0612244897959183E-2</v>
      </c>
      <c r="F246" s="4102" t="s">
        <v>3603</v>
      </c>
      <c r="G246" s="4103">
        <f>J242/C246</f>
        <v>5</v>
      </c>
      <c r="H246" s="4104">
        <f>C246*B246</f>
        <v>1.5</v>
      </c>
      <c r="I246" s="4102" t="s">
        <v>3603</v>
      </c>
      <c r="J246" s="4105">
        <f>E246*B246</f>
        <v>1.5306122448979591</v>
      </c>
      <c r="K246" s="4106" t="s">
        <v>3603</v>
      </c>
      <c r="L246" s="75"/>
      <c r="M246" s="75"/>
      <c r="N246" s="75"/>
      <c r="O246" s="75"/>
      <c r="P246" s="75"/>
      <c r="Q246" s="75"/>
      <c r="R246" s="75"/>
      <c r="S246" s="75"/>
      <c r="T246" s="75"/>
      <c r="U246" s="75"/>
      <c r="V246" s="75"/>
      <c r="W246" s="75"/>
      <c r="X246" s="75"/>
      <c r="Y246" s="75"/>
      <c r="Z246" s="75"/>
      <c r="AA246" s="10">
        <v>1</v>
      </c>
    </row>
    <row r="247" spans="1:27" s="3689" customFormat="1" ht="21" customHeight="1" thickBot="1">
      <c r="A247" s="5585"/>
      <c r="B247" s="5644" t="s">
        <v>12041</v>
      </c>
      <c r="C247" s="5645"/>
      <c r="D247" s="5645"/>
      <c r="E247" s="5645"/>
      <c r="F247" s="5645"/>
      <c r="G247" s="5645"/>
      <c r="H247" s="5645"/>
      <c r="I247" s="5645"/>
      <c r="J247" s="5645"/>
      <c r="K247" s="5646"/>
      <c r="L247" s="75"/>
      <c r="M247" s="75"/>
      <c r="N247" s="75"/>
      <c r="O247" s="75"/>
      <c r="P247" s="75"/>
      <c r="Q247" s="75"/>
      <c r="R247" s="75"/>
      <c r="S247" s="75"/>
      <c r="T247" s="75"/>
      <c r="U247" s="75"/>
      <c r="V247" s="75"/>
      <c r="W247" s="75"/>
      <c r="X247" s="75"/>
      <c r="Y247" s="75"/>
      <c r="Z247" s="75"/>
      <c r="AA247" s="10">
        <v>1</v>
      </c>
    </row>
    <row r="248" spans="1:27" s="3689" customFormat="1" ht="21" customHeight="1" thickBot="1">
      <c r="A248" s="3731"/>
      <c r="B248" s="3751"/>
      <c r="C248" s="3751"/>
      <c r="D248" s="3751"/>
      <c r="E248" s="3751"/>
      <c r="F248" s="3751"/>
      <c r="G248" s="3751"/>
      <c r="H248" s="3738"/>
      <c r="I248" s="3761"/>
      <c r="J248" s="3761"/>
      <c r="K248" s="3762"/>
      <c r="L248" s="75"/>
      <c r="M248" s="75"/>
      <c r="N248" s="75"/>
      <c r="O248" s="75"/>
      <c r="P248" s="75"/>
      <c r="Q248" s="75"/>
      <c r="R248" s="75"/>
      <c r="S248" s="75"/>
      <c r="T248" s="75"/>
      <c r="U248" s="75"/>
      <c r="V248" s="75"/>
      <c r="W248" s="75"/>
      <c r="X248" s="75"/>
      <c r="Y248" s="75"/>
      <c r="Z248" s="75"/>
      <c r="AA248" s="10">
        <v>1</v>
      </c>
    </row>
    <row r="249" spans="1:27" s="3689" customFormat="1" ht="21" customHeight="1">
      <c r="A249" s="3965" t="s">
        <v>89</v>
      </c>
      <c r="B249" s="5762" t="s">
        <v>11940</v>
      </c>
      <c r="C249" s="5763"/>
      <c r="D249" s="5763"/>
      <c r="E249" s="5763"/>
      <c r="F249" s="5763"/>
      <c r="G249" s="5763"/>
      <c r="H249" s="5763"/>
      <c r="I249" s="5763"/>
      <c r="J249" s="5764"/>
      <c r="K249" s="3731"/>
      <c r="L249" s="3965" t="s">
        <v>89</v>
      </c>
      <c r="M249" s="5762" t="s">
        <v>11932</v>
      </c>
      <c r="N249" s="5763"/>
      <c r="O249" s="5763"/>
      <c r="P249" s="5763"/>
      <c r="Q249" s="5764"/>
      <c r="R249" s="75"/>
      <c r="S249" s="75"/>
      <c r="T249" s="75"/>
      <c r="U249" s="75"/>
      <c r="V249" s="75"/>
      <c r="W249" s="75"/>
      <c r="X249" s="75"/>
      <c r="Y249" s="75"/>
      <c r="Z249" s="75"/>
      <c r="AA249" s="10">
        <v>1</v>
      </c>
    </row>
    <row r="250" spans="1:27" s="3689" customFormat="1" ht="21" customHeight="1">
      <c r="A250" s="5765" t="str">
        <f>B249</f>
        <v>Total Mx dans 1 contenant</v>
      </c>
      <c r="B250" s="3756" t="str">
        <f>ADDRESS(ROW(),COLUMN(),4)</f>
        <v>B250</v>
      </c>
      <c r="C250" s="3358" t="s">
        <v>6434</v>
      </c>
      <c r="D250" s="3745"/>
      <c r="E250" s="3745"/>
      <c r="F250" s="3745"/>
      <c r="G250" s="3745"/>
      <c r="H250" s="3745"/>
      <c r="I250" s="3745"/>
      <c r="J250" s="3749"/>
      <c r="K250" s="3731"/>
      <c r="L250" s="5765"/>
      <c r="M250" s="3756" t="str">
        <f>ADDRESS(ROW(),COLUMN(),4)</f>
        <v>M250</v>
      </c>
      <c r="N250" s="3358" t="s">
        <v>6434</v>
      </c>
      <c r="O250" s="3745"/>
      <c r="P250" s="3745"/>
      <c r="Q250" s="3749"/>
      <c r="R250" s="75"/>
      <c r="S250" s="75"/>
      <c r="T250" s="75"/>
      <c r="U250" s="75"/>
      <c r="V250" s="75"/>
      <c r="W250" s="75"/>
      <c r="X250" s="75"/>
      <c r="Y250" s="75"/>
      <c r="Z250" s="75"/>
      <c r="AA250" s="10">
        <v>1</v>
      </c>
    </row>
    <row r="251" spans="1:27" s="3689" customFormat="1" ht="21" customHeight="1">
      <c r="A251" s="5765"/>
      <c r="B251" s="5766" t="s">
        <v>11940</v>
      </c>
      <c r="C251" s="5768" t="s">
        <v>12092</v>
      </c>
      <c r="D251" s="5770" t="s">
        <v>12093</v>
      </c>
      <c r="E251" s="4107" t="s">
        <v>12094</v>
      </c>
      <c r="F251" s="4107"/>
      <c r="G251" s="4107"/>
      <c r="H251" s="4107"/>
      <c r="I251" s="4107"/>
      <c r="J251" s="4108"/>
      <c r="K251" s="3731"/>
      <c r="L251" s="5765"/>
      <c r="M251" s="5753" t="s">
        <v>12095</v>
      </c>
      <c r="N251" s="4110"/>
      <c r="O251" s="5755" t="s">
        <v>12096</v>
      </c>
      <c r="P251" s="4112"/>
      <c r="Q251" s="5772" t="s">
        <v>12097</v>
      </c>
      <c r="R251" s="75"/>
      <c r="S251" s="75"/>
      <c r="T251" s="75"/>
      <c r="U251" s="75"/>
      <c r="V251" s="75"/>
      <c r="W251" s="75"/>
      <c r="X251" s="75"/>
      <c r="Y251" s="75"/>
      <c r="Z251" s="75"/>
      <c r="AA251" s="10">
        <v>1</v>
      </c>
    </row>
    <row r="252" spans="1:27" s="3689" customFormat="1" ht="21" customHeight="1">
      <c r="A252" s="5765"/>
      <c r="B252" s="5767"/>
      <c r="C252" s="5769"/>
      <c r="D252" s="5771"/>
      <c r="E252" s="4113"/>
      <c r="F252" s="4113"/>
      <c r="G252" s="4113"/>
      <c r="H252" s="4113"/>
      <c r="I252" s="4113"/>
      <c r="J252" s="4114"/>
      <c r="K252" s="3731"/>
      <c r="L252" s="5765"/>
      <c r="M252" s="5753"/>
      <c r="N252" s="4110"/>
      <c r="O252" s="5755"/>
      <c r="P252" s="4112"/>
      <c r="Q252" s="5772"/>
      <c r="R252" s="75"/>
      <c r="S252" s="75"/>
      <c r="T252" s="75"/>
      <c r="U252" s="75"/>
      <c r="V252" s="75"/>
      <c r="W252" s="75"/>
      <c r="X252" s="75"/>
      <c r="Y252" s="75"/>
      <c r="Z252" s="75"/>
      <c r="AA252" s="10">
        <v>1</v>
      </c>
    </row>
    <row r="253" spans="1:27" s="3689" customFormat="1" ht="21" customHeight="1">
      <c r="A253" s="5765"/>
      <c r="B253" s="5767"/>
      <c r="C253" s="5769"/>
      <c r="D253" s="5771"/>
      <c r="E253" s="4115"/>
      <c r="F253" s="4115"/>
      <c r="G253" s="4115"/>
      <c r="H253" s="4115"/>
      <c r="I253" s="4115"/>
      <c r="J253" s="4116"/>
      <c r="K253" s="3731"/>
      <c r="L253" s="5765"/>
      <c r="M253" s="5753"/>
      <c r="N253" s="4110"/>
      <c r="O253" s="5755"/>
      <c r="P253" s="4112"/>
      <c r="Q253" s="5772"/>
      <c r="R253" s="75"/>
      <c r="S253" s="75"/>
      <c r="T253" s="75"/>
      <c r="U253" s="75"/>
      <c r="V253" s="75"/>
      <c r="W253" s="75"/>
      <c r="X253" s="75"/>
      <c r="Y253" s="75"/>
      <c r="Z253" s="75"/>
      <c r="AA253" s="10">
        <v>1</v>
      </c>
    </row>
    <row r="254" spans="1:27" s="3689" customFormat="1" ht="21" customHeight="1">
      <c r="A254" s="5765"/>
      <c r="B254" s="4117">
        <v>32</v>
      </c>
      <c r="C254" s="4118">
        <v>1.45</v>
      </c>
      <c r="D254" s="4119">
        <f>B254/C254</f>
        <v>22.068965517241381</v>
      </c>
      <c r="E254" s="4120" t="s">
        <v>12098</v>
      </c>
      <c r="F254" s="4121"/>
      <c r="G254" s="4121"/>
      <c r="H254" s="4121"/>
      <c r="I254" s="4121"/>
      <c r="J254" s="4122"/>
      <c r="K254" s="3731"/>
      <c r="L254" s="5765"/>
      <c r="M254" s="4123">
        <v>10</v>
      </c>
      <c r="N254" s="4124"/>
      <c r="O254" s="4124">
        <v>0.1</v>
      </c>
      <c r="P254" s="4124"/>
      <c r="Q254" s="4125">
        <f>M254/O254</f>
        <v>100</v>
      </c>
      <c r="R254" s="75"/>
      <c r="S254" s="75"/>
      <c r="T254" s="75"/>
      <c r="U254" s="75"/>
      <c r="V254" s="75"/>
      <c r="W254" s="75"/>
      <c r="X254" s="75"/>
      <c r="Y254" s="75"/>
      <c r="Z254" s="75"/>
      <c r="AA254" s="10">
        <v>1</v>
      </c>
    </row>
    <row r="255" spans="1:27" s="3689" customFormat="1" ht="21" customHeight="1">
      <c r="A255" s="5765"/>
      <c r="B255" s="4126"/>
      <c r="C255" s="4127"/>
      <c r="D255" s="4128"/>
      <c r="E255" s="4121"/>
      <c r="F255" s="4121"/>
      <c r="G255" s="4121"/>
      <c r="H255" s="4121"/>
      <c r="I255" s="4121"/>
      <c r="J255" s="4122"/>
      <c r="K255" s="3731"/>
      <c r="L255" s="5765"/>
      <c r="M255" s="4123">
        <v>1</v>
      </c>
      <c r="N255" s="4124"/>
      <c r="O255" s="4124">
        <v>7.0000000000000007E-2</v>
      </c>
      <c r="P255" s="4124"/>
      <c r="Q255" s="4125">
        <f>M255/O255</f>
        <v>14.285714285714285</v>
      </c>
      <c r="R255" s="75"/>
      <c r="S255" s="75"/>
      <c r="T255" s="75"/>
      <c r="U255" s="75"/>
      <c r="V255" s="75"/>
      <c r="W255" s="75"/>
      <c r="X255" s="75"/>
      <c r="Y255" s="75"/>
      <c r="Z255" s="75"/>
      <c r="AA255" s="10">
        <v>1</v>
      </c>
    </row>
    <row r="256" spans="1:27" s="3689" customFormat="1" ht="21" customHeight="1">
      <c r="A256" s="5765"/>
      <c r="B256" s="4129" t="s">
        <v>12099</v>
      </c>
      <c r="C256" s="4130"/>
      <c r="D256" s="4130"/>
      <c r="E256" s="4130"/>
      <c r="F256" s="4130"/>
      <c r="G256" s="4130"/>
      <c r="H256" s="4130"/>
      <c r="I256" s="4130"/>
      <c r="J256" s="4131"/>
      <c r="K256" s="3731"/>
      <c r="L256" s="5765"/>
      <c r="M256" s="4132"/>
      <c r="N256" s="4133"/>
      <c r="O256" s="4134"/>
      <c r="P256" s="4133"/>
      <c r="Q256" s="3754"/>
      <c r="R256" s="75"/>
      <c r="S256" s="75"/>
      <c r="T256" s="75"/>
      <c r="U256" s="75"/>
      <c r="V256" s="75"/>
      <c r="W256" s="75"/>
      <c r="X256" s="75"/>
      <c r="Y256" s="75"/>
      <c r="Z256" s="75"/>
      <c r="AA256" s="10">
        <v>1</v>
      </c>
    </row>
    <row r="257" spans="1:27" s="3689" customFormat="1" ht="21" customHeight="1">
      <c r="A257" s="5765"/>
      <c r="B257" s="4135">
        <v>32</v>
      </c>
      <c r="C257" s="4136">
        <v>1.2</v>
      </c>
      <c r="D257" s="4119">
        <f t="shared" ref="D257:D268" si="2">B257/C257</f>
        <v>26.666666666666668</v>
      </c>
      <c r="E257" s="4137" t="s">
        <v>12100</v>
      </c>
      <c r="F257" s="4138"/>
      <c r="G257" s="4138"/>
      <c r="H257" s="4138"/>
      <c r="I257" s="4139"/>
      <c r="J257" s="4140"/>
      <c r="K257" s="3731"/>
      <c r="L257" s="5765"/>
      <c r="M257" s="4141" t="s">
        <v>12101</v>
      </c>
      <c r="N257" s="4142"/>
      <c r="O257" s="4134"/>
      <c r="P257" s="3738"/>
      <c r="Q257" s="3754"/>
      <c r="R257" s="75"/>
      <c r="S257" s="75"/>
      <c r="T257" s="75"/>
      <c r="U257" s="75"/>
      <c r="V257" s="75"/>
      <c r="W257" s="75"/>
      <c r="X257" s="75"/>
      <c r="Y257" s="75"/>
      <c r="Z257" s="75"/>
      <c r="AA257" s="10">
        <v>1</v>
      </c>
    </row>
    <row r="258" spans="1:27" s="3689" customFormat="1" ht="21" customHeight="1">
      <c r="A258" s="5765"/>
      <c r="B258" s="4135">
        <v>12</v>
      </c>
      <c r="C258" s="4136">
        <v>1</v>
      </c>
      <c r="D258" s="4119">
        <f t="shared" si="2"/>
        <v>12</v>
      </c>
      <c r="E258" s="4137" t="s">
        <v>12102</v>
      </c>
      <c r="F258" s="4138"/>
      <c r="G258" s="4138"/>
      <c r="H258" s="4138"/>
      <c r="I258" s="4139"/>
      <c r="J258" s="4140"/>
      <c r="K258" s="3731"/>
      <c r="L258" s="5765"/>
      <c r="M258" s="4143" t="s">
        <v>12103</v>
      </c>
      <c r="N258" s="4142"/>
      <c r="O258" s="4134"/>
      <c r="P258" s="3738"/>
      <c r="Q258" s="3754"/>
      <c r="R258" s="75"/>
      <c r="S258" s="75"/>
      <c r="T258" s="75"/>
      <c r="U258" s="75"/>
      <c r="V258" s="75"/>
      <c r="W258" s="75"/>
      <c r="X258" s="75"/>
      <c r="Y258" s="75"/>
      <c r="Z258" s="75"/>
      <c r="AA258" s="10">
        <v>1</v>
      </c>
    </row>
    <row r="259" spans="1:27" s="3689" customFormat="1" ht="21" customHeight="1">
      <c r="A259" s="5765"/>
      <c r="B259" s="4135">
        <v>32</v>
      </c>
      <c r="C259" s="4136">
        <v>2</v>
      </c>
      <c r="D259" s="4119">
        <f t="shared" si="2"/>
        <v>16</v>
      </c>
      <c r="E259" s="4137" t="s">
        <v>12104</v>
      </c>
      <c r="F259" s="4138"/>
      <c r="G259" s="4138"/>
      <c r="H259" s="4138"/>
      <c r="I259" s="4139"/>
      <c r="J259" s="4140"/>
      <c r="K259" s="3731"/>
      <c r="L259" s="5765"/>
      <c r="M259" s="4144"/>
      <c r="N259" s="4145"/>
      <c r="O259" s="4145"/>
      <c r="P259" s="4145"/>
      <c r="Q259" s="4146"/>
      <c r="R259" s="75"/>
      <c r="S259" s="75"/>
      <c r="T259" s="75"/>
      <c r="U259" s="75"/>
      <c r="V259" s="75"/>
      <c r="W259" s="75"/>
      <c r="X259" s="75"/>
      <c r="Y259" s="75"/>
      <c r="Z259" s="75"/>
      <c r="AA259" s="10">
        <v>1</v>
      </c>
    </row>
    <row r="260" spans="1:27" s="3689" customFormat="1" ht="21" customHeight="1">
      <c r="A260" s="5765"/>
      <c r="B260" s="4135">
        <v>32</v>
      </c>
      <c r="C260" s="4136">
        <v>1.2</v>
      </c>
      <c r="D260" s="4119">
        <f t="shared" si="2"/>
        <v>26.666666666666668</v>
      </c>
      <c r="E260" s="4137" t="s">
        <v>12104</v>
      </c>
      <c r="F260" s="4138"/>
      <c r="G260" s="4138"/>
      <c r="H260" s="4138"/>
      <c r="I260" s="4139"/>
      <c r="J260" s="4140"/>
      <c r="K260" s="3731"/>
      <c r="L260" s="5765"/>
      <c r="M260" s="5753" t="s">
        <v>12095</v>
      </c>
      <c r="N260" s="5754"/>
      <c r="O260" s="5755" t="s">
        <v>12105</v>
      </c>
      <c r="P260" s="5755"/>
      <c r="Q260" s="5756" t="s">
        <v>12106</v>
      </c>
      <c r="R260" s="75"/>
      <c r="S260" s="75"/>
      <c r="T260" s="75"/>
      <c r="U260" s="75"/>
      <c r="V260" s="75"/>
      <c r="W260" s="75"/>
      <c r="X260" s="75"/>
      <c r="Y260" s="75"/>
      <c r="Z260" s="75"/>
      <c r="AA260" s="10">
        <v>1</v>
      </c>
    </row>
    <row r="261" spans="1:27" s="3689" customFormat="1" ht="21" customHeight="1">
      <c r="A261" s="5765"/>
      <c r="B261" s="4135">
        <v>33</v>
      </c>
      <c r="C261" s="4136">
        <v>1.3</v>
      </c>
      <c r="D261" s="4119">
        <f t="shared" si="2"/>
        <v>25.384615384615383</v>
      </c>
      <c r="E261" s="4137" t="s">
        <v>12107</v>
      </c>
      <c r="F261" s="4138"/>
      <c r="G261" s="4138"/>
      <c r="H261" s="4138"/>
      <c r="I261" s="4139"/>
      <c r="J261" s="4140"/>
      <c r="K261" s="3731"/>
      <c r="L261" s="5765"/>
      <c r="M261" s="5753"/>
      <c r="N261" s="5754"/>
      <c r="O261" s="5755"/>
      <c r="P261" s="5755"/>
      <c r="Q261" s="5756"/>
      <c r="R261" s="75"/>
      <c r="S261" s="75"/>
      <c r="T261" s="75"/>
      <c r="U261" s="75"/>
      <c r="V261" s="75"/>
      <c r="W261" s="75"/>
      <c r="X261" s="75"/>
      <c r="Y261" s="75"/>
      <c r="Z261" s="75"/>
      <c r="AA261" s="10">
        <v>1</v>
      </c>
    </row>
    <row r="262" spans="1:27" s="3689" customFormat="1" ht="21" customHeight="1">
      <c r="A262" s="5765"/>
      <c r="B262" s="4135">
        <v>33</v>
      </c>
      <c r="C262" s="4136">
        <v>1.5</v>
      </c>
      <c r="D262" s="4119">
        <f t="shared" si="2"/>
        <v>22</v>
      </c>
      <c r="E262" s="4137" t="s">
        <v>12108</v>
      </c>
      <c r="F262" s="4138"/>
      <c r="G262" s="4138"/>
      <c r="H262" s="4138"/>
      <c r="I262" s="4139"/>
      <c r="J262" s="4140"/>
      <c r="K262" s="3731"/>
      <c r="L262" s="5765"/>
      <c r="M262" s="4109"/>
      <c r="N262" s="4147"/>
      <c r="O262" s="4111"/>
      <c r="P262" s="4111"/>
      <c r="Q262" s="4148"/>
      <c r="R262" s="75"/>
      <c r="S262" s="75"/>
      <c r="T262" s="75"/>
      <c r="U262" s="75"/>
      <c r="V262" s="75"/>
      <c r="W262" s="75"/>
      <c r="X262" s="75"/>
      <c r="Y262" s="75"/>
      <c r="Z262" s="75"/>
      <c r="AA262" s="10">
        <v>1</v>
      </c>
    </row>
    <row r="263" spans="1:27" s="3689" customFormat="1" ht="21" customHeight="1">
      <c r="A263" s="5765"/>
      <c r="B263" s="4135">
        <v>30</v>
      </c>
      <c r="C263" s="4136">
        <v>1.2</v>
      </c>
      <c r="D263" s="4119">
        <f t="shared" si="2"/>
        <v>25</v>
      </c>
      <c r="E263" s="4137" t="s">
        <v>12109</v>
      </c>
      <c r="F263" s="4138"/>
      <c r="G263" s="4138"/>
      <c r="H263" s="4138"/>
      <c r="I263" s="4139"/>
      <c r="J263" s="4140"/>
      <c r="K263" s="3731"/>
      <c r="L263" s="5765"/>
      <c r="M263" s="4149">
        <v>0.25</v>
      </c>
      <c r="N263" s="4150"/>
      <c r="O263" s="4151">
        <v>2</v>
      </c>
      <c r="P263" s="4152"/>
      <c r="Q263" s="4153">
        <f>M263/O263</f>
        <v>0.125</v>
      </c>
      <c r="R263" s="75"/>
      <c r="S263" s="75"/>
      <c r="T263" s="75"/>
      <c r="U263" s="75"/>
      <c r="V263" s="75"/>
      <c r="W263" s="75"/>
      <c r="X263" s="75"/>
      <c r="Y263" s="75"/>
      <c r="Z263" s="75"/>
      <c r="AA263" s="10">
        <v>1</v>
      </c>
    </row>
    <row r="264" spans="1:27" s="3689" customFormat="1" ht="21" customHeight="1">
      <c r="A264" s="5765"/>
      <c r="B264" s="4135">
        <v>33</v>
      </c>
      <c r="C264" s="4136">
        <v>1.6</v>
      </c>
      <c r="D264" s="4119">
        <f t="shared" si="2"/>
        <v>20.625</v>
      </c>
      <c r="E264" s="4137" t="s">
        <v>12110</v>
      </c>
      <c r="F264" s="4138"/>
      <c r="G264" s="4138"/>
      <c r="H264" s="4138"/>
      <c r="I264" s="4139"/>
      <c r="J264" s="4140"/>
      <c r="K264" s="3731"/>
      <c r="L264" s="5765"/>
      <c r="M264" s="4149">
        <v>3.5</v>
      </c>
      <c r="N264" s="4150"/>
      <c r="O264" s="4151">
        <v>20</v>
      </c>
      <c r="P264" s="4152"/>
      <c r="Q264" s="4153">
        <f>M264/O264</f>
        <v>0.17499999999999999</v>
      </c>
      <c r="R264" s="75"/>
      <c r="S264" s="75"/>
      <c r="T264" s="75"/>
      <c r="U264" s="75"/>
      <c r="V264" s="75"/>
      <c r="W264" s="75"/>
      <c r="X264" s="75"/>
      <c r="Y264" s="75"/>
      <c r="Z264" s="75"/>
      <c r="AA264" s="10">
        <v>1</v>
      </c>
    </row>
    <row r="265" spans="1:27" s="3689" customFormat="1" ht="21" customHeight="1">
      <c r="A265" s="5765"/>
      <c r="B265" s="4135">
        <v>33</v>
      </c>
      <c r="C265" s="4136">
        <v>2</v>
      </c>
      <c r="D265" s="4119">
        <f t="shared" si="2"/>
        <v>16.5</v>
      </c>
      <c r="E265" s="4137" t="s">
        <v>12111</v>
      </c>
      <c r="F265" s="4138"/>
      <c r="G265" s="4138"/>
      <c r="H265" s="4138"/>
      <c r="I265" s="4139"/>
      <c r="J265" s="4140"/>
      <c r="K265" s="3731"/>
      <c r="L265" s="5765"/>
      <c r="M265" s="4154"/>
      <c r="N265" s="4155"/>
      <c r="O265" s="4156"/>
      <c r="P265" s="4156"/>
      <c r="Q265" s="4157"/>
      <c r="R265" s="75"/>
      <c r="S265" s="75"/>
      <c r="T265" s="75"/>
      <c r="U265" s="75"/>
      <c r="V265" s="75"/>
      <c r="W265" s="75"/>
      <c r="X265" s="75"/>
      <c r="Y265" s="75"/>
      <c r="Z265" s="75"/>
      <c r="AA265" s="10">
        <v>1</v>
      </c>
    </row>
    <row r="266" spans="1:27" s="3689" customFormat="1" ht="21" customHeight="1">
      <c r="A266" s="5765"/>
      <c r="B266" s="4135">
        <v>48</v>
      </c>
      <c r="C266" s="4136">
        <v>6</v>
      </c>
      <c r="D266" s="4119">
        <f t="shared" si="2"/>
        <v>8</v>
      </c>
      <c r="E266" s="4137" t="s">
        <v>12112</v>
      </c>
      <c r="F266" s="4138"/>
      <c r="G266" s="4138"/>
      <c r="H266" s="4138"/>
      <c r="I266" s="4139"/>
      <c r="J266" s="4140"/>
      <c r="K266" s="3731"/>
      <c r="L266" s="5765"/>
      <c r="M266" s="4158" t="s">
        <v>12101</v>
      </c>
      <c r="N266" s="4159"/>
      <c r="O266" s="4160"/>
      <c r="P266" s="4161"/>
      <c r="Q266" s="4162"/>
      <c r="R266" s="75"/>
      <c r="S266" s="75"/>
      <c r="T266" s="75"/>
      <c r="U266" s="75"/>
      <c r="V266" s="75"/>
      <c r="W266" s="75"/>
      <c r="X266" s="75"/>
      <c r="Y266" s="75"/>
      <c r="Z266" s="75"/>
      <c r="AA266" s="10">
        <v>1</v>
      </c>
    </row>
    <row r="267" spans="1:27" s="3689" customFormat="1" ht="21" customHeight="1">
      <c r="A267" s="5765"/>
      <c r="B267" s="4135">
        <v>1</v>
      </c>
      <c r="C267" s="4136">
        <v>0.25</v>
      </c>
      <c r="D267" s="4119">
        <f t="shared" si="2"/>
        <v>4</v>
      </c>
      <c r="E267" s="4137" t="s">
        <v>12113</v>
      </c>
      <c r="F267" s="4138"/>
      <c r="G267" s="4138"/>
      <c r="H267" s="4138"/>
      <c r="I267" s="4139"/>
      <c r="J267" s="4140"/>
      <c r="K267" s="3731"/>
      <c r="L267" s="5765"/>
      <c r="M267" s="4163" t="s">
        <v>12114</v>
      </c>
      <c r="N267" s="4159"/>
      <c r="O267" s="4160"/>
      <c r="P267" s="4161"/>
      <c r="Q267" s="4162"/>
      <c r="R267" s="75"/>
      <c r="S267" s="75"/>
      <c r="T267" s="75"/>
      <c r="U267" s="75"/>
      <c r="V267" s="75"/>
      <c r="W267" s="75"/>
      <c r="X267" s="75"/>
      <c r="Y267" s="75"/>
      <c r="Z267" s="75"/>
      <c r="AA267" s="10">
        <v>1</v>
      </c>
    </row>
    <row r="268" spans="1:27" s="3689" customFormat="1" ht="21" customHeight="1">
      <c r="A268" s="5765"/>
      <c r="B268" s="4135">
        <v>25</v>
      </c>
      <c r="C268" s="4136">
        <v>1</v>
      </c>
      <c r="D268" s="4119">
        <f t="shared" si="2"/>
        <v>25</v>
      </c>
      <c r="E268" s="4137" t="s">
        <v>12115</v>
      </c>
      <c r="F268" s="4138"/>
      <c r="G268" s="4138"/>
      <c r="H268" s="4138"/>
      <c r="I268" s="4139"/>
      <c r="J268" s="4140"/>
      <c r="K268" s="3731"/>
      <c r="L268" s="5765"/>
      <c r="M268" s="5757" t="s">
        <v>11779</v>
      </c>
      <c r="N268" s="5758"/>
      <c r="O268" s="5758"/>
      <c r="P268" s="4164"/>
      <c r="Q268" s="5761" t="s">
        <v>12106</v>
      </c>
      <c r="R268" s="75"/>
      <c r="S268" s="75"/>
      <c r="T268" s="75"/>
      <c r="U268" s="75"/>
      <c r="V268" s="75"/>
      <c r="W268" s="75"/>
      <c r="X268" s="75"/>
      <c r="Y268" s="75"/>
      <c r="Z268" s="75"/>
      <c r="AA268" s="10">
        <v>1</v>
      </c>
    </row>
    <row r="269" spans="1:27" s="3689" customFormat="1" ht="21" customHeight="1">
      <c r="A269" s="5765"/>
      <c r="B269" s="4165"/>
      <c r="C269" s="4166"/>
      <c r="D269" s="4119"/>
      <c r="E269" s="4167"/>
      <c r="F269" s="4138"/>
      <c r="G269" s="4138"/>
      <c r="H269" s="4138"/>
      <c r="I269" s="4139"/>
      <c r="J269" s="4140"/>
      <c r="K269" s="3731"/>
      <c r="L269" s="5765"/>
      <c r="M269" s="5759"/>
      <c r="N269" s="5760"/>
      <c r="O269" s="5760"/>
      <c r="P269" s="4168" t="s">
        <v>5792</v>
      </c>
      <c r="Q269" s="5756"/>
      <c r="R269" s="75"/>
      <c r="S269" s="75"/>
      <c r="T269" s="75"/>
      <c r="U269" s="75"/>
      <c r="V269" s="75"/>
      <c r="W269" s="75"/>
      <c r="X269" s="75"/>
      <c r="Y269" s="75"/>
      <c r="Z269" s="75"/>
      <c r="AA269" s="10">
        <v>1</v>
      </c>
    </row>
    <row r="270" spans="1:27" s="3689" customFormat="1" ht="21" customHeight="1">
      <c r="A270" s="5765"/>
      <c r="B270" s="4169" t="s">
        <v>12116</v>
      </c>
      <c r="C270" s="4166"/>
      <c r="D270" s="4119"/>
      <c r="E270" s="4167"/>
      <c r="F270" s="4138"/>
      <c r="G270" s="4138"/>
      <c r="H270" s="4138"/>
      <c r="I270" s="4139"/>
      <c r="J270" s="4140"/>
      <c r="K270" s="3731"/>
      <c r="L270" s="5765"/>
      <c r="M270" s="4170" t="s">
        <v>12117</v>
      </c>
      <c r="N270" s="4171"/>
      <c r="O270" s="4160">
        <v>0.9</v>
      </c>
      <c r="P270" s="4161">
        <v>7</v>
      </c>
      <c r="Q270" s="4162">
        <f>O270/P270</f>
        <v>0.12857142857142859</v>
      </c>
      <c r="R270" s="75"/>
      <c r="S270" s="75"/>
      <c r="T270" s="75"/>
      <c r="U270" s="75"/>
      <c r="V270" s="75"/>
      <c r="W270" s="75"/>
      <c r="X270" s="75"/>
      <c r="Y270" s="75"/>
      <c r="Z270" s="75"/>
      <c r="AA270" s="10">
        <v>1</v>
      </c>
    </row>
    <row r="271" spans="1:27" s="3689" customFormat="1" ht="21" customHeight="1">
      <c r="A271" s="5765"/>
      <c r="B271" s="5773" t="s">
        <v>12118</v>
      </c>
      <c r="C271" s="5774"/>
      <c r="D271" s="5774"/>
      <c r="E271" s="5774"/>
      <c r="F271" s="5774"/>
      <c r="G271" s="5774"/>
      <c r="H271" s="5774"/>
      <c r="I271" s="5774"/>
      <c r="J271" s="5775"/>
      <c r="K271" s="3731"/>
      <c r="L271" s="5765"/>
      <c r="M271" s="4170" t="s">
        <v>12119</v>
      </c>
      <c r="N271" s="4171"/>
      <c r="O271" s="4160">
        <v>3.5</v>
      </c>
      <c r="P271" s="4161">
        <v>20</v>
      </c>
      <c r="Q271" s="4162">
        <f>O271/P271</f>
        <v>0.17499999999999999</v>
      </c>
      <c r="R271" s="75"/>
      <c r="S271" s="75"/>
      <c r="T271" s="75"/>
      <c r="U271" s="75"/>
      <c r="V271" s="75"/>
      <c r="W271" s="75"/>
      <c r="X271" s="75"/>
      <c r="Y271" s="75"/>
      <c r="Z271" s="75"/>
      <c r="AA271" s="10">
        <v>1</v>
      </c>
    </row>
    <row r="272" spans="1:27" s="3689" customFormat="1" ht="21" customHeight="1">
      <c r="A272" s="5765"/>
      <c r="B272" s="5773"/>
      <c r="C272" s="5774"/>
      <c r="D272" s="5774"/>
      <c r="E272" s="5774"/>
      <c r="F272" s="5774"/>
      <c r="G272" s="5774"/>
      <c r="H272" s="5774"/>
      <c r="I272" s="5774"/>
      <c r="J272" s="5775"/>
      <c r="K272" s="3731"/>
      <c r="L272" s="5765"/>
      <c r="M272" s="4154"/>
      <c r="N272" s="4155"/>
      <c r="O272" s="4156"/>
      <c r="P272" s="4156"/>
      <c r="Q272" s="4157"/>
      <c r="R272" s="75"/>
      <c r="S272" s="75"/>
      <c r="T272" s="75"/>
      <c r="U272" s="75"/>
      <c r="V272" s="75"/>
      <c r="W272" s="75"/>
      <c r="X272" s="75"/>
      <c r="Y272" s="75"/>
      <c r="Z272" s="75"/>
      <c r="AA272" s="10">
        <v>1</v>
      </c>
    </row>
    <row r="273" spans="1:27" s="3689" customFormat="1" ht="21" customHeight="1" thickBot="1">
      <c r="A273" s="5765"/>
      <c r="B273" s="5776"/>
      <c r="C273" s="5777"/>
      <c r="D273" s="5777"/>
      <c r="E273" s="5777"/>
      <c r="F273" s="5777"/>
      <c r="G273" s="5777"/>
      <c r="H273" s="5777"/>
      <c r="I273" s="5777"/>
      <c r="J273" s="5778"/>
      <c r="K273" s="3731"/>
      <c r="L273" s="5765"/>
      <c r="M273" s="4172" t="s">
        <v>12094</v>
      </c>
      <c r="N273" s="4173"/>
      <c r="O273" s="4173"/>
      <c r="P273" s="4173"/>
      <c r="Q273" s="4174"/>
      <c r="R273" s="75"/>
      <c r="S273" s="75"/>
      <c r="T273" s="75"/>
      <c r="U273" s="75"/>
      <c r="V273" s="75"/>
      <c r="W273" s="75"/>
      <c r="X273" s="75"/>
      <c r="Y273" s="75"/>
      <c r="Z273" s="75"/>
      <c r="AA273" s="10">
        <v>1</v>
      </c>
    </row>
    <row r="274" spans="1:27" s="3689" customFormat="1" ht="21" customHeight="1" thickBot="1">
      <c r="A274" s="3731"/>
      <c r="B274" s="3738"/>
      <c r="C274" s="3738"/>
      <c r="D274" s="3738"/>
      <c r="E274" s="3738"/>
      <c r="F274" s="3738"/>
      <c r="G274" s="3738"/>
      <c r="H274" s="3738"/>
      <c r="I274" s="3738"/>
      <c r="J274" s="3738"/>
      <c r="K274" s="3738"/>
      <c r="L274" s="5765"/>
      <c r="M274" s="4175"/>
      <c r="N274" s="4176"/>
      <c r="O274" s="4177"/>
      <c r="P274" s="4176"/>
      <c r="Q274" s="3764"/>
      <c r="R274" s="75"/>
      <c r="S274" s="75"/>
      <c r="T274" s="75"/>
      <c r="U274" s="75"/>
      <c r="V274" s="75"/>
      <c r="W274" s="75"/>
      <c r="X274" s="75"/>
      <c r="Y274" s="75"/>
      <c r="Z274" s="75"/>
      <c r="AA274" s="10">
        <v>1</v>
      </c>
    </row>
    <row r="275" spans="1:27" s="3689" customFormat="1" ht="21" customHeight="1" thickBot="1">
      <c r="A275" s="3731"/>
      <c r="B275" s="3751"/>
      <c r="C275" s="3751"/>
      <c r="D275" s="3751"/>
      <c r="E275" s="3751"/>
      <c r="F275" s="3751"/>
      <c r="G275" s="3751"/>
      <c r="H275" s="3738"/>
      <c r="I275" s="3761"/>
      <c r="J275" s="3761"/>
      <c r="K275" s="3762"/>
      <c r="L275" s="3762"/>
      <c r="M275" s="3761"/>
      <c r="N275" s="3761"/>
      <c r="O275" s="3731"/>
      <c r="P275" s="3731"/>
      <c r="Q275" s="3731"/>
      <c r="R275" s="75"/>
      <c r="S275" s="75"/>
      <c r="T275" s="75"/>
      <c r="U275" s="75"/>
      <c r="V275" s="75"/>
      <c r="W275" s="75"/>
      <c r="X275" s="75"/>
      <c r="Y275" s="75"/>
      <c r="Z275" s="75"/>
      <c r="AA275" s="10">
        <v>1</v>
      </c>
    </row>
    <row r="276" spans="1:27" s="3689" customFormat="1" ht="21" customHeight="1">
      <c r="A276" s="5779" t="s">
        <v>89</v>
      </c>
      <c r="B276" s="5781" t="s">
        <v>11942</v>
      </c>
      <c r="C276" s="5782"/>
      <c r="D276" s="5782"/>
      <c r="E276" s="5782"/>
      <c r="F276" s="5782"/>
      <c r="G276" s="5782"/>
      <c r="H276" s="5782"/>
      <c r="I276" s="5782"/>
      <c r="J276" s="5782"/>
      <c r="K276" s="5782"/>
      <c r="L276" s="5782"/>
      <c r="M276" s="5782"/>
      <c r="N276" s="5785">
        <v>1</v>
      </c>
      <c r="O276" s="3731"/>
      <c r="P276" s="3731"/>
      <c r="Q276" s="3731"/>
      <c r="R276" s="75"/>
      <c r="S276" s="75"/>
      <c r="T276" s="75"/>
      <c r="U276" s="75"/>
      <c r="V276" s="75"/>
      <c r="W276" s="75"/>
      <c r="X276" s="75"/>
      <c r="Y276" s="75"/>
      <c r="Z276" s="75"/>
      <c r="AA276" s="10">
        <v>1</v>
      </c>
    </row>
    <row r="277" spans="1:27" s="3689" customFormat="1" ht="21" customHeight="1">
      <c r="A277" s="5780"/>
      <c r="B277" s="5783"/>
      <c r="C277" s="5784"/>
      <c r="D277" s="5784"/>
      <c r="E277" s="5784"/>
      <c r="F277" s="5784"/>
      <c r="G277" s="5784"/>
      <c r="H277" s="5784"/>
      <c r="I277" s="5784"/>
      <c r="J277" s="5784"/>
      <c r="K277" s="5784"/>
      <c r="L277" s="5784"/>
      <c r="M277" s="5784"/>
      <c r="N277" s="5786"/>
      <c r="O277" s="3731"/>
      <c r="P277" s="3731"/>
      <c r="Q277" s="3731"/>
      <c r="R277" s="75"/>
      <c r="S277" s="75"/>
      <c r="T277" s="75"/>
      <c r="U277" s="75"/>
      <c r="V277" s="75"/>
      <c r="W277" s="75"/>
      <c r="X277" s="75"/>
      <c r="Y277" s="75"/>
      <c r="Z277" s="75"/>
      <c r="AA277" s="10">
        <v>1</v>
      </c>
    </row>
    <row r="278" spans="1:27" s="3689" customFormat="1" ht="21" customHeight="1">
      <c r="A278" s="5787" t="str">
        <f>B276</f>
        <v>QUANTITÉS A SERVIR OU A COMMANDER</v>
      </c>
      <c r="B278" s="4178" t="str">
        <f>ADDRESS(ROW(),COLUMN(),4)</f>
        <v>B278</v>
      </c>
      <c r="C278" s="4179" t="s">
        <v>6434</v>
      </c>
      <c r="D278" s="4180"/>
      <c r="E278" s="4180"/>
      <c r="F278" s="4180"/>
      <c r="G278" s="4180"/>
      <c r="H278" s="4180"/>
      <c r="I278" s="4180"/>
      <c r="J278" s="4180"/>
      <c r="K278" s="4180"/>
      <c r="L278" s="4180"/>
      <c r="M278" s="4180"/>
      <c r="N278" s="4181"/>
      <c r="O278" s="3731"/>
      <c r="P278" s="3731"/>
      <c r="Q278" s="3731"/>
      <c r="R278" s="75"/>
      <c r="S278" s="75"/>
      <c r="T278" s="75"/>
      <c r="U278" s="75"/>
      <c r="V278" s="75"/>
      <c r="W278" s="75"/>
      <c r="X278" s="75"/>
      <c r="Y278" s="75"/>
      <c r="Z278" s="75"/>
      <c r="AA278" s="10">
        <v>1</v>
      </c>
    </row>
    <row r="279" spans="1:27" s="3689" customFormat="1" ht="21" customHeight="1">
      <c r="A279" s="5787"/>
      <c r="B279" s="5788" t="s">
        <v>12120</v>
      </c>
      <c r="C279" s="5789"/>
      <c r="D279" s="5789"/>
      <c r="E279" s="5789"/>
      <c r="F279" s="5789"/>
      <c r="G279" s="5789"/>
      <c r="H279" s="5789"/>
      <c r="I279" s="5789"/>
      <c r="J279" s="5789"/>
      <c r="K279" s="5789"/>
      <c r="L279" s="5789"/>
      <c r="M279" s="5789"/>
      <c r="N279" s="5790"/>
      <c r="O279" s="3731"/>
      <c r="P279" s="3731"/>
      <c r="Q279" s="3731"/>
      <c r="R279" s="75"/>
      <c r="S279" s="75"/>
      <c r="T279" s="75"/>
      <c r="U279" s="75"/>
      <c r="V279" s="75"/>
      <c r="W279" s="75"/>
      <c r="X279" s="75"/>
      <c r="Y279" s="75"/>
      <c r="Z279" s="75"/>
      <c r="AA279" s="10">
        <v>1</v>
      </c>
    </row>
    <row r="280" spans="1:27" s="3689" customFormat="1" ht="21" customHeight="1">
      <c r="A280" s="5787"/>
      <c r="B280" s="5791" t="s">
        <v>12121</v>
      </c>
      <c r="C280" s="5792"/>
      <c r="D280" s="5792"/>
      <c r="E280" s="5792"/>
      <c r="F280" s="5792"/>
      <c r="G280" s="5792"/>
      <c r="H280" s="5792"/>
      <c r="I280" s="5792"/>
      <c r="J280" s="5792"/>
      <c r="K280" s="5792"/>
      <c r="L280" s="5792"/>
      <c r="M280" s="5792"/>
      <c r="N280" s="5793"/>
      <c r="O280" s="3731"/>
      <c r="P280" s="3731"/>
      <c r="Q280" s="3731"/>
      <c r="R280" s="75"/>
      <c r="S280" s="75"/>
      <c r="T280" s="75"/>
      <c r="U280" s="75"/>
      <c r="V280" s="75"/>
      <c r="W280" s="75"/>
      <c r="X280" s="75"/>
      <c r="Y280" s="75"/>
      <c r="Z280" s="75"/>
      <c r="AA280" s="10">
        <v>1</v>
      </c>
    </row>
    <row r="281" spans="1:27" s="3689" customFormat="1" ht="21" customHeight="1">
      <c r="A281" s="5787"/>
      <c r="B281" s="5791"/>
      <c r="C281" s="5792"/>
      <c r="D281" s="5792"/>
      <c r="E281" s="5792"/>
      <c r="F281" s="5792"/>
      <c r="G281" s="5792"/>
      <c r="H281" s="5792"/>
      <c r="I281" s="5792"/>
      <c r="J281" s="5792"/>
      <c r="K281" s="5792"/>
      <c r="L281" s="5792"/>
      <c r="M281" s="5792"/>
      <c r="N281" s="5793"/>
      <c r="O281" s="3731"/>
      <c r="P281" s="3731"/>
      <c r="Q281" s="3731"/>
      <c r="R281" s="75"/>
      <c r="S281" s="75"/>
      <c r="T281" s="75"/>
      <c r="U281" s="75"/>
      <c r="V281" s="75"/>
      <c r="W281" s="75"/>
      <c r="X281" s="75"/>
      <c r="Y281" s="75"/>
      <c r="Z281" s="75"/>
      <c r="AA281" s="10">
        <v>1</v>
      </c>
    </row>
    <row r="282" spans="1:27" s="3689" customFormat="1" ht="21" customHeight="1">
      <c r="A282" s="5787"/>
      <c r="B282" s="5791"/>
      <c r="C282" s="5792"/>
      <c r="D282" s="5792"/>
      <c r="E282" s="5792"/>
      <c r="F282" s="5792"/>
      <c r="G282" s="5792"/>
      <c r="H282" s="5792"/>
      <c r="I282" s="5792"/>
      <c r="J282" s="5792"/>
      <c r="K282" s="5792"/>
      <c r="L282" s="5792"/>
      <c r="M282" s="5792"/>
      <c r="N282" s="5793"/>
      <c r="O282" s="3731"/>
      <c r="P282" s="3731"/>
      <c r="Q282" s="3731"/>
      <c r="R282" s="75"/>
      <c r="S282" s="75"/>
      <c r="T282" s="75"/>
      <c r="U282" s="75"/>
      <c r="V282" s="75"/>
      <c r="W282" s="75"/>
      <c r="X282" s="75"/>
      <c r="Y282" s="75"/>
      <c r="Z282" s="75"/>
      <c r="AA282" s="10">
        <v>1</v>
      </c>
    </row>
    <row r="283" spans="1:27" s="3689" customFormat="1" ht="21" customHeight="1">
      <c r="A283" s="5787"/>
      <c r="B283" s="5791"/>
      <c r="C283" s="5792"/>
      <c r="D283" s="5792"/>
      <c r="E283" s="5792"/>
      <c r="F283" s="5792"/>
      <c r="G283" s="5792"/>
      <c r="H283" s="5792"/>
      <c r="I283" s="5792"/>
      <c r="J283" s="5792"/>
      <c r="K283" s="5792"/>
      <c r="L283" s="5792"/>
      <c r="M283" s="5792"/>
      <c r="N283" s="5793"/>
      <c r="O283" s="3731"/>
      <c r="P283" s="3731"/>
      <c r="Q283" s="3731"/>
      <c r="R283" s="75"/>
      <c r="S283" s="75"/>
      <c r="T283" s="75"/>
      <c r="U283" s="75"/>
      <c r="V283" s="75"/>
      <c r="W283" s="75"/>
      <c r="X283" s="75"/>
      <c r="Y283" s="75"/>
      <c r="Z283" s="75"/>
      <c r="AA283" s="10">
        <v>1</v>
      </c>
    </row>
    <row r="284" spans="1:27" s="3689" customFormat="1" ht="21" customHeight="1">
      <c r="A284" s="5787"/>
      <c r="B284" s="5794"/>
      <c r="C284" s="5795"/>
      <c r="D284" s="5795"/>
      <c r="E284" s="5795"/>
      <c r="F284" s="5795"/>
      <c r="G284" s="5795"/>
      <c r="H284" s="5795"/>
      <c r="I284" s="5795"/>
      <c r="J284" s="5795"/>
      <c r="K284" s="5795"/>
      <c r="L284" s="5795"/>
      <c r="M284" s="5795"/>
      <c r="N284" s="5796"/>
      <c r="O284" s="3731"/>
      <c r="P284" s="3731"/>
      <c r="Q284" s="3731"/>
      <c r="R284" s="75"/>
      <c r="S284" s="75"/>
      <c r="T284" s="75"/>
      <c r="U284" s="75"/>
      <c r="V284" s="75"/>
      <c r="W284" s="75"/>
      <c r="X284" s="75"/>
      <c r="Y284" s="75"/>
      <c r="Z284" s="75"/>
      <c r="AA284" s="10">
        <v>1</v>
      </c>
    </row>
    <row r="285" spans="1:27" s="3689" customFormat="1" ht="21" customHeight="1">
      <c r="A285" s="5787"/>
      <c r="B285" s="4182"/>
      <c r="C285" s="4183"/>
      <c r="D285" s="4183"/>
      <c r="E285" s="4183"/>
      <c r="F285" s="4183"/>
      <c r="G285" s="4183"/>
      <c r="H285" s="4183"/>
      <c r="I285" s="4183"/>
      <c r="J285" s="4183"/>
      <c r="K285" s="4183"/>
      <c r="L285" s="5797" t="s">
        <v>6504</v>
      </c>
      <c r="M285" s="5797"/>
      <c r="N285" s="4184"/>
      <c r="O285" s="3731"/>
      <c r="P285" s="3731"/>
      <c r="Q285" s="3731"/>
      <c r="R285" s="75"/>
      <c r="S285" s="75"/>
      <c r="T285" s="75"/>
      <c r="U285" s="75"/>
      <c r="V285" s="75"/>
      <c r="W285" s="75"/>
      <c r="X285" s="75"/>
      <c r="Y285" s="75"/>
      <c r="Z285" s="75"/>
      <c r="AA285" s="10">
        <v>1</v>
      </c>
    </row>
    <row r="286" spans="1:27" s="3689" customFormat="1" ht="21" customHeight="1">
      <c r="A286" s="5787"/>
      <c r="B286" s="4183"/>
      <c r="C286" s="4183"/>
      <c r="D286" s="4183"/>
      <c r="E286" s="4183"/>
      <c r="F286" s="4183"/>
      <c r="G286" s="4183"/>
      <c r="H286" s="4183"/>
      <c r="I286" s="4183"/>
      <c r="J286" s="4183"/>
      <c r="K286" s="4185" t="s">
        <v>12122</v>
      </c>
      <c r="L286" s="5798" t="s">
        <v>5778</v>
      </c>
      <c r="M286" s="5799"/>
      <c r="N286" s="4184"/>
      <c r="O286" s="3731"/>
      <c r="P286" s="3731"/>
      <c r="Q286" s="3731"/>
      <c r="R286" s="75"/>
      <c r="S286" s="75"/>
      <c r="T286" s="75"/>
      <c r="U286" s="75"/>
      <c r="V286" s="75"/>
      <c r="W286" s="75"/>
      <c r="X286" s="75"/>
      <c r="Y286" s="75"/>
      <c r="Z286" s="75"/>
      <c r="AA286" s="10">
        <v>1</v>
      </c>
    </row>
    <row r="287" spans="1:27" s="3689" customFormat="1" ht="21" customHeight="1">
      <c r="A287" s="5787"/>
      <c r="B287" s="4182"/>
      <c r="C287" s="4183"/>
      <c r="D287" s="4183"/>
      <c r="E287" s="4183"/>
      <c r="F287" s="4183"/>
      <c r="G287" s="4183"/>
      <c r="H287" s="4183"/>
      <c r="I287" s="4183"/>
      <c r="J287" s="4183"/>
      <c r="K287" s="4183"/>
      <c r="L287" s="4183"/>
      <c r="M287" s="4186"/>
      <c r="N287" s="4184"/>
      <c r="O287" s="3731"/>
      <c r="P287" s="3731"/>
      <c r="Q287" s="3731"/>
      <c r="R287" s="75"/>
      <c r="S287" s="75"/>
      <c r="T287" s="75"/>
      <c r="U287" s="75"/>
      <c r="V287" s="75"/>
      <c r="W287" s="75"/>
      <c r="X287" s="75"/>
      <c r="Y287" s="75"/>
      <c r="Z287" s="75"/>
      <c r="AA287" s="10">
        <v>1</v>
      </c>
    </row>
    <row r="288" spans="1:27" s="3689" customFormat="1" ht="21" customHeight="1">
      <c r="A288" s="5787"/>
      <c r="B288" s="4182"/>
      <c r="C288" s="4183"/>
      <c r="D288" s="4183"/>
      <c r="E288" s="4183"/>
      <c r="F288" s="4187" t="s">
        <v>12123</v>
      </c>
      <c r="G288" s="4188" t="s">
        <v>12010</v>
      </c>
      <c r="H288" s="4189" t="s">
        <v>12011</v>
      </c>
      <c r="I288" s="4190" t="s">
        <v>12012</v>
      </c>
      <c r="J288" s="4189" t="s">
        <v>12013</v>
      </c>
      <c r="K288" s="4189" t="s">
        <v>12079</v>
      </c>
      <c r="L288" s="4183"/>
      <c r="M288" s="4183"/>
      <c r="N288" s="4184"/>
      <c r="O288" s="3731"/>
      <c r="P288" s="3731"/>
      <c r="Q288" s="3731"/>
      <c r="R288" s="75"/>
      <c r="S288" s="75"/>
      <c r="T288" s="75"/>
      <c r="U288" s="75"/>
      <c r="V288" s="75"/>
      <c r="W288" s="75"/>
      <c r="X288" s="75"/>
      <c r="Y288" s="75"/>
      <c r="Z288" s="75"/>
      <c r="AA288" s="10">
        <v>1</v>
      </c>
    </row>
    <row r="289" spans="1:27" s="3689" customFormat="1" ht="21" customHeight="1">
      <c r="A289" s="5787"/>
      <c r="B289" s="4182"/>
      <c r="C289" s="4183"/>
      <c r="D289" s="4183"/>
      <c r="E289" s="4183"/>
      <c r="F289" s="4191" t="s">
        <v>12124</v>
      </c>
      <c r="G289" s="4192">
        <v>50</v>
      </c>
      <c r="H289" s="4192">
        <v>500</v>
      </c>
      <c r="I289" s="4192">
        <v>150</v>
      </c>
      <c r="J289" s="4192">
        <v>13</v>
      </c>
      <c r="K289" s="4192">
        <v>13</v>
      </c>
      <c r="L289" s="4193">
        <f>SUM(G289:K289)</f>
        <v>726</v>
      </c>
      <c r="M289" s="4194" t="s">
        <v>3836</v>
      </c>
      <c r="N289" s="4184"/>
      <c r="O289" s="3731"/>
      <c r="P289" s="3731"/>
      <c r="Q289" s="3731"/>
      <c r="R289" s="75"/>
      <c r="S289" s="75"/>
      <c r="T289" s="75"/>
      <c r="U289" s="75"/>
      <c r="V289" s="75"/>
      <c r="W289" s="75"/>
      <c r="X289" s="75"/>
      <c r="Y289" s="75"/>
      <c r="Z289" s="75"/>
      <c r="AA289" s="10">
        <v>1</v>
      </c>
    </row>
    <row r="290" spans="1:27" s="3689" customFormat="1" ht="21" customHeight="1">
      <c r="A290" s="5787"/>
      <c r="B290" s="4182"/>
      <c r="C290" s="4183"/>
      <c r="D290" s="4183"/>
      <c r="E290" s="4183"/>
      <c r="F290" s="4195" t="s">
        <v>12125</v>
      </c>
      <c r="G290" s="4196">
        <v>0.5</v>
      </c>
      <c r="H290" s="4196">
        <v>1</v>
      </c>
      <c r="I290" s="4196">
        <v>1</v>
      </c>
      <c r="J290" s="4196">
        <v>2</v>
      </c>
      <c r="K290" s="4196">
        <v>1</v>
      </c>
      <c r="L290" s="4197">
        <f>SUM(G290:K290)/COUNTIF(G290:K290,"&gt;0")</f>
        <v>1.1000000000000001</v>
      </c>
      <c r="M290" s="4194" t="s">
        <v>12126</v>
      </c>
      <c r="N290" s="4184"/>
      <c r="O290" s="3731"/>
      <c r="P290" s="3731"/>
      <c r="Q290" s="3731"/>
      <c r="R290" s="75"/>
      <c r="S290" s="75"/>
      <c r="T290" s="75"/>
      <c r="U290" s="75"/>
      <c r="V290" s="75"/>
      <c r="W290" s="75"/>
      <c r="X290" s="75"/>
      <c r="Y290" s="75"/>
      <c r="Z290" s="75"/>
      <c r="AA290" s="10">
        <v>1</v>
      </c>
    </row>
    <row r="291" spans="1:27" s="3689" customFormat="1" ht="21" customHeight="1">
      <c r="A291" s="5787"/>
      <c r="B291" s="4182"/>
      <c r="C291" s="4183"/>
      <c r="D291" s="4183"/>
      <c r="E291" s="4183"/>
      <c r="F291" s="4198" t="s">
        <v>12127</v>
      </c>
      <c r="G291" s="4199">
        <f>G290*G289</f>
        <v>25</v>
      </c>
      <c r="H291" s="4200">
        <f>H290*H289</f>
        <v>500</v>
      </c>
      <c r="I291" s="4200">
        <f>I290*I289</f>
        <v>150</v>
      </c>
      <c r="J291" s="4200">
        <f>J290*J289</f>
        <v>26</v>
      </c>
      <c r="K291" s="4200">
        <f>K290*K289</f>
        <v>13</v>
      </c>
      <c r="L291" s="4193">
        <f>SUM(G291:K291)</f>
        <v>714</v>
      </c>
      <c r="M291" s="4194" t="str">
        <f>L286</f>
        <v>pommes</v>
      </c>
      <c r="N291" s="4184"/>
      <c r="O291" s="3731"/>
      <c r="P291" s="3731"/>
      <c r="Q291" s="3731"/>
      <c r="R291" s="75"/>
      <c r="S291" s="75"/>
      <c r="T291" s="75"/>
      <c r="U291" s="75"/>
      <c r="V291" s="75"/>
      <c r="W291" s="75"/>
      <c r="X291" s="75"/>
      <c r="Y291" s="75"/>
      <c r="Z291" s="75"/>
      <c r="AA291" s="10">
        <v>1</v>
      </c>
    </row>
    <row r="292" spans="1:27" s="3689" customFormat="1" ht="21" customHeight="1">
      <c r="A292" s="5787"/>
      <c r="B292" s="4182"/>
      <c r="C292" s="4183"/>
      <c r="D292" s="4183"/>
      <c r="E292" s="4183"/>
      <c r="F292" s="4183"/>
      <c r="G292" s="4201" t="str">
        <f>L286</f>
        <v>pommes</v>
      </c>
      <c r="H292" s="4201" t="str">
        <f>L286</f>
        <v>pommes</v>
      </c>
      <c r="I292" s="4201" t="str">
        <f>L286</f>
        <v>pommes</v>
      </c>
      <c r="J292" s="4201" t="str">
        <f>L286</f>
        <v>pommes</v>
      </c>
      <c r="K292" s="4201" t="str">
        <f>L286</f>
        <v>pommes</v>
      </c>
      <c r="L292" s="4183"/>
      <c r="M292" s="4186"/>
      <c r="N292" s="4184"/>
      <c r="O292" s="3731"/>
      <c r="P292" s="3731"/>
      <c r="Q292" s="3731"/>
      <c r="R292" s="75"/>
      <c r="S292" s="75"/>
      <c r="T292" s="75"/>
      <c r="U292" s="75"/>
      <c r="V292" s="75"/>
      <c r="W292" s="75"/>
      <c r="X292" s="75"/>
      <c r="Y292" s="75"/>
      <c r="Z292" s="75"/>
      <c r="AA292" s="10">
        <v>1</v>
      </c>
    </row>
    <row r="293" spans="1:27" s="3689" customFormat="1" ht="21" customHeight="1">
      <c r="A293" s="5787"/>
      <c r="B293" s="4202"/>
      <c r="C293" s="4203" t="s">
        <v>12128</v>
      </c>
      <c r="D293" s="4204">
        <v>10</v>
      </c>
      <c r="E293" s="4205" t="s">
        <v>6632</v>
      </c>
      <c r="F293" s="4206"/>
      <c r="G293" s="4206"/>
      <c r="H293" s="4183"/>
      <c r="I293" s="4183"/>
      <c r="J293" s="4183"/>
      <c r="K293" s="4183"/>
      <c r="L293" s="4183"/>
      <c r="M293" s="4186"/>
      <c r="N293" s="4184"/>
      <c r="O293" s="3731"/>
      <c r="P293" s="3731"/>
      <c r="Q293" s="3731"/>
      <c r="R293" s="75"/>
      <c r="S293" s="75"/>
      <c r="T293" s="75"/>
      <c r="U293" s="75"/>
      <c r="V293" s="75"/>
      <c r="W293" s="75"/>
      <c r="X293" s="75"/>
      <c r="Y293" s="75"/>
      <c r="Z293" s="75"/>
      <c r="AA293" s="10">
        <v>1</v>
      </c>
    </row>
    <row r="294" spans="1:27" s="3689" customFormat="1" ht="21" customHeight="1">
      <c r="A294" s="5787"/>
      <c r="B294" s="4182"/>
      <c r="C294" s="4183"/>
      <c r="D294" s="4183"/>
      <c r="E294" s="4183"/>
      <c r="F294" s="4198" t="s">
        <v>12129</v>
      </c>
      <c r="G294" s="4207">
        <f>G291/(100-D293)*100</f>
        <v>27.777777777777779</v>
      </c>
      <c r="H294" s="4207">
        <f>H291/(100-D293)*100</f>
        <v>555.55555555555554</v>
      </c>
      <c r="I294" s="4207">
        <f>I291/(100-D293)*100</f>
        <v>166.66666666666669</v>
      </c>
      <c r="J294" s="4207">
        <f>J291/(100-D293)*100</f>
        <v>28.888888888888886</v>
      </c>
      <c r="K294" s="4207">
        <f>K291/(100-D293)*100</f>
        <v>14.444444444444443</v>
      </c>
      <c r="L294" s="4208">
        <f>SUM(G294:K294)</f>
        <v>793.33333333333337</v>
      </c>
      <c r="M294" s="4194" t="str">
        <f>L286</f>
        <v>pommes</v>
      </c>
      <c r="N294" s="4184"/>
      <c r="O294" s="3731"/>
      <c r="P294" s="3731"/>
      <c r="Q294" s="3731"/>
      <c r="R294" s="75"/>
      <c r="S294" s="75"/>
      <c r="T294" s="75"/>
      <c r="U294" s="75"/>
      <c r="V294" s="75"/>
      <c r="W294" s="75"/>
      <c r="X294" s="75"/>
      <c r="Y294" s="75"/>
      <c r="Z294" s="75"/>
      <c r="AA294" s="10">
        <v>1</v>
      </c>
    </row>
    <row r="295" spans="1:27" s="3689" customFormat="1" ht="21" customHeight="1">
      <c r="A295" s="5787"/>
      <c r="B295" s="4182"/>
      <c r="C295" s="4183"/>
      <c r="D295" s="4183"/>
      <c r="E295" s="4183"/>
      <c r="F295" s="4198"/>
      <c r="G295" s="4209" t="str">
        <f>L286</f>
        <v>pommes</v>
      </c>
      <c r="H295" s="4209" t="str">
        <f>L286</f>
        <v>pommes</v>
      </c>
      <c r="I295" s="4209" t="str">
        <f>L286</f>
        <v>pommes</v>
      </c>
      <c r="J295" s="4209" t="str">
        <f>L286</f>
        <v>pommes</v>
      </c>
      <c r="K295" s="4209" t="str">
        <f>L286</f>
        <v>pommes</v>
      </c>
      <c r="L295" s="4193"/>
      <c r="M295" s="4194"/>
      <c r="N295" s="4184"/>
      <c r="O295" s="3731"/>
      <c r="P295" s="3731"/>
      <c r="Q295" s="3731"/>
      <c r="R295" s="75"/>
      <c r="S295" s="75"/>
      <c r="T295" s="75"/>
      <c r="U295" s="75"/>
      <c r="V295" s="75"/>
      <c r="W295" s="75"/>
      <c r="X295" s="75"/>
      <c r="Y295" s="75"/>
      <c r="Z295" s="75"/>
      <c r="AA295" s="10">
        <v>1</v>
      </c>
    </row>
    <row r="296" spans="1:27" s="3689" customFormat="1" ht="21" customHeight="1">
      <c r="A296" s="5787"/>
      <c r="B296" s="4210"/>
      <c r="C296" s="4211"/>
      <c r="D296" s="4211"/>
      <c r="E296" s="4211"/>
      <c r="F296" s="4211"/>
      <c r="G296" s="4211"/>
      <c r="H296" s="4211"/>
      <c r="I296" s="4211"/>
      <c r="J296" s="4211"/>
      <c r="K296" s="4211"/>
      <c r="L296" s="4211"/>
      <c r="M296" s="4211"/>
      <c r="N296" s="4212"/>
      <c r="O296" s="3731"/>
      <c r="P296" s="3731"/>
      <c r="Q296" s="3731"/>
      <c r="R296" s="75"/>
      <c r="S296" s="75"/>
      <c r="T296" s="75"/>
      <c r="U296" s="75"/>
      <c r="V296" s="75"/>
      <c r="W296" s="75"/>
      <c r="X296" s="75"/>
      <c r="Y296" s="75"/>
      <c r="Z296" s="75"/>
      <c r="AA296" s="10">
        <v>1</v>
      </c>
    </row>
    <row r="297" spans="1:27" s="3689" customFormat="1" ht="21" customHeight="1">
      <c r="A297" s="5787"/>
      <c r="B297" s="4213" t="s">
        <v>6504</v>
      </c>
      <c r="C297" s="4214" t="s">
        <v>12130</v>
      </c>
      <c r="D297" s="4215"/>
      <c r="E297" s="4215"/>
      <c r="F297" s="4215"/>
      <c r="G297" s="4215"/>
      <c r="H297" s="4215"/>
      <c r="I297" s="4215"/>
      <c r="J297" s="4215"/>
      <c r="K297" s="4215"/>
      <c r="L297" s="4215"/>
      <c r="M297" s="4215"/>
      <c r="N297" s="4216"/>
      <c r="O297" s="3731"/>
      <c r="P297" s="3731"/>
      <c r="Q297" s="3731"/>
      <c r="R297" s="75"/>
      <c r="S297" s="75"/>
      <c r="T297" s="75"/>
      <c r="U297" s="75"/>
      <c r="V297" s="75"/>
      <c r="W297" s="75"/>
      <c r="X297" s="75"/>
      <c r="Y297" s="75"/>
      <c r="Z297" s="75"/>
      <c r="AA297" s="10">
        <v>1</v>
      </c>
    </row>
    <row r="298" spans="1:27" s="3689" customFormat="1" ht="21" customHeight="1">
      <c r="A298" s="5787"/>
      <c r="B298" s="4217"/>
      <c r="C298" s="5798" t="s">
        <v>5633</v>
      </c>
      <c r="D298" s="5799"/>
      <c r="E298" s="4218"/>
      <c r="F298" s="5798" t="s">
        <v>3603</v>
      </c>
      <c r="G298" s="5799"/>
      <c r="H298" s="4218"/>
      <c r="I298" s="5798" t="s">
        <v>3818</v>
      </c>
      <c r="J298" s="5799"/>
      <c r="K298" s="4218"/>
      <c r="L298" s="5798" t="s">
        <v>12131</v>
      </c>
      <c r="M298" s="5799"/>
      <c r="N298" s="4219"/>
      <c r="O298" s="3731"/>
      <c r="P298" s="3731"/>
      <c r="Q298" s="3731"/>
      <c r="R298" s="75"/>
      <c r="S298" s="75"/>
      <c r="T298" s="75"/>
      <c r="U298" s="75"/>
      <c r="V298" s="75"/>
      <c r="W298" s="75"/>
      <c r="X298" s="75"/>
      <c r="Y298" s="75"/>
      <c r="Z298" s="75"/>
      <c r="AA298" s="10">
        <v>1</v>
      </c>
    </row>
    <row r="299" spans="1:27" s="3689" customFormat="1" ht="21" customHeight="1">
      <c r="A299" s="5787"/>
      <c r="B299" s="4220" t="s">
        <v>6632</v>
      </c>
      <c r="C299" s="4221" t="s">
        <v>12132</v>
      </c>
      <c r="D299" s="4218"/>
      <c r="E299" s="4218"/>
      <c r="F299" s="4218"/>
      <c r="G299" s="4218"/>
      <c r="H299" s="4218"/>
      <c r="I299" s="4218"/>
      <c r="J299" s="4218"/>
      <c r="K299" s="4218"/>
      <c r="L299" s="4218"/>
      <c r="M299" s="4218"/>
      <c r="N299" s="4219"/>
      <c r="O299" s="3731"/>
      <c r="P299" s="3731"/>
      <c r="Q299" s="3731"/>
      <c r="R299" s="75"/>
      <c r="S299" s="75"/>
      <c r="T299" s="75"/>
      <c r="U299" s="75"/>
      <c r="V299" s="75"/>
      <c r="W299" s="75"/>
      <c r="X299" s="75"/>
      <c r="Y299" s="75"/>
      <c r="Z299" s="75"/>
      <c r="AA299" s="10">
        <v>1</v>
      </c>
    </row>
    <row r="300" spans="1:27" s="3689" customFormat="1" ht="21" customHeight="1">
      <c r="A300" s="5787"/>
      <c r="B300" s="5805" t="s">
        <v>12133</v>
      </c>
      <c r="C300" s="5806"/>
      <c r="D300" s="5806"/>
      <c r="E300" s="5806"/>
      <c r="F300" s="5806"/>
      <c r="G300" s="5806"/>
      <c r="H300" s="5806"/>
      <c r="I300" s="5806"/>
      <c r="J300" s="5806"/>
      <c r="K300" s="5806"/>
      <c r="L300" s="5806"/>
      <c r="M300" s="5806"/>
      <c r="N300" s="5807"/>
      <c r="O300" s="3731"/>
      <c r="P300" s="3731"/>
      <c r="Q300" s="3731"/>
      <c r="R300" s="75"/>
      <c r="S300" s="75"/>
      <c r="T300" s="75"/>
      <c r="U300" s="75"/>
      <c r="V300" s="75"/>
      <c r="W300" s="75"/>
      <c r="X300" s="75"/>
      <c r="Y300" s="75"/>
      <c r="Z300" s="75"/>
      <c r="AA300" s="10">
        <v>1</v>
      </c>
    </row>
    <row r="301" spans="1:27" s="3689" customFormat="1" ht="21" customHeight="1">
      <c r="A301" s="5787"/>
      <c r="B301" s="5808"/>
      <c r="C301" s="5809"/>
      <c r="D301" s="5809"/>
      <c r="E301" s="5809"/>
      <c r="F301" s="5809"/>
      <c r="G301" s="5809"/>
      <c r="H301" s="5809"/>
      <c r="I301" s="5809"/>
      <c r="J301" s="5809"/>
      <c r="K301" s="5809"/>
      <c r="L301" s="5809"/>
      <c r="M301" s="5809"/>
      <c r="N301" s="5810"/>
      <c r="O301" s="3731"/>
      <c r="P301" s="3731"/>
      <c r="Q301" s="3731"/>
      <c r="R301" s="75"/>
      <c r="S301" s="75"/>
      <c r="T301" s="75"/>
      <c r="U301" s="75"/>
      <c r="V301" s="75"/>
      <c r="W301" s="75"/>
      <c r="X301" s="75"/>
      <c r="Y301" s="75"/>
      <c r="Z301" s="75"/>
      <c r="AA301" s="10">
        <v>1</v>
      </c>
    </row>
    <row r="302" spans="1:27" s="3689" customFormat="1" ht="21" customHeight="1">
      <c r="A302" s="5787"/>
      <c r="B302" s="4222" t="s">
        <v>12</v>
      </c>
      <c r="C302" s="5811" t="str">
        <f ca="1">CELL("nomfichier")</f>
        <v>D:\Données\1.UPRT\0-UPRT.fait\1-UPRT.FR-SITE-WEB\ff-fiches-fabrications\ff.fiches.fabrication.2023\ffr.restaurant.2023\[Tableau.Magique.17.12.2025.xlsx]Joël.Leboucher</v>
      </c>
      <c r="D302" s="5811"/>
      <c r="E302" s="5811"/>
      <c r="F302" s="5811"/>
      <c r="G302" s="5811"/>
      <c r="H302" s="5811"/>
      <c r="I302" s="5811"/>
      <c r="J302" s="5811"/>
      <c r="K302" s="5811"/>
      <c r="L302" s="5811"/>
      <c r="M302" s="5811"/>
      <c r="N302" s="5812"/>
      <c r="O302" s="3731"/>
      <c r="P302" s="3731"/>
      <c r="Q302" s="3731"/>
      <c r="R302" s="75"/>
      <c r="S302" s="75"/>
      <c r="T302" s="75"/>
      <c r="U302" s="75"/>
      <c r="V302" s="75"/>
      <c r="W302" s="75"/>
      <c r="X302" s="75"/>
      <c r="Y302" s="75"/>
      <c r="Z302" s="75"/>
      <c r="AA302" s="10">
        <v>1</v>
      </c>
    </row>
    <row r="303" spans="1:27" s="3689" customFormat="1" ht="21" customHeight="1">
      <c r="A303" s="5787"/>
      <c r="B303" s="4223" t="s">
        <v>12134</v>
      </c>
      <c r="C303" s="5820" t="s">
        <v>12135</v>
      </c>
      <c r="D303" s="5820"/>
      <c r="E303" s="5820"/>
      <c r="F303" s="5820"/>
      <c r="G303" s="5820"/>
      <c r="H303" s="5820"/>
      <c r="I303" s="5820"/>
      <c r="J303" s="5820"/>
      <c r="K303" s="5820"/>
      <c r="L303" s="5820"/>
      <c r="M303" s="5820"/>
      <c r="N303" s="5821"/>
      <c r="O303" s="3731"/>
      <c r="P303" s="3731"/>
      <c r="Q303" s="3731"/>
      <c r="R303" s="75"/>
      <c r="S303" s="75"/>
      <c r="T303" s="75"/>
      <c r="U303" s="75"/>
      <c r="V303" s="75"/>
      <c r="W303" s="75"/>
      <c r="X303" s="75"/>
      <c r="Y303" s="75"/>
      <c r="Z303" s="75"/>
      <c r="AA303" s="10">
        <v>1</v>
      </c>
    </row>
    <row r="304" spans="1:27" s="3689" customFormat="1" ht="21" customHeight="1" thickBot="1">
      <c r="A304" s="5787"/>
      <c r="B304" s="5800" t="s">
        <v>922</v>
      </c>
      <c r="C304" s="5801"/>
      <c r="D304" s="5801"/>
      <c r="E304" s="5801"/>
      <c r="F304" s="5801"/>
      <c r="G304" s="5801"/>
      <c r="H304" s="5801"/>
      <c r="I304" s="5801"/>
      <c r="J304" s="5801"/>
      <c r="K304" s="5801"/>
      <c r="L304" s="5801"/>
      <c r="M304" s="5801"/>
      <c r="N304" s="5802"/>
      <c r="O304" s="3731"/>
      <c r="P304" s="3731"/>
      <c r="Q304" s="3731"/>
      <c r="R304" s="75"/>
      <c r="S304" s="75"/>
      <c r="T304" s="75"/>
      <c r="U304" s="75"/>
      <c r="V304" s="75"/>
      <c r="W304" s="75"/>
      <c r="X304" s="75"/>
      <c r="Y304" s="75"/>
      <c r="Z304" s="75"/>
      <c r="AA304" s="10">
        <v>1</v>
      </c>
    </row>
    <row r="305" spans="1:27" s="3689" customFormat="1" ht="21" customHeight="1" thickBot="1">
      <c r="A305" s="3731"/>
      <c r="B305" s="3751"/>
      <c r="C305" s="3751"/>
      <c r="D305" s="3751"/>
      <c r="E305" s="3751"/>
      <c r="F305" s="3751"/>
      <c r="G305" s="3751"/>
      <c r="H305" s="3738"/>
      <c r="I305" s="3761"/>
      <c r="J305" s="3761"/>
      <c r="K305" s="3762"/>
      <c r="L305" s="3762"/>
      <c r="M305" s="3761"/>
      <c r="N305" s="3761"/>
      <c r="O305" s="3731"/>
      <c r="P305" s="3731"/>
      <c r="Q305" s="3731"/>
      <c r="R305" s="75"/>
      <c r="S305" s="75"/>
      <c r="T305" s="75"/>
      <c r="U305" s="75"/>
      <c r="V305" s="75"/>
      <c r="W305" s="75"/>
      <c r="X305" s="75"/>
      <c r="Y305" s="75"/>
      <c r="Z305" s="75"/>
      <c r="AA305" s="10">
        <v>1</v>
      </c>
    </row>
    <row r="306" spans="1:27" s="3689" customFormat="1" ht="21" customHeight="1">
      <c r="A306" s="5779" t="s">
        <v>89</v>
      </c>
      <c r="B306" s="5781" t="s">
        <v>11944</v>
      </c>
      <c r="C306" s="5782"/>
      <c r="D306" s="5782"/>
      <c r="E306" s="5782"/>
      <c r="F306" s="5782"/>
      <c r="G306" s="5782"/>
      <c r="H306" s="5782"/>
      <c r="I306" s="5782"/>
      <c r="J306" s="5782"/>
      <c r="K306" s="5782"/>
      <c r="L306" s="5782"/>
      <c r="M306" s="5782"/>
      <c r="N306" s="5785">
        <v>2</v>
      </c>
      <c r="O306" s="3731"/>
      <c r="P306" s="3731"/>
      <c r="Q306" s="3731"/>
      <c r="R306" s="75"/>
      <c r="S306" s="75"/>
      <c r="T306" s="75"/>
      <c r="U306" s="75"/>
      <c r="V306" s="75"/>
      <c r="W306" s="75"/>
      <c r="X306" s="75"/>
      <c r="Y306" s="75"/>
      <c r="Z306" s="75"/>
      <c r="AA306" s="10">
        <v>1</v>
      </c>
    </row>
    <row r="307" spans="1:27" s="3689" customFormat="1" ht="21" customHeight="1">
      <c r="A307" s="5780"/>
      <c r="B307" s="5783"/>
      <c r="C307" s="5784"/>
      <c r="D307" s="5784"/>
      <c r="E307" s="5784"/>
      <c r="F307" s="5784"/>
      <c r="G307" s="5784"/>
      <c r="H307" s="5784"/>
      <c r="I307" s="5784"/>
      <c r="J307" s="5784"/>
      <c r="K307" s="5784"/>
      <c r="L307" s="5784"/>
      <c r="M307" s="5784"/>
      <c r="N307" s="5786"/>
      <c r="O307" s="3731"/>
      <c r="P307" s="3731"/>
      <c r="Q307" s="3731"/>
      <c r="R307" s="75"/>
      <c r="S307" s="75"/>
      <c r="T307" s="75"/>
      <c r="U307" s="75"/>
      <c r="V307" s="75"/>
      <c r="W307" s="75"/>
      <c r="X307" s="75"/>
      <c r="Y307" s="75"/>
      <c r="Z307" s="75"/>
      <c r="AA307" s="10">
        <v>1</v>
      </c>
    </row>
    <row r="308" spans="1:27" s="3689" customFormat="1" ht="21" customHeight="1">
      <c r="A308" s="5787" t="str">
        <f>B306</f>
        <v>COMBIEN POURRIEZ VOUS SERVIR AVEC</v>
      </c>
      <c r="B308" s="4178" t="str">
        <f>ADDRESS(ROW(),COLUMN(),4)</f>
        <v>B308</v>
      </c>
      <c r="C308" s="4179" t="s">
        <v>6434</v>
      </c>
      <c r="D308" s="4180"/>
      <c r="E308" s="4180"/>
      <c r="F308" s="4180"/>
      <c r="G308" s="4180"/>
      <c r="H308" s="4180"/>
      <c r="I308" s="4180"/>
      <c r="J308" s="4180"/>
      <c r="K308" s="4180"/>
      <c r="L308" s="4180"/>
      <c r="M308" s="4180"/>
      <c r="N308" s="4181"/>
      <c r="O308" s="3731"/>
      <c r="P308" s="3731"/>
      <c r="Q308" s="3731"/>
      <c r="R308" s="75"/>
      <c r="S308" s="75"/>
      <c r="T308" s="75"/>
      <c r="U308" s="75"/>
      <c r="V308" s="75"/>
      <c r="W308" s="75"/>
      <c r="X308" s="75"/>
      <c r="Y308" s="75"/>
      <c r="Z308" s="75"/>
      <c r="AA308" s="10">
        <v>1</v>
      </c>
    </row>
    <row r="309" spans="1:27" s="3689" customFormat="1" ht="21" customHeight="1">
      <c r="A309" s="5787"/>
      <c r="B309" s="5788" t="s">
        <v>12120</v>
      </c>
      <c r="C309" s="5789"/>
      <c r="D309" s="5789"/>
      <c r="E309" s="5789"/>
      <c r="F309" s="5789"/>
      <c r="G309" s="5789"/>
      <c r="H309" s="5789"/>
      <c r="I309" s="5789"/>
      <c r="J309" s="5789"/>
      <c r="K309" s="5789"/>
      <c r="L309" s="5789"/>
      <c r="M309" s="5789"/>
      <c r="N309" s="5790"/>
      <c r="O309" s="3731"/>
      <c r="P309" s="3731"/>
      <c r="Q309" s="3731"/>
      <c r="R309" s="75"/>
      <c r="S309" s="75"/>
      <c r="T309" s="75"/>
      <c r="U309" s="75"/>
      <c r="V309" s="75"/>
      <c r="W309" s="75"/>
      <c r="X309" s="75"/>
      <c r="Y309" s="75"/>
      <c r="Z309" s="75"/>
      <c r="AA309" s="10">
        <v>1</v>
      </c>
    </row>
    <row r="310" spans="1:27" s="3689" customFormat="1" ht="21" customHeight="1">
      <c r="A310" s="5787"/>
      <c r="B310" s="5791" t="s">
        <v>12136</v>
      </c>
      <c r="C310" s="5792"/>
      <c r="D310" s="5792"/>
      <c r="E310" s="5792"/>
      <c r="F310" s="5792"/>
      <c r="G310" s="5792"/>
      <c r="H310" s="5792"/>
      <c r="I310" s="5792"/>
      <c r="J310" s="5792"/>
      <c r="K310" s="5792"/>
      <c r="L310" s="5792"/>
      <c r="M310" s="5792"/>
      <c r="N310" s="5793"/>
      <c r="O310" s="3731"/>
      <c r="P310" s="3731"/>
      <c r="Q310" s="3731"/>
      <c r="R310" s="75"/>
      <c r="S310" s="75"/>
      <c r="T310" s="75"/>
      <c r="U310" s="75"/>
      <c r="V310" s="75"/>
      <c r="W310" s="75"/>
      <c r="X310" s="75"/>
      <c r="Y310" s="75"/>
      <c r="Z310" s="75"/>
      <c r="AA310" s="10">
        <v>1</v>
      </c>
    </row>
    <row r="311" spans="1:27" s="3689" customFormat="1" ht="21" customHeight="1">
      <c r="A311" s="5787"/>
      <c r="B311" s="5791"/>
      <c r="C311" s="5792"/>
      <c r="D311" s="5792"/>
      <c r="E311" s="5792"/>
      <c r="F311" s="5792"/>
      <c r="G311" s="5792"/>
      <c r="H311" s="5792"/>
      <c r="I311" s="5792"/>
      <c r="J311" s="5792"/>
      <c r="K311" s="5792"/>
      <c r="L311" s="5792"/>
      <c r="M311" s="5792"/>
      <c r="N311" s="5793"/>
      <c r="O311" s="3731"/>
      <c r="P311" s="3731"/>
      <c r="Q311" s="3731"/>
      <c r="R311" s="75"/>
      <c r="S311" s="75"/>
      <c r="T311" s="75"/>
      <c r="U311" s="75"/>
      <c r="V311" s="75"/>
      <c r="W311" s="75"/>
      <c r="X311" s="75"/>
      <c r="Y311" s="75"/>
      <c r="Z311" s="75"/>
      <c r="AA311" s="10">
        <v>1</v>
      </c>
    </row>
    <row r="312" spans="1:27" s="3689" customFormat="1" ht="21" customHeight="1">
      <c r="A312" s="5787"/>
      <c r="B312" s="5791"/>
      <c r="C312" s="5792"/>
      <c r="D312" s="5792"/>
      <c r="E312" s="5792"/>
      <c r="F312" s="5792"/>
      <c r="G312" s="5792"/>
      <c r="H312" s="5792"/>
      <c r="I312" s="5792"/>
      <c r="J312" s="5792"/>
      <c r="K312" s="5792"/>
      <c r="L312" s="5792"/>
      <c r="M312" s="5792"/>
      <c r="N312" s="5793"/>
      <c r="O312" s="3731"/>
      <c r="P312" s="3731"/>
      <c r="Q312" s="3731"/>
      <c r="R312" s="75"/>
      <c r="S312" s="75"/>
      <c r="T312" s="75"/>
      <c r="U312" s="75"/>
      <c r="V312" s="75"/>
      <c r="W312" s="75"/>
      <c r="X312" s="75"/>
      <c r="Y312" s="75"/>
      <c r="Z312" s="75"/>
      <c r="AA312" s="10">
        <v>1</v>
      </c>
    </row>
    <row r="313" spans="1:27" s="3689" customFormat="1" ht="21" customHeight="1">
      <c r="A313" s="5787"/>
      <c r="B313" s="5791"/>
      <c r="C313" s="5792"/>
      <c r="D313" s="5792"/>
      <c r="E313" s="5792"/>
      <c r="F313" s="5792"/>
      <c r="G313" s="5792"/>
      <c r="H313" s="5792"/>
      <c r="I313" s="5792"/>
      <c r="J313" s="5792"/>
      <c r="K313" s="5792"/>
      <c r="L313" s="5792"/>
      <c r="M313" s="5792"/>
      <c r="N313" s="5793"/>
      <c r="O313" s="3731"/>
      <c r="P313" s="3731"/>
      <c r="Q313" s="3731"/>
      <c r="R313" s="75"/>
      <c r="S313" s="75"/>
      <c r="T313" s="75"/>
      <c r="U313" s="75"/>
      <c r="V313" s="75"/>
      <c r="W313" s="75"/>
      <c r="X313" s="75"/>
      <c r="Y313" s="75"/>
      <c r="Z313" s="75"/>
      <c r="AA313" s="10">
        <v>1</v>
      </c>
    </row>
    <row r="314" spans="1:27" s="3689" customFormat="1" ht="21" customHeight="1">
      <c r="A314" s="5787"/>
      <c r="B314" s="5794"/>
      <c r="C314" s="5795"/>
      <c r="D314" s="5795"/>
      <c r="E314" s="5795"/>
      <c r="F314" s="5795"/>
      <c r="G314" s="5795"/>
      <c r="H314" s="5795"/>
      <c r="I314" s="5795"/>
      <c r="J314" s="5795"/>
      <c r="K314" s="5795"/>
      <c r="L314" s="5795"/>
      <c r="M314" s="5795"/>
      <c r="N314" s="5796"/>
      <c r="O314" s="3731"/>
      <c r="P314" s="3731"/>
      <c r="Q314" s="3731"/>
      <c r="R314" s="75"/>
      <c r="S314" s="75"/>
      <c r="T314" s="75"/>
      <c r="U314" s="75"/>
      <c r="V314" s="75"/>
      <c r="W314" s="75"/>
      <c r="X314" s="75"/>
      <c r="Y314" s="75"/>
      <c r="Z314" s="75"/>
      <c r="AA314" s="10">
        <v>1</v>
      </c>
    </row>
    <row r="315" spans="1:27" s="3689" customFormat="1" ht="21" customHeight="1">
      <c r="A315" s="5787"/>
      <c r="B315" s="4224"/>
      <c r="C315" s="4225"/>
      <c r="D315" s="4225"/>
      <c r="E315" s="4225"/>
      <c r="F315" s="4225"/>
      <c r="G315" s="4225"/>
      <c r="H315" s="4225"/>
      <c r="I315" s="4225"/>
      <c r="J315" s="4225"/>
      <c r="K315" s="4225"/>
      <c r="L315" s="5803" t="s">
        <v>6504</v>
      </c>
      <c r="M315" s="5804"/>
      <c r="N315" s="4226"/>
      <c r="O315" s="3731"/>
      <c r="P315" s="3731"/>
      <c r="Q315" s="3731"/>
      <c r="R315" s="75"/>
      <c r="S315" s="75"/>
      <c r="T315" s="75"/>
      <c r="U315" s="75"/>
      <c r="V315" s="75"/>
      <c r="W315" s="75"/>
      <c r="X315" s="75"/>
      <c r="Y315" s="75"/>
      <c r="Z315" s="75"/>
      <c r="AA315" s="10">
        <v>1</v>
      </c>
    </row>
    <row r="316" spans="1:27" s="3689" customFormat="1" ht="21" customHeight="1">
      <c r="A316" s="5787"/>
      <c r="B316" s="4224"/>
      <c r="C316" s="4225"/>
      <c r="D316" s="4225"/>
      <c r="E316" s="4225"/>
      <c r="F316" s="4225"/>
      <c r="G316" s="4225"/>
      <c r="H316" s="4225"/>
      <c r="I316" s="4225"/>
      <c r="K316" s="4198" t="s">
        <v>12137</v>
      </c>
      <c r="L316" s="5813">
        <v>2.4</v>
      </c>
      <c r="M316" s="5813"/>
      <c r="N316" s="4226"/>
      <c r="O316" s="3731"/>
      <c r="P316" s="3731"/>
      <c r="Q316" s="3731"/>
      <c r="R316" s="75"/>
      <c r="S316" s="75"/>
      <c r="T316" s="75"/>
      <c r="U316" s="75"/>
      <c r="V316" s="75"/>
      <c r="W316" s="75"/>
      <c r="X316" s="75"/>
      <c r="Y316" s="75"/>
      <c r="Z316" s="75"/>
      <c r="AA316" s="10">
        <v>1</v>
      </c>
    </row>
    <row r="317" spans="1:27" s="3689" customFormat="1" ht="21" customHeight="1">
      <c r="A317" s="5787"/>
      <c r="B317" s="4227"/>
      <c r="C317" s="4228"/>
      <c r="D317" s="4228"/>
      <c r="E317" s="4228"/>
      <c r="F317" s="4225"/>
      <c r="G317" s="4225"/>
      <c r="H317" s="4225"/>
      <c r="I317" s="4225"/>
      <c r="J317" s="4225"/>
      <c r="K317" s="4229"/>
      <c r="L317" s="5813"/>
      <c r="M317" s="5813"/>
      <c r="N317" s="4226"/>
      <c r="O317" s="3731"/>
      <c r="P317" s="3731"/>
      <c r="Q317" s="3731"/>
      <c r="R317" s="75"/>
      <c r="S317" s="75"/>
      <c r="T317" s="75"/>
      <c r="U317" s="75"/>
      <c r="V317" s="75"/>
      <c r="W317" s="75"/>
      <c r="X317" s="75"/>
      <c r="Y317" s="75"/>
      <c r="Z317" s="75"/>
      <c r="AA317" s="10">
        <v>1</v>
      </c>
    </row>
    <row r="318" spans="1:27" s="3689" customFormat="1" ht="21" customHeight="1">
      <c r="A318" s="5787"/>
      <c r="B318" s="4224"/>
      <c r="C318" s="4225"/>
      <c r="D318" s="4225"/>
      <c r="E318" s="4225"/>
      <c r="F318" s="4225"/>
      <c r="G318" s="4225"/>
      <c r="H318" s="4225"/>
      <c r="I318" s="4225"/>
      <c r="J318" s="4225"/>
      <c r="K318" s="4225"/>
      <c r="L318" s="4225"/>
      <c r="M318" s="4225"/>
      <c r="N318" s="4226"/>
      <c r="O318" s="3731"/>
      <c r="P318" s="3731"/>
      <c r="Q318" s="3731"/>
      <c r="R318" s="75"/>
      <c r="S318" s="75"/>
      <c r="T318" s="75"/>
      <c r="U318" s="75"/>
      <c r="V318" s="75"/>
      <c r="W318" s="75"/>
      <c r="X318" s="75"/>
      <c r="Y318" s="75"/>
      <c r="Z318" s="75"/>
      <c r="AA318" s="10">
        <v>1</v>
      </c>
    </row>
    <row r="319" spans="1:27" s="3689" customFormat="1" ht="21" customHeight="1">
      <c r="A319" s="5787"/>
      <c r="B319" s="4224"/>
      <c r="C319" s="4225"/>
      <c r="D319" s="4225"/>
      <c r="E319" s="4225"/>
      <c r="F319" s="4230" t="s">
        <v>12123</v>
      </c>
      <c r="G319" s="4231" t="s">
        <v>12010</v>
      </c>
      <c r="H319" s="4231" t="s">
        <v>12011</v>
      </c>
      <c r="I319" s="4232" t="s">
        <v>12012</v>
      </c>
      <c r="J319" s="4231" t="s">
        <v>12013</v>
      </c>
      <c r="K319" s="4231" t="s">
        <v>12079</v>
      </c>
      <c r="L319" s="4225"/>
      <c r="M319" s="4225"/>
      <c r="N319" s="4226"/>
      <c r="O319" s="3731"/>
      <c r="P319" s="3731"/>
      <c r="Q319" s="3731"/>
      <c r="R319" s="75"/>
      <c r="S319" s="75"/>
      <c r="T319" s="75"/>
      <c r="U319" s="75"/>
      <c r="V319" s="75"/>
      <c r="W319" s="75"/>
      <c r="X319" s="75"/>
      <c r="Y319" s="75"/>
      <c r="Z319" s="75"/>
      <c r="AA319" s="10">
        <v>1</v>
      </c>
    </row>
    <row r="320" spans="1:27" s="3689" customFormat="1" ht="21" customHeight="1">
      <c r="A320" s="5787"/>
      <c r="B320" s="4224"/>
      <c r="C320" s="4225"/>
      <c r="D320" s="4225"/>
      <c r="E320" s="4225"/>
      <c r="F320" s="4195" t="s">
        <v>12138</v>
      </c>
      <c r="G320" s="4233">
        <v>0.05</v>
      </c>
      <c r="H320" s="4233">
        <v>0.08</v>
      </c>
      <c r="I320" s="4233">
        <v>0.11</v>
      </c>
      <c r="J320" s="4233">
        <v>0.125</v>
      </c>
      <c r="K320" s="4233">
        <v>7.0000000000000007E-2</v>
      </c>
      <c r="L320" s="4197">
        <f>SUM(G320:K320)/COUNTIF(G320:K320,"&gt;0")</f>
        <v>8.6999999999999994E-2</v>
      </c>
      <c r="M320" s="4194" t="s">
        <v>12126</v>
      </c>
      <c r="N320" s="4226"/>
      <c r="O320" s="3731"/>
      <c r="P320" s="3731"/>
      <c r="Q320" s="3731"/>
      <c r="R320" s="75"/>
      <c r="S320" s="75"/>
      <c r="T320" s="75"/>
      <c r="U320" s="75"/>
      <c r="V320" s="75"/>
      <c r="W320" s="75"/>
      <c r="X320" s="75"/>
      <c r="Y320" s="75"/>
      <c r="Z320" s="75"/>
      <c r="AA320" s="10">
        <v>1</v>
      </c>
    </row>
    <row r="321" spans="1:27" s="3689" customFormat="1" ht="21" customHeight="1">
      <c r="A321" s="5787"/>
      <c r="B321" s="4224"/>
      <c r="C321" s="4225"/>
      <c r="D321" s="4225"/>
      <c r="E321" s="4225"/>
      <c r="F321" s="4198" t="s">
        <v>12139</v>
      </c>
      <c r="G321" s="4234">
        <f>L316/G320</f>
        <v>47.999999999999993</v>
      </c>
      <c r="H321" s="4234">
        <f>L316/H320</f>
        <v>30</v>
      </c>
      <c r="I321" s="4234">
        <f>L316/I320</f>
        <v>21.818181818181817</v>
      </c>
      <c r="J321" s="4234">
        <f>L316/J320</f>
        <v>19.2</v>
      </c>
      <c r="K321" s="4234">
        <f>L316/K320</f>
        <v>34.285714285714285</v>
      </c>
      <c r="L321" s="4235" t="s">
        <v>12140</v>
      </c>
      <c r="M321" s="4194"/>
      <c r="N321" s="4226"/>
      <c r="O321" s="3731"/>
      <c r="P321" s="3731"/>
      <c r="Q321" s="3731"/>
      <c r="R321" s="75"/>
      <c r="S321" s="75"/>
      <c r="T321" s="75"/>
      <c r="U321" s="75"/>
      <c r="V321" s="75"/>
      <c r="W321" s="75"/>
      <c r="X321" s="75"/>
      <c r="Y321" s="75"/>
      <c r="Z321" s="75"/>
      <c r="AA321" s="10">
        <v>1</v>
      </c>
    </row>
    <row r="322" spans="1:27" s="3689" customFormat="1" ht="21" customHeight="1">
      <c r="A322" s="5787"/>
      <c r="B322" s="4236" t="s">
        <v>6504</v>
      </c>
      <c r="C322" s="4237" t="s">
        <v>12141</v>
      </c>
      <c r="D322" s="4225"/>
      <c r="E322" s="4225"/>
      <c r="F322" s="4198"/>
      <c r="G322" s="4238"/>
      <c r="H322" s="4238"/>
      <c r="I322" s="4238"/>
      <c r="J322" s="4238"/>
      <c r="K322" s="4238"/>
      <c r="L322" s="4235"/>
      <c r="M322" s="4194"/>
      <c r="N322" s="4226"/>
      <c r="O322" s="3731"/>
      <c r="P322" s="3731"/>
      <c r="Q322" s="3731"/>
      <c r="R322" s="75"/>
      <c r="S322" s="75"/>
      <c r="T322" s="75"/>
      <c r="U322" s="75"/>
      <c r="V322" s="75"/>
      <c r="W322" s="75"/>
      <c r="X322" s="75"/>
      <c r="Y322" s="75"/>
      <c r="Z322" s="75"/>
      <c r="AA322" s="10">
        <v>1</v>
      </c>
    </row>
    <row r="323" spans="1:27" s="3689" customFormat="1" ht="21" customHeight="1">
      <c r="A323" s="5787"/>
      <c r="B323" s="5814" t="s">
        <v>12142</v>
      </c>
      <c r="C323" s="5815"/>
      <c r="D323" s="5815"/>
      <c r="E323" s="5815"/>
      <c r="F323" s="5815"/>
      <c r="G323" s="5815"/>
      <c r="H323" s="5815"/>
      <c r="I323" s="5815"/>
      <c r="J323" s="5815"/>
      <c r="K323" s="5815"/>
      <c r="L323" s="5815"/>
      <c r="M323" s="5815"/>
      <c r="N323" s="5816"/>
      <c r="O323" s="3731"/>
      <c r="P323" s="3731"/>
      <c r="Q323" s="3731"/>
      <c r="R323" s="75"/>
      <c r="S323" s="75"/>
      <c r="T323" s="75"/>
      <c r="U323" s="75"/>
      <c r="V323" s="75"/>
      <c r="W323" s="75"/>
      <c r="X323" s="75"/>
      <c r="Y323" s="75"/>
      <c r="Z323" s="75"/>
      <c r="AA323" s="10">
        <v>1</v>
      </c>
    </row>
    <row r="324" spans="1:27" s="3689" customFormat="1" ht="21" customHeight="1">
      <c r="A324" s="5787"/>
      <c r="B324" s="4239"/>
      <c r="C324" s="4240"/>
      <c r="D324" s="4240"/>
      <c r="E324" s="4240"/>
      <c r="F324" s="4225"/>
      <c r="G324" s="4225"/>
      <c r="H324" s="4193"/>
      <c r="I324" s="4193"/>
      <c r="J324" s="4193"/>
      <c r="K324" s="4193"/>
      <c r="L324" s="5817" t="s">
        <v>6632</v>
      </c>
      <c r="M324" s="5817"/>
      <c r="N324" s="4226"/>
      <c r="O324" s="3731"/>
      <c r="P324" s="3731"/>
      <c r="Q324" s="3731"/>
      <c r="R324" s="75"/>
      <c r="S324" s="75"/>
      <c r="T324" s="75"/>
      <c r="U324" s="75"/>
      <c r="V324" s="75"/>
      <c r="W324" s="75"/>
      <c r="X324" s="75"/>
      <c r="Y324" s="75"/>
      <c r="Z324" s="75"/>
      <c r="AA324" s="10">
        <v>1</v>
      </c>
    </row>
    <row r="325" spans="1:27" s="3689" customFormat="1" ht="21" customHeight="1">
      <c r="A325" s="5787"/>
      <c r="B325" s="4239"/>
      <c r="C325" s="4240"/>
      <c r="D325" s="4240"/>
      <c r="E325" s="4240"/>
      <c r="F325" s="4225"/>
      <c r="G325" s="4225"/>
      <c r="H325" s="4193"/>
      <c r="I325" s="4193"/>
      <c r="J325" s="4193"/>
      <c r="K325" s="4241" t="s">
        <v>12122</v>
      </c>
      <c r="L325" s="5818" t="s">
        <v>3603</v>
      </c>
      <c r="M325" s="5819"/>
      <c r="N325" s="4226"/>
      <c r="O325" s="3731"/>
      <c r="P325" s="3731"/>
      <c r="Q325" s="3731"/>
      <c r="R325" s="75"/>
      <c r="S325" s="75"/>
      <c r="T325" s="75"/>
      <c r="U325" s="75"/>
      <c r="V325" s="75"/>
      <c r="W325" s="75"/>
      <c r="X325" s="75"/>
      <c r="Y325" s="75"/>
      <c r="Z325" s="75"/>
      <c r="AA325" s="10">
        <v>1</v>
      </c>
    </row>
    <row r="326" spans="1:27" s="3689" customFormat="1" ht="21" customHeight="1">
      <c r="A326" s="5787"/>
      <c r="B326" s="4224"/>
      <c r="C326" s="4225"/>
      <c r="D326" s="4193"/>
      <c r="E326" s="4193"/>
      <c r="F326" s="4193"/>
      <c r="G326" s="4193"/>
      <c r="H326" s="4193"/>
      <c r="I326" s="4193"/>
      <c r="J326" s="4193"/>
      <c r="K326" s="4193"/>
      <c r="L326" s="4193"/>
      <c r="M326" s="4194"/>
      <c r="N326" s="4226"/>
      <c r="O326" s="3731"/>
      <c r="P326" s="3731"/>
      <c r="Q326" s="3731"/>
      <c r="R326" s="75"/>
      <c r="S326" s="75"/>
      <c r="T326" s="75"/>
      <c r="U326" s="75"/>
      <c r="V326" s="75"/>
      <c r="W326" s="75"/>
      <c r="X326" s="75"/>
      <c r="Y326" s="75"/>
      <c r="Z326" s="75"/>
      <c r="AA326" s="10">
        <v>1</v>
      </c>
    </row>
    <row r="327" spans="1:27" s="3689" customFormat="1" ht="21" customHeight="1">
      <c r="A327" s="5787"/>
      <c r="B327" s="4224"/>
      <c r="C327" s="4225"/>
      <c r="D327" s="4225"/>
      <c r="E327" s="4225"/>
      <c r="F327" s="4191" t="s">
        <v>12124</v>
      </c>
      <c r="G327" s="4192">
        <v>50</v>
      </c>
      <c r="H327" s="4192">
        <v>500</v>
      </c>
      <c r="I327" s="4192">
        <v>150</v>
      </c>
      <c r="J327" s="4192">
        <v>13</v>
      </c>
      <c r="K327" s="4192">
        <v>13</v>
      </c>
      <c r="L327" s="4193">
        <f>SUM(G327:K327)</f>
        <v>726</v>
      </c>
      <c r="M327" s="4194" t="s">
        <v>3836</v>
      </c>
      <c r="N327" s="4226"/>
      <c r="O327" s="3731"/>
      <c r="P327" s="3731"/>
      <c r="Q327" s="3731"/>
      <c r="R327" s="75"/>
      <c r="S327" s="75"/>
      <c r="T327" s="75"/>
      <c r="U327" s="75"/>
      <c r="V327" s="75"/>
      <c r="W327" s="75"/>
      <c r="X327" s="75"/>
      <c r="Y327" s="75"/>
      <c r="Z327" s="75"/>
      <c r="AA327" s="10">
        <v>1</v>
      </c>
    </row>
    <row r="328" spans="1:27" s="3689" customFormat="1" ht="21" customHeight="1">
      <c r="A328" s="5787"/>
      <c r="B328" s="4224"/>
      <c r="C328" s="4225"/>
      <c r="D328" s="4225"/>
      <c r="E328" s="4225"/>
      <c r="F328" s="4198" t="s">
        <v>12143</v>
      </c>
      <c r="G328" s="4242">
        <f>G320*G327</f>
        <v>2.5</v>
      </c>
      <c r="H328" s="4242">
        <f>H320*H327</f>
        <v>40</v>
      </c>
      <c r="I328" s="4242">
        <f>I320*I327</f>
        <v>16.5</v>
      </c>
      <c r="J328" s="4242">
        <f>J320*J327</f>
        <v>1.625</v>
      </c>
      <c r="K328" s="4242">
        <f>K320*K327</f>
        <v>0.91000000000000014</v>
      </c>
      <c r="L328" s="4193">
        <f>SUM(G328:K328)</f>
        <v>61.534999999999997</v>
      </c>
      <c r="M328" s="4194" t="str">
        <f>L325</f>
        <v>Kg</v>
      </c>
      <c r="N328" s="4226"/>
      <c r="O328" s="3731"/>
      <c r="P328" s="3731"/>
      <c r="Q328" s="3731"/>
      <c r="R328" s="75"/>
      <c r="S328" s="75"/>
      <c r="T328" s="75"/>
      <c r="U328" s="75"/>
      <c r="V328" s="75"/>
      <c r="W328" s="75"/>
      <c r="X328" s="75"/>
      <c r="Y328" s="75"/>
      <c r="Z328" s="75"/>
      <c r="AA328" s="10">
        <v>1</v>
      </c>
    </row>
    <row r="329" spans="1:27" s="3689" customFormat="1" ht="21" customHeight="1">
      <c r="A329" s="5787"/>
      <c r="B329" s="4224"/>
      <c r="C329" s="4225"/>
      <c r="D329" s="4225"/>
      <c r="E329" s="4225"/>
      <c r="F329" s="4225"/>
      <c r="G329" s="4243" t="str">
        <f>L325</f>
        <v>Kg</v>
      </c>
      <c r="H329" s="4243" t="str">
        <f>L325</f>
        <v>Kg</v>
      </c>
      <c r="I329" s="4243" t="str">
        <f>L325</f>
        <v>Kg</v>
      </c>
      <c r="J329" s="4243" t="str">
        <f>L325</f>
        <v>Kg</v>
      </c>
      <c r="K329" s="4243" t="str">
        <f>L325</f>
        <v>Kg</v>
      </c>
      <c r="L329" s="4225"/>
      <c r="M329" s="4244"/>
      <c r="N329" s="4226"/>
      <c r="O329" s="3731"/>
      <c r="P329" s="3731"/>
      <c r="Q329" s="3731"/>
      <c r="R329" s="75"/>
      <c r="S329" s="75"/>
      <c r="T329" s="75"/>
      <c r="U329" s="75"/>
      <c r="V329" s="75"/>
      <c r="W329" s="75"/>
      <c r="X329" s="75"/>
      <c r="Y329" s="75"/>
      <c r="Z329" s="75"/>
      <c r="AA329" s="10">
        <v>1</v>
      </c>
    </row>
    <row r="330" spans="1:27" s="3689" customFormat="1" ht="21" customHeight="1">
      <c r="A330" s="5787"/>
      <c r="B330" s="4245"/>
      <c r="C330" s="4203" t="s">
        <v>12128</v>
      </c>
      <c r="D330" s="4204">
        <v>50</v>
      </c>
      <c r="E330" s="4205" t="s">
        <v>6799</v>
      </c>
      <c r="H330" s="4225"/>
      <c r="I330" s="4225"/>
      <c r="J330" s="4225"/>
      <c r="K330" s="4225"/>
      <c r="L330" s="4225"/>
      <c r="M330" s="4244"/>
      <c r="N330" s="4226"/>
      <c r="O330" s="3731"/>
      <c r="P330" s="3731"/>
      <c r="Q330" s="3731"/>
      <c r="R330" s="75"/>
      <c r="S330" s="75"/>
      <c r="T330" s="75"/>
      <c r="U330" s="75"/>
      <c r="V330" s="75"/>
      <c r="W330" s="75"/>
      <c r="X330" s="75"/>
      <c r="Y330" s="75"/>
      <c r="Z330" s="75"/>
      <c r="AA330" s="10">
        <v>1</v>
      </c>
    </row>
    <row r="331" spans="1:27" s="3689" customFormat="1" ht="21" customHeight="1">
      <c r="A331" s="5787"/>
      <c r="B331" s="4224"/>
      <c r="C331" s="4225"/>
      <c r="D331" s="4225"/>
      <c r="E331" s="4225"/>
      <c r="F331" s="4198" t="s">
        <v>12129</v>
      </c>
      <c r="G331" s="4207">
        <f>G328/(100-D330)*100</f>
        <v>5</v>
      </c>
      <c r="H331" s="4207">
        <f>H328/(100-D330)*100</f>
        <v>80</v>
      </c>
      <c r="I331" s="4207">
        <f>I328/(100-D330)*100</f>
        <v>33</v>
      </c>
      <c r="J331" s="4207">
        <f>J328/(100-D330)*100</f>
        <v>3.25</v>
      </c>
      <c r="K331" s="4207">
        <f>K328/(100-D330)*100</f>
        <v>1.8200000000000005</v>
      </c>
      <c r="L331" s="4193">
        <f>SUM(G331:K331)</f>
        <v>123.07000000000001</v>
      </c>
      <c r="M331" s="4194" t="str">
        <f>L325</f>
        <v>Kg</v>
      </c>
      <c r="N331" s="4226"/>
      <c r="O331" s="3731"/>
      <c r="P331" s="3731"/>
      <c r="Q331" s="3731"/>
      <c r="R331" s="75"/>
      <c r="S331" s="75"/>
      <c r="T331" s="75"/>
      <c r="U331" s="75"/>
      <c r="V331" s="75"/>
      <c r="W331" s="75"/>
      <c r="X331" s="75"/>
      <c r="Y331" s="75"/>
      <c r="Z331" s="75"/>
      <c r="AA331" s="10">
        <v>1</v>
      </c>
    </row>
    <row r="332" spans="1:27" s="3689" customFormat="1" ht="21" customHeight="1">
      <c r="A332" s="5787"/>
      <c r="B332" s="4224"/>
      <c r="C332" s="4225"/>
      <c r="D332" s="4225"/>
      <c r="E332" s="4225"/>
      <c r="F332" s="4198"/>
      <c r="G332" s="4209" t="str">
        <f>L325</f>
        <v>Kg</v>
      </c>
      <c r="H332" s="4209" t="str">
        <f>L325</f>
        <v>Kg</v>
      </c>
      <c r="I332" s="4209" t="str">
        <f>L325</f>
        <v>Kg</v>
      </c>
      <c r="J332" s="4209" t="str">
        <f>L325</f>
        <v>Kg</v>
      </c>
      <c r="K332" s="4209" t="str">
        <f>L325</f>
        <v>Kg</v>
      </c>
      <c r="L332" s="4193"/>
      <c r="M332" s="4194"/>
      <c r="N332" s="4226"/>
      <c r="O332" s="3731"/>
      <c r="P332" s="3731"/>
      <c r="Q332" s="3731"/>
      <c r="R332" s="75"/>
      <c r="S332" s="75"/>
      <c r="T332" s="75"/>
      <c r="U332" s="75"/>
      <c r="V332" s="75"/>
      <c r="W332" s="75"/>
      <c r="X332" s="75"/>
      <c r="Y332" s="75"/>
      <c r="Z332" s="75"/>
      <c r="AA332" s="10">
        <v>1</v>
      </c>
    </row>
    <row r="333" spans="1:27" s="3689" customFormat="1" ht="21" customHeight="1">
      <c r="A333" s="5787"/>
      <c r="B333" s="4246" t="s">
        <v>6799</v>
      </c>
      <c r="C333" s="4221" t="s">
        <v>12132</v>
      </c>
      <c r="D333" s="4247"/>
      <c r="E333" s="4247"/>
      <c r="F333" s="4247"/>
      <c r="G333" s="4247"/>
      <c r="H333" s="4247"/>
      <c r="I333" s="4247"/>
      <c r="J333" s="4247"/>
      <c r="K333" s="4247"/>
      <c r="L333" s="4247"/>
      <c r="M333" s="4247"/>
      <c r="N333" s="4248"/>
      <c r="O333" s="3731"/>
      <c r="P333" s="3731"/>
      <c r="Q333" s="3731"/>
      <c r="R333" s="75"/>
      <c r="S333" s="75"/>
      <c r="T333" s="75"/>
      <c r="U333" s="75"/>
      <c r="V333" s="75"/>
      <c r="W333" s="75"/>
      <c r="X333" s="75"/>
      <c r="Y333" s="75"/>
      <c r="Z333" s="75"/>
      <c r="AA333" s="10">
        <v>1</v>
      </c>
    </row>
    <row r="334" spans="1:27" s="3689" customFormat="1" ht="21" customHeight="1">
      <c r="A334" s="5787"/>
      <c r="B334" s="4249" t="s">
        <v>6632</v>
      </c>
      <c r="C334" s="4250" t="s">
        <v>12130</v>
      </c>
      <c r="D334" s="4215"/>
      <c r="E334" s="4215"/>
      <c r="F334" s="4215"/>
      <c r="G334" s="4215"/>
      <c r="H334" s="4215"/>
      <c r="I334" s="4215"/>
      <c r="J334" s="4215"/>
      <c r="K334" s="4215"/>
      <c r="L334" s="4215"/>
      <c r="M334" s="4215"/>
      <c r="N334" s="4216"/>
      <c r="O334" s="3731"/>
      <c r="P334" s="3731"/>
      <c r="Q334" s="3731"/>
      <c r="R334" s="75"/>
      <c r="S334" s="75"/>
      <c r="T334" s="75"/>
      <c r="U334" s="75"/>
      <c r="V334" s="75"/>
      <c r="W334" s="75"/>
      <c r="X334" s="75"/>
      <c r="Y334" s="75"/>
      <c r="Z334" s="75"/>
      <c r="AA334" s="10">
        <v>1</v>
      </c>
    </row>
    <row r="335" spans="1:27" s="3689" customFormat="1" ht="21" customHeight="1">
      <c r="A335" s="5787"/>
      <c r="B335" s="4217"/>
      <c r="C335" s="5818" t="s">
        <v>3603</v>
      </c>
      <c r="D335" s="5819"/>
      <c r="E335" s="4218"/>
      <c r="F335" s="5818" t="s">
        <v>3818</v>
      </c>
      <c r="G335" s="5819"/>
      <c r="H335" s="4218"/>
      <c r="I335" s="5818" t="s">
        <v>12131</v>
      </c>
      <c r="J335" s="5819"/>
      <c r="K335" s="4218"/>
      <c r="L335" s="5818" t="s">
        <v>5633</v>
      </c>
      <c r="M335" s="5819"/>
      <c r="N335" s="4219"/>
      <c r="O335" s="3731"/>
      <c r="P335" s="3731"/>
      <c r="Q335" s="3731"/>
      <c r="R335" s="75"/>
      <c r="S335" s="75"/>
      <c r="T335" s="75"/>
      <c r="U335" s="75"/>
      <c r="V335" s="75"/>
      <c r="W335" s="75"/>
      <c r="X335" s="75"/>
      <c r="Y335" s="75"/>
      <c r="Z335" s="75"/>
      <c r="AA335" s="10">
        <v>1</v>
      </c>
    </row>
    <row r="336" spans="1:27" s="3689" customFormat="1" ht="21" customHeight="1">
      <c r="A336" s="5787"/>
      <c r="B336" s="4217"/>
      <c r="C336" s="4218"/>
      <c r="D336" s="4218"/>
      <c r="E336" s="4218"/>
      <c r="F336" s="4218"/>
      <c r="G336" s="4218"/>
      <c r="H336" s="4218"/>
      <c r="I336" s="4218"/>
      <c r="J336" s="4218"/>
      <c r="K336" s="4218"/>
      <c r="L336" s="4218"/>
      <c r="M336" s="4218"/>
      <c r="N336" s="4219"/>
      <c r="O336" s="3731"/>
      <c r="P336" s="3731"/>
      <c r="Q336" s="3731"/>
      <c r="R336" s="75"/>
      <c r="S336" s="75"/>
      <c r="T336" s="75"/>
      <c r="U336" s="75"/>
      <c r="V336" s="75"/>
      <c r="W336" s="75"/>
      <c r="X336" s="75"/>
      <c r="Y336" s="75"/>
      <c r="Z336" s="75"/>
      <c r="AA336" s="10">
        <v>1</v>
      </c>
    </row>
    <row r="337" spans="1:27" s="3689" customFormat="1" ht="21" customHeight="1">
      <c r="A337" s="5787"/>
      <c r="B337" s="5805" t="s">
        <v>12133</v>
      </c>
      <c r="C337" s="5806"/>
      <c r="D337" s="5806"/>
      <c r="E337" s="5806"/>
      <c r="F337" s="5806"/>
      <c r="G337" s="5806"/>
      <c r="H337" s="5806"/>
      <c r="I337" s="5806"/>
      <c r="J337" s="5806"/>
      <c r="K337" s="5806"/>
      <c r="L337" s="5806"/>
      <c r="M337" s="5806"/>
      <c r="N337" s="5807"/>
      <c r="O337" s="3731"/>
      <c r="P337" s="3731"/>
      <c r="Q337" s="3731"/>
      <c r="R337" s="75"/>
      <c r="S337" s="75"/>
      <c r="T337" s="75"/>
      <c r="U337" s="75"/>
      <c r="V337" s="75"/>
      <c r="W337" s="75"/>
      <c r="X337" s="75"/>
      <c r="Y337" s="75"/>
      <c r="Z337" s="75"/>
      <c r="AA337" s="10">
        <v>1</v>
      </c>
    </row>
    <row r="338" spans="1:27" s="3689" customFormat="1" ht="21" customHeight="1">
      <c r="A338" s="5787"/>
      <c r="B338" s="5808"/>
      <c r="C338" s="5809"/>
      <c r="D338" s="5809"/>
      <c r="E338" s="5809"/>
      <c r="F338" s="5809"/>
      <c r="G338" s="5809"/>
      <c r="H338" s="5809"/>
      <c r="I338" s="5809"/>
      <c r="J338" s="5809"/>
      <c r="K338" s="5809"/>
      <c r="L338" s="5809"/>
      <c r="M338" s="5809"/>
      <c r="N338" s="5810"/>
      <c r="O338" s="3731"/>
      <c r="P338" s="3731"/>
      <c r="Q338" s="3731"/>
      <c r="R338" s="75"/>
      <c r="S338" s="75"/>
      <c r="T338" s="75"/>
      <c r="U338" s="75"/>
      <c r="V338" s="75"/>
      <c r="W338" s="75"/>
      <c r="X338" s="75"/>
      <c r="Y338" s="75"/>
      <c r="Z338" s="75"/>
      <c r="AA338" s="10">
        <v>1</v>
      </c>
    </row>
    <row r="339" spans="1:27" s="3689" customFormat="1" ht="21" customHeight="1">
      <c r="A339" s="5787"/>
      <c r="B339" s="4222" t="s">
        <v>12</v>
      </c>
      <c r="C339" s="5811" t="str">
        <f ca="1">CELL("nomfichier")</f>
        <v>D:\Données\1.UPRT\0-UPRT.fait\1-UPRT.FR-SITE-WEB\ff-fiches-fabrications\ff.fiches.fabrication.2023\ffr.restaurant.2023\[Tableau.Magique.17.12.2025.xlsx]Joël.Leboucher</v>
      </c>
      <c r="D339" s="5811"/>
      <c r="E339" s="5811"/>
      <c r="F339" s="5811"/>
      <c r="G339" s="5811"/>
      <c r="H339" s="5811"/>
      <c r="I339" s="5811"/>
      <c r="J339" s="5811"/>
      <c r="K339" s="5811"/>
      <c r="L339" s="5811"/>
      <c r="M339" s="5811"/>
      <c r="N339" s="5812"/>
      <c r="O339" s="3731"/>
      <c r="P339" s="3731"/>
      <c r="Q339" s="3731"/>
      <c r="R339" s="75"/>
      <c r="S339" s="75"/>
      <c r="T339" s="75"/>
      <c r="U339" s="75"/>
      <c r="V339" s="75"/>
      <c r="W339" s="75"/>
      <c r="X339" s="75"/>
      <c r="Y339" s="75"/>
      <c r="Z339" s="75"/>
      <c r="AA339" s="10">
        <v>1</v>
      </c>
    </row>
    <row r="340" spans="1:27" s="3689" customFormat="1" ht="21" customHeight="1">
      <c r="A340" s="5787"/>
      <c r="B340" s="4223" t="s">
        <v>12134</v>
      </c>
      <c r="C340" s="5820" t="s">
        <v>12135</v>
      </c>
      <c r="D340" s="5820"/>
      <c r="E340" s="5820"/>
      <c r="F340" s="5820"/>
      <c r="G340" s="5820"/>
      <c r="H340" s="5820"/>
      <c r="I340" s="5820"/>
      <c r="J340" s="5820"/>
      <c r="K340" s="5820"/>
      <c r="L340" s="5820"/>
      <c r="M340" s="5820"/>
      <c r="N340" s="5821"/>
      <c r="O340" s="3731"/>
      <c r="P340" s="3731"/>
      <c r="Q340" s="3731"/>
      <c r="R340" s="75"/>
      <c r="S340" s="75"/>
      <c r="T340" s="75"/>
      <c r="U340" s="75"/>
      <c r="V340" s="75"/>
      <c r="W340" s="75"/>
      <c r="X340" s="75"/>
      <c r="Y340" s="75"/>
      <c r="Z340" s="75"/>
      <c r="AA340" s="10">
        <v>1</v>
      </c>
    </row>
    <row r="341" spans="1:27" s="3689" customFormat="1" ht="21" customHeight="1" thickBot="1">
      <c r="A341" s="5787"/>
      <c r="B341" s="5800" t="s">
        <v>922</v>
      </c>
      <c r="C341" s="5801"/>
      <c r="D341" s="5801"/>
      <c r="E341" s="5801"/>
      <c r="F341" s="5801"/>
      <c r="G341" s="5801"/>
      <c r="H341" s="5801"/>
      <c r="I341" s="5801"/>
      <c r="J341" s="5801"/>
      <c r="K341" s="5801"/>
      <c r="L341" s="5801"/>
      <c r="M341" s="5801"/>
      <c r="N341" s="5802"/>
      <c r="O341" s="3731"/>
      <c r="P341" s="3731"/>
      <c r="Q341" s="3731"/>
      <c r="R341" s="75"/>
      <c r="S341" s="75"/>
      <c r="T341" s="75"/>
      <c r="U341" s="75"/>
      <c r="V341" s="75"/>
      <c r="W341" s="75"/>
      <c r="X341" s="75"/>
      <c r="Y341" s="75"/>
      <c r="Z341" s="75"/>
      <c r="AA341" s="10">
        <v>1</v>
      </c>
    </row>
    <row r="342" spans="1:27" s="3689" customFormat="1" ht="21" customHeight="1">
      <c r="A342" s="3731"/>
      <c r="B342" s="3751"/>
      <c r="C342" s="3751"/>
      <c r="D342" s="3751"/>
      <c r="E342" s="3751"/>
      <c r="F342" s="3751"/>
      <c r="G342" s="3751"/>
      <c r="H342" s="3738"/>
      <c r="I342" s="3761"/>
      <c r="J342" s="3761"/>
      <c r="K342" s="3762"/>
      <c r="L342" s="3762"/>
      <c r="M342" s="3761"/>
      <c r="N342" s="3761"/>
      <c r="O342" s="3731"/>
      <c r="P342" s="3731"/>
      <c r="Q342" s="3731"/>
      <c r="R342" s="75"/>
      <c r="S342" s="75"/>
      <c r="T342" s="75"/>
      <c r="U342" s="75"/>
      <c r="V342" s="75"/>
      <c r="W342" s="75"/>
      <c r="X342" s="75"/>
      <c r="Y342" s="75"/>
      <c r="Z342" s="75"/>
      <c r="AA342" s="10">
        <v>1</v>
      </c>
    </row>
    <row r="343" spans="1:27" s="3689" customFormat="1" ht="21" customHeight="1" thickBot="1">
      <c r="A343" s="3731"/>
      <c r="B343" s="3751"/>
      <c r="C343" s="3751"/>
      <c r="D343" s="3751"/>
      <c r="E343" s="3751"/>
      <c r="F343" s="3751"/>
      <c r="G343" s="3751"/>
      <c r="H343" s="3738"/>
      <c r="I343" s="3761"/>
      <c r="J343" s="3761"/>
      <c r="K343" s="3762"/>
      <c r="L343" s="3762"/>
      <c r="M343" s="3761"/>
      <c r="N343" s="3761"/>
      <c r="O343" s="3731"/>
      <c r="P343" s="3731"/>
      <c r="Q343" s="3731"/>
      <c r="R343" s="75"/>
      <c r="S343" s="75"/>
      <c r="T343" s="75"/>
      <c r="U343" s="75"/>
      <c r="V343" s="75"/>
      <c r="W343" s="75"/>
      <c r="X343" s="75"/>
      <c r="Y343" s="75"/>
      <c r="Z343" s="75"/>
      <c r="AA343" s="10">
        <v>1</v>
      </c>
    </row>
    <row r="344" spans="1:27" s="3689" customFormat="1" ht="21" customHeight="1">
      <c r="A344" s="3965" t="s">
        <v>89</v>
      </c>
      <c r="B344" s="4251" t="s">
        <v>11945</v>
      </c>
      <c r="C344" s="4252"/>
      <c r="D344" s="4253"/>
      <c r="E344" s="4254"/>
      <c r="F344" s="3731"/>
      <c r="G344" s="3859" t="s">
        <v>89</v>
      </c>
      <c r="H344" s="4255" t="s">
        <v>11935</v>
      </c>
      <c r="I344" s="4256"/>
      <c r="J344" s="4257"/>
      <c r="K344" s="4257"/>
      <c r="L344" s="4257"/>
      <c r="M344" s="4257"/>
      <c r="N344" s="4258"/>
      <c r="O344" s="3731"/>
      <c r="P344" s="3731"/>
      <c r="Q344" s="3731"/>
      <c r="R344" s="75"/>
      <c r="S344" s="75"/>
      <c r="T344" s="75"/>
      <c r="U344" s="75"/>
      <c r="V344" s="75"/>
      <c r="W344" s="75"/>
      <c r="X344" s="75"/>
      <c r="Y344" s="75"/>
      <c r="Z344" s="75"/>
      <c r="AA344" s="10">
        <v>1</v>
      </c>
    </row>
    <row r="345" spans="1:27" s="3689" customFormat="1" ht="21" customHeight="1">
      <c r="A345" s="5447" t="str">
        <f>B344</f>
        <v xml:space="preserve">Quantités nettes à prévoir : Mater Prim Adul Adul +  </v>
      </c>
      <c r="B345" s="3756" t="str">
        <f>ADDRESS(ROW(),COLUMN(),4)</f>
        <v>B345</v>
      </c>
      <c r="C345" s="3358" t="s">
        <v>6434</v>
      </c>
      <c r="D345" s="3745"/>
      <c r="E345" s="3749"/>
      <c r="F345" s="3731"/>
      <c r="G345" s="5447" t="str">
        <f>H344</f>
        <v>PURÉE DÉSHYDRATÉE</v>
      </c>
      <c r="H345" s="3756" t="str">
        <f>ADDRESS(ROW(),COLUMN(),4)</f>
        <v>H345</v>
      </c>
      <c r="I345" s="3358" t="s">
        <v>6434</v>
      </c>
      <c r="J345" s="3745"/>
      <c r="K345" s="3455"/>
      <c r="L345" s="3455"/>
      <c r="M345" s="3455"/>
      <c r="N345" s="3757"/>
      <c r="O345" s="3731"/>
      <c r="P345" s="3731"/>
      <c r="Q345" s="3731"/>
      <c r="R345" s="75"/>
      <c r="S345" s="75"/>
      <c r="T345" s="75"/>
      <c r="U345" s="75"/>
      <c r="V345" s="75"/>
      <c r="W345" s="75"/>
      <c r="X345" s="75"/>
      <c r="Y345" s="75"/>
      <c r="Z345" s="75"/>
      <c r="AA345" s="10">
        <v>1</v>
      </c>
    </row>
    <row r="346" spans="1:27" s="3689" customFormat="1" ht="21" customHeight="1">
      <c r="A346" s="5447"/>
      <c r="B346" s="5822" t="s">
        <v>12144</v>
      </c>
      <c r="C346" s="5823"/>
      <c r="D346" s="5826" t="s">
        <v>12145</v>
      </c>
      <c r="E346" s="5828">
        <f>(B348*B351)+(C348*C351)+(D348*D351)+(E348*E351)</f>
        <v>228.85000000000002</v>
      </c>
      <c r="F346" s="3731"/>
      <c r="G346" s="5447"/>
      <c r="H346" s="4259" t="s">
        <v>12146</v>
      </c>
      <c r="I346" s="4260" t="s">
        <v>6466</v>
      </c>
      <c r="J346" s="4260" t="s">
        <v>12147</v>
      </c>
      <c r="K346" s="4260" t="s">
        <v>12148</v>
      </c>
      <c r="L346" s="4260" t="s">
        <v>12149</v>
      </c>
      <c r="M346" s="4260" t="s">
        <v>1266</v>
      </c>
      <c r="N346" s="4261" t="s">
        <v>12150</v>
      </c>
      <c r="O346" s="3731"/>
      <c r="P346" s="3731"/>
      <c r="Q346" s="3731"/>
      <c r="R346" s="75"/>
      <c r="S346" s="75"/>
      <c r="T346" s="75"/>
      <c r="U346" s="75"/>
      <c r="V346" s="75"/>
      <c r="W346" s="75"/>
      <c r="X346" s="75"/>
      <c r="Y346" s="75"/>
      <c r="Z346" s="75"/>
      <c r="AA346" s="10">
        <v>1</v>
      </c>
    </row>
    <row r="347" spans="1:27" s="3689" customFormat="1" ht="21" customHeight="1">
      <c r="A347" s="5447"/>
      <c r="B347" s="5824"/>
      <c r="C347" s="5825"/>
      <c r="D347" s="5827"/>
      <c r="E347" s="5829"/>
      <c r="F347" s="3731"/>
      <c r="G347" s="5447"/>
      <c r="H347" s="5830">
        <v>0.12</v>
      </c>
      <c r="I347" s="5849">
        <v>1</v>
      </c>
      <c r="J347" s="5849">
        <v>0.11</v>
      </c>
      <c r="K347" s="5849">
        <v>0</v>
      </c>
      <c r="L347" s="5849">
        <v>0.01</v>
      </c>
      <c r="M347" s="5849">
        <v>5.0000000000000001E-3</v>
      </c>
      <c r="N347" s="5850">
        <f>SUM(H347:M347)</f>
        <v>1.2450000000000001</v>
      </c>
      <c r="O347" s="3731"/>
      <c r="P347" s="3731"/>
      <c r="Q347" s="3731"/>
      <c r="R347" s="75"/>
      <c r="S347" s="75"/>
      <c r="T347" s="75"/>
      <c r="U347" s="75"/>
      <c r="V347" s="75"/>
      <c r="W347" s="75"/>
      <c r="X347" s="75"/>
      <c r="Y347" s="75"/>
      <c r="Z347" s="75"/>
      <c r="AA347" s="10">
        <v>1</v>
      </c>
    </row>
    <row r="348" spans="1:27" s="3689" customFormat="1" ht="21" customHeight="1">
      <c r="A348" s="5447"/>
      <c r="B348" s="5842">
        <v>6.5000000000000002E-2</v>
      </c>
      <c r="C348" s="5844">
        <v>7.4999999999999997E-2</v>
      </c>
      <c r="D348" s="5844">
        <v>0.12</v>
      </c>
      <c r="E348" s="5846">
        <v>0.15</v>
      </c>
      <c r="F348" s="3731"/>
      <c r="G348" s="5447"/>
      <c r="H348" s="5830"/>
      <c r="I348" s="5849"/>
      <c r="J348" s="5849"/>
      <c r="K348" s="5849"/>
      <c r="L348" s="5849"/>
      <c r="M348" s="5849"/>
      <c r="N348" s="5850"/>
      <c r="O348" s="3731"/>
      <c r="P348" s="3731"/>
      <c r="Q348" s="3731"/>
      <c r="R348" s="75"/>
      <c r="S348" s="75"/>
      <c r="T348" s="75"/>
      <c r="U348" s="75"/>
      <c r="V348" s="75"/>
      <c r="W348" s="75"/>
      <c r="X348" s="75"/>
      <c r="Y348" s="75"/>
      <c r="Z348" s="75"/>
      <c r="AA348" s="10">
        <v>1</v>
      </c>
    </row>
    <row r="349" spans="1:27" s="3689" customFormat="1" ht="21" customHeight="1">
      <c r="A349" s="5447"/>
      <c r="B349" s="5843"/>
      <c r="C349" s="5845"/>
      <c r="D349" s="5845"/>
      <c r="E349" s="5847"/>
      <c r="F349" s="3731"/>
      <c r="G349" s="5447"/>
      <c r="H349" s="5848">
        <f>(H347/N347)*N349</f>
        <v>2.1204819277108431</v>
      </c>
      <c r="I349" s="5831">
        <f>(I347/N347)*N349</f>
        <v>17.670682730923691</v>
      </c>
      <c r="J349" s="5831">
        <f>(J347/N347)*N349</f>
        <v>1.9437751004016062</v>
      </c>
      <c r="K349" s="5831">
        <f>(K347/N347)*N349</f>
        <v>0</v>
      </c>
      <c r="L349" s="5831">
        <f>(L347/N347)*N349</f>
        <v>0.17670682730923692</v>
      </c>
      <c r="M349" s="5831">
        <f>(M347/N347)*N349</f>
        <v>8.8353413654618462E-2</v>
      </c>
      <c r="N349" s="5832">
        <v>22</v>
      </c>
      <c r="O349" s="3731"/>
      <c r="P349" s="3731"/>
      <c r="Q349" s="3731"/>
      <c r="R349" s="75"/>
      <c r="S349" s="75"/>
      <c r="T349" s="75"/>
      <c r="U349" s="75"/>
      <c r="V349" s="75"/>
      <c r="W349" s="75"/>
      <c r="X349" s="75"/>
      <c r="Y349" s="75"/>
      <c r="Z349" s="75"/>
      <c r="AA349" s="10">
        <v>1</v>
      </c>
    </row>
    <row r="350" spans="1:27" s="3689" customFormat="1" ht="21" customHeight="1">
      <c r="A350" s="5447"/>
      <c r="B350" s="4262" t="s">
        <v>12151</v>
      </c>
      <c r="C350" s="4263" t="s">
        <v>12152</v>
      </c>
      <c r="D350" s="4263" t="s">
        <v>12153</v>
      </c>
      <c r="E350" s="4264" t="s">
        <v>12013</v>
      </c>
      <c r="F350" s="3731"/>
      <c r="G350" s="5447"/>
      <c r="H350" s="5848"/>
      <c r="I350" s="5831"/>
      <c r="J350" s="5831"/>
      <c r="K350" s="5831"/>
      <c r="L350" s="5831"/>
      <c r="M350" s="5831"/>
      <c r="N350" s="5832"/>
      <c r="O350" s="3731"/>
      <c r="P350" s="3731"/>
      <c r="Q350" s="3731"/>
      <c r="R350" s="75"/>
      <c r="S350" s="75"/>
      <c r="T350" s="75"/>
      <c r="U350" s="75"/>
      <c r="V350" s="75"/>
      <c r="W350" s="75"/>
      <c r="X350" s="75"/>
      <c r="Y350" s="75"/>
      <c r="Z350" s="75"/>
      <c r="AA350" s="10">
        <v>1</v>
      </c>
    </row>
    <row r="351" spans="1:27" s="3689" customFormat="1" ht="21" customHeight="1">
      <c r="A351" s="5447"/>
      <c r="B351" s="5833">
        <v>920</v>
      </c>
      <c r="C351" s="5835">
        <v>1700</v>
      </c>
      <c r="D351" s="5835">
        <v>240</v>
      </c>
      <c r="E351" s="5837">
        <v>85</v>
      </c>
      <c r="F351" s="3731"/>
      <c r="G351" s="5447"/>
      <c r="H351" s="5839" t="s">
        <v>12154</v>
      </c>
      <c r="I351" s="5840"/>
      <c r="J351" s="5840"/>
      <c r="K351" s="5840"/>
      <c r="L351" s="5840"/>
      <c r="M351" s="5840"/>
      <c r="N351" s="5841"/>
      <c r="O351" s="3731"/>
      <c r="P351" s="3731"/>
      <c r="Q351" s="3731"/>
      <c r="R351" s="75"/>
      <c r="S351" s="75"/>
      <c r="T351" s="75"/>
      <c r="U351" s="75"/>
      <c r="V351" s="75"/>
      <c r="W351" s="75"/>
      <c r="X351" s="75"/>
      <c r="Y351" s="75"/>
      <c r="Z351" s="75"/>
      <c r="AA351" s="10">
        <v>1</v>
      </c>
    </row>
    <row r="352" spans="1:27" s="3689" customFormat="1" ht="21" customHeight="1">
      <c r="A352" s="5447"/>
      <c r="B352" s="5834"/>
      <c r="C352" s="5836"/>
      <c r="D352" s="5836"/>
      <c r="E352" s="5838"/>
      <c r="F352" s="3731"/>
      <c r="G352" s="5447"/>
      <c r="H352" s="5863">
        <f t="shared" ref="H352:M352" si="3">ROUNDUP(H349,2)</f>
        <v>2.13</v>
      </c>
      <c r="I352" s="5864">
        <f t="shared" si="3"/>
        <v>17.680000000000003</v>
      </c>
      <c r="J352" s="5864">
        <f t="shared" si="3"/>
        <v>1.95</v>
      </c>
      <c r="K352" s="5864">
        <f t="shared" si="3"/>
        <v>0</v>
      </c>
      <c r="L352" s="5864">
        <f t="shared" si="3"/>
        <v>0.18000000000000002</v>
      </c>
      <c r="M352" s="5864">
        <f t="shared" si="3"/>
        <v>0.09</v>
      </c>
      <c r="N352" s="5851">
        <f>SUM(H352:M352)</f>
        <v>22.03</v>
      </c>
      <c r="O352" s="3731"/>
      <c r="P352" s="3731"/>
      <c r="Q352" s="3731"/>
      <c r="R352" s="75"/>
      <c r="S352" s="75"/>
      <c r="T352" s="75"/>
      <c r="U352" s="75"/>
      <c r="V352" s="75"/>
      <c r="W352" s="75"/>
      <c r="X352" s="75"/>
      <c r="Y352" s="75"/>
      <c r="Z352" s="75"/>
      <c r="AA352" s="10">
        <v>1</v>
      </c>
    </row>
    <row r="353" spans="1:27" s="3689" customFormat="1" ht="21" customHeight="1">
      <c r="A353" s="5447"/>
      <c r="B353" s="5852" t="s">
        <v>3816</v>
      </c>
      <c r="C353" s="5854">
        <f>SUM(B351:E351)</f>
        <v>2945</v>
      </c>
      <c r="D353" s="5856" t="s">
        <v>12155</v>
      </c>
      <c r="E353" s="5858">
        <f>IF(E346=0,0,E346/D348)</f>
        <v>1907.0833333333335</v>
      </c>
      <c r="F353" s="3731"/>
      <c r="G353" s="5447"/>
      <c r="H353" s="5863"/>
      <c r="I353" s="5864"/>
      <c r="J353" s="5864"/>
      <c r="K353" s="5864"/>
      <c r="L353" s="5864"/>
      <c r="M353" s="5864"/>
      <c r="N353" s="5851"/>
      <c r="O353" s="3731"/>
      <c r="P353" s="3731"/>
      <c r="Q353" s="3731"/>
      <c r="R353" s="75"/>
      <c r="S353" s="75"/>
      <c r="T353" s="75"/>
      <c r="U353" s="75"/>
      <c r="V353" s="75"/>
      <c r="W353" s="75"/>
      <c r="X353" s="75"/>
      <c r="Y353" s="75"/>
      <c r="Z353" s="75"/>
      <c r="AA353" s="10">
        <v>1</v>
      </c>
    </row>
    <row r="354" spans="1:27" s="3689" customFormat="1" ht="21" customHeight="1" thickBot="1">
      <c r="A354" s="5447"/>
      <c r="B354" s="5853"/>
      <c r="C354" s="5855"/>
      <c r="D354" s="5857"/>
      <c r="E354" s="5859"/>
      <c r="F354" s="3731"/>
      <c r="G354" s="5447"/>
      <c r="H354" s="5860" t="s">
        <v>12156</v>
      </c>
      <c r="I354" s="5861"/>
      <c r="J354" s="5861"/>
      <c r="K354" s="5861"/>
      <c r="L354" s="5861"/>
      <c r="M354" s="5861"/>
      <c r="N354" s="5862"/>
      <c r="O354" s="3731"/>
      <c r="P354" s="3731"/>
      <c r="Q354" s="3731"/>
      <c r="R354" s="75"/>
      <c r="S354" s="75"/>
      <c r="T354" s="75"/>
      <c r="U354" s="75"/>
      <c r="V354" s="75"/>
      <c r="W354" s="75"/>
      <c r="X354" s="75"/>
      <c r="Y354" s="75"/>
      <c r="Z354" s="75"/>
      <c r="AA354" s="10">
        <v>1</v>
      </c>
    </row>
    <row r="355" spans="1:27" s="3689" customFormat="1" ht="21" customHeight="1" thickBot="1">
      <c r="A355" s="5447"/>
      <c r="B355" s="5865" t="s">
        <v>6468</v>
      </c>
      <c r="C355" s="5866"/>
      <c r="D355" s="5866"/>
      <c r="E355" s="5867"/>
      <c r="F355" s="3731"/>
      <c r="G355" s="5447"/>
      <c r="H355" s="5865" t="s">
        <v>6468</v>
      </c>
      <c r="I355" s="5866"/>
      <c r="J355" s="5866"/>
      <c r="K355" s="5866"/>
      <c r="L355" s="3188"/>
      <c r="M355" s="3188"/>
      <c r="N355" s="3189"/>
      <c r="O355" s="3738"/>
      <c r="P355" s="3738"/>
      <c r="Q355" s="3738"/>
      <c r="R355" s="75"/>
      <c r="S355" s="75"/>
      <c r="T355" s="75"/>
      <c r="U355" s="75"/>
      <c r="V355" s="75"/>
      <c r="W355" s="75"/>
      <c r="X355" s="75"/>
      <c r="Y355" s="75"/>
      <c r="Z355" s="75"/>
      <c r="AA355" s="10">
        <v>1</v>
      </c>
    </row>
    <row r="356" spans="1:27" s="3689" customFormat="1" ht="21" customHeight="1" thickBot="1">
      <c r="A356" s="3731"/>
      <c r="B356" s="3738"/>
      <c r="C356" s="3738"/>
      <c r="D356" s="3738"/>
      <c r="E356" s="3738"/>
      <c r="F356" s="3738"/>
      <c r="G356" s="3738"/>
      <c r="H356" s="3738"/>
      <c r="I356" s="3738"/>
      <c r="J356" s="3738"/>
      <c r="K356" s="3738"/>
      <c r="L356" s="3738"/>
      <c r="M356" s="3738"/>
      <c r="N356" s="3738"/>
      <c r="O356" s="3738"/>
      <c r="P356" s="3738"/>
      <c r="Q356" s="3738"/>
      <c r="R356" s="75"/>
      <c r="S356" s="75"/>
      <c r="T356" s="75"/>
      <c r="U356" s="75"/>
      <c r="V356" s="75"/>
      <c r="W356" s="75"/>
      <c r="X356" s="75"/>
      <c r="Y356" s="75"/>
      <c r="Z356" s="75"/>
      <c r="AA356" s="10">
        <v>1</v>
      </c>
    </row>
    <row r="357" spans="1:27" s="3689" customFormat="1" ht="21" customHeight="1">
      <c r="A357" s="3965" t="s">
        <v>89</v>
      </c>
      <c r="B357" s="5868" t="str">
        <f>B359</f>
        <v>Gélatine alimentaire</v>
      </c>
      <c r="C357" s="5869"/>
      <c r="D357" s="5869"/>
      <c r="E357" s="5869"/>
      <c r="F357" s="5869"/>
      <c r="G357" s="5869"/>
      <c r="H357" s="5869"/>
      <c r="I357" s="5869"/>
      <c r="J357" s="5869"/>
      <c r="K357" s="5869"/>
      <c r="L357" s="5869"/>
      <c r="M357" s="5869"/>
      <c r="N357" s="5870"/>
      <c r="O357" s="3731"/>
      <c r="P357" s="3731"/>
      <c r="Q357" s="3731"/>
      <c r="R357" s="75"/>
      <c r="S357" s="75"/>
      <c r="T357" s="75"/>
      <c r="U357" s="75"/>
      <c r="V357" s="75"/>
      <c r="W357" s="75"/>
      <c r="X357" s="75"/>
      <c r="Y357" s="75"/>
      <c r="Z357" s="75"/>
      <c r="AA357" s="10">
        <v>1</v>
      </c>
    </row>
    <row r="358" spans="1:27" s="3689" customFormat="1" ht="21" customHeight="1">
      <c r="A358" s="5378" t="str">
        <f>B359</f>
        <v>Gélatine alimentaire</v>
      </c>
      <c r="B358" s="3756" t="str">
        <f>ADDRESS(ROW(),COLUMN(),4)</f>
        <v>B358</v>
      </c>
      <c r="C358" s="3358" t="s">
        <v>6434</v>
      </c>
      <c r="D358" s="3745"/>
      <c r="E358" s="3745"/>
      <c r="F358" s="3745"/>
      <c r="G358" s="3745"/>
      <c r="H358" s="3745"/>
      <c r="I358" s="3745"/>
      <c r="J358" s="3745"/>
      <c r="K358" s="3745"/>
      <c r="L358" s="3745"/>
      <c r="M358" s="3745"/>
      <c r="N358" s="3749"/>
      <c r="O358" s="3731"/>
      <c r="P358" s="3731"/>
      <c r="Q358" s="3731"/>
      <c r="R358" s="75"/>
      <c r="S358" s="75"/>
      <c r="T358" s="75"/>
      <c r="U358" s="75"/>
      <c r="V358" s="75"/>
      <c r="W358" s="75"/>
      <c r="X358" s="75"/>
      <c r="Y358" s="75"/>
      <c r="Z358" s="75"/>
      <c r="AA358" s="10">
        <v>1</v>
      </c>
    </row>
    <row r="359" spans="1:27" s="3689" customFormat="1" ht="21" customHeight="1">
      <c r="A359" s="5447"/>
      <c r="B359" s="5871" t="s">
        <v>11934</v>
      </c>
      <c r="C359" s="5872"/>
      <c r="D359" s="5872"/>
      <c r="E359" s="5872"/>
      <c r="F359" s="5872"/>
      <c r="G359" s="5872"/>
      <c r="H359" s="5872"/>
      <c r="I359" s="5872"/>
      <c r="J359" s="5872"/>
      <c r="K359" s="5872"/>
      <c r="L359" s="5872"/>
      <c r="M359" s="5872"/>
      <c r="N359" s="5873"/>
      <c r="O359" s="3731"/>
      <c r="P359" s="3731"/>
      <c r="Q359" s="3731"/>
      <c r="R359" s="75"/>
      <c r="S359" s="75"/>
      <c r="T359" s="75"/>
      <c r="U359" s="75"/>
      <c r="V359" s="75"/>
      <c r="W359" s="75"/>
      <c r="X359" s="75"/>
      <c r="Y359" s="75"/>
      <c r="Z359" s="75"/>
      <c r="AA359" s="10">
        <v>1</v>
      </c>
    </row>
    <row r="360" spans="1:27" s="3689" customFormat="1" ht="21" customHeight="1">
      <c r="A360" s="5447"/>
      <c r="B360" s="5871"/>
      <c r="C360" s="5872"/>
      <c r="D360" s="5872"/>
      <c r="E360" s="5872"/>
      <c r="F360" s="5872"/>
      <c r="G360" s="5872"/>
      <c r="H360" s="5872"/>
      <c r="I360" s="5872"/>
      <c r="J360" s="5872"/>
      <c r="K360" s="5872"/>
      <c r="L360" s="5872"/>
      <c r="M360" s="5872"/>
      <c r="N360" s="5873"/>
      <c r="O360" s="3731"/>
      <c r="P360" s="3731"/>
      <c r="Q360" s="3731"/>
      <c r="R360" s="75"/>
      <c r="S360" s="75"/>
      <c r="T360" s="75"/>
      <c r="U360" s="75"/>
      <c r="V360" s="75"/>
      <c r="W360" s="75"/>
      <c r="X360" s="75"/>
      <c r="Y360" s="75"/>
      <c r="Z360" s="75"/>
      <c r="AA360" s="10">
        <v>1</v>
      </c>
    </row>
    <row r="361" spans="1:27" s="3689" customFormat="1" ht="21" customHeight="1">
      <c r="A361" s="5447"/>
      <c r="B361" s="5874" t="s">
        <v>12157</v>
      </c>
      <c r="C361" s="5875"/>
      <c r="D361" s="5875"/>
      <c r="E361" s="5875"/>
      <c r="F361" s="5875"/>
      <c r="G361" s="5875"/>
      <c r="H361" s="5875"/>
      <c r="I361" s="5875"/>
      <c r="J361" s="5875"/>
      <c r="K361" s="5875"/>
      <c r="L361" s="5875"/>
      <c r="M361" s="5875"/>
      <c r="N361" s="5876"/>
      <c r="O361" s="3731"/>
      <c r="P361" s="3731"/>
      <c r="Q361" s="3731"/>
      <c r="R361" s="75"/>
      <c r="S361" s="75"/>
      <c r="T361" s="75"/>
      <c r="U361" s="75"/>
      <c r="V361" s="75"/>
      <c r="W361" s="75"/>
      <c r="X361" s="75"/>
      <c r="Y361" s="75"/>
      <c r="Z361" s="75"/>
      <c r="AA361" s="10">
        <v>1</v>
      </c>
    </row>
    <row r="362" spans="1:27" s="3689" customFormat="1" ht="21" customHeight="1">
      <c r="A362" s="5447"/>
      <c r="B362" s="5877"/>
      <c r="C362" s="5878"/>
      <c r="D362" s="5878"/>
      <c r="E362" s="5878"/>
      <c r="F362" s="5878"/>
      <c r="G362" s="5878"/>
      <c r="H362" s="5878"/>
      <c r="I362" s="5878"/>
      <c r="J362" s="5878"/>
      <c r="K362" s="5878"/>
      <c r="L362" s="5878"/>
      <c r="M362" s="5878"/>
      <c r="N362" s="5879"/>
      <c r="O362" s="3731"/>
      <c r="P362" s="3731"/>
      <c r="Q362" s="3731"/>
      <c r="R362" s="75"/>
      <c r="S362" s="75"/>
      <c r="T362" s="75"/>
      <c r="U362" s="75"/>
      <c r="V362" s="75"/>
      <c r="W362" s="75"/>
      <c r="X362" s="75"/>
      <c r="Y362" s="75"/>
      <c r="Z362" s="75"/>
      <c r="AA362" s="10">
        <v>1</v>
      </c>
    </row>
    <row r="363" spans="1:27" s="3689" customFormat="1" ht="21" customHeight="1">
      <c r="A363" s="5447"/>
      <c r="B363" s="4265"/>
      <c r="C363" s="4266"/>
      <c r="D363" s="4266"/>
      <c r="E363" s="4266"/>
      <c r="F363" s="4266"/>
      <c r="G363" s="4266"/>
      <c r="H363" s="4266"/>
      <c r="I363" s="4266"/>
      <c r="J363" s="4266"/>
      <c r="K363" s="4266"/>
      <c r="L363" s="4266"/>
      <c r="M363" s="4266"/>
      <c r="N363" s="4267" t="s">
        <v>12158</v>
      </c>
      <c r="O363" s="3731"/>
      <c r="P363" s="3731"/>
      <c r="Q363" s="3731"/>
      <c r="R363" s="75"/>
      <c r="S363" s="75"/>
      <c r="T363" s="75"/>
      <c r="U363" s="75"/>
      <c r="V363" s="75"/>
      <c r="W363" s="75"/>
      <c r="X363" s="75"/>
      <c r="Y363" s="75"/>
      <c r="Z363" s="75"/>
      <c r="AA363" s="10">
        <v>1</v>
      </c>
    </row>
    <row r="364" spans="1:27" s="3689" customFormat="1" ht="21" customHeight="1">
      <c r="A364" s="5447"/>
      <c r="B364" s="4265"/>
      <c r="C364" s="4268" t="s">
        <v>12159</v>
      </c>
      <c r="D364" s="4266"/>
      <c r="E364" s="4266"/>
      <c r="F364" s="4266"/>
      <c r="G364" s="4266"/>
      <c r="H364" s="4266"/>
      <c r="I364" s="4266"/>
      <c r="J364" s="4266"/>
      <c r="K364" s="4266"/>
      <c r="L364" s="4266"/>
      <c r="M364" s="4266"/>
      <c r="N364" s="4269"/>
      <c r="O364" s="3731"/>
      <c r="P364" s="3731"/>
      <c r="Q364" s="3731"/>
      <c r="R364" s="75"/>
      <c r="S364" s="75"/>
      <c r="T364" s="75"/>
      <c r="U364" s="75"/>
      <c r="V364" s="75"/>
      <c r="W364" s="75"/>
      <c r="X364" s="75"/>
      <c r="Y364" s="75"/>
      <c r="Z364" s="75"/>
      <c r="AA364" s="10">
        <v>1</v>
      </c>
    </row>
    <row r="365" spans="1:27" s="3689" customFormat="1" ht="21" customHeight="1">
      <c r="A365" s="5447"/>
      <c r="B365" s="4265"/>
      <c r="C365" s="4268" t="s">
        <v>12160</v>
      </c>
      <c r="D365" s="4266"/>
      <c r="E365" s="4266"/>
      <c r="F365" s="4266"/>
      <c r="G365" s="4266"/>
      <c r="H365" s="4266"/>
      <c r="I365" s="4266"/>
      <c r="J365" s="4266"/>
      <c r="K365" s="4266"/>
      <c r="L365" s="4266"/>
      <c r="M365" s="4266"/>
      <c r="N365" s="4269"/>
      <c r="O365" s="3731"/>
      <c r="P365" s="3731"/>
      <c r="Q365" s="3731"/>
      <c r="R365" s="75"/>
      <c r="S365" s="75"/>
      <c r="T365" s="75"/>
      <c r="U365" s="75"/>
      <c r="V365" s="75"/>
      <c r="W365" s="75"/>
      <c r="X365" s="75"/>
      <c r="Y365" s="75"/>
      <c r="Z365" s="75"/>
      <c r="AA365" s="10">
        <v>1</v>
      </c>
    </row>
    <row r="366" spans="1:27" s="3689" customFormat="1" ht="21" customHeight="1">
      <c r="A366" s="5447"/>
      <c r="B366" s="4265"/>
      <c r="C366" s="4268" t="s">
        <v>12161</v>
      </c>
      <c r="D366" s="4266"/>
      <c r="E366" s="4266"/>
      <c r="F366" s="4266"/>
      <c r="G366" s="4266"/>
      <c r="H366" s="4266"/>
      <c r="I366" s="4266"/>
      <c r="J366" s="4266"/>
      <c r="K366" s="4266"/>
      <c r="L366" s="4266"/>
      <c r="M366" s="4266"/>
      <c r="N366" s="4269"/>
      <c r="O366" s="3731"/>
      <c r="P366" s="3731"/>
      <c r="Q366" s="3731"/>
      <c r="R366" s="75"/>
      <c r="S366" s="75"/>
      <c r="T366" s="75"/>
      <c r="U366" s="75"/>
      <c r="V366" s="75"/>
      <c r="W366" s="75"/>
      <c r="X366" s="75"/>
      <c r="Y366" s="75"/>
      <c r="Z366" s="75"/>
      <c r="AA366" s="10">
        <v>1</v>
      </c>
    </row>
    <row r="367" spans="1:27" s="3689" customFormat="1" ht="21" customHeight="1">
      <c r="A367" s="5447"/>
      <c r="B367" s="4265"/>
      <c r="C367" s="4268" t="s">
        <v>12162</v>
      </c>
      <c r="D367" s="4266"/>
      <c r="E367" s="4266"/>
      <c r="F367" s="4266"/>
      <c r="G367" s="4266"/>
      <c r="H367" s="4266"/>
      <c r="I367" s="4266"/>
      <c r="J367" s="4266"/>
      <c r="K367" s="4266"/>
      <c r="L367" s="4266"/>
      <c r="M367" s="4266"/>
      <c r="N367" s="4269"/>
      <c r="O367" s="3731"/>
      <c r="P367" s="3731"/>
      <c r="Q367" s="3731"/>
      <c r="R367" s="75"/>
      <c r="S367" s="75"/>
      <c r="T367" s="75"/>
      <c r="U367" s="75"/>
      <c r="V367" s="75"/>
      <c r="W367" s="75"/>
      <c r="X367" s="75"/>
      <c r="Y367" s="75"/>
      <c r="Z367" s="75"/>
      <c r="AA367" s="10">
        <v>1</v>
      </c>
    </row>
    <row r="368" spans="1:27" s="3689" customFormat="1" ht="21" customHeight="1">
      <c r="A368" s="5447"/>
      <c r="B368" s="4265"/>
      <c r="C368" s="4268" t="s">
        <v>12163</v>
      </c>
      <c r="D368" s="4266"/>
      <c r="E368" s="4266"/>
      <c r="F368" s="4266"/>
      <c r="G368" s="4266"/>
      <c r="H368" s="4266"/>
      <c r="I368" s="4266"/>
      <c r="J368" s="4266"/>
      <c r="K368" s="4266"/>
      <c r="L368" s="4266"/>
      <c r="M368" s="4266"/>
      <c r="N368" s="4269"/>
      <c r="O368" s="3731"/>
      <c r="P368" s="3731"/>
      <c r="Q368" s="3731"/>
      <c r="R368" s="75"/>
      <c r="S368" s="75"/>
      <c r="T368" s="75"/>
      <c r="U368" s="75"/>
      <c r="V368" s="75"/>
      <c r="W368" s="75"/>
      <c r="X368" s="75"/>
      <c r="Y368" s="75"/>
      <c r="Z368" s="75"/>
      <c r="AA368" s="10">
        <v>1</v>
      </c>
    </row>
    <row r="369" spans="1:27" s="3689" customFormat="1" ht="21" customHeight="1">
      <c r="A369" s="5447"/>
      <c r="B369" s="4265"/>
      <c r="C369" s="4268" t="s">
        <v>12164</v>
      </c>
      <c r="D369" s="4266"/>
      <c r="E369" s="4266"/>
      <c r="F369" s="4266"/>
      <c r="G369" s="4266"/>
      <c r="H369" s="4266"/>
      <c r="I369" s="4266"/>
      <c r="J369" s="4266"/>
      <c r="K369" s="4266"/>
      <c r="L369" s="4266"/>
      <c r="M369" s="4266"/>
      <c r="N369" s="4269"/>
      <c r="O369" s="3731"/>
      <c r="P369" s="3731"/>
      <c r="Q369" s="3731"/>
      <c r="R369" s="75"/>
      <c r="S369" s="75"/>
      <c r="T369" s="75"/>
      <c r="U369" s="75"/>
      <c r="V369" s="75"/>
      <c r="W369" s="75"/>
      <c r="X369" s="75"/>
      <c r="Y369" s="75"/>
      <c r="Z369" s="75"/>
      <c r="AA369" s="10">
        <v>1</v>
      </c>
    </row>
    <row r="370" spans="1:27" s="3689" customFormat="1" ht="21" customHeight="1">
      <c r="A370" s="5447"/>
      <c r="B370" s="4265"/>
      <c r="C370" s="4268" t="s">
        <v>12165</v>
      </c>
      <c r="D370" s="4266"/>
      <c r="E370" s="4266"/>
      <c r="F370" s="4266"/>
      <c r="G370" s="4266"/>
      <c r="H370" s="4266"/>
      <c r="I370" s="4266"/>
      <c r="J370" s="4266"/>
      <c r="K370" s="4266"/>
      <c r="L370" s="4266"/>
      <c r="M370" s="4266"/>
      <c r="N370" s="4269"/>
      <c r="O370" s="3731"/>
      <c r="P370" s="3731"/>
      <c r="Q370" s="3731"/>
      <c r="R370" s="75"/>
      <c r="S370" s="75"/>
      <c r="T370" s="75"/>
      <c r="U370" s="75"/>
      <c r="V370" s="75"/>
      <c r="W370" s="75"/>
      <c r="X370" s="75"/>
      <c r="Y370" s="75"/>
      <c r="Z370" s="75"/>
      <c r="AA370" s="10">
        <v>1</v>
      </c>
    </row>
    <row r="371" spans="1:27" s="3689" customFormat="1" ht="21" customHeight="1">
      <c r="A371" s="5447"/>
      <c r="B371" s="4265"/>
      <c r="C371" s="4266"/>
      <c r="D371" s="4266"/>
      <c r="E371" s="4266"/>
      <c r="F371" s="4266"/>
      <c r="G371" s="4266"/>
      <c r="H371" s="4266"/>
      <c r="I371" s="4266"/>
      <c r="J371" s="4266"/>
      <c r="K371" s="4266"/>
      <c r="L371" s="4266"/>
      <c r="M371" s="4266"/>
      <c r="N371" s="4269"/>
      <c r="O371" s="3731"/>
      <c r="P371" s="3731"/>
      <c r="Q371" s="3731"/>
      <c r="R371" s="75"/>
      <c r="S371" s="75"/>
      <c r="T371" s="75"/>
      <c r="U371" s="75"/>
      <c r="V371" s="75"/>
      <c r="W371" s="75"/>
      <c r="X371" s="75"/>
      <c r="Y371" s="75"/>
      <c r="Z371" s="75"/>
      <c r="AA371" s="10">
        <v>1</v>
      </c>
    </row>
    <row r="372" spans="1:27" s="3689" customFormat="1" ht="21" customHeight="1">
      <c r="A372" s="5447"/>
      <c r="B372" s="4265"/>
      <c r="C372" s="5880" t="s">
        <v>12166</v>
      </c>
      <c r="D372" s="5881"/>
      <c r="E372" s="5881"/>
      <c r="F372" s="5881"/>
      <c r="G372" s="5881"/>
      <c r="H372" s="5881"/>
      <c r="I372" s="5881"/>
      <c r="J372" s="5881"/>
      <c r="K372" s="5881"/>
      <c r="L372" s="5881"/>
      <c r="M372" s="5882"/>
      <c r="N372" s="4269"/>
      <c r="O372" s="3731"/>
      <c r="P372" s="3731"/>
      <c r="Q372" s="3731"/>
      <c r="R372" s="75"/>
      <c r="S372" s="75"/>
      <c r="T372" s="75"/>
      <c r="U372" s="75"/>
      <c r="V372" s="75"/>
      <c r="W372" s="75"/>
      <c r="X372" s="75"/>
      <c r="Y372" s="75"/>
      <c r="Z372" s="75"/>
      <c r="AA372" s="10">
        <v>1</v>
      </c>
    </row>
    <row r="373" spans="1:27" s="3689" customFormat="1" ht="21" customHeight="1">
      <c r="A373" s="5447"/>
      <c r="B373" s="4265"/>
      <c r="C373" s="4270"/>
      <c r="D373" s="4271"/>
      <c r="E373" s="3731"/>
      <c r="F373" s="4272" t="s">
        <v>6504</v>
      </c>
      <c r="G373" s="4271"/>
      <c r="H373" s="5883" t="s">
        <v>12037</v>
      </c>
      <c r="I373" s="5883"/>
      <c r="J373" s="5883"/>
      <c r="K373" s="5883"/>
      <c r="L373" s="5883"/>
      <c r="M373" s="5884"/>
      <c r="N373" s="4269"/>
      <c r="O373" s="3731"/>
      <c r="P373" s="3731"/>
      <c r="Q373" s="3731"/>
      <c r="R373" s="75"/>
      <c r="S373" s="75"/>
      <c r="T373" s="75"/>
      <c r="U373" s="75"/>
      <c r="V373" s="75"/>
      <c r="W373" s="75"/>
      <c r="X373" s="75"/>
      <c r="Y373" s="75"/>
      <c r="Z373" s="75"/>
      <c r="AA373" s="10">
        <v>1</v>
      </c>
    </row>
    <row r="374" spans="1:27" s="3689" customFormat="1" ht="21" customHeight="1">
      <c r="A374" s="5447"/>
      <c r="B374" s="4265"/>
      <c r="C374" s="4273" t="s">
        <v>6632</v>
      </c>
      <c r="D374" s="5885" t="s">
        <v>12167</v>
      </c>
      <c r="E374" s="5885"/>
      <c r="F374" s="4274">
        <v>2</v>
      </c>
      <c r="G374" s="4275"/>
      <c r="H374" s="3706" t="s">
        <v>12168</v>
      </c>
      <c r="I374" s="4275"/>
      <c r="J374" s="4275"/>
      <c r="K374" s="4276"/>
      <c r="L374" s="4276"/>
      <c r="M374" s="4277"/>
      <c r="N374" s="4269"/>
      <c r="O374" s="3731"/>
      <c r="P374" s="3731"/>
      <c r="Q374" s="3731"/>
      <c r="R374" s="75"/>
      <c r="S374" s="75"/>
      <c r="T374" s="75"/>
      <c r="U374" s="75"/>
      <c r="V374" s="75"/>
      <c r="W374" s="75"/>
      <c r="X374" s="75"/>
      <c r="Y374" s="75"/>
      <c r="Z374" s="75"/>
      <c r="AA374" s="10">
        <v>1</v>
      </c>
    </row>
    <row r="375" spans="1:27" s="3689" customFormat="1" ht="21" customHeight="1">
      <c r="A375" s="5447"/>
      <c r="B375" s="4265"/>
      <c r="C375" s="4278">
        <v>10</v>
      </c>
      <c r="D375" s="4279" t="s">
        <v>12169</v>
      </c>
      <c r="E375" s="3731"/>
      <c r="F375" s="4280">
        <f>C375*F374</f>
        <v>20</v>
      </c>
      <c r="G375" s="4281"/>
      <c r="H375" s="3706" t="s">
        <v>12170</v>
      </c>
      <c r="I375" s="4275"/>
      <c r="J375" s="4275"/>
      <c r="K375" s="4276"/>
      <c r="L375" s="4276"/>
      <c r="M375" s="4277"/>
      <c r="N375" s="4269"/>
      <c r="O375" s="3731"/>
      <c r="P375" s="3731"/>
      <c r="Q375" s="3731"/>
      <c r="R375" s="75"/>
      <c r="S375" s="75"/>
      <c r="T375" s="75"/>
      <c r="U375" s="75"/>
      <c r="V375" s="75"/>
      <c r="W375" s="75"/>
      <c r="X375" s="75"/>
      <c r="Y375" s="75"/>
      <c r="Z375" s="75"/>
      <c r="AA375" s="10">
        <v>1</v>
      </c>
    </row>
    <row r="376" spans="1:27" s="3689" customFormat="1" ht="21" customHeight="1">
      <c r="A376" s="5447"/>
      <c r="B376" s="4265"/>
      <c r="C376" s="4282"/>
      <c r="D376" s="4283"/>
      <c r="E376" s="4276"/>
      <c r="F376" s="4276"/>
      <c r="G376" s="4276"/>
      <c r="H376" s="3706" t="s">
        <v>12171</v>
      </c>
      <c r="I376" s="4284"/>
      <c r="J376" s="4275"/>
      <c r="K376" s="4276"/>
      <c r="L376" s="4276"/>
      <c r="M376" s="4277"/>
      <c r="N376" s="4269"/>
      <c r="O376" s="3731"/>
      <c r="P376" s="3731"/>
      <c r="Q376" s="3731"/>
      <c r="R376" s="75"/>
      <c r="S376" s="75"/>
      <c r="T376" s="75"/>
      <c r="U376" s="75"/>
      <c r="V376" s="75"/>
      <c r="W376" s="75"/>
      <c r="X376" s="75"/>
      <c r="Y376" s="75"/>
      <c r="Z376" s="75"/>
      <c r="AA376" s="10">
        <v>1</v>
      </c>
    </row>
    <row r="377" spans="1:27" s="3689" customFormat="1" ht="21" customHeight="1">
      <c r="A377" s="5447"/>
      <c r="B377" s="4265"/>
      <c r="C377" s="4273"/>
      <c r="D377" s="4285"/>
      <c r="E377" s="4276"/>
      <c r="F377" s="4276"/>
      <c r="G377" s="4276"/>
      <c r="H377" s="3706"/>
      <c r="I377" s="4275"/>
      <c r="J377" s="4275"/>
      <c r="K377" s="4276"/>
      <c r="L377" s="4276"/>
      <c r="M377" s="4277"/>
      <c r="N377" s="4269"/>
      <c r="O377" s="3731"/>
      <c r="P377" s="3731"/>
      <c r="Q377" s="3731"/>
      <c r="R377" s="75"/>
      <c r="S377" s="75"/>
      <c r="T377" s="75"/>
      <c r="U377" s="75"/>
      <c r="V377" s="75"/>
      <c r="W377" s="75"/>
      <c r="X377" s="75"/>
      <c r="Y377" s="75"/>
      <c r="Z377" s="75"/>
      <c r="AA377" s="10">
        <v>1</v>
      </c>
    </row>
    <row r="378" spans="1:27" s="3689" customFormat="1" ht="21" customHeight="1">
      <c r="A378" s="5447"/>
      <c r="B378" s="4265"/>
      <c r="C378" s="4286" t="s">
        <v>6504</v>
      </c>
      <c r="D378" s="4287" t="s">
        <v>12172</v>
      </c>
      <c r="E378" s="4288"/>
      <c r="F378" s="4288"/>
      <c r="G378" s="4288"/>
      <c r="H378" s="4288"/>
      <c r="I378" s="4288"/>
      <c r="J378" s="4288"/>
      <c r="K378" s="4288"/>
      <c r="L378" s="4288"/>
      <c r="M378" s="4289"/>
      <c r="N378" s="4269"/>
      <c r="O378" s="3731"/>
      <c r="P378" s="3731"/>
      <c r="Q378" s="3731"/>
      <c r="R378" s="75"/>
      <c r="S378" s="75"/>
      <c r="T378" s="75"/>
      <c r="U378" s="75"/>
      <c r="V378" s="75"/>
      <c r="W378" s="75"/>
      <c r="X378" s="75"/>
      <c r="Y378" s="75"/>
      <c r="Z378" s="75"/>
      <c r="AA378" s="10">
        <v>1</v>
      </c>
    </row>
    <row r="379" spans="1:27" s="3689" customFormat="1" ht="21" customHeight="1">
      <c r="A379" s="5447"/>
      <c r="B379" s="4265"/>
      <c r="C379" s="4290" t="s">
        <v>6632</v>
      </c>
      <c r="D379" s="4291" t="s">
        <v>12173</v>
      </c>
      <c r="E379" s="4292"/>
      <c r="F379" s="4292"/>
      <c r="G379" s="4292"/>
      <c r="H379" s="4292"/>
      <c r="I379" s="4292"/>
      <c r="J379" s="4292"/>
      <c r="K379" s="4292"/>
      <c r="L379" s="4292"/>
      <c r="M379" s="4293"/>
      <c r="N379" s="4269"/>
      <c r="O379" s="3731"/>
      <c r="P379" s="3731"/>
      <c r="Q379" s="3731"/>
      <c r="R379" s="75"/>
      <c r="S379" s="75"/>
      <c r="T379" s="75"/>
      <c r="U379" s="75"/>
      <c r="V379" s="75"/>
      <c r="W379" s="75"/>
      <c r="X379" s="75"/>
      <c r="Y379" s="75"/>
      <c r="Z379" s="75"/>
      <c r="AA379" s="10">
        <v>1</v>
      </c>
    </row>
    <row r="380" spans="1:27" s="3689" customFormat="1" ht="21" customHeight="1">
      <c r="A380" s="5447"/>
      <c r="B380" s="4294" t="str">
        <f ca="1">CELL("nomfichier",A376)</f>
        <v>D:\Données\1.UPRT\0-UPRT.fait\1-UPRT.FR-SITE-WEB\ff-fiches-fabrications\ff.fiches.fabrication.2023\ffr.restaurant.2023\[ff.3.OU.6.RECETTES.29.11.2025.xlsx]aides cuisine</v>
      </c>
      <c r="C380" s="4266"/>
      <c r="D380" s="4266"/>
      <c r="E380" s="4266"/>
      <c r="F380" s="4266"/>
      <c r="G380" s="4266"/>
      <c r="H380" s="4266"/>
      <c r="I380" s="4266"/>
      <c r="J380" s="4266"/>
      <c r="K380" s="4266"/>
      <c r="L380" s="4266"/>
      <c r="M380" s="4266"/>
      <c r="N380" s="4269"/>
      <c r="O380" s="3731"/>
      <c r="P380" s="3731"/>
      <c r="Q380" s="3731"/>
      <c r="R380" s="75"/>
      <c r="S380" s="75"/>
      <c r="T380" s="75"/>
      <c r="U380" s="75"/>
      <c r="V380" s="75"/>
      <c r="W380" s="75"/>
      <c r="X380" s="75"/>
      <c r="Y380" s="75"/>
      <c r="Z380" s="75"/>
      <c r="AA380" s="10">
        <v>1</v>
      </c>
    </row>
    <row r="381" spans="1:27" s="3689" customFormat="1" ht="21" customHeight="1">
      <c r="A381" s="5447"/>
      <c r="B381" s="5886" t="s">
        <v>12174</v>
      </c>
      <c r="C381" s="5887"/>
      <c r="D381" s="5887"/>
      <c r="E381" s="5887"/>
      <c r="F381" s="5887"/>
      <c r="G381" s="5887"/>
      <c r="H381" s="5887"/>
      <c r="I381" s="5887"/>
      <c r="J381" s="5887"/>
      <c r="K381" s="5887"/>
      <c r="L381" s="5887"/>
      <c r="M381" s="5887"/>
      <c r="N381" s="5888"/>
      <c r="O381" s="3731"/>
      <c r="P381" s="3731"/>
      <c r="Q381" s="3731"/>
      <c r="R381" s="75"/>
      <c r="S381" s="75"/>
      <c r="T381" s="75"/>
      <c r="U381" s="75"/>
      <c r="V381" s="75"/>
      <c r="W381" s="75"/>
      <c r="X381" s="75"/>
      <c r="Y381" s="75"/>
      <c r="Z381" s="75"/>
      <c r="AA381" s="10">
        <v>1</v>
      </c>
    </row>
    <row r="382" spans="1:27" s="3689" customFormat="1" ht="21" customHeight="1" thickBot="1">
      <c r="A382" s="5447"/>
      <c r="B382" s="5889"/>
      <c r="C382" s="5890"/>
      <c r="D382" s="5890"/>
      <c r="E382" s="5890"/>
      <c r="F382" s="5890"/>
      <c r="G382" s="5890"/>
      <c r="H382" s="5890"/>
      <c r="I382" s="5890"/>
      <c r="J382" s="5890"/>
      <c r="K382" s="5890"/>
      <c r="L382" s="5890"/>
      <c r="M382" s="5890"/>
      <c r="N382" s="5891"/>
      <c r="O382" s="3731"/>
      <c r="P382" s="3731"/>
      <c r="Q382" s="3731"/>
      <c r="R382" s="75"/>
      <c r="S382" s="75"/>
      <c r="T382" s="75"/>
      <c r="U382" s="75"/>
      <c r="V382" s="75"/>
      <c r="W382" s="75"/>
      <c r="X382" s="75"/>
      <c r="Y382" s="75"/>
      <c r="Z382" s="75"/>
      <c r="AA382" s="10">
        <v>1</v>
      </c>
    </row>
    <row r="383" spans="1:27" s="3689" customFormat="1" ht="21" customHeight="1" thickBot="1">
      <c r="B383" s="3731"/>
      <c r="C383" s="3731"/>
      <c r="D383" s="3731"/>
      <c r="E383" s="3731"/>
      <c r="F383" s="3731"/>
      <c r="G383" s="3731"/>
      <c r="H383" s="3731"/>
      <c r="I383" s="3731"/>
      <c r="J383" s="3731"/>
      <c r="K383" s="3731"/>
      <c r="L383" s="3731"/>
      <c r="M383" s="3731"/>
      <c r="N383" s="3731"/>
      <c r="O383" s="3731"/>
      <c r="P383" s="3731"/>
      <c r="Q383" s="3731"/>
      <c r="R383" s="75"/>
      <c r="S383" s="75"/>
      <c r="T383" s="75"/>
      <c r="U383" s="75"/>
      <c r="V383" s="75"/>
      <c r="W383" s="75"/>
      <c r="X383" s="75"/>
      <c r="Y383" s="75"/>
      <c r="Z383" s="75"/>
      <c r="AA383" s="10">
        <v>1</v>
      </c>
    </row>
    <row r="384" spans="1:27" s="3689" customFormat="1" ht="21" customHeight="1">
      <c r="A384" s="3965" t="s">
        <v>89</v>
      </c>
      <c r="B384" s="5868" t="str">
        <f>B386</f>
        <v>ŒUFS poids et %</v>
      </c>
      <c r="C384" s="5869"/>
      <c r="D384" s="5869"/>
      <c r="E384" s="5869"/>
      <c r="F384" s="5869"/>
      <c r="G384" s="5869"/>
      <c r="H384" s="5869"/>
      <c r="I384" s="5869"/>
      <c r="J384" s="5869"/>
      <c r="K384" s="5869"/>
      <c r="L384" s="5869"/>
      <c r="M384" s="5869"/>
      <c r="N384" s="5870"/>
      <c r="O384" s="3731"/>
      <c r="P384" s="3731"/>
      <c r="Q384" s="3731"/>
      <c r="R384" s="75"/>
      <c r="S384" s="75"/>
      <c r="T384" s="75"/>
      <c r="U384" s="75"/>
      <c r="V384" s="75"/>
      <c r="W384" s="75"/>
      <c r="X384" s="75"/>
      <c r="Y384" s="75"/>
      <c r="Z384" s="75"/>
      <c r="AA384" s="10">
        <v>1</v>
      </c>
    </row>
    <row r="385" spans="1:27" s="3689" customFormat="1" ht="21" customHeight="1">
      <c r="A385" s="5378" t="str">
        <f>B386</f>
        <v>ŒUFS poids et %</v>
      </c>
      <c r="B385" s="3756" t="str">
        <f>ADDRESS(ROW(),COLUMN(),4)</f>
        <v>B385</v>
      </c>
      <c r="C385" s="3358" t="s">
        <v>6434</v>
      </c>
      <c r="D385" s="3745"/>
      <c r="E385" s="3745"/>
      <c r="F385" s="3745"/>
      <c r="G385" s="3745"/>
      <c r="H385" s="3745"/>
      <c r="I385" s="3745"/>
      <c r="J385" s="3745"/>
      <c r="K385" s="3745"/>
      <c r="L385" s="3745"/>
      <c r="M385" s="3745"/>
      <c r="N385" s="3749"/>
      <c r="O385" s="3731"/>
      <c r="P385" s="3731"/>
      <c r="Q385" s="3731"/>
      <c r="R385" s="75"/>
      <c r="S385" s="75"/>
      <c r="T385" s="75"/>
      <c r="U385" s="75"/>
      <c r="V385" s="75"/>
      <c r="W385" s="75"/>
      <c r="X385" s="75"/>
      <c r="Y385" s="75"/>
      <c r="Z385" s="75"/>
      <c r="AA385" s="10">
        <v>1</v>
      </c>
    </row>
    <row r="386" spans="1:27" s="3689" customFormat="1" ht="21" customHeight="1">
      <c r="A386" s="5447"/>
      <c r="B386" s="5871" t="s">
        <v>11936</v>
      </c>
      <c r="C386" s="5872"/>
      <c r="D386" s="5872"/>
      <c r="E386" s="5872"/>
      <c r="F386" s="5872"/>
      <c r="G386" s="5872"/>
      <c r="H386" s="5872"/>
      <c r="I386" s="5872"/>
      <c r="J386" s="5872"/>
      <c r="K386" s="5872"/>
      <c r="L386" s="5872"/>
      <c r="M386" s="5872"/>
      <c r="N386" s="5873"/>
      <c r="O386" s="3731"/>
      <c r="P386" s="3731"/>
      <c r="Q386" s="3731"/>
      <c r="R386" s="75"/>
      <c r="S386" s="75"/>
      <c r="T386" s="75"/>
      <c r="U386" s="75"/>
      <c r="V386" s="75"/>
      <c r="W386" s="75"/>
      <c r="X386" s="75"/>
      <c r="Y386" s="75"/>
      <c r="Z386" s="75"/>
      <c r="AA386" s="10">
        <v>1</v>
      </c>
    </row>
    <row r="387" spans="1:27" s="3689" customFormat="1" ht="21" customHeight="1">
      <c r="A387" s="5447"/>
      <c r="B387" s="5871"/>
      <c r="C387" s="5872"/>
      <c r="D387" s="5872"/>
      <c r="E387" s="5872"/>
      <c r="F387" s="5872"/>
      <c r="G387" s="5872"/>
      <c r="H387" s="5872"/>
      <c r="I387" s="5872"/>
      <c r="J387" s="5872"/>
      <c r="K387" s="5872"/>
      <c r="L387" s="5872"/>
      <c r="M387" s="5872"/>
      <c r="N387" s="5873"/>
      <c r="O387" s="3731"/>
      <c r="P387" s="3731"/>
      <c r="Q387" s="3731"/>
      <c r="R387" s="75"/>
      <c r="S387" s="75"/>
      <c r="T387" s="75"/>
      <c r="U387" s="75"/>
      <c r="V387" s="75"/>
      <c r="W387" s="75"/>
      <c r="X387" s="75"/>
      <c r="Y387" s="75"/>
      <c r="Z387" s="75"/>
      <c r="AA387" s="10">
        <v>1</v>
      </c>
    </row>
    <row r="388" spans="1:27" s="3689" customFormat="1" ht="21" customHeight="1">
      <c r="A388" s="5447"/>
      <c r="B388" s="5874" t="s">
        <v>12094</v>
      </c>
      <c r="C388" s="5875"/>
      <c r="D388" s="5875"/>
      <c r="E388" s="5875"/>
      <c r="F388" s="5875"/>
      <c r="G388" s="5875"/>
      <c r="H388" s="5875"/>
      <c r="I388" s="5875"/>
      <c r="J388" s="5875"/>
      <c r="K388" s="5875"/>
      <c r="L388" s="5875"/>
      <c r="M388" s="5875"/>
      <c r="N388" s="5876"/>
      <c r="O388" s="3731"/>
      <c r="P388" s="3731"/>
      <c r="Q388" s="3731"/>
      <c r="R388" s="75"/>
      <c r="S388" s="75"/>
      <c r="T388" s="75"/>
      <c r="U388" s="75"/>
      <c r="V388" s="75"/>
      <c r="W388" s="75"/>
      <c r="X388" s="75"/>
      <c r="Y388" s="75"/>
      <c r="Z388" s="75"/>
      <c r="AA388" s="10">
        <v>1</v>
      </c>
    </row>
    <row r="389" spans="1:27" s="3689" customFormat="1" ht="21" customHeight="1">
      <c r="A389" s="5447"/>
      <c r="B389" s="5877"/>
      <c r="C389" s="5878"/>
      <c r="D389" s="5878"/>
      <c r="E389" s="5878"/>
      <c r="F389" s="5878"/>
      <c r="G389" s="5878"/>
      <c r="H389" s="5878"/>
      <c r="I389" s="5878"/>
      <c r="J389" s="5878"/>
      <c r="K389" s="5878"/>
      <c r="L389" s="5878"/>
      <c r="M389" s="5878"/>
      <c r="N389" s="5879"/>
      <c r="O389" s="3731"/>
      <c r="P389" s="3731"/>
      <c r="Q389" s="3731"/>
      <c r="R389" s="75"/>
      <c r="S389" s="75"/>
      <c r="T389" s="75"/>
      <c r="U389" s="75"/>
      <c r="V389" s="75"/>
      <c r="W389" s="75"/>
      <c r="X389" s="75"/>
      <c r="Y389" s="75"/>
      <c r="Z389" s="75"/>
      <c r="AA389" s="10">
        <v>1</v>
      </c>
    </row>
    <row r="390" spans="1:27" s="3689" customFormat="1" ht="21" customHeight="1">
      <c r="A390" s="5447"/>
      <c r="B390" s="5892" t="s">
        <v>11936</v>
      </c>
      <c r="C390" s="5893"/>
      <c r="D390" s="5893"/>
      <c r="E390" s="5893"/>
      <c r="F390" s="5893"/>
      <c r="G390" s="5893"/>
      <c r="H390" s="5893"/>
      <c r="I390" s="5893"/>
      <c r="J390" s="5893"/>
      <c r="K390" s="5893"/>
      <c r="L390" s="5893"/>
      <c r="M390" s="5893"/>
      <c r="N390" s="5894"/>
      <c r="O390" s="3731"/>
      <c r="P390" s="3731"/>
      <c r="Q390" s="3731"/>
      <c r="R390" s="75"/>
      <c r="S390" s="75"/>
      <c r="T390" s="75"/>
      <c r="U390" s="75"/>
      <c r="V390" s="75"/>
      <c r="W390" s="75"/>
      <c r="X390" s="75"/>
      <c r="Y390" s="75"/>
      <c r="Z390" s="75"/>
      <c r="AA390" s="10">
        <v>1</v>
      </c>
    </row>
    <row r="391" spans="1:27" s="3689" customFormat="1" ht="21" customHeight="1">
      <c r="A391" s="5447"/>
      <c r="B391" s="4295" t="s">
        <v>6632</v>
      </c>
      <c r="C391" s="4296"/>
      <c r="D391" s="4297" t="s">
        <v>6504</v>
      </c>
      <c r="E391" s="4296"/>
      <c r="F391" s="4296"/>
      <c r="G391" s="4298" t="s">
        <v>6632</v>
      </c>
      <c r="H391" s="4296"/>
      <c r="I391" s="4297" t="s">
        <v>6504</v>
      </c>
      <c r="J391" s="4296"/>
      <c r="K391" s="4298" t="s">
        <v>6632</v>
      </c>
      <c r="L391" s="4296"/>
      <c r="M391" s="4297" t="s">
        <v>6504</v>
      </c>
      <c r="N391" s="4299"/>
      <c r="O391" s="3731"/>
      <c r="P391" s="3731"/>
      <c r="Q391" s="3731"/>
      <c r="R391" s="75"/>
      <c r="S391" s="75"/>
      <c r="T391" s="75"/>
      <c r="U391" s="75"/>
      <c r="V391" s="75"/>
      <c r="W391" s="75"/>
      <c r="X391" s="75"/>
      <c r="Y391" s="75"/>
      <c r="Z391" s="75"/>
      <c r="AA391" s="10">
        <v>1</v>
      </c>
    </row>
    <row r="392" spans="1:27" s="3689" customFormat="1" ht="21" customHeight="1">
      <c r="A392" s="5447"/>
      <c r="B392" s="5895" t="s">
        <v>12175</v>
      </c>
      <c r="C392" s="5896"/>
      <c r="D392" s="4300">
        <v>50</v>
      </c>
      <c r="E392" s="4301">
        <v>1</v>
      </c>
      <c r="F392" s="4302"/>
      <c r="G392" s="5897" t="s">
        <v>12176</v>
      </c>
      <c r="H392" s="5898"/>
      <c r="I392" s="4300">
        <v>20</v>
      </c>
      <c r="J392" s="4303">
        <f>I392/D392</f>
        <v>0.4</v>
      </c>
      <c r="K392" s="5897" t="s">
        <v>12177</v>
      </c>
      <c r="L392" s="5898"/>
      <c r="M392" s="4300">
        <v>30</v>
      </c>
      <c r="N392" s="4304">
        <f>M392/D392</f>
        <v>0.6</v>
      </c>
      <c r="O392" s="3731"/>
      <c r="P392" s="3731"/>
      <c r="Q392" s="3731"/>
      <c r="R392" s="75"/>
      <c r="S392" s="75"/>
      <c r="T392" s="75"/>
      <c r="U392" s="75"/>
      <c r="V392" s="75"/>
      <c r="W392" s="75"/>
      <c r="X392" s="75"/>
      <c r="Y392" s="75"/>
      <c r="Z392" s="75"/>
      <c r="AA392" s="10">
        <v>1</v>
      </c>
    </row>
    <row r="393" spans="1:27" s="3689" customFormat="1" ht="21" customHeight="1">
      <c r="A393" s="5447"/>
      <c r="B393" s="4305">
        <v>4</v>
      </c>
      <c r="C393" s="4306" t="s">
        <v>12178</v>
      </c>
      <c r="D393" s="4306">
        <f>B393*D392</f>
        <v>200</v>
      </c>
      <c r="E393" s="4279" t="s">
        <v>12179</v>
      </c>
      <c r="F393" s="3731"/>
      <c r="G393" s="4305">
        <v>10</v>
      </c>
      <c r="H393" s="4306" t="s">
        <v>12180</v>
      </c>
      <c r="I393" s="4306">
        <f>G393*I392</f>
        <v>200</v>
      </c>
      <c r="J393" s="4279" t="s">
        <v>12179</v>
      </c>
      <c r="K393" s="4305">
        <v>12</v>
      </c>
      <c r="L393" s="4306" t="s">
        <v>12181</v>
      </c>
      <c r="M393" s="4306">
        <f>K393*M392</f>
        <v>360</v>
      </c>
      <c r="N393" s="4307" t="s">
        <v>12179</v>
      </c>
      <c r="O393" s="3731"/>
      <c r="P393" s="3731"/>
      <c r="Q393" s="3731"/>
      <c r="R393" s="75"/>
      <c r="S393" s="75"/>
      <c r="T393" s="75"/>
      <c r="U393" s="75"/>
      <c r="V393" s="75"/>
      <c r="W393" s="75"/>
      <c r="X393" s="75"/>
      <c r="Y393" s="75"/>
      <c r="Z393" s="75"/>
      <c r="AA393" s="10">
        <v>1</v>
      </c>
    </row>
    <row r="394" spans="1:27" s="3689" customFormat="1" ht="21" customHeight="1">
      <c r="A394" s="5447"/>
      <c r="B394" s="4308" t="s">
        <v>3906</v>
      </c>
      <c r="C394" s="4309" t="s">
        <v>12182</v>
      </c>
      <c r="D394" s="4309" t="s">
        <v>12183</v>
      </c>
      <c r="E394" s="4309" t="s">
        <v>11496</v>
      </c>
      <c r="F394" s="3731"/>
      <c r="G394" s="4308" t="s">
        <v>3906</v>
      </c>
      <c r="H394" s="4309" t="s">
        <v>12182</v>
      </c>
      <c r="I394" s="4309" t="s">
        <v>12183</v>
      </c>
      <c r="J394" s="4309" t="s">
        <v>11496</v>
      </c>
      <c r="K394" s="4308" t="s">
        <v>3906</v>
      </c>
      <c r="L394" s="4309" t="s">
        <v>12182</v>
      </c>
      <c r="M394" s="4309" t="s">
        <v>12183</v>
      </c>
      <c r="N394" s="4310" t="s">
        <v>11496</v>
      </c>
      <c r="O394" s="3731"/>
      <c r="P394" s="3731"/>
      <c r="Q394" s="3731"/>
      <c r="R394" s="75"/>
      <c r="S394" s="75"/>
      <c r="T394" s="75"/>
      <c r="U394" s="75"/>
      <c r="V394" s="75"/>
      <c r="W394" s="75"/>
      <c r="X394" s="75"/>
      <c r="Y394" s="75"/>
      <c r="Z394" s="75"/>
      <c r="AA394" s="10">
        <v>1</v>
      </c>
    </row>
    <row r="395" spans="1:27" s="3689" customFormat="1" ht="21" customHeight="1">
      <c r="A395" s="5447"/>
      <c r="B395" s="4311">
        <f>D393</f>
        <v>200</v>
      </c>
      <c r="C395" s="4312">
        <f>B395*C396</f>
        <v>24.489795918367346</v>
      </c>
      <c r="D395" s="4312">
        <f>B395*D396</f>
        <v>22.448979591836736</v>
      </c>
      <c r="E395" s="4312">
        <f>B395*E396</f>
        <v>153.0612244897959</v>
      </c>
      <c r="F395" s="3731"/>
      <c r="G395" s="4311">
        <f>I393</f>
        <v>200</v>
      </c>
      <c r="H395" s="4313">
        <f>G395*H396</f>
        <v>34.4</v>
      </c>
      <c r="I395" s="4313">
        <f>G395*I396</f>
        <v>64.600000000000009</v>
      </c>
      <c r="J395" s="4313">
        <f>G395*J396</f>
        <v>101</v>
      </c>
      <c r="K395" s="4311">
        <f>M393</f>
        <v>360</v>
      </c>
      <c r="L395" s="4312">
        <f>K395*L396</f>
        <v>39.96</v>
      </c>
      <c r="M395" s="4312">
        <f>K395*M396</f>
        <v>0</v>
      </c>
      <c r="N395" s="4314">
        <f>K395*N396</f>
        <v>320</v>
      </c>
      <c r="O395" s="3731"/>
      <c r="P395" s="3731"/>
      <c r="Q395" s="3731"/>
      <c r="R395" s="75"/>
      <c r="S395" s="75"/>
      <c r="T395" s="75"/>
      <c r="U395" s="75"/>
      <c r="V395" s="75"/>
      <c r="W395" s="75"/>
      <c r="X395" s="75"/>
      <c r="Y395" s="75"/>
      <c r="Z395" s="75"/>
      <c r="AA395" s="10">
        <v>1</v>
      </c>
    </row>
    <row r="396" spans="1:27" s="3689" customFormat="1" ht="21" customHeight="1">
      <c r="A396" s="5447"/>
      <c r="B396" s="4315">
        <f>C396+D396+E396</f>
        <v>1</v>
      </c>
      <c r="C396" s="4316">
        <v>0.12244897959183673</v>
      </c>
      <c r="D396" s="4316">
        <v>0.11224489795918367</v>
      </c>
      <c r="E396" s="4316">
        <v>0.76530612244897955</v>
      </c>
      <c r="F396" s="3731"/>
      <c r="G396" s="4315">
        <f>H396+I396+J396</f>
        <v>1</v>
      </c>
      <c r="H396" s="4316">
        <v>0.17199999999999999</v>
      </c>
      <c r="I396" s="4316">
        <v>0.32300000000000001</v>
      </c>
      <c r="J396" s="4316">
        <v>0.505</v>
      </c>
      <c r="K396" s="4315">
        <f>L396+M396+N396</f>
        <v>0.99988888888888894</v>
      </c>
      <c r="L396" s="4316">
        <v>0.111</v>
      </c>
      <c r="M396" s="4317">
        <v>0</v>
      </c>
      <c r="N396" s="4318">
        <v>0.88888888888888895</v>
      </c>
      <c r="O396" s="3731"/>
      <c r="P396" s="3731"/>
      <c r="Q396" s="3731"/>
      <c r="R396" s="75"/>
      <c r="S396" s="75"/>
      <c r="T396" s="75"/>
      <c r="U396" s="75"/>
      <c r="V396" s="75"/>
      <c r="W396" s="75"/>
      <c r="X396" s="75"/>
      <c r="Y396" s="75"/>
      <c r="Z396" s="75"/>
      <c r="AA396" s="10">
        <v>1</v>
      </c>
    </row>
    <row r="397" spans="1:27" s="3689" customFormat="1" ht="21" customHeight="1">
      <c r="A397" s="5447"/>
      <c r="B397" s="4319"/>
      <c r="C397" s="4297" t="s">
        <v>6504</v>
      </c>
      <c r="D397" s="4297" t="s">
        <v>6504</v>
      </c>
      <c r="E397" s="4297" t="s">
        <v>6504</v>
      </c>
      <c r="F397" s="4320"/>
      <c r="G397" s="4319"/>
      <c r="H397" s="4297" t="s">
        <v>6504</v>
      </c>
      <c r="I397" s="4297" t="s">
        <v>6504</v>
      </c>
      <c r="J397" s="4297" t="s">
        <v>6504</v>
      </c>
      <c r="K397" s="4319"/>
      <c r="L397" s="4297" t="s">
        <v>6504</v>
      </c>
      <c r="M397" s="4321"/>
      <c r="N397" s="4322" t="s">
        <v>6504</v>
      </c>
      <c r="O397" s="3731"/>
      <c r="P397" s="3731"/>
      <c r="Q397" s="3731"/>
      <c r="R397" s="75"/>
      <c r="S397" s="75"/>
      <c r="T397" s="75"/>
      <c r="U397" s="75"/>
      <c r="V397" s="75"/>
      <c r="W397" s="75"/>
      <c r="X397" s="75"/>
      <c r="Y397" s="75"/>
      <c r="Z397" s="75"/>
      <c r="AA397" s="10">
        <v>1</v>
      </c>
    </row>
    <row r="398" spans="1:27" s="3689" customFormat="1" ht="21" customHeight="1">
      <c r="A398" s="5447"/>
      <c r="B398" s="4323" t="s">
        <v>6504</v>
      </c>
      <c r="C398" s="4324" t="s">
        <v>12184</v>
      </c>
      <c r="D398" s="4325"/>
      <c r="E398" s="4325"/>
      <c r="F398" s="4325"/>
      <c r="G398" s="4325"/>
      <c r="H398" s="4325"/>
      <c r="I398" s="4325"/>
      <c r="J398" s="4325"/>
      <c r="K398" s="4325"/>
      <c r="L398" s="4325"/>
      <c r="M398" s="4325"/>
      <c r="N398" s="4326"/>
      <c r="O398" s="3731"/>
      <c r="P398" s="3731"/>
      <c r="Q398" s="3731"/>
      <c r="R398" s="75"/>
      <c r="S398" s="75"/>
      <c r="T398" s="75"/>
      <c r="U398" s="75"/>
      <c r="V398" s="75"/>
      <c r="W398" s="75"/>
      <c r="X398" s="75"/>
      <c r="Y398" s="75"/>
      <c r="Z398" s="75"/>
      <c r="AA398" s="10">
        <v>1</v>
      </c>
    </row>
    <row r="399" spans="1:27" s="3689" customFormat="1" ht="21" customHeight="1">
      <c r="A399" s="5447"/>
      <c r="B399" s="4327" t="s">
        <v>6632</v>
      </c>
      <c r="C399" s="4328" t="s">
        <v>12185</v>
      </c>
      <c r="D399" s="4325"/>
      <c r="E399" s="4325"/>
      <c r="F399" s="4325"/>
      <c r="G399" s="4325"/>
      <c r="H399" s="4325"/>
      <c r="I399" s="4325"/>
      <c r="J399" s="4325"/>
      <c r="K399" s="4325"/>
      <c r="L399" s="4325"/>
      <c r="M399" s="4266"/>
      <c r="N399" s="4329" t="s">
        <v>12158</v>
      </c>
      <c r="O399" s="3731"/>
      <c r="P399" s="3731"/>
      <c r="Q399" s="3731"/>
      <c r="R399" s="75"/>
      <c r="S399" s="75"/>
      <c r="T399" s="75"/>
      <c r="U399" s="75"/>
      <c r="V399" s="75"/>
      <c r="W399" s="75"/>
      <c r="X399" s="75"/>
      <c r="Y399" s="75"/>
      <c r="Z399" s="75"/>
      <c r="AA399" s="10">
        <v>1</v>
      </c>
    </row>
    <row r="400" spans="1:27" s="3689" customFormat="1" ht="21" customHeight="1">
      <c r="A400" s="5447"/>
      <c r="B400" s="4330"/>
      <c r="C400" s="4272"/>
      <c r="D400" s="4331" t="s">
        <v>12186</v>
      </c>
      <c r="E400" s="3706" t="s">
        <v>12187</v>
      </c>
      <c r="F400" s="3731"/>
      <c r="G400" s="4317"/>
      <c r="H400" s="4272"/>
      <c r="I400" s="4272"/>
      <c r="J400" s="4272"/>
      <c r="K400" s="4325"/>
      <c r="L400" s="4325"/>
      <c r="M400" s="4266"/>
      <c r="N400" s="4326"/>
      <c r="O400" s="3731"/>
      <c r="P400" s="3731"/>
      <c r="Q400" s="3731"/>
      <c r="R400" s="75"/>
      <c r="S400" s="75"/>
      <c r="T400" s="75"/>
      <c r="U400" s="75"/>
      <c r="V400" s="75"/>
      <c r="W400" s="75"/>
      <c r="X400" s="75"/>
      <c r="Y400" s="75"/>
      <c r="Z400" s="75"/>
      <c r="AA400" s="10">
        <v>1</v>
      </c>
    </row>
    <row r="401" spans="1:27" s="3689" customFormat="1" ht="21" customHeight="1">
      <c r="A401" s="5447"/>
      <c r="B401" s="5886" t="s">
        <v>12174</v>
      </c>
      <c r="C401" s="5887"/>
      <c r="D401" s="5887"/>
      <c r="E401" s="5887"/>
      <c r="F401" s="5887"/>
      <c r="G401" s="5887"/>
      <c r="H401" s="5887"/>
      <c r="I401" s="5887"/>
      <c r="J401" s="5887"/>
      <c r="K401" s="5887"/>
      <c r="L401" s="5887"/>
      <c r="M401" s="5887"/>
      <c r="N401" s="5888"/>
      <c r="O401" s="3731"/>
      <c r="P401" s="3731"/>
      <c r="Q401" s="3731"/>
      <c r="R401" s="75"/>
      <c r="S401" s="75"/>
      <c r="T401" s="75"/>
      <c r="U401" s="75"/>
      <c r="V401" s="75"/>
      <c r="W401" s="75"/>
      <c r="X401" s="75"/>
      <c r="Y401" s="75"/>
      <c r="Z401" s="75"/>
      <c r="AA401" s="10">
        <v>1</v>
      </c>
    </row>
    <row r="402" spans="1:27" s="3689" customFormat="1" ht="21" customHeight="1" thickBot="1">
      <c r="A402" s="5447"/>
      <c r="B402" s="5889"/>
      <c r="C402" s="5890"/>
      <c r="D402" s="5890"/>
      <c r="E402" s="5890"/>
      <c r="F402" s="5890"/>
      <c r="G402" s="5890"/>
      <c r="H402" s="5890"/>
      <c r="I402" s="5890"/>
      <c r="J402" s="5890"/>
      <c r="K402" s="5890"/>
      <c r="L402" s="5890"/>
      <c r="M402" s="5890"/>
      <c r="N402" s="5891"/>
      <c r="O402" s="3731"/>
      <c r="P402" s="3731"/>
      <c r="Q402" s="3731"/>
      <c r="R402" s="75"/>
      <c r="S402" s="75"/>
      <c r="T402" s="75"/>
      <c r="U402" s="75"/>
      <c r="V402" s="75"/>
      <c r="W402" s="75"/>
      <c r="X402" s="75"/>
      <c r="Y402" s="75"/>
      <c r="Z402" s="75"/>
      <c r="AA402" s="10">
        <v>1</v>
      </c>
    </row>
    <row r="403" spans="1:27" s="3689" customFormat="1" ht="21" customHeight="1" thickBot="1">
      <c r="A403" s="3731"/>
      <c r="B403" s="3738"/>
      <c r="C403" s="3738"/>
      <c r="D403" s="3738"/>
      <c r="E403" s="3738"/>
      <c r="F403" s="3738"/>
      <c r="G403" s="3738"/>
      <c r="H403" s="3738"/>
      <c r="I403" s="3738"/>
      <c r="J403" s="3738"/>
      <c r="K403" s="3738"/>
      <c r="L403" s="3738"/>
      <c r="M403" s="3738"/>
      <c r="N403" s="3738"/>
      <c r="O403" s="3738"/>
      <c r="P403" s="3738"/>
      <c r="Q403" s="3738"/>
      <c r="R403" s="75"/>
      <c r="S403" s="75"/>
      <c r="T403" s="75"/>
      <c r="U403" s="75"/>
      <c r="V403" s="75"/>
      <c r="W403" s="75"/>
      <c r="X403" s="75"/>
      <c r="Y403" s="75"/>
      <c r="Z403" s="75"/>
      <c r="AA403" s="10">
        <v>1</v>
      </c>
    </row>
    <row r="404" spans="1:27" s="3689" customFormat="1" ht="21" customHeight="1">
      <c r="A404" s="3965" t="s">
        <v>89</v>
      </c>
      <c r="B404" s="5904" t="s">
        <v>11937</v>
      </c>
      <c r="C404" s="5905"/>
      <c r="D404" s="5905"/>
      <c r="E404" s="5905"/>
      <c r="F404" s="5905"/>
      <c r="G404" s="5905"/>
      <c r="H404" s="5905"/>
      <c r="I404" s="5905"/>
      <c r="J404" s="5905"/>
      <c r="K404" s="5906"/>
      <c r="L404" s="3731"/>
      <c r="M404" s="3731"/>
      <c r="N404" s="3731"/>
      <c r="O404" s="3731"/>
      <c r="P404" s="3731"/>
      <c r="Q404" s="3731"/>
      <c r="R404" s="75"/>
      <c r="S404" s="75"/>
      <c r="T404" s="75"/>
      <c r="U404" s="75"/>
      <c r="V404" s="75"/>
      <c r="W404" s="75"/>
      <c r="X404" s="75"/>
      <c r="Y404" s="75"/>
      <c r="Z404" s="75"/>
      <c r="AA404" s="10">
        <v>1</v>
      </c>
    </row>
    <row r="405" spans="1:27" s="3689" customFormat="1" ht="21" customHeight="1">
      <c r="A405" s="5765" t="str">
        <f>B404</f>
        <v>Composition d'une garniture "COUSCOUS"</v>
      </c>
      <c r="B405" s="3756" t="str">
        <f>ADDRESS(ROW(),COLUMN(),4)</f>
        <v>B405</v>
      </c>
      <c r="C405" s="3358" t="s">
        <v>6434</v>
      </c>
      <c r="D405" s="4332"/>
      <c r="E405" s="4332"/>
      <c r="F405" s="4332"/>
      <c r="G405" s="4332"/>
      <c r="H405" s="4332"/>
      <c r="I405" s="4332"/>
      <c r="J405" s="4332"/>
      <c r="K405" s="4333"/>
      <c r="L405" s="3731"/>
      <c r="M405" s="3731"/>
      <c r="N405" s="3731"/>
      <c r="O405" s="3731"/>
      <c r="P405" s="3731"/>
      <c r="Q405" s="3731"/>
      <c r="R405" s="75"/>
      <c r="S405" s="75"/>
      <c r="T405" s="75"/>
      <c r="U405" s="75"/>
      <c r="V405" s="75"/>
      <c r="W405" s="75"/>
      <c r="X405" s="75"/>
      <c r="Y405" s="75"/>
      <c r="Z405" s="75"/>
      <c r="AA405" s="10">
        <v>1</v>
      </c>
    </row>
    <row r="406" spans="1:27" s="3689" customFormat="1" ht="21" customHeight="1">
      <c r="A406" s="5765"/>
      <c r="B406" s="5907" t="s">
        <v>12188</v>
      </c>
      <c r="C406" s="5908"/>
      <c r="D406" s="5908"/>
      <c r="E406" s="4334">
        <v>1</v>
      </c>
      <c r="F406" s="4335">
        <f>E406</f>
        <v>1</v>
      </c>
      <c r="G406" s="5909" t="s">
        <v>12189</v>
      </c>
      <c r="H406" s="5909"/>
      <c r="I406" s="4336" t="s">
        <v>12190</v>
      </c>
      <c r="J406" s="5910" t="s">
        <v>12191</v>
      </c>
      <c r="K406" s="5911"/>
      <c r="L406" s="3731"/>
      <c r="M406" s="3731"/>
      <c r="N406" s="3731"/>
      <c r="O406" s="3731"/>
      <c r="P406" s="3731"/>
      <c r="Q406" s="3731"/>
      <c r="R406" s="75"/>
      <c r="S406" s="75"/>
      <c r="T406" s="75"/>
      <c r="U406" s="75"/>
      <c r="V406" s="75"/>
      <c r="W406" s="75"/>
      <c r="X406" s="75"/>
      <c r="Y406" s="75"/>
      <c r="Z406" s="75"/>
      <c r="AA406" s="10">
        <v>1</v>
      </c>
    </row>
    <row r="407" spans="1:27" s="3689" customFormat="1" ht="21" customHeight="1">
      <c r="A407" s="5765"/>
      <c r="B407" s="5901" t="s">
        <v>12192</v>
      </c>
      <c r="C407" s="5902"/>
      <c r="D407" s="5902"/>
      <c r="E407" s="4337">
        <v>25</v>
      </c>
      <c r="F407" s="4335">
        <f>F406</f>
        <v>1</v>
      </c>
      <c r="G407" s="5903">
        <f t="shared" ref="G407:G413" si="4">(F407*E407)/100</f>
        <v>0.25</v>
      </c>
      <c r="H407" s="5903"/>
      <c r="I407" s="4338">
        <v>20</v>
      </c>
      <c r="J407" s="5899">
        <f t="shared" ref="J407:J413" si="5">G407/(100-I407)*100</f>
        <v>0.3125</v>
      </c>
      <c r="K407" s="5900"/>
      <c r="L407" s="3731"/>
      <c r="M407" s="3731"/>
      <c r="N407" s="3731"/>
      <c r="O407" s="3731"/>
      <c r="P407" s="3731"/>
      <c r="Q407" s="3731"/>
      <c r="R407" s="75"/>
      <c r="S407" s="75"/>
      <c r="T407" s="75"/>
      <c r="U407" s="75"/>
      <c r="V407" s="75"/>
      <c r="W407" s="75"/>
      <c r="X407" s="75"/>
      <c r="Y407" s="75"/>
      <c r="Z407" s="75"/>
      <c r="AA407" s="10">
        <v>1</v>
      </c>
    </row>
    <row r="408" spans="1:27" s="3689" customFormat="1" ht="21" customHeight="1">
      <c r="A408" s="5765"/>
      <c r="B408" s="5901" t="s">
        <v>12193</v>
      </c>
      <c r="C408" s="5902"/>
      <c r="D408" s="5902"/>
      <c r="E408" s="4337">
        <v>20</v>
      </c>
      <c r="F408" s="4335">
        <f>F406</f>
        <v>1</v>
      </c>
      <c r="G408" s="5903">
        <f t="shared" si="4"/>
        <v>0.2</v>
      </c>
      <c r="H408" s="5903"/>
      <c r="I408" s="4338">
        <v>25</v>
      </c>
      <c r="J408" s="5899">
        <f t="shared" si="5"/>
        <v>0.26666666666666672</v>
      </c>
      <c r="K408" s="5900"/>
      <c r="L408" s="3731"/>
      <c r="M408" s="3731"/>
      <c r="N408" s="3731"/>
      <c r="O408" s="3731"/>
      <c r="P408" s="3731"/>
      <c r="Q408" s="3731"/>
      <c r="R408" s="75"/>
      <c r="S408" s="75"/>
      <c r="T408" s="75"/>
      <c r="U408" s="75"/>
      <c r="V408" s="75"/>
      <c r="W408" s="75"/>
      <c r="X408" s="75"/>
      <c r="Y408" s="75"/>
      <c r="Z408" s="75"/>
      <c r="AA408" s="10">
        <v>1</v>
      </c>
    </row>
    <row r="409" spans="1:27" s="3689" customFormat="1" ht="21" customHeight="1">
      <c r="A409" s="5765"/>
      <c r="B409" s="5901" t="s">
        <v>12194</v>
      </c>
      <c r="C409" s="5902"/>
      <c r="D409" s="5902"/>
      <c r="E409" s="4337">
        <v>15</v>
      </c>
      <c r="F409" s="4335">
        <f>F406</f>
        <v>1</v>
      </c>
      <c r="G409" s="5903">
        <f t="shared" si="4"/>
        <v>0.15</v>
      </c>
      <c r="H409" s="5903"/>
      <c r="I409" s="4338">
        <v>20</v>
      </c>
      <c r="J409" s="5899">
        <f t="shared" si="5"/>
        <v>0.1875</v>
      </c>
      <c r="K409" s="5900"/>
      <c r="L409" s="3731"/>
      <c r="M409" s="3731"/>
      <c r="N409" s="3731"/>
      <c r="O409" s="3731"/>
      <c r="P409" s="3731"/>
      <c r="Q409" s="3731"/>
      <c r="R409" s="75"/>
      <c r="S409" s="75"/>
      <c r="T409" s="75"/>
      <c r="U409" s="75"/>
      <c r="V409" s="75"/>
      <c r="W409" s="75"/>
      <c r="X409" s="75"/>
      <c r="Y409" s="75"/>
      <c r="Z409" s="75"/>
      <c r="AA409" s="10">
        <v>1</v>
      </c>
    </row>
    <row r="410" spans="1:27" s="3689" customFormat="1" ht="21" customHeight="1">
      <c r="A410" s="5765"/>
      <c r="B410" s="5901" t="s">
        <v>12195</v>
      </c>
      <c r="C410" s="5902"/>
      <c r="D410" s="5902"/>
      <c r="E410" s="4337">
        <v>15</v>
      </c>
      <c r="F410" s="4335">
        <f>F406</f>
        <v>1</v>
      </c>
      <c r="G410" s="5903">
        <f t="shared" si="4"/>
        <v>0.15</v>
      </c>
      <c r="H410" s="5903"/>
      <c r="I410" s="4338">
        <v>0</v>
      </c>
      <c r="J410" s="5899">
        <f t="shared" si="5"/>
        <v>0.15</v>
      </c>
      <c r="K410" s="5900"/>
      <c r="L410" s="3731"/>
      <c r="M410" s="3731"/>
      <c r="N410" s="3731"/>
      <c r="O410" s="3731"/>
      <c r="P410" s="3731"/>
      <c r="Q410" s="3731"/>
      <c r="R410" s="75"/>
      <c r="S410" s="75"/>
      <c r="T410" s="75"/>
      <c r="U410" s="75"/>
      <c r="V410" s="75"/>
      <c r="W410" s="75"/>
      <c r="X410" s="75"/>
      <c r="Y410" s="75"/>
      <c r="Z410" s="75"/>
      <c r="AA410" s="10">
        <v>1</v>
      </c>
    </row>
    <row r="411" spans="1:27" s="3689" customFormat="1" ht="21" customHeight="1">
      <c r="A411" s="5765"/>
      <c r="B411" s="5901" t="s">
        <v>12196</v>
      </c>
      <c r="C411" s="5902"/>
      <c r="D411" s="5902"/>
      <c r="E411" s="4337">
        <v>10</v>
      </c>
      <c r="F411" s="4335">
        <f>F406</f>
        <v>1</v>
      </c>
      <c r="G411" s="5903">
        <f t="shared" si="4"/>
        <v>0.1</v>
      </c>
      <c r="H411" s="5903"/>
      <c r="I411" s="4338">
        <v>20</v>
      </c>
      <c r="J411" s="5899">
        <f t="shared" si="5"/>
        <v>0.125</v>
      </c>
      <c r="K411" s="5900"/>
      <c r="L411" s="3731"/>
      <c r="M411" s="3731"/>
      <c r="N411" s="3731"/>
      <c r="O411" s="3731"/>
      <c r="P411" s="3731"/>
      <c r="Q411" s="3731"/>
      <c r="R411" s="75"/>
      <c r="S411" s="75"/>
      <c r="T411" s="75"/>
      <c r="U411" s="75"/>
      <c r="V411" s="75"/>
      <c r="W411" s="75"/>
      <c r="X411" s="75"/>
      <c r="Y411" s="75"/>
      <c r="Z411" s="75"/>
      <c r="AA411" s="10">
        <v>1</v>
      </c>
    </row>
    <row r="412" spans="1:27" s="3689" customFormat="1" ht="21" customHeight="1">
      <c r="A412" s="5765"/>
      <c r="B412" s="5901" t="s">
        <v>12197</v>
      </c>
      <c r="C412" s="5902"/>
      <c r="D412" s="5902"/>
      <c r="E412" s="4337">
        <v>7.5</v>
      </c>
      <c r="F412" s="4335">
        <f>F406</f>
        <v>1</v>
      </c>
      <c r="G412" s="5903">
        <f t="shared" si="4"/>
        <v>7.4999999999999997E-2</v>
      </c>
      <c r="H412" s="5903"/>
      <c r="I412" s="4338">
        <v>20</v>
      </c>
      <c r="J412" s="5899">
        <f t="shared" si="5"/>
        <v>9.375E-2</v>
      </c>
      <c r="K412" s="5900"/>
      <c r="L412" s="3731"/>
      <c r="M412" s="3731"/>
      <c r="N412" s="3731"/>
      <c r="O412" s="3731"/>
      <c r="P412" s="3731"/>
      <c r="Q412" s="3731"/>
      <c r="R412" s="75"/>
      <c r="S412" s="75"/>
      <c r="T412" s="75"/>
      <c r="U412" s="75"/>
      <c r="V412" s="75"/>
      <c r="W412" s="75"/>
      <c r="X412" s="75"/>
      <c r="Y412" s="75"/>
      <c r="Z412" s="75"/>
      <c r="AA412" s="10">
        <v>1</v>
      </c>
    </row>
    <row r="413" spans="1:27" s="3689" customFormat="1" ht="21" customHeight="1">
      <c r="A413" s="5765"/>
      <c r="B413" s="5901" t="s">
        <v>12198</v>
      </c>
      <c r="C413" s="5902"/>
      <c r="D413" s="5902"/>
      <c r="E413" s="4337">
        <v>7.5</v>
      </c>
      <c r="F413" s="4335">
        <f>F406</f>
        <v>1</v>
      </c>
      <c r="G413" s="5903">
        <f t="shared" si="4"/>
        <v>7.4999999999999997E-2</v>
      </c>
      <c r="H413" s="5903"/>
      <c r="I413" s="4338">
        <v>20</v>
      </c>
      <c r="J413" s="5899">
        <f t="shared" si="5"/>
        <v>9.375E-2</v>
      </c>
      <c r="K413" s="5900"/>
      <c r="L413" s="3731"/>
      <c r="M413" s="3731"/>
      <c r="N413" s="3731"/>
      <c r="O413" s="3731"/>
      <c r="P413" s="3731"/>
      <c r="Q413" s="3731"/>
      <c r="R413" s="75"/>
      <c r="S413" s="75"/>
      <c r="T413" s="75"/>
      <c r="U413" s="75"/>
      <c r="V413" s="75"/>
      <c r="W413" s="75"/>
      <c r="X413" s="75"/>
      <c r="Y413" s="75"/>
      <c r="Z413" s="75"/>
      <c r="AA413" s="10">
        <v>1</v>
      </c>
    </row>
    <row r="414" spans="1:27" s="3689" customFormat="1" ht="21" customHeight="1">
      <c r="A414" s="5765"/>
      <c r="B414" s="5912" t="s">
        <v>5964</v>
      </c>
      <c r="C414" s="5913"/>
      <c r="D414" s="5913"/>
      <c r="E414" s="4339">
        <f>SUM(E407:E413)</f>
        <v>100</v>
      </c>
      <c r="F414" s="4340"/>
      <c r="G414" s="4275"/>
      <c r="H414" s="3738"/>
      <c r="I414" s="4275"/>
      <c r="J414" s="4275"/>
      <c r="K414" s="4341"/>
      <c r="L414" s="3731"/>
      <c r="M414" s="3731"/>
      <c r="N414" s="3731"/>
      <c r="O414" s="3731"/>
      <c r="P414" s="3731"/>
      <c r="Q414" s="3731"/>
      <c r="R414" s="75"/>
      <c r="S414" s="75"/>
      <c r="T414" s="75"/>
      <c r="U414" s="75"/>
      <c r="V414" s="75"/>
      <c r="W414" s="75"/>
      <c r="X414" s="75"/>
      <c r="Y414" s="75"/>
      <c r="Z414" s="75"/>
      <c r="AA414" s="10">
        <v>1</v>
      </c>
    </row>
    <row r="415" spans="1:27" s="3689" customFormat="1" ht="21" customHeight="1">
      <c r="A415" s="5765"/>
      <c r="B415" s="4342"/>
      <c r="C415" s="4320"/>
      <c r="D415" s="4320"/>
      <c r="E415" s="4343"/>
      <c r="F415" s="4344" t="str">
        <f>SUBSTITUTE(ADDRESS(1,COLUMN(),4),"1","")</f>
        <v>F</v>
      </c>
      <c r="G415" s="4345" t="s">
        <v>12199</v>
      </c>
      <c r="H415" s="4345"/>
      <c r="I415" s="4346"/>
      <c r="J415" s="4346"/>
      <c r="K415" s="4347"/>
      <c r="L415" s="3731"/>
      <c r="M415" s="3731"/>
      <c r="N415" s="3731"/>
      <c r="O415" s="3731"/>
      <c r="P415" s="3731"/>
      <c r="Q415" s="3731"/>
      <c r="R415" s="75"/>
      <c r="S415" s="75"/>
      <c r="T415" s="75"/>
      <c r="U415" s="75"/>
      <c r="V415" s="75"/>
      <c r="W415" s="75"/>
      <c r="X415" s="75"/>
      <c r="Y415" s="75"/>
      <c r="Z415" s="75"/>
      <c r="AA415" s="10">
        <v>1</v>
      </c>
    </row>
    <row r="416" spans="1:27" s="3689" customFormat="1" ht="21" customHeight="1" thickBot="1">
      <c r="A416" s="5765"/>
      <c r="B416" s="5914" t="s">
        <v>12200</v>
      </c>
      <c r="C416" s="5915"/>
      <c r="D416" s="5915"/>
      <c r="E416" s="5915"/>
      <c r="F416" s="5915"/>
      <c r="G416" s="5915"/>
      <c r="H416" s="5915"/>
      <c r="I416" s="5915"/>
      <c r="J416" s="5915"/>
      <c r="K416" s="5916"/>
      <c r="L416" s="3086"/>
      <c r="M416" s="3731"/>
      <c r="N416" s="3731"/>
      <c r="O416" s="3731"/>
      <c r="P416" s="3731"/>
      <c r="Q416" s="3731"/>
      <c r="R416" s="75"/>
      <c r="S416" s="75"/>
      <c r="T416" s="75"/>
      <c r="U416" s="75"/>
      <c r="V416" s="75"/>
      <c r="W416" s="75"/>
      <c r="X416" s="75"/>
      <c r="Y416" s="75"/>
      <c r="Z416" s="75"/>
      <c r="AA416" s="10">
        <v>1</v>
      </c>
    </row>
    <row r="417" spans="1:27" s="3689" customFormat="1" ht="21" customHeight="1" thickBot="1">
      <c r="A417" s="3731"/>
      <c r="B417" s="3738"/>
      <c r="C417" s="3738"/>
      <c r="D417" s="3738"/>
      <c r="E417" s="3738"/>
      <c r="F417" s="3738"/>
      <c r="G417" s="3738"/>
      <c r="H417" s="3738"/>
      <c r="I417" s="3738"/>
      <c r="J417" s="3738"/>
      <c r="K417" s="3738"/>
      <c r="L417" s="3738"/>
      <c r="M417" s="3731"/>
      <c r="N417" s="3731"/>
      <c r="O417" s="3731"/>
      <c r="P417" s="3731"/>
      <c r="Q417" s="3731"/>
      <c r="R417" s="75"/>
      <c r="S417" s="75"/>
      <c r="T417" s="75"/>
      <c r="U417" s="75"/>
      <c r="V417" s="75"/>
      <c r="W417" s="75"/>
      <c r="X417" s="75"/>
      <c r="Y417" s="75"/>
      <c r="Z417" s="75"/>
      <c r="AA417" s="10">
        <v>1</v>
      </c>
    </row>
    <row r="418" spans="1:27" s="3689" customFormat="1" ht="21" customHeight="1">
      <c r="A418" s="3965" t="s">
        <v>89</v>
      </c>
      <c r="B418" s="5917" t="s">
        <v>11939</v>
      </c>
      <c r="C418" s="5918"/>
      <c r="D418" s="5918"/>
      <c r="E418" s="5918"/>
      <c r="F418" s="5918"/>
      <c r="G418" s="5918"/>
      <c r="H418" s="5918"/>
      <c r="I418" s="5918"/>
      <c r="J418" s="5918"/>
      <c r="K418" s="5919"/>
      <c r="L418" s="3738"/>
      <c r="M418" s="3731"/>
      <c r="N418" s="3731"/>
      <c r="O418" s="3731"/>
      <c r="P418" s="3731"/>
      <c r="Q418" s="3731"/>
      <c r="R418" s="75"/>
      <c r="S418" s="75"/>
      <c r="T418" s="75"/>
      <c r="U418" s="75"/>
      <c r="V418" s="75"/>
      <c r="W418" s="75"/>
      <c r="X418" s="75"/>
      <c r="Y418" s="75"/>
      <c r="Z418" s="75"/>
      <c r="AA418" s="10">
        <v>1</v>
      </c>
    </row>
    <row r="419" spans="1:27" s="3689" customFormat="1" ht="21" customHeight="1">
      <c r="A419" s="5765" t="str">
        <f>B418</f>
        <v>COMPOSITION ET SERVICE D'UN PLAT COMPLET</v>
      </c>
      <c r="B419" s="3756" t="str">
        <f>ADDRESS(ROW(),COLUMN(),4)</f>
        <v>B419</v>
      </c>
      <c r="C419" s="3358" t="s">
        <v>6434</v>
      </c>
      <c r="D419" s="3745"/>
      <c r="E419" s="3745"/>
      <c r="F419" s="3745"/>
      <c r="G419" s="3745"/>
      <c r="H419" s="3745"/>
      <c r="I419" s="3745"/>
      <c r="J419" s="3745"/>
      <c r="K419" s="3749"/>
      <c r="L419" s="3738"/>
      <c r="M419" s="3731"/>
      <c r="N419" s="3731"/>
      <c r="O419" s="3731"/>
      <c r="P419" s="3731"/>
      <c r="Q419" s="3731"/>
      <c r="R419" s="75"/>
      <c r="S419" s="75"/>
      <c r="T419" s="75"/>
      <c r="U419" s="75"/>
      <c r="V419" s="75"/>
      <c r="W419" s="75"/>
      <c r="X419" s="75"/>
      <c r="Y419" s="75"/>
      <c r="Z419" s="75"/>
      <c r="AA419" s="10">
        <v>1</v>
      </c>
    </row>
    <row r="420" spans="1:27" s="3689" customFormat="1" ht="21" customHeight="1">
      <c r="A420" s="5765"/>
      <c r="B420" s="5920" t="s">
        <v>12200</v>
      </c>
      <c r="C420" s="5921"/>
      <c r="D420" s="5921"/>
      <c r="E420" s="5921"/>
      <c r="F420" s="5921"/>
      <c r="G420" s="5921"/>
      <c r="H420" s="5921"/>
      <c r="I420" s="5921"/>
      <c r="J420" s="5921"/>
      <c r="K420" s="5922"/>
      <c r="L420" s="3738"/>
      <c r="M420" s="3731"/>
      <c r="N420" s="3731"/>
      <c r="O420" s="3731"/>
      <c r="P420" s="3731"/>
      <c r="Q420" s="3731"/>
      <c r="R420" s="75"/>
      <c r="S420" s="75"/>
      <c r="T420" s="75"/>
      <c r="U420" s="75"/>
      <c r="V420" s="75"/>
      <c r="W420" s="75"/>
      <c r="X420" s="75"/>
      <c r="Y420" s="75"/>
      <c r="Z420" s="75"/>
      <c r="AA420" s="10">
        <v>1</v>
      </c>
    </row>
    <row r="421" spans="1:27" s="3689" customFormat="1" ht="21" customHeight="1">
      <c r="A421" s="5765"/>
      <c r="B421" s="5923" t="s">
        <v>12201</v>
      </c>
      <c r="C421" s="5924"/>
      <c r="D421" s="5924"/>
      <c r="E421" s="5924"/>
      <c r="F421" s="5924"/>
      <c r="G421" s="5924"/>
      <c r="H421" s="5924"/>
      <c r="I421" s="5924"/>
      <c r="J421" s="5924"/>
      <c r="K421" s="5925"/>
      <c r="L421" s="3738"/>
      <c r="M421" s="3731"/>
      <c r="N421" s="3731"/>
      <c r="O421" s="3731"/>
      <c r="P421" s="3731"/>
      <c r="Q421" s="3731"/>
      <c r="R421" s="75"/>
      <c r="S421" s="75"/>
      <c r="T421" s="75"/>
      <c r="U421" s="75"/>
      <c r="V421" s="75"/>
      <c r="W421" s="75"/>
      <c r="X421" s="75"/>
      <c r="Y421" s="75"/>
      <c r="Z421" s="75"/>
      <c r="AA421" s="10">
        <v>1</v>
      </c>
    </row>
    <row r="422" spans="1:27" s="3689" customFormat="1" ht="21" customHeight="1">
      <c r="A422" s="5765"/>
      <c r="B422" s="5926" t="str">
        <f ca="1">CELL("nomfichier")</f>
        <v>D:\Données\1.UPRT\0-UPRT.fait\1-UPRT.FR-SITE-WEB\ff-fiches-fabrications\ff.fiches.fabrication.2023\ffr.restaurant.2023\[Tableau.Magique.17.12.2025.xlsx]Joël.Leboucher</v>
      </c>
      <c r="C422" s="5927"/>
      <c r="D422" s="5927"/>
      <c r="E422" s="5927"/>
      <c r="F422" s="5927"/>
      <c r="G422" s="5927"/>
      <c r="H422" s="5927"/>
      <c r="I422" s="5927"/>
      <c r="J422" s="5927"/>
      <c r="K422" s="5928"/>
      <c r="L422" s="3738"/>
      <c r="M422" s="3731"/>
      <c r="N422" s="3731"/>
      <c r="O422" s="3731"/>
      <c r="P422" s="3731"/>
      <c r="Q422" s="3731"/>
      <c r="R422" s="75"/>
      <c r="S422" s="75"/>
      <c r="T422" s="75"/>
      <c r="U422" s="75"/>
      <c r="V422" s="75"/>
      <c r="W422" s="75"/>
      <c r="X422" s="75"/>
      <c r="Y422" s="75"/>
      <c r="Z422" s="75"/>
      <c r="AA422" s="10">
        <v>1</v>
      </c>
    </row>
    <row r="423" spans="1:27" s="3689" customFormat="1" ht="21" customHeight="1">
      <c r="A423" s="5765"/>
      <c r="B423" s="5929" t="s">
        <v>12202</v>
      </c>
      <c r="C423" s="5930"/>
      <c r="D423" s="5930"/>
      <c r="E423" s="5930"/>
      <c r="F423" s="5930"/>
      <c r="G423" s="5930"/>
      <c r="H423" s="5930"/>
      <c r="I423" s="5930"/>
      <c r="J423" s="5930"/>
      <c r="K423" s="5931"/>
      <c r="L423" s="3738"/>
      <c r="M423" s="3731"/>
      <c r="N423" s="3731"/>
      <c r="O423" s="3731"/>
      <c r="P423" s="3731"/>
      <c r="Q423" s="3731"/>
      <c r="R423" s="75"/>
      <c r="S423" s="75"/>
      <c r="T423" s="75"/>
      <c r="U423" s="75"/>
      <c r="V423" s="75"/>
      <c r="W423" s="75"/>
      <c r="X423" s="75"/>
      <c r="Y423" s="75"/>
      <c r="Z423" s="75"/>
      <c r="AA423" s="10">
        <v>1</v>
      </c>
    </row>
    <row r="424" spans="1:27" s="3689" customFormat="1" ht="21" customHeight="1">
      <c r="A424" s="5765"/>
      <c r="B424" s="4245"/>
      <c r="C424" s="4348"/>
      <c r="D424" s="4348" t="s">
        <v>12203</v>
      </c>
      <c r="E424" s="3738"/>
      <c r="F424" s="4349">
        <f ca="1">TODAY()</f>
        <v>46009</v>
      </c>
      <c r="G424" s="4350"/>
      <c r="H424" s="4351"/>
      <c r="I424" s="4352">
        <f ca="1">NOW()</f>
        <v>46009.353301736111</v>
      </c>
      <c r="J424" s="4352"/>
      <c r="K424" s="4353"/>
      <c r="L424" s="3738"/>
      <c r="M424" s="3731"/>
      <c r="N424" s="3731"/>
      <c r="O424" s="3731"/>
      <c r="P424" s="3731"/>
      <c r="Q424" s="3731"/>
      <c r="R424" s="75"/>
      <c r="S424" s="75"/>
      <c r="T424" s="75"/>
      <c r="U424" s="75"/>
      <c r="V424" s="75"/>
      <c r="W424" s="75"/>
      <c r="X424" s="75"/>
      <c r="Y424" s="75"/>
      <c r="Z424" s="75"/>
      <c r="AA424" s="10">
        <v>1</v>
      </c>
    </row>
    <row r="425" spans="1:27" s="3689" customFormat="1" ht="21" customHeight="1">
      <c r="A425" s="5765"/>
      <c r="B425" s="4354" t="s">
        <v>6504</v>
      </c>
      <c r="C425" s="4355" t="s">
        <v>5919</v>
      </c>
      <c r="D425" s="3731"/>
      <c r="E425" s="3738"/>
      <c r="F425" s="3738"/>
      <c r="G425" s="3738"/>
      <c r="H425" s="4356"/>
      <c r="I425" s="4356"/>
      <c r="J425" s="4356"/>
      <c r="K425" s="4357"/>
      <c r="L425" s="3738"/>
      <c r="M425" s="3731"/>
      <c r="N425" s="3731"/>
      <c r="O425" s="3731"/>
      <c r="P425" s="3731"/>
      <c r="Q425" s="3731"/>
      <c r="R425" s="75"/>
      <c r="S425" s="75"/>
      <c r="T425" s="75"/>
      <c r="U425" s="75"/>
      <c r="V425" s="75"/>
      <c r="W425" s="75"/>
      <c r="X425" s="75"/>
      <c r="Y425" s="75"/>
      <c r="Z425" s="75"/>
      <c r="AA425" s="10">
        <v>1</v>
      </c>
    </row>
    <row r="426" spans="1:27" s="3689" customFormat="1" ht="21" customHeight="1">
      <c r="A426" s="5765"/>
      <c r="B426" s="3755"/>
      <c r="C426" s="4358" t="s">
        <v>12010</v>
      </c>
      <c r="D426" s="4359" t="s">
        <v>12011</v>
      </c>
      <c r="E426" s="4359" t="s">
        <v>12012</v>
      </c>
      <c r="F426" s="4359" t="s">
        <v>12013</v>
      </c>
      <c r="G426" s="4360" t="s">
        <v>12014</v>
      </c>
      <c r="H426" s="5932" t="s">
        <v>12123</v>
      </c>
      <c r="I426" s="5932"/>
      <c r="J426" s="5932"/>
      <c r="K426" s="4361"/>
      <c r="L426" s="3738"/>
      <c r="M426" s="3731"/>
      <c r="N426" s="3731"/>
      <c r="O426" s="3731"/>
      <c r="P426" s="3731"/>
      <c r="Q426" s="3731"/>
      <c r="R426" s="75"/>
      <c r="S426" s="75"/>
      <c r="T426" s="75"/>
      <c r="U426" s="75"/>
      <c r="V426" s="75"/>
      <c r="W426" s="75"/>
      <c r="X426" s="75"/>
      <c r="Y426" s="75"/>
      <c r="Z426" s="75"/>
      <c r="AA426" s="10">
        <v>1</v>
      </c>
    </row>
    <row r="427" spans="1:27" s="3689" customFormat="1" ht="21" customHeight="1">
      <c r="A427" s="5765"/>
      <c r="B427" s="3755"/>
      <c r="C427" s="4362">
        <v>550</v>
      </c>
      <c r="D427" s="4362">
        <v>920</v>
      </c>
      <c r="E427" s="4362">
        <v>340</v>
      </c>
      <c r="F427" s="4362">
        <v>150</v>
      </c>
      <c r="G427" s="4362">
        <v>210</v>
      </c>
      <c r="H427" s="5933" t="s">
        <v>12015</v>
      </c>
      <c r="I427" s="5933"/>
      <c r="J427" s="5933"/>
      <c r="K427" s="4364">
        <f>SUM(C427:J427)</f>
        <v>2170</v>
      </c>
      <c r="L427" s="3738"/>
      <c r="M427" s="3731"/>
      <c r="N427" s="3731"/>
      <c r="O427" s="3731"/>
      <c r="P427" s="3731"/>
      <c r="Q427" s="3731"/>
      <c r="R427" s="75"/>
      <c r="S427" s="75"/>
      <c r="T427" s="75"/>
      <c r="U427" s="75"/>
      <c r="V427" s="75"/>
      <c r="W427" s="75"/>
      <c r="X427" s="75"/>
      <c r="Y427" s="75"/>
      <c r="Z427" s="75"/>
      <c r="AA427" s="10">
        <v>1</v>
      </c>
    </row>
    <row r="428" spans="1:27" s="3689" customFormat="1" ht="21" customHeight="1">
      <c r="A428" s="5765"/>
      <c r="B428" s="4365"/>
      <c r="C428" s="4366"/>
      <c r="D428" s="4366"/>
      <c r="E428" s="4366"/>
      <c r="F428" s="4366"/>
      <c r="G428" s="4366"/>
      <c r="H428" s="4363"/>
      <c r="I428" s="4363"/>
      <c r="J428" s="4363"/>
      <c r="K428" s="4364"/>
      <c r="L428" s="3738"/>
      <c r="M428" s="3731"/>
      <c r="N428" s="3731"/>
      <c r="O428" s="3731"/>
      <c r="P428" s="3731"/>
      <c r="Q428" s="3731"/>
      <c r="R428" s="75"/>
      <c r="S428" s="75"/>
      <c r="T428" s="75"/>
      <c r="U428" s="75"/>
      <c r="V428" s="75"/>
      <c r="W428" s="75"/>
      <c r="X428" s="75"/>
      <c r="Y428" s="75"/>
      <c r="Z428" s="75"/>
      <c r="AA428" s="10">
        <v>1</v>
      </c>
    </row>
    <row r="429" spans="1:27" s="3689" customFormat="1" ht="21" customHeight="1">
      <c r="A429" s="5765"/>
      <c r="B429" s="4354" t="s">
        <v>6632</v>
      </c>
      <c r="C429" s="4355" t="s">
        <v>12204</v>
      </c>
      <c r="D429" s="4366"/>
      <c r="E429" s="4366"/>
      <c r="F429" s="4366"/>
      <c r="G429" s="4366"/>
      <c r="H429" s="4363"/>
      <c r="I429" s="4363"/>
      <c r="J429" s="4363"/>
      <c r="K429" s="4367"/>
      <c r="L429" s="3738"/>
      <c r="M429" s="3731"/>
      <c r="N429" s="3731"/>
      <c r="O429" s="3731"/>
      <c r="P429" s="3731"/>
      <c r="Q429" s="3731"/>
      <c r="R429" s="75"/>
      <c r="S429" s="75"/>
      <c r="T429" s="75"/>
      <c r="U429" s="75"/>
      <c r="V429" s="75"/>
      <c r="W429" s="75"/>
      <c r="X429" s="75"/>
      <c r="Y429" s="75"/>
      <c r="Z429" s="75"/>
      <c r="AA429" s="10">
        <v>1</v>
      </c>
    </row>
    <row r="430" spans="1:27" s="3689" customFormat="1" ht="21" customHeight="1">
      <c r="A430" s="5765"/>
      <c r="B430" s="4365"/>
      <c r="C430" s="3731"/>
      <c r="D430" s="3731"/>
      <c r="E430" s="3731"/>
      <c r="F430" s="3731"/>
      <c r="G430" s="3731"/>
      <c r="H430" s="4368"/>
      <c r="I430" s="3731"/>
      <c r="J430" s="3738"/>
      <c r="K430" s="3754"/>
      <c r="L430" s="3738"/>
      <c r="M430" s="3731"/>
      <c r="N430" s="3731"/>
      <c r="O430" s="3731"/>
      <c r="P430" s="3731"/>
      <c r="Q430" s="3731"/>
      <c r="R430" s="75"/>
      <c r="S430" s="75"/>
      <c r="T430" s="75"/>
      <c r="U430" s="75"/>
      <c r="V430" s="75"/>
      <c r="W430" s="75"/>
      <c r="X430" s="75"/>
      <c r="Y430" s="75"/>
      <c r="Z430" s="75"/>
      <c r="AA430" s="10">
        <v>1</v>
      </c>
    </row>
    <row r="431" spans="1:27" s="3689" customFormat="1" ht="21" customHeight="1">
      <c r="A431" s="5765"/>
      <c r="B431" s="4365"/>
      <c r="C431" s="4369">
        <v>0</v>
      </c>
      <c r="D431" s="4369">
        <v>1</v>
      </c>
      <c r="E431" s="4369">
        <v>1</v>
      </c>
      <c r="F431" s="4369">
        <v>0</v>
      </c>
      <c r="G431" s="4369">
        <v>1</v>
      </c>
      <c r="H431" s="5934" t="s">
        <v>12205</v>
      </c>
      <c r="I431" s="5934"/>
      <c r="J431" s="5934"/>
      <c r="K431" s="4370">
        <f>(C431*C427)+(D431*D427)+(E431*E427)+(F431*F427)+(G431*G427)</f>
        <v>1470</v>
      </c>
      <c r="L431" s="3738"/>
      <c r="M431" s="3731"/>
      <c r="N431" s="3731"/>
      <c r="O431" s="3731"/>
      <c r="P431" s="3731"/>
      <c r="Q431" s="3731"/>
      <c r="R431" s="75"/>
      <c r="S431" s="75"/>
      <c r="T431" s="75"/>
      <c r="U431" s="75"/>
      <c r="V431" s="75"/>
      <c r="W431" s="75"/>
      <c r="X431" s="75"/>
      <c r="Y431" s="75"/>
      <c r="Z431" s="75"/>
      <c r="AA431" s="10">
        <v>1</v>
      </c>
    </row>
    <row r="432" spans="1:27" s="3689" customFormat="1" ht="21" customHeight="1">
      <c r="A432" s="5765"/>
      <c r="B432" s="4365"/>
      <c r="C432" s="4369">
        <v>1</v>
      </c>
      <c r="D432" s="4369">
        <v>0</v>
      </c>
      <c r="E432" s="4369">
        <v>0</v>
      </c>
      <c r="F432" s="4369">
        <v>2</v>
      </c>
      <c r="G432" s="4369">
        <v>0</v>
      </c>
      <c r="H432" s="5934" t="s">
        <v>12206</v>
      </c>
      <c r="I432" s="5934"/>
      <c r="J432" s="5934"/>
      <c r="K432" s="4370">
        <f>(C432*C427)+(D432*D427)+(E432*E427)+(F432*F427)+(G432*G427)</f>
        <v>850</v>
      </c>
      <c r="L432" s="3738"/>
      <c r="M432" s="3731"/>
      <c r="N432" s="3731"/>
      <c r="O432" s="3731"/>
      <c r="P432" s="3731"/>
      <c r="Q432" s="3731"/>
      <c r="R432" s="75"/>
      <c r="S432" s="75"/>
      <c r="T432" s="75"/>
      <c r="U432" s="75"/>
      <c r="V432" s="75"/>
      <c r="W432" s="75"/>
      <c r="X432" s="75"/>
      <c r="Y432" s="75"/>
      <c r="Z432" s="75"/>
      <c r="AA432" s="10">
        <v>1</v>
      </c>
    </row>
    <row r="433" spans="1:27" s="3689" customFormat="1" ht="21" customHeight="1">
      <c r="A433" s="5765"/>
      <c r="B433" s="4365"/>
      <c r="C433" s="4371">
        <v>0.5</v>
      </c>
      <c r="D433" s="4369">
        <v>1</v>
      </c>
      <c r="E433" s="4369">
        <v>1</v>
      </c>
      <c r="F433" s="4369">
        <v>1</v>
      </c>
      <c r="G433" s="4369">
        <v>1</v>
      </c>
      <c r="H433" s="5934" t="s">
        <v>12207</v>
      </c>
      <c r="I433" s="5934"/>
      <c r="J433" s="5934"/>
      <c r="K433" s="4370">
        <f>(C433*C427)+(D433*D427)+(E433*E427)+(F433*F427)+(G433*G427)</f>
        <v>1895</v>
      </c>
      <c r="L433" s="3738"/>
      <c r="M433" s="3731"/>
      <c r="N433" s="3731"/>
      <c r="O433" s="3731"/>
      <c r="P433" s="3731"/>
      <c r="Q433" s="3731"/>
      <c r="R433" s="75"/>
      <c r="S433" s="75"/>
      <c r="T433" s="75"/>
      <c r="U433" s="75"/>
      <c r="V433" s="75"/>
      <c r="W433" s="75"/>
      <c r="X433" s="75"/>
      <c r="Y433" s="75"/>
      <c r="Z433" s="75"/>
      <c r="AA433" s="10">
        <v>1</v>
      </c>
    </row>
    <row r="434" spans="1:27" s="3689" customFormat="1" ht="21" customHeight="1">
      <c r="A434" s="5765"/>
      <c r="B434" s="4365"/>
      <c r="C434" s="4369">
        <v>0</v>
      </c>
      <c r="D434" s="4369">
        <v>0</v>
      </c>
      <c r="E434" s="4369">
        <v>2</v>
      </c>
      <c r="F434" s="4369">
        <v>2</v>
      </c>
      <c r="G434" s="4369">
        <v>1</v>
      </c>
      <c r="H434" s="5934" t="s">
        <v>12208</v>
      </c>
      <c r="I434" s="5934"/>
      <c r="J434" s="5934"/>
      <c r="K434" s="4370">
        <f>(C434*C427)+(D434*D427)+(E434*E427)+(F434*F427)+(G434*G427)</f>
        <v>1190</v>
      </c>
      <c r="L434" s="3738"/>
      <c r="M434" s="3731"/>
      <c r="N434" s="3731"/>
      <c r="O434" s="3731"/>
      <c r="P434" s="3731"/>
      <c r="Q434" s="3731"/>
      <c r="R434" s="75"/>
      <c r="S434" s="75"/>
      <c r="T434" s="75"/>
      <c r="U434" s="75"/>
      <c r="V434" s="75"/>
      <c r="W434" s="75"/>
      <c r="X434" s="75"/>
      <c r="Y434" s="75"/>
      <c r="Z434" s="75"/>
      <c r="AA434" s="10">
        <v>1</v>
      </c>
    </row>
    <row r="435" spans="1:27" s="3689" customFormat="1" ht="21" customHeight="1">
      <c r="A435" s="5765"/>
      <c r="B435" s="4365"/>
      <c r="C435" s="4369">
        <v>1</v>
      </c>
      <c r="D435" s="4369">
        <v>2</v>
      </c>
      <c r="E435" s="4369">
        <v>0</v>
      </c>
      <c r="F435" s="4369">
        <v>1</v>
      </c>
      <c r="G435" s="4369">
        <v>0</v>
      </c>
      <c r="H435" s="5934" t="s">
        <v>12209</v>
      </c>
      <c r="I435" s="5934"/>
      <c r="J435" s="5934"/>
      <c r="K435" s="4370">
        <f>(C435*C427)+(D435*D427)+(E435*E427)+(F435*F427)+(G435*G427)</f>
        <v>2540</v>
      </c>
      <c r="L435" s="3738"/>
      <c r="M435" s="3731"/>
      <c r="N435" s="3731"/>
      <c r="O435" s="3731"/>
      <c r="P435" s="3731"/>
      <c r="Q435" s="3731"/>
      <c r="R435" s="75"/>
      <c r="S435" s="75"/>
      <c r="T435" s="75"/>
      <c r="U435" s="75"/>
      <c r="V435" s="75"/>
      <c r="W435" s="75"/>
      <c r="X435" s="75"/>
      <c r="Y435" s="75"/>
      <c r="Z435" s="75"/>
      <c r="AA435" s="10">
        <v>1</v>
      </c>
    </row>
    <row r="436" spans="1:27" s="3689" customFormat="1" ht="21" customHeight="1">
      <c r="A436" s="5765"/>
      <c r="B436" s="4365"/>
      <c r="C436" s="4358" t="s">
        <v>12010</v>
      </c>
      <c r="D436" s="4359" t="s">
        <v>12011</v>
      </c>
      <c r="E436" s="4359" t="s">
        <v>12012</v>
      </c>
      <c r="F436" s="4359" t="s">
        <v>12013</v>
      </c>
      <c r="G436" s="4360" t="s">
        <v>12014</v>
      </c>
      <c r="H436" s="4372"/>
      <c r="I436" s="3731"/>
      <c r="J436" s="3738"/>
      <c r="K436" s="4370"/>
      <c r="L436" s="3738"/>
      <c r="M436" s="3731"/>
      <c r="N436" s="3731"/>
      <c r="O436" s="3731"/>
      <c r="P436" s="3731"/>
      <c r="Q436" s="3731"/>
      <c r="R436" s="75"/>
      <c r="S436" s="75"/>
      <c r="T436" s="75"/>
      <c r="U436" s="75"/>
      <c r="V436" s="75"/>
      <c r="W436" s="75"/>
      <c r="X436" s="75"/>
      <c r="Y436" s="75"/>
      <c r="Z436" s="75"/>
      <c r="AA436" s="10">
        <v>1</v>
      </c>
    </row>
    <row r="437" spans="1:27" s="3689" customFormat="1" ht="21" customHeight="1">
      <c r="A437" s="5765"/>
      <c r="B437" s="4365"/>
      <c r="C437" s="4373">
        <f>SUM(C431:C435)</f>
        <v>2.5</v>
      </c>
      <c r="D437" s="4373">
        <f>SUM(D431:D435)</f>
        <v>4</v>
      </c>
      <c r="E437" s="4373">
        <f>SUM(E431:E435)</f>
        <v>4</v>
      </c>
      <c r="F437" s="4373">
        <f>SUM(F431:F435)</f>
        <v>6</v>
      </c>
      <c r="G437" s="4373">
        <f>SUM(G431:G435)</f>
        <v>3</v>
      </c>
      <c r="H437" s="4374" t="s">
        <v>12210</v>
      </c>
      <c r="I437" s="3731"/>
      <c r="J437" s="3738"/>
      <c r="K437" s="4375"/>
      <c r="L437" s="3738"/>
      <c r="M437" s="3731"/>
      <c r="N437" s="3731"/>
      <c r="O437" s="3731"/>
      <c r="P437" s="3731"/>
      <c r="Q437" s="3731"/>
      <c r="R437" s="75"/>
      <c r="S437" s="75"/>
      <c r="T437" s="75"/>
      <c r="U437" s="75"/>
      <c r="V437" s="75"/>
      <c r="W437" s="75"/>
      <c r="X437" s="75"/>
      <c r="Y437" s="75"/>
      <c r="Z437" s="75"/>
      <c r="AA437" s="10">
        <v>1</v>
      </c>
    </row>
    <row r="438" spans="1:27" s="3689" customFormat="1" ht="21" customHeight="1">
      <c r="A438" s="5765"/>
      <c r="B438" s="4376"/>
      <c r="C438" s="4377"/>
      <c r="D438" s="4377"/>
      <c r="E438" s="4377"/>
      <c r="F438" s="4377"/>
      <c r="G438" s="4377"/>
      <c r="H438" s="4372"/>
      <c r="I438" s="3731"/>
      <c r="J438" s="3738"/>
      <c r="K438" s="4378"/>
      <c r="L438" s="3738"/>
      <c r="M438" s="3731"/>
      <c r="N438" s="3731"/>
      <c r="O438" s="3731"/>
      <c r="P438" s="3731"/>
      <c r="Q438" s="3731"/>
      <c r="R438" s="75"/>
      <c r="S438" s="75"/>
      <c r="T438" s="75"/>
      <c r="U438" s="75"/>
      <c r="V438" s="75"/>
      <c r="W438" s="75"/>
      <c r="X438" s="75"/>
      <c r="Y438" s="75"/>
      <c r="Z438" s="75"/>
      <c r="AA438" s="10">
        <v>1</v>
      </c>
    </row>
    <row r="439" spans="1:27" s="3689" customFormat="1" ht="21" customHeight="1">
      <c r="A439" s="5765"/>
      <c r="B439" s="4354" t="s">
        <v>6799</v>
      </c>
      <c r="C439" s="4379">
        <v>0.06</v>
      </c>
      <c r="D439" s="4379">
        <v>0.08</v>
      </c>
      <c r="E439" s="4379">
        <v>0.15</v>
      </c>
      <c r="F439" s="4379">
        <v>0.2</v>
      </c>
      <c r="G439" s="4379">
        <v>0.1</v>
      </c>
      <c r="H439" s="5934" t="s">
        <v>12211</v>
      </c>
      <c r="I439" s="5934"/>
      <c r="J439" s="5934"/>
      <c r="K439" s="4380">
        <f>(C439*C427)+(D439*D427)+(E439*E427)+(F439*F427)+(G439*G427)</f>
        <v>208.60000000000002</v>
      </c>
      <c r="L439" s="3738"/>
      <c r="M439" s="3731"/>
      <c r="N439" s="3731"/>
      <c r="O439" s="3731"/>
      <c r="P439" s="3731"/>
      <c r="Q439" s="3731"/>
      <c r="R439" s="75"/>
      <c r="S439" s="75"/>
      <c r="T439" s="75"/>
      <c r="U439" s="75"/>
      <c r="V439" s="75"/>
      <c r="W439" s="75"/>
      <c r="X439" s="75"/>
      <c r="Y439" s="75"/>
      <c r="Z439" s="75"/>
      <c r="AA439" s="10">
        <v>1</v>
      </c>
    </row>
    <row r="440" spans="1:27" s="3689" customFormat="1" ht="21" customHeight="1">
      <c r="A440" s="5765"/>
      <c r="B440" s="4376"/>
      <c r="C440" s="4377"/>
      <c r="D440" s="4377"/>
      <c r="E440" s="4377"/>
      <c r="F440" s="4377"/>
      <c r="G440" s="4377"/>
      <c r="H440" s="4381"/>
      <c r="I440" s="4382"/>
      <c r="J440" s="4383"/>
      <c r="K440" s="4370"/>
      <c r="L440" s="3738"/>
      <c r="M440" s="3731"/>
      <c r="N440" s="3731"/>
      <c r="O440" s="3731"/>
      <c r="P440" s="3731"/>
      <c r="Q440" s="3731"/>
      <c r="R440" s="75"/>
      <c r="S440" s="75"/>
      <c r="T440" s="75"/>
      <c r="U440" s="75"/>
      <c r="V440" s="75"/>
      <c r="W440" s="75"/>
      <c r="X440" s="75"/>
      <c r="Y440" s="75"/>
      <c r="Z440" s="75"/>
      <c r="AA440" s="10">
        <v>1</v>
      </c>
    </row>
    <row r="441" spans="1:27" s="3689" customFormat="1" ht="21" customHeight="1">
      <c r="A441" s="5765"/>
      <c r="B441" s="4354" t="s">
        <v>6882</v>
      </c>
      <c r="C441" s="4379">
        <v>0.06</v>
      </c>
      <c r="D441" s="4379">
        <v>0.1</v>
      </c>
      <c r="E441" s="4379">
        <v>0.12</v>
      </c>
      <c r="F441" s="4379">
        <v>0.15</v>
      </c>
      <c r="G441" s="4379">
        <v>0.12</v>
      </c>
      <c r="H441" s="5934" t="s">
        <v>12212</v>
      </c>
      <c r="I441" s="5934"/>
      <c r="J441" s="5934"/>
      <c r="K441" s="4380">
        <f>(C441*C427)+(D441*D427)+(E441*E427)+(F441*F427)+(G441*G427)</f>
        <v>213.5</v>
      </c>
      <c r="L441" s="3738"/>
      <c r="M441" s="3731"/>
      <c r="N441" s="3731"/>
      <c r="O441" s="3731"/>
      <c r="P441" s="3731"/>
      <c r="Q441" s="3731"/>
      <c r="R441" s="75"/>
      <c r="S441" s="75"/>
      <c r="T441" s="75"/>
      <c r="U441" s="75"/>
      <c r="V441" s="75"/>
      <c r="W441" s="75"/>
      <c r="X441" s="75"/>
      <c r="Y441" s="75"/>
      <c r="Z441" s="75"/>
      <c r="AA441" s="10">
        <v>1</v>
      </c>
    </row>
    <row r="442" spans="1:27" s="3689" customFormat="1" ht="21" customHeight="1">
      <c r="A442" s="5765"/>
      <c r="B442" s="4376"/>
      <c r="C442" s="4377"/>
      <c r="D442" s="4377"/>
      <c r="E442" s="4377"/>
      <c r="F442" s="4377"/>
      <c r="G442" s="4377"/>
      <c r="H442" s="4381"/>
      <c r="I442" s="4382"/>
      <c r="J442" s="4383"/>
      <c r="K442" s="4370"/>
      <c r="L442" s="3738"/>
      <c r="M442" s="3731"/>
      <c r="N442" s="3731"/>
      <c r="O442" s="3731"/>
      <c r="P442" s="3731"/>
      <c r="Q442" s="3731"/>
      <c r="R442" s="75"/>
      <c r="S442" s="75"/>
      <c r="T442" s="75"/>
      <c r="U442" s="75"/>
      <c r="V442" s="75"/>
      <c r="W442" s="75"/>
      <c r="X442" s="75"/>
      <c r="Y442" s="75"/>
      <c r="Z442" s="75"/>
      <c r="AA442" s="10">
        <v>1</v>
      </c>
    </row>
    <row r="443" spans="1:27" s="3689" customFormat="1" ht="21" customHeight="1">
      <c r="A443" s="5765"/>
      <c r="B443" s="4354" t="s">
        <v>7215</v>
      </c>
      <c r="C443" s="4379">
        <v>0.06</v>
      </c>
      <c r="D443" s="4379">
        <v>0.1</v>
      </c>
      <c r="E443" s="4379">
        <v>0.15</v>
      </c>
      <c r="F443" s="4379">
        <v>0.2</v>
      </c>
      <c r="G443" s="4379">
        <v>0.15</v>
      </c>
      <c r="H443" s="5934" t="s">
        <v>11984</v>
      </c>
      <c r="I443" s="5934"/>
      <c r="J443" s="5934"/>
      <c r="K443" s="4380">
        <f>(C443*C427)+(D443*D427)+(E443*E427)+(F443*F427)+(G443*G427)</f>
        <v>237.5</v>
      </c>
      <c r="L443" s="3738"/>
      <c r="M443" s="3731"/>
      <c r="N443" s="3731"/>
      <c r="O443" s="3731"/>
      <c r="P443" s="3731"/>
      <c r="Q443" s="3731"/>
      <c r="R443" s="75"/>
      <c r="S443" s="75"/>
      <c r="T443" s="75"/>
      <c r="U443" s="75"/>
      <c r="V443" s="75"/>
      <c r="W443" s="75"/>
      <c r="X443" s="75"/>
      <c r="Y443" s="75"/>
      <c r="Z443" s="75"/>
      <c r="AA443" s="10">
        <v>1</v>
      </c>
    </row>
    <row r="444" spans="1:27" s="3689" customFormat="1" ht="21" customHeight="1" thickBot="1">
      <c r="A444" s="5765"/>
      <c r="B444" s="4384"/>
      <c r="C444" s="4385"/>
      <c r="D444" s="4177"/>
      <c r="E444" s="4386"/>
      <c r="F444" s="4387"/>
      <c r="G444" s="4388"/>
      <c r="H444" s="4388"/>
      <c r="I444" s="4177"/>
      <c r="J444" s="4177"/>
      <c r="K444" s="3764"/>
      <c r="L444" s="3738"/>
      <c r="M444" s="3731"/>
      <c r="N444" s="3731"/>
      <c r="O444" s="3731"/>
      <c r="P444" s="3731"/>
      <c r="Q444" s="3731"/>
      <c r="R444" s="75"/>
      <c r="S444" s="75"/>
      <c r="T444" s="75"/>
      <c r="U444" s="75"/>
      <c r="V444" s="75"/>
      <c r="W444" s="75"/>
      <c r="X444" s="75"/>
      <c r="Y444" s="75"/>
      <c r="Z444" s="75"/>
      <c r="AA444" s="10">
        <v>1</v>
      </c>
    </row>
    <row r="445" spans="1:27" s="3689" customFormat="1" ht="21" customHeight="1">
      <c r="A445" s="3731"/>
      <c r="B445" s="3738"/>
      <c r="C445" s="3738"/>
      <c r="D445" s="3738"/>
      <c r="E445" s="3738"/>
      <c r="F445" s="3738"/>
      <c r="G445" s="3738"/>
      <c r="H445" s="3738"/>
      <c r="I445" s="3738"/>
      <c r="J445" s="3738"/>
      <c r="K445" s="3738"/>
      <c r="L445" s="3738"/>
      <c r="M445" s="3731"/>
      <c r="N445" s="3731"/>
      <c r="O445" s="3731"/>
      <c r="P445" s="3731"/>
      <c r="Q445" s="3731"/>
      <c r="R445" s="75"/>
      <c r="S445" s="75"/>
      <c r="T445" s="75"/>
      <c r="U445" s="75"/>
      <c r="V445" s="75"/>
      <c r="W445" s="75"/>
      <c r="X445" s="75"/>
      <c r="Y445" s="75"/>
      <c r="Z445" s="75"/>
      <c r="AA445" s="10">
        <v>1</v>
      </c>
    </row>
    <row r="446" spans="1:27" s="3689" customFormat="1" ht="21" customHeight="1">
      <c r="A446" s="4389"/>
      <c r="B446" s="4390"/>
      <c r="C446" s="4391"/>
      <c r="D446" s="4391"/>
      <c r="E446" s="4391"/>
      <c r="F446" s="4391"/>
      <c r="G446" s="4391"/>
      <c r="H446" s="4391"/>
      <c r="I446" s="4391"/>
      <c r="J446" s="4390"/>
      <c r="K446" s="4390"/>
      <c r="L446" s="4390"/>
      <c r="M446" s="4389"/>
      <c r="N446" s="4389"/>
      <c r="O446" s="4389"/>
      <c r="P446" s="4389"/>
      <c r="Q446" s="4389"/>
      <c r="R446" s="75"/>
      <c r="S446" s="75"/>
      <c r="T446" s="75"/>
      <c r="U446" s="75"/>
      <c r="V446" s="75"/>
      <c r="W446" s="75"/>
      <c r="X446" s="75"/>
      <c r="Y446" s="75"/>
      <c r="Z446" s="75"/>
      <c r="AA446" s="10">
        <v>1</v>
      </c>
    </row>
    <row r="447" spans="1:27" s="3689" customFormat="1" ht="21" customHeight="1" thickBot="1">
      <c r="A447" s="3731"/>
      <c r="B447" s="3738"/>
      <c r="C447" s="3738"/>
      <c r="D447" s="3738"/>
      <c r="E447" s="3738"/>
      <c r="F447" s="3738"/>
      <c r="G447" s="3738"/>
      <c r="H447" s="3738"/>
      <c r="I447" s="3738"/>
      <c r="J447" s="3738"/>
      <c r="K447" s="3738"/>
      <c r="L447" s="3738"/>
      <c r="M447" s="3731"/>
      <c r="N447" s="3731"/>
      <c r="O447" s="3731"/>
      <c r="P447" s="3731"/>
      <c r="Q447" s="3731"/>
      <c r="R447" s="75"/>
      <c r="S447" s="75"/>
      <c r="T447" s="75"/>
      <c r="U447" s="75"/>
      <c r="V447" s="75"/>
      <c r="W447" s="75"/>
      <c r="X447" s="75"/>
      <c r="Y447" s="75"/>
      <c r="Z447" s="75"/>
      <c r="AA447" s="10">
        <v>1</v>
      </c>
    </row>
    <row r="448" spans="1:27" s="3689" customFormat="1" ht="21" customHeight="1">
      <c r="A448" s="3965" t="s">
        <v>89</v>
      </c>
      <c r="B448" s="5935" t="s">
        <v>11941</v>
      </c>
      <c r="C448" s="5936"/>
      <c r="D448" s="5936"/>
      <c r="E448" s="5936"/>
      <c r="F448" s="5936"/>
      <c r="G448" s="5936"/>
      <c r="H448" s="5936"/>
      <c r="I448" s="5936"/>
      <c r="J448" s="5936"/>
      <c r="K448" s="5937"/>
      <c r="L448" s="3731"/>
      <c r="M448" s="3731"/>
      <c r="N448" s="3731"/>
      <c r="O448" s="3731"/>
      <c r="P448" s="3731"/>
      <c r="Q448" s="3731"/>
      <c r="R448" s="75"/>
      <c r="S448" s="75"/>
      <c r="T448" s="75"/>
      <c r="U448" s="75"/>
      <c r="V448" s="75"/>
      <c r="W448" s="75"/>
      <c r="X448" s="75"/>
      <c r="Y448" s="75"/>
      <c r="Z448" s="75"/>
      <c r="AA448" s="10">
        <v>1</v>
      </c>
    </row>
    <row r="449" spans="1:27" s="3689" customFormat="1" ht="21" customHeight="1">
      <c r="A449" s="5379" t="str">
        <f>B448</f>
        <v>Comment respecter un grammage à servir Exemple N° 1</v>
      </c>
      <c r="B449" s="3756" t="str">
        <f>ADDRESS(ROW(),COLUMN(),4)</f>
        <v>B449</v>
      </c>
      <c r="C449" s="3358" t="s">
        <v>6434</v>
      </c>
      <c r="D449" s="3745"/>
      <c r="E449" s="3745"/>
      <c r="F449" s="3745"/>
      <c r="G449" s="3745"/>
      <c r="H449" s="3745"/>
      <c r="I449" s="3745"/>
      <c r="J449" s="3745"/>
      <c r="K449" s="3749"/>
      <c r="L449" s="3731"/>
      <c r="M449" s="3731"/>
      <c r="N449" s="3731"/>
      <c r="O449" s="3731"/>
      <c r="P449" s="3731"/>
      <c r="Q449" s="3731"/>
      <c r="R449" s="75"/>
      <c r="S449" s="75"/>
      <c r="T449" s="75"/>
      <c r="U449" s="75"/>
      <c r="V449" s="75"/>
      <c r="W449" s="75"/>
      <c r="X449" s="75"/>
      <c r="Y449" s="75"/>
      <c r="Z449" s="75"/>
      <c r="AA449" s="10">
        <v>1</v>
      </c>
    </row>
    <row r="450" spans="1:27" s="3689" customFormat="1" ht="21" customHeight="1">
      <c r="A450" s="5379"/>
      <c r="B450" s="5964" t="s">
        <v>12213</v>
      </c>
      <c r="C450" s="5965"/>
      <c r="D450" s="5965"/>
      <c r="E450" s="5965"/>
      <c r="F450" s="5965"/>
      <c r="G450" s="5965"/>
      <c r="H450" s="5965"/>
      <c r="I450" s="5965"/>
      <c r="J450" s="5965"/>
      <c r="K450" s="5966"/>
      <c r="L450" s="3731"/>
      <c r="M450" s="3731"/>
      <c r="N450" s="3731"/>
      <c r="O450" s="3731"/>
      <c r="P450" s="3731"/>
      <c r="Q450" s="3731"/>
      <c r="R450" s="75"/>
      <c r="S450" s="75"/>
      <c r="T450" s="75"/>
      <c r="U450" s="75"/>
      <c r="V450" s="75"/>
      <c r="W450" s="75"/>
      <c r="X450" s="75"/>
      <c r="Y450" s="75"/>
      <c r="Z450" s="75"/>
      <c r="AA450" s="10">
        <v>1</v>
      </c>
    </row>
    <row r="451" spans="1:27" s="3689" customFormat="1" ht="21" customHeight="1">
      <c r="A451" s="5379"/>
      <c r="B451" s="5967"/>
      <c r="C451" s="5968"/>
      <c r="D451" s="5968"/>
      <c r="E451" s="5968"/>
      <c r="F451" s="5968"/>
      <c r="G451" s="5968"/>
      <c r="H451" s="5968"/>
      <c r="I451" s="5968"/>
      <c r="J451" s="5968"/>
      <c r="K451" s="5969"/>
      <c r="L451" s="3731"/>
      <c r="M451" s="3731"/>
      <c r="N451" s="3731"/>
      <c r="O451" s="3731"/>
      <c r="P451" s="3731"/>
      <c r="Q451" s="3731"/>
      <c r="R451" s="75"/>
      <c r="S451" s="75"/>
      <c r="T451" s="75"/>
      <c r="U451" s="75"/>
      <c r="V451" s="75"/>
      <c r="W451" s="75"/>
      <c r="X451" s="75"/>
      <c r="Y451" s="75"/>
      <c r="Z451" s="75"/>
      <c r="AA451" s="10">
        <v>1</v>
      </c>
    </row>
    <row r="452" spans="1:27" s="3689" customFormat="1" ht="21" customHeight="1">
      <c r="A452" s="5379"/>
      <c r="B452" s="5970" t="s">
        <v>12214</v>
      </c>
      <c r="C452" s="5971"/>
      <c r="D452" s="5972">
        <v>130</v>
      </c>
      <c r="E452" s="5974" t="s">
        <v>12215</v>
      </c>
      <c r="F452" s="5974"/>
      <c r="G452" s="5975">
        <v>70</v>
      </c>
      <c r="H452" s="4392"/>
      <c r="I452" s="5977" t="str">
        <f>IF(K452="","produit à servir","produits entiers à couper en ")</f>
        <v xml:space="preserve">produits entiers à couper en </v>
      </c>
      <c r="J452" s="5977"/>
      <c r="K452" s="5952">
        <f>IF(J463=1,"",J463)</f>
        <v>0.5</v>
      </c>
      <c r="L452" s="3731"/>
      <c r="M452" s="3731"/>
      <c r="N452" s="3731"/>
      <c r="O452" s="3731"/>
      <c r="P452" s="3731"/>
      <c r="Q452" s="3731"/>
      <c r="R452" s="75"/>
      <c r="S452" s="75"/>
      <c r="T452" s="75"/>
      <c r="U452" s="75"/>
      <c r="V452" s="75"/>
      <c r="W452" s="75"/>
      <c r="X452" s="75"/>
      <c r="Y452" s="75"/>
      <c r="Z452" s="75"/>
      <c r="AA452" s="10">
        <v>1</v>
      </c>
    </row>
    <row r="453" spans="1:27" s="3689" customFormat="1" ht="21" customHeight="1">
      <c r="A453" s="5379"/>
      <c r="B453" s="5970"/>
      <c r="C453" s="5971"/>
      <c r="D453" s="5973"/>
      <c r="E453" s="5974"/>
      <c r="F453" s="5974"/>
      <c r="G453" s="5976"/>
      <c r="H453" s="4392"/>
      <c r="I453" s="5977"/>
      <c r="J453" s="5977"/>
      <c r="K453" s="5952"/>
      <c r="L453" s="3731"/>
      <c r="M453" s="3731"/>
      <c r="N453" s="3731"/>
      <c r="O453" s="3731"/>
      <c r="P453" s="3731"/>
      <c r="Q453" s="3731"/>
      <c r="R453" s="75"/>
      <c r="S453" s="75"/>
      <c r="T453" s="75"/>
      <c r="U453" s="75"/>
      <c r="V453" s="75"/>
      <c r="W453" s="75"/>
      <c r="X453" s="75"/>
      <c r="Y453" s="75"/>
      <c r="Z453" s="75"/>
      <c r="AA453" s="10">
        <v>1</v>
      </c>
    </row>
    <row r="454" spans="1:27" s="3689" customFormat="1" ht="21" customHeight="1">
      <c r="A454" s="5379"/>
      <c r="B454" s="4393"/>
      <c r="C454" s="4394"/>
      <c r="D454" s="5938" t="s">
        <v>12216</v>
      </c>
      <c r="E454" s="5940">
        <f>LARGE(E464:E468,1)</f>
        <v>5</v>
      </c>
      <c r="F454" s="5938" t="s">
        <v>12217</v>
      </c>
      <c r="G454" s="5940" t="s">
        <v>5792</v>
      </c>
      <c r="H454" s="5938">
        <f>LARGE(F464:F468,1)</f>
        <v>9</v>
      </c>
      <c r="I454" s="5938" t="s">
        <v>12218</v>
      </c>
      <c r="J454" s="4395"/>
      <c r="K454" s="4396"/>
      <c r="L454" s="3731"/>
      <c r="M454" s="3731"/>
      <c r="N454" s="3731"/>
      <c r="O454" s="3731"/>
      <c r="P454" s="3731"/>
      <c r="Q454" s="3731"/>
      <c r="R454" s="75"/>
      <c r="S454" s="75"/>
      <c r="T454" s="75"/>
      <c r="U454" s="75"/>
      <c r="V454" s="75"/>
      <c r="W454" s="75"/>
      <c r="X454" s="75"/>
      <c r="Y454" s="75"/>
      <c r="Z454" s="75"/>
      <c r="AA454" s="10">
        <v>1</v>
      </c>
    </row>
    <row r="455" spans="1:27" s="3689" customFormat="1" ht="21" customHeight="1">
      <c r="A455" s="5379"/>
      <c r="B455" s="4397"/>
      <c r="C455" s="4398"/>
      <c r="D455" s="5939"/>
      <c r="E455" s="5941"/>
      <c r="F455" s="5939"/>
      <c r="G455" s="5941"/>
      <c r="H455" s="5939"/>
      <c r="I455" s="5939"/>
      <c r="J455" s="3745"/>
      <c r="K455" s="3749"/>
      <c r="L455" s="3731"/>
      <c r="M455" s="3731"/>
      <c r="N455" s="3731"/>
      <c r="O455" s="3731"/>
      <c r="P455" s="3731"/>
      <c r="Q455" s="3731"/>
      <c r="R455" s="75"/>
      <c r="S455" s="75"/>
      <c r="T455" s="75"/>
      <c r="U455" s="75"/>
      <c r="V455" s="75"/>
      <c r="W455" s="75"/>
      <c r="X455" s="75"/>
      <c r="Y455" s="75"/>
      <c r="Z455" s="75"/>
      <c r="AA455" s="10">
        <v>1</v>
      </c>
    </row>
    <row r="456" spans="1:27" s="3689" customFormat="1" ht="21" customHeight="1">
      <c r="A456" s="5379"/>
      <c r="B456" s="5978" t="s">
        <v>12219</v>
      </c>
      <c r="C456" s="5979"/>
      <c r="D456" s="5979"/>
      <c r="E456" s="5979"/>
      <c r="F456" s="5979"/>
      <c r="G456" s="5979"/>
      <c r="H456" s="5979"/>
      <c r="I456" s="5979"/>
      <c r="J456" s="5979"/>
      <c r="K456" s="5980"/>
      <c r="L456" s="3731"/>
      <c r="M456" s="3731"/>
      <c r="N456" s="3731"/>
      <c r="O456" s="3731"/>
      <c r="P456" s="3731"/>
      <c r="Q456" s="3731"/>
      <c r="R456" s="75"/>
      <c r="S456" s="75"/>
      <c r="T456" s="75"/>
      <c r="U456" s="75"/>
      <c r="V456" s="75"/>
      <c r="W456" s="75"/>
      <c r="X456" s="75"/>
      <c r="Y456" s="75"/>
      <c r="Z456" s="75"/>
      <c r="AA456" s="10">
        <v>1</v>
      </c>
    </row>
    <row r="457" spans="1:27" s="3689" customFormat="1" ht="21" customHeight="1">
      <c r="A457" s="5379"/>
      <c r="B457" s="5981"/>
      <c r="C457" s="5982"/>
      <c r="D457" s="5982"/>
      <c r="E457" s="5982"/>
      <c r="F457" s="5982"/>
      <c r="G457" s="5982"/>
      <c r="H457" s="5982"/>
      <c r="I457" s="5982"/>
      <c r="J457" s="5982"/>
      <c r="K457" s="5983"/>
      <c r="L457" s="3731"/>
      <c r="M457" s="3731"/>
      <c r="N457" s="3731"/>
      <c r="O457" s="3731"/>
      <c r="P457" s="3731"/>
      <c r="Q457" s="3731"/>
      <c r="R457" s="75"/>
      <c r="S457" s="75"/>
      <c r="T457" s="75"/>
      <c r="U457" s="75"/>
      <c r="V457" s="75"/>
      <c r="W457" s="75"/>
      <c r="X457" s="75"/>
      <c r="Y457" s="75"/>
      <c r="Z457" s="75"/>
      <c r="AA457" s="10">
        <v>1</v>
      </c>
    </row>
    <row r="458" spans="1:27" s="3689" customFormat="1" ht="21" customHeight="1">
      <c r="A458" s="5379"/>
      <c r="B458" s="5960" t="str">
        <f>IF(C458="","MOINS","Servir ")</f>
        <v xml:space="preserve">Servir </v>
      </c>
      <c r="C458" s="5984">
        <f>IF(E454-1=0,"",E454-1)</f>
        <v>4</v>
      </c>
      <c r="D458" s="5942" t="str">
        <f>IF(C458="","",IF(F458=1,"produits entiers de","produits coupés en "))</f>
        <v xml:space="preserve">produits coupés en </v>
      </c>
      <c r="E458" s="5942"/>
      <c r="F458" s="5943">
        <f>IF(C458="","",H454/C458)</f>
        <v>2.25</v>
      </c>
      <c r="G458" s="5944" t="str">
        <f>IF(C458="","","parts")</f>
        <v>parts</v>
      </c>
      <c r="H458" s="5942" t="str">
        <f>IF(C458="","","grammage unitaire")</f>
        <v>grammage unitaire</v>
      </c>
      <c r="I458" s="5942"/>
      <c r="J458" s="5959">
        <f>IF(C458="","",B469/F458)</f>
        <v>5.7777777777777782E-2</v>
      </c>
      <c r="K458" s="4402"/>
      <c r="L458" s="3731"/>
      <c r="M458" s="3731"/>
      <c r="N458" s="3731"/>
      <c r="O458" s="3731"/>
      <c r="P458" s="3731"/>
      <c r="Q458" s="3731"/>
      <c r="R458" s="75"/>
      <c r="S458" s="75"/>
      <c r="T458" s="75"/>
      <c r="U458" s="75"/>
      <c r="V458" s="75"/>
      <c r="W458" s="75"/>
      <c r="X458" s="75"/>
      <c r="Y458" s="75"/>
      <c r="Z458" s="75"/>
      <c r="AA458" s="10">
        <v>1</v>
      </c>
    </row>
    <row r="459" spans="1:27" s="3689" customFormat="1" ht="21" customHeight="1">
      <c r="A459" s="5379"/>
      <c r="B459" s="5960"/>
      <c r="C459" s="5984"/>
      <c r="D459" s="5942"/>
      <c r="E459" s="5942"/>
      <c r="F459" s="5943"/>
      <c r="G459" s="5944"/>
      <c r="H459" s="5942"/>
      <c r="I459" s="5942"/>
      <c r="J459" s="5959"/>
      <c r="K459" s="4403" t="s">
        <v>12220</v>
      </c>
      <c r="L459" s="3731"/>
      <c r="M459" s="3731"/>
      <c r="N459" s="3731"/>
      <c r="O459" s="3731"/>
      <c r="P459" s="3731"/>
      <c r="Q459" s="3731"/>
      <c r="R459" s="75"/>
      <c r="S459" s="75"/>
      <c r="T459" s="75"/>
      <c r="U459" s="75"/>
      <c r="V459" s="75"/>
      <c r="W459" s="75"/>
      <c r="X459" s="75"/>
      <c r="Y459" s="75"/>
      <c r="Z459" s="75"/>
      <c r="AA459" s="10">
        <v>1</v>
      </c>
    </row>
    <row r="460" spans="1:27" s="3689" customFormat="1" ht="21" customHeight="1">
      <c r="A460" s="5379"/>
      <c r="B460" s="5960" t="str">
        <f>IF(C458="","","plus")</f>
        <v>plus</v>
      </c>
      <c r="C460" s="5961">
        <f>IF(C458="","",E454-C458)</f>
        <v>1</v>
      </c>
      <c r="D460" s="5942" t="str">
        <f>IF(C460="","","produit coupé en ")</f>
        <v xml:space="preserve">produit coupé en </v>
      </c>
      <c r="E460" s="5942"/>
      <c r="F460" s="5962">
        <f>IF(D460="","",H454)</f>
        <v>9</v>
      </c>
      <c r="G460" s="5944" t="str">
        <f>IF(D460="","","parts")</f>
        <v>parts</v>
      </c>
      <c r="H460" s="4406"/>
      <c r="I460" s="5963" t="str">
        <f>IF(C460="","moins"," de")</f>
        <v xml:space="preserve"> de</v>
      </c>
      <c r="J460" s="5959">
        <f>IF(D460="",B469-C469,B469/F460)</f>
        <v>1.4444444444444446E-2</v>
      </c>
      <c r="K460" s="5945">
        <f>(D452/H454)*E454</f>
        <v>72.222222222222229</v>
      </c>
      <c r="L460" s="3731"/>
      <c r="M460" s="3731"/>
      <c r="N460" s="3731"/>
      <c r="O460" s="3731"/>
      <c r="P460" s="3731"/>
      <c r="Q460" s="3731"/>
      <c r="R460" s="75"/>
      <c r="S460" s="75"/>
      <c r="T460" s="75"/>
      <c r="U460" s="75"/>
      <c r="V460" s="75"/>
      <c r="W460" s="75"/>
      <c r="X460" s="75"/>
      <c r="Y460" s="75"/>
      <c r="Z460" s="75"/>
      <c r="AA460" s="10">
        <v>1</v>
      </c>
    </row>
    <row r="461" spans="1:27" s="3689" customFormat="1" ht="21" customHeight="1">
      <c r="A461" s="5379"/>
      <c r="B461" s="5960"/>
      <c r="C461" s="5961"/>
      <c r="D461" s="5942"/>
      <c r="E461" s="5942"/>
      <c r="F461" s="5962"/>
      <c r="G461" s="5944"/>
      <c r="H461" s="4406"/>
      <c r="I461" s="5963"/>
      <c r="J461" s="5959"/>
      <c r="K461" s="5945"/>
      <c r="L461" s="3731"/>
      <c r="M461" s="3731"/>
      <c r="N461" s="3731"/>
      <c r="O461" s="3731"/>
      <c r="P461" s="3731"/>
      <c r="Q461" s="3731"/>
      <c r="R461" s="75"/>
      <c r="S461" s="75"/>
      <c r="T461" s="75"/>
      <c r="U461" s="75"/>
      <c r="V461" s="75"/>
      <c r="W461" s="75"/>
      <c r="X461" s="75"/>
      <c r="Y461" s="75"/>
      <c r="Z461" s="75"/>
      <c r="AA461" s="10">
        <v>1</v>
      </c>
    </row>
    <row r="462" spans="1:27" s="3689" customFormat="1" ht="21" customHeight="1">
      <c r="A462" s="5379"/>
      <c r="B462" s="4399"/>
      <c r="C462" s="4404"/>
      <c r="D462" s="4400"/>
      <c r="E462" s="4400"/>
      <c r="F462" s="4405"/>
      <c r="G462" s="4193"/>
      <c r="H462" s="4406"/>
      <c r="I462" s="4407"/>
      <c r="J462" s="4401"/>
      <c r="K462" s="4403"/>
      <c r="L462" s="3731"/>
      <c r="M462" s="3731"/>
      <c r="N462" s="3731"/>
      <c r="O462" s="3731"/>
      <c r="P462" s="3731"/>
      <c r="Q462" s="3731"/>
      <c r="R462" s="75"/>
      <c r="S462" s="75"/>
      <c r="T462" s="75"/>
      <c r="U462" s="75"/>
      <c r="V462" s="75"/>
      <c r="W462" s="75"/>
      <c r="X462" s="75"/>
      <c r="Y462" s="75"/>
      <c r="Z462" s="75"/>
      <c r="AA462" s="10">
        <v>1</v>
      </c>
    </row>
    <row r="463" spans="1:27" s="3689" customFormat="1" ht="21" customHeight="1">
      <c r="A463" s="5379"/>
      <c r="B463" s="4408" t="s">
        <v>12221</v>
      </c>
      <c r="C463" s="4409" t="s">
        <v>12222</v>
      </c>
      <c r="D463" s="4409" t="s">
        <v>12223</v>
      </c>
      <c r="E463" s="4410" t="s">
        <v>12224</v>
      </c>
      <c r="F463" s="4410"/>
      <c r="G463" s="4411" t="s">
        <v>12225</v>
      </c>
      <c r="H463" s="4412" t="s">
        <v>5792</v>
      </c>
      <c r="I463" s="4412"/>
      <c r="J463" s="4413">
        <f>LARGE(K464:K468,1)</f>
        <v>0.5</v>
      </c>
      <c r="K463" s="4414">
        <f>SMALL(D464:D468,COUNTIF(D464:D468,0)+1)</f>
        <v>1.9999999999999907E-2</v>
      </c>
      <c r="L463" s="3731"/>
      <c r="M463" s="3731"/>
      <c r="N463" s="3731"/>
      <c r="O463" s="3731"/>
      <c r="P463" s="3731"/>
      <c r="Q463" s="3731"/>
      <c r="R463" s="75"/>
      <c r="S463" s="75"/>
      <c r="T463" s="75"/>
      <c r="U463" s="75"/>
      <c r="V463" s="75"/>
      <c r="W463" s="75"/>
      <c r="X463" s="75"/>
      <c r="Y463" s="75"/>
      <c r="Z463" s="75"/>
      <c r="AA463" s="10">
        <v>1</v>
      </c>
    </row>
    <row r="464" spans="1:27" s="3689" customFormat="1" ht="21" customHeight="1">
      <c r="A464" s="5379"/>
      <c r="B464" s="4415">
        <f>C469*H464</f>
        <v>7.0000000000000007E-2</v>
      </c>
      <c r="C464" s="4416">
        <f>B469*G464</f>
        <v>0.13</v>
      </c>
      <c r="D464" s="4416">
        <f>C464-B464</f>
        <v>0.06</v>
      </c>
      <c r="E464" s="4417">
        <f>IF(D464=0,0,IF(D464=K463,G464,0))</f>
        <v>0</v>
      </c>
      <c r="F464" s="4417">
        <f>IF(E464&gt;0,H464,0)</f>
        <v>0</v>
      </c>
      <c r="G464" s="4413">
        <v>1</v>
      </c>
      <c r="H464" s="4418">
        <f>INT(I464)</f>
        <v>1</v>
      </c>
      <c r="I464" s="4418">
        <f>C464/C469</f>
        <v>1.857142857142857</v>
      </c>
      <c r="J464" s="4413">
        <f>IF(E464=0,0,E464/F464)</f>
        <v>0</v>
      </c>
      <c r="K464" s="4419">
        <f>ROUNDDOWN(J464,1)</f>
        <v>0</v>
      </c>
      <c r="L464" s="3731"/>
      <c r="M464" s="3731"/>
      <c r="N464" s="3731"/>
      <c r="O464" s="3731"/>
      <c r="P464" s="3731"/>
      <c r="Q464" s="3731"/>
      <c r="R464" s="75"/>
      <c r="S464" s="75"/>
      <c r="T464" s="75"/>
      <c r="U464" s="75"/>
      <c r="V464" s="75"/>
      <c r="W464" s="75"/>
      <c r="X464" s="75"/>
      <c r="Y464" s="75"/>
      <c r="Z464" s="75"/>
      <c r="AA464" s="10">
        <v>1</v>
      </c>
    </row>
    <row r="465" spans="1:27" s="3689" customFormat="1" ht="21" customHeight="1">
      <c r="A465" s="5379"/>
      <c r="B465" s="4415">
        <f>C469*H465</f>
        <v>0.21000000000000002</v>
      </c>
      <c r="C465" s="4416">
        <f>B469*G465</f>
        <v>0.26</v>
      </c>
      <c r="D465" s="4416">
        <f>C465-B465</f>
        <v>4.9999999999999989E-2</v>
      </c>
      <c r="E465" s="4417">
        <f>IF(D465=0,0,IF(D465=K463,G465,0))</f>
        <v>0</v>
      </c>
      <c r="F465" s="4417">
        <f>IF(E465&gt;0,H465,0)</f>
        <v>0</v>
      </c>
      <c r="G465" s="4413">
        <v>2</v>
      </c>
      <c r="H465" s="4418">
        <f>INT(I465)</f>
        <v>3</v>
      </c>
      <c r="I465" s="4418">
        <f>C465/C469</f>
        <v>3.714285714285714</v>
      </c>
      <c r="J465" s="4413">
        <f>IF(E465=0,0,E465/F465)</f>
        <v>0</v>
      </c>
      <c r="K465" s="4419">
        <f>ROUNDDOWN(J465,1)</f>
        <v>0</v>
      </c>
      <c r="L465" s="3731"/>
      <c r="M465" s="3731"/>
      <c r="N465" s="3731"/>
      <c r="O465" s="3731"/>
      <c r="P465" s="3731"/>
      <c r="Q465" s="3731"/>
      <c r="R465" s="75"/>
      <c r="S465" s="75"/>
      <c r="T465" s="75"/>
      <c r="U465" s="75"/>
      <c r="V465" s="75"/>
      <c r="W465" s="75"/>
      <c r="X465" s="75"/>
      <c r="Y465" s="75"/>
      <c r="Z465" s="75"/>
      <c r="AA465" s="10">
        <v>1</v>
      </c>
    </row>
    <row r="466" spans="1:27" s="3689" customFormat="1" ht="21" customHeight="1">
      <c r="A466" s="5379"/>
      <c r="B466" s="4415">
        <f>C469*H466</f>
        <v>0.35000000000000003</v>
      </c>
      <c r="C466" s="4416">
        <f>B469*G466</f>
        <v>0.39</v>
      </c>
      <c r="D466" s="4416">
        <f>C466-B466</f>
        <v>3.999999999999998E-2</v>
      </c>
      <c r="E466" s="4417">
        <f>IF(D466=0,0,IF(D466=K463,G466,0))</f>
        <v>0</v>
      </c>
      <c r="F466" s="4417">
        <f>IF(E466&gt;0,H466,0)</f>
        <v>0</v>
      </c>
      <c r="G466" s="4413">
        <v>3</v>
      </c>
      <c r="H466" s="4418">
        <f>INT(I466)</f>
        <v>5</v>
      </c>
      <c r="I466" s="4418">
        <f>C466/C469</f>
        <v>5.5714285714285712</v>
      </c>
      <c r="J466" s="4413">
        <f>IF(E466=0,0,E466/F466)</f>
        <v>0</v>
      </c>
      <c r="K466" s="4419">
        <f>ROUNDDOWN(J466,1)</f>
        <v>0</v>
      </c>
      <c r="L466" s="3731"/>
      <c r="M466" s="3731"/>
      <c r="N466" s="3731"/>
      <c r="O466" s="3731"/>
      <c r="P466" s="3731"/>
      <c r="Q466" s="3731"/>
      <c r="R466" s="75"/>
      <c r="S466" s="75"/>
      <c r="T466" s="75"/>
      <c r="U466" s="75"/>
      <c r="V466" s="75"/>
      <c r="W466" s="75"/>
      <c r="X466" s="75"/>
      <c r="Y466" s="75"/>
      <c r="Z466" s="75"/>
      <c r="AA466" s="10">
        <v>1</v>
      </c>
    </row>
    <row r="467" spans="1:27" s="3689" customFormat="1" ht="21" customHeight="1">
      <c r="A467" s="5379"/>
      <c r="B467" s="4415">
        <f>C469*H467</f>
        <v>0.49000000000000005</v>
      </c>
      <c r="C467" s="4416">
        <f>B469*G467</f>
        <v>0.52</v>
      </c>
      <c r="D467" s="4416">
        <f>C467-B467</f>
        <v>2.9999999999999971E-2</v>
      </c>
      <c r="E467" s="4417">
        <f>IF(D467=0,0,IF(D467=K463,G467,0))</f>
        <v>0</v>
      </c>
      <c r="F467" s="4417">
        <f>IF(E467&gt;0,H467,0)</f>
        <v>0</v>
      </c>
      <c r="G467" s="4413">
        <v>4</v>
      </c>
      <c r="H467" s="4418">
        <f>INT(I467)</f>
        <v>7</v>
      </c>
      <c r="I467" s="4418">
        <f>C467/C469</f>
        <v>7.4285714285714279</v>
      </c>
      <c r="J467" s="4413">
        <f>IF(E467=0,0,E467/F467)</f>
        <v>0</v>
      </c>
      <c r="K467" s="4419">
        <f>ROUNDDOWN(J467,1)</f>
        <v>0</v>
      </c>
      <c r="L467" s="3731"/>
      <c r="M467" s="3731"/>
      <c r="N467" s="3731"/>
      <c r="O467" s="3731"/>
      <c r="P467" s="3731"/>
      <c r="Q467" s="3731"/>
      <c r="R467" s="75"/>
      <c r="S467" s="75"/>
      <c r="T467" s="75"/>
      <c r="U467" s="75"/>
      <c r="V467" s="75"/>
      <c r="W467" s="75"/>
      <c r="X467" s="75"/>
      <c r="Y467" s="75"/>
      <c r="Z467" s="75"/>
      <c r="AA467" s="10">
        <v>1</v>
      </c>
    </row>
    <row r="468" spans="1:27" s="3689" customFormat="1" ht="21" customHeight="1">
      <c r="A468" s="5379"/>
      <c r="B468" s="4420">
        <f>C469*H468</f>
        <v>0.63000000000000012</v>
      </c>
      <c r="C468" s="4421">
        <f>B469*G468</f>
        <v>0.65</v>
      </c>
      <c r="D468" s="4421">
        <f>C468-B468</f>
        <v>1.9999999999999907E-2</v>
      </c>
      <c r="E468" s="4422">
        <f>IF(D468=0,0,IF(D468=K463,G468,0))</f>
        <v>5</v>
      </c>
      <c r="F468" s="4422">
        <f>IF(E468&gt;0,H468,0)</f>
        <v>9</v>
      </c>
      <c r="G468" s="4423">
        <v>5</v>
      </c>
      <c r="H468" s="4424">
        <f>INT(I468)</f>
        <v>9</v>
      </c>
      <c r="I468" s="4424">
        <f>C468/C469</f>
        <v>9.2857142857142847</v>
      </c>
      <c r="J468" s="4423">
        <f>IF(E468=0,0,E468/F468)</f>
        <v>0.55555555555555558</v>
      </c>
      <c r="K468" s="4425">
        <f>ROUNDDOWN(J468,1)</f>
        <v>0.5</v>
      </c>
      <c r="L468" s="3731"/>
      <c r="M468" s="3731"/>
      <c r="N468" s="3731"/>
      <c r="O468" s="3731"/>
      <c r="P468" s="3731"/>
      <c r="Q468" s="3731"/>
      <c r="R468" s="75"/>
      <c r="S468" s="75"/>
      <c r="T468" s="75"/>
      <c r="U468" s="75"/>
      <c r="V468" s="75"/>
      <c r="W468" s="75"/>
      <c r="X468" s="75"/>
      <c r="Y468" s="75"/>
      <c r="Z468" s="75"/>
      <c r="AA468" s="10">
        <v>1</v>
      </c>
    </row>
    <row r="469" spans="1:27" s="3689" customFormat="1" ht="21" customHeight="1">
      <c r="A469" s="5379"/>
      <c r="B469" s="4416">
        <f>D452/1000</f>
        <v>0.13</v>
      </c>
      <c r="C469" s="4416">
        <f>G452/1000</f>
        <v>7.0000000000000007E-2</v>
      </c>
      <c r="D469" s="4416"/>
      <c r="E469" s="4417"/>
      <c r="F469" s="4417"/>
      <c r="G469" s="4413"/>
      <c r="H469" s="4418"/>
      <c r="I469" s="4418"/>
      <c r="J469" s="4413"/>
      <c r="K469" s="4419"/>
      <c r="L469" s="3731"/>
      <c r="M469" s="3731"/>
      <c r="N469" s="3731"/>
      <c r="O469" s="3731"/>
      <c r="P469" s="3731"/>
      <c r="Q469" s="3731"/>
      <c r="R469" s="75"/>
      <c r="S469" s="75"/>
      <c r="T469" s="75"/>
      <c r="U469" s="75"/>
      <c r="V469" s="75"/>
      <c r="W469" s="75"/>
      <c r="X469" s="75"/>
      <c r="Y469" s="75"/>
      <c r="Z469" s="75"/>
      <c r="AA469" s="10">
        <v>1</v>
      </c>
    </row>
    <row r="470" spans="1:27" s="3689" customFormat="1" ht="21" customHeight="1">
      <c r="A470" s="5379"/>
      <c r="B470" s="5946" t="s">
        <v>6468</v>
      </c>
      <c r="C470" s="5947"/>
      <c r="D470" s="5947"/>
      <c r="E470" s="5947"/>
      <c r="F470" s="5947"/>
      <c r="G470" s="5947"/>
      <c r="H470" s="5947"/>
      <c r="I470" s="5947"/>
      <c r="J470" s="5947"/>
      <c r="K470" s="5948"/>
      <c r="L470" s="3731"/>
      <c r="M470" s="3731"/>
      <c r="N470" s="3731"/>
      <c r="O470" s="3731"/>
      <c r="P470" s="3731"/>
      <c r="Q470" s="3731"/>
      <c r="R470" s="75"/>
      <c r="S470" s="75"/>
      <c r="T470" s="75"/>
      <c r="U470" s="75"/>
      <c r="V470" s="75"/>
      <c r="W470" s="75"/>
      <c r="X470" s="75"/>
      <c r="Y470" s="75"/>
      <c r="Z470" s="75"/>
      <c r="AA470" s="10">
        <v>1</v>
      </c>
    </row>
    <row r="471" spans="1:27" s="3689" customFormat="1" ht="21" customHeight="1">
      <c r="A471" s="5379"/>
      <c r="B471" s="5949" t="s">
        <v>12226</v>
      </c>
      <c r="C471" s="5950"/>
      <c r="D471" s="5950"/>
      <c r="E471" s="5950"/>
      <c r="F471" s="5950"/>
      <c r="G471" s="5950"/>
      <c r="H471" s="5950"/>
      <c r="I471" s="5950"/>
      <c r="J471" s="5950"/>
      <c r="K471" s="5951"/>
      <c r="L471" s="3731"/>
      <c r="M471" s="3731"/>
      <c r="N471" s="3731"/>
      <c r="O471" s="3731"/>
      <c r="P471" s="3731"/>
      <c r="Q471" s="3731"/>
      <c r="R471" s="75"/>
      <c r="S471" s="75"/>
      <c r="T471" s="75"/>
      <c r="U471" s="75"/>
      <c r="V471" s="75"/>
      <c r="W471" s="75"/>
      <c r="X471" s="75"/>
      <c r="Y471" s="75"/>
      <c r="Z471" s="75"/>
      <c r="AA471" s="10">
        <v>1</v>
      </c>
    </row>
    <row r="472" spans="1:27" s="3689" customFormat="1" ht="21" customHeight="1">
      <c r="A472" s="5379"/>
      <c r="B472" s="5949"/>
      <c r="C472" s="5950"/>
      <c r="D472" s="5950"/>
      <c r="E472" s="5950"/>
      <c r="F472" s="5950"/>
      <c r="G472" s="5950"/>
      <c r="H472" s="5950"/>
      <c r="I472" s="5950"/>
      <c r="J472" s="5950"/>
      <c r="K472" s="5951"/>
      <c r="L472" s="3731"/>
      <c r="M472" s="3731"/>
      <c r="N472" s="3731"/>
      <c r="O472" s="3731"/>
      <c r="P472" s="3731"/>
      <c r="Q472" s="3731"/>
      <c r="R472" s="75"/>
      <c r="S472" s="75"/>
      <c r="T472" s="75"/>
      <c r="U472" s="75"/>
      <c r="V472" s="75"/>
      <c r="W472" s="75"/>
      <c r="X472" s="75"/>
      <c r="Y472" s="75"/>
      <c r="Z472" s="75"/>
      <c r="AA472" s="10">
        <v>1</v>
      </c>
    </row>
    <row r="473" spans="1:27" s="3689" customFormat="1" ht="21" customHeight="1">
      <c r="A473" s="5379"/>
      <c r="B473" s="5949"/>
      <c r="C473" s="5950"/>
      <c r="D473" s="5950"/>
      <c r="E473" s="5950"/>
      <c r="F473" s="5950"/>
      <c r="G473" s="5950"/>
      <c r="H473" s="5950"/>
      <c r="I473" s="5950"/>
      <c r="J473" s="5950"/>
      <c r="K473" s="5951"/>
      <c r="L473" s="3731"/>
      <c r="M473" s="3731"/>
      <c r="N473" s="3731"/>
      <c r="O473" s="3731"/>
      <c r="P473" s="3731"/>
      <c r="Q473" s="3731"/>
      <c r="R473" s="75"/>
      <c r="S473" s="75"/>
      <c r="T473" s="75"/>
      <c r="U473" s="75"/>
      <c r="V473" s="75"/>
      <c r="W473" s="75"/>
      <c r="X473" s="75"/>
      <c r="Y473" s="75"/>
      <c r="Z473" s="75"/>
      <c r="AA473" s="10">
        <v>1</v>
      </c>
    </row>
    <row r="474" spans="1:27" s="3689" customFormat="1" ht="21" customHeight="1">
      <c r="A474" s="5379"/>
      <c r="B474" s="5949" t="s">
        <v>12227</v>
      </c>
      <c r="C474" s="5950"/>
      <c r="D474" s="5950"/>
      <c r="E474" s="5950"/>
      <c r="F474" s="5950"/>
      <c r="G474" s="5950"/>
      <c r="H474" s="5950"/>
      <c r="I474" s="5950"/>
      <c r="J474" s="5950"/>
      <c r="K474" s="5951"/>
      <c r="L474" s="3731"/>
      <c r="M474" s="3731"/>
      <c r="N474" s="3731"/>
      <c r="O474" s="3731"/>
      <c r="P474" s="3731"/>
      <c r="Q474" s="3731"/>
      <c r="R474" s="75"/>
      <c r="S474" s="75"/>
      <c r="T474" s="75"/>
      <c r="U474" s="75"/>
      <c r="V474" s="75"/>
      <c r="W474" s="75"/>
      <c r="X474" s="75"/>
      <c r="Y474" s="75"/>
      <c r="Z474" s="75"/>
      <c r="AA474" s="10">
        <v>1</v>
      </c>
    </row>
    <row r="475" spans="1:27" s="3689" customFormat="1" ht="21" customHeight="1">
      <c r="A475" s="5379"/>
      <c r="B475" s="5949"/>
      <c r="C475" s="5950"/>
      <c r="D475" s="5950"/>
      <c r="E475" s="5950"/>
      <c r="F475" s="5950"/>
      <c r="G475" s="5950"/>
      <c r="H475" s="5950"/>
      <c r="I475" s="5950"/>
      <c r="J475" s="5950"/>
      <c r="K475" s="5951"/>
      <c r="L475" s="3731"/>
      <c r="M475" s="3731"/>
      <c r="N475" s="3731"/>
      <c r="O475" s="3731"/>
      <c r="P475" s="3731"/>
      <c r="Q475" s="3731"/>
      <c r="R475" s="75"/>
      <c r="S475" s="75"/>
      <c r="T475" s="75"/>
      <c r="U475" s="75"/>
      <c r="V475" s="75"/>
      <c r="W475" s="75"/>
      <c r="X475" s="75"/>
      <c r="Y475" s="75"/>
      <c r="Z475" s="75"/>
      <c r="AA475" s="10">
        <v>1</v>
      </c>
    </row>
    <row r="476" spans="1:27" s="3689" customFormat="1" ht="21" customHeight="1">
      <c r="A476" s="5379"/>
      <c r="B476" s="5949"/>
      <c r="C476" s="5950"/>
      <c r="D476" s="5950"/>
      <c r="E476" s="5950"/>
      <c r="F476" s="5950"/>
      <c r="G476" s="5950"/>
      <c r="H476" s="5950"/>
      <c r="I476" s="5950"/>
      <c r="J476" s="5950"/>
      <c r="K476" s="5951"/>
      <c r="L476" s="3738"/>
      <c r="M476" s="3731"/>
      <c r="N476" s="3731"/>
      <c r="O476" s="3731"/>
      <c r="P476" s="3731"/>
      <c r="Q476" s="3731"/>
      <c r="R476" s="75"/>
      <c r="S476" s="75"/>
      <c r="T476" s="75"/>
      <c r="U476" s="75"/>
      <c r="V476" s="75"/>
      <c r="W476" s="75"/>
      <c r="X476" s="75"/>
      <c r="Y476" s="75"/>
      <c r="Z476" s="75"/>
      <c r="AA476" s="10">
        <v>1</v>
      </c>
    </row>
    <row r="477" spans="1:27" s="3689" customFormat="1" ht="21" customHeight="1" thickBot="1">
      <c r="A477" s="5379"/>
      <c r="B477" s="4426"/>
      <c r="C477" s="4427"/>
      <c r="D477" s="4427"/>
      <c r="E477" s="4427"/>
      <c r="F477" s="4427"/>
      <c r="G477" s="4427"/>
      <c r="H477" s="4427"/>
      <c r="I477" s="4427"/>
      <c r="J477" s="4427"/>
      <c r="K477" s="4428"/>
      <c r="L477" s="3738"/>
      <c r="M477" s="3731"/>
      <c r="N477" s="3731"/>
      <c r="O477" s="3731"/>
      <c r="P477" s="3731"/>
      <c r="Q477" s="3731"/>
      <c r="R477" s="75"/>
      <c r="S477" s="75"/>
      <c r="T477" s="75"/>
      <c r="U477" s="75"/>
      <c r="V477" s="75"/>
      <c r="W477" s="75"/>
      <c r="X477" s="75"/>
      <c r="Y477" s="75"/>
      <c r="Z477" s="75"/>
      <c r="AA477" s="10">
        <v>1</v>
      </c>
    </row>
    <row r="478" spans="1:27" s="3689" customFormat="1" ht="21"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10">
        <v>1</v>
      </c>
    </row>
    <row r="479" spans="1:27" s="3689" customFormat="1" ht="21" customHeight="1">
      <c r="A479" s="4389"/>
      <c r="B479" s="4390"/>
      <c r="C479" s="4391"/>
      <c r="D479" s="4391"/>
      <c r="E479" s="4391"/>
      <c r="F479" s="4391"/>
      <c r="G479" s="4391"/>
      <c r="H479" s="4391"/>
      <c r="I479" s="4391"/>
      <c r="J479" s="4390"/>
      <c r="K479" s="4390"/>
      <c r="L479" s="4390"/>
      <c r="M479" s="4389"/>
      <c r="N479" s="4389"/>
      <c r="O479" s="4389"/>
      <c r="P479" s="4389"/>
      <c r="Q479" s="4389"/>
      <c r="R479" s="75"/>
      <c r="S479" s="75"/>
      <c r="T479" s="75"/>
      <c r="U479" s="75"/>
      <c r="V479" s="75"/>
      <c r="W479" s="75"/>
      <c r="X479" s="75"/>
      <c r="Y479" s="75"/>
      <c r="Z479" s="75"/>
      <c r="AA479" s="10">
        <v>1</v>
      </c>
    </row>
    <row r="480" spans="1:27" s="3689" customFormat="1" ht="21"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10">
        <v>1</v>
      </c>
    </row>
    <row r="481" spans="1:27" s="3689" customFormat="1" ht="21" customHeight="1">
      <c r="A481" s="3965" t="s">
        <v>89</v>
      </c>
      <c r="B481" s="5953" t="s">
        <v>11943</v>
      </c>
      <c r="C481" s="5953"/>
      <c r="D481" s="5953"/>
      <c r="E481" s="5953"/>
      <c r="F481" s="5953"/>
      <c r="G481" s="5953"/>
      <c r="H481" s="5953"/>
      <c r="I481" s="5953"/>
      <c r="J481" s="5953"/>
      <c r="K481" s="5953"/>
      <c r="L481" s="5953"/>
      <c r="M481" s="5953"/>
      <c r="N481" s="5953"/>
      <c r="O481" s="3738"/>
      <c r="P481" s="3738"/>
      <c r="Q481" s="3738"/>
      <c r="R481" s="75"/>
      <c r="S481" s="75"/>
      <c r="T481" s="75"/>
      <c r="U481" s="75"/>
      <c r="V481" s="75"/>
      <c r="W481" s="75"/>
      <c r="X481" s="75"/>
      <c r="Y481" s="75"/>
      <c r="Z481" s="75"/>
      <c r="AA481" s="10">
        <v>1</v>
      </c>
    </row>
    <row r="482" spans="1:27" s="3689" customFormat="1" ht="21" customHeight="1">
      <c r="A482" s="5954" t="str">
        <f>B481</f>
        <v>Combien faut-il commander pour des effectifs et des grammages différents</v>
      </c>
      <c r="B482" s="4178" t="str">
        <f>ADDRESS(ROW(),COLUMN(),4)</f>
        <v>B482</v>
      </c>
      <c r="C482" s="4179" t="s">
        <v>6434</v>
      </c>
      <c r="D482" s="4180"/>
      <c r="E482" s="4180"/>
      <c r="F482" s="4180"/>
      <c r="G482" s="4180"/>
      <c r="H482" s="4180"/>
      <c r="I482" s="4180"/>
      <c r="J482" s="4180"/>
      <c r="K482" s="4180"/>
      <c r="L482" s="4180"/>
      <c r="M482" s="4180"/>
      <c r="N482" s="4429"/>
      <c r="O482" s="3738"/>
      <c r="P482" s="3738"/>
      <c r="Q482" s="3738"/>
      <c r="R482" s="75"/>
      <c r="S482" s="75"/>
      <c r="T482" s="75"/>
      <c r="U482" s="75"/>
      <c r="V482" s="75"/>
      <c r="W482" s="75"/>
      <c r="X482" s="75"/>
      <c r="Y482" s="75"/>
      <c r="Z482" s="75"/>
      <c r="AA482" s="10">
        <v>1</v>
      </c>
    </row>
    <row r="483" spans="1:27" s="3689" customFormat="1" ht="21" customHeight="1">
      <c r="A483" s="5954"/>
      <c r="B483" s="4430"/>
      <c r="C483" s="3738"/>
      <c r="D483" s="3738"/>
      <c r="E483" s="3738"/>
      <c r="F483" s="3738"/>
      <c r="G483" s="3738"/>
      <c r="H483" s="3738"/>
      <c r="I483" s="3738"/>
      <c r="J483" s="3738"/>
      <c r="K483" s="3738"/>
      <c r="L483" s="3738"/>
      <c r="M483" s="3738"/>
      <c r="N483" s="4431"/>
      <c r="O483" s="3738"/>
      <c r="P483" s="3738"/>
      <c r="Q483" s="3738"/>
      <c r="R483" s="75"/>
      <c r="S483" s="75"/>
      <c r="T483" s="75"/>
      <c r="U483" s="75"/>
      <c r="V483" s="75"/>
      <c r="W483" s="75"/>
      <c r="X483" s="75"/>
      <c r="Y483" s="75"/>
      <c r="Z483" s="75"/>
      <c r="AA483" s="10">
        <v>1</v>
      </c>
    </row>
    <row r="484" spans="1:27" s="3689" customFormat="1" ht="21" customHeight="1">
      <c r="A484" s="5954"/>
      <c r="B484" s="5955" t="s">
        <v>12228</v>
      </c>
      <c r="C484" s="5956"/>
      <c r="D484" s="5956"/>
      <c r="E484" s="5956"/>
      <c r="F484" s="5956"/>
      <c r="G484" s="5956"/>
      <c r="H484" s="5956"/>
      <c r="I484" s="5956"/>
      <c r="J484" s="5956"/>
      <c r="K484" s="5956"/>
      <c r="L484" s="5956"/>
      <c r="M484" s="5956"/>
      <c r="N484" s="5957"/>
      <c r="O484" s="3738"/>
      <c r="P484" s="3738"/>
      <c r="Q484" s="3738"/>
      <c r="R484" s="75"/>
      <c r="S484" s="75"/>
      <c r="T484" s="75"/>
      <c r="U484" s="75"/>
      <c r="V484" s="75"/>
      <c r="W484" s="75"/>
      <c r="X484" s="75"/>
      <c r="Y484" s="75"/>
      <c r="Z484" s="75"/>
      <c r="AA484" s="10">
        <v>1</v>
      </c>
    </row>
    <row r="485" spans="1:27" s="3689" customFormat="1" ht="21" customHeight="1">
      <c r="A485" s="5954"/>
      <c r="B485" s="4432"/>
      <c r="C485" s="4433"/>
      <c r="D485" s="4433"/>
      <c r="E485" s="4433"/>
      <c r="F485" s="4433"/>
      <c r="G485" s="4433"/>
      <c r="H485" s="4433"/>
      <c r="I485" s="4433"/>
      <c r="J485" s="4433"/>
      <c r="K485" s="4433"/>
      <c r="L485" s="4433"/>
      <c r="M485" s="4433"/>
      <c r="N485" s="4434"/>
      <c r="O485" s="3738"/>
      <c r="P485" s="3738"/>
      <c r="Q485" s="3738"/>
      <c r="R485" s="75"/>
      <c r="S485" s="75"/>
      <c r="T485" s="75"/>
      <c r="U485" s="75"/>
      <c r="V485" s="75"/>
      <c r="W485" s="75"/>
      <c r="X485" s="75"/>
      <c r="Y485" s="75"/>
      <c r="Z485" s="75"/>
      <c r="AA485" s="10">
        <v>1</v>
      </c>
    </row>
    <row r="486" spans="1:27" s="3689" customFormat="1" ht="21" customHeight="1">
      <c r="A486" s="5954"/>
      <c r="B486" s="4435"/>
      <c r="C486" s="4436"/>
      <c r="D486" s="4436"/>
      <c r="E486" s="4437" t="s">
        <v>12124</v>
      </c>
      <c r="F486" s="4438">
        <v>250</v>
      </c>
      <c r="G486" s="4438">
        <v>620</v>
      </c>
      <c r="H486" s="4438">
        <v>37</v>
      </c>
      <c r="I486" s="4438">
        <v>14</v>
      </c>
      <c r="J486" s="4193">
        <f>SUM(F486:I486)</f>
        <v>921</v>
      </c>
      <c r="K486" s="4439" t="s">
        <v>3836</v>
      </c>
      <c r="L486" s="4440"/>
      <c r="M486" s="3731"/>
      <c r="N486" s="4441"/>
      <c r="O486" s="3738"/>
      <c r="P486" s="3738"/>
      <c r="Q486" s="3738"/>
      <c r="R486" s="75"/>
      <c r="S486" s="75"/>
      <c r="T486" s="75"/>
      <c r="U486" s="75"/>
      <c r="V486" s="75"/>
      <c r="W486" s="75"/>
      <c r="X486" s="75"/>
      <c r="Y486" s="75"/>
      <c r="Z486" s="75"/>
      <c r="AA486" s="10">
        <v>1</v>
      </c>
    </row>
    <row r="487" spans="1:27" s="3689" customFormat="1" ht="21" customHeight="1">
      <c r="A487" s="5954"/>
      <c r="B487" s="4435"/>
      <c r="C487" s="4436"/>
      <c r="D487" s="4436"/>
      <c r="E487" s="4442" t="s">
        <v>12229</v>
      </c>
      <c r="F487" s="4443">
        <v>4.4999999999999998E-2</v>
      </c>
      <c r="G487" s="4443">
        <v>7.0000000000000007E-2</v>
      </c>
      <c r="H487" s="4443">
        <v>0.11</v>
      </c>
      <c r="I487" s="4444">
        <v>0.13</v>
      </c>
      <c r="J487" s="3731"/>
      <c r="K487" s="4445" t="s">
        <v>12128</v>
      </c>
      <c r="L487" s="4446">
        <v>25</v>
      </c>
      <c r="M487" s="4447" t="s">
        <v>12230</v>
      </c>
      <c r="N487" s="4441"/>
      <c r="O487" s="3738"/>
      <c r="P487" s="3738"/>
      <c r="Q487" s="3738"/>
      <c r="R487" s="75"/>
      <c r="S487" s="75"/>
      <c r="T487" s="75"/>
      <c r="U487" s="75"/>
      <c r="V487" s="75"/>
      <c r="W487" s="75"/>
      <c r="X487" s="75"/>
      <c r="Y487" s="75"/>
      <c r="Z487" s="75"/>
      <c r="AA487" s="10">
        <v>1</v>
      </c>
    </row>
    <row r="488" spans="1:27" s="3689" customFormat="1" ht="21" customHeight="1">
      <c r="A488" s="5954"/>
      <c r="B488" s="4435"/>
      <c r="C488" s="4436"/>
      <c r="D488" s="4436"/>
      <c r="E488" s="4448" t="s">
        <v>3616</v>
      </c>
      <c r="F488" s="4449" t="s">
        <v>12010</v>
      </c>
      <c r="G488" s="4450" t="s">
        <v>12011</v>
      </c>
      <c r="H488" s="4451" t="s">
        <v>12012</v>
      </c>
      <c r="I488" s="4450" t="s">
        <v>12013</v>
      </c>
      <c r="J488" s="5958" t="s">
        <v>12231</v>
      </c>
      <c r="K488" s="5958"/>
      <c r="L488" s="5958"/>
      <c r="M488" s="3731"/>
      <c r="N488" s="4441"/>
      <c r="O488" s="3738"/>
      <c r="P488" s="3738"/>
      <c r="Q488" s="3738"/>
      <c r="R488" s="75"/>
      <c r="S488" s="75"/>
      <c r="T488" s="75"/>
      <c r="U488" s="75"/>
      <c r="V488" s="75"/>
      <c r="W488" s="75"/>
      <c r="X488" s="75"/>
      <c r="Y488" s="75"/>
      <c r="Z488" s="75"/>
      <c r="AA488" s="10">
        <v>1</v>
      </c>
    </row>
    <row r="489" spans="1:27" s="3689" customFormat="1" ht="21" customHeight="1">
      <c r="A489" s="5954"/>
      <c r="B489" s="4435"/>
      <c r="C489" s="4436"/>
      <c r="D489" s="4436"/>
      <c r="E489" s="4452" t="s">
        <v>12232</v>
      </c>
      <c r="F489" s="4453">
        <f>F487*F486</f>
        <v>11.25</v>
      </c>
      <c r="G489" s="4453">
        <f>G487*G486</f>
        <v>43.400000000000006</v>
      </c>
      <c r="H489" s="4453">
        <f>H487*H486</f>
        <v>4.07</v>
      </c>
      <c r="I489" s="4454">
        <f>I487*I486</f>
        <v>1.82</v>
      </c>
      <c r="J489" s="4455">
        <f>SUM(F489:I489)</f>
        <v>60.540000000000006</v>
      </c>
      <c r="K489" s="4455"/>
      <c r="L489" s="4456" t="s">
        <v>12233</v>
      </c>
      <c r="M489" s="3731"/>
      <c r="N489" s="4457"/>
      <c r="O489" s="3738"/>
      <c r="P489" s="3738"/>
      <c r="Q489" s="3738"/>
      <c r="R489" s="75"/>
      <c r="S489" s="75"/>
      <c r="T489" s="75"/>
      <c r="U489" s="75"/>
      <c r="V489" s="75"/>
      <c r="W489" s="75"/>
      <c r="X489" s="75"/>
      <c r="Y489" s="75"/>
      <c r="Z489" s="75"/>
      <c r="AA489" s="10">
        <v>1</v>
      </c>
    </row>
    <row r="490" spans="1:27" s="3689" customFormat="1" ht="21" customHeight="1">
      <c r="A490" s="5954"/>
      <c r="B490" s="4435"/>
      <c r="C490" s="4436"/>
      <c r="D490" s="4436"/>
      <c r="E490" s="4458" t="s">
        <v>12129</v>
      </c>
      <c r="F490" s="4459">
        <f>F489/(100-L487)*100</f>
        <v>15</v>
      </c>
      <c r="G490" s="4459">
        <f>G489/(100-L487)*100</f>
        <v>57.866666666666674</v>
      </c>
      <c r="H490" s="4459">
        <f>H489/(100-L487)*100</f>
        <v>5.4266666666666667</v>
      </c>
      <c r="I490" s="4460">
        <f>I489/(100-L487)*100</f>
        <v>2.4266666666666667</v>
      </c>
      <c r="J490" s="4461">
        <f>SUM(F490:I490)</f>
        <v>80.72</v>
      </c>
      <c r="K490" s="4462"/>
      <c r="L490" s="4235" t="s">
        <v>12234</v>
      </c>
      <c r="M490" s="3731"/>
      <c r="N490" s="4457"/>
      <c r="O490" s="3738"/>
      <c r="P490" s="3738"/>
      <c r="Q490" s="3738"/>
      <c r="R490" s="75"/>
      <c r="S490" s="75"/>
      <c r="T490" s="75"/>
      <c r="U490" s="75"/>
      <c r="V490" s="75"/>
      <c r="W490" s="75"/>
      <c r="X490" s="75"/>
      <c r="Y490" s="75"/>
      <c r="Z490" s="75"/>
      <c r="AA490" s="10">
        <v>1</v>
      </c>
    </row>
    <row r="491" spans="1:27" s="3689" customFormat="1" ht="21" customHeight="1">
      <c r="A491" s="5954"/>
      <c r="B491" s="4435"/>
      <c r="C491" s="4436"/>
      <c r="D491" s="4436"/>
      <c r="E491" s="4436"/>
      <c r="F491" s="4436"/>
      <c r="G491" s="4436"/>
      <c r="H491" s="4436"/>
      <c r="I491" s="4436"/>
      <c r="J491" s="4463">
        <f>J490-J489</f>
        <v>20.179999999999993</v>
      </c>
      <c r="K491" s="4463"/>
      <c r="L491" s="4464" t="s">
        <v>12235</v>
      </c>
      <c r="M491" s="4465"/>
      <c r="N491" s="4441"/>
      <c r="O491" s="3738"/>
      <c r="P491" s="3738"/>
      <c r="Q491" s="3738"/>
      <c r="R491" s="75"/>
      <c r="S491" s="75"/>
      <c r="T491" s="75"/>
      <c r="U491" s="75"/>
      <c r="V491" s="75"/>
      <c r="W491" s="75"/>
      <c r="X491" s="75"/>
      <c r="Y491" s="75"/>
      <c r="Z491" s="75"/>
      <c r="AA491" s="10">
        <v>1</v>
      </c>
    </row>
    <row r="492" spans="1:27" s="3689" customFormat="1" ht="21" customHeight="1">
      <c r="A492" s="5954"/>
      <c r="B492" s="4435"/>
      <c r="C492" s="4436"/>
      <c r="D492" s="4436"/>
      <c r="E492" s="4436"/>
      <c r="F492" s="4436"/>
      <c r="G492" s="4436"/>
      <c r="H492" s="4436"/>
      <c r="I492" s="4436"/>
      <c r="J492" s="4466">
        <f>(J491/J486)*1000</f>
        <v>21.910966340933761</v>
      </c>
      <c r="K492" s="4463"/>
      <c r="L492" s="4464" t="s">
        <v>12236</v>
      </c>
      <c r="M492" s="4465"/>
      <c r="N492" s="4441"/>
      <c r="O492" s="3738"/>
      <c r="P492" s="3738"/>
      <c r="Q492" s="3738"/>
      <c r="R492" s="75"/>
      <c r="S492" s="75"/>
      <c r="T492" s="75"/>
      <c r="U492" s="75"/>
      <c r="V492" s="75"/>
      <c r="W492" s="75"/>
      <c r="X492" s="75"/>
      <c r="Y492" s="75"/>
      <c r="Z492" s="75"/>
      <c r="AA492" s="10">
        <v>1</v>
      </c>
    </row>
    <row r="493" spans="1:27" s="3689" customFormat="1" ht="21" customHeight="1">
      <c r="A493" s="5954"/>
      <c r="B493" s="4435"/>
      <c r="C493" s="4467" t="s">
        <v>12230</v>
      </c>
      <c r="D493" s="4468" t="s">
        <v>12237</v>
      </c>
      <c r="E493" s="4436"/>
      <c r="F493" s="4436"/>
      <c r="G493" s="4436"/>
      <c r="H493" s="4436"/>
      <c r="I493" s="4436"/>
      <c r="J493" s="4436"/>
      <c r="K493" s="4436"/>
      <c r="L493" s="4436"/>
      <c r="M493" s="4436"/>
      <c r="N493" s="4441"/>
      <c r="O493" s="3738"/>
      <c r="P493" s="3738"/>
      <c r="Q493" s="3738"/>
      <c r="R493" s="75"/>
      <c r="S493" s="75"/>
      <c r="T493" s="75"/>
      <c r="U493" s="75"/>
      <c r="V493" s="75"/>
      <c r="W493" s="75"/>
      <c r="X493" s="75"/>
      <c r="Y493" s="75"/>
      <c r="Z493" s="75"/>
      <c r="AA493" s="10">
        <v>1</v>
      </c>
    </row>
    <row r="494" spans="1:27" s="3689" customFormat="1" ht="21" customHeight="1">
      <c r="A494" s="5954"/>
      <c r="B494" s="4435"/>
      <c r="C494" s="4469"/>
      <c r="D494" s="4468" t="s">
        <v>12238</v>
      </c>
      <c r="E494" s="4436"/>
      <c r="F494" s="4436"/>
      <c r="G494" s="4436"/>
      <c r="H494" s="4436"/>
      <c r="I494" s="4436"/>
      <c r="J494" s="4436"/>
      <c r="K494" s="4436"/>
      <c r="L494" s="4436"/>
      <c r="M494" s="4436"/>
      <c r="N494" s="4441"/>
      <c r="O494" s="3738"/>
      <c r="P494" s="3738"/>
      <c r="Q494" s="3738"/>
      <c r="R494" s="75"/>
      <c r="S494" s="75"/>
      <c r="T494" s="75"/>
      <c r="U494" s="75"/>
      <c r="V494" s="75"/>
      <c r="W494" s="75"/>
      <c r="X494" s="75"/>
      <c r="Y494" s="75"/>
      <c r="Z494" s="75"/>
      <c r="AA494" s="10">
        <v>1</v>
      </c>
    </row>
    <row r="495" spans="1:27" s="3689" customFormat="1" ht="21" customHeight="1">
      <c r="A495" s="5954"/>
      <c r="B495" s="4470"/>
      <c r="C495" s="4345"/>
      <c r="D495" s="4345"/>
      <c r="E495" s="4345"/>
      <c r="F495" s="4345"/>
      <c r="G495" s="4345"/>
      <c r="H495" s="4345"/>
      <c r="I495" s="4345"/>
      <c r="J495" s="4345"/>
      <c r="K495" s="4345"/>
      <c r="L495" s="4345"/>
      <c r="M495" s="4345"/>
      <c r="N495" s="4471"/>
      <c r="O495" s="3738"/>
      <c r="P495" s="3738"/>
      <c r="Q495" s="3738"/>
      <c r="R495" s="75"/>
      <c r="S495" s="75"/>
      <c r="T495" s="75"/>
      <c r="U495" s="75"/>
      <c r="V495" s="75"/>
      <c r="W495" s="75"/>
      <c r="X495" s="75"/>
      <c r="Y495" s="75"/>
      <c r="Z495" s="75"/>
      <c r="AA495" s="10">
        <v>1</v>
      </c>
    </row>
    <row r="496" spans="1:27" s="3689" customFormat="1" ht="21"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4472" t="s">
        <v>3560</v>
      </c>
    </row>
    <row r="497" spans="1:27" s="3689" customFormat="1" ht="15">
      <c r="A497" s="10">
        <v>1</v>
      </c>
      <c r="B497" s="10">
        <v>1</v>
      </c>
      <c r="C497" s="10">
        <v>1</v>
      </c>
      <c r="D497" s="10">
        <v>1</v>
      </c>
      <c r="E497" s="10">
        <v>1</v>
      </c>
      <c r="F497" s="10">
        <v>1</v>
      </c>
      <c r="G497" s="10">
        <v>1</v>
      </c>
      <c r="H497" s="10">
        <v>1</v>
      </c>
      <c r="I497" s="10">
        <v>1</v>
      </c>
      <c r="J497" s="10">
        <v>1</v>
      </c>
      <c r="K497" s="10">
        <v>1</v>
      </c>
      <c r="L497" s="10">
        <v>1</v>
      </c>
      <c r="M497" s="10">
        <v>1</v>
      </c>
      <c r="N497" s="10">
        <v>1</v>
      </c>
      <c r="O497" s="10">
        <v>1</v>
      </c>
      <c r="P497" s="10">
        <v>1</v>
      </c>
      <c r="Q497" s="10">
        <v>1</v>
      </c>
      <c r="R497" s="10">
        <v>1</v>
      </c>
      <c r="S497" s="10">
        <v>1</v>
      </c>
      <c r="T497" s="10">
        <v>1</v>
      </c>
      <c r="U497" s="10">
        <v>1</v>
      </c>
      <c r="V497" s="10">
        <v>1</v>
      </c>
      <c r="W497" s="10">
        <v>1</v>
      </c>
      <c r="X497" s="10">
        <v>1</v>
      </c>
      <c r="Y497" s="10">
        <v>1</v>
      </c>
      <c r="Z497" s="10">
        <v>1</v>
      </c>
      <c r="AA497" s="1" t="str">
        <f>ADDRESS(ROW(),COLUMN(),4)</f>
        <v>AA497</v>
      </c>
    </row>
  </sheetData>
  <mergeCells count="422">
    <mergeCell ref="B470:K470"/>
    <mergeCell ref="B471:K473"/>
    <mergeCell ref="K452:K453"/>
    <mergeCell ref="D454:D455"/>
    <mergeCell ref="E454:E455"/>
    <mergeCell ref="B474:K476"/>
    <mergeCell ref="B481:N481"/>
    <mergeCell ref="A482:A495"/>
    <mergeCell ref="B484:N484"/>
    <mergeCell ref="J488:L488"/>
    <mergeCell ref="H458:I459"/>
    <mergeCell ref="J458:J459"/>
    <mergeCell ref="B460:B461"/>
    <mergeCell ref="C460:C461"/>
    <mergeCell ref="D460:E461"/>
    <mergeCell ref="F460:F461"/>
    <mergeCell ref="G460:G461"/>
    <mergeCell ref="I460:I461"/>
    <mergeCell ref="J460:J461"/>
    <mergeCell ref="A449:A477"/>
    <mergeCell ref="B450:K451"/>
    <mergeCell ref="B452:C453"/>
    <mergeCell ref="D452:D453"/>
    <mergeCell ref="E452:F453"/>
    <mergeCell ref="B448:K448"/>
    <mergeCell ref="F454:F455"/>
    <mergeCell ref="G454:G455"/>
    <mergeCell ref="H454:H455"/>
    <mergeCell ref="I454:I455"/>
    <mergeCell ref="D458:E459"/>
    <mergeCell ref="F458:F459"/>
    <mergeCell ref="G458:G459"/>
    <mergeCell ref="K460:K461"/>
    <mergeCell ref="G452:G453"/>
    <mergeCell ref="I452:J453"/>
    <mergeCell ref="B456:K457"/>
    <mergeCell ref="B458:B459"/>
    <mergeCell ref="C458:C459"/>
    <mergeCell ref="B418:K418"/>
    <mergeCell ref="B411:D411"/>
    <mergeCell ref="G411:H411"/>
    <mergeCell ref="J411:K411"/>
    <mergeCell ref="B412:D412"/>
    <mergeCell ref="G412:H412"/>
    <mergeCell ref="J412:K412"/>
    <mergeCell ref="A419:A444"/>
    <mergeCell ref="B420:K420"/>
    <mergeCell ref="B421:K421"/>
    <mergeCell ref="B422:K422"/>
    <mergeCell ref="B423:K423"/>
    <mergeCell ref="H426:J426"/>
    <mergeCell ref="H427:J427"/>
    <mergeCell ref="H431:J431"/>
    <mergeCell ref="H432:J432"/>
    <mergeCell ref="H433:J433"/>
    <mergeCell ref="H434:J434"/>
    <mergeCell ref="H435:J435"/>
    <mergeCell ref="H439:J439"/>
    <mergeCell ref="H441:J441"/>
    <mergeCell ref="H443:J443"/>
    <mergeCell ref="J408:K408"/>
    <mergeCell ref="B409:D409"/>
    <mergeCell ref="G409:H409"/>
    <mergeCell ref="J409:K409"/>
    <mergeCell ref="B410:D410"/>
    <mergeCell ref="G410:H410"/>
    <mergeCell ref="J410:K410"/>
    <mergeCell ref="B404:K404"/>
    <mergeCell ref="A405:A416"/>
    <mergeCell ref="B406:D406"/>
    <mergeCell ref="G406:H406"/>
    <mergeCell ref="J406:K406"/>
    <mergeCell ref="B407:D407"/>
    <mergeCell ref="G407:H407"/>
    <mergeCell ref="J407:K407"/>
    <mergeCell ref="B408:D408"/>
    <mergeCell ref="G408:H408"/>
    <mergeCell ref="B413:D413"/>
    <mergeCell ref="G413:H413"/>
    <mergeCell ref="J413:K413"/>
    <mergeCell ref="B414:D414"/>
    <mergeCell ref="B416:K416"/>
    <mergeCell ref="B384:N384"/>
    <mergeCell ref="A385:A402"/>
    <mergeCell ref="B386:N387"/>
    <mergeCell ref="B388:N389"/>
    <mergeCell ref="B390:N390"/>
    <mergeCell ref="B392:C392"/>
    <mergeCell ref="G392:H392"/>
    <mergeCell ref="K392:L392"/>
    <mergeCell ref="B401:N402"/>
    <mergeCell ref="B355:E355"/>
    <mergeCell ref="H355:K355"/>
    <mergeCell ref="B357:N357"/>
    <mergeCell ref="A358:A382"/>
    <mergeCell ref="B359:N360"/>
    <mergeCell ref="B361:N362"/>
    <mergeCell ref="C372:M372"/>
    <mergeCell ref="H373:M373"/>
    <mergeCell ref="D374:E374"/>
    <mergeCell ref="B381:N382"/>
    <mergeCell ref="B353:B354"/>
    <mergeCell ref="C353:C354"/>
    <mergeCell ref="D353:D354"/>
    <mergeCell ref="E353:E354"/>
    <mergeCell ref="H354:N354"/>
    <mergeCell ref="H352:H353"/>
    <mergeCell ref="I352:I353"/>
    <mergeCell ref="J352:J353"/>
    <mergeCell ref="K352:K353"/>
    <mergeCell ref="L352:L353"/>
    <mergeCell ref="M352:M353"/>
    <mergeCell ref="H349:H350"/>
    <mergeCell ref="I349:I350"/>
    <mergeCell ref="I347:I348"/>
    <mergeCell ref="J347:J348"/>
    <mergeCell ref="K347:K348"/>
    <mergeCell ref="L347:L348"/>
    <mergeCell ref="M347:M348"/>
    <mergeCell ref="N347:N348"/>
    <mergeCell ref="N352:N353"/>
    <mergeCell ref="B337:N338"/>
    <mergeCell ref="C339:N339"/>
    <mergeCell ref="C340:N340"/>
    <mergeCell ref="B341:N341"/>
    <mergeCell ref="A345:A355"/>
    <mergeCell ref="G345:G355"/>
    <mergeCell ref="B346:C347"/>
    <mergeCell ref="D346:D347"/>
    <mergeCell ref="E346:E347"/>
    <mergeCell ref="H347:H348"/>
    <mergeCell ref="J349:J350"/>
    <mergeCell ref="K349:K350"/>
    <mergeCell ref="L349:L350"/>
    <mergeCell ref="M349:M350"/>
    <mergeCell ref="N349:N350"/>
    <mergeCell ref="B351:B352"/>
    <mergeCell ref="C351:C352"/>
    <mergeCell ref="D351:D352"/>
    <mergeCell ref="E351:E352"/>
    <mergeCell ref="H351:N351"/>
    <mergeCell ref="B348:B349"/>
    <mergeCell ref="C348:C349"/>
    <mergeCell ref="D348:D349"/>
    <mergeCell ref="E348:E349"/>
    <mergeCell ref="A250:A273"/>
    <mergeCell ref="A306:A307"/>
    <mergeCell ref="B306:M307"/>
    <mergeCell ref="N306:N307"/>
    <mergeCell ref="A308:A341"/>
    <mergeCell ref="B309:N309"/>
    <mergeCell ref="B310:N313"/>
    <mergeCell ref="B314:N314"/>
    <mergeCell ref="L315:M315"/>
    <mergeCell ref="C298:D298"/>
    <mergeCell ref="F298:G298"/>
    <mergeCell ref="I298:J298"/>
    <mergeCell ref="L298:M298"/>
    <mergeCell ref="B300:N301"/>
    <mergeCell ref="C302:N302"/>
    <mergeCell ref="L316:M317"/>
    <mergeCell ref="B323:N323"/>
    <mergeCell ref="L324:M324"/>
    <mergeCell ref="L325:M325"/>
    <mergeCell ref="C335:D335"/>
    <mergeCell ref="F335:G335"/>
    <mergeCell ref="I335:J335"/>
    <mergeCell ref="L335:M335"/>
    <mergeCell ref="C303:N303"/>
    <mergeCell ref="A276:A277"/>
    <mergeCell ref="B276:M277"/>
    <mergeCell ref="N276:N277"/>
    <mergeCell ref="A278:A304"/>
    <mergeCell ref="B279:N279"/>
    <mergeCell ref="B280:N283"/>
    <mergeCell ref="B284:N284"/>
    <mergeCell ref="L285:M285"/>
    <mergeCell ref="L286:M286"/>
    <mergeCell ref="B304:N304"/>
    <mergeCell ref="M260:M261"/>
    <mergeCell ref="N260:N261"/>
    <mergeCell ref="O260:O261"/>
    <mergeCell ref="P260:P261"/>
    <mergeCell ref="Q260:Q261"/>
    <mergeCell ref="M268:O269"/>
    <mergeCell ref="Q268:Q269"/>
    <mergeCell ref="B249:J249"/>
    <mergeCell ref="M249:Q249"/>
    <mergeCell ref="L250:L274"/>
    <mergeCell ref="B251:B253"/>
    <mergeCell ref="C251:C253"/>
    <mergeCell ref="D251:D253"/>
    <mergeCell ref="M251:M253"/>
    <mergeCell ref="O251:O253"/>
    <mergeCell ref="Q251:Q253"/>
    <mergeCell ref="B271:J273"/>
    <mergeCell ref="A241:A247"/>
    <mergeCell ref="B242:E243"/>
    <mergeCell ref="F242:I243"/>
    <mergeCell ref="J242:K243"/>
    <mergeCell ref="N242:Z242"/>
    <mergeCell ref="B244:B245"/>
    <mergeCell ref="C244:C245"/>
    <mergeCell ref="R240:R241"/>
    <mergeCell ref="S240:S241"/>
    <mergeCell ref="T240:T241"/>
    <mergeCell ref="U240:U241"/>
    <mergeCell ref="V240:V241"/>
    <mergeCell ref="W240:W241"/>
    <mergeCell ref="D244:D245"/>
    <mergeCell ref="E244:F245"/>
    <mergeCell ref="G244:G245"/>
    <mergeCell ref="H244:I245"/>
    <mergeCell ref="J244:K245"/>
    <mergeCell ref="B247:K247"/>
    <mergeCell ref="X240:X241"/>
    <mergeCell ref="Y240:Y241"/>
    <mergeCell ref="Z240:Z241"/>
    <mergeCell ref="T236:W237"/>
    <mergeCell ref="X236:X237"/>
    <mergeCell ref="Y236:Y237"/>
    <mergeCell ref="Z236:Z237"/>
    <mergeCell ref="B237:K237"/>
    <mergeCell ref="U238:Y238"/>
    <mergeCell ref="I233:I234"/>
    <mergeCell ref="J233:J234"/>
    <mergeCell ref="K233:K234"/>
    <mergeCell ref="M233:M242"/>
    <mergeCell ref="N234:S234"/>
    <mergeCell ref="B235:C235"/>
    <mergeCell ref="Q235:R235"/>
    <mergeCell ref="B240:K240"/>
    <mergeCell ref="N240:P241"/>
    <mergeCell ref="Q240:Q241"/>
    <mergeCell ref="B233:C234"/>
    <mergeCell ref="D233:D234"/>
    <mergeCell ref="E233:E234"/>
    <mergeCell ref="F233:F234"/>
    <mergeCell ref="G233:G234"/>
    <mergeCell ref="H233:H234"/>
    <mergeCell ref="B229:K230"/>
    <mergeCell ref="P229:Q229"/>
    <mergeCell ref="N230:W230"/>
    <mergeCell ref="B231:C232"/>
    <mergeCell ref="D231:E232"/>
    <mergeCell ref="F231:K232"/>
    <mergeCell ref="N232:Z232"/>
    <mergeCell ref="B227:E228"/>
    <mergeCell ref="F227:F228"/>
    <mergeCell ref="G227:G228"/>
    <mergeCell ref="H227:I228"/>
    <mergeCell ref="J227:K228"/>
    <mergeCell ref="N227:W227"/>
    <mergeCell ref="O228:Q228"/>
    <mergeCell ref="R228:W228"/>
    <mergeCell ref="A221:A237"/>
    <mergeCell ref="M221:M230"/>
    <mergeCell ref="B222:F223"/>
    <mergeCell ref="N222:R223"/>
    <mergeCell ref="B224:K224"/>
    <mergeCell ref="N224:W224"/>
    <mergeCell ref="B225:E226"/>
    <mergeCell ref="H206:K206"/>
    <mergeCell ref="B207:B209"/>
    <mergeCell ref="C207:C208"/>
    <mergeCell ref="E208:E209"/>
    <mergeCell ref="B210:B211"/>
    <mergeCell ref="C210:C211"/>
    <mergeCell ref="F225:F226"/>
    <mergeCell ref="G225:G226"/>
    <mergeCell ref="H225:I226"/>
    <mergeCell ref="J225:K226"/>
    <mergeCell ref="N225:Q225"/>
    <mergeCell ref="S225:T225"/>
    <mergeCell ref="N226:Q226"/>
    <mergeCell ref="S226:T226"/>
    <mergeCell ref="B214:E214"/>
    <mergeCell ref="B220:K220"/>
    <mergeCell ref="N220:W220"/>
    <mergeCell ref="B198:E199"/>
    <mergeCell ref="B201:E201"/>
    <mergeCell ref="H201:S201"/>
    <mergeCell ref="A202:A217"/>
    <mergeCell ref="G202:G207"/>
    <mergeCell ref="M202:O202"/>
    <mergeCell ref="C203:E203"/>
    <mergeCell ref="H203:H204"/>
    <mergeCell ref="I203:I204"/>
    <mergeCell ref="J203:J204"/>
    <mergeCell ref="K203:K204"/>
    <mergeCell ref="L203:L205"/>
    <mergeCell ref="M203:M204"/>
    <mergeCell ref="P203:P204"/>
    <mergeCell ref="Q203:Q204"/>
    <mergeCell ref="B204:B205"/>
    <mergeCell ref="C204:C205"/>
    <mergeCell ref="D204:D205"/>
    <mergeCell ref="E204:E205"/>
    <mergeCell ref="O204:O205"/>
    <mergeCell ref="B186:E186"/>
    <mergeCell ref="H186:S186"/>
    <mergeCell ref="A187:A199"/>
    <mergeCell ref="G187:G191"/>
    <mergeCell ref="B188:B189"/>
    <mergeCell ref="C188:C189"/>
    <mergeCell ref="D188:D189"/>
    <mergeCell ref="E188:E189"/>
    <mergeCell ref="H188:H189"/>
    <mergeCell ref="I188:I189"/>
    <mergeCell ref="R189:R190"/>
    <mergeCell ref="S189:S190"/>
    <mergeCell ref="B191:B192"/>
    <mergeCell ref="H191:K191"/>
    <mergeCell ref="B193:B194"/>
    <mergeCell ref="B196:E197"/>
    <mergeCell ref="J188:J189"/>
    <mergeCell ref="K188:K189"/>
    <mergeCell ref="L188:L190"/>
    <mergeCell ref="M188:M189"/>
    <mergeCell ref="P188:P190"/>
    <mergeCell ref="Q188:Q189"/>
    <mergeCell ref="N189:N190"/>
    <mergeCell ref="O189:O190"/>
    <mergeCell ref="B158:L158"/>
    <mergeCell ref="A159:A169"/>
    <mergeCell ref="B166:K166"/>
    <mergeCell ref="B167:K167"/>
    <mergeCell ref="B171:K171"/>
    <mergeCell ref="A172:A183"/>
    <mergeCell ref="G176:H176"/>
    <mergeCell ref="B178:J178"/>
    <mergeCell ref="B179:K179"/>
    <mergeCell ref="B137:L137"/>
    <mergeCell ref="A138:A156"/>
    <mergeCell ref="C139:D139"/>
    <mergeCell ref="G139:H139"/>
    <mergeCell ref="C141:C142"/>
    <mergeCell ref="D141:D142"/>
    <mergeCell ref="E141:E142"/>
    <mergeCell ref="F141:F142"/>
    <mergeCell ref="C148:E148"/>
    <mergeCell ref="A123:A135"/>
    <mergeCell ref="B124:D124"/>
    <mergeCell ref="B125:D125"/>
    <mergeCell ref="B126:D126"/>
    <mergeCell ref="B127:D127"/>
    <mergeCell ref="B128:D128"/>
    <mergeCell ref="B113:D113"/>
    <mergeCell ref="M113:N113"/>
    <mergeCell ref="B115:D115"/>
    <mergeCell ref="M115:N115"/>
    <mergeCell ref="B116:D116"/>
    <mergeCell ref="M116:N116"/>
    <mergeCell ref="B129:D129"/>
    <mergeCell ref="B130:D130"/>
    <mergeCell ref="B131:D131"/>
    <mergeCell ref="B133:D133"/>
    <mergeCell ref="B134:D134"/>
    <mergeCell ref="B135:D135"/>
    <mergeCell ref="B117:D117"/>
    <mergeCell ref="M117:N117"/>
    <mergeCell ref="G120:K120"/>
    <mergeCell ref="B122:F122"/>
    <mergeCell ref="L90:O93"/>
    <mergeCell ref="L94:O96"/>
    <mergeCell ref="L97:O99"/>
    <mergeCell ref="B102:T102"/>
    <mergeCell ref="A103:A120"/>
    <mergeCell ref="B104:K104"/>
    <mergeCell ref="L104:T104"/>
    <mergeCell ref="B105:D108"/>
    <mergeCell ref="E105:E108"/>
    <mergeCell ref="F105:F108"/>
    <mergeCell ref="B110:D110"/>
    <mergeCell ref="M110:N110"/>
    <mergeCell ref="B111:D111"/>
    <mergeCell ref="M111:N111"/>
    <mergeCell ref="B112:D112"/>
    <mergeCell ref="M112:N112"/>
    <mergeCell ref="G105:K105"/>
    <mergeCell ref="L105:M106"/>
    <mergeCell ref="N105:T108"/>
    <mergeCell ref="L107:M107"/>
    <mergeCell ref="G108:K108"/>
    <mergeCell ref="L108:M108"/>
    <mergeCell ref="L80:O83"/>
    <mergeCell ref="C84:H84"/>
    <mergeCell ref="L84:O86"/>
    <mergeCell ref="C87:J87"/>
    <mergeCell ref="C89:I89"/>
    <mergeCell ref="L89:O89"/>
    <mergeCell ref="A72:A78"/>
    <mergeCell ref="B74:C74"/>
    <mergeCell ref="J74:N76"/>
    <mergeCell ref="B75:C75"/>
    <mergeCell ref="B76:C76"/>
    <mergeCell ref="B77:C77"/>
    <mergeCell ref="B78:C78"/>
    <mergeCell ref="B4:Q4"/>
    <mergeCell ref="B51:Q52"/>
    <mergeCell ref="B54:G55"/>
    <mergeCell ref="J54:O54"/>
    <mergeCell ref="A55:A69"/>
    <mergeCell ref="I55:I76"/>
    <mergeCell ref="K55:O55"/>
    <mergeCell ref="B57:G58"/>
    <mergeCell ref="J57:O59"/>
    <mergeCell ref="C59:G59"/>
    <mergeCell ref="B66:B67"/>
    <mergeCell ref="C66:G67"/>
    <mergeCell ref="B68:B69"/>
    <mergeCell ref="C68:G69"/>
    <mergeCell ref="B71:C72"/>
    <mergeCell ref="D71:E72"/>
    <mergeCell ref="F71:F72"/>
    <mergeCell ref="G71:G72"/>
    <mergeCell ref="C60:G60"/>
    <mergeCell ref="C61:G61"/>
    <mergeCell ref="C62:G62"/>
    <mergeCell ref="C63:G63"/>
    <mergeCell ref="C64:G64"/>
    <mergeCell ref="C65:G65"/>
  </mergeCells>
  <conditionalFormatting sqref="A51">
    <cfRule type="expression" dxfId="20" priority="8" stopIfTrue="1">
      <formula>OR(ROW()=CELL("ligne"),COLUMN()=CELL("colonne"))</formula>
    </cfRule>
  </conditionalFormatting>
  <conditionalFormatting sqref="A54">
    <cfRule type="expression" dxfId="19" priority="19" stopIfTrue="1">
      <formula>OR(ROW()=CELL("ligne"),COLUMN()=CELL("colonne"))</formula>
    </cfRule>
  </conditionalFormatting>
  <conditionalFormatting sqref="A71">
    <cfRule type="expression" dxfId="18" priority="18" stopIfTrue="1">
      <formula>OR(ROW()=CELL("ligne"),COLUMN()=CELL("colonne"))</formula>
    </cfRule>
  </conditionalFormatting>
  <conditionalFormatting sqref="A102">
    <cfRule type="expression" dxfId="17" priority="7" stopIfTrue="1">
      <formula>OR(ROW()=CELL("ligne"),COLUMN()=CELL("colonne"))</formula>
    </cfRule>
  </conditionalFormatting>
  <conditionalFormatting sqref="A122:A123">
    <cfRule type="expression" dxfId="16" priority="13" stopIfTrue="1">
      <formula>OR(ROW()=CELL("ligne"),COLUMN()=CELL("colonne"))</formula>
    </cfRule>
  </conditionalFormatting>
  <conditionalFormatting sqref="A137:A138">
    <cfRule type="expression" dxfId="15" priority="14" stopIfTrue="1">
      <formula>OR(ROW()=CELL("ligne"),COLUMN()=CELL("colonne"))</formula>
    </cfRule>
  </conditionalFormatting>
  <conditionalFormatting sqref="A158:A159">
    <cfRule type="expression" dxfId="14" priority="2" stopIfTrue="1">
      <formula>OR(ROW()=CELL("ligne"),COLUMN()=CELL("colonne"))</formula>
    </cfRule>
  </conditionalFormatting>
  <conditionalFormatting sqref="A171:A172">
    <cfRule type="expression" dxfId="13" priority="1" stopIfTrue="1">
      <formula>OR(ROW()=CELL("ligne"),COLUMN()=CELL("colonne"))</formula>
    </cfRule>
  </conditionalFormatting>
  <conditionalFormatting sqref="A186:A187">
    <cfRule type="expression" dxfId="12" priority="16" stopIfTrue="1">
      <formula>OR(ROW()=CELL("ligne"),COLUMN()=CELL("colonne"))</formula>
    </cfRule>
  </conditionalFormatting>
  <conditionalFormatting sqref="A201:A202">
    <cfRule type="expression" dxfId="11" priority="15" stopIfTrue="1">
      <formula>OR(ROW()=CELL("ligne"),COLUMN()=CELL("colonne"))</formula>
    </cfRule>
  </conditionalFormatting>
  <conditionalFormatting sqref="A221">
    <cfRule type="expression" dxfId="10" priority="9" stopIfTrue="1">
      <formula>OR(ROW()=CELL("ligne"),COLUMN()=CELL("colonne"))</formula>
    </cfRule>
  </conditionalFormatting>
  <conditionalFormatting sqref="A241">
    <cfRule type="expression" dxfId="9" priority="11" stopIfTrue="1">
      <formula>OR(ROW()=CELL("ligne"),COLUMN()=CELL("colonne"))</formula>
    </cfRule>
  </conditionalFormatting>
  <conditionalFormatting sqref="A344">
    <cfRule type="expression" dxfId="8" priority="4" stopIfTrue="1">
      <formula>OR(ROW()=CELL("ligne"),COLUMN()=CELL("colonne"))</formula>
    </cfRule>
  </conditionalFormatting>
  <conditionalFormatting sqref="A481">
    <cfRule type="expression" dxfId="7" priority="3" stopIfTrue="1">
      <formula>OR(ROW()=CELL("ligne"),COLUMN()=CELL("colonne"))</formula>
    </cfRule>
  </conditionalFormatting>
  <conditionalFormatting sqref="G186:G187">
    <cfRule type="expression" dxfId="6" priority="6" stopIfTrue="1">
      <formula>OR(ROW()=CELL("ligne"),COLUMN()=CELL("colonne"))</formula>
    </cfRule>
  </conditionalFormatting>
  <conditionalFormatting sqref="G201:G202">
    <cfRule type="expression" dxfId="5" priority="5" stopIfTrue="1">
      <formula>OR(ROW()=CELL("ligne"),COLUMN()=CELL("colonne"))</formula>
    </cfRule>
  </conditionalFormatting>
  <conditionalFormatting sqref="G344">
    <cfRule type="expression" dxfId="4" priority="17" stopIfTrue="1">
      <formula>OR(ROW()=CELL("ligne"),COLUMN()=CELL("colonne"))</formula>
    </cfRule>
  </conditionalFormatting>
  <conditionalFormatting sqref="I54">
    <cfRule type="expression" dxfId="3" priority="20" stopIfTrue="1">
      <formula>OR(ROW()=CELL("ligne"),COLUMN()=CELL("colonne"))</formula>
    </cfRule>
  </conditionalFormatting>
  <conditionalFormatting sqref="M221">
    <cfRule type="expression" dxfId="2" priority="12" stopIfTrue="1">
      <formula>OR(ROW()=CELL("ligne"),COLUMN()=CELL("colonne"))</formula>
    </cfRule>
  </conditionalFormatting>
  <conditionalFormatting sqref="M233">
    <cfRule type="expression" dxfId="1" priority="10" stopIfTrue="1">
      <formula>OR(ROW()=CELL("ligne"),COLUMN()=CELL("colonne"))</formula>
    </cfRule>
  </conditionalFormatting>
  <hyperlinks>
    <hyperlink ref="K55" r:id="rId1" xr:uid="{6C6B3EA4-69AF-49C8-8B4F-A78CEF759538}"/>
    <hyperlink ref="C82" r:id="rId2" xr:uid="{AAD68960-3511-4C7D-9117-583D4DC8D5A7}"/>
    <hyperlink ref="C84" r:id="rId3" xr:uid="{0BA05977-5D75-4BC9-9FE8-BC9839857127}"/>
    <hyperlink ref="C87" r:id="rId4" xr:uid="{CF2918A6-9DCA-481A-A04C-CA66A0B866A4}"/>
    <hyperlink ref="C89" r:id="rId5" xr:uid="{7CE57882-A0B0-40AF-9CA7-E56DFBAFA790}"/>
    <hyperlink ref="C139" r:id="rId6" xr:uid="{F5946C18-709E-4D04-B559-EA05FE7836A2}"/>
    <hyperlink ref="E139" r:id="rId7" xr:uid="{810F06F3-764A-482E-B9B2-020CC3CA9AF5}"/>
    <hyperlink ref="G139" r:id="rId8" xr:uid="{CD30F689-E896-4CC3-85DD-2B3171FD2D78}"/>
    <hyperlink ref="H375" r:id="rId9" xr:uid="{34533601-7FF6-4E64-8BA8-A0947B5AC77D}"/>
    <hyperlink ref="H374" r:id="rId10" display="feuilles de gélatine - Le Salon du Blog Culinaire" xr:uid="{79FCF4D2-0C76-4406-AB16-CF81927A6B51}"/>
    <hyperlink ref="H376" r:id="rId11" xr:uid="{66C2C6AC-CBFC-4415-8808-4FD7476D92F0}"/>
    <hyperlink ref="E400" r:id="rId12" xr:uid="{A44CDA53-794D-48EE-BDAC-76CAC5057F06}"/>
    <hyperlink ref="C91" r:id="rId13" xr:uid="{70510C4F-7F78-4A16-83BC-48F0CA3F7D2B}"/>
    <hyperlink ref="C93" r:id="rId14" xr:uid="{756AF02B-C061-4458-A12D-9E833C9754A0}"/>
  </hyperlinks>
  <pageMargins left="0.7" right="0.7" top="0.75" bottom="0.75" header="0.3" footer="0.3"/>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2480-5A11-463A-A0EA-559DD1F862BE}">
  <dimension ref="A1:R165"/>
  <sheetViews>
    <sheetView workbookViewId="0">
      <selection activeCell="O141" sqref="O141"/>
    </sheetView>
  </sheetViews>
  <sheetFormatPr baseColWidth="10" defaultColWidth="11.42578125" defaultRowHeight="15.75"/>
  <cols>
    <col min="1" max="1" width="6.85546875" style="3086" customWidth="1"/>
    <col min="2" max="2" width="16.7109375" style="3086" customWidth="1"/>
    <col min="3" max="3" width="11.42578125" style="3086"/>
    <col min="4" max="4" width="16.85546875" style="3086" customWidth="1"/>
    <col min="5" max="5" width="11.42578125" style="3086"/>
    <col min="6" max="6" width="14.42578125" style="3086" customWidth="1"/>
    <col min="7" max="10" width="11.42578125" style="3086"/>
    <col min="11" max="11" width="13.42578125" style="3086" customWidth="1"/>
    <col min="12" max="12" width="11.42578125" style="3086"/>
    <col min="13" max="13" width="18.7109375" style="3086" customWidth="1"/>
    <col min="14" max="14" width="11.42578125" style="3086"/>
    <col min="15" max="15" width="13.85546875" style="3086" customWidth="1"/>
    <col min="16" max="16" width="11.42578125" style="3086"/>
    <col min="17" max="17" width="36.5703125" style="3086" customWidth="1"/>
    <col min="18" max="16384" width="11.42578125" style="3086"/>
  </cols>
  <sheetData>
    <row r="1" spans="1:18" ht="16.5" thickTop="1">
      <c r="A1" s="3477" t="str">
        <f t="shared" ref="A1:Q1" si="0">SUBSTITUTE(ADDRESS(1,COLUMN(),4),"1","")</f>
        <v>A</v>
      </c>
      <c r="B1" s="3477" t="str">
        <f t="shared" si="0"/>
        <v>B</v>
      </c>
      <c r="C1" s="3477" t="str">
        <f t="shared" si="0"/>
        <v>C</v>
      </c>
      <c r="D1" s="3477" t="str">
        <f t="shared" si="0"/>
        <v>D</v>
      </c>
      <c r="E1" s="3477" t="str">
        <f t="shared" si="0"/>
        <v>E</v>
      </c>
      <c r="F1" s="3477" t="str">
        <f t="shared" si="0"/>
        <v>F</v>
      </c>
      <c r="G1" s="3477" t="str">
        <f t="shared" si="0"/>
        <v>G</v>
      </c>
      <c r="H1" s="3477" t="str">
        <f t="shared" si="0"/>
        <v>H</v>
      </c>
      <c r="I1" s="3477" t="str">
        <f t="shared" si="0"/>
        <v>I</v>
      </c>
      <c r="J1" s="3477" t="str">
        <f t="shared" si="0"/>
        <v>J</v>
      </c>
      <c r="K1" s="3477" t="str">
        <f t="shared" si="0"/>
        <v>K</v>
      </c>
      <c r="L1" s="3477" t="str">
        <f t="shared" si="0"/>
        <v>L</v>
      </c>
      <c r="M1" s="3477" t="str">
        <f t="shared" si="0"/>
        <v>M</v>
      </c>
      <c r="N1" s="3477" t="str">
        <f t="shared" si="0"/>
        <v>N</v>
      </c>
      <c r="O1" s="3477" t="str">
        <f t="shared" si="0"/>
        <v>O</v>
      </c>
      <c r="P1" s="3477" t="str">
        <f t="shared" si="0"/>
        <v>P</v>
      </c>
      <c r="Q1" s="3477" t="str">
        <f t="shared" si="0"/>
        <v>Q</v>
      </c>
      <c r="R1" s="10">
        <v>1</v>
      </c>
    </row>
    <row r="2" spans="1:18">
      <c r="A2" s="3012">
        <f t="shared" ref="A2:Q2" ca="1" si="1">CELL("largeur",A2)</f>
        <v>6</v>
      </c>
      <c r="B2" s="3012">
        <f t="shared" ca="1" si="1"/>
        <v>16</v>
      </c>
      <c r="C2" s="3012">
        <f t="shared" ca="1" si="1"/>
        <v>11</v>
      </c>
      <c r="D2" s="3012">
        <f t="shared" ca="1" si="1"/>
        <v>16</v>
      </c>
      <c r="E2" s="3012">
        <f t="shared" ca="1" si="1"/>
        <v>11</v>
      </c>
      <c r="F2" s="3012">
        <f t="shared" ca="1" si="1"/>
        <v>14</v>
      </c>
      <c r="G2" s="3012">
        <f t="shared" ca="1" si="1"/>
        <v>11</v>
      </c>
      <c r="H2" s="3012">
        <f t="shared" ca="1" si="1"/>
        <v>11</v>
      </c>
      <c r="I2" s="3012">
        <f t="shared" ca="1" si="1"/>
        <v>11</v>
      </c>
      <c r="J2" s="3012">
        <f t="shared" ca="1" si="1"/>
        <v>11</v>
      </c>
      <c r="K2" s="3012">
        <f t="shared" ca="1" si="1"/>
        <v>13</v>
      </c>
      <c r="L2" s="3012">
        <f t="shared" ca="1" si="1"/>
        <v>11</v>
      </c>
      <c r="M2" s="3012">
        <f t="shared" ca="1" si="1"/>
        <v>18</v>
      </c>
      <c r="N2" s="3012">
        <f t="shared" ca="1" si="1"/>
        <v>11</v>
      </c>
      <c r="O2" s="3012">
        <f t="shared" ca="1" si="1"/>
        <v>13</v>
      </c>
      <c r="P2" s="3012">
        <f t="shared" ca="1" si="1"/>
        <v>11</v>
      </c>
      <c r="Q2" s="3012">
        <f t="shared" ca="1" si="1"/>
        <v>36</v>
      </c>
      <c r="R2" s="10">
        <v>1</v>
      </c>
    </row>
    <row r="3" spans="1:18">
      <c r="A3" s="3013">
        <v>6</v>
      </c>
      <c r="B3" s="3013">
        <v>16</v>
      </c>
      <c r="C3" s="3013">
        <v>11</v>
      </c>
      <c r="D3" s="3013">
        <v>16</v>
      </c>
      <c r="E3" s="3013">
        <v>11</v>
      </c>
      <c r="F3" s="3013">
        <v>14</v>
      </c>
      <c r="G3" s="3013">
        <v>11</v>
      </c>
      <c r="H3" s="3013">
        <v>11</v>
      </c>
      <c r="I3" s="3013">
        <v>11</v>
      </c>
      <c r="J3" s="3013">
        <v>11</v>
      </c>
      <c r="K3" s="3013">
        <v>13</v>
      </c>
      <c r="L3" s="3013">
        <v>11</v>
      </c>
      <c r="M3" s="3013">
        <v>18</v>
      </c>
      <c r="N3" s="3013">
        <v>11</v>
      </c>
      <c r="O3" s="3013">
        <v>13</v>
      </c>
      <c r="P3" s="3013">
        <v>11</v>
      </c>
      <c r="Q3" s="3013">
        <v>11</v>
      </c>
      <c r="R3" s="10">
        <v>1</v>
      </c>
    </row>
    <row r="4" spans="1:18" s="3689" customFormat="1" ht="33.75">
      <c r="A4" s="3687">
        <f>(ROW())</f>
        <v>4</v>
      </c>
      <c r="B4" s="5985" t="s">
        <v>12239</v>
      </c>
      <c r="C4" s="5985"/>
      <c r="D4" s="5985"/>
      <c r="E4" s="5985"/>
      <c r="F4" s="5985"/>
      <c r="G4" s="5985"/>
      <c r="H4" s="5985"/>
      <c r="I4" s="5985"/>
      <c r="J4" s="5985"/>
      <c r="K4" s="5985"/>
      <c r="L4" s="5985"/>
      <c r="M4" s="5985"/>
      <c r="N4" s="5985"/>
      <c r="O4" s="5985"/>
      <c r="P4" s="5985"/>
      <c r="Q4" s="5985"/>
      <c r="R4" s="10">
        <v>1</v>
      </c>
    </row>
    <row r="5" spans="1:18" s="3689" customFormat="1" ht="18.75">
      <c r="A5" s="3731"/>
      <c r="B5" s="4473"/>
      <c r="C5" s="4474"/>
      <c r="D5" s="4474"/>
      <c r="E5" s="4474"/>
      <c r="F5" s="4474"/>
      <c r="G5" s="4474"/>
      <c r="H5" s="3364"/>
      <c r="I5" s="3364"/>
      <c r="J5" s="3364"/>
      <c r="K5" s="3364"/>
      <c r="L5" s="3364"/>
      <c r="M5" s="3364"/>
      <c r="N5" s="3364"/>
      <c r="O5" s="3364"/>
      <c r="P5" s="4475" t="s">
        <v>14</v>
      </c>
      <c r="Q5" s="1" t="str">
        <f>R165</f>
        <v>R165</v>
      </c>
      <c r="R5" s="10">
        <v>1</v>
      </c>
    </row>
    <row r="6" spans="1:18" s="3689" customFormat="1" ht="27" customHeight="1">
      <c r="A6" s="4476" t="s">
        <v>89</v>
      </c>
      <c r="B6" s="5368" t="s">
        <v>11946</v>
      </c>
      <c r="C6" s="5368"/>
      <c r="D6" s="5368"/>
      <c r="E6" s="5368"/>
      <c r="F6" s="5368"/>
      <c r="G6" s="5368"/>
      <c r="H6" s="5368"/>
      <c r="I6" s="5368"/>
      <c r="J6" s="5368"/>
      <c r="K6" s="5368"/>
      <c r="L6" s="5368"/>
      <c r="M6" s="5368"/>
      <c r="N6" s="5368"/>
      <c r="O6" s="5368"/>
      <c r="P6" s="5368"/>
      <c r="Q6" s="5368"/>
      <c r="R6" s="10">
        <v>1</v>
      </c>
    </row>
    <row r="7" spans="1:18" s="3689" customFormat="1" ht="27" customHeight="1">
      <c r="A7" s="3740"/>
      <c r="B7" s="5368"/>
      <c r="C7" s="5368"/>
      <c r="D7" s="5368"/>
      <c r="E7" s="5368"/>
      <c r="F7" s="5368"/>
      <c r="G7" s="5368"/>
      <c r="H7" s="5368"/>
      <c r="I7" s="5368"/>
      <c r="J7" s="5368"/>
      <c r="K7" s="5368"/>
      <c r="L7" s="5368"/>
      <c r="M7" s="5368"/>
      <c r="N7" s="5368"/>
      <c r="O7" s="5368"/>
      <c r="P7" s="5368"/>
      <c r="Q7" s="5368"/>
      <c r="R7" s="10">
        <v>1</v>
      </c>
    </row>
    <row r="8" spans="1:18" s="3689" customFormat="1">
      <c r="A8" s="3731"/>
      <c r="B8" s="4473"/>
      <c r="C8" s="4474"/>
      <c r="D8" s="4474"/>
      <c r="E8" s="4474"/>
      <c r="F8" s="4474"/>
      <c r="G8" s="4474"/>
      <c r="H8" s="3364"/>
      <c r="I8" s="3364"/>
      <c r="J8" s="3364"/>
      <c r="K8" s="3364"/>
      <c r="L8" s="3364"/>
      <c r="M8" s="3364"/>
      <c r="N8" s="3364"/>
      <c r="O8" s="3364"/>
      <c r="P8" s="3364"/>
      <c r="Q8" s="3727" t="str">
        <f ca="1">"Page N°"&amp;_xlfn.SHEET()</f>
        <v>Page N°17</v>
      </c>
      <c r="R8" s="10">
        <v>1</v>
      </c>
    </row>
    <row r="9" spans="1:18" s="3689" customFormat="1" ht="21">
      <c r="A9" s="3731"/>
      <c r="B9" s="4473"/>
      <c r="C9" s="3724" t="s">
        <v>6432</v>
      </c>
      <c r="D9" s="3724"/>
      <c r="E9" s="3364"/>
      <c r="F9" s="3364"/>
      <c r="G9" s="3364"/>
      <c r="H9" s="3364"/>
      <c r="I9" s="3364"/>
      <c r="J9" s="3364"/>
      <c r="K9" s="3364"/>
      <c r="L9" s="3364"/>
      <c r="M9" s="3364"/>
      <c r="N9" s="3364"/>
      <c r="O9" s="3364"/>
      <c r="P9" s="3364"/>
      <c r="Q9" s="3731"/>
      <c r="R9" s="10">
        <v>1</v>
      </c>
    </row>
    <row r="10" spans="1:18" s="3689" customFormat="1" ht="21">
      <c r="A10" s="3731"/>
      <c r="B10" s="4473"/>
      <c r="C10" s="3729" t="str">
        <f>B23</f>
        <v>B23</v>
      </c>
      <c r="D10" s="4477" t="s">
        <v>6434</v>
      </c>
      <c r="E10" s="3969"/>
      <c r="F10" s="3969"/>
      <c r="G10" s="3969"/>
      <c r="H10" s="3969"/>
      <c r="I10" s="3969"/>
      <c r="J10" s="3969"/>
      <c r="K10" s="3364"/>
      <c r="L10" s="3364"/>
      <c r="M10" s="3364"/>
      <c r="N10" s="3364"/>
      <c r="O10" s="3364"/>
      <c r="P10" s="3364"/>
      <c r="Q10" s="3731"/>
      <c r="R10" s="10">
        <v>1</v>
      </c>
    </row>
    <row r="11" spans="1:18" s="3689" customFormat="1">
      <c r="A11" s="3731"/>
      <c r="B11" s="4473"/>
      <c r="C11" s="4473"/>
      <c r="D11" s="4474"/>
      <c r="E11" s="4474"/>
      <c r="F11" s="4474"/>
      <c r="G11" s="4474"/>
      <c r="H11" s="3364"/>
      <c r="I11" s="3364"/>
      <c r="J11" s="3364"/>
      <c r="K11" s="3364"/>
      <c r="L11" s="3364"/>
      <c r="M11" s="3364"/>
      <c r="N11" s="3364"/>
      <c r="O11" s="3364"/>
      <c r="P11" s="3364"/>
      <c r="Q11" s="3731"/>
      <c r="R11" s="10">
        <v>1</v>
      </c>
    </row>
    <row r="12" spans="1:18" s="3689" customFormat="1" ht="21">
      <c r="A12" s="3731"/>
      <c r="B12" s="4473"/>
      <c r="C12" s="3724" t="s">
        <v>12240</v>
      </c>
      <c r="D12" s="3724"/>
      <c r="E12" s="3724" t="s">
        <v>6441</v>
      </c>
      <c r="F12" s="4478"/>
      <c r="G12" s="4479"/>
      <c r="H12" s="3364"/>
      <c r="I12" s="3364"/>
      <c r="J12" s="3724" t="s">
        <v>6440</v>
      </c>
      <c r="K12" s="3724"/>
      <c r="L12" s="3724" t="s">
        <v>6441</v>
      </c>
      <c r="M12" s="4478"/>
      <c r="N12" s="4478"/>
      <c r="O12" s="4479"/>
      <c r="P12" s="3364"/>
      <c r="Q12" s="3731"/>
      <c r="R12" s="10">
        <v>1</v>
      </c>
    </row>
    <row r="13" spans="1:18" s="3689" customFormat="1" ht="21">
      <c r="A13" s="3731"/>
      <c r="B13" s="4473"/>
      <c r="C13" s="3729" t="str">
        <f>B38</f>
        <v>B38</v>
      </c>
      <c r="D13" s="4477" t="s">
        <v>6434</v>
      </c>
      <c r="E13" s="3969"/>
      <c r="F13" s="3969"/>
      <c r="G13" s="3969"/>
      <c r="H13" s="3364"/>
      <c r="I13" s="3364"/>
      <c r="J13" s="3729" t="str">
        <f>K38</f>
        <v>K38</v>
      </c>
      <c r="K13" s="4477" t="s">
        <v>6434</v>
      </c>
      <c r="L13" s="3969"/>
      <c r="M13" s="3969"/>
      <c r="N13" s="3969"/>
      <c r="O13" s="3969"/>
      <c r="P13" s="3364"/>
      <c r="Q13" s="3731"/>
      <c r="R13" s="10">
        <v>1</v>
      </c>
    </row>
    <row r="14" spans="1:18" s="3689" customFormat="1">
      <c r="A14" s="3731"/>
      <c r="B14" s="4473"/>
      <c r="C14" s="4473"/>
      <c r="D14" s="4474"/>
      <c r="E14" s="4474"/>
      <c r="F14" s="4474"/>
      <c r="G14" s="4474"/>
      <c r="H14" s="3364"/>
      <c r="I14" s="3364"/>
      <c r="J14" s="3364"/>
      <c r="K14" s="3364"/>
      <c r="L14" s="3364"/>
      <c r="M14" s="3364"/>
      <c r="N14" s="3364"/>
      <c r="O14" s="3364"/>
      <c r="P14" s="3364"/>
      <c r="Q14" s="3731"/>
      <c r="R14" s="10">
        <v>1</v>
      </c>
    </row>
    <row r="15" spans="1:18" s="3689" customFormat="1" ht="15" customHeight="1">
      <c r="A15" s="3731"/>
      <c r="B15" s="4473"/>
      <c r="C15" s="3724" t="s">
        <v>12241</v>
      </c>
      <c r="D15" s="3724"/>
      <c r="E15" s="4474"/>
      <c r="F15" s="4474"/>
      <c r="G15" s="4474"/>
      <c r="H15" s="3364"/>
      <c r="I15" s="3364"/>
      <c r="J15" s="3724" t="s">
        <v>12242</v>
      </c>
      <c r="K15" s="3724"/>
      <c r="L15" s="3364"/>
      <c r="M15" s="3364"/>
      <c r="N15" s="3364"/>
      <c r="O15" s="3364"/>
      <c r="P15" s="3364"/>
      <c r="Q15" s="3731"/>
      <c r="R15" s="10">
        <v>1</v>
      </c>
    </row>
    <row r="16" spans="1:18" s="3689" customFormat="1" ht="21">
      <c r="A16" s="3731"/>
      <c r="B16" s="4473"/>
      <c r="C16" s="3729" t="str">
        <f>B53</f>
        <v>B53</v>
      </c>
      <c r="D16" s="4477" t="s">
        <v>6434</v>
      </c>
      <c r="E16" s="4474"/>
      <c r="F16" s="4474"/>
      <c r="G16" s="4474"/>
      <c r="H16" s="3364"/>
      <c r="I16" s="3364"/>
      <c r="J16" s="3729" t="str">
        <f>K53</f>
        <v>K53</v>
      </c>
      <c r="K16" s="4477" t="s">
        <v>6434</v>
      </c>
      <c r="L16" s="3364"/>
      <c r="M16" s="3364"/>
      <c r="N16" s="3364"/>
      <c r="O16" s="3364"/>
      <c r="P16" s="3364"/>
      <c r="Q16" s="3731"/>
      <c r="R16" s="10">
        <v>1</v>
      </c>
    </row>
    <row r="17" spans="1:18" s="3689" customFormat="1">
      <c r="A17" s="3731"/>
      <c r="B17" s="4473"/>
      <c r="C17" s="4474"/>
      <c r="D17" s="4474"/>
      <c r="E17" s="4474"/>
      <c r="F17" s="4474"/>
      <c r="G17" s="4474"/>
      <c r="H17" s="3364"/>
      <c r="I17" s="3364"/>
      <c r="J17" s="3364"/>
      <c r="K17" s="3364"/>
      <c r="L17" s="3364"/>
      <c r="M17" s="3364"/>
      <c r="N17" s="3364"/>
      <c r="O17" s="3364"/>
      <c r="P17" s="3364"/>
      <c r="Q17" s="3731"/>
      <c r="R17" s="10">
        <v>1</v>
      </c>
    </row>
    <row r="18" spans="1:18" s="3689" customFormat="1" ht="15.75" customHeight="1">
      <c r="A18" s="3731"/>
      <c r="B18" s="4473"/>
      <c r="C18" s="3724" t="s">
        <v>12243</v>
      </c>
      <c r="D18" s="3724"/>
      <c r="E18" s="4474"/>
      <c r="F18" s="4474"/>
      <c r="G18" s="4474"/>
      <c r="H18" s="3364"/>
      <c r="I18" s="3364"/>
      <c r="J18" s="3724" t="s">
        <v>12244</v>
      </c>
      <c r="K18" s="3724"/>
      <c r="L18" s="3364"/>
      <c r="M18" s="3364"/>
      <c r="N18" s="3364"/>
      <c r="O18" s="3364"/>
      <c r="P18" s="3364"/>
      <c r="Q18" s="3731"/>
      <c r="R18" s="10">
        <v>1</v>
      </c>
    </row>
    <row r="19" spans="1:18" s="3689" customFormat="1" ht="21">
      <c r="A19" s="3731"/>
      <c r="B19" s="4473"/>
      <c r="C19" s="3729" t="str">
        <f>B61</f>
        <v>B61</v>
      </c>
      <c r="D19" s="4477" t="s">
        <v>6434</v>
      </c>
      <c r="E19" s="4474"/>
      <c r="F19" s="4474"/>
      <c r="G19" s="4474"/>
      <c r="H19" s="3364"/>
      <c r="I19" s="3364"/>
      <c r="J19" s="3729" t="str">
        <f>K61</f>
        <v>K61</v>
      </c>
      <c r="K19" s="4477" t="s">
        <v>6434</v>
      </c>
      <c r="L19" s="3364"/>
      <c r="M19" s="3364"/>
      <c r="N19" s="3364"/>
      <c r="O19" s="3364"/>
      <c r="P19" s="3364"/>
      <c r="Q19" s="3731"/>
      <c r="R19" s="10">
        <v>1</v>
      </c>
    </row>
    <row r="20" spans="1:18" s="3689" customFormat="1">
      <c r="A20" s="3731"/>
      <c r="B20" s="4473"/>
      <c r="C20" s="4474"/>
      <c r="D20" s="4474"/>
      <c r="E20" s="4474"/>
      <c r="F20" s="4474"/>
      <c r="G20" s="4474"/>
      <c r="H20" s="3364"/>
      <c r="I20" s="3364"/>
      <c r="J20" s="3364"/>
      <c r="K20" s="3364"/>
      <c r="L20" s="3364"/>
      <c r="M20" s="3364"/>
      <c r="N20" s="3364"/>
      <c r="O20" s="3364"/>
      <c r="P20" s="3364"/>
      <c r="Q20" s="3731"/>
      <c r="R20" s="10">
        <v>1</v>
      </c>
    </row>
    <row r="21" spans="1:18" s="3689" customFormat="1" ht="16.5" thickBot="1">
      <c r="A21" s="3731"/>
      <c r="B21" s="4473"/>
      <c r="C21" s="4474"/>
      <c r="D21" s="4474"/>
      <c r="E21" s="4474"/>
      <c r="F21" s="4474"/>
      <c r="G21" s="4474"/>
      <c r="H21" s="3364"/>
      <c r="I21" s="3364"/>
      <c r="J21" s="3364"/>
      <c r="K21" s="3364"/>
      <c r="L21" s="3364"/>
      <c r="M21" s="3364"/>
      <c r="N21" s="3364"/>
      <c r="O21" s="3364"/>
      <c r="P21" s="3364"/>
      <c r="Q21" s="3731"/>
      <c r="R21" s="10">
        <v>1</v>
      </c>
    </row>
    <row r="22" spans="1:18" s="3689" customFormat="1">
      <c r="A22" s="4480" t="s">
        <v>89</v>
      </c>
      <c r="B22" s="3352"/>
      <c r="C22" s="3353"/>
      <c r="D22" s="3353"/>
      <c r="E22" s="3353"/>
      <c r="F22" s="3353"/>
      <c r="G22" s="3354"/>
      <c r="H22" s="3353"/>
      <c r="I22" s="3353"/>
      <c r="J22" s="3355" t="s">
        <v>6432</v>
      </c>
      <c r="K22" s="3364"/>
      <c r="L22" s="3364"/>
      <c r="M22" s="3364"/>
      <c r="N22" s="3364"/>
      <c r="O22" s="3364"/>
      <c r="P22" s="3364"/>
      <c r="Q22" s="3731"/>
      <c r="R22" s="10">
        <v>1</v>
      </c>
    </row>
    <row r="23" spans="1:18" s="3689" customFormat="1" ht="15" customHeight="1">
      <c r="A23" s="5379" t="str">
        <f>J22</f>
        <v>Prix D'ACHAT / Prix de VENTE</v>
      </c>
      <c r="B23" s="4178" t="str">
        <f>ADDRESS(ROW(),COLUMN(),4)</f>
        <v>B23</v>
      </c>
      <c r="C23" s="3358" t="s">
        <v>6434</v>
      </c>
      <c r="D23" s="4481"/>
      <c r="E23" s="4481"/>
      <c r="F23" s="4481"/>
      <c r="G23" s="4481"/>
      <c r="H23" s="4481"/>
      <c r="I23" s="4481"/>
      <c r="J23" s="4482"/>
      <c r="K23" s="3364"/>
      <c r="L23" s="3364"/>
      <c r="M23" s="3364"/>
      <c r="N23" s="3364"/>
      <c r="O23" s="3364"/>
      <c r="P23" s="3364"/>
      <c r="Q23" s="3731"/>
      <c r="R23" s="10">
        <v>1</v>
      </c>
    </row>
    <row r="24" spans="1:18" s="3689" customFormat="1" ht="20.100000000000001" customHeight="1">
      <c r="A24" s="5379"/>
      <c r="B24" s="4483"/>
      <c r="C24" s="4484" t="s">
        <v>6435</v>
      </c>
      <c r="D24" s="4485">
        <v>0.44</v>
      </c>
      <c r="E24" s="3364"/>
      <c r="F24" s="4486" t="s">
        <v>6435</v>
      </c>
      <c r="G24" s="4485">
        <v>100</v>
      </c>
      <c r="H24" s="3364"/>
      <c r="I24" s="4487" t="s">
        <v>6436</v>
      </c>
      <c r="J24" s="4488">
        <v>115</v>
      </c>
      <c r="K24" s="3364"/>
      <c r="L24" s="3364"/>
      <c r="M24" s="3731"/>
      <c r="N24" s="3731"/>
      <c r="O24" s="3731"/>
      <c r="P24" s="3731"/>
      <c r="Q24" s="3731"/>
      <c r="R24" s="10">
        <v>1</v>
      </c>
    </row>
    <row r="25" spans="1:18" s="3689" customFormat="1" ht="20.100000000000001" customHeight="1">
      <c r="A25" s="5379"/>
      <c r="B25" s="4489"/>
      <c r="C25" s="4490" t="s">
        <v>6437</v>
      </c>
      <c r="D25" s="4491">
        <v>60</v>
      </c>
      <c r="E25" s="3364"/>
      <c r="F25" s="4490" t="s">
        <v>6438</v>
      </c>
      <c r="G25" s="4492">
        <v>10</v>
      </c>
      <c r="H25" s="3364"/>
      <c r="I25" s="4486" t="s">
        <v>6435</v>
      </c>
      <c r="J25" s="4493">
        <v>133</v>
      </c>
      <c r="K25" s="3364"/>
      <c r="L25" s="3364"/>
      <c r="M25" s="3731"/>
      <c r="N25" s="3731"/>
      <c r="O25" s="3731"/>
      <c r="P25" s="3731"/>
      <c r="Q25" s="3731"/>
      <c r="R25" s="10">
        <v>1</v>
      </c>
    </row>
    <row r="26" spans="1:18" s="3689" customFormat="1" ht="20.100000000000001" customHeight="1">
      <c r="A26" s="5379"/>
      <c r="B26" s="4494"/>
      <c r="C26" s="4495" t="s">
        <v>6438</v>
      </c>
      <c r="D26" s="4496">
        <f>D24*D25%</f>
        <v>0.26400000000000001</v>
      </c>
      <c r="E26" s="3364"/>
      <c r="F26" s="4497" t="s">
        <v>6436</v>
      </c>
      <c r="G26" s="4496">
        <f>IF(G24=0,0,G24+G25)</f>
        <v>110</v>
      </c>
      <c r="H26" s="3364"/>
      <c r="I26" s="4495" t="s">
        <v>6438</v>
      </c>
      <c r="J26" s="4498">
        <f>IF(J24=0,0,IF(J25=0,0,J24-J25))</f>
        <v>-18</v>
      </c>
      <c r="K26" s="3364"/>
      <c r="L26" s="3364"/>
      <c r="M26" s="3731"/>
      <c r="N26" s="3731"/>
      <c r="O26" s="3731"/>
      <c r="P26" s="3731"/>
      <c r="Q26" s="3731"/>
      <c r="R26" s="10">
        <v>1</v>
      </c>
    </row>
    <row r="27" spans="1:18" s="3689" customFormat="1" ht="20.100000000000001" customHeight="1">
      <c r="A27" s="5379"/>
      <c r="B27" s="4499"/>
      <c r="C27" s="4497" t="s">
        <v>6436</v>
      </c>
      <c r="D27" s="4496">
        <f>((D24*D25)/100)+D24</f>
        <v>0.70399999999999996</v>
      </c>
      <c r="E27" s="3364"/>
      <c r="F27" s="4500" t="s">
        <v>6437</v>
      </c>
      <c r="G27" s="4501">
        <f>IF(G24=0,0,IF(ISBLANK(G24),0,(G25/G24)*100))</f>
        <v>10</v>
      </c>
      <c r="H27" s="3364"/>
      <c r="I27" s="4500" t="s">
        <v>6437</v>
      </c>
      <c r="J27" s="4502">
        <f>IF(J25=0,0,IF(ISBLANK(J25),0,(J26/J25)*100))</f>
        <v>-13.533834586466165</v>
      </c>
      <c r="K27" s="3364"/>
      <c r="L27" s="3364"/>
      <c r="M27" s="3731"/>
      <c r="N27" s="3731"/>
      <c r="O27" s="3731"/>
      <c r="P27" s="3731"/>
      <c r="Q27" s="3731"/>
      <c r="R27" s="10">
        <v>1</v>
      </c>
    </row>
    <row r="28" spans="1:18" s="3689" customFormat="1" ht="20.100000000000001" customHeight="1">
      <c r="A28" s="5379"/>
      <c r="B28" s="4503"/>
      <c r="C28" s="4504"/>
      <c r="D28" s="4505"/>
      <c r="E28" s="4506"/>
      <c r="F28" s="4507"/>
      <c r="G28" s="4508"/>
      <c r="H28" s="4506"/>
      <c r="I28" s="4507"/>
      <c r="J28" s="4509"/>
      <c r="K28" s="3364"/>
      <c r="L28" s="3364"/>
      <c r="M28" s="3731"/>
      <c r="N28" s="3731"/>
      <c r="O28" s="3731"/>
      <c r="P28" s="3731"/>
      <c r="Q28" s="3731"/>
      <c r="R28" s="10">
        <v>1</v>
      </c>
    </row>
    <row r="29" spans="1:18" s="3689" customFormat="1" ht="20.100000000000001" customHeight="1">
      <c r="A29" s="5379"/>
      <c r="B29" s="4483"/>
      <c r="C29" s="4486" t="s">
        <v>6435</v>
      </c>
      <c r="D29" s="4485">
        <v>5.8970000000000002</v>
      </c>
      <c r="E29" s="3364"/>
      <c r="F29" s="4487" t="s">
        <v>6436</v>
      </c>
      <c r="G29" s="4492">
        <v>9.64</v>
      </c>
      <c r="H29" s="3364"/>
      <c r="I29" s="4487" t="s">
        <v>6436</v>
      </c>
      <c r="J29" s="4488">
        <v>100</v>
      </c>
      <c r="K29" s="3364"/>
      <c r="L29" s="3364"/>
      <c r="M29" s="3731"/>
      <c r="N29" s="3731"/>
      <c r="O29" s="3731"/>
      <c r="P29" s="3731"/>
      <c r="Q29" s="3731"/>
      <c r="R29" s="10">
        <v>1</v>
      </c>
    </row>
    <row r="30" spans="1:18" s="3689" customFormat="1" ht="25.5" customHeight="1">
      <c r="A30" s="5379"/>
      <c r="B30" s="4510"/>
      <c r="C30" s="4487" t="s">
        <v>6436</v>
      </c>
      <c r="D30" s="4492">
        <v>9.64</v>
      </c>
      <c r="E30" s="3364"/>
      <c r="F30" s="4511" t="s">
        <v>6437</v>
      </c>
      <c r="G30" s="4512">
        <v>63.5</v>
      </c>
      <c r="H30" s="3364"/>
      <c r="I30" s="4513" t="s">
        <v>6438</v>
      </c>
      <c r="J30" s="4488">
        <v>50</v>
      </c>
      <c r="K30" s="3364"/>
      <c r="L30" s="3364"/>
      <c r="M30" s="3731"/>
      <c r="N30" s="3731"/>
      <c r="O30" s="3731"/>
      <c r="P30" s="3731"/>
      <c r="Q30" s="3731"/>
      <c r="R30" s="10">
        <v>1</v>
      </c>
    </row>
    <row r="31" spans="1:18" s="3689" customFormat="1" ht="20.100000000000001" customHeight="1">
      <c r="A31" s="5379"/>
      <c r="B31" s="4494"/>
      <c r="C31" s="4495" t="s">
        <v>6438</v>
      </c>
      <c r="D31" s="4496">
        <f>IF(D29=0,0,IF(D30=0,0,D30-D29))</f>
        <v>3.7430000000000003</v>
      </c>
      <c r="E31" s="3364"/>
      <c r="F31" s="4495" t="s">
        <v>6438</v>
      </c>
      <c r="G31" s="4496">
        <f>G29-G32</f>
        <v>3.7439755351681958</v>
      </c>
      <c r="H31" s="3364"/>
      <c r="I31" s="4497" t="s">
        <v>6435</v>
      </c>
      <c r="J31" s="4498">
        <f>IF(J29=0,0,IF(ISBLANK(J29),0,J29-J30))</f>
        <v>50</v>
      </c>
      <c r="K31" s="3364"/>
      <c r="L31" s="3364"/>
      <c r="M31" s="3731"/>
      <c r="N31" s="3731"/>
      <c r="O31" s="3731"/>
      <c r="P31" s="3731"/>
      <c r="Q31" s="3731"/>
      <c r="R31" s="10">
        <v>1</v>
      </c>
    </row>
    <row r="32" spans="1:18" s="3689" customFormat="1" ht="20.100000000000001" customHeight="1">
      <c r="A32" s="5379"/>
      <c r="B32" s="4514"/>
      <c r="C32" s="4515" t="s">
        <v>6437</v>
      </c>
      <c r="D32" s="4516">
        <f>IF(D29=0,0,IF(ISBLANK(D29),0,(D31/D29)*100))</f>
        <v>63.472952348651859</v>
      </c>
      <c r="E32" s="3364"/>
      <c r="F32" s="4517" t="s">
        <v>6435</v>
      </c>
      <c r="G32" s="4518">
        <f>(G29/(100+G30)*100)</f>
        <v>5.8960244648318048</v>
      </c>
      <c r="H32" s="3364"/>
      <c r="I32" s="4515" t="s">
        <v>6437</v>
      </c>
      <c r="J32" s="4519">
        <f>IF(J31=0,0,IF(ISBLANK(J30),0,(J30/J31)*100))</f>
        <v>100</v>
      </c>
      <c r="K32" s="3364"/>
      <c r="L32" s="3364"/>
      <c r="M32" s="3731"/>
      <c r="N32" s="3731"/>
      <c r="O32" s="3731"/>
      <c r="P32" s="3731"/>
      <c r="Q32" s="3731"/>
      <c r="R32" s="10">
        <v>1</v>
      </c>
    </row>
    <row r="33" spans="1:18" s="3689" customFormat="1" ht="20.100000000000001" customHeight="1">
      <c r="A33" s="5379"/>
      <c r="B33" s="5986" t="s">
        <v>12156</v>
      </c>
      <c r="C33" s="5987"/>
      <c r="D33" s="5987"/>
      <c r="E33" s="5987"/>
      <c r="F33" s="5987"/>
      <c r="G33" s="5987"/>
      <c r="H33" s="5987"/>
      <c r="I33" s="5987"/>
      <c r="J33" s="5987"/>
      <c r="K33" s="3364"/>
      <c r="L33" s="3364"/>
      <c r="M33" s="3731"/>
      <c r="N33" s="3731"/>
      <c r="O33" s="3731"/>
      <c r="P33" s="3731"/>
      <c r="Q33" s="3731"/>
      <c r="R33" s="10">
        <v>1</v>
      </c>
    </row>
    <row r="34" spans="1:18" s="3689" customFormat="1" ht="15">
      <c r="A34" s="3731"/>
      <c r="B34" s="4520"/>
      <c r="C34" s="4520"/>
      <c r="D34" s="4520"/>
      <c r="E34" s="4520"/>
      <c r="F34" s="4520"/>
      <c r="G34" s="4520"/>
      <c r="H34" s="3364"/>
      <c r="I34" s="4521"/>
      <c r="J34" s="4521"/>
      <c r="K34" s="4522"/>
      <c r="L34" s="4522"/>
      <c r="M34" s="4521"/>
      <c r="N34" s="3731"/>
      <c r="O34" s="3731"/>
      <c r="P34" s="3731"/>
      <c r="Q34" s="3731"/>
      <c r="R34" s="10">
        <v>1</v>
      </c>
    </row>
    <row r="35" spans="1:18" s="3689" customFormat="1" ht="15">
      <c r="A35" s="3731"/>
      <c r="B35" s="4520"/>
      <c r="C35" s="4520"/>
      <c r="D35" s="4520"/>
      <c r="E35" s="4520"/>
      <c r="F35" s="4520"/>
      <c r="G35" s="4520"/>
      <c r="H35" s="3364"/>
      <c r="I35" s="4521"/>
      <c r="J35" s="4521"/>
      <c r="K35" s="4522"/>
      <c r="L35" s="4522"/>
      <c r="M35" s="4521"/>
      <c r="N35" s="3731"/>
      <c r="O35" s="3731"/>
      <c r="P35" s="3731"/>
      <c r="Q35" s="3731"/>
      <c r="R35" s="10">
        <v>1</v>
      </c>
    </row>
    <row r="36" spans="1:18" s="3689" customFormat="1" ht="15">
      <c r="A36" s="3731"/>
      <c r="B36" s="4523">
        <v>15</v>
      </c>
      <c r="C36" s="4523">
        <v>15</v>
      </c>
      <c r="D36" s="4523">
        <v>15</v>
      </c>
      <c r="E36" s="4523">
        <v>15</v>
      </c>
      <c r="F36" s="4523">
        <v>15</v>
      </c>
      <c r="G36" s="4523">
        <v>15</v>
      </c>
      <c r="H36" s="3731"/>
      <c r="I36" s="3731"/>
      <c r="J36" s="4524" t="s">
        <v>12245</v>
      </c>
      <c r="K36" s="4523">
        <v>15</v>
      </c>
      <c r="L36" s="4523">
        <v>15</v>
      </c>
      <c r="M36" s="4523">
        <v>15</v>
      </c>
      <c r="N36" s="4523">
        <v>15</v>
      </c>
      <c r="O36" s="4523">
        <v>15</v>
      </c>
      <c r="P36" s="4523">
        <v>15</v>
      </c>
      <c r="Q36" s="4525" t="s">
        <v>12245</v>
      </c>
      <c r="R36" s="10">
        <v>1</v>
      </c>
    </row>
    <row r="37" spans="1:18" s="3689" customFormat="1" ht="18.75">
      <c r="A37" s="4480" t="s">
        <v>89</v>
      </c>
      <c r="B37" s="4526" t="s">
        <v>12240</v>
      </c>
      <c r="C37" s="4527"/>
      <c r="D37" s="4527"/>
      <c r="E37" s="4527"/>
      <c r="F37" s="4527"/>
      <c r="G37" s="4528" t="s">
        <v>6441</v>
      </c>
      <c r="H37" s="3731"/>
      <c r="I37" s="3731"/>
      <c r="J37" s="4480" t="s">
        <v>89</v>
      </c>
      <c r="K37" s="4529" t="s">
        <v>6440</v>
      </c>
      <c r="L37" s="4527"/>
      <c r="M37" s="4527"/>
      <c r="N37" s="4527"/>
      <c r="O37" s="4527"/>
      <c r="P37" s="4528" t="s">
        <v>6441</v>
      </c>
      <c r="Q37" s="3731"/>
      <c r="R37" s="10">
        <v>1</v>
      </c>
    </row>
    <row r="38" spans="1:18" s="3689" customFormat="1" ht="19.5" customHeight="1">
      <c r="A38" s="5765" t="str">
        <f>B37</f>
        <v>Aide à la décision en Gr</v>
      </c>
      <c r="B38" s="4178" t="str">
        <f>ADDRESS(ROW(),COLUMN(),4)</f>
        <v>B38</v>
      </c>
      <c r="C38" s="3358" t="s">
        <v>6434</v>
      </c>
      <c r="D38" s="4481"/>
      <c r="E38" s="4481"/>
      <c r="F38" s="4481"/>
      <c r="G38" s="4429"/>
      <c r="H38" s="3731"/>
      <c r="I38" s="3731"/>
      <c r="J38" s="5765" t="str">
        <f>K37</f>
        <v>Aide à la décision en Kg</v>
      </c>
      <c r="K38" s="4178" t="str">
        <f>ADDRESS(ROW(),COLUMN(),4)</f>
        <v>K38</v>
      </c>
      <c r="L38" s="3358" t="s">
        <v>6434</v>
      </c>
      <c r="M38" s="4481"/>
      <c r="N38" s="4481"/>
      <c r="O38" s="4481"/>
      <c r="P38" s="4429"/>
      <c r="Q38" s="3731"/>
      <c r="R38" s="10">
        <v>1</v>
      </c>
    </row>
    <row r="39" spans="1:18" s="3689" customFormat="1" ht="19.5" customHeight="1">
      <c r="A39" s="5765"/>
      <c r="B39" s="4530" t="s">
        <v>5842</v>
      </c>
      <c r="C39" s="4531">
        <v>1000</v>
      </c>
      <c r="D39" s="4532" t="s">
        <v>5842</v>
      </c>
      <c r="E39" s="4531">
        <v>1000</v>
      </c>
      <c r="F39" s="4530" t="s">
        <v>5842</v>
      </c>
      <c r="G39" s="4531">
        <v>100</v>
      </c>
      <c r="H39" s="3731"/>
      <c r="I39" s="3731"/>
      <c r="J39" s="5765"/>
      <c r="K39" s="4530" t="s">
        <v>5842</v>
      </c>
      <c r="L39" s="4533">
        <v>1</v>
      </c>
      <c r="M39" s="4532" t="s">
        <v>5842</v>
      </c>
      <c r="N39" s="4533">
        <v>1</v>
      </c>
      <c r="O39" s="4530" t="s">
        <v>5842</v>
      </c>
      <c r="P39" s="4533">
        <v>1</v>
      </c>
      <c r="Q39" s="3731"/>
      <c r="R39" s="10">
        <v>1</v>
      </c>
    </row>
    <row r="40" spans="1:18" s="3689" customFormat="1">
      <c r="A40" s="5765"/>
      <c r="B40" s="4534" t="s">
        <v>5839</v>
      </c>
      <c r="C40" s="4535">
        <v>2000</v>
      </c>
      <c r="D40" s="4536" t="s">
        <v>6445</v>
      </c>
      <c r="E40" s="4535">
        <v>327</v>
      </c>
      <c r="F40" s="4534" t="s">
        <v>6446</v>
      </c>
      <c r="G40" s="4537">
        <v>40</v>
      </c>
      <c r="H40" s="3731"/>
      <c r="I40" s="3731"/>
      <c r="J40" s="5765"/>
      <c r="K40" s="4534" t="s">
        <v>5839</v>
      </c>
      <c r="L40" s="4538">
        <v>2</v>
      </c>
      <c r="M40" s="4536" t="s">
        <v>6445</v>
      </c>
      <c r="N40" s="4538">
        <v>2</v>
      </c>
      <c r="O40" s="4534" t="s">
        <v>6446</v>
      </c>
      <c r="P40" s="4537">
        <v>50</v>
      </c>
      <c r="Q40" s="3731"/>
      <c r="R40" s="10">
        <v>1</v>
      </c>
    </row>
    <row r="41" spans="1:18" s="3689" customFormat="1">
      <c r="A41" s="5765"/>
      <c r="B41" s="4539" t="s">
        <v>6447</v>
      </c>
      <c r="C41" s="4540">
        <f>IF(C39=0,0,IF(C40=0,0,C40-C39))</f>
        <v>1000</v>
      </c>
      <c r="D41" s="4539" t="s">
        <v>6448</v>
      </c>
      <c r="E41" s="4540">
        <f>IF(E39=0,0,E39+E40)</f>
        <v>1327</v>
      </c>
      <c r="F41" s="4539" t="s">
        <v>6447</v>
      </c>
      <c r="G41" s="4541">
        <f>G42*G40%</f>
        <v>66.666666666666671</v>
      </c>
      <c r="H41" s="3731"/>
      <c r="I41" s="3731"/>
      <c r="J41" s="5765"/>
      <c r="K41" s="4539" t="s">
        <v>6447</v>
      </c>
      <c r="L41" s="4542">
        <f>IF(L39=0,0,IF(L40=0,0,L40-L39))</f>
        <v>1</v>
      </c>
      <c r="M41" s="4539" t="s">
        <v>6448</v>
      </c>
      <c r="N41" s="4542">
        <f>IF(N39=0,0,N39+N40)</f>
        <v>3</v>
      </c>
      <c r="O41" s="4539" t="s">
        <v>6447</v>
      </c>
      <c r="P41" s="4542">
        <f>P42*P40%</f>
        <v>1</v>
      </c>
      <c r="Q41" s="3731"/>
      <c r="R41" s="10">
        <v>1</v>
      </c>
    </row>
    <row r="42" spans="1:18" s="3689" customFormat="1">
      <c r="A42" s="5765"/>
      <c r="B42" s="4543" t="s">
        <v>6450</v>
      </c>
      <c r="C42" s="4544">
        <f>IF(C39=0,0,IF(C40=0,0,C41/C40))</f>
        <v>0.5</v>
      </c>
      <c r="D42" s="4543" t="s">
        <v>6450</v>
      </c>
      <c r="E42" s="4544">
        <f>IF(E39=0,0,E40/E41)</f>
        <v>0.24642049736247174</v>
      </c>
      <c r="F42" s="4539" t="s">
        <v>6448</v>
      </c>
      <c r="G42" s="4541">
        <f>G39/(100-G40)*100</f>
        <v>166.66666666666669</v>
      </c>
      <c r="H42" s="3731"/>
      <c r="I42" s="3731"/>
      <c r="J42" s="5765"/>
      <c r="K42" s="4543" t="s">
        <v>6450</v>
      </c>
      <c r="L42" s="4544">
        <f>IF(L39=0,0,IF(L40=0,0,L41/L40))</f>
        <v>0.5</v>
      </c>
      <c r="M42" s="4543" t="s">
        <v>6450</v>
      </c>
      <c r="N42" s="4544">
        <f>IF(N39=0,0,N40/N41)</f>
        <v>0.66666666666666663</v>
      </c>
      <c r="O42" s="4539" t="s">
        <v>6448</v>
      </c>
      <c r="P42" s="4545">
        <f>P39/(100-P40)*100</f>
        <v>2</v>
      </c>
      <c r="Q42" s="3731"/>
      <c r="R42" s="10">
        <v>1</v>
      </c>
    </row>
    <row r="43" spans="1:18" s="3689" customFormat="1">
      <c r="A43" s="5765"/>
      <c r="B43" s="4546" t="s">
        <v>5839</v>
      </c>
      <c r="C43" s="4535">
        <v>1780</v>
      </c>
      <c r="D43" s="4547" t="s">
        <v>5839</v>
      </c>
      <c r="E43" s="4535">
        <v>2310</v>
      </c>
      <c r="F43" s="4548" t="s">
        <v>5839</v>
      </c>
      <c r="G43" s="4549">
        <v>500</v>
      </c>
      <c r="H43" s="3731"/>
      <c r="I43" s="3731"/>
      <c r="J43" s="5765"/>
      <c r="K43" s="4546" t="s">
        <v>5839</v>
      </c>
      <c r="L43" s="4550">
        <v>2</v>
      </c>
      <c r="M43" s="4547" t="s">
        <v>5839</v>
      </c>
      <c r="N43" s="4551">
        <v>2</v>
      </c>
      <c r="O43" s="4547" t="s">
        <v>5839</v>
      </c>
      <c r="P43" s="4550">
        <v>1</v>
      </c>
      <c r="Q43" s="3731"/>
      <c r="R43" s="10">
        <v>1</v>
      </c>
    </row>
    <row r="44" spans="1:18" s="3689" customFormat="1">
      <c r="A44" s="5765"/>
      <c r="B44" s="4530" t="s">
        <v>5842</v>
      </c>
      <c r="C44" s="4531">
        <v>1000</v>
      </c>
      <c r="D44" s="4552" t="s">
        <v>6445</v>
      </c>
      <c r="E44" s="4531">
        <v>720</v>
      </c>
      <c r="F44" s="4552" t="s">
        <v>6446</v>
      </c>
      <c r="G44" s="4553">
        <v>50</v>
      </c>
      <c r="H44" s="3731"/>
      <c r="I44" s="3731"/>
      <c r="J44" s="5765"/>
      <c r="K44" s="4530" t="s">
        <v>5842</v>
      </c>
      <c r="L44" s="4554">
        <v>1</v>
      </c>
      <c r="M44" s="4552" t="s">
        <v>6445</v>
      </c>
      <c r="N44" s="4554">
        <v>1</v>
      </c>
      <c r="O44" s="4552" t="s">
        <v>6446</v>
      </c>
      <c r="P44" s="4553">
        <v>50</v>
      </c>
      <c r="Q44" s="3731"/>
      <c r="R44" s="10">
        <v>1</v>
      </c>
    </row>
    <row r="45" spans="1:18" s="3689" customFormat="1">
      <c r="A45" s="5765"/>
      <c r="B45" s="4539" t="s">
        <v>6447</v>
      </c>
      <c r="C45" s="4540">
        <f>IF(C43=0,0,IF(C44=0,0,C43-C44))</f>
        <v>780</v>
      </c>
      <c r="D45" s="4539" t="s">
        <v>6456</v>
      </c>
      <c r="E45" s="4540">
        <f>IF(E43=0,0,IF(E44=0,0,E43-E44))</f>
        <v>1590</v>
      </c>
      <c r="F45" s="4539" t="s">
        <v>6447</v>
      </c>
      <c r="G45" s="4540">
        <f>G43*G44%</f>
        <v>250</v>
      </c>
      <c r="H45" s="3731"/>
      <c r="I45" s="3731"/>
      <c r="J45" s="5765"/>
      <c r="K45" s="4539" t="s">
        <v>6447</v>
      </c>
      <c r="L45" s="4542">
        <f>IF(L43=0,0,IF(L44=0,0,L43-L44))</f>
        <v>1</v>
      </c>
      <c r="M45" s="4539" t="s">
        <v>6456</v>
      </c>
      <c r="N45" s="4542">
        <f>IF(N43=0,0,IF(N44=0,0,N43-N44))</f>
        <v>1</v>
      </c>
      <c r="O45" s="4539" t="s">
        <v>6447</v>
      </c>
      <c r="P45" s="4542">
        <f>P43*P44%</f>
        <v>0.5</v>
      </c>
      <c r="Q45" s="3731"/>
      <c r="R45" s="10">
        <v>1</v>
      </c>
    </row>
    <row r="46" spans="1:18" s="3689" customFormat="1">
      <c r="A46" s="5765"/>
      <c r="B46" s="4543" t="s">
        <v>6450</v>
      </c>
      <c r="C46" s="4544">
        <f>IF(C43=0,0,C45/C43)</f>
        <v>0.43820224719101125</v>
      </c>
      <c r="D46" s="4543" t="s">
        <v>6450</v>
      </c>
      <c r="E46" s="4544">
        <f>IF(E43=0,0,IF(E44=0,0,E44/E43))</f>
        <v>0.31168831168831168</v>
      </c>
      <c r="F46" s="4543" t="s">
        <v>6456</v>
      </c>
      <c r="G46" s="4555">
        <f>G43-G45</f>
        <v>250</v>
      </c>
      <c r="H46" s="3731"/>
      <c r="I46" s="3731"/>
      <c r="J46" s="5765"/>
      <c r="K46" s="4543" t="s">
        <v>6450</v>
      </c>
      <c r="L46" s="4544">
        <f>IF(L43=0,0,L45/L43)</f>
        <v>0.5</v>
      </c>
      <c r="M46" s="4543" t="s">
        <v>6450</v>
      </c>
      <c r="N46" s="4544">
        <f>IF(N43=0,0,IF(N44=0,0,N44/N43))</f>
        <v>0.5</v>
      </c>
      <c r="O46" s="4543" t="s">
        <v>6456</v>
      </c>
      <c r="P46" s="4556">
        <f>P43-P45</f>
        <v>0.5</v>
      </c>
      <c r="Q46" s="3731"/>
      <c r="R46" s="10">
        <v>1</v>
      </c>
    </row>
    <row r="47" spans="1:18" s="3689" customFormat="1" ht="15">
      <c r="A47" s="5765"/>
      <c r="B47" s="5988" t="s">
        <v>12156</v>
      </c>
      <c r="C47" s="5989"/>
      <c r="D47" s="5989"/>
      <c r="E47" s="5989"/>
      <c r="F47" s="5989"/>
      <c r="G47" s="5989"/>
      <c r="H47" s="3731"/>
      <c r="I47" s="3731"/>
      <c r="J47" s="5765"/>
      <c r="K47" s="5988" t="s">
        <v>12156</v>
      </c>
      <c r="L47" s="5989"/>
      <c r="M47" s="5989"/>
      <c r="N47" s="5989"/>
      <c r="O47" s="5989"/>
      <c r="P47" s="5989"/>
      <c r="Q47" s="3731"/>
      <c r="R47" s="10">
        <v>1</v>
      </c>
    </row>
    <row r="48" spans="1:18" s="3689" customFormat="1" ht="15">
      <c r="A48" s="4520"/>
      <c r="B48" s="4520"/>
      <c r="C48" s="4520"/>
      <c r="D48" s="4520"/>
      <c r="E48" s="4520"/>
      <c r="F48" s="4520"/>
      <c r="G48" s="4520"/>
      <c r="H48" s="3364"/>
      <c r="I48" s="4521"/>
      <c r="J48" s="4521"/>
      <c r="K48" s="4522"/>
      <c r="L48" s="4522"/>
      <c r="M48" s="4521"/>
      <c r="N48" s="4521"/>
      <c r="O48" s="3731"/>
      <c r="P48" s="3731"/>
      <c r="Q48" s="3364"/>
      <c r="R48" s="10">
        <v>1</v>
      </c>
    </row>
    <row r="49" spans="1:18" s="3689" customFormat="1">
      <c r="A49" s="3731"/>
      <c r="B49" s="4557"/>
      <c r="C49" s="3731"/>
      <c r="D49" s="4558"/>
      <c r="E49" s="4558"/>
      <c r="F49" s="4520"/>
      <c r="G49" s="4520"/>
      <c r="H49" s="3364"/>
      <c r="I49" s="3731"/>
      <c r="J49" s="4559"/>
      <c r="K49" s="4559"/>
      <c r="L49" s="4559"/>
      <c r="M49" s="4559"/>
      <c r="N49" s="4559"/>
      <c r="O49" s="3731"/>
      <c r="P49" s="3731"/>
      <c r="Q49" s="3731"/>
      <c r="R49" s="10">
        <v>1</v>
      </c>
    </row>
    <row r="50" spans="1:18" s="3689" customFormat="1" ht="16.5" thickBot="1">
      <c r="A50" s="3731"/>
      <c r="B50" s="4557"/>
      <c r="C50" s="3731"/>
      <c r="D50" s="4558" t="s">
        <v>12246</v>
      </c>
      <c r="E50" s="4560"/>
      <c r="F50" s="4520"/>
      <c r="G50" s="4520"/>
      <c r="H50" s="3364"/>
      <c r="I50" s="3731"/>
      <c r="J50" s="4559"/>
      <c r="K50" s="3731"/>
      <c r="L50" s="3731"/>
      <c r="M50" s="3731"/>
      <c r="N50" s="3731"/>
      <c r="O50" s="4560"/>
      <c r="P50" s="3731"/>
      <c r="Q50" s="3731"/>
      <c r="R50" s="10">
        <v>1</v>
      </c>
    </row>
    <row r="51" spans="1:18" s="3689" customFormat="1">
      <c r="A51" s="4480" t="s">
        <v>89</v>
      </c>
      <c r="B51" s="5992" t="s">
        <v>12241</v>
      </c>
      <c r="C51" s="5993"/>
      <c r="D51" s="4561" t="s">
        <v>12241</v>
      </c>
      <c r="E51" s="4559"/>
      <c r="F51" s="4520"/>
      <c r="G51" s="4520"/>
      <c r="H51" s="3364"/>
      <c r="I51" s="3731"/>
      <c r="J51" s="4480" t="s">
        <v>89</v>
      </c>
      <c r="K51" s="5992" t="s">
        <v>12242</v>
      </c>
      <c r="L51" s="5993"/>
      <c r="M51" s="4561" t="s">
        <v>12242</v>
      </c>
      <c r="O51" s="4559"/>
      <c r="P51" s="3731"/>
      <c r="Q51" s="3731"/>
      <c r="R51" s="10">
        <v>1</v>
      </c>
    </row>
    <row r="52" spans="1:18" s="3689" customFormat="1">
      <c r="A52" s="5996" t="str">
        <f>B51</f>
        <v>Pour prendre, par exemple, le 5 % de 87 Kg</v>
      </c>
      <c r="B52" s="5994"/>
      <c r="C52" s="5995"/>
      <c r="D52" s="4559" t="s">
        <v>12247</v>
      </c>
      <c r="E52" s="4559"/>
      <c r="F52" s="4520"/>
      <c r="G52" s="4520"/>
      <c r="H52" s="3364"/>
      <c r="I52" s="3731"/>
      <c r="J52" s="5997" t="str">
        <f>K51</f>
        <v>Pour déduire, par exemple, le 5 % de 87 Kg</v>
      </c>
      <c r="K52" s="5994"/>
      <c r="L52" s="5995"/>
      <c r="M52" s="4559" t="s">
        <v>12248</v>
      </c>
      <c r="O52" s="4558"/>
      <c r="P52" s="3731"/>
      <c r="Q52" s="3731"/>
      <c r="R52" s="10">
        <v>1</v>
      </c>
    </row>
    <row r="53" spans="1:18" s="3689" customFormat="1">
      <c r="A53" s="5996"/>
      <c r="B53" s="4562" t="str">
        <f>ADDRESS(ROW(),COLUMN(),4)</f>
        <v>B53</v>
      </c>
      <c r="C53" s="4563" t="s">
        <v>6434</v>
      </c>
      <c r="D53" s="4559" t="s">
        <v>12249</v>
      </c>
      <c r="E53" s="4559"/>
      <c r="F53" s="4520"/>
      <c r="G53" s="4520"/>
      <c r="H53" s="3364"/>
      <c r="I53" s="3731"/>
      <c r="J53" s="5997"/>
      <c r="K53" s="4562" t="str">
        <f>ADDRESS(ROW(),COLUMN(),4)</f>
        <v>K53</v>
      </c>
      <c r="L53" s="4563" t="s">
        <v>6434</v>
      </c>
      <c r="M53" s="4558" t="s">
        <v>12250</v>
      </c>
      <c r="O53" s="4558"/>
      <c r="P53" s="3731"/>
      <c r="Q53" s="3731"/>
      <c r="R53" s="10">
        <v>1</v>
      </c>
    </row>
    <row r="54" spans="1:18" s="3689" customFormat="1">
      <c r="A54" s="5996"/>
      <c r="B54" s="4564" t="s">
        <v>5839</v>
      </c>
      <c r="C54" s="4565">
        <v>87</v>
      </c>
      <c r="D54" s="4558" t="s">
        <v>12251</v>
      </c>
      <c r="E54" s="4558"/>
      <c r="F54" s="4520"/>
      <c r="G54" s="4520"/>
      <c r="H54" s="3364"/>
      <c r="I54" s="3731"/>
      <c r="J54" s="5997"/>
      <c r="K54" s="4564" t="s">
        <v>5839</v>
      </c>
      <c r="L54" s="4566">
        <v>87</v>
      </c>
      <c r="M54" s="4559" t="s">
        <v>12252</v>
      </c>
      <c r="O54" s="4559"/>
      <c r="P54" s="3731"/>
      <c r="Q54" s="3731"/>
      <c r="R54" s="10">
        <v>1</v>
      </c>
    </row>
    <row r="55" spans="1:18" s="3689" customFormat="1">
      <c r="A55" s="5996"/>
      <c r="B55" s="4567" t="s">
        <v>6446</v>
      </c>
      <c r="C55" s="4568">
        <v>5</v>
      </c>
      <c r="D55" s="4559" t="s">
        <v>12253</v>
      </c>
      <c r="E55" s="4559"/>
      <c r="F55" s="4520"/>
      <c r="G55" s="4520"/>
      <c r="H55" s="3364"/>
      <c r="I55" s="3731"/>
      <c r="J55" s="5997"/>
      <c r="K55" s="4567" t="s">
        <v>6446</v>
      </c>
      <c r="L55" s="4568">
        <v>5</v>
      </c>
      <c r="M55" s="4558" t="s">
        <v>12254</v>
      </c>
      <c r="O55" s="4558"/>
      <c r="P55" s="3731"/>
      <c r="Q55" s="3731"/>
      <c r="R55" s="10">
        <v>1</v>
      </c>
    </row>
    <row r="56" spans="1:18" s="3689" customFormat="1">
      <c r="A56" s="5996"/>
      <c r="B56" s="4569" t="s">
        <v>12255</v>
      </c>
      <c r="C56" s="4570">
        <f>C55/100</f>
        <v>0.05</v>
      </c>
      <c r="D56" s="4559" t="s">
        <v>12256</v>
      </c>
      <c r="E56" s="4559"/>
      <c r="F56" s="4520"/>
      <c r="G56" s="4520"/>
      <c r="H56" s="3364"/>
      <c r="I56" s="3731"/>
      <c r="J56" s="5997"/>
      <c r="K56" s="4569" t="s">
        <v>12255</v>
      </c>
      <c r="L56" s="4570">
        <f>(100-L55)/100</f>
        <v>0.95</v>
      </c>
      <c r="M56" s="4559" t="s">
        <v>12257</v>
      </c>
      <c r="O56" s="4559"/>
      <c r="P56" s="3731"/>
      <c r="Q56" s="3731"/>
      <c r="R56" s="10">
        <v>1</v>
      </c>
    </row>
    <row r="57" spans="1:18" s="3689" customFormat="1" ht="16.5" thickBot="1">
      <c r="A57" s="5996"/>
      <c r="B57" s="4571" t="s">
        <v>6447</v>
      </c>
      <c r="C57" s="4572">
        <f>C54*C56</f>
        <v>4.3500000000000005</v>
      </c>
      <c r="D57" s="4558" t="s">
        <v>12258</v>
      </c>
      <c r="E57" s="4558"/>
      <c r="F57" s="4520"/>
      <c r="G57" s="4520"/>
      <c r="H57" s="3364"/>
      <c r="I57" s="3731"/>
      <c r="J57" s="5997"/>
      <c r="K57" s="4571" t="s">
        <v>6456</v>
      </c>
      <c r="L57" s="4572">
        <f>L54*L56</f>
        <v>82.649999999999991</v>
      </c>
      <c r="M57" s="4559"/>
      <c r="N57" s="4559"/>
      <c r="O57" s="3731"/>
      <c r="P57" s="3731"/>
      <c r="Q57" s="3731"/>
      <c r="R57" s="10">
        <v>1</v>
      </c>
    </row>
    <row r="58" spans="1:18" s="3689" customFormat="1" ht="35.25" customHeight="1" thickBot="1">
      <c r="A58" s="4557"/>
      <c r="B58" s="4557"/>
      <c r="C58" s="3731"/>
      <c r="D58" s="3731"/>
      <c r="F58" s="4520"/>
      <c r="G58" s="4520"/>
      <c r="H58" s="3364"/>
      <c r="I58" s="4521"/>
      <c r="J58" s="4559"/>
      <c r="K58" s="4559"/>
      <c r="L58" s="4559"/>
      <c r="M58" s="4559"/>
      <c r="N58" s="4559"/>
      <c r="O58" s="3731"/>
      <c r="P58" s="3731"/>
      <c r="Q58" s="3731"/>
      <c r="R58" s="10">
        <v>1</v>
      </c>
    </row>
    <row r="59" spans="1:18" s="3689" customFormat="1">
      <c r="A59" s="4480" t="s">
        <v>89</v>
      </c>
      <c r="B59" s="5998" t="s">
        <v>12243</v>
      </c>
      <c r="C59" s="5999"/>
      <c r="D59" s="4559" t="s">
        <v>12243</v>
      </c>
      <c r="E59" s="3731"/>
      <c r="F59" s="4520"/>
      <c r="G59" s="4520"/>
      <c r="H59" s="3364"/>
      <c r="I59" s="4521"/>
      <c r="J59" s="4480" t="s">
        <v>89</v>
      </c>
      <c r="K59" s="6000" t="s">
        <v>12244</v>
      </c>
      <c r="L59" s="6001"/>
      <c r="M59" s="4559" t="s">
        <v>12244</v>
      </c>
      <c r="N59" s="4559"/>
      <c r="O59" s="3731"/>
      <c r="P59" s="3731"/>
      <c r="Q59" s="3731"/>
      <c r="R59" s="10">
        <v>1</v>
      </c>
    </row>
    <row r="60" spans="1:18" s="3689" customFormat="1" ht="15">
      <c r="A60" s="5379" t="str">
        <f>B59</f>
        <v>Pour prendre 20% de 140</v>
      </c>
      <c r="B60" s="6004" t="s">
        <v>12259</v>
      </c>
      <c r="C60" s="6005"/>
      <c r="D60" s="4559" t="s">
        <v>12259</v>
      </c>
      <c r="E60" s="3731"/>
      <c r="F60" s="4520"/>
      <c r="G60" s="4520"/>
      <c r="H60" s="3364"/>
      <c r="I60" s="4521"/>
      <c r="J60" s="5997" t="str">
        <f>K59</f>
        <v xml:space="preserve">Voici la formule pour calculer un pourcentage, </v>
      </c>
      <c r="K60" s="6002"/>
      <c r="L60" s="6003"/>
      <c r="M60" s="4559" t="s">
        <v>12260</v>
      </c>
      <c r="N60" s="4559"/>
      <c r="O60" s="3731"/>
      <c r="P60" s="3731"/>
      <c r="Q60" s="3731"/>
      <c r="R60" s="10">
        <v>1</v>
      </c>
    </row>
    <row r="61" spans="1:18" s="3689" customFormat="1" ht="15">
      <c r="A61" s="5379"/>
      <c r="B61" s="4562" t="str">
        <f>ADDRESS(ROW(),COLUMN(),4)</f>
        <v>B61</v>
      </c>
      <c r="C61" s="4563" t="s">
        <v>6434</v>
      </c>
      <c r="D61" s="4559" t="s">
        <v>12261</v>
      </c>
      <c r="E61" s="3731"/>
      <c r="F61" s="4520"/>
      <c r="G61" s="4520"/>
      <c r="H61" s="3364"/>
      <c r="I61" s="4521"/>
      <c r="J61" s="5997"/>
      <c r="K61" s="4562" t="str">
        <f>ADDRESS(ROW(),COLUMN(),4)</f>
        <v>K61</v>
      </c>
      <c r="L61" s="4563" t="s">
        <v>6434</v>
      </c>
      <c r="M61" s="4559" t="s">
        <v>12262</v>
      </c>
      <c r="N61" s="4559"/>
      <c r="O61" s="3731"/>
      <c r="P61" s="3731"/>
      <c r="Q61" s="3731"/>
      <c r="R61" s="10">
        <v>1</v>
      </c>
    </row>
    <row r="62" spans="1:18" s="3689" customFormat="1">
      <c r="A62" s="5379"/>
      <c r="B62" s="4573" t="s">
        <v>5839</v>
      </c>
      <c r="C62" s="4574">
        <v>140</v>
      </c>
      <c r="D62" s="4558" t="s">
        <v>12263</v>
      </c>
      <c r="E62" s="3731"/>
      <c r="F62" s="4520"/>
      <c r="G62" s="4520"/>
      <c r="H62" s="3364"/>
      <c r="I62" s="4521"/>
      <c r="J62" s="5997"/>
      <c r="K62" s="6006" t="s">
        <v>12260</v>
      </c>
      <c r="L62" s="6007"/>
      <c r="M62" s="4559" t="s">
        <v>12264</v>
      </c>
      <c r="N62" s="4559"/>
      <c r="O62" s="3731"/>
      <c r="P62" s="3731"/>
      <c r="Q62" s="3731"/>
      <c r="R62" s="10">
        <v>1</v>
      </c>
    </row>
    <row r="63" spans="1:18" s="3689" customFormat="1">
      <c r="A63" s="5379"/>
      <c r="B63" s="4575" t="s">
        <v>6446</v>
      </c>
      <c r="C63" s="4576">
        <v>20</v>
      </c>
      <c r="D63" s="4559" t="s">
        <v>12265</v>
      </c>
      <c r="E63" s="3731"/>
      <c r="F63" s="4520"/>
      <c r="G63" s="4520"/>
      <c r="H63" s="3364"/>
      <c r="I63" s="4521"/>
      <c r="J63" s="5997"/>
      <c r="K63" s="6008" t="s">
        <v>12262</v>
      </c>
      <c r="L63" s="6009"/>
      <c r="M63" s="4559" t="s">
        <v>12266</v>
      </c>
      <c r="N63" s="4559"/>
      <c r="O63" s="3731"/>
      <c r="P63" s="3731"/>
      <c r="Q63" s="3731"/>
      <c r="R63" s="10">
        <v>1</v>
      </c>
    </row>
    <row r="64" spans="1:18" s="3689" customFormat="1">
      <c r="A64" s="5379"/>
      <c r="B64" s="4577" t="s">
        <v>6447</v>
      </c>
      <c r="C64" s="4578">
        <f>(C62*C63)/100</f>
        <v>28</v>
      </c>
      <c r="D64" s="4558" t="s">
        <v>12267</v>
      </c>
      <c r="E64" s="3731"/>
      <c r="F64" s="4520"/>
      <c r="G64" s="4520"/>
      <c r="H64" s="3364"/>
      <c r="I64" s="4521"/>
      <c r="J64" s="5997"/>
      <c r="K64" s="4579" t="s">
        <v>5839</v>
      </c>
      <c r="L64" s="4580">
        <v>500</v>
      </c>
      <c r="M64" s="4559" t="s">
        <v>12268</v>
      </c>
      <c r="N64" s="4559"/>
      <c r="O64" s="3731"/>
      <c r="P64" s="3731"/>
      <c r="Q64" s="3731"/>
      <c r="R64" s="10">
        <v>1</v>
      </c>
    </row>
    <row r="65" spans="1:18" s="3689" customFormat="1">
      <c r="A65" s="5379"/>
      <c r="B65" s="4577" t="s">
        <v>12255</v>
      </c>
      <c r="C65" s="4581">
        <f>C63/100</f>
        <v>0.2</v>
      </c>
      <c r="D65" s="4559" t="s">
        <v>12269</v>
      </c>
      <c r="E65" s="3731"/>
      <c r="F65" s="4520"/>
      <c r="G65" s="4520"/>
      <c r="H65" s="3364"/>
      <c r="I65" s="4521"/>
      <c r="J65" s="5997"/>
      <c r="K65" s="4582" t="s">
        <v>6446</v>
      </c>
      <c r="L65" s="4583">
        <v>8</v>
      </c>
      <c r="M65" s="3731"/>
      <c r="N65" s="4559"/>
      <c r="O65" s="3731"/>
      <c r="P65" s="3731"/>
      <c r="Q65" s="3731"/>
      <c r="R65" s="10">
        <v>1</v>
      </c>
    </row>
    <row r="66" spans="1:18" s="3689" customFormat="1">
      <c r="A66" s="5379"/>
      <c r="B66" s="4569" t="s">
        <v>6447</v>
      </c>
      <c r="C66" s="4584">
        <f>C62*C65</f>
        <v>28</v>
      </c>
      <c r="D66" s="4558" t="s">
        <v>12270</v>
      </c>
      <c r="E66" s="3731"/>
      <c r="F66" s="4520"/>
      <c r="G66" s="4520"/>
      <c r="H66" s="3364"/>
      <c r="I66" s="4521"/>
      <c r="J66" s="5997"/>
      <c r="K66" s="4569" t="s">
        <v>6447</v>
      </c>
      <c r="L66" s="4584">
        <f>L64*(L65/100)</f>
        <v>40</v>
      </c>
      <c r="M66" s="3731"/>
      <c r="N66" s="4559"/>
      <c r="O66" s="3731"/>
      <c r="P66" s="3731"/>
      <c r="Q66" s="3731"/>
      <c r="R66" s="10">
        <v>1</v>
      </c>
    </row>
    <row r="67" spans="1:18" s="3689" customFormat="1">
      <c r="A67" s="5379"/>
      <c r="B67" s="6010" t="s">
        <v>12263</v>
      </c>
      <c r="C67" s="6011"/>
      <c r="D67" s="3731"/>
      <c r="E67" s="3731"/>
      <c r="F67" s="4520"/>
      <c r="G67" s="4520"/>
      <c r="H67" s="3364"/>
      <c r="I67" s="4521"/>
      <c r="J67" s="5997"/>
      <c r="K67" s="6012" t="s">
        <v>12264</v>
      </c>
      <c r="L67" s="6013"/>
      <c r="M67" s="3731"/>
      <c r="N67" s="4559"/>
      <c r="O67" s="3731"/>
      <c r="P67" s="3731"/>
      <c r="Q67" s="3731"/>
      <c r="R67" s="10">
        <v>1</v>
      </c>
    </row>
    <row r="68" spans="1:18" s="3689" customFormat="1" ht="15">
      <c r="A68" s="5379"/>
      <c r="B68" s="6014" t="s">
        <v>12265</v>
      </c>
      <c r="C68" s="6015"/>
      <c r="D68" s="3731"/>
      <c r="E68" s="3731"/>
      <c r="F68" s="4520"/>
      <c r="G68" s="4520"/>
      <c r="H68" s="3364"/>
      <c r="I68" s="4521"/>
      <c r="J68" s="5997"/>
      <c r="K68" s="6008" t="s">
        <v>12266</v>
      </c>
      <c r="L68" s="6009"/>
      <c r="M68" s="3731"/>
      <c r="N68" s="4559"/>
      <c r="O68" s="3731"/>
      <c r="P68" s="3731"/>
      <c r="Q68" s="3731"/>
      <c r="R68" s="10">
        <v>1</v>
      </c>
    </row>
    <row r="69" spans="1:18" s="3689" customFormat="1" ht="16.5" thickBot="1">
      <c r="A69" s="5379"/>
      <c r="B69" s="4585">
        <f>C65</f>
        <v>0.2</v>
      </c>
      <c r="C69" s="4586">
        <f>C62*B69</f>
        <v>28</v>
      </c>
      <c r="D69" s="3731"/>
      <c r="E69" s="3731"/>
      <c r="F69" s="4520"/>
      <c r="G69" s="4520"/>
      <c r="H69" s="3364"/>
      <c r="I69" s="4521"/>
      <c r="J69" s="5997"/>
      <c r="K69" s="4587">
        <f>L65/100</f>
        <v>0.08</v>
      </c>
      <c r="L69" s="4588">
        <f>L64*K69</f>
        <v>40</v>
      </c>
      <c r="M69" s="4559"/>
      <c r="N69" s="4559"/>
      <c r="O69" s="3731"/>
      <c r="P69" s="3731"/>
      <c r="Q69" s="3731"/>
      <c r="R69" s="10">
        <v>1</v>
      </c>
    </row>
    <row r="70" spans="1:18" s="3689" customFormat="1" ht="15">
      <c r="A70" s="5379"/>
      <c r="B70" s="5990" t="s">
        <v>12267</v>
      </c>
      <c r="C70" s="5991"/>
      <c r="D70" s="3731"/>
      <c r="E70" s="3731"/>
      <c r="F70" s="4520"/>
      <c r="G70" s="4520"/>
      <c r="H70" s="3364"/>
      <c r="I70" s="4521"/>
      <c r="J70" s="4559"/>
      <c r="K70" s="3731"/>
      <c r="L70" s="3731"/>
      <c r="M70" s="4559"/>
      <c r="N70" s="4559"/>
      <c r="O70" s="3731"/>
      <c r="P70" s="3731"/>
      <c r="Q70" s="3731"/>
      <c r="R70" s="10">
        <v>1</v>
      </c>
    </row>
    <row r="71" spans="1:18" s="3689" customFormat="1" ht="15.75" customHeight="1">
      <c r="A71" s="5379"/>
      <c r="B71" s="3755" t="s">
        <v>12269</v>
      </c>
      <c r="C71" s="3754"/>
      <c r="D71" s="3731"/>
      <c r="E71" s="3731"/>
      <c r="F71" s="3731"/>
      <c r="G71" s="4520"/>
      <c r="H71" s="3364"/>
      <c r="I71" s="4521"/>
      <c r="J71" s="4521"/>
      <c r="K71" s="3731"/>
      <c r="L71" s="3731"/>
      <c r="M71" s="4521"/>
      <c r="N71" s="4521"/>
      <c r="O71" s="3731"/>
      <c r="P71" s="3731"/>
      <c r="Q71" s="3731"/>
      <c r="R71" s="10">
        <v>1</v>
      </c>
    </row>
    <row r="72" spans="1:18" s="3689" customFormat="1" ht="15">
      <c r="A72" s="5379"/>
      <c r="B72" s="4582" t="s">
        <v>6446</v>
      </c>
      <c r="C72" s="4583">
        <v>40</v>
      </c>
      <c r="D72" s="3731"/>
      <c r="E72" s="3731"/>
      <c r="F72" s="3731"/>
      <c r="G72" s="4520"/>
      <c r="H72" s="3364"/>
      <c r="I72" s="4521"/>
      <c r="J72" s="4521"/>
      <c r="K72" s="3731"/>
      <c r="L72" s="3731"/>
      <c r="M72" s="4521"/>
      <c r="N72" s="4521"/>
      <c r="O72" s="3731"/>
      <c r="P72" s="3731"/>
      <c r="Q72" s="3731"/>
      <c r="R72" s="10">
        <v>1</v>
      </c>
    </row>
    <row r="73" spans="1:18" s="3689" customFormat="1">
      <c r="A73" s="5379"/>
      <c r="B73" s="4585">
        <f>C72/100</f>
        <v>0.4</v>
      </c>
      <c r="C73" s="4586">
        <f>C62*B73</f>
        <v>56</v>
      </c>
      <c r="D73" s="3731"/>
      <c r="E73" s="3731"/>
      <c r="F73" s="3731"/>
      <c r="G73" s="4520"/>
      <c r="H73" s="3364"/>
      <c r="I73" s="4521"/>
      <c r="J73" s="4521"/>
      <c r="K73" s="3731"/>
      <c r="L73" s="3731"/>
      <c r="M73" s="4521"/>
      <c r="N73" s="4521"/>
      <c r="O73" s="3731"/>
      <c r="P73" s="3731"/>
      <c r="Q73" s="3731"/>
      <c r="R73" s="10">
        <v>1</v>
      </c>
    </row>
    <row r="74" spans="1:18" s="3689" customFormat="1" ht="15">
      <c r="A74" s="5379"/>
      <c r="B74" s="4582" t="s">
        <v>6446</v>
      </c>
      <c r="C74" s="4583">
        <v>90</v>
      </c>
      <c r="D74" s="3731"/>
      <c r="E74" s="3731"/>
      <c r="F74" s="3731"/>
      <c r="G74" s="4520"/>
      <c r="H74" s="3364"/>
      <c r="I74" s="4521"/>
      <c r="J74" s="4521"/>
      <c r="K74" s="3731"/>
      <c r="L74" s="3731"/>
      <c r="M74" s="4521"/>
      <c r="N74" s="4521"/>
      <c r="O74" s="3731"/>
      <c r="P74" s="3731"/>
      <c r="Q74" s="3731"/>
      <c r="R74" s="10">
        <v>1</v>
      </c>
    </row>
    <row r="75" spans="1:18" s="3689" customFormat="1" ht="15">
      <c r="A75" s="5379"/>
      <c r="B75" s="6014" t="s">
        <v>12270</v>
      </c>
      <c r="C75" s="6015"/>
      <c r="D75" s="3731"/>
      <c r="E75" s="3731"/>
      <c r="F75" s="3731"/>
      <c r="G75" s="4520"/>
      <c r="H75" s="3364"/>
      <c r="I75" s="4521"/>
      <c r="J75" s="4521"/>
      <c r="K75" s="3731"/>
      <c r="L75" s="3731"/>
      <c r="M75" s="4521"/>
      <c r="N75" s="4521"/>
      <c r="O75" s="3731"/>
      <c r="P75" s="3731"/>
      <c r="Q75" s="3731"/>
      <c r="R75" s="10">
        <v>1</v>
      </c>
    </row>
    <row r="76" spans="1:18" s="3689" customFormat="1" ht="16.5" thickBot="1">
      <c r="A76" s="5379"/>
      <c r="B76" s="4589">
        <f>C74/100</f>
        <v>0.9</v>
      </c>
      <c r="C76" s="4588">
        <f>C62*B76</f>
        <v>126</v>
      </c>
      <c r="D76" s="3731"/>
      <c r="E76" s="3731"/>
      <c r="F76" s="3731"/>
      <c r="G76" s="4520"/>
      <c r="H76" s="3364"/>
      <c r="I76" s="4521"/>
      <c r="J76" s="4521"/>
      <c r="K76" s="3731"/>
      <c r="L76" s="3731"/>
      <c r="M76" s="4521"/>
      <c r="N76" s="4521"/>
      <c r="O76" s="3731"/>
      <c r="P76" s="3731"/>
      <c r="Q76" s="3731"/>
      <c r="R76" s="10">
        <v>1</v>
      </c>
    </row>
    <row r="77" spans="1:18" s="3689" customFormat="1" ht="15">
      <c r="A77" s="4520"/>
      <c r="B77" s="4520"/>
      <c r="C77" s="4520"/>
      <c r="D77" s="4520"/>
      <c r="E77" s="4520"/>
      <c r="F77" s="4520"/>
      <c r="G77" s="4520"/>
      <c r="H77" s="3364"/>
      <c r="I77" s="4521"/>
      <c r="J77" s="4521"/>
      <c r="K77" s="4522"/>
      <c r="L77" s="4522"/>
      <c r="M77" s="4521"/>
      <c r="N77" s="4521"/>
      <c r="O77" s="3731"/>
      <c r="P77" s="3731"/>
      <c r="Q77" s="3364"/>
      <c r="R77" s="10">
        <v>1</v>
      </c>
    </row>
    <row r="78" spans="1:18" s="3689" customFormat="1" ht="33.75">
      <c r="A78" s="3687">
        <f>(ROW())</f>
        <v>78</v>
      </c>
      <c r="B78" s="5985" t="s">
        <v>12271</v>
      </c>
      <c r="C78" s="5985"/>
      <c r="D78" s="5985"/>
      <c r="E78" s="5985"/>
      <c r="F78" s="5985"/>
      <c r="G78" s="5985"/>
      <c r="H78" s="5985"/>
      <c r="I78" s="5985"/>
      <c r="J78" s="5985"/>
      <c r="K78" s="5985"/>
      <c r="L78" s="5985"/>
      <c r="M78" s="5985"/>
      <c r="N78" s="5985"/>
      <c r="O78" s="5985"/>
      <c r="P78" s="5985"/>
      <c r="Q78" s="5985"/>
      <c r="R78" s="10">
        <v>1</v>
      </c>
    </row>
    <row r="79" spans="1:18" s="3689" customFormat="1" ht="15">
      <c r="A79" s="3731"/>
      <c r="B79" s="4520"/>
      <c r="C79" s="4520"/>
      <c r="D79" s="4520"/>
      <c r="E79" s="4520"/>
      <c r="F79" s="4520"/>
      <c r="G79" s="4520"/>
      <c r="H79" s="3364"/>
      <c r="I79" s="4521"/>
      <c r="J79" s="4521"/>
      <c r="K79" s="4522"/>
      <c r="L79" s="4522"/>
      <c r="M79" s="4521"/>
      <c r="N79" s="4521"/>
      <c r="O79" s="3731"/>
      <c r="P79" s="3731"/>
      <c r="Q79" s="3364"/>
      <c r="R79" s="10">
        <v>1</v>
      </c>
    </row>
    <row r="80" spans="1:18" s="3689" customFormat="1" ht="15">
      <c r="A80" s="3731"/>
      <c r="B80" s="4520"/>
      <c r="C80" s="4520"/>
      <c r="D80" s="4520"/>
      <c r="E80" s="4520"/>
      <c r="F80" s="4520"/>
      <c r="G80" s="4520"/>
      <c r="H80" s="3364"/>
      <c r="I80" s="4521"/>
      <c r="J80" s="4521"/>
      <c r="K80" s="4522"/>
      <c r="L80" s="4522"/>
      <c r="M80" s="4521"/>
      <c r="N80" s="4521"/>
      <c r="O80" s="3731"/>
      <c r="P80" s="3731"/>
      <c r="Q80" s="3364"/>
      <c r="R80" s="10">
        <v>1</v>
      </c>
    </row>
    <row r="81" spans="1:18" s="3689" customFormat="1" ht="21">
      <c r="A81" s="3731"/>
      <c r="B81" s="4520"/>
      <c r="C81" s="3724" t="s">
        <v>12272</v>
      </c>
      <c r="D81" s="3724"/>
      <c r="E81" s="3364"/>
      <c r="F81" s="3364"/>
      <c r="G81" s="3364"/>
      <c r="H81" s="3364"/>
      <c r="I81" s="4521"/>
      <c r="J81" s="3724" t="s">
        <v>6442</v>
      </c>
      <c r="K81" s="3724"/>
      <c r="L81" s="3364"/>
      <c r="M81" s="3724"/>
      <c r="N81" s="3724"/>
      <c r="O81" s="3364"/>
      <c r="P81" s="3724"/>
      <c r="Q81" s="3364"/>
      <c r="R81" s="10">
        <v>1</v>
      </c>
    </row>
    <row r="82" spans="1:18" s="3689" customFormat="1" ht="21">
      <c r="A82" s="3731"/>
      <c r="B82" s="4520"/>
      <c r="C82" s="3729" t="str">
        <f>B111</f>
        <v>B111</v>
      </c>
      <c r="D82" s="4477" t="s">
        <v>6434</v>
      </c>
      <c r="E82" s="3968"/>
      <c r="F82" s="4559"/>
      <c r="G82" s="3731"/>
      <c r="H82" s="3364"/>
      <c r="I82" s="4521"/>
      <c r="J82" s="3729" t="str">
        <f>J111</f>
        <v>J111</v>
      </c>
      <c r="K82" s="4477" t="s">
        <v>6434</v>
      </c>
      <c r="L82" s="3969"/>
      <c r="M82" s="3969"/>
      <c r="N82" s="3969"/>
      <c r="O82" s="3969"/>
      <c r="P82" s="3969"/>
      <c r="Q82" s="3364"/>
      <c r="R82" s="10">
        <v>1</v>
      </c>
    </row>
    <row r="83" spans="1:18" s="3689" customFormat="1" ht="15">
      <c r="A83" s="3731"/>
      <c r="B83" s="4520"/>
      <c r="C83" s="4520"/>
      <c r="D83" s="4520"/>
      <c r="E83" s="4520"/>
      <c r="F83" s="4520"/>
      <c r="G83" s="4520"/>
      <c r="H83" s="3364"/>
      <c r="I83" s="4521"/>
      <c r="J83" s="4521"/>
      <c r="K83" s="4522"/>
      <c r="L83" s="4522"/>
      <c r="M83" s="4521"/>
      <c r="N83" s="4521"/>
      <c r="O83" s="3731"/>
      <c r="P83" s="3731"/>
      <c r="Q83" s="3364"/>
      <c r="R83" s="10">
        <v>1</v>
      </c>
    </row>
    <row r="84" spans="1:18" s="3689" customFormat="1" ht="15">
      <c r="A84" s="3731"/>
      <c r="B84" s="4520"/>
      <c r="C84" s="4520"/>
      <c r="D84" s="4520"/>
      <c r="E84" s="4520"/>
      <c r="F84" s="4520"/>
      <c r="G84" s="4520"/>
      <c r="H84" s="3364"/>
      <c r="I84" s="4521"/>
      <c r="J84" s="4521"/>
      <c r="K84" s="4522"/>
      <c r="L84" s="4522"/>
      <c r="M84" s="4521"/>
      <c r="N84" s="4521"/>
      <c r="O84" s="3731"/>
      <c r="P84" s="3731"/>
      <c r="Q84" s="3364"/>
      <c r="R84" s="10">
        <v>1</v>
      </c>
    </row>
    <row r="85" spans="1:18" s="3689" customFormat="1" ht="15">
      <c r="A85" s="3731"/>
      <c r="B85" s="4520"/>
      <c r="C85" s="4520"/>
      <c r="D85" s="4520"/>
      <c r="E85" s="4520"/>
      <c r="F85" s="4520"/>
      <c r="G85" s="4520"/>
      <c r="H85" s="3364"/>
      <c r="I85" s="4521"/>
      <c r="J85" s="3731"/>
      <c r="K85" s="3731"/>
      <c r="L85" s="3731"/>
      <c r="M85" s="3731"/>
      <c r="N85" s="3731"/>
      <c r="O85" s="3731"/>
      <c r="P85" s="3731"/>
      <c r="Q85" s="3364"/>
      <c r="R85" s="10">
        <v>1</v>
      </c>
    </row>
    <row r="86" spans="1:18" s="3689" customFormat="1" ht="15">
      <c r="A86" s="3731"/>
      <c r="B86" s="4520"/>
      <c r="C86" s="4520"/>
      <c r="D86" s="4520"/>
      <c r="E86" s="4520"/>
      <c r="F86" s="4520"/>
      <c r="G86" s="4520"/>
      <c r="H86" s="3364"/>
      <c r="I86" s="4521"/>
      <c r="J86" s="3731"/>
      <c r="K86" s="3731"/>
      <c r="L86" s="3731"/>
      <c r="M86" s="3731"/>
      <c r="N86" s="3731"/>
      <c r="O86" s="3731"/>
      <c r="P86" s="3731"/>
      <c r="Q86" s="3364"/>
      <c r="R86" s="10">
        <v>1</v>
      </c>
    </row>
    <row r="87" spans="1:18" s="3689" customFormat="1" ht="15">
      <c r="A87" s="3731"/>
      <c r="B87" s="4520"/>
      <c r="C87" s="4520"/>
      <c r="D87" s="4520"/>
      <c r="E87" s="4520"/>
      <c r="F87" s="4520"/>
      <c r="G87" s="4520"/>
      <c r="H87" s="3364"/>
      <c r="I87" s="4521"/>
      <c r="J87" s="3731"/>
      <c r="K87" s="3731"/>
      <c r="L87" s="3731"/>
      <c r="M87" s="3731"/>
      <c r="N87" s="3731"/>
      <c r="O87" s="3731"/>
      <c r="P87" s="3731"/>
      <c r="Q87" s="3364"/>
      <c r="R87" s="10">
        <v>1</v>
      </c>
    </row>
    <row r="88" spans="1:18" s="3689" customFormat="1" ht="15">
      <c r="A88" s="3731"/>
      <c r="B88" s="4520"/>
      <c r="C88" s="4520"/>
      <c r="D88" s="4520"/>
      <c r="E88" s="4520"/>
      <c r="F88" s="4520"/>
      <c r="G88" s="4520"/>
      <c r="H88" s="3364"/>
      <c r="I88" s="4521"/>
      <c r="J88" s="3731"/>
      <c r="K88" s="3731"/>
      <c r="L88" s="3731"/>
      <c r="M88" s="3731"/>
      <c r="N88" s="3731"/>
      <c r="O88" s="3731"/>
      <c r="P88" s="3731"/>
      <c r="Q88" s="3364"/>
      <c r="R88" s="10">
        <v>1</v>
      </c>
    </row>
    <row r="89" spans="1:18" s="3689" customFormat="1" ht="15">
      <c r="A89" s="3731"/>
      <c r="B89" s="4520"/>
      <c r="C89" s="4520"/>
      <c r="D89" s="4520"/>
      <c r="E89" s="4520"/>
      <c r="F89" s="4520"/>
      <c r="G89" s="4520"/>
      <c r="H89" s="3364"/>
      <c r="I89" s="4521"/>
      <c r="J89" s="3731"/>
      <c r="K89" s="3731"/>
      <c r="L89" s="3731"/>
      <c r="M89" s="3731"/>
      <c r="N89" s="3731"/>
      <c r="O89" s="3731"/>
      <c r="P89" s="3731"/>
      <c r="Q89" s="3364"/>
      <c r="R89" s="10">
        <v>1</v>
      </c>
    </row>
    <row r="90" spans="1:18" s="3689" customFormat="1" ht="15">
      <c r="A90" s="3731"/>
      <c r="B90" s="4520"/>
      <c r="C90" s="4520"/>
      <c r="D90" s="4520"/>
      <c r="E90" s="4520"/>
      <c r="F90" s="4520"/>
      <c r="G90" s="4520"/>
      <c r="H90" s="3364"/>
      <c r="I90" s="4521"/>
      <c r="J90" s="3731"/>
      <c r="K90" s="3731"/>
      <c r="L90" s="3731"/>
      <c r="M90" s="3731"/>
      <c r="N90" s="3731"/>
      <c r="O90" s="3731"/>
      <c r="P90" s="3731"/>
      <c r="Q90" s="3364"/>
      <c r="R90" s="10">
        <v>1</v>
      </c>
    </row>
    <row r="91" spans="1:18" s="3689" customFormat="1" ht="15">
      <c r="A91" s="3731"/>
      <c r="B91" s="4520"/>
      <c r="C91" s="4520"/>
      <c r="D91" s="4520"/>
      <c r="E91" s="4520"/>
      <c r="F91" s="4520"/>
      <c r="G91" s="4520"/>
      <c r="H91" s="3364"/>
      <c r="I91" s="4521"/>
      <c r="J91" s="3731"/>
      <c r="K91" s="3731"/>
      <c r="L91" s="3731"/>
      <c r="M91" s="3731"/>
      <c r="N91" s="3731"/>
      <c r="O91" s="3731"/>
      <c r="P91" s="3731"/>
      <c r="Q91" s="3364"/>
      <c r="R91" s="10">
        <v>1</v>
      </c>
    </row>
    <row r="92" spans="1:18" s="3689" customFormat="1">
      <c r="A92" s="3731"/>
      <c r="B92" s="4590" t="s">
        <v>12273</v>
      </c>
      <c r="C92" s="4520"/>
      <c r="D92" s="4520"/>
      <c r="E92" s="4520"/>
      <c r="F92" s="4520"/>
      <c r="G92" s="4520"/>
      <c r="H92" s="3364"/>
      <c r="I92" s="4521"/>
      <c r="J92" s="3731"/>
      <c r="K92" s="3731"/>
      <c r="L92" s="3731"/>
      <c r="M92" s="3731"/>
      <c r="N92" s="3731"/>
      <c r="O92" s="3731"/>
      <c r="P92" s="3731"/>
      <c r="Q92" s="3364"/>
      <c r="R92" s="10">
        <v>1</v>
      </c>
    </row>
    <row r="93" spans="1:18" s="3689" customFormat="1">
      <c r="A93" s="3731"/>
      <c r="B93" s="4590" t="s">
        <v>12274</v>
      </c>
      <c r="C93" s="4520"/>
      <c r="D93" s="4520"/>
      <c r="E93" s="4520"/>
      <c r="F93" s="4520"/>
      <c r="G93" s="4520"/>
      <c r="H93" s="3364"/>
      <c r="I93" s="4521"/>
      <c r="J93" s="3731"/>
      <c r="K93" s="3731"/>
      <c r="L93" s="3731"/>
      <c r="M93" s="3731"/>
      <c r="N93" s="3731"/>
      <c r="O93" s="3731"/>
      <c r="P93" s="3731"/>
      <c r="Q93" s="3364"/>
      <c r="R93" s="10">
        <v>1</v>
      </c>
    </row>
    <row r="94" spans="1:18" s="3689" customFormat="1" ht="15">
      <c r="A94" s="3731"/>
      <c r="B94" s="4520"/>
      <c r="C94" s="4520"/>
      <c r="D94" s="4520"/>
      <c r="E94" s="4520"/>
      <c r="F94" s="4520"/>
      <c r="G94" s="4520"/>
      <c r="H94" s="3364"/>
      <c r="I94" s="4521"/>
      <c r="J94" s="3731"/>
      <c r="K94" s="3731"/>
      <c r="L94" s="3731"/>
      <c r="M94" s="3731"/>
      <c r="N94" s="3731"/>
      <c r="O94" s="3731"/>
      <c r="P94" s="3731"/>
      <c r="Q94" s="3364"/>
      <c r="R94" s="10">
        <v>1</v>
      </c>
    </row>
    <row r="95" spans="1:18" s="3689" customFormat="1" ht="18.75">
      <c r="A95" s="3731"/>
      <c r="B95" s="4591" t="s">
        <v>12275</v>
      </c>
      <c r="C95" s="3731"/>
      <c r="D95" s="3731"/>
      <c r="E95" s="3731"/>
      <c r="F95" s="4520"/>
      <c r="G95" s="4520"/>
      <c r="H95" s="3364"/>
      <c r="I95" s="4521"/>
      <c r="J95" s="3731"/>
      <c r="K95" s="3731"/>
      <c r="L95" s="3731"/>
      <c r="M95" s="3731"/>
      <c r="N95" s="3731"/>
      <c r="O95" s="3731"/>
      <c r="P95" s="3731"/>
      <c r="Q95" s="3364"/>
      <c r="R95" s="10">
        <v>1</v>
      </c>
    </row>
    <row r="96" spans="1:18" s="3689" customFormat="1" ht="15">
      <c r="A96" s="3731"/>
      <c r="C96" s="3731"/>
      <c r="D96" s="3731"/>
      <c r="E96" s="3731"/>
      <c r="F96" s="4520"/>
      <c r="G96" s="4520"/>
      <c r="H96" s="3364"/>
      <c r="I96" s="4521"/>
      <c r="J96" s="4521"/>
      <c r="K96" s="4522"/>
      <c r="L96" s="4522"/>
      <c r="M96" s="4521"/>
      <c r="N96" s="4521"/>
      <c r="O96" s="3731"/>
      <c r="P96" s="3731"/>
      <c r="Q96" s="3364"/>
      <c r="R96" s="10">
        <v>1</v>
      </c>
    </row>
    <row r="97" spans="1:18" s="3689" customFormat="1" ht="18.75">
      <c r="A97" s="3731"/>
      <c r="B97" s="4592" t="s">
        <v>11947</v>
      </c>
      <c r="C97" s="6017" t="s">
        <v>12276</v>
      </c>
      <c r="D97" s="6018"/>
      <c r="E97" s="6018"/>
      <c r="F97" s="6018"/>
      <c r="G97" s="6018"/>
      <c r="H97" s="6018"/>
      <c r="I97" s="6018"/>
      <c r="J97" s="6018"/>
      <c r="K97" s="6018"/>
      <c r="L97" s="6018"/>
      <c r="M97" s="4521"/>
      <c r="N97" s="4521"/>
      <c r="O97" s="3731"/>
      <c r="P97" s="3731"/>
      <c r="Q97" s="3364"/>
      <c r="R97" s="10">
        <v>1</v>
      </c>
    </row>
    <row r="98" spans="1:18" s="3689" customFormat="1" ht="31.5" customHeight="1">
      <c r="A98" s="3731"/>
      <c r="B98" s="4590"/>
      <c r="C98" s="4559"/>
      <c r="D98" s="4559"/>
      <c r="E98" s="4559"/>
      <c r="F98" s="4520"/>
      <c r="G98" s="4284"/>
      <c r="H98" s="4284"/>
      <c r="I98" s="4284"/>
      <c r="J98" s="4284"/>
      <c r="K98" s="4284"/>
      <c r="L98" s="4284"/>
      <c r="M98" s="4284"/>
      <c r="N98" s="4284"/>
      <c r="O98" s="4284"/>
      <c r="P98" s="4284"/>
      <c r="Q98" s="4284"/>
      <c r="R98" s="10">
        <v>1</v>
      </c>
    </row>
    <row r="99" spans="1:18" s="3689" customFormat="1" ht="16.5" customHeight="1">
      <c r="A99" s="3731"/>
      <c r="B99" s="4593" t="s">
        <v>12277</v>
      </c>
      <c r="C99" s="4594"/>
      <c r="D99" s="4594"/>
      <c r="E99" s="4595"/>
      <c r="F99" s="4595"/>
      <c r="G99" s="4284"/>
      <c r="H99" s="4284"/>
      <c r="I99" s="4284"/>
      <c r="J99" s="4284"/>
      <c r="K99" s="4284"/>
      <c r="L99" s="4284"/>
      <c r="M99" s="4284"/>
      <c r="N99" s="4284"/>
      <c r="O99" s="4284"/>
      <c r="P99" s="4284"/>
      <c r="Q99" s="4284"/>
      <c r="R99" s="10">
        <v>1</v>
      </c>
    </row>
    <row r="100" spans="1:18" s="3689" customFormat="1" ht="15">
      <c r="A100" s="3731"/>
      <c r="B100" s="4521"/>
      <c r="C100" s="4522"/>
      <c r="D100" s="4522"/>
      <c r="E100" s="4521"/>
      <c r="F100" s="4521"/>
      <c r="G100" s="4284"/>
      <c r="H100" s="4284"/>
      <c r="I100" s="4284"/>
      <c r="J100" s="4284"/>
      <c r="K100" s="4284"/>
      <c r="L100" s="4284"/>
      <c r="M100" s="4284"/>
      <c r="N100" s="4284"/>
      <c r="O100" s="4284"/>
      <c r="P100" s="4284"/>
      <c r="Q100" s="4284"/>
      <c r="R100" s="10">
        <v>1</v>
      </c>
    </row>
    <row r="101" spans="1:18" s="3689" customFormat="1" ht="21">
      <c r="A101" s="3731"/>
      <c r="B101" s="4596" t="s">
        <v>12278</v>
      </c>
      <c r="C101" s="3731"/>
      <c r="D101" s="3731"/>
      <c r="E101" s="3731"/>
      <c r="F101" s="3731"/>
      <c r="G101" s="4284"/>
      <c r="H101" s="4284"/>
      <c r="I101" s="4284"/>
      <c r="J101" s="4284"/>
      <c r="K101" s="4284"/>
      <c r="L101" s="4284"/>
      <c r="M101" s="4284"/>
      <c r="N101" s="4284"/>
      <c r="O101" s="4284"/>
      <c r="P101" s="4284"/>
      <c r="Q101" s="4284"/>
      <c r="R101" s="10">
        <v>1</v>
      </c>
    </row>
    <row r="102" spans="1:18" s="3689" customFormat="1" ht="15.75" customHeight="1">
      <c r="A102" s="3731"/>
      <c r="B102" s="6019" t="s">
        <v>12279</v>
      </c>
      <c r="C102" s="6019"/>
      <c r="D102" s="6019"/>
      <c r="E102" s="6019"/>
      <c r="F102" s="6019"/>
      <c r="G102" s="4284"/>
      <c r="H102" s="4284"/>
      <c r="I102" s="4284"/>
      <c r="J102" s="4284"/>
      <c r="K102" s="4284"/>
      <c r="L102" s="4284"/>
      <c r="M102" s="4284"/>
      <c r="N102" s="4284"/>
      <c r="O102" s="4284"/>
      <c r="P102" s="4284"/>
      <c r="Q102" s="4284"/>
      <c r="R102" s="10">
        <v>1</v>
      </c>
    </row>
    <row r="103" spans="1:18" s="3689" customFormat="1" ht="21" customHeight="1">
      <c r="A103" s="3731"/>
      <c r="B103" s="4592" t="s">
        <v>11947</v>
      </c>
      <c r="C103" s="6018" t="s">
        <v>12280</v>
      </c>
      <c r="D103" s="6018"/>
      <c r="E103" s="6018"/>
      <c r="F103" s="6018"/>
      <c r="G103" s="6018"/>
      <c r="H103" s="6018"/>
      <c r="I103" s="4284"/>
      <c r="J103" s="4284"/>
      <c r="K103" s="4284"/>
      <c r="L103" s="4284"/>
      <c r="M103" s="4284"/>
      <c r="N103" s="4284"/>
      <c r="O103" s="4284"/>
      <c r="P103" s="4284"/>
      <c r="Q103" s="4284"/>
      <c r="R103" s="10">
        <v>1</v>
      </c>
    </row>
    <row r="104" spans="1:18" s="3689" customFormat="1" ht="21">
      <c r="A104" s="3731"/>
      <c r="B104" s="4597"/>
      <c r="C104" s="6017" t="s">
        <v>12281</v>
      </c>
      <c r="D104" s="6017"/>
      <c r="E104" s="6017"/>
      <c r="F104" s="6017"/>
      <c r="G104" s="6017"/>
      <c r="H104" s="4598"/>
      <c r="I104" s="4284"/>
      <c r="J104" s="4284"/>
      <c r="K104" s="4284"/>
      <c r="L104" s="4284"/>
      <c r="M104" s="4284"/>
      <c r="N104" s="4284"/>
      <c r="O104" s="4284"/>
      <c r="P104" s="4284"/>
      <c r="Q104" s="4284"/>
      <c r="R104" s="10">
        <v>1</v>
      </c>
    </row>
    <row r="105" spans="1:18" s="3689" customFormat="1" ht="21">
      <c r="A105" s="3731"/>
      <c r="B105" s="4597"/>
      <c r="C105" s="6018" t="s">
        <v>12282</v>
      </c>
      <c r="D105" s="6018"/>
      <c r="E105" s="6018"/>
      <c r="F105" s="6018"/>
      <c r="G105" s="6018"/>
      <c r="H105" s="6018"/>
      <c r="I105" s="4284"/>
      <c r="J105" s="4284"/>
      <c r="K105" s="4284"/>
      <c r="L105" s="4284"/>
      <c r="M105" s="4284"/>
      <c r="N105" s="4284"/>
      <c r="O105" s="4284"/>
      <c r="P105" s="4284"/>
      <c r="Q105" s="4284"/>
      <c r="R105" s="10">
        <v>1</v>
      </c>
    </row>
    <row r="106" spans="1:18" s="3689" customFormat="1" ht="21">
      <c r="A106" s="3731"/>
      <c r="B106" s="4597"/>
      <c r="C106" s="6018" t="s">
        <v>12283</v>
      </c>
      <c r="D106" s="6018"/>
      <c r="E106" s="6018"/>
      <c r="F106" s="6018"/>
      <c r="G106" s="6018"/>
      <c r="H106" s="6018"/>
      <c r="I106" s="4284"/>
      <c r="J106" s="4284"/>
      <c r="K106" s="4284"/>
      <c r="L106" s="4284"/>
      <c r="M106" s="4284"/>
      <c r="N106" s="4284"/>
      <c r="O106" s="4284"/>
      <c r="P106" s="4284"/>
      <c r="Q106" s="4284"/>
      <c r="R106" s="10">
        <v>1</v>
      </c>
    </row>
    <row r="107" spans="1:18" s="3689" customFormat="1" ht="21">
      <c r="A107" s="3731"/>
      <c r="B107" s="4597"/>
      <c r="C107" s="6018" t="s">
        <v>12284</v>
      </c>
      <c r="D107" s="6018"/>
      <c r="E107" s="6018"/>
      <c r="F107" s="6018"/>
      <c r="G107" s="6018"/>
      <c r="H107" s="6018"/>
      <c r="I107" s="4284"/>
      <c r="J107" s="4284"/>
      <c r="K107" s="4284"/>
      <c r="L107" s="4284"/>
      <c r="M107" s="4284"/>
      <c r="N107" s="4284"/>
      <c r="O107" s="4284"/>
      <c r="P107" s="4284"/>
      <c r="Q107" s="4284"/>
      <c r="R107" s="10">
        <v>1</v>
      </c>
    </row>
    <row r="108" spans="1:18" s="3689" customFormat="1" ht="21">
      <c r="A108" s="3731"/>
      <c r="B108" s="4597"/>
      <c r="C108" s="6018" t="s">
        <v>12285</v>
      </c>
      <c r="D108" s="6018"/>
      <c r="E108" s="6018"/>
      <c r="F108" s="6018"/>
      <c r="G108" s="6018"/>
      <c r="H108" s="6018"/>
      <c r="I108" s="4284"/>
      <c r="J108" s="4284"/>
      <c r="K108" s="4284"/>
      <c r="L108" s="4284"/>
      <c r="M108" s="4284"/>
      <c r="N108" s="4284"/>
      <c r="O108" s="4284"/>
      <c r="P108" s="4284"/>
      <c r="Q108" s="4284"/>
      <c r="R108" s="10">
        <v>1</v>
      </c>
    </row>
    <row r="109" spans="1:18" s="3689" customFormat="1" ht="16.5" thickBot="1">
      <c r="A109" s="3731"/>
      <c r="B109" s="4557"/>
      <c r="C109" s="3731"/>
      <c r="D109" s="3731"/>
      <c r="E109" s="3731"/>
      <c r="F109" s="4520"/>
      <c r="G109" s="4520"/>
      <c r="H109" s="3364"/>
      <c r="I109" s="4284"/>
      <c r="J109" s="4284"/>
      <c r="K109" s="4284"/>
      <c r="L109" s="4284"/>
      <c r="M109" s="4284"/>
      <c r="N109" s="4284"/>
      <c r="O109" s="4284"/>
      <c r="P109" s="4284"/>
      <c r="Q109" s="4284"/>
      <c r="R109" s="10">
        <v>1</v>
      </c>
    </row>
    <row r="110" spans="1:18" s="3689" customFormat="1" ht="21">
      <c r="A110" s="4480" t="s">
        <v>89</v>
      </c>
      <c r="B110" s="6020" t="s">
        <v>12272</v>
      </c>
      <c r="C110" s="6021"/>
      <c r="D110" s="6021"/>
      <c r="E110" s="6021"/>
      <c r="F110" s="6022"/>
      <c r="G110" s="4284"/>
      <c r="H110" s="4284"/>
      <c r="I110" s="4480" t="s">
        <v>89</v>
      </c>
      <c r="J110" s="6016" t="s">
        <v>6442</v>
      </c>
      <c r="K110" s="5340"/>
      <c r="L110" s="5340"/>
      <c r="M110" s="5340"/>
      <c r="N110" s="5340"/>
      <c r="O110" s="5340"/>
      <c r="P110" s="5341"/>
      <c r="Q110" s="4284"/>
      <c r="R110" s="10">
        <v>1</v>
      </c>
    </row>
    <row r="111" spans="1:18" s="3689" customFormat="1">
      <c r="A111" s="5379" t="str">
        <f>B110</f>
        <v>Formule avec DONT</v>
      </c>
      <c r="B111" s="3756" t="str">
        <f>ADDRESS(ROW(),COLUMN(),4)</f>
        <v>B111</v>
      </c>
      <c r="C111" s="3358" t="s">
        <v>6434</v>
      </c>
      <c r="D111" s="3968"/>
      <c r="E111" s="4559"/>
      <c r="F111" s="3754"/>
      <c r="G111" s="4284"/>
      <c r="H111" s="4284"/>
      <c r="I111" s="5379" t="str">
        <f>J110</f>
        <v>Décriptage d'une recette par les pourcentages</v>
      </c>
      <c r="J111" s="3756" t="str">
        <f>ADDRESS(ROW(),COLUMN(),4)</f>
        <v>J111</v>
      </c>
      <c r="K111" s="3358" t="s">
        <v>6434</v>
      </c>
      <c r="L111" s="4481"/>
      <c r="M111" s="4481"/>
      <c r="N111" s="4481"/>
      <c r="O111" s="4481"/>
      <c r="P111" s="4482"/>
      <c r="Q111" s="4284"/>
      <c r="R111" s="10">
        <v>1</v>
      </c>
    </row>
    <row r="112" spans="1:18" s="3689" customFormat="1" ht="15">
      <c r="A112" s="5379"/>
      <c r="B112" s="6039" t="s">
        <v>6443</v>
      </c>
      <c r="C112" s="6023" t="s">
        <v>12286</v>
      </c>
      <c r="D112" s="6023"/>
      <c r="E112" s="6023"/>
      <c r="F112" s="6024"/>
      <c r="G112" s="4284"/>
      <c r="H112" s="4284"/>
      <c r="I112" s="5379"/>
      <c r="J112" s="6043" t="s">
        <v>6443</v>
      </c>
      <c r="K112" s="6023" t="s">
        <v>6444</v>
      </c>
      <c r="L112" s="6023"/>
      <c r="M112" s="6023"/>
      <c r="N112" s="6023"/>
      <c r="O112" s="6023"/>
      <c r="P112" s="6024"/>
      <c r="Q112" s="4284"/>
      <c r="R112" s="10">
        <v>1</v>
      </c>
    </row>
    <row r="113" spans="1:18" s="3689" customFormat="1" ht="15">
      <c r="A113" s="5379"/>
      <c r="B113" s="6040"/>
      <c r="C113" s="6041"/>
      <c r="D113" s="6041"/>
      <c r="E113" s="6041"/>
      <c r="F113" s="6042"/>
      <c r="G113" s="4284"/>
      <c r="H113" s="4284"/>
      <c r="I113" s="5379"/>
      <c r="J113" s="6044"/>
      <c r="K113" s="6025"/>
      <c r="L113" s="6025"/>
      <c r="M113" s="6025"/>
      <c r="N113" s="6025"/>
      <c r="O113" s="6025"/>
      <c r="P113" s="6026"/>
      <c r="Q113" s="4284"/>
      <c r="R113" s="10">
        <v>1</v>
      </c>
    </row>
    <row r="114" spans="1:18" s="3689" customFormat="1" ht="15" customHeight="1">
      <c r="A114" s="5379"/>
      <c r="B114" s="6027" t="s">
        <v>6455</v>
      </c>
      <c r="C114" s="6028"/>
      <c r="D114" s="6028"/>
      <c r="E114" s="6031">
        <v>1000</v>
      </c>
      <c r="F114" s="6033">
        <f>(F116+F122)/E114*100</f>
        <v>100</v>
      </c>
      <c r="G114" s="4284"/>
      <c r="H114" s="4284"/>
      <c r="I114" s="5379"/>
      <c r="J114" s="6035" t="s">
        <v>6449</v>
      </c>
      <c r="K114" s="5350">
        <f>SUM(J118:J127)</f>
        <v>0.97000000000000008</v>
      </c>
      <c r="L114" s="5352" t="str">
        <f>IF(J117&lt;O117,"Recette incomplète, il manque",IF(J117&gt;O117,"Trop de produits dans la recette",IF(J117=O117,"OK")))</f>
        <v>Recette incomplète, il manque</v>
      </c>
      <c r="M114" s="5352"/>
      <c r="N114" s="5352"/>
      <c r="O114" s="5352"/>
      <c r="P114" s="6037">
        <f>IF(J117=O117,"",IF(J117&lt;O117,O117-J117,IF(J117&gt;O117,J117-O117)))</f>
        <v>2.9999999999999916E-2</v>
      </c>
      <c r="Q114" s="4284"/>
      <c r="R114" s="10">
        <v>1</v>
      </c>
    </row>
    <row r="115" spans="1:18" s="3689" customFormat="1" ht="15" customHeight="1">
      <c r="A115" s="5379"/>
      <c r="B115" s="6029"/>
      <c r="C115" s="6030"/>
      <c r="D115" s="6030"/>
      <c r="E115" s="6032"/>
      <c r="F115" s="6034"/>
      <c r="G115" s="4284"/>
      <c r="H115" s="4284"/>
      <c r="I115" s="5379"/>
      <c r="J115" s="6036"/>
      <c r="K115" s="5351"/>
      <c r="L115" s="5353"/>
      <c r="M115" s="5353"/>
      <c r="N115" s="5353"/>
      <c r="O115" s="5353"/>
      <c r="P115" s="6038"/>
      <c r="Q115" s="4284"/>
      <c r="R115" s="10">
        <v>1</v>
      </c>
    </row>
    <row r="116" spans="1:18" s="3689" customFormat="1" ht="30">
      <c r="A116" s="5379"/>
      <c r="B116" s="6045" t="s">
        <v>6504</v>
      </c>
      <c r="C116" s="6047" t="s">
        <v>12287</v>
      </c>
      <c r="D116" s="6047"/>
      <c r="E116" s="6049">
        <v>20</v>
      </c>
      <c r="F116" s="6051">
        <f>(E114*E116)/100</f>
        <v>200</v>
      </c>
      <c r="G116" s="4284"/>
      <c r="H116" s="4284"/>
      <c r="I116" s="5379"/>
      <c r="J116" s="4599" t="s">
        <v>6451</v>
      </c>
      <c r="K116" s="4600"/>
      <c r="L116" s="4600"/>
      <c r="M116" s="4600"/>
      <c r="N116" s="4601" t="s">
        <v>6452</v>
      </c>
      <c r="O116" s="4602" t="s">
        <v>6453</v>
      </c>
      <c r="P116" s="4603" t="s">
        <v>6454</v>
      </c>
      <c r="Q116" s="4284"/>
      <c r="R116" s="10">
        <v>1</v>
      </c>
    </row>
    <row r="117" spans="1:18" s="3689" customFormat="1">
      <c r="A117" s="5379"/>
      <c r="B117" s="6045"/>
      <c r="C117" s="6047"/>
      <c r="D117" s="6047"/>
      <c r="E117" s="6049"/>
      <c r="F117" s="6051"/>
      <c r="G117" s="4284"/>
      <c r="H117" s="4284"/>
      <c r="I117" s="5379"/>
      <c r="J117" s="4604">
        <f>SUM(J118:J127)</f>
        <v>0.97000000000000008</v>
      </c>
      <c r="K117" s="3440"/>
      <c r="L117" s="4605"/>
      <c r="M117" s="3442" t="s">
        <v>6455</v>
      </c>
      <c r="N117" s="3443">
        <v>7</v>
      </c>
      <c r="O117" s="4606">
        <v>1</v>
      </c>
      <c r="P117" s="4607">
        <f>SUM(P118:P127)</f>
        <v>6.9300000000000006</v>
      </c>
      <c r="Q117" s="4284"/>
      <c r="R117" s="10">
        <v>1</v>
      </c>
    </row>
    <row r="118" spans="1:18" s="3689" customFormat="1" ht="15.75" customHeight="1">
      <c r="A118" s="5379"/>
      <c r="B118" s="6046"/>
      <c r="C118" s="6048"/>
      <c r="D118" s="6048"/>
      <c r="E118" s="6050"/>
      <c r="F118" s="6052"/>
      <c r="G118" s="4284"/>
      <c r="H118" s="4284"/>
      <c r="I118" s="5379"/>
      <c r="J118" s="4608">
        <v>0.12</v>
      </c>
      <c r="K118" s="3447" t="s">
        <v>6457</v>
      </c>
      <c r="L118" s="3447"/>
      <c r="M118" s="3447"/>
      <c r="N118" s="4609">
        <f>N117*J118</f>
        <v>0.84</v>
      </c>
      <c r="O118" s="4610">
        <v>0</v>
      </c>
      <c r="P118" s="4611">
        <f t="shared" ref="P118:P127" si="2">IF(O118=0,N118,IF(N118="","",N118/(100-O118)*100))</f>
        <v>0.84</v>
      </c>
      <c r="Q118" s="4284"/>
      <c r="R118" s="10">
        <v>1</v>
      </c>
    </row>
    <row r="119" spans="1:18" s="3689" customFormat="1" ht="16.5" customHeight="1">
      <c r="A119" s="5379"/>
      <c r="B119" s="6062" t="s">
        <v>6632</v>
      </c>
      <c r="C119" s="6063" t="s">
        <v>12288</v>
      </c>
      <c r="D119" s="6063"/>
      <c r="E119" s="6064">
        <v>26.5</v>
      </c>
      <c r="F119" s="6051">
        <f>(E116*E119)/10</f>
        <v>53</v>
      </c>
      <c r="G119" s="4284"/>
      <c r="H119" s="4284"/>
      <c r="I119" s="5379"/>
      <c r="J119" s="4608">
        <v>0.08</v>
      </c>
      <c r="K119" s="3447" t="s">
        <v>6458</v>
      </c>
      <c r="L119" s="3447"/>
      <c r="M119" s="3447"/>
      <c r="N119" s="4612">
        <f>N117*J119</f>
        <v>0.56000000000000005</v>
      </c>
      <c r="O119" s="4613">
        <v>0</v>
      </c>
      <c r="P119" s="4611">
        <f t="shared" si="2"/>
        <v>0.56000000000000005</v>
      </c>
      <c r="Q119" s="4284"/>
      <c r="R119" s="10">
        <v>1</v>
      </c>
    </row>
    <row r="120" spans="1:18" s="3689" customFormat="1" ht="16.5" customHeight="1">
      <c r="A120" s="5379"/>
      <c r="B120" s="6062"/>
      <c r="C120" s="6063"/>
      <c r="D120" s="6063"/>
      <c r="E120" s="6064"/>
      <c r="F120" s="6051"/>
      <c r="G120" s="4284"/>
      <c r="H120" s="4284"/>
      <c r="I120" s="5379"/>
      <c r="J120" s="4608">
        <v>0.2</v>
      </c>
      <c r="K120" s="3447" t="s">
        <v>6459</v>
      </c>
      <c r="L120" s="3447"/>
      <c r="M120" s="3447"/>
      <c r="N120" s="4612">
        <f>N117*J120</f>
        <v>1.4000000000000001</v>
      </c>
      <c r="O120" s="4613">
        <v>0</v>
      </c>
      <c r="P120" s="4611">
        <f t="shared" si="2"/>
        <v>1.4000000000000001</v>
      </c>
      <c r="Q120" s="4284"/>
      <c r="R120" s="10">
        <v>1</v>
      </c>
    </row>
    <row r="121" spans="1:18" s="3689" customFormat="1" ht="16.5" customHeight="1" thickBot="1">
      <c r="A121" s="5379"/>
      <c r="B121" s="6062"/>
      <c r="C121" s="6063"/>
      <c r="D121" s="6063"/>
      <c r="E121" s="6064"/>
      <c r="F121" s="6051"/>
      <c r="G121" s="4284"/>
      <c r="H121" s="4284"/>
      <c r="I121" s="5379"/>
      <c r="J121" s="4608">
        <v>0.55000000000000004</v>
      </c>
      <c r="K121" s="3447" t="s">
        <v>6460</v>
      </c>
      <c r="L121" s="3447"/>
      <c r="M121" s="3447"/>
      <c r="N121" s="4612">
        <f>N117*J121</f>
        <v>3.8500000000000005</v>
      </c>
      <c r="O121" s="4613">
        <v>0</v>
      </c>
      <c r="P121" s="4611">
        <f t="shared" si="2"/>
        <v>3.8500000000000005</v>
      </c>
      <c r="Q121" s="4284"/>
      <c r="R121" s="10">
        <v>1</v>
      </c>
    </row>
    <row r="122" spans="1:18" s="3689" customFormat="1" ht="20.25" customHeight="1">
      <c r="A122" s="5379"/>
      <c r="B122" s="6065" t="s">
        <v>6799</v>
      </c>
      <c r="C122" s="6066" t="s">
        <v>12289</v>
      </c>
      <c r="D122" s="6066"/>
      <c r="E122" s="6068">
        <f>(F114/E114)*F122</f>
        <v>80</v>
      </c>
      <c r="F122" s="6070">
        <f>E114-F116</f>
        <v>800</v>
      </c>
      <c r="G122" s="4284"/>
      <c r="H122" s="4284"/>
      <c r="I122" s="5379"/>
      <c r="J122" s="4608">
        <v>0.02</v>
      </c>
      <c r="K122" s="3447" t="s">
        <v>6461</v>
      </c>
      <c r="L122" s="3447"/>
      <c r="M122" s="3447"/>
      <c r="N122" s="4612">
        <f>N117*J122</f>
        <v>0.14000000000000001</v>
      </c>
      <c r="O122" s="4613">
        <v>50</v>
      </c>
      <c r="P122" s="4611">
        <f t="shared" si="2"/>
        <v>0.28000000000000003</v>
      </c>
      <c r="Q122" s="4284"/>
      <c r="R122" s="10">
        <v>1</v>
      </c>
    </row>
    <row r="123" spans="1:18" s="3689" customFormat="1" ht="15.75" customHeight="1">
      <c r="A123" s="5379"/>
      <c r="B123" s="6053"/>
      <c r="C123" s="6067"/>
      <c r="D123" s="6067"/>
      <c r="E123" s="6069"/>
      <c r="F123" s="6071"/>
      <c r="G123" s="4284"/>
      <c r="H123" s="4284"/>
      <c r="I123" s="5379"/>
      <c r="J123" s="4608"/>
      <c r="K123" s="3447"/>
      <c r="L123" s="3447"/>
      <c r="M123" s="3447"/>
      <c r="N123" s="4612">
        <f>N117*J123</f>
        <v>0</v>
      </c>
      <c r="O123" s="4613"/>
      <c r="P123" s="4611">
        <f t="shared" si="2"/>
        <v>0</v>
      </c>
      <c r="Q123" s="4284"/>
      <c r="R123" s="10">
        <v>1</v>
      </c>
    </row>
    <row r="124" spans="1:18" s="3689" customFormat="1" ht="15.75" customHeight="1">
      <c r="A124" s="5379"/>
      <c r="B124" s="6053" t="s">
        <v>6882</v>
      </c>
      <c r="C124" s="6072" t="s">
        <v>12290</v>
      </c>
      <c r="D124" s="6073" t="s">
        <v>12291</v>
      </c>
      <c r="E124" s="6058">
        <f>(F114/E114)*F124</f>
        <v>14.700000000000001</v>
      </c>
      <c r="F124" s="6060">
        <f>F116-F126</f>
        <v>147</v>
      </c>
      <c r="G124" s="4284"/>
      <c r="H124" s="4284"/>
      <c r="I124" s="5379"/>
      <c r="J124" s="4608"/>
      <c r="K124" s="3447"/>
      <c r="L124" s="3447"/>
      <c r="M124" s="3447"/>
      <c r="N124" s="4612">
        <f>N117*J124</f>
        <v>0</v>
      </c>
      <c r="O124" s="4613"/>
      <c r="P124" s="4611">
        <f t="shared" si="2"/>
        <v>0</v>
      </c>
      <c r="Q124" s="4284"/>
      <c r="R124" s="10">
        <v>1</v>
      </c>
    </row>
    <row r="125" spans="1:18" s="3689" customFormat="1" ht="15.75" customHeight="1">
      <c r="A125" s="5379"/>
      <c r="B125" s="6053"/>
      <c r="C125" s="6072"/>
      <c r="D125" s="6074"/>
      <c r="E125" s="6058"/>
      <c r="F125" s="6060"/>
      <c r="G125" s="4284"/>
      <c r="H125" s="4284"/>
      <c r="I125" s="5379"/>
      <c r="J125" s="4608"/>
      <c r="K125" s="3447"/>
      <c r="L125" s="3447"/>
      <c r="M125" s="3447"/>
      <c r="N125" s="4612">
        <f>N117*J125</f>
        <v>0</v>
      </c>
      <c r="O125" s="4613"/>
      <c r="P125" s="4611">
        <f t="shared" si="2"/>
        <v>0</v>
      </c>
      <c r="Q125" s="4284"/>
      <c r="R125" s="10">
        <v>1</v>
      </c>
    </row>
    <row r="126" spans="1:18" s="3689" customFormat="1" ht="15.75" customHeight="1">
      <c r="A126" s="5379"/>
      <c r="B126" s="6053" t="s">
        <v>7215</v>
      </c>
      <c r="C126" s="6055" t="s">
        <v>12292</v>
      </c>
      <c r="D126" s="6056"/>
      <c r="E126" s="6058">
        <f>(F114/E114)*F126</f>
        <v>5.3000000000000007</v>
      </c>
      <c r="F126" s="6060">
        <f>(F116*E119)/100</f>
        <v>53</v>
      </c>
      <c r="G126" s="4284"/>
      <c r="H126" s="4284"/>
      <c r="I126" s="5379"/>
      <c r="J126" s="4608"/>
      <c r="K126" s="3447"/>
      <c r="L126" s="3447"/>
      <c r="M126" s="3447"/>
      <c r="N126" s="4612">
        <f>N117*J126</f>
        <v>0</v>
      </c>
      <c r="O126" s="4613"/>
      <c r="P126" s="4611">
        <f t="shared" si="2"/>
        <v>0</v>
      </c>
      <c r="Q126" s="4284"/>
      <c r="R126" s="10">
        <v>1</v>
      </c>
    </row>
    <row r="127" spans="1:18" s="3689" customFormat="1" ht="15.75" customHeight="1">
      <c r="A127" s="5379"/>
      <c r="B127" s="6054"/>
      <c r="C127" s="6057"/>
      <c r="D127" s="6057"/>
      <c r="E127" s="6059"/>
      <c r="F127" s="6061"/>
      <c r="G127" s="4284"/>
      <c r="H127" s="4284"/>
      <c r="I127" s="5379"/>
      <c r="J127" s="4614"/>
      <c r="K127" s="3465"/>
      <c r="L127" s="3465"/>
      <c r="M127" s="3465"/>
      <c r="N127" s="4615">
        <f>N117*J127</f>
        <v>0</v>
      </c>
      <c r="O127" s="4616"/>
      <c r="P127" s="4617">
        <f t="shared" si="2"/>
        <v>0</v>
      </c>
      <c r="Q127" s="4284"/>
      <c r="R127" s="10">
        <v>1</v>
      </c>
    </row>
    <row r="128" spans="1:18" s="3689" customFormat="1" ht="15.75" customHeight="1">
      <c r="A128" s="5379"/>
      <c r="B128" s="4618"/>
      <c r="C128" s="4619"/>
      <c r="D128" s="4619"/>
      <c r="E128" s="4620">
        <f>SUM(E122:E127)</f>
        <v>100</v>
      </c>
      <c r="F128" s="4621">
        <f>SUM(F122:F127)</f>
        <v>1000</v>
      </c>
      <c r="G128" s="4284"/>
      <c r="H128" s="4284"/>
      <c r="I128" s="5379"/>
      <c r="J128" s="6077" t="s">
        <v>6468</v>
      </c>
      <c r="K128" s="5358"/>
      <c r="L128" s="5358"/>
      <c r="M128" s="5358"/>
      <c r="N128" s="5358"/>
      <c r="O128" s="5358"/>
      <c r="P128" s="6078"/>
      <c r="Q128" s="4284"/>
      <c r="R128" s="10">
        <v>1</v>
      </c>
    </row>
    <row r="129" spans="1:18" s="3689" customFormat="1" ht="15.75" customHeight="1">
      <c r="A129" s="5379"/>
      <c r="B129" s="5946" t="s">
        <v>6468</v>
      </c>
      <c r="C129" s="5947"/>
      <c r="D129" s="5947"/>
      <c r="E129" s="5947"/>
      <c r="F129" s="5948"/>
      <c r="G129" s="4284"/>
      <c r="H129" s="4284"/>
      <c r="I129" s="5379"/>
      <c r="J129" s="2718"/>
      <c r="K129" s="2348" t="s">
        <v>6470</v>
      </c>
      <c r="L129" s="3731"/>
      <c r="M129" s="4622" t="s">
        <v>6471</v>
      </c>
      <c r="N129" s="3471"/>
      <c r="O129" s="3471"/>
      <c r="P129" s="3472"/>
      <c r="Q129" s="4284"/>
      <c r="R129" s="10">
        <v>1</v>
      </c>
    </row>
    <row r="130" spans="1:18" s="3689" customFormat="1" ht="15.75" customHeight="1" thickBot="1">
      <c r="A130" s="5379"/>
      <c r="B130" s="4623" t="s">
        <v>6504</v>
      </c>
      <c r="C130" s="3731" t="s">
        <v>12293</v>
      </c>
      <c r="D130" s="3731"/>
      <c r="E130" s="4559"/>
      <c r="F130" s="3754"/>
      <c r="G130" s="4284"/>
      <c r="H130" s="4284"/>
      <c r="I130" s="5379"/>
      <c r="J130" s="4175"/>
      <c r="K130" s="4177" t="s">
        <v>6473</v>
      </c>
      <c r="L130" s="4177"/>
      <c r="M130" s="4177" t="s">
        <v>6474</v>
      </c>
      <c r="N130" s="4624"/>
      <c r="O130" s="4177" t="s">
        <v>6453</v>
      </c>
      <c r="P130" s="4625"/>
      <c r="Q130" s="4284"/>
      <c r="R130" s="10">
        <v>1</v>
      </c>
    </row>
    <row r="131" spans="1:18" s="3689" customFormat="1" ht="15.75" customHeight="1">
      <c r="A131" s="5379"/>
      <c r="B131" s="4623" t="s">
        <v>6632</v>
      </c>
      <c r="C131" s="3731" t="s">
        <v>12294</v>
      </c>
      <c r="D131" s="3731"/>
      <c r="E131" s="3731"/>
      <c r="F131" s="3754"/>
      <c r="G131" s="4284"/>
      <c r="H131" s="4284"/>
      <c r="I131" s="4284"/>
      <c r="J131" s="4284"/>
      <c r="K131" s="4284"/>
      <c r="L131" s="4284"/>
      <c r="M131" s="4284"/>
      <c r="N131" s="4284"/>
      <c r="O131" s="4284"/>
      <c r="P131" s="4284"/>
      <c r="Q131" s="4284"/>
      <c r="R131" s="10">
        <v>1</v>
      </c>
    </row>
    <row r="132" spans="1:18" s="3689" customFormat="1" ht="15.75" customHeight="1" thickBot="1">
      <c r="A132" s="5379"/>
      <c r="B132" s="4626" t="s">
        <v>6799</v>
      </c>
      <c r="C132" s="4627" t="s">
        <v>12295</v>
      </c>
      <c r="D132" s="4627"/>
      <c r="E132" s="4628"/>
      <c r="F132" s="4629"/>
      <c r="G132" s="4284"/>
      <c r="H132" s="4284"/>
      <c r="I132" s="4284"/>
      <c r="J132" s="4284"/>
      <c r="K132" s="4284"/>
      <c r="L132" s="4284"/>
      <c r="M132" s="4284"/>
      <c r="N132" s="4284"/>
      <c r="O132" s="4284"/>
      <c r="P132" s="4284"/>
      <c r="Q132" s="4284"/>
      <c r="R132" s="10">
        <v>1</v>
      </c>
    </row>
    <row r="133" spans="1:18" s="3689" customFormat="1" ht="18.75" customHeight="1">
      <c r="A133" s="5379"/>
      <c r="B133" s="4630"/>
      <c r="C133" s="4631" t="s">
        <v>6470</v>
      </c>
      <c r="D133" s="4631"/>
      <c r="E133" s="4632" t="s">
        <v>6474</v>
      </c>
      <c r="F133" s="4633"/>
      <c r="G133" s="4284"/>
      <c r="H133" s="4284"/>
      <c r="I133" s="4284"/>
      <c r="J133" s="4284"/>
      <c r="K133" s="4284"/>
      <c r="L133" s="4284"/>
      <c r="M133" s="4284"/>
      <c r="N133" s="4284"/>
      <c r="O133" s="4284"/>
      <c r="P133" s="4284"/>
      <c r="Q133" s="4284"/>
      <c r="R133" s="10">
        <v>1</v>
      </c>
    </row>
    <row r="134" spans="1:18" s="3689" customFormat="1" ht="16.5" customHeight="1" thickBot="1">
      <c r="A134" s="5379"/>
      <c r="B134" s="4175"/>
      <c r="C134" s="4634" t="s">
        <v>6471</v>
      </c>
      <c r="D134" s="4635"/>
      <c r="E134" s="4177"/>
      <c r="F134" s="4625"/>
      <c r="G134" s="4284"/>
      <c r="H134" s="4284"/>
      <c r="I134" s="4284"/>
      <c r="J134" s="4284"/>
      <c r="K134" s="4284"/>
      <c r="L134" s="4284"/>
      <c r="M134" s="4284"/>
      <c r="N134" s="4284"/>
      <c r="O134" s="4284"/>
      <c r="P134" s="4284"/>
      <c r="Q134" s="4284"/>
      <c r="R134" s="10">
        <v>1</v>
      </c>
    </row>
    <row r="135" spans="1:18" s="3689" customFormat="1">
      <c r="A135" s="4557"/>
      <c r="B135" s="4557"/>
      <c r="C135" s="3731"/>
      <c r="D135" s="3731"/>
      <c r="E135" s="3731"/>
      <c r="F135" s="4520"/>
      <c r="G135" s="4284"/>
      <c r="H135" s="4284"/>
      <c r="I135" s="4284"/>
      <c r="J135" s="4284"/>
      <c r="K135" s="4284"/>
      <c r="L135" s="4284"/>
      <c r="M135" s="4284"/>
      <c r="N135" s="4284"/>
      <c r="O135" s="4284"/>
      <c r="P135" s="4284"/>
      <c r="Q135" s="4284"/>
      <c r="R135" s="10">
        <v>1</v>
      </c>
    </row>
    <row r="136" spans="1:18" s="3689" customFormat="1" ht="33.75">
      <c r="A136" s="3687">
        <f>(ROW())</f>
        <v>136</v>
      </c>
      <c r="B136" s="5985" t="s">
        <v>12296</v>
      </c>
      <c r="C136" s="5985"/>
      <c r="D136" s="5985"/>
      <c r="E136" s="5985"/>
      <c r="F136" s="5985"/>
      <c r="G136" s="5985"/>
      <c r="H136" s="5985"/>
      <c r="I136" s="5985"/>
      <c r="J136" s="5985"/>
      <c r="K136" s="5985"/>
      <c r="L136" s="5985"/>
      <c r="M136" s="5985"/>
      <c r="N136" s="5985"/>
      <c r="O136" s="5985"/>
      <c r="P136" s="5985"/>
      <c r="Q136" s="5985"/>
      <c r="R136" s="10">
        <v>1</v>
      </c>
    </row>
    <row r="137" spans="1:18" s="3689" customFormat="1">
      <c r="A137" s="3731"/>
      <c r="B137" s="4557"/>
      <c r="C137" s="3731"/>
      <c r="D137" s="3731"/>
      <c r="E137" s="3731"/>
      <c r="F137" s="4520"/>
      <c r="G137" s="4520"/>
      <c r="H137" s="3364"/>
      <c r="I137" s="4521"/>
      <c r="J137" s="4559"/>
      <c r="K137" s="4559"/>
      <c r="L137" s="4559"/>
      <c r="M137" s="4559"/>
      <c r="N137" s="4559"/>
      <c r="O137" s="3731"/>
      <c r="P137" s="3731"/>
      <c r="Q137" s="4284"/>
      <c r="R137" s="10">
        <v>1</v>
      </c>
    </row>
    <row r="138" spans="1:18" s="3689" customFormat="1" ht="18.75">
      <c r="A138" s="4636" t="s">
        <v>6504</v>
      </c>
      <c r="B138" s="3736" t="s">
        <v>12297</v>
      </c>
      <c r="C138" s="4598"/>
      <c r="D138" s="4598"/>
      <c r="E138" s="4598"/>
      <c r="F138" s="4637"/>
      <c r="G138" s="4637"/>
      <c r="H138" s="4638"/>
      <c r="I138" s="4639"/>
      <c r="J138" s="4598"/>
      <c r="K138" s="4598"/>
      <c r="L138" s="4640"/>
      <c r="M138" s="4641"/>
      <c r="N138" s="4642"/>
      <c r="O138" s="3731"/>
      <c r="P138" s="3731"/>
      <c r="Q138" s="4284"/>
      <c r="R138" s="10">
        <v>1</v>
      </c>
    </row>
    <row r="139" spans="1:18" s="3689" customFormat="1" ht="18.75">
      <c r="A139" s="4598"/>
      <c r="B139" s="6076" t="s">
        <v>12298</v>
      </c>
      <c r="C139" s="6076"/>
      <c r="D139" s="6076"/>
      <c r="E139" s="6076"/>
      <c r="F139" s="6076"/>
      <c r="G139" s="6076"/>
      <c r="H139" s="4638"/>
      <c r="I139" s="4643" t="s">
        <v>7422</v>
      </c>
      <c r="J139" s="4644" t="s">
        <v>12299</v>
      </c>
      <c r="K139" s="4598"/>
      <c r="L139" s="4640"/>
      <c r="M139" s="4639"/>
      <c r="N139" s="4521"/>
      <c r="O139" s="3731"/>
      <c r="P139" s="3731"/>
      <c r="Q139" s="4284"/>
      <c r="R139" s="10">
        <v>1</v>
      </c>
    </row>
    <row r="140" spans="1:18" s="3689" customFormat="1" ht="18.75">
      <c r="A140" s="4598"/>
      <c r="B140" s="4598"/>
      <c r="C140" s="4598"/>
      <c r="D140" s="4598"/>
      <c r="E140" s="4598"/>
      <c r="F140" s="4637"/>
      <c r="G140" s="4637"/>
      <c r="H140" s="4638"/>
      <c r="I140" s="4639"/>
      <c r="J140" s="4645" t="s">
        <v>12300</v>
      </c>
      <c r="K140" s="4598"/>
      <c r="L140" s="4640"/>
      <c r="M140" s="4639"/>
      <c r="N140" s="4521"/>
      <c r="O140" s="3731"/>
      <c r="P140" s="3731"/>
      <c r="Q140" s="4284"/>
      <c r="R140" s="10">
        <v>1</v>
      </c>
    </row>
    <row r="141" spans="1:18" s="3689" customFormat="1" ht="18.75">
      <c r="A141" s="4636" t="s">
        <v>6632</v>
      </c>
      <c r="B141" s="4598" t="s">
        <v>12301</v>
      </c>
      <c r="C141" s="4598"/>
      <c r="D141" s="4598"/>
      <c r="E141" s="4598"/>
      <c r="F141" s="4637"/>
      <c r="G141" s="4637"/>
      <c r="H141" s="4638"/>
      <c r="I141" s="4639"/>
      <c r="J141" s="4598"/>
      <c r="K141" s="4598"/>
      <c r="L141" s="4640"/>
      <c r="M141" s="4639"/>
      <c r="N141" s="4521"/>
      <c r="O141" s="3731"/>
      <c r="P141" s="3731"/>
      <c r="Q141" s="4284"/>
      <c r="R141" s="10">
        <v>1</v>
      </c>
    </row>
    <row r="142" spans="1:18" s="3689" customFormat="1" ht="18.75">
      <c r="A142" s="4598"/>
      <c r="B142" s="4598" t="s">
        <v>12302</v>
      </c>
      <c r="C142" s="4598"/>
      <c r="D142" s="4598"/>
      <c r="E142" s="4598"/>
      <c r="F142" s="4637"/>
      <c r="G142" s="4637"/>
      <c r="H142" s="4638"/>
      <c r="I142" s="4643" t="s">
        <v>12303</v>
      </c>
      <c r="J142" s="4644" t="s">
        <v>12304</v>
      </c>
      <c r="K142" s="4598"/>
      <c r="L142" s="4640"/>
      <c r="M142" s="4639"/>
      <c r="N142" s="4521"/>
      <c r="O142" s="3731"/>
      <c r="P142" s="3731"/>
      <c r="Q142" s="4284"/>
      <c r="R142" s="10">
        <v>1</v>
      </c>
    </row>
    <row r="143" spans="1:18" s="3689" customFormat="1" ht="18.75">
      <c r="A143" s="4598"/>
      <c r="B143" s="4598" t="s">
        <v>12305</v>
      </c>
      <c r="C143" s="4598"/>
      <c r="D143" s="4598"/>
      <c r="E143" s="4598"/>
      <c r="F143" s="4637"/>
      <c r="G143" s="4637"/>
      <c r="H143" s="4638"/>
      <c r="I143" s="4639"/>
      <c r="J143" s="4598" t="s">
        <v>12306</v>
      </c>
      <c r="K143" s="4598"/>
      <c r="L143" s="4640"/>
      <c r="M143" s="4639"/>
      <c r="N143" s="4521"/>
      <c r="O143" s="3731"/>
      <c r="P143" s="3731"/>
      <c r="Q143" s="4284"/>
      <c r="R143" s="10">
        <v>1</v>
      </c>
    </row>
    <row r="144" spans="1:18" s="3689" customFormat="1" ht="18.75">
      <c r="A144" s="4598"/>
      <c r="B144" s="4598" t="s">
        <v>12307</v>
      </c>
      <c r="C144" s="4598"/>
      <c r="D144" s="4598"/>
      <c r="E144" s="4598"/>
      <c r="F144" s="4637"/>
      <c r="G144" s="4637"/>
      <c r="H144" s="4638"/>
      <c r="I144" s="4639"/>
      <c r="J144" s="4598" t="s">
        <v>12308</v>
      </c>
      <c r="K144" s="4598"/>
      <c r="L144" s="4640"/>
      <c r="M144" s="4639"/>
      <c r="N144" s="4521"/>
      <c r="O144" s="3731"/>
      <c r="P144" s="3731"/>
      <c r="Q144" s="4284"/>
      <c r="R144" s="10">
        <v>1</v>
      </c>
    </row>
    <row r="145" spans="1:18" s="3689" customFormat="1" ht="18.75">
      <c r="A145" s="4598"/>
      <c r="B145" s="6076" t="s">
        <v>12309</v>
      </c>
      <c r="C145" s="6076"/>
      <c r="D145" s="6076"/>
      <c r="E145" s="6076"/>
      <c r="F145" s="4637"/>
      <c r="G145" s="4637"/>
      <c r="H145" s="4638"/>
      <c r="I145" s="4639"/>
      <c r="J145" s="4598" t="s">
        <v>12310</v>
      </c>
      <c r="K145" s="4598"/>
      <c r="L145" s="4640"/>
      <c r="M145" s="4639"/>
      <c r="N145" s="4521"/>
      <c r="O145" s="3731"/>
      <c r="P145" s="3731"/>
      <c r="Q145" s="4284"/>
      <c r="R145" s="10">
        <v>1</v>
      </c>
    </row>
    <row r="146" spans="1:18" s="3689" customFormat="1" ht="18.75">
      <c r="A146" s="4598"/>
      <c r="B146" s="4598"/>
      <c r="C146" s="4598"/>
      <c r="D146" s="4598"/>
      <c r="E146" s="4598"/>
      <c r="F146" s="4637"/>
      <c r="G146" s="4637"/>
      <c r="H146" s="4638"/>
      <c r="I146" s="4639"/>
      <c r="J146" s="4645" t="s">
        <v>12311</v>
      </c>
      <c r="K146" s="4598"/>
      <c r="L146" s="4640"/>
      <c r="M146" s="4639"/>
      <c r="N146" s="4521"/>
      <c r="O146" s="3731"/>
      <c r="P146" s="3731"/>
      <c r="Q146" s="4284"/>
      <c r="R146" s="10">
        <v>1</v>
      </c>
    </row>
    <row r="147" spans="1:18" s="3689" customFormat="1" ht="18.75">
      <c r="A147" s="4636" t="s">
        <v>6799</v>
      </c>
      <c r="B147" s="4644" t="s">
        <v>12312</v>
      </c>
      <c r="C147" s="4598"/>
      <c r="D147" s="4598"/>
      <c r="E147" s="4598"/>
      <c r="F147" s="4637"/>
      <c r="G147" s="4637"/>
      <c r="H147" s="4638"/>
      <c r="I147" s="4639"/>
      <c r="J147" s="4645" t="s">
        <v>12313</v>
      </c>
      <c r="K147" s="4598"/>
      <c r="L147" s="4640"/>
      <c r="M147" s="4639"/>
      <c r="N147" s="4521"/>
      <c r="O147" s="3731"/>
      <c r="P147" s="3731"/>
      <c r="Q147" s="4284"/>
      <c r="R147" s="10">
        <v>1</v>
      </c>
    </row>
    <row r="148" spans="1:18" s="3689" customFormat="1" ht="18.75">
      <c r="A148" s="4598"/>
      <c r="B148" s="6076" t="s">
        <v>12314</v>
      </c>
      <c r="C148" s="6076"/>
      <c r="D148" s="6076"/>
      <c r="E148" s="6076"/>
      <c r="F148" s="6076"/>
      <c r="G148" s="4637"/>
      <c r="H148" s="4638"/>
      <c r="I148" s="4639"/>
      <c r="J148" s="4598"/>
      <c r="K148" s="4598"/>
      <c r="L148" s="4640"/>
      <c r="M148" s="4639"/>
      <c r="N148" s="4521"/>
      <c r="O148" s="3731"/>
      <c r="P148" s="3731"/>
      <c r="Q148" s="4284"/>
      <c r="R148" s="10">
        <v>1</v>
      </c>
    </row>
    <row r="149" spans="1:18" s="3689" customFormat="1" ht="18.75">
      <c r="A149" s="4598"/>
      <c r="B149" s="4598"/>
      <c r="C149" s="4598"/>
      <c r="D149" s="4598"/>
      <c r="E149" s="4598"/>
      <c r="F149" s="4637"/>
      <c r="G149" s="4637"/>
      <c r="H149" s="4638"/>
      <c r="I149" s="4643" t="s">
        <v>12315</v>
      </c>
      <c r="J149" s="4644" t="s">
        <v>12316</v>
      </c>
      <c r="K149" s="4598"/>
      <c r="L149" s="4640"/>
      <c r="M149" s="4639"/>
      <c r="N149" s="4521"/>
      <c r="O149" s="3731"/>
      <c r="P149" s="3731"/>
      <c r="Q149" s="4284"/>
      <c r="R149" s="10">
        <v>1</v>
      </c>
    </row>
    <row r="150" spans="1:18" s="3689" customFormat="1" ht="18.75">
      <c r="A150" s="4598"/>
      <c r="B150" s="4598"/>
      <c r="C150" s="4598"/>
      <c r="D150" s="4598"/>
      <c r="E150" s="4598"/>
      <c r="F150" s="4637"/>
      <c r="G150" s="4637"/>
      <c r="H150" s="4638"/>
      <c r="I150" s="4639"/>
      <c r="J150" s="4645" t="s">
        <v>12317</v>
      </c>
      <c r="K150" s="4598"/>
      <c r="L150" s="4640"/>
      <c r="M150" s="4639"/>
      <c r="N150" s="4521"/>
      <c r="O150" s="3731"/>
      <c r="P150" s="3731"/>
      <c r="Q150" s="4284"/>
      <c r="R150" s="10">
        <v>1</v>
      </c>
    </row>
    <row r="151" spans="1:18" s="3689" customFormat="1" ht="18.75">
      <c r="A151" s="4636" t="s">
        <v>6882</v>
      </c>
      <c r="B151" s="4644" t="s">
        <v>12318</v>
      </c>
      <c r="C151" s="4598"/>
      <c r="D151" s="4598"/>
      <c r="E151" s="4598"/>
      <c r="F151" s="4637"/>
      <c r="G151" s="4637"/>
      <c r="H151" s="4638"/>
      <c r="I151" s="4639"/>
      <c r="J151" s="4598"/>
      <c r="K151" s="4598"/>
      <c r="L151" s="4640"/>
      <c r="M151" s="4639"/>
      <c r="N151" s="4521"/>
      <c r="O151" s="3731"/>
      <c r="P151" s="3731"/>
      <c r="Q151" s="4284"/>
      <c r="R151" s="10">
        <v>1</v>
      </c>
    </row>
    <row r="152" spans="1:18" s="3689" customFormat="1" ht="18.75">
      <c r="A152" s="4598"/>
      <c r="B152" s="6075" t="s">
        <v>12319</v>
      </c>
      <c r="C152" s="6075"/>
      <c r="D152" s="6075"/>
      <c r="E152" s="6075"/>
      <c r="F152" s="6075"/>
      <c r="G152" s="6075"/>
      <c r="H152" s="4638"/>
      <c r="I152" s="4643" t="s">
        <v>12320</v>
      </c>
      <c r="J152" s="4644" t="s">
        <v>12321</v>
      </c>
      <c r="K152" s="4598"/>
      <c r="L152" s="4640"/>
      <c r="M152" s="4639"/>
      <c r="N152" s="4521"/>
      <c r="O152" s="3731"/>
      <c r="P152" s="3731"/>
      <c r="Q152" s="4284"/>
      <c r="R152" s="10">
        <v>1</v>
      </c>
    </row>
    <row r="153" spans="1:18" s="3689" customFormat="1" ht="18.75">
      <c r="A153" s="4598"/>
      <c r="B153" s="6076" t="s">
        <v>12322</v>
      </c>
      <c r="C153" s="6076"/>
      <c r="D153" s="6076"/>
      <c r="E153" s="6076"/>
      <c r="F153" s="6076"/>
      <c r="G153" s="6076"/>
      <c r="H153" s="4638"/>
      <c r="I153" s="4639"/>
      <c r="J153" t="s">
        <v>12323</v>
      </c>
      <c r="K153" s="4598"/>
      <c r="L153" s="4640"/>
      <c r="M153" s="4639"/>
      <c r="N153" s="4521"/>
      <c r="O153" s="3731"/>
      <c r="P153" s="3731"/>
      <c r="Q153" s="4284"/>
      <c r="R153" s="10">
        <v>1</v>
      </c>
    </row>
    <row r="154" spans="1:18" s="3689" customFormat="1" ht="18.75">
      <c r="A154" s="4598"/>
      <c r="B154" s="4598"/>
      <c r="C154" s="4598"/>
      <c r="D154" s="4598"/>
      <c r="E154" s="4598"/>
      <c r="F154" s="4637"/>
      <c r="G154" s="4637"/>
      <c r="H154" s="4638"/>
      <c r="I154" s="4639"/>
      <c r="J154" s="4598"/>
      <c r="K154" s="4598"/>
      <c r="L154" s="4640"/>
      <c r="M154" s="4639"/>
      <c r="N154" s="4521"/>
      <c r="O154" s="3731"/>
      <c r="P154" s="3731"/>
      <c r="Q154" s="4284"/>
      <c r="R154" s="10">
        <v>1</v>
      </c>
    </row>
    <row r="155" spans="1:18" s="3689" customFormat="1" ht="18.75">
      <c r="A155" s="4636" t="s">
        <v>7215</v>
      </c>
      <c r="B155" s="4644" t="s">
        <v>12324</v>
      </c>
      <c r="C155" s="4598"/>
      <c r="D155" s="4598"/>
      <c r="E155" s="4598"/>
      <c r="F155" s="4637"/>
      <c r="G155" s="4637"/>
      <c r="H155" s="4638"/>
      <c r="I155" s="4643" t="s">
        <v>12325</v>
      </c>
      <c r="J155" s="4644" t="s">
        <v>12326</v>
      </c>
      <c r="K155" s="4598"/>
      <c r="L155" s="4640"/>
      <c r="M155" s="4639"/>
      <c r="N155" s="4521"/>
      <c r="O155" s="3731"/>
      <c r="P155" s="3731"/>
      <c r="Q155" s="4284"/>
      <c r="R155" s="10">
        <v>1</v>
      </c>
    </row>
    <row r="156" spans="1:18" s="3689" customFormat="1" ht="18.75">
      <c r="A156" s="4598"/>
      <c r="B156" s="4598" t="s">
        <v>12327</v>
      </c>
      <c r="C156" s="4598"/>
      <c r="D156" s="4598"/>
      <c r="E156" s="4598"/>
      <c r="F156" s="4637"/>
      <c r="G156" s="4637"/>
      <c r="H156" s="4638"/>
      <c r="I156" s="4639"/>
      <c r="J156" s="4645" t="s">
        <v>12328</v>
      </c>
      <c r="K156" s="4598"/>
      <c r="L156" s="4640"/>
      <c r="M156" s="4639"/>
      <c r="N156" s="4521"/>
      <c r="O156" s="3731"/>
      <c r="P156" s="3731"/>
      <c r="Q156" s="4284"/>
      <c r="R156" s="10">
        <v>1</v>
      </c>
    </row>
    <row r="157" spans="1:18" s="3689" customFormat="1" ht="18.75">
      <c r="A157" s="4598"/>
      <c r="B157" s="4598" t="s">
        <v>12329</v>
      </c>
      <c r="C157" s="4598"/>
      <c r="D157" s="4598"/>
      <c r="E157" s="4598"/>
      <c r="F157" s="4637"/>
      <c r="G157" s="4637"/>
      <c r="H157" s="4638"/>
      <c r="I157" s="4639"/>
      <c r="J157" s="4598"/>
      <c r="K157" s="4598"/>
      <c r="L157" s="4640"/>
      <c r="M157" s="4639"/>
      <c r="N157" s="4521"/>
      <c r="O157" s="3731"/>
      <c r="P157" s="3731"/>
      <c r="Q157" s="4284"/>
      <c r="R157" s="10">
        <v>1</v>
      </c>
    </row>
    <row r="158" spans="1:18" s="3689" customFormat="1" ht="18.75">
      <c r="A158" s="4598"/>
      <c r="B158" s="4598" t="s">
        <v>12330</v>
      </c>
      <c r="C158" s="4598"/>
      <c r="D158" s="4598"/>
      <c r="E158" s="4598"/>
      <c r="F158" s="4637"/>
      <c r="G158" s="4637"/>
      <c r="H158" s="4638"/>
      <c r="I158" s="4643" t="s">
        <v>12331</v>
      </c>
      <c r="J158" s="4646" t="s">
        <v>12332</v>
      </c>
      <c r="K158" s="4598"/>
      <c r="L158" s="4640"/>
      <c r="M158" s="4639"/>
      <c r="N158" s="4521"/>
      <c r="O158" s="3731"/>
      <c r="P158" s="3731"/>
      <c r="Q158" s="4284"/>
      <c r="R158" s="10">
        <v>1</v>
      </c>
    </row>
    <row r="159" spans="1:18" s="3689" customFormat="1" ht="18.75">
      <c r="A159" s="4598"/>
      <c r="B159" s="6076" t="s">
        <v>12333</v>
      </c>
      <c r="C159" s="6076"/>
      <c r="D159" s="6076"/>
      <c r="E159" s="6076"/>
      <c r="F159" s="6076"/>
      <c r="G159" s="4637"/>
      <c r="H159" s="4638"/>
      <c r="I159" s="4639"/>
      <c r="J159" s="4645" t="s">
        <v>12334</v>
      </c>
      <c r="K159" s="4598"/>
      <c r="L159" s="4640"/>
      <c r="M159" s="4639"/>
      <c r="N159" s="4521"/>
      <c r="O159" s="3731"/>
      <c r="P159" s="3731"/>
      <c r="Q159" s="4284"/>
      <c r="R159" s="10">
        <v>1</v>
      </c>
    </row>
    <row r="160" spans="1:18" s="3689" customFormat="1" ht="18.75">
      <c r="A160" s="4598"/>
      <c r="B160" s="4598"/>
      <c r="C160" s="4598"/>
      <c r="D160" s="4598"/>
      <c r="E160" s="4598"/>
      <c r="F160" s="4637"/>
      <c r="G160" s="4637"/>
      <c r="H160" s="4638"/>
      <c r="I160" s="4639"/>
      <c r="J160" s="4645" t="s">
        <v>12335</v>
      </c>
      <c r="K160" s="4598"/>
      <c r="L160" s="4640"/>
      <c r="M160" s="4639"/>
      <c r="N160" s="4521"/>
      <c r="O160" s="3731"/>
      <c r="P160" s="3731"/>
      <c r="Q160" s="4284"/>
      <c r="R160" s="10">
        <v>1</v>
      </c>
    </row>
    <row r="161" spans="1:18" s="3689" customFormat="1" ht="18.75">
      <c r="A161" s="4598"/>
      <c r="B161" s="4598"/>
      <c r="C161" s="4598"/>
      <c r="D161" s="4598"/>
      <c r="E161" s="4598"/>
      <c r="F161" s="4637"/>
      <c r="G161" s="4637"/>
      <c r="H161" s="4638"/>
      <c r="I161" s="4639"/>
      <c r="J161" s="4645" t="s">
        <v>12336</v>
      </c>
      <c r="K161" s="4598"/>
      <c r="L161" s="4640"/>
      <c r="M161" s="4639"/>
      <c r="N161" s="4521"/>
      <c r="O161" s="3731"/>
      <c r="P161" s="3731"/>
      <c r="Q161" s="4284"/>
      <c r="R161" s="10">
        <v>1</v>
      </c>
    </row>
    <row r="162" spans="1:18" s="3689" customFormat="1" ht="18.75">
      <c r="A162" s="4636" t="s">
        <v>7320</v>
      </c>
      <c r="B162" s="4644" t="s">
        <v>12337</v>
      </c>
      <c r="C162" s="4598"/>
      <c r="D162" s="4598"/>
      <c r="E162" s="4598"/>
      <c r="F162" s="4637"/>
      <c r="G162" s="4637"/>
      <c r="H162" s="4638"/>
      <c r="I162" s="4639"/>
      <c r="J162" s="4598"/>
      <c r="K162" s="4598"/>
      <c r="L162" s="4640"/>
      <c r="M162" s="4639"/>
      <c r="N162" s="4521"/>
      <c r="O162" s="3731"/>
      <c r="P162" s="3731"/>
      <c r="Q162" s="4284"/>
      <c r="R162" s="10">
        <v>1</v>
      </c>
    </row>
    <row r="163" spans="1:18" s="3689" customFormat="1" ht="18.75">
      <c r="A163" s="4598"/>
      <c r="B163" s="6076" t="s">
        <v>12338</v>
      </c>
      <c r="C163" s="6076"/>
      <c r="D163" s="6076"/>
      <c r="E163" s="6076"/>
      <c r="F163" s="4637"/>
      <c r="G163" s="4637"/>
      <c r="H163" s="4638"/>
      <c r="I163" s="4643" t="s">
        <v>12339</v>
      </c>
      <c r="J163" s="4644" t="s">
        <v>12340</v>
      </c>
      <c r="K163" s="4598"/>
      <c r="L163" s="4640"/>
      <c r="M163" s="4639"/>
      <c r="N163" s="4521"/>
      <c r="O163" s="3731"/>
      <c r="P163" s="3731"/>
      <c r="Q163" s="4284"/>
      <c r="R163" s="10">
        <v>1</v>
      </c>
    </row>
    <row r="164" spans="1:18" s="3689" customFormat="1" ht="18.75">
      <c r="A164" s="4598"/>
      <c r="B164" s="4598"/>
      <c r="C164" s="4598"/>
      <c r="D164" s="4598"/>
      <c r="E164" s="4598"/>
      <c r="F164" s="4637"/>
      <c r="G164" s="4637"/>
      <c r="H164" s="4638"/>
      <c r="I164" s="4639"/>
      <c r="J164" s="91" t="s">
        <v>12341</v>
      </c>
      <c r="K164" s="4598"/>
      <c r="L164" s="4640"/>
      <c r="M164" s="4639"/>
      <c r="N164" s="4521"/>
      <c r="O164" s="3731"/>
      <c r="P164" s="3731"/>
      <c r="Q164" s="4284"/>
      <c r="R164" s="4472" t="s">
        <v>3560</v>
      </c>
    </row>
    <row r="165" spans="1:18">
      <c r="A165" s="10">
        <v>1</v>
      </c>
      <c r="B165" s="10">
        <v>1</v>
      </c>
      <c r="C165" s="10">
        <v>1</v>
      </c>
      <c r="D165" s="10">
        <v>1</v>
      </c>
      <c r="E165" s="10">
        <v>1</v>
      </c>
      <c r="F165" s="10">
        <v>1</v>
      </c>
      <c r="G165" s="10">
        <v>1</v>
      </c>
      <c r="H165" s="10">
        <v>1</v>
      </c>
      <c r="I165" s="10">
        <v>1</v>
      </c>
      <c r="J165" s="10">
        <v>1</v>
      </c>
      <c r="K165" s="10">
        <v>1</v>
      </c>
      <c r="L165" s="10">
        <v>1</v>
      </c>
      <c r="M165" s="10">
        <v>1</v>
      </c>
      <c r="N165" s="10">
        <v>1</v>
      </c>
      <c r="O165" s="10">
        <v>1</v>
      </c>
      <c r="P165" s="10">
        <v>1</v>
      </c>
      <c r="Q165" s="10">
        <v>1</v>
      </c>
      <c r="R165" s="1" t="str">
        <f>ADDRESS(ROW(),COLUMN(),4)</f>
        <v>R165</v>
      </c>
    </row>
  </sheetData>
  <mergeCells count="80">
    <mergeCell ref="B152:G152"/>
    <mergeCell ref="B153:G153"/>
    <mergeCell ref="B159:F159"/>
    <mergeCell ref="B163:E163"/>
    <mergeCell ref="J128:P128"/>
    <mergeCell ref="B129:F129"/>
    <mergeCell ref="B136:Q136"/>
    <mergeCell ref="B139:G139"/>
    <mergeCell ref="B145:E145"/>
    <mergeCell ref="B148:F148"/>
    <mergeCell ref="B124:B125"/>
    <mergeCell ref="C124:C125"/>
    <mergeCell ref="D124:D125"/>
    <mergeCell ref="E124:E125"/>
    <mergeCell ref="F124:F125"/>
    <mergeCell ref="F119:F121"/>
    <mergeCell ref="B122:B123"/>
    <mergeCell ref="C122:D123"/>
    <mergeCell ref="E122:E123"/>
    <mergeCell ref="F122:F123"/>
    <mergeCell ref="A111:A134"/>
    <mergeCell ref="I111:I130"/>
    <mergeCell ref="B112:B113"/>
    <mergeCell ref="C112:F113"/>
    <mergeCell ref="J112:J113"/>
    <mergeCell ref="B116:B118"/>
    <mergeCell ref="C116:D118"/>
    <mergeCell ref="E116:E118"/>
    <mergeCell ref="F116:F118"/>
    <mergeCell ref="B126:B127"/>
    <mergeCell ref="C126:D127"/>
    <mergeCell ref="E126:E127"/>
    <mergeCell ref="F126:F127"/>
    <mergeCell ref="B119:B121"/>
    <mergeCell ref="C119:D121"/>
    <mergeCell ref="E119:E121"/>
    <mergeCell ref="K112:P113"/>
    <mergeCell ref="B114:D115"/>
    <mergeCell ref="E114:E115"/>
    <mergeCell ref="F114:F115"/>
    <mergeCell ref="J114:J115"/>
    <mergeCell ref="K114:K115"/>
    <mergeCell ref="L114:O115"/>
    <mergeCell ref="P114:P115"/>
    <mergeCell ref="J110:P110"/>
    <mergeCell ref="B75:C75"/>
    <mergeCell ref="B78:Q78"/>
    <mergeCell ref="C97:L97"/>
    <mergeCell ref="B102:F102"/>
    <mergeCell ref="C103:H103"/>
    <mergeCell ref="C104:G104"/>
    <mergeCell ref="C105:H105"/>
    <mergeCell ref="C106:H106"/>
    <mergeCell ref="C107:H107"/>
    <mergeCell ref="C108:H108"/>
    <mergeCell ref="B110:F110"/>
    <mergeCell ref="B70:C70"/>
    <mergeCell ref="B51:C52"/>
    <mergeCell ref="K51:L52"/>
    <mergeCell ref="A52:A57"/>
    <mergeCell ref="J52:J57"/>
    <mergeCell ref="B59:C59"/>
    <mergeCell ref="K59:L60"/>
    <mergeCell ref="A60:A76"/>
    <mergeCell ref="B60:C60"/>
    <mergeCell ref="J60:J69"/>
    <mergeCell ref="K62:L62"/>
    <mergeCell ref="K63:L63"/>
    <mergeCell ref="B67:C67"/>
    <mergeCell ref="K67:L67"/>
    <mergeCell ref="B68:C68"/>
    <mergeCell ref="K68:L68"/>
    <mergeCell ref="B4:Q4"/>
    <mergeCell ref="B6:Q7"/>
    <mergeCell ref="A23:A33"/>
    <mergeCell ref="B33:J33"/>
    <mergeCell ref="A38:A47"/>
    <mergeCell ref="J38:J47"/>
    <mergeCell ref="B47:G47"/>
    <mergeCell ref="K47:P47"/>
  </mergeCells>
  <conditionalFormatting sqref="A6">
    <cfRule type="expression" dxfId="0" priority="1" stopIfTrue="1">
      <formula>OR(ROW()=CELL("ligne"),COLUMN()=CELL("colonne"))</formula>
    </cfRule>
  </conditionalFormatting>
  <hyperlinks>
    <hyperlink ref="B139" r:id="rId1" xr:uid="{04681D16-75AD-461A-8C7E-9D1216E06D34}"/>
    <hyperlink ref="B145" r:id="rId2" xr:uid="{18F3EA98-6C8C-4C06-8A5A-3538BCA83D80}"/>
    <hyperlink ref="B153" r:id="rId3" xr:uid="{FE341FF1-BF18-4612-8A6F-3AE90CCF4253}"/>
    <hyperlink ref="B159" r:id="rId4" xr:uid="{7120371C-C1A6-43B9-B6AC-4B7F81285840}"/>
    <hyperlink ref="B163" r:id="rId5" xr:uid="{846329E7-0716-4E09-A44D-F7E639D8FFCF}"/>
    <hyperlink ref="B148" r:id="rId6" xr:uid="{EE38EE5E-589F-46EE-BFF4-4ADD2491F497}"/>
    <hyperlink ref="J146" r:id="rId7" xr:uid="{245D6A91-A05F-4864-818F-21AAD4DCF911}"/>
    <hyperlink ref="J147" r:id="rId8" xr:uid="{158A1279-7232-478D-8346-0CFE35520AD7}"/>
    <hyperlink ref="J140" r:id="rId9" xr:uid="{CA8DAD14-B391-43CD-9B4E-170D2229D40C}"/>
    <hyperlink ref="J159" r:id="rId10" xr:uid="{229395F6-EC67-4143-BEA9-AD90696EE7D9}"/>
    <hyperlink ref="J150" r:id="rId11" xr:uid="{69A6D7ED-1D38-4225-9616-DA9F72D62B7E}"/>
    <hyperlink ref="J164" r:id="rId12" xr:uid="{1F5B1CE2-35C0-4EF7-9EC9-7B4E84E5E7BE}"/>
    <hyperlink ref="J160" r:id="rId13" xr:uid="{B761B50E-624F-438D-95A6-5D13FEDBE5FE}"/>
    <hyperlink ref="J161" r:id="rId14" xr:uid="{D066F4F5-F79D-42A3-A5E3-159CAA85592E}"/>
    <hyperlink ref="J156" r:id="rId15" xr:uid="{762C41EF-18A5-40EB-A34A-F54CD3E05260}"/>
    <hyperlink ref="B102" r:id="rId16" xr:uid="{CE919210-A8AD-4C5A-8C6F-1E2DB8359260}"/>
    <hyperlink ref="C104" r:id="rId17" xr:uid="{2BA31367-4779-4EFB-8E3E-25FF0FF4E219}"/>
    <hyperlink ref="C106" r:id="rId18" xr:uid="{B27EEED5-5263-4C1E-8A7A-6B9BDEC75E19}"/>
    <hyperlink ref="C107" r:id="rId19" xr:uid="{1FDEDF10-0FBA-40D5-AF33-5F81EAFFFAE3}"/>
    <hyperlink ref="C103" r:id="rId20" xr:uid="{8E5B6BBF-45BD-4E0C-B492-80780FD7BF4E}"/>
    <hyperlink ref="C108" r:id="rId21" xr:uid="{C3F7804B-0202-47E5-B15D-3D492B2A940B}"/>
    <hyperlink ref="C105" r:id="rId22" xr:uid="{FE732F21-FE49-4F6C-8BDC-D5462CBE3BE2}"/>
    <hyperlink ref="B92" r:id="rId23" xr:uid="{81A0D482-3308-4170-A5F6-3236176BEA13}"/>
    <hyperlink ref="B93" r:id="rId24" xr:uid="{D21C588B-322C-404F-84E8-17002D996744}"/>
    <hyperlink ref="B152:G152" r:id="rId25" display="http://calc.name/blog/comment-compter-le-pourcentage-de-tete-vite-et-facilement/" xr:uid="{90CD7223-7A6C-4C49-B51A-B44ED73FD56B}"/>
    <hyperlink ref="C97" r:id="rId26" display="https://www.google.com/search?client=firefox-b-d&amp;sca_esv=564255901&amp;sxsrf=AB5stBihJ69cL1ng1vQDYXKmUFWjQYd6jQ:1694407722726&amp;q=dgccrf+Poids+brut+ou+poids+net+?+Ne+payer+pas+l%27emballage+!&amp;spell=1&amp;sa=X&amp;ved=2ahUKEwjRtKvT4KGBAxVJWqQEHb3mCrcQBSgAegQICBAB&amp;biw=1564&amp;bih=722&amp;dpr=1.2" xr:uid="{3DC91129-7F67-4F84-A21F-6BB26B973770}"/>
  </hyperlinks>
  <pageMargins left="0.7" right="0.7" top="0.75" bottom="0.75" header="0.3" footer="0.3"/>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7AD69-899A-4FD7-92C2-12F35654E6A4}">
  <dimension ref="A1:AS408"/>
  <sheetViews>
    <sheetView showZeros="0" zoomScaleNormal="100" workbookViewId="0">
      <selection activeCell="K11" sqref="K11:R11"/>
    </sheetView>
  </sheetViews>
  <sheetFormatPr baseColWidth="10" defaultRowHeight="15"/>
  <cols>
    <col min="1" max="1" width="6.7109375" customWidth="1"/>
    <col min="2" max="2" width="11.7109375" style="8" customWidth="1"/>
    <col min="3" max="3" width="12.7109375" style="8" customWidth="1"/>
    <col min="4" max="4" width="4.5703125" style="8" customWidth="1"/>
    <col min="5" max="5" width="11.7109375" style="8" customWidth="1"/>
    <col min="6" max="6" width="12.5703125" style="8" customWidth="1"/>
    <col min="7" max="7" width="2.140625" style="8" customWidth="1"/>
    <col min="8" max="9" width="12.7109375" style="8" customWidth="1"/>
    <col min="10" max="10" width="5.140625" style="8" customWidth="1"/>
    <col min="11" max="19" width="12.7109375" style="8" customWidth="1"/>
    <col min="20" max="21" width="11.42578125" style="8"/>
    <col min="22" max="22" width="9.7109375" style="8" customWidth="1"/>
    <col min="23" max="23" width="23.7109375" style="8" customWidth="1"/>
    <col min="24" max="24" width="37.7109375" style="8" customWidth="1"/>
    <col min="25" max="27" width="8.7109375" style="8" customWidth="1"/>
    <col min="28" max="28" width="11.42578125" style="8"/>
    <col min="29" max="29" width="9.7109375" style="8" customWidth="1"/>
    <col min="30" max="30" width="23.7109375" style="8" customWidth="1"/>
    <col min="31" max="31" width="37.7109375" style="8" customWidth="1"/>
    <col min="32" max="34" width="8.7109375" style="8" customWidth="1"/>
    <col min="35" max="35" width="11.42578125" style="8"/>
    <col min="36" max="36" width="9.7109375" style="8" customWidth="1"/>
    <col min="37" max="37" width="23.7109375" style="8" customWidth="1"/>
    <col min="38" max="38" width="37.7109375" style="8" customWidth="1"/>
    <col min="39" max="41" width="8.7109375" style="8" customWidth="1"/>
    <col min="42" max="42" width="11.42578125" style="8"/>
    <col min="43" max="43" width="8.7109375" style="8" customWidth="1"/>
    <col min="44" max="44" width="11.42578125" style="3022"/>
    <col min="45" max="45" width="43.5703125" style="3022" customWidth="1"/>
  </cols>
  <sheetData>
    <row r="1" spans="1:45">
      <c r="A1" s="1" t="str">
        <f>ADDRESS(ROW(),COLUMN(),4)</f>
        <v>A1</v>
      </c>
      <c r="B1" s="7" t="str">
        <f>SUBSTITUTE(ADDRESS(1,COLUMN(),4),"1","")</f>
        <v>B</v>
      </c>
      <c r="C1" s="7" t="str">
        <f>SUBSTITUTE(ADDRESS(1,COLUMN(),4),"1","")</f>
        <v>C</v>
      </c>
      <c r="E1" s="7" t="str">
        <f>SUBSTITUTE(ADDRESS(1,COLUMN(),4),"1","")</f>
        <v>E</v>
      </c>
      <c r="F1" s="7" t="str">
        <f>SUBSTITUTE(ADDRESS(1,COLUMN(),4),"1","")</f>
        <v>F</v>
      </c>
      <c r="G1"/>
      <c r="H1" s="7" t="str">
        <f>SUBSTITUTE(ADDRESS(1,COLUMN(),4),"1","")</f>
        <v>H</v>
      </c>
      <c r="I1" s="7" t="str">
        <f>SUBSTITUTE(ADDRESS(1,COLUMN(),4),"1","")</f>
        <v>I</v>
      </c>
      <c r="J1"/>
      <c r="K1" s="7" t="str">
        <f t="shared" ref="K1:T1" si="0">SUBSTITUTE(ADDRESS(1,COLUMN(),4),"1","")</f>
        <v>K</v>
      </c>
      <c r="L1" s="7" t="str">
        <f t="shared" si="0"/>
        <v>L</v>
      </c>
      <c r="M1" s="7" t="str">
        <f t="shared" si="0"/>
        <v>M</v>
      </c>
      <c r="N1" s="7" t="str">
        <f t="shared" si="0"/>
        <v>N</v>
      </c>
      <c r="O1" s="7" t="str">
        <f t="shared" si="0"/>
        <v>O</v>
      </c>
      <c r="P1" s="7" t="str">
        <f t="shared" si="0"/>
        <v>P</v>
      </c>
      <c r="Q1" s="7" t="str">
        <f t="shared" si="0"/>
        <v>Q</v>
      </c>
      <c r="R1" s="7" t="str">
        <f t="shared" si="0"/>
        <v>R</v>
      </c>
      <c r="S1" s="7" t="str">
        <f t="shared" si="0"/>
        <v>S</v>
      </c>
      <c r="T1" s="7" t="str">
        <f t="shared" si="0"/>
        <v>T</v>
      </c>
      <c r="U1"/>
      <c r="V1" s="7" t="str">
        <f>SUBSTITUTE(ADDRESS(1,COLUMN(),4),"1","")</f>
        <v>V</v>
      </c>
      <c r="W1" s="7" t="str">
        <f>SUBSTITUTE(ADDRESS(1,COLUMN(),4),"1","")</f>
        <v>W</v>
      </c>
      <c r="X1" s="7" t="str">
        <f>SUBSTITUTE(ADDRESS(1,COLUMN(),4),"1","")</f>
        <v>X</v>
      </c>
      <c r="Y1" s="7" t="str">
        <f>SUBSTITUTE(ADDRESS(1,COLUMN(),4),"1","")</f>
        <v>Y</v>
      </c>
      <c r="Z1" s="7" t="str">
        <f>SUBSTITUTE(ADDRESS(1,COLUMN(),4),"1","")</f>
        <v>Z</v>
      </c>
      <c r="AA1"/>
      <c r="AB1"/>
      <c r="AC1" s="7" t="str">
        <f t="shared" ref="AC1:AH1" si="1">SUBSTITUTE(ADDRESS(1,COLUMN(),4),"1","")</f>
        <v>AC</v>
      </c>
      <c r="AD1" s="7" t="str">
        <f t="shared" si="1"/>
        <v>AD</v>
      </c>
      <c r="AE1" s="7" t="str">
        <f t="shared" si="1"/>
        <v>AE</v>
      </c>
      <c r="AF1" s="7" t="str">
        <f t="shared" si="1"/>
        <v>AF</v>
      </c>
      <c r="AG1" s="7" t="str">
        <f t="shared" si="1"/>
        <v>AG</v>
      </c>
      <c r="AH1" s="7" t="str">
        <f t="shared" si="1"/>
        <v>AH</v>
      </c>
      <c r="AI1"/>
      <c r="AJ1" s="7" t="str">
        <f t="shared" ref="AJ1:AO1" si="2">SUBSTITUTE(ADDRESS(1,COLUMN(),4),"1","")</f>
        <v>AJ</v>
      </c>
      <c r="AK1" s="7" t="str">
        <f t="shared" si="2"/>
        <v>AK</v>
      </c>
      <c r="AL1" s="7" t="str">
        <f t="shared" si="2"/>
        <v>AL</v>
      </c>
      <c r="AM1" s="7" t="str">
        <f t="shared" si="2"/>
        <v>AM</v>
      </c>
      <c r="AN1" s="7" t="str">
        <f t="shared" si="2"/>
        <v>AN</v>
      </c>
      <c r="AO1" s="7" t="str">
        <f t="shared" si="2"/>
        <v>AO</v>
      </c>
      <c r="AP1"/>
      <c r="AQ1" s="10">
        <v>1</v>
      </c>
      <c r="AR1" s="7" t="str">
        <f>SUBSTITUTE(ADDRESS(1,COLUMN(),4),"1","")</f>
        <v>AR</v>
      </c>
      <c r="AS1" s="3010" t="str">
        <f>SUBSTITUTE(ADDRESS(1,COLUMN(),4),"1","")</f>
        <v>AS</v>
      </c>
    </row>
    <row r="2" spans="1:45">
      <c r="A2" s="3011"/>
      <c r="B2" s="13">
        <f ca="1">CELL("largeur",B2)</f>
        <v>11</v>
      </c>
      <c r="C2" s="13">
        <f ca="1">CELL("largeur",C2)</f>
        <v>12</v>
      </c>
      <c r="E2" s="13">
        <f ca="1">CELL("largeur",E2)</f>
        <v>11</v>
      </c>
      <c r="F2" s="13">
        <f ca="1">CELL("largeur",F2)</f>
        <v>12</v>
      </c>
      <c r="G2"/>
      <c r="H2" s="13">
        <f ca="1">CELL("largeur",H2)</f>
        <v>12</v>
      </c>
      <c r="I2" s="13">
        <f ca="1">CELL("largeur",I2)</f>
        <v>12</v>
      </c>
      <c r="J2"/>
      <c r="K2" s="13">
        <f t="shared" ref="K2:T2" ca="1" si="3">CELL("largeur",K2)</f>
        <v>12</v>
      </c>
      <c r="L2" s="13">
        <f t="shared" ca="1" si="3"/>
        <v>12</v>
      </c>
      <c r="M2" s="13">
        <f t="shared" ca="1" si="3"/>
        <v>12</v>
      </c>
      <c r="N2" s="13">
        <f t="shared" ca="1" si="3"/>
        <v>12</v>
      </c>
      <c r="O2" s="13">
        <f t="shared" ca="1" si="3"/>
        <v>12</v>
      </c>
      <c r="P2" s="13">
        <f t="shared" ca="1" si="3"/>
        <v>12</v>
      </c>
      <c r="Q2" s="13">
        <f t="shared" ca="1" si="3"/>
        <v>12</v>
      </c>
      <c r="R2" s="13">
        <f t="shared" ca="1" si="3"/>
        <v>12</v>
      </c>
      <c r="S2" s="13">
        <f t="shared" ca="1" si="3"/>
        <v>12</v>
      </c>
      <c r="T2" s="13">
        <f t="shared" ca="1" si="3"/>
        <v>11</v>
      </c>
      <c r="U2"/>
      <c r="V2" s="13">
        <f ca="1">CELL("largeur",V2)</f>
        <v>9</v>
      </c>
      <c r="W2" s="13">
        <f ca="1">CELL("largeur",W2)</f>
        <v>23</v>
      </c>
      <c r="X2" s="13">
        <f ca="1">CELL("largeur",X2)</f>
        <v>37</v>
      </c>
      <c r="Y2" s="13">
        <f ca="1">CELL("largeur",Y2)</f>
        <v>8</v>
      </c>
      <c r="Z2" s="13">
        <f ca="1">CELL("largeur",Z2)</f>
        <v>8</v>
      </c>
      <c r="AA2"/>
      <c r="AB2"/>
      <c r="AC2" s="13">
        <f t="shared" ref="AC2:AH2" ca="1" si="4">CELL("largeur",AC2)</f>
        <v>9</v>
      </c>
      <c r="AD2" s="13">
        <f t="shared" ca="1" si="4"/>
        <v>23</v>
      </c>
      <c r="AE2" s="13">
        <f t="shared" ca="1" si="4"/>
        <v>37</v>
      </c>
      <c r="AF2" s="13">
        <f t="shared" ca="1" si="4"/>
        <v>8</v>
      </c>
      <c r="AG2" s="13">
        <f t="shared" ca="1" si="4"/>
        <v>8</v>
      </c>
      <c r="AH2" s="13">
        <f t="shared" ca="1" si="4"/>
        <v>8</v>
      </c>
      <c r="AI2"/>
      <c r="AJ2" s="13">
        <f t="shared" ref="AJ2:AO2" ca="1" si="5">CELL("largeur",AJ2)</f>
        <v>9</v>
      </c>
      <c r="AK2" s="13">
        <f t="shared" ca="1" si="5"/>
        <v>23</v>
      </c>
      <c r="AL2" s="13">
        <f t="shared" ca="1" si="5"/>
        <v>37</v>
      </c>
      <c r="AM2" s="13">
        <f t="shared" ca="1" si="5"/>
        <v>8</v>
      </c>
      <c r="AN2" s="13">
        <f t="shared" ca="1" si="5"/>
        <v>8</v>
      </c>
      <c r="AO2" s="13">
        <f t="shared" ca="1" si="5"/>
        <v>8</v>
      </c>
      <c r="AP2"/>
      <c r="AQ2" s="10">
        <v>1</v>
      </c>
      <c r="AR2" s="17"/>
      <c r="AS2" s="17" t="s">
        <v>4373</v>
      </c>
    </row>
    <row r="3" spans="1:45" ht="15.75">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c r="AQ3" s="10">
        <v>1</v>
      </c>
      <c r="AR3" s="27" cm="1">
        <f t="array" aca="1" ref="AR3" ca="1">COUNTA(A1:AQ408+COUNTBLANK(A1:AQ408))</f>
        <v>17544</v>
      </c>
      <c r="AS3" s="3016" t="str">
        <f>"cellules entre"&amp;" " &amp;A1&amp;" et  "&amp;AQ408</f>
        <v>cellules entre A1 et  AQ408</v>
      </c>
    </row>
    <row r="4" spans="1:45" ht="21" customHeight="1">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43"/>
      <c r="AQ4" s="10">
        <v>1</v>
      </c>
      <c r="AR4" s="27">
        <f ca="1">COUNTA(A1:AQ408)</f>
        <v>7424</v>
      </c>
      <c r="AS4" s="3016" t="s">
        <v>4375</v>
      </c>
    </row>
    <row r="5" spans="1:45" ht="21" customHeight="1">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42"/>
      <c r="AD5" s="43"/>
      <c r="AE5" s="43"/>
      <c r="AF5" s="43"/>
      <c r="AG5" s="26"/>
      <c r="AH5" s="26"/>
      <c r="AI5" s="26"/>
      <c r="AJ5" s="26"/>
      <c r="AK5" s="26"/>
      <c r="AL5" s="26"/>
      <c r="AM5" s="26"/>
      <c r="AN5" s="26"/>
      <c r="AO5" s="26"/>
      <c r="AP5" s="43"/>
      <c r="AQ5" s="10">
        <v>1</v>
      </c>
      <c r="AR5" s="27">
        <f ca="1">COUNTBLANK(A1:AQ408)</f>
        <v>10120</v>
      </c>
      <c r="AS5" s="3016" t="s">
        <v>4376</v>
      </c>
    </row>
    <row r="6" spans="1:45" ht="21"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42" t="s">
        <v>10</v>
      </c>
      <c r="AD6" s="43"/>
      <c r="AE6" s="43"/>
      <c r="AF6" s="43"/>
      <c r="AG6" s="26"/>
      <c r="AH6" s="26"/>
      <c r="AI6" s="26"/>
      <c r="AJ6" s="26"/>
      <c r="AK6" s="26"/>
      <c r="AL6" s="26"/>
      <c r="AM6" s="26"/>
      <c r="AN6" s="26"/>
      <c r="AO6" s="26"/>
      <c r="AP6" s="43"/>
      <c r="AQ6" s="10">
        <v>1</v>
      </c>
      <c r="AR6" s="27">
        <f>SUM(AQ1:AQ406)+2</f>
        <v>408</v>
      </c>
      <c r="AS6" s="3016" t="s">
        <v>4380</v>
      </c>
    </row>
    <row r="7" spans="1:45" ht="21"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53" t="s">
        <v>16</v>
      </c>
      <c r="AD7" s="6096" t="s">
        <v>17</v>
      </c>
      <c r="AE7" s="6096"/>
      <c r="AF7" s="6096"/>
      <c r="AG7" s="26"/>
      <c r="AH7" s="26"/>
      <c r="AI7" s="26"/>
      <c r="AJ7" s="26"/>
      <c r="AK7" s="26"/>
      <c r="AL7" s="26"/>
      <c r="AM7" s="26"/>
      <c r="AN7" s="26"/>
      <c r="AO7" s="26"/>
      <c r="AP7" s="43"/>
      <c r="AQ7" s="10">
        <v>1</v>
      </c>
      <c r="AR7" s="27">
        <f>SUM(A408:AP408)+1</f>
        <v>43</v>
      </c>
      <c r="AS7" s="3016" t="s">
        <v>4381</v>
      </c>
    </row>
    <row r="8" spans="1:45" ht="21" customHeight="1">
      <c r="B8" s="5147" t="s">
        <v>61</v>
      </c>
      <c r="C8" s="5147"/>
      <c r="E8" s="5147" t="s">
        <v>61</v>
      </c>
      <c r="F8" s="5147"/>
      <c r="H8" s="26"/>
      <c r="I8" s="26"/>
      <c r="J8" s="26"/>
      <c r="K8" s="26"/>
      <c r="L8" s="26"/>
      <c r="M8" s="26"/>
      <c r="N8" s="26"/>
      <c r="O8" s="26"/>
      <c r="P8" s="26"/>
      <c r="Q8" s="26"/>
      <c r="R8" s="26"/>
      <c r="S8" s="26"/>
      <c r="T8" s="26"/>
      <c r="U8" s="26"/>
      <c r="V8" s="26"/>
      <c r="W8" s="26"/>
      <c r="X8" s="26"/>
      <c r="Y8" s="26"/>
      <c r="Z8" s="26"/>
      <c r="AA8" s="26"/>
      <c r="AB8" s="26"/>
      <c r="AC8" s="26" t="s">
        <v>20</v>
      </c>
      <c r="AD8" s="43"/>
      <c r="AE8" s="43"/>
      <c r="AF8" s="43"/>
      <c r="AG8" s="26"/>
      <c r="AH8" s="26"/>
      <c r="AI8" s="26"/>
      <c r="AJ8" s="26"/>
      <c r="AK8" s="26"/>
      <c r="AL8" s="26"/>
      <c r="AM8" s="26"/>
      <c r="AN8" s="26"/>
      <c r="AO8" s="26"/>
      <c r="AP8" s="43"/>
      <c r="AQ8" s="10">
        <v>1</v>
      </c>
    </row>
    <row r="9" spans="1:45" ht="21" customHeight="1">
      <c r="B9" s="5147"/>
      <c r="C9" s="5147"/>
      <c r="E9" s="5147"/>
      <c r="F9" s="5147"/>
      <c r="H9" s="26"/>
      <c r="I9" s="26"/>
      <c r="J9" s="26"/>
      <c r="K9" s="26"/>
      <c r="L9" s="26"/>
      <c r="M9" s="26"/>
      <c r="N9" s="26"/>
      <c r="O9" s="26"/>
      <c r="P9" s="26"/>
      <c r="Q9" s="26"/>
      <c r="R9" s="26"/>
      <c r="S9" s="26"/>
      <c r="T9" s="26"/>
      <c r="U9" s="26"/>
      <c r="V9" s="26"/>
      <c r="W9" s="26"/>
      <c r="X9" s="26"/>
      <c r="Y9" s="26"/>
      <c r="Z9" s="26"/>
      <c r="AA9" s="26"/>
      <c r="AB9" s="26"/>
      <c r="AC9" s="53" t="s">
        <v>16</v>
      </c>
      <c r="AD9" s="6096" t="s">
        <v>23</v>
      </c>
      <c r="AE9" s="6096"/>
      <c r="AF9" s="6096"/>
      <c r="AG9" s="26"/>
      <c r="AH9" s="26"/>
      <c r="AI9" s="26"/>
      <c r="AJ9" s="26"/>
      <c r="AK9" s="26"/>
      <c r="AL9" s="26"/>
      <c r="AM9" s="26"/>
      <c r="AN9" s="26"/>
      <c r="AO9" s="26"/>
      <c r="AP9" s="43"/>
      <c r="AQ9" s="10">
        <v>1</v>
      </c>
    </row>
    <row r="10" spans="1:45" ht="21" customHeight="1">
      <c r="B10" s="5151" t="s">
        <v>81</v>
      </c>
      <c r="C10" s="5151"/>
      <c r="H10" s="26"/>
      <c r="I10" s="26"/>
      <c r="J10" s="26"/>
      <c r="K10" s="26"/>
      <c r="L10" s="26"/>
      <c r="M10" s="26"/>
      <c r="N10" s="26"/>
      <c r="O10" s="26"/>
      <c r="P10" s="26"/>
      <c r="Q10" s="26"/>
      <c r="R10" s="26"/>
      <c r="S10" s="26"/>
      <c r="T10" s="26"/>
      <c r="U10" s="26"/>
      <c r="V10" s="26"/>
      <c r="W10" s="26"/>
      <c r="X10" s="26"/>
      <c r="Y10" s="26"/>
      <c r="Z10" s="26"/>
      <c r="AA10" s="26"/>
      <c r="AB10" s="26"/>
      <c r="AC10" s="26" t="s">
        <v>29</v>
      </c>
      <c r="AD10" s="43"/>
      <c r="AE10" s="43"/>
      <c r="AF10" s="43"/>
      <c r="AG10" s="26"/>
      <c r="AH10" s="26"/>
      <c r="AI10" s="26"/>
      <c r="AJ10" s="26"/>
      <c r="AK10" s="26"/>
      <c r="AL10" s="26"/>
      <c r="AM10" s="26"/>
      <c r="AN10" s="26"/>
      <c r="AO10" s="26"/>
      <c r="AP10" s="43"/>
      <c r="AQ10" s="10">
        <v>1</v>
      </c>
    </row>
    <row r="11" spans="1:45" ht="21" customHeight="1">
      <c r="B11" s="5151"/>
      <c r="C11" s="5151"/>
      <c r="H11" s="43">
        <v>1</v>
      </c>
      <c r="I11" s="43">
        <v>1</v>
      </c>
      <c r="J11" s="26"/>
      <c r="K11" s="6097" t="s">
        <v>32</v>
      </c>
      <c r="L11" s="6097"/>
      <c r="M11" s="6097"/>
      <c r="N11" s="6097"/>
      <c r="O11" s="6097"/>
      <c r="P11" s="6097"/>
      <c r="Q11" s="6097"/>
      <c r="R11" s="6097"/>
      <c r="S11" s="26"/>
      <c r="T11" s="26"/>
      <c r="U11" s="26"/>
      <c r="V11" s="71" t="s">
        <v>33</v>
      </c>
      <c r="W11" s="26"/>
      <c r="X11" s="26"/>
      <c r="Y11" s="26"/>
      <c r="Z11" s="26"/>
      <c r="AA11" s="26"/>
      <c r="AB11" s="26"/>
      <c r="AC11" s="53" t="s">
        <v>16</v>
      </c>
      <c r="AD11" s="6096" t="s">
        <v>34</v>
      </c>
      <c r="AE11" s="6096"/>
      <c r="AF11" s="6096"/>
      <c r="AG11" s="26"/>
      <c r="AH11" s="26"/>
      <c r="AI11" s="26"/>
      <c r="AJ11" s="26"/>
      <c r="AK11" s="26"/>
      <c r="AL11" s="26"/>
      <c r="AM11" s="26"/>
      <c r="AN11" s="26"/>
      <c r="AO11" s="26"/>
      <c r="AP11" s="43"/>
      <c r="AQ11" s="10">
        <v>1</v>
      </c>
    </row>
    <row r="12" spans="1:45" ht="21" customHeight="1">
      <c r="H12" s="156" t="s">
        <v>87</v>
      </c>
      <c r="I12" s="26"/>
      <c r="K12" s="76"/>
      <c r="L12" s="76"/>
      <c r="M12" s="76"/>
      <c r="N12" s="76"/>
      <c r="O12" s="76"/>
      <c r="P12" s="76"/>
      <c r="Q12" s="77" t="str">
        <f ca="1">"Page "&amp;_xlfn.SHEET()&amp;" sur "&amp;_xlfn.SHEETS()</f>
        <v>Page 18 sur 18</v>
      </c>
      <c r="R12" s="77"/>
      <c r="S12" s="26"/>
      <c r="T12" s="26"/>
      <c r="U12" s="53" t="s">
        <v>16</v>
      </c>
      <c r="V12" s="54" t="s">
        <v>38</v>
      </c>
      <c r="W12" s="26"/>
      <c r="X12" s="26"/>
      <c r="Y12" s="26"/>
      <c r="Z12" s="26"/>
      <c r="AA12" s="26"/>
      <c r="AB12" s="26">
        <v>0</v>
      </c>
      <c r="AC12" s="26" t="s">
        <v>39</v>
      </c>
      <c r="AD12" s="26"/>
      <c r="AE12" s="26"/>
      <c r="AF12" s="26"/>
      <c r="AG12" s="26"/>
      <c r="AH12" s="26"/>
      <c r="AI12" s="26"/>
      <c r="AJ12" s="26"/>
      <c r="AK12" s="26"/>
      <c r="AL12" s="26"/>
      <c r="AM12" s="26"/>
      <c r="AN12" s="26"/>
      <c r="AO12" s="26"/>
      <c r="AP12" s="43"/>
      <c r="AQ12" s="10">
        <v>1</v>
      </c>
    </row>
    <row r="13" spans="1:45" ht="21" customHeight="1">
      <c r="B13" s="5133" t="s">
        <v>104</v>
      </c>
      <c r="C13" s="5133"/>
      <c r="E13" s="5135" t="s">
        <v>105</v>
      </c>
      <c r="F13" s="5135"/>
      <c r="H13" s="5148" t="s">
        <v>106</v>
      </c>
      <c r="I13" s="5148"/>
      <c r="K13" s="82">
        <v>1</v>
      </c>
      <c r="L13" s="83">
        <v>2</v>
      </c>
      <c r="M13" s="84">
        <v>3</v>
      </c>
      <c r="N13" s="85">
        <v>4</v>
      </c>
      <c r="O13" s="86">
        <v>5</v>
      </c>
      <c r="P13" s="87">
        <v>6</v>
      </c>
      <c r="Q13" s="88">
        <v>7</v>
      </c>
      <c r="R13" s="89">
        <v>8</v>
      </c>
      <c r="S13" s="26"/>
      <c r="T13" s="26"/>
      <c r="V13" s="90"/>
      <c r="W13" s="26"/>
      <c r="X13" s="26"/>
      <c r="Y13" s="26"/>
      <c r="Z13" s="26"/>
      <c r="AA13" s="26"/>
      <c r="AB13" s="26"/>
      <c r="AC13" s="53" t="s">
        <v>16</v>
      </c>
      <c r="AD13" s="91" t="s">
        <v>42</v>
      </c>
      <c r="AE13" s="26"/>
      <c r="AF13" s="26"/>
      <c r="AG13" s="26"/>
      <c r="AH13" s="26"/>
      <c r="AI13" s="26"/>
      <c r="AJ13" s="26"/>
      <c r="AK13" s="26"/>
      <c r="AL13" s="26"/>
      <c r="AM13" s="26"/>
      <c r="AN13" s="26"/>
      <c r="AO13" s="26"/>
      <c r="AP13" s="43"/>
      <c r="AQ13" s="10">
        <v>1</v>
      </c>
    </row>
    <row r="14" spans="1:45" ht="21" customHeight="1">
      <c r="B14" s="5133"/>
      <c r="C14" s="5133"/>
      <c r="E14" s="5135"/>
      <c r="F14" s="5135"/>
      <c r="H14" s="6092" t="s">
        <v>115</v>
      </c>
      <c r="I14" s="6093"/>
      <c r="K14" s="99">
        <v>9</v>
      </c>
      <c r="L14" s="100">
        <v>10</v>
      </c>
      <c r="M14" s="101">
        <v>11</v>
      </c>
      <c r="N14" s="102">
        <v>12</v>
      </c>
      <c r="O14" s="103">
        <v>13</v>
      </c>
      <c r="P14" s="104">
        <v>14</v>
      </c>
      <c r="Q14" s="105">
        <v>15</v>
      </c>
      <c r="R14" s="106">
        <v>16</v>
      </c>
      <c r="S14" s="26"/>
      <c r="T14" s="26"/>
      <c r="V14" s="71" t="s">
        <v>47</v>
      </c>
      <c r="W14" s="26"/>
      <c r="X14" s="26"/>
      <c r="Y14" s="26"/>
      <c r="Z14" s="26"/>
      <c r="AA14" s="26"/>
      <c r="AB14" s="26"/>
      <c r="AC14" s="26" t="s">
        <v>48</v>
      </c>
      <c r="AD14" s="26"/>
      <c r="AE14" s="26"/>
      <c r="AF14" s="26"/>
      <c r="AG14" s="26"/>
      <c r="AH14" s="26"/>
      <c r="AI14" s="26"/>
      <c r="AJ14" s="26"/>
      <c r="AK14" s="26"/>
      <c r="AL14" s="26"/>
      <c r="AM14" s="26"/>
      <c r="AN14" s="26"/>
      <c r="AO14" s="26"/>
      <c r="AP14" s="43"/>
      <c r="AQ14" s="10">
        <v>1</v>
      </c>
    </row>
    <row r="15" spans="1:45" ht="21" customHeight="1">
      <c r="H15" s="6094"/>
      <c r="I15" s="6095"/>
      <c r="K15" s="110">
        <v>17</v>
      </c>
      <c r="L15" s="111">
        <v>18</v>
      </c>
      <c r="M15" s="112">
        <v>19</v>
      </c>
      <c r="N15" s="113">
        <v>20</v>
      </c>
      <c r="O15" s="114">
        <v>21</v>
      </c>
      <c r="P15" s="115">
        <v>22</v>
      </c>
      <c r="Q15" s="116">
        <v>23</v>
      </c>
      <c r="R15" s="117">
        <v>24</v>
      </c>
      <c r="S15" s="26"/>
      <c r="T15" s="26"/>
      <c r="U15" s="53" t="s">
        <v>16</v>
      </c>
      <c r="V15" s="54" t="s">
        <v>51</v>
      </c>
      <c r="W15" s="26"/>
      <c r="X15" s="26"/>
      <c r="Y15" s="26"/>
      <c r="Z15" s="26"/>
      <c r="AA15" s="26"/>
      <c r="AB15" s="26"/>
      <c r="AC15" s="53" t="s">
        <v>16</v>
      </c>
      <c r="AD15" s="91" t="s">
        <v>52</v>
      </c>
      <c r="AE15" s="26"/>
      <c r="AF15" s="26"/>
      <c r="AG15" s="26"/>
      <c r="AH15" s="26"/>
      <c r="AI15" s="26"/>
      <c r="AJ15" s="26"/>
      <c r="AK15" s="26"/>
      <c r="AL15" s="26"/>
      <c r="AM15" s="26"/>
      <c r="AN15" s="26"/>
      <c r="AO15" s="26"/>
      <c r="AP15" s="43"/>
      <c r="AQ15" s="10">
        <v>1</v>
      </c>
    </row>
    <row r="16" spans="1:45" ht="21" customHeight="1">
      <c r="B16" s="5140" t="s">
        <v>151</v>
      </c>
      <c r="C16" s="5140"/>
      <c r="E16" s="5150" t="s">
        <v>152</v>
      </c>
      <c r="F16" s="5150"/>
      <c r="H16" s="5160"/>
      <c r="I16" s="5161"/>
      <c r="K16" s="118">
        <v>25</v>
      </c>
      <c r="L16" s="119">
        <v>26</v>
      </c>
      <c r="M16" s="120">
        <v>27</v>
      </c>
      <c r="N16" s="121">
        <v>28</v>
      </c>
      <c r="O16" s="122">
        <v>29</v>
      </c>
      <c r="P16" s="123">
        <v>30</v>
      </c>
      <c r="Q16" s="124">
        <v>31</v>
      </c>
      <c r="R16" s="125">
        <v>32</v>
      </c>
      <c r="S16" s="26"/>
      <c r="T16" s="26"/>
      <c r="U16" s="53" t="s">
        <v>16</v>
      </c>
      <c r="V16" s="54" t="s">
        <v>56</v>
      </c>
      <c r="W16" s="26"/>
      <c r="X16" s="26"/>
      <c r="Y16" s="26"/>
      <c r="Z16" s="26"/>
      <c r="AA16" s="26"/>
      <c r="AB16" s="26"/>
      <c r="AC16" s="26" t="s">
        <v>57</v>
      </c>
      <c r="AD16" s="26"/>
      <c r="AE16" s="26"/>
      <c r="AF16" s="26"/>
      <c r="AG16" s="26"/>
      <c r="AH16" s="26"/>
      <c r="AI16" s="26"/>
      <c r="AJ16" s="26"/>
      <c r="AK16" s="26"/>
      <c r="AL16" s="26"/>
      <c r="AM16" s="26"/>
      <c r="AN16" s="26"/>
      <c r="AO16" s="26"/>
      <c r="AP16" s="43"/>
      <c r="AQ16" s="10">
        <v>1</v>
      </c>
    </row>
    <row r="17" spans="1:43" s="3022" customFormat="1" ht="21" customHeight="1">
      <c r="A17"/>
      <c r="B17" s="5140"/>
      <c r="C17" s="5140"/>
      <c r="D17" s="8"/>
      <c r="E17" s="5150"/>
      <c r="F17" s="5150"/>
      <c r="G17" s="8"/>
      <c r="H17" s="3045" t="s">
        <v>165</v>
      </c>
      <c r="I17" s="3045"/>
      <c r="J17" s="8"/>
      <c r="K17" s="126">
        <v>33</v>
      </c>
      <c r="L17" s="127">
        <v>34</v>
      </c>
      <c r="M17" s="128">
        <v>35</v>
      </c>
      <c r="N17" s="129">
        <v>36</v>
      </c>
      <c r="O17" s="130">
        <v>37</v>
      </c>
      <c r="P17" s="131">
        <v>38</v>
      </c>
      <c r="Q17" s="132">
        <v>39</v>
      </c>
      <c r="R17" s="133">
        <v>40</v>
      </c>
      <c r="S17" s="26"/>
      <c r="T17" s="26"/>
      <c r="U17" s="8"/>
      <c r="V17" s="90"/>
      <c r="W17" s="26"/>
      <c r="X17" s="26"/>
      <c r="Y17" s="26"/>
      <c r="Z17" s="26"/>
      <c r="AA17" s="26"/>
      <c r="AB17" s="26"/>
      <c r="AC17" s="53" t="s">
        <v>16</v>
      </c>
      <c r="AD17" s="91" t="s">
        <v>62</v>
      </c>
      <c r="AE17" s="26"/>
      <c r="AF17" s="26"/>
      <c r="AG17" s="26"/>
      <c r="AH17" s="26"/>
      <c r="AI17" s="26"/>
      <c r="AJ17" s="26"/>
      <c r="AK17" s="26"/>
      <c r="AL17" s="26"/>
      <c r="AM17" s="26"/>
      <c r="AN17" s="26"/>
      <c r="AO17" s="26"/>
      <c r="AP17" s="43"/>
      <c r="AQ17" s="10">
        <v>1</v>
      </c>
    </row>
    <row r="18" spans="1:43" s="3022" customFormat="1" ht="21" customHeight="1">
      <c r="A18"/>
      <c r="B18" s="8"/>
      <c r="C18" s="8"/>
      <c r="D18" s="8"/>
      <c r="E18" s="8"/>
      <c r="F18" s="8"/>
      <c r="G18" s="8"/>
      <c r="H18" s="6086" t="s">
        <v>176</v>
      </c>
      <c r="I18" s="6087"/>
      <c r="J18" s="8"/>
      <c r="K18" s="135">
        <v>41</v>
      </c>
      <c r="L18" s="136">
        <v>42</v>
      </c>
      <c r="M18" s="137">
        <v>43</v>
      </c>
      <c r="N18" s="138">
        <v>44</v>
      </c>
      <c r="O18" s="139">
        <v>45</v>
      </c>
      <c r="P18" s="140">
        <v>46</v>
      </c>
      <c r="Q18" s="141">
        <v>47</v>
      </c>
      <c r="R18" s="142">
        <v>48</v>
      </c>
      <c r="S18" s="26"/>
      <c r="T18" s="26"/>
      <c r="U18" s="8"/>
      <c r="V18" s="71" t="s">
        <v>63</v>
      </c>
      <c r="W18" s="26"/>
      <c r="X18" s="26"/>
      <c r="Y18" s="26"/>
      <c r="Z18" s="26"/>
      <c r="AA18" s="26"/>
      <c r="AB18" s="26"/>
      <c r="AC18" s="26" t="s">
        <v>64</v>
      </c>
      <c r="AD18" s="26"/>
      <c r="AE18" s="26"/>
      <c r="AF18" s="26"/>
      <c r="AG18" s="26"/>
      <c r="AH18" s="26"/>
      <c r="AI18" s="26"/>
      <c r="AJ18" s="26"/>
      <c r="AK18" s="26"/>
      <c r="AL18" s="26"/>
      <c r="AM18" s="26"/>
      <c r="AN18" s="26"/>
      <c r="AO18" s="26"/>
      <c r="AP18" s="43"/>
      <c r="AQ18" s="10">
        <v>1</v>
      </c>
    </row>
    <row r="19" spans="1:43" s="3022" customFormat="1" ht="21" customHeight="1">
      <c r="A19" s="2972"/>
      <c r="B19" s="5175" t="s">
        <v>198</v>
      </c>
      <c r="C19" s="5175"/>
      <c r="D19" s="8"/>
      <c r="E19" s="5164" t="s">
        <v>199</v>
      </c>
      <c r="F19" s="5164"/>
      <c r="G19" s="8"/>
      <c r="H19" s="5169"/>
      <c r="I19" s="5170"/>
      <c r="J19" s="8"/>
      <c r="K19" s="145">
        <v>49</v>
      </c>
      <c r="L19" s="146">
        <v>50</v>
      </c>
      <c r="M19" s="147">
        <v>51</v>
      </c>
      <c r="N19" s="148">
        <v>52</v>
      </c>
      <c r="O19" s="149">
        <v>53</v>
      </c>
      <c r="P19" s="150">
        <v>54</v>
      </c>
      <c r="Q19" s="151">
        <v>55</v>
      </c>
      <c r="R19" s="152">
        <v>56</v>
      </c>
      <c r="S19" s="26"/>
      <c r="T19" s="26"/>
      <c r="U19" s="53" t="s">
        <v>16</v>
      </c>
      <c r="V19" s="54" t="s">
        <v>68</v>
      </c>
      <c r="W19" s="26"/>
      <c r="X19" s="26"/>
      <c r="Y19" s="26"/>
      <c r="Z19" s="26"/>
      <c r="AA19" s="26"/>
      <c r="AB19" s="26"/>
      <c r="AC19" s="53" t="s">
        <v>16</v>
      </c>
      <c r="AD19" s="91" t="s">
        <v>69</v>
      </c>
      <c r="AE19" s="26"/>
      <c r="AF19" s="26"/>
      <c r="AG19" s="26"/>
      <c r="AH19" s="26"/>
      <c r="AI19" s="26"/>
      <c r="AJ19" s="26"/>
      <c r="AK19" s="26"/>
      <c r="AL19" s="26"/>
      <c r="AM19" s="26"/>
      <c r="AN19" s="26"/>
      <c r="AO19" s="26"/>
      <c r="AP19" s="43"/>
      <c r="AQ19" s="10">
        <v>1</v>
      </c>
    </row>
    <row r="20" spans="1:43" s="3022" customFormat="1" ht="21" customHeight="1">
      <c r="A20"/>
      <c r="B20" s="5175"/>
      <c r="C20" s="5175"/>
      <c r="D20" s="8"/>
      <c r="E20" s="5164"/>
      <c r="F20" s="5164"/>
      <c r="G20" s="8"/>
      <c r="H20" s="55">
        <v>1</v>
      </c>
      <c r="I20" s="55">
        <v>1</v>
      </c>
      <c r="J20" s="8"/>
      <c r="K20" s="6088" t="s">
        <v>82</v>
      </c>
      <c r="L20" s="6088"/>
      <c r="M20" s="6088"/>
      <c r="N20" s="6088"/>
      <c r="O20" s="6088"/>
      <c r="P20" s="6088"/>
      <c r="Q20" s="6088"/>
      <c r="R20" s="6088"/>
      <c r="S20" s="26"/>
      <c r="T20" s="26"/>
      <c r="U20" s="8"/>
      <c r="V20" s="26"/>
      <c r="W20" s="26"/>
      <c r="X20" s="26"/>
      <c r="Y20" s="26"/>
      <c r="Z20" s="26"/>
      <c r="AA20" s="26"/>
      <c r="AB20" s="26"/>
      <c r="AC20" s="26" t="s">
        <v>83</v>
      </c>
      <c r="AD20" s="52"/>
      <c r="AE20" s="52"/>
      <c r="AF20" s="52"/>
      <c r="AG20" s="26"/>
      <c r="AH20" s="26"/>
      <c r="AI20" s="26"/>
      <c r="AJ20" s="26"/>
      <c r="AK20" s="26"/>
      <c r="AL20" s="26"/>
      <c r="AM20" s="26"/>
      <c r="AN20" s="26"/>
      <c r="AO20" s="26"/>
      <c r="AP20" s="43"/>
      <c r="AQ20" s="10">
        <v>1</v>
      </c>
    </row>
    <row r="21" spans="1:43" s="3022" customFormat="1" ht="21" customHeight="1">
      <c r="A21"/>
      <c r="B21" s="8"/>
      <c r="C21" s="8"/>
      <c r="D21" s="8"/>
      <c r="E21" s="8"/>
      <c r="F21" s="8"/>
      <c r="G21" s="8"/>
      <c r="H21" s="6090" t="s">
        <v>221</v>
      </c>
      <c r="I21" s="6091"/>
      <c r="J21" s="8"/>
      <c r="K21" s="6089"/>
      <c r="L21" s="6089"/>
      <c r="M21" s="6089"/>
      <c r="N21" s="6089"/>
      <c r="O21" s="6089"/>
      <c r="P21" s="6089"/>
      <c r="Q21" s="6089"/>
      <c r="R21" s="6089"/>
      <c r="S21" s="26"/>
      <c r="T21" s="26"/>
      <c r="U21" s="8"/>
      <c r="V21" s="26"/>
      <c r="W21" s="26"/>
      <c r="X21" s="26"/>
      <c r="Y21" s="26"/>
      <c r="Z21" s="26"/>
      <c r="AA21" s="26"/>
      <c r="AB21" s="26"/>
      <c r="AC21" s="53" t="s">
        <v>16</v>
      </c>
      <c r="AD21" s="91" t="s">
        <v>84</v>
      </c>
      <c r="AE21" s="26"/>
      <c r="AF21" s="26"/>
      <c r="AG21" s="26"/>
      <c r="AH21" s="26"/>
      <c r="AI21" s="26"/>
      <c r="AJ21" s="26"/>
      <c r="AK21" s="26"/>
      <c r="AL21" s="26"/>
      <c r="AM21" s="26"/>
      <c r="AN21" s="26"/>
      <c r="AO21" s="26"/>
      <c r="AP21" s="8"/>
      <c r="AQ21" s="10">
        <v>1</v>
      </c>
    </row>
    <row r="22" spans="1:43" s="3022" customFormat="1" ht="21" customHeight="1">
      <c r="A22"/>
      <c r="B22" s="5183" t="s">
        <v>244</v>
      </c>
      <c r="C22" s="5183"/>
      <c r="D22" s="8"/>
      <c r="E22" s="5176" t="s">
        <v>245</v>
      </c>
      <c r="F22" s="5176"/>
      <c r="G22" s="8"/>
      <c r="H22" s="6081" t="s">
        <v>246</v>
      </c>
      <c r="I22" s="6082"/>
      <c r="J22" s="8"/>
      <c r="K22" s="6083" t="s">
        <v>32</v>
      </c>
      <c r="L22" s="6084"/>
      <c r="M22" s="6084"/>
      <c r="N22" s="6084"/>
      <c r="O22" s="6084"/>
      <c r="P22" s="6084"/>
      <c r="Q22" s="6084"/>
      <c r="R22" s="6084"/>
      <c r="S22" s="6084"/>
      <c r="T22" s="6085"/>
      <c r="U22" s="8"/>
      <c r="V22" s="26"/>
      <c r="W22" s="26"/>
      <c r="X22" s="26"/>
      <c r="Y22" s="26"/>
      <c r="Z22" s="26"/>
      <c r="AA22" s="26"/>
      <c r="AB22" s="26"/>
      <c r="AC22" s="8"/>
      <c r="AD22" s="8"/>
      <c r="AE22" s="8"/>
      <c r="AF22" s="8"/>
      <c r="AG22" s="26"/>
      <c r="AH22" s="26"/>
      <c r="AI22" s="26"/>
      <c r="AJ22" s="26"/>
      <c r="AK22" s="26"/>
      <c r="AL22" s="26"/>
      <c r="AM22" s="26"/>
      <c r="AN22" s="26"/>
      <c r="AO22" s="26"/>
      <c r="AP22" s="8"/>
      <c r="AQ22" s="10">
        <v>1</v>
      </c>
    </row>
    <row r="23" spans="1:43" s="3022" customFormat="1" ht="21" customHeight="1" thickBot="1">
      <c r="A23"/>
      <c r="B23" s="5183"/>
      <c r="C23" s="5183"/>
      <c r="D23" s="8"/>
      <c r="E23" s="5176"/>
      <c r="F23" s="5176"/>
      <c r="G23" s="8"/>
      <c r="H23" s="4708" t="s">
        <v>260</v>
      </c>
      <c r="I23" s="4707"/>
      <c r="J23" s="8"/>
      <c r="K23" s="163" t="s">
        <v>107</v>
      </c>
      <c r="L23" s="4723" t="s">
        <v>108</v>
      </c>
      <c r="M23" s="4723" t="s">
        <v>109</v>
      </c>
      <c r="N23" s="163" t="s">
        <v>110</v>
      </c>
      <c r="O23" s="163" t="s">
        <v>111</v>
      </c>
      <c r="P23" s="163" t="s">
        <v>107</v>
      </c>
      <c r="Q23" s="4723" t="s">
        <v>108</v>
      </c>
      <c r="R23" s="4723" t="s">
        <v>109</v>
      </c>
      <c r="S23" s="163" t="s">
        <v>110</v>
      </c>
      <c r="T23" s="163" t="s">
        <v>111</v>
      </c>
      <c r="U23" s="8"/>
      <c r="V23" s="163" t="s">
        <v>107</v>
      </c>
      <c r="W23" s="4722" t="s">
        <v>112</v>
      </c>
      <c r="X23" s="4722" t="s">
        <v>113</v>
      </c>
      <c r="Y23" s="4723" t="s">
        <v>109</v>
      </c>
      <c r="Z23" s="163" t="s">
        <v>110</v>
      </c>
      <c r="AA23" s="164" t="s">
        <v>111</v>
      </c>
      <c r="AB23"/>
      <c r="AC23" s="163" t="s">
        <v>107</v>
      </c>
      <c r="AD23" s="4722" t="s">
        <v>112</v>
      </c>
      <c r="AE23" s="4722" t="s">
        <v>113</v>
      </c>
      <c r="AF23" s="4723" t="s">
        <v>109</v>
      </c>
      <c r="AG23" s="163" t="s">
        <v>110</v>
      </c>
      <c r="AH23" s="164" t="s">
        <v>111</v>
      </c>
      <c r="AI23"/>
      <c r="AJ23" s="163" t="s">
        <v>107</v>
      </c>
      <c r="AK23" s="4722" t="s">
        <v>112</v>
      </c>
      <c r="AL23" s="4722" t="s">
        <v>113</v>
      </c>
      <c r="AM23" s="4721" t="s">
        <v>109</v>
      </c>
      <c r="AN23" s="163" t="s">
        <v>110</v>
      </c>
      <c r="AO23" s="165" t="s">
        <v>111</v>
      </c>
      <c r="AP23" s="8"/>
      <c r="AQ23" s="10">
        <v>1</v>
      </c>
    </row>
    <row r="24" spans="1:43" s="3022" customFormat="1" ht="21" customHeight="1">
      <c r="A24"/>
      <c r="B24" s="8"/>
      <c r="C24" s="8"/>
      <c r="D24" s="8"/>
      <c r="E24" s="8"/>
      <c r="F24" s="8"/>
      <c r="G24" s="8"/>
      <c r="H24" s="6079" t="s">
        <v>271</v>
      </c>
      <c r="I24" s="6080"/>
      <c r="J24" s="8"/>
      <c r="K24" s="4720" t="s">
        <v>116</v>
      </c>
      <c r="L24" s="4663" t="s">
        <v>117</v>
      </c>
      <c r="M24" s="4662">
        <v>0</v>
      </c>
      <c r="N24" s="4662">
        <v>0</v>
      </c>
      <c r="O24" s="4662">
        <v>0</v>
      </c>
      <c r="P24" s="4693" t="s">
        <v>118</v>
      </c>
      <c r="Q24" s="4663" t="s">
        <v>119</v>
      </c>
      <c r="R24" s="4662">
        <v>128</v>
      </c>
      <c r="S24" s="4662">
        <v>0</v>
      </c>
      <c r="T24" s="4662">
        <v>128</v>
      </c>
      <c r="U24" s="8"/>
      <c r="V24" s="169"/>
      <c r="W24" s="4719" t="s">
        <v>120</v>
      </c>
      <c r="X24" s="4718" t="s">
        <v>121</v>
      </c>
      <c r="Y24" s="4717">
        <v>0</v>
      </c>
      <c r="Z24" s="170">
        <v>191</v>
      </c>
      <c r="AA24" s="171">
        <v>255</v>
      </c>
      <c r="AB24"/>
      <c r="AC24" s="172"/>
      <c r="AD24" s="4661" t="s">
        <v>122</v>
      </c>
      <c r="AE24" s="4651" t="s">
        <v>123</v>
      </c>
      <c r="AF24" s="4650">
        <v>74</v>
      </c>
      <c r="AG24" s="173">
        <v>74</v>
      </c>
      <c r="AH24" s="174">
        <v>74</v>
      </c>
      <c r="AI24"/>
      <c r="AJ24" s="175"/>
      <c r="AK24" s="4652" t="s">
        <v>124</v>
      </c>
      <c r="AL24" s="4651" t="s">
        <v>125</v>
      </c>
      <c r="AM24" s="4650">
        <v>238</v>
      </c>
      <c r="AN24" s="173">
        <v>213</v>
      </c>
      <c r="AO24" s="174">
        <v>183</v>
      </c>
      <c r="AP24" s="8"/>
      <c r="AQ24" s="10">
        <v>1</v>
      </c>
    </row>
    <row r="25" spans="1:43" s="3022" customFormat="1" ht="21" customHeight="1">
      <c r="A25"/>
      <c r="B25" s="5188" t="s">
        <v>292</v>
      </c>
      <c r="C25" s="5188"/>
      <c r="D25" s="8"/>
      <c r="E25" s="5189" t="s">
        <v>293</v>
      </c>
      <c r="F25" s="5189"/>
      <c r="G25" s="8"/>
      <c r="H25" s="4708" t="s">
        <v>294</v>
      </c>
      <c r="I25" s="4707"/>
      <c r="J25" s="8"/>
      <c r="K25" s="4716" t="s">
        <v>130</v>
      </c>
      <c r="L25" s="4663" t="s">
        <v>131</v>
      </c>
      <c r="M25" s="4662">
        <v>255</v>
      </c>
      <c r="N25" s="4662">
        <v>255</v>
      </c>
      <c r="O25" s="4662">
        <v>255</v>
      </c>
      <c r="P25" s="4715" t="s">
        <v>132</v>
      </c>
      <c r="Q25" s="4663" t="s">
        <v>133</v>
      </c>
      <c r="R25" s="4662">
        <v>128</v>
      </c>
      <c r="S25" s="4662">
        <v>0</v>
      </c>
      <c r="T25" s="4662">
        <v>0</v>
      </c>
      <c r="U25" s="8"/>
      <c r="V25" s="180"/>
      <c r="W25" s="4658"/>
      <c r="X25" s="4657" t="s">
        <v>134</v>
      </c>
      <c r="Y25" s="4656">
        <v>170</v>
      </c>
      <c r="Z25" s="181">
        <v>187</v>
      </c>
      <c r="AA25" s="182">
        <v>204</v>
      </c>
      <c r="AB25"/>
      <c r="AC25" s="183"/>
      <c r="AD25" s="4661" t="s">
        <v>135</v>
      </c>
      <c r="AE25" s="4651" t="s">
        <v>136</v>
      </c>
      <c r="AF25" s="4650">
        <v>71</v>
      </c>
      <c r="AG25" s="173">
        <v>71</v>
      </c>
      <c r="AH25" s="174">
        <v>71</v>
      </c>
      <c r="AI25"/>
      <c r="AJ25" s="184"/>
      <c r="AK25" s="4655" t="s">
        <v>137</v>
      </c>
      <c r="AL25" s="4651" t="s">
        <v>138</v>
      </c>
      <c r="AM25" s="4650">
        <v>250</v>
      </c>
      <c r="AN25" s="173">
        <v>214</v>
      </c>
      <c r="AO25" s="174">
        <v>165</v>
      </c>
      <c r="AP25" s="8"/>
      <c r="AQ25" s="10">
        <v>1</v>
      </c>
    </row>
    <row r="26" spans="1:43" s="3022" customFormat="1" ht="21" customHeight="1">
      <c r="A26"/>
      <c r="B26" s="5188"/>
      <c r="C26" s="5188"/>
      <c r="D26" s="8"/>
      <c r="E26" s="5189"/>
      <c r="F26" s="5189"/>
      <c r="G26" s="8"/>
      <c r="H26" s="6079" t="s">
        <v>305</v>
      </c>
      <c r="I26" s="6080"/>
      <c r="J26" s="8"/>
      <c r="K26" s="4714" t="s">
        <v>153</v>
      </c>
      <c r="L26" s="4663" t="s">
        <v>154</v>
      </c>
      <c r="M26" s="4662">
        <v>255</v>
      </c>
      <c r="N26" s="4662">
        <v>0</v>
      </c>
      <c r="O26" s="4662">
        <v>0</v>
      </c>
      <c r="P26" s="4691" t="s">
        <v>155</v>
      </c>
      <c r="Q26" s="4663" t="s">
        <v>156</v>
      </c>
      <c r="R26" s="4662">
        <v>0</v>
      </c>
      <c r="S26" s="4662">
        <v>128</v>
      </c>
      <c r="T26" s="4662">
        <v>128</v>
      </c>
      <c r="U26" s="8"/>
      <c r="V26" s="185"/>
      <c r="W26" s="4658" t="s">
        <v>157</v>
      </c>
      <c r="X26" s="4657" t="s">
        <v>158</v>
      </c>
      <c r="Y26" s="4656">
        <v>126</v>
      </c>
      <c r="Z26" s="181">
        <v>192</v>
      </c>
      <c r="AA26" s="182">
        <v>238</v>
      </c>
      <c r="AB26"/>
      <c r="AC26" s="186"/>
      <c r="AD26" s="4661" t="s">
        <v>159</v>
      </c>
      <c r="AE26" s="4651" t="s">
        <v>160</v>
      </c>
      <c r="AF26" s="4650">
        <v>69</v>
      </c>
      <c r="AG26" s="173">
        <v>69</v>
      </c>
      <c r="AH26" s="174">
        <v>69</v>
      </c>
      <c r="AI26"/>
      <c r="AJ26" s="187"/>
      <c r="AK26" s="4652" t="s">
        <v>161</v>
      </c>
      <c r="AL26" s="4651" t="s">
        <v>162</v>
      </c>
      <c r="AM26" s="4650">
        <v>255</v>
      </c>
      <c r="AN26" s="173">
        <v>222</v>
      </c>
      <c r="AO26" s="174">
        <v>173</v>
      </c>
      <c r="AP26" s="8"/>
      <c r="AQ26" s="10">
        <v>1</v>
      </c>
    </row>
    <row r="27" spans="1:43" s="3022" customFormat="1" ht="21" customHeight="1">
      <c r="A27"/>
      <c r="B27" s="8"/>
      <c r="C27" s="8"/>
      <c r="D27" s="8"/>
      <c r="E27" s="8"/>
      <c r="F27" s="8"/>
      <c r="G27" s="8"/>
      <c r="H27" s="4708" t="s">
        <v>316</v>
      </c>
      <c r="I27" s="4707"/>
      <c r="J27" s="8"/>
      <c r="K27" s="4713" t="s">
        <v>166</v>
      </c>
      <c r="L27" s="4663" t="s">
        <v>167</v>
      </c>
      <c r="M27" s="4662">
        <v>0</v>
      </c>
      <c r="N27" s="4662">
        <v>255</v>
      </c>
      <c r="O27" s="4662">
        <v>0</v>
      </c>
      <c r="P27" s="4712" t="s">
        <v>168</v>
      </c>
      <c r="Q27" s="4663" t="s">
        <v>169</v>
      </c>
      <c r="R27" s="4662">
        <v>0</v>
      </c>
      <c r="S27" s="4662">
        <v>0</v>
      </c>
      <c r="T27" s="4662">
        <v>255</v>
      </c>
      <c r="U27" s="8"/>
      <c r="V27" s="196"/>
      <c r="W27" s="4658" t="s">
        <v>170</v>
      </c>
      <c r="X27" s="4657" t="s">
        <v>171</v>
      </c>
      <c r="Y27" s="4656">
        <v>135</v>
      </c>
      <c r="Z27" s="181">
        <v>206</v>
      </c>
      <c r="AA27" s="182">
        <v>250</v>
      </c>
      <c r="AB27"/>
      <c r="AC27" s="197"/>
      <c r="AD27" s="4661" t="s">
        <v>172</v>
      </c>
      <c r="AE27" s="4651" t="s">
        <v>173</v>
      </c>
      <c r="AF27" s="4650">
        <v>66</v>
      </c>
      <c r="AG27" s="173">
        <v>66</v>
      </c>
      <c r="AH27" s="174">
        <v>66</v>
      </c>
      <c r="AI27"/>
      <c r="AJ27" s="198"/>
      <c r="AK27" s="4652" t="s">
        <v>174</v>
      </c>
      <c r="AL27" s="4651" t="s">
        <v>175</v>
      </c>
      <c r="AM27" s="4650">
        <v>238</v>
      </c>
      <c r="AN27" s="173">
        <v>223</v>
      </c>
      <c r="AO27" s="174">
        <v>204</v>
      </c>
      <c r="AP27" s="8"/>
      <c r="AQ27" s="10">
        <v>1</v>
      </c>
    </row>
    <row r="28" spans="1:43" s="3022" customFormat="1" ht="21" customHeight="1">
      <c r="A28"/>
      <c r="B28" s="5190" t="s">
        <v>337</v>
      </c>
      <c r="C28" s="5190"/>
      <c r="D28" s="8"/>
      <c r="E28" s="5150" t="s">
        <v>152</v>
      </c>
      <c r="F28" s="5150"/>
      <c r="G28" s="8"/>
      <c r="H28" s="4708" t="s">
        <v>338</v>
      </c>
      <c r="I28" s="4707"/>
      <c r="J28" s="8"/>
      <c r="K28" s="4711" t="s">
        <v>177</v>
      </c>
      <c r="L28" s="4663" t="s">
        <v>178</v>
      </c>
      <c r="M28" s="4662">
        <v>0</v>
      </c>
      <c r="N28" s="4662">
        <v>0</v>
      </c>
      <c r="O28" s="4662">
        <v>255</v>
      </c>
      <c r="P28" s="4710" t="s">
        <v>179</v>
      </c>
      <c r="Q28" s="4663" t="s">
        <v>180</v>
      </c>
      <c r="R28" s="4662">
        <v>0</v>
      </c>
      <c r="S28" s="4662">
        <v>204</v>
      </c>
      <c r="T28" s="4662">
        <v>255</v>
      </c>
      <c r="U28" s="8"/>
      <c r="V28" s="200"/>
      <c r="W28" s="4659" t="s">
        <v>181</v>
      </c>
      <c r="X28" s="4657" t="s">
        <v>182</v>
      </c>
      <c r="Y28" s="4656">
        <v>161</v>
      </c>
      <c r="Z28" s="181">
        <v>202</v>
      </c>
      <c r="AA28" s="182">
        <v>241</v>
      </c>
      <c r="AB28"/>
      <c r="AC28" s="201"/>
      <c r="AD28" s="4661" t="s">
        <v>183</v>
      </c>
      <c r="AE28" s="4651" t="s">
        <v>184</v>
      </c>
      <c r="AF28" s="4650">
        <v>64</v>
      </c>
      <c r="AG28" s="173">
        <v>64</v>
      </c>
      <c r="AH28" s="174">
        <v>64</v>
      </c>
      <c r="AI28"/>
      <c r="AJ28" s="202"/>
      <c r="AK28" s="4655" t="s">
        <v>185</v>
      </c>
      <c r="AL28" s="4651" t="s">
        <v>186</v>
      </c>
      <c r="AM28" s="4650">
        <v>255</v>
      </c>
      <c r="AN28" s="173">
        <v>228</v>
      </c>
      <c r="AO28" s="174">
        <v>196</v>
      </c>
      <c r="AP28" s="8"/>
      <c r="AQ28" s="10">
        <v>1</v>
      </c>
    </row>
    <row r="29" spans="1:43" s="3022" customFormat="1" ht="21" customHeight="1">
      <c r="A29"/>
      <c r="B29" s="5190"/>
      <c r="C29" s="5190"/>
      <c r="D29" s="8"/>
      <c r="E29" s="5150"/>
      <c r="F29" s="5150"/>
      <c r="G29" s="8"/>
      <c r="H29" s="6079" t="s">
        <v>350</v>
      </c>
      <c r="I29" s="6080"/>
      <c r="J29" s="8"/>
      <c r="K29" s="4709" t="s">
        <v>200</v>
      </c>
      <c r="L29" s="4663" t="s">
        <v>201</v>
      </c>
      <c r="M29" s="4662">
        <v>255</v>
      </c>
      <c r="N29" s="4662">
        <v>255</v>
      </c>
      <c r="O29" s="4662">
        <v>0</v>
      </c>
      <c r="P29" s="4680" t="s">
        <v>202</v>
      </c>
      <c r="Q29" s="4663" t="s">
        <v>203</v>
      </c>
      <c r="R29" s="4662">
        <v>204</v>
      </c>
      <c r="S29" s="4662">
        <v>0</v>
      </c>
      <c r="T29" s="4662">
        <v>0</v>
      </c>
      <c r="U29" s="8"/>
      <c r="V29" s="203"/>
      <c r="W29" s="4658" t="s">
        <v>204</v>
      </c>
      <c r="X29" s="4657" t="s">
        <v>205</v>
      </c>
      <c r="Y29" s="4656">
        <v>135</v>
      </c>
      <c r="Z29" s="181">
        <v>206</v>
      </c>
      <c r="AA29" s="182">
        <v>255</v>
      </c>
      <c r="AB29"/>
      <c r="AC29" s="204"/>
      <c r="AD29" s="4661" t="s">
        <v>206</v>
      </c>
      <c r="AE29" s="4651" t="s">
        <v>207</v>
      </c>
      <c r="AF29" s="4650">
        <v>61</v>
      </c>
      <c r="AG29" s="173">
        <v>61</v>
      </c>
      <c r="AH29" s="174">
        <v>61</v>
      </c>
      <c r="AI29"/>
      <c r="AJ29" s="205"/>
      <c r="AK29" s="4652" t="s">
        <v>208</v>
      </c>
      <c r="AL29" s="4651" t="s">
        <v>209</v>
      </c>
      <c r="AM29" s="4650">
        <v>250</v>
      </c>
      <c r="AN29" s="173">
        <v>235</v>
      </c>
      <c r="AO29" s="174">
        <v>215</v>
      </c>
      <c r="AP29" s="8"/>
      <c r="AQ29" s="10">
        <v>1</v>
      </c>
    </row>
    <row r="30" spans="1:43" s="3022" customFormat="1" ht="21" customHeight="1">
      <c r="A30"/>
      <c r="B30" s="8"/>
      <c r="C30" s="8"/>
      <c r="D30" s="8"/>
      <c r="E30" s="8"/>
      <c r="F30" s="8"/>
      <c r="G30" s="8"/>
      <c r="H30" s="4708" t="s">
        <v>362</v>
      </c>
      <c r="I30" s="4707"/>
      <c r="J30" s="8"/>
      <c r="K30" s="4706" t="s">
        <v>210</v>
      </c>
      <c r="L30" s="4663" t="s">
        <v>211</v>
      </c>
      <c r="M30" s="4662">
        <v>255</v>
      </c>
      <c r="N30" s="4662">
        <v>0</v>
      </c>
      <c r="O30" s="4662">
        <v>255</v>
      </c>
      <c r="P30" s="4705" t="s">
        <v>212</v>
      </c>
      <c r="Q30" s="4663" t="s">
        <v>213</v>
      </c>
      <c r="R30" s="4662">
        <v>204</v>
      </c>
      <c r="S30" s="4662">
        <v>0</v>
      </c>
      <c r="T30" s="4662">
        <v>0</v>
      </c>
      <c r="U30" s="8"/>
      <c r="V30" s="206"/>
      <c r="W30" s="4659" t="s">
        <v>214</v>
      </c>
      <c r="X30" s="4657" t="s">
        <v>215</v>
      </c>
      <c r="Y30" s="4656">
        <v>188</v>
      </c>
      <c r="Z30" s="181">
        <v>212</v>
      </c>
      <c r="AA30" s="182">
        <v>230</v>
      </c>
      <c r="AB30"/>
      <c r="AC30" s="207"/>
      <c r="AD30" s="4661" t="s">
        <v>216</v>
      </c>
      <c r="AE30" s="4651" t="s">
        <v>217</v>
      </c>
      <c r="AF30" s="4650">
        <v>59</v>
      </c>
      <c r="AG30" s="173">
        <v>59</v>
      </c>
      <c r="AH30" s="174">
        <v>59</v>
      </c>
      <c r="AI30"/>
      <c r="AJ30" s="208"/>
      <c r="AK30" s="4652" t="s">
        <v>218</v>
      </c>
      <c r="AL30" s="4651" t="s">
        <v>219</v>
      </c>
      <c r="AM30" s="4650">
        <v>255</v>
      </c>
      <c r="AN30" s="173">
        <v>239</v>
      </c>
      <c r="AO30" s="174">
        <v>219</v>
      </c>
      <c r="AP30" s="8"/>
      <c r="AQ30" s="10">
        <v>1</v>
      </c>
    </row>
    <row r="31" spans="1:43" s="3022" customFormat="1" ht="21" customHeight="1">
      <c r="A31"/>
      <c r="B31" s="5197" t="s">
        <v>384</v>
      </c>
      <c r="C31" s="5197"/>
      <c r="D31" s="8"/>
      <c r="E31" s="5198" t="s">
        <v>385</v>
      </c>
      <c r="F31" s="5198"/>
      <c r="G31" s="8"/>
      <c r="H31" s="6079" t="s">
        <v>386</v>
      </c>
      <c r="I31" s="6080"/>
      <c r="J31" s="8"/>
      <c r="K31" s="4704" t="s">
        <v>222</v>
      </c>
      <c r="L31" s="4663" t="s">
        <v>223</v>
      </c>
      <c r="M31" s="4662">
        <v>0</v>
      </c>
      <c r="N31" s="4662">
        <v>255</v>
      </c>
      <c r="O31" s="4662">
        <v>255</v>
      </c>
      <c r="P31" s="4703" t="s">
        <v>224</v>
      </c>
      <c r="Q31" s="4663" t="s">
        <v>225</v>
      </c>
      <c r="R31" s="4662">
        <v>255</v>
      </c>
      <c r="S31" s="4662">
        <v>0</v>
      </c>
      <c r="T31" s="4662">
        <v>0</v>
      </c>
      <c r="U31" s="8"/>
      <c r="V31" s="209"/>
      <c r="W31" s="4658" t="s">
        <v>226</v>
      </c>
      <c r="X31" s="4657" t="s">
        <v>227</v>
      </c>
      <c r="Y31" s="4656">
        <v>185</v>
      </c>
      <c r="Z31" s="181">
        <v>211</v>
      </c>
      <c r="AA31" s="182">
        <v>238</v>
      </c>
      <c r="AB31"/>
      <c r="AC31" s="210"/>
      <c r="AD31" s="4661" t="s">
        <v>228</v>
      </c>
      <c r="AE31" s="4651" t="s">
        <v>229</v>
      </c>
      <c r="AF31" s="4650">
        <v>56</v>
      </c>
      <c r="AG31" s="173">
        <v>56</v>
      </c>
      <c r="AH31" s="174">
        <v>56</v>
      </c>
      <c r="AI31"/>
      <c r="AJ31" s="211"/>
      <c r="AK31" s="4655" t="s">
        <v>230</v>
      </c>
      <c r="AL31" s="4651" t="s">
        <v>231</v>
      </c>
      <c r="AM31" s="4650">
        <v>250</v>
      </c>
      <c r="AN31" s="173">
        <v>240</v>
      </c>
      <c r="AO31" s="174">
        <v>230</v>
      </c>
      <c r="AP31" s="8"/>
      <c r="AQ31" s="10">
        <v>1</v>
      </c>
    </row>
    <row r="32" spans="1:43" s="3022" customFormat="1" ht="21" customHeight="1">
      <c r="A32"/>
      <c r="B32" s="5197"/>
      <c r="C32" s="5197"/>
      <c r="D32" s="8"/>
      <c r="E32" s="5198"/>
      <c r="F32" s="5198"/>
      <c r="G32" s="8"/>
      <c r="H32" s="5195" t="s">
        <v>4629</v>
      </c>
      <c r="I32" s="5196"/>
      <c r="J32" s="8"/>
      <c r="K32" s="4702" t="s">
        <v>247</v>
      </c>
      <c r="L32" s="4663" t="s">
        <v>248</v>
      </c>
      <c r="M32" s="4662">
        <v>128</v>
      </c>
      <c r="N32" s="4662">
        <v>0</v>
      </c>
      <c r="O32" s="4662">
        <v>0</v>
      </c>
      <c r="P32" s="4701" t="s">
        <v>249</v>
      </c>
      <c r="Q32" s="4663" t="s">
        <v>250</v>
      </c>
      <c r="R32" s="4662">
        <v>153</v>
      </c>
      <c r="S32" s="4662">
        <v>0</v>
      </c>
      <c r="T32" s="4662">
        <v>0</v>
      </c>
      <c r="U32" s="8"/>
      <c r="V32" s="212"/>
      <c r="W32" s="4658" t="s">
        <v>251</v>
      </c>
      <c r="X32" s="4657" t="s">
        <v>252</v>
      </c>
      <c r="Y32" s="4656">
        <v>198</v>
      </c>
      <c r="Z32" s="181">
        <v>226</v>
      </c>
      <c r="AA32" s="182">
        <v>255</v>
      </c>
      <c r="AB32"/>
      <c r="AC32" s="213"/>
      <c r="AD32" s="4661" t="s">
        <v>253</v>
      </c>
      <c r="AE32" s="4651" t="s">
        <v>254</v>
      </c>
      <c r="AF32" s="4650">
        <v>54</v>
      </c>
      <c r="AG32" s="173">
        <v>54</v>
      </c>
      <c r="AH32" s="174">
        <v>54</v>
      </c>
      <c r="AI32"/>
      <c r="AJ32" s="214"/>
      <c r="AK32" s="4652" t="s">
        <v>255</v>
      </c>
      <c r="AL32" s="4651" t="s">
        <v>256</v>
      </c>
      <c r="AM32" s="4650">
        <v>222</v>
      </c>
      <c r="AN32" s="173">
        <v>184</v>
      </c>
      <c r="AO32" s="174">
        <v>135</v>
      </c>
      <c r="AP32" s="8"/>
      <c r="AQ32" s="10">
        <v>1</v>
      </c>
    </row>
    <row r="33" spans="2:43" s="3022" customFormat="1" ht="21" customHeight="1" thickBot="1">
      <c r="B33" s="8"/>
      <c r="C33" s="8"/>
      <c r="D33" s="8"/>
      <c r="E33" s="8"/>
      <c r="F33" s="8"/>
      <c r="G33" s="8"/>
      <c r="H33" s="4700">
        <v>12</v>
      </c>
      <c r="I33" s="4699">
        <v>12</v>
      </c>
      <c r="J33" s="8"/>
      <c r="K33" s="4698" t="s">
        <v>261</v>
      </c>
      <c r="L33" s="4663" t="s">
        <v>262</v>
      </c>
      <c r="M33" s="4662">
        <v>0</v>
      </c>
      <c r="N33" s="4662">
        <v>128</v>
      </c>
      <c r="O33" s="4662">
        <v>0</v>
      </c>
      <c r="P33" s="4697" t="s">
        <v>263</v>
      </c>
      <c r="Q33" s="4663" t="s">
        <v>264</v>
      </c>
      <c r="R33" s="4662">
        <v>255</v>
      </c>
      <c r="S33" s="4662">
        <v>0</v>
      </c>
      <c r="T33" s="4662">
        <v>0</v>
      </c>
      <c r="U33" s="8"/>
      <c r="V33" s="217"/>
      <c r="W33" s="4659" t="s">
        <v>265</v>
      </c>
      <c r="X33" s="4657" t="s">
        <v>266</v>
      </c>
      <c r="Y33" s="4656">
        <v>242</v>
      </c>
      <c r="Z33" s="181">
        <v>243</v>
      </c>
      <c r="AA33" s="182">
        <v>244</v>
      </c>
      <c r="AB33"/>
      <c r="AC33" s="218"/>
      <c r="AD33" s="4661" t="s">
        <v>267</v>
      </c>
      <c r="AE33" s="4651" t="s">
        <v>268</v>
      </c>
      <c r="AF33" s="4650">
        <v>51</v>
      </c>
      <c r="AG33" s="173">
        <v>51</v>
      </c>
      <c r="AH33" s="174">
        <v>51</v>
      </c>
      <c r="AI33"/>
      <c r="AJ33" s="219"/>
      <c r="AK33" s="4652" t="s">
        <v>269</v>
      </c>
      <c r="AL33" s="4651" t="s">
        <v>270</v>
      </c>
      <c r="AM33" s="4650">
        <v>205</v>
      </c>
      <c r="AN33" s="173">
        <v>183</v>
      </c>
      <c r="AO33" s="174">
        <v>158</v>
      </c>
      <c r="AP33" s="8"/>
      <c r="AQ33" s="10">
        <v>1</v>
      </c>
    </row>
    <row r="34" spans="2:43" s="3022" customFormat="1" ht="21" customHeight="1">
      <c r="B34" s="5191" t="s">
        <v>512</v>
      </c>
      <c r="C34" s="5191"/>
      <c r="D34" s="8"/>
      <c r="E34" s="5192" t="s">
        <v>513</v>
      </c>
      <c r="F34" s="5192"/>
      <c r="G34" s="8"/>
      <c r="H34" s="8"/>
      <c r="I34" s="8"/>
      <c r="J34" s="8"/>
      <c r="K34" s="4670" t="s">
        <v>272</v>
      </c>
      <c r="L34" s="4663" t="s">
        <v>273</v>
      </c>
      <c r="M34" s="4662">
        <v>0</v>
      </c>
      <c r="N34" s="4662">
        <v>0</v>
      </c>
      <c r="O34" s="4662">
        <v>128</v>
      </c>
      <c r="P34" s="4696" t="s">
        <v>274</v>
      </c>
      <c r="Q34" s="4663" t="s">
        <v>275</v>
      </c>
      <c r="R34" s="4662">
        <v>204</v>
      </c>
      <c r="S34" s="4662">
        <v>0</v>
      </c>
      <c r="T34" s="4662">
        <v>0</v>
      </c>
      <c r="U34" s="8"/>
      <c r="V34" s="220"/>
      <c r="W34" s="4658" t="s">
        <v>276</v>
      </c>
      <c r="X34" s="4657" t="s">
        <v>277</v>
      </c>
      <c r="Y34" s="4656">
        <v>240</v>
      </c>
      <c r="Z34" s="181">
        <v>248</v>
      </c>
      <c r="AA34" s="182">
        <v>255</v>
      </c>
      <c r="AB34"/>
      <c r="AC34" s="221"/>
      <c r="AD34" s="4660" t="s">
        <v>278</v>
      </c>
      <c r="AE34" s="4651" t="s">
        <v>279</v>
      </c>
      <c r="AF34" s="4650">
        <v>48</v>
      </c>
      <c r="AG34" s="173">
        <v>48</v>
      </c>
      <c r="AH34" s="174">
        <v>48</v>
      </c>
      <c r="AI34"/>
      <c r="AJ34" s="222"/>
      <c r="AK34" s="4652" t="s">
        <v>280</v>
      </c>
      <c r="AL34" s="4651" t="s">
        <v>281</v>
      </c>
      <c r="AM34" s="4650">
        <v>210</v>
      </c>
      <c r="AN34" s="173">
        <v>180</v>
      </c>
      <c r="AO34" s="174">
        <v>140</v>
      </c>
      <c r="AP34" s="8"/>
      <c r="AQ34" s="10">
        <v>1</v>
      </c>
    </row>
    <row r="35" spans="2:43" s="3022" customFormat="1" ht="21" customHeight="1">
      <c r="B35" s="5191"/>
      <c r="C35" s="5191"/>
      <c r="D35" s="8"/>
      <c r="E35" s="5192"/>
      <c r="F35" s="5192"/>
      <c r="G35" s="8"/>
      <c r="H35" s="8"/>
      <c r="I35" s="8"/>
      <c r="J35" s="8"/>
      <c r="K35" s="4695" t="s">
        <v>295</v>
      </c>
      <c r="L35" s="4663" t="s">
        <v>296</v>
      </c>
      <c r="M35" s="4662">
        <v>128</v>
      </c>
      <c r="N35" s="4662">
        <v>128</v>
      </c>
      <c r="O35" s="4662">
        <v>0</v>
      </c>
      <c r="P35" s="4694" t="s">
        <v>297</v>
      </c>
      <c r="Q35" s="4663" t="s">
        <v>298</v>
      </c>
      <c r="R35" s="4662">
        <v>255</v>
      </c>
      <c r="S35" s="4662">
        <v>0</v>
      </c>
      <c r="T35" s="4662">
        <v>0</v>
      </c>
      <c r="U35" s="8"/>
      <c r="V35" s="223"/>
      <c r="W35" s="4658" t="s">
        <v>299</v>
      </c>
      <c r="X35" s="4657" t="s">
        <v>300</v>
      </c>
      <c r="Y35" s="4656">
        <v>159</v>
      </c>
      <c r="Z35" s="181">
        <v>182</v>
      </c>
      <c r="AA35" s="182">
        <v>205</v>
      </c>
      <c r="AB35"/>
      <c r="AC35" s="224"/>
      <c r="AD35" s="4661" t="s">
        <v>301</v>
      </c>
      <c r="AE35" s="4651" t="s">
        <v>302</v>
      </c>
      <c r="AF35" s="4650">
        <v>46</v>
      </c>
      <c r="AG35" s="173">
        <v>46</v>
      </c>
      <c r="AH35" s="174">
        <v>46</v>
      </c>
      <c r="AI35"/>
      <c r="AJ35" s="225"/>
      <c r="AK35" s="4652" t="s">
        <v>303</v>
      </c>
      <c r="AL35" s="4651" t="s">
        <v>304</v>
      </c>
      <c r="AM35" s="4650">
        <v>205</v>
      </c>
      <c r="AN35" s="173">
        <v>179</v>
      </c>
      <c r="AO35" s="174">
        <v>139</v>
      </c>
      <c r="AP35" s="8"/>
      <c r="AQ35" s="10">
        <v>1</v>
      </c>
    </row>
    <row r="36" spans="2:43" s="3022" customFormat="1" ht="21" customHeight="1">
      <c r="B36" s="8"/>
      <c r="C36" s="8"/>
      <c r="D36" s="8"/>
      <c r="E36" s="8"/>
      <c r="F36" s="8"/>
      <c r="G36" s="8"/>
      <c r="H36" s="8"/>
      <c r="I36" s="8"/>
      <c r="J36" s="8"/>
      <c r="K36" s="4693" t="s">
        <v>306</v>
      </c>
      <c r="L36" s="4663" t="s">
        <v>119</v>
      </c>
      <c r="M36" s="4662">
        <v>128</v>
      </c>
      <c r="N36" s="4662">
        <v>0</v>
      </c>
      <c r="O36" s="4662">
        <v>128</v>
      </c>
      <c r="P36" s="4692" t="s">
        <v>307</v>
      </c>
      <c r="Q36" s="4663" t="s">
        <v>308</v>
      </c>
      <c r="R36" s="4662">
        <v>51</v>
      </c>
      <c r="S36" s="4662">
        <v>0</v>
      </c>
      <c r="T36" s="4662">
        <v>0</v>
      </c>
      <c r="U36" s="8"/>
      <c r="V36" s="226"/>
      <c r="W36" s="4658" t="s">
        <v>309</v>
      </c>
      <c r="X36" s="4657" t="s">
        <v>310</v>
      </c>
      <c r="Y36" s="4656">
        <v>0</v>
      </c>
      <c r="Z36" s="181">
        <v>178</v>
      </c>
      <c r="AA36" s="182">
        <v>238</v>
      </c>
      <c r="AB36"/>
      <c r="AC36" s="227"/>
      <c r="AD36" s="4661" t="s">
        <v>311</v>
      </c>
      <c r="AE36" s="4651" t="s">
        <v>312</v>
      </c>
      <c r="AF36" s="4650">
        <v>43</v>
      </c>
      <c r="AG36" s="173">
        <v>43</v>
      </c>
      <c r="AH36" s="174">
        <v>43</v>
      </c>
      <c r="AI36"/>
      <c r="AJ36" s="228"/>
      <c r="AK36" s="4652" t="s">
        <v>313</v>
      </c>
      <c r="AL36" s="4651" t="s">
        <v>314</v>
      </c>
      <c r="AM36" s="4650">
        <v>238</v>
      </c>
      <c r="AN36" s="173">
        <v>180</v>
      </c>
      <c r="AO36" s="174">
        <v>34</v>
      </c>
      <c r="AP36" s="8"/>
      <c r="AQ36" s="10">
        <v>1</v>
      </c>
    </row>
    <row r="37" spans="2:43" s="3022" customFormat="1" ht="21" customHeight="1">
      <c r="B37" s="8"/>
      <c r="C37" s="8"/>
      <c r="D37" s="8"/>
      <c r="E37" s="8"/>
      <c r="F37" s="8"/>
      <c r="G37" s="8"/>
      <c r="H37" s="8"/>
      <c r="I37" s="8"/>
      <c r="J37" s="8"/>
      <c r="K37" s="4691" t="s">
        <v>317</v>
      </c>
      <c r="L37" s="4663" t="s">
        <v>156</v>
      </c>
      <c r="M37" s="4662">
        <v>0</v>
      </c>
      <c r="N37" s="4662">
        <v>128</v>
      </c>
      <c r="O37" s="4662">
        <v>128</v>
      </c>
      <c r="P37" s="4690" t="s">
        <v>318</v>
      </c>
      <c r="Q37" s="4663" t="s">
        <v>319</v>
      </c>
      <c r="R37" s="4662">
        <v>51</v>
      </c>
      <c r="S37" s="4662">
        <v>0</v>
      </c>
      <c r="T37" s="4662">
        <v>0</v>
      </c>
      <c r="U37" s="8"/>
      <c r="V37" s="229"/>
      <c r="W37" s="4659" t="s">
        <v>320</v>
      </c>
      <c r="X37" s="4657" t="s">
        <v>321</v>
      </c>
      <c r="Y37" s="4656">
        <v>112</v>
      </c>
      <c r="Z37" s="181">
        <v>163</v>
      </c>
      <c r="AA37" s="182">
        <v>204</v>
      </c>
      <c r="AB37"/>
      <c r="AC37" s="230"/>
      <c r="AD37" s="4661" t="s">
        <v>322</v>
      </c>
      <c r="AE37" s="4651" t="s">
        <v>323</v>
      </c>
      <c r="AF37" s="4650">
        <v>41</v>
      </c>
      <c r="AG37" s="173">
        <v>41</v>
      </c>
      <c r="AH37" s="174">
        <v>41</v>
      </c>
      <c r="AI37"/>
      <c r="AJ37" s="231"/>
      <c r="AK37" s="4655" t="s">
        <v>324</v>
      </c>
      <c r="AL37" s="4651" t="s">
        <v>325</v>
      </c>
      <c r="AM37" s="4650">
        <v>227</v>
      </c>
      <c r="AN37" s="173">
        <v>168</v>
      </c>
      <c r="AO37" s="174">
        <v>87</v>
      </c>
      <c r="AP37" s="8"/>
      <c r="AQ37" s="10">
        <v>1</v>
      </c>
    </row>
    <row r="38" spans="2:43" s="3022" customFormat="1" ht="21" customHeight="1">
      <c r="B38" s="8"/>
      <c r="C38" s="8"/>
      <c r="D38" s="8"/>
      <c r="E38" s="8"/>
      <c r="F38" s="8"/>
      <c r="G38" s="8"/>
      <c r="H38" s="8"/>
      <c r="I38" s="8"/>
      <c r="J38" s="8"/>
      <c r="K38" s="4689" t="s">
        <v>339</v>
      </c>
      <c r="L38" s="4663" t="s">
        <v>340</v>
      </c>
      <c r="M38" s="4662">
        <v>192</v>
      </c>
      <c r="N38" s="4662">
        <v>192</v>
      </c>
      <c r="O38" s="4662">
        <v>192</v>
      </c>
      <c r="P38" s="4688" t="s">
        <v>341</v>
      </c>
      <c r="Q38" s="4663" t="s">
        <v>342</v>
      </c>
      <c r="R38" s="4662">
        <v>153</v>
      </c>
      <c r="S38" s="4662">
        <v>0</v>
      </c>
      <c r="T38" s="4662">
        <v>0</v>
      </c>
      <c r="U38" s="8"/>
      <c r="V38" s="233"/>
      <c r="W38" s="4658" t="s">
        <v>343</v>
      </c>
      <c r="X38" s="4657" t="s">
        <v>344</v>
      </c>
      <c r="Y38" s="4656">
        <v>108</v>
      </c>
      <c r="Z38" s="181">
        <v>166</v>
      </c>
      <c r="AA38" s="182">
        <v>205</v>
      </c>
      <c r="AB38"/>
      <c r="AC38" s="234"/>
      <c r="AD38" s="4661" t="s">
        <v>345</v>
      </c>
      <c r="AE38" s="4651" t="s">
        <v>346</v>
      </c>
      <c r="AF38" s="4650">
        <v>38</v>
      </c>
      <c r="AG38" s="173">
        <v>38</v>
      </c>
      <c r="AH38" s="174">
        <v>38</v>
      </c>
      <c r="AI38"/>
      <c r="AJ38" s="235"/>
      <c r="AK38" s="4652" t="s">
        <v>347</v>
      </c>
      <c r="AL38" s="4651" t="s">
        <v>348</v>
      </c>
      <c r="AM38" s="4650">
        <v>238</v>
      </c>
      <c r="AN38" s="173">
        <v>173</v>
      </c>
      <c r="AO38" s="174">
        <v>14</v>
      </c>
      <c r="AP38" s="8"/>
      <c r="AQ38" s="10">
        <v>1</v>
      </c>
    </row>
    <row r="39" spans="2:43" s="3022" customFormat="1" ht="21" customHeight="1">
      <c r="B39" s="8"/>
      <c r="C39" s="8"/>
      <c r="D39" s="8"/>
      <c r="E39" s="8"/>
      <c r="F39" s="8"/>
      <c r="G39" s="8"/>
      <c r="H39" s="8"/>
      <c r="I39" s="8"/>
      <c r="J39" s="8"/>
      <c r="K39" s="4687" t="s">
        <v>351</v>
      </c>
      <c r="L39" s="4663" t="s">
        <v>352</v>
      </c>
      <c r="M39" s="4662">
        <v>128</v>
      </c>
      <c r="N39" s="4662">
        <v>128</v>
      </c>
      <c r="O39" s="4662">
        <v>128</v>
      </c>
      <c r="P39" s="4686" t="s">
        <v>353</v>
      </c>
      <c r="Q39" s="4663" t="s">
        <v>354</v>
      </c>
      <c r="R39" s="4662">
        <v>255</v>
      </c>
      <c r="S39" s="4662">
        <v>0</v>
      </c>
      <c r="T39" s="4662">
        <v>0</v>
      </c>
      <c r="U39" s="8"/>
      <c r="V39" s="236"/>
      <c r="W39" s="4659" t="s">
        <v>355</v>
      </c>
      <c r="X39" s="4657" t="s">
        <v>356</v>
      </c>
      <c r="Y39" s="4656">
        <v>145</v>
      </c>
      <c r="Z39" s="181">
        <v>163</v>
      </c>
      <c r="AA39" s="182">
        <v>176</v>
      </c>
      <c r="AB39"/>
      <c r="AC39" s="237"/>
      <c r="AD39" s="4661" t="s">
        <v>357</v>
      </c>
      <c r="AE39" s="4651" t="s">
        <v>358</v>
      </c>
      <c r="AF39" s="4650">
        <v>36</v>
      </c>
      <c r="AG39" s="173">
        <v>36</v>
      </c>
      <c r="AH39" s="174">
        <v>36</v>
      </c>
      <c r="AI39"/>
      <c r="AJ39" s="238"/>
      <c r="AK39" s="4652" t="s">
        <v>359</v>
      </c>
      <c r="AL39" s="4651" t="s">
        <v>360</v>
      </c>
      <c r="AM39" s="4650">
        <v>205</v>
      </c>
      <c r="AN39" s="173">
        <v>170</v>
      </c>
      <c r="AO39" s="174">
        <v>125</v>
      </c>
      <c r="AP39" s="8"/>
      <c r="AQ39" s="10">
        <v>1</v>
      </c>
    </row>
    <row r="40" spans="2:43" s="3022" customFormat="1" ht="21" customHeight="1">
      <c r="B40" s="8"/>
      <c r="C40" s="8"/>
      <c r="D40" s="8"/>
      <c r="E40" s="8"/>
      <c r="F40" s="8"/>
      <c r="G40" s="8"/>
      <c r="H40" s="8"/>
      <c r="I40" s="8"/>
      <c r="J40" s="8"/>
      <c r="K40" s="4685" t="s">
        <v>363</v>
      </c>
      <c r="L40" s="4663" t="s">
        <v>364</v>
      </c>
      <c r="M40" s="4662">
        <v>153</v>
      </c>
      <c r="N40" s="4662">
        <v>153</v>
      </c>
      <c r="O40" s="4662">
        <v>255</v>
      </c>
      <c r="P40" s="4684" t="s">
        <v>365</v>
      </c>
      <c r="Q40" s="4663" t="s">
        <v>366</v>
      </c>
      <c r="R40" s="4662">
        <v>255</v>
      </c>
      <c r="S40" s="4662">
        <v>0</v>
      </c>
      <c r="T40" s="4662">
        <v>0</v>
      </c>
      <c r="U40" s="8"/>
      <c r="V40" s="239"/>
      <c r="W40" s="4658"/>
      <c r="X40" s="4657" t="s">
        <v>367</v>
      </c>
      <c r="Y40" s="4656">
        <v>51</v>
      </c>
      <c r="Z40" s="181">
        <v>153</v>
      </c>
      <c r="AA40" s="182">
        <v>204</v>
      </c>
      <c r="AB40"/>
      <c r="AC40" s="240"/>
      <c r="AD40" s="4661" t="s">
        <v>368</v>
      </c>
      <c r="AE40" s="4651" t="s">
        <v>369</v>
      </c>
      <c r="AF40" s="4650">
        <v>33</v>
      </c>
      <c r="AG40" s="173">
        <v>33</v>
      </c>
      <c r="AH40" s="174">
        <v>33</v>
      </c>
      <c r="AI40"/>
      <c r="AJ40" s="241"/>
      <c r="AK40" s="4652" t="s">
        <v>370</v>
      </c>
      <c r="AL40" s="4651" t="s">
        <v>371</v>
      </c>
      <c r="AM40" s="4650">
        <v>218</v>
      </c>
      <c r="AN40" s="173">
        <v>165</v>
      </c>
      <c r="AO40" s="174">
        <v>32</v>
      </c>
      <c r="AP40" s="8"/>
      <c r="AQ40" s="10">
        <v>1</v>
      </c>
    </row>
    <row r="41" spans="2:43" s="3022" customFormat="1" ht="21" customHeight="1">
      <c r="B41" s="8"/>
      <c r="C41" s="8"/>
      <c r="D41" s="8"/>
      <c r="E41" s="8"/>
      <c r="F41" s="8"/>
      <c r="G41" s="8"/>
      <c r="H41" s="8"/>
      <c r="I41" s="8"/>
      <c r="J41" s="8"/>
      <c r="K41" s="4669" t="s">
        <v>387</v>
      </c>
      <c r="L41" s="4663" t="s">
        <v>388</v>
      </c>
      <c r="M41" s="4662">
        <v>153</v>
      </c>
      <c r="N41" s="4662">
        <v>51</v>
      </c>
      <c r="O41" s="4662">
        <v>102</v>
      </c>
      <c r="P41" s="4683" t="s">
        <v>389</v>
      </c>
      <c r="Q41" s="4663" t="s">
        <v>390</v>
      </c>
      <c r="R41" s="4662">
        <v>255</v>
      </c>
      <c r="S41" s="4662">
        <v>0</v>
      </c>
      <c r="T41" s="4662">
        <v>0</v>
      </c>
      <c r="U41" s="8"/>
      <c r="V41" s="243"/>
      <c r="W41" s="4658" t="s">
        <v>391</v>
      </c>
      <c r="X41" s="4657" t="s">
        <v>392</v>
      </c>
      <c r="Y41" s="4656">
        <v>50</v>
      </c>
      <c r="Z41" s="181">
        <v>153</v>
      </c>
      <c r="AA41" s="182">
        <v>204</v>
      </c>
      <c r="AB41"/>
      <c r="AC41" s="244"/>
      <c r="AD41" s="4661" t="s">
        <v>393</v>
      </c>
      <c r="AE41" s="4651" t="s">
        <v>394</v>
      </c>
      <c r="AF41" s="4650">
        <v>31</v>
      </c>
      <c r="AG41" s="173">
        <v>31</v>
      </c>
      <c r="AH41" s="174">
        <v>31</v>
      </c>
      <c r="AI41"/>
      <c r="AJ41" s="245"/>
      <c r="AK41" s="4655" t="s">
        <v>395</v>
      </c>
      <c r="AL41" s="4651" t="s">
        <v>396</v>
      </c>
      <c r="AM41" s="4650">
        <v>193</v>
      </c>
      <c r="AN41" s="173">
        <v>154</v>
      </c>
      <c r="AO41" s="174">
        <v>107</v>
      </c>
      <c r="AP41" s="8"/>
      <c r="AQ41" s="10">
        <v>1</v>
      </c>
    </row>
    <row r="42" spans="2:43" s="3022" customFormat="1" ht="21" customHeight="1">
      <c r="B42" s="8"/>
      <c r="C42" s="8"/>
      <c r="D42" s="8"/>
      <c r="E42" s="8"/>
      <c r="F42" s="8"/>
      <c r="G42" s="8"/>
      <c r="H42" s="8"/>
      <c r="I42" s="8"/>
      <c r="J42" s="8"/>
      <c r="K42" s="4682" t="s">
        <v>398</v>
      </c>
      <c r="L42" s="4663" t="s">
        <v>399</v>
      </c>
      <c r="M42" s="4662"/>
      <c r="N42" s="4662"/>
      <c r="O42" s="4662"/>
      <c r="P42" s="4681" t="s">
        <v>400</v>
      </c>
      <c r="Q42" s="4663" t="s">
        <v>401</v>
      </c>
      <c r="R42" s="4662">
        <v>102</v>
      </c>
      <c r="S42" s="4662">
        <v>0</v>
      </c>
      <c r="T42" s="4662">
        <v>0</v>
      </c>
      <c r="U42" s="8"/>
      <c r="V42" s="251"/>
      <c r="W42" s="4658" t="s">
        <v>402</v>
      </c>
      <c r="X42" s="4657" t="s">
        <v>403</v>
      </c>
      <c r="Y42" s="4656">
        <v>0</v>
      </c>
      <c r="Z42" s="181">
        <v>154</v>
      </c>
      <c r="AA42" s="182">
        <v>205</v>
      </c>
      <c r="AB42"/>
      <c r="AC42" s="252"/>
      <c r="AD42" s="4661" t="s">
        <v>404</v>
      </c>
      <c r="AE42" s="4651" t="s">
        <v>405</v>
      </c>
      <c r="AF42" s="4650">
        <v>28</v>
      </c>
      <c r="AG42" s="173">
        <v>28</v>
      </c>
      <c r="AH42" s="174">
        <v>28</v>
      </c>
      <c r="AI42"/>
      <c r="AJ42" s="253"/>
      <c r="AK42" s="4655" t="s">
        <v>406</v>
      </c>
      <c r="AL42" s="4651" t="s">
        <v>407</v>
      </c>
      <c r="AM42" s="4650">
        <v>174</v>
      </c>
      <c r="AN42" s="173">
        <v>155</v>
      </c>
      <c r="AO42" s="174">
        <v>130</v>
      </c>
      <c r="AP42" s="8"/>
      <c r="AQ42" s="10">
        <v>1</v>
      </c>
    </row>
    <row r="43" spans="2:43" s="3022" customFormat="1" ht="21" customHeight="1">
      <c r="B43" s="8"/>
      <c r="C43" s="8"/>
      <c r="D43" s="8"/>
      <c r="E43" s="8"/>
      <c r="F43" s="8"/>
      <c r="G43" s="8"/>
      <c r="H43" s="8"/>
      <c r="I43" s="8"/>
      <c r="J43" s="8"/>
      <c r="K43" s="4680" t="s">
        <v>409</v>
      </c>
      <c r="L43" s="4663" t="s">
        <v>203</v>
      </c>
      <c r="M43" s="4662">
        <v>204</v>
      </c>
      <c r="N43" s="4662">
        <v>255</v>
      </c>
      <c r="O43" s="4662">
        <v>255</v>
      </c>
      <c r="P43" s="4679" t="s">
        <v>410</v>
      </c>
      <c r="Q43" s="4663" t="s">
        <v>411</v>
      </c>
      <c r="R43" s="4662">
        <v>150</v>
      </c>
      <c r="S43" s="4662">
        <v>150</v>
      </c>
      <c r="T43" s="4662">
        <v>150</v>
      </c>
      <c r="U43" s="8"/>
      <c r="V43" s="266"/>
      <c r="W43" s="4659" t="s">
        <v>412</v>
      </c>
      <c r="X43" s="4657" t="s">
        <v>413</v>
      </c>
      <c r="Y43" s="4656">
        <v>58</v>
      </c>
      <c r="Z43" s="181">
        <v>142</v>
      </c>
      <c r="AA43" s="182">
        <v>186</v>
      </c>
      <c r="AB43"/>
      <c r="AC43" s="267"/>
      <c r="AD43" s="4661" t="s">
        <v>414</v>
      </c>
      <c r="AE43" s="4651" t="s">
        <v>415</v>
      </c>
      <c r="AF43" s="4650">
        <v>26</v>
      </c>
      <c r="AG43" s="173">
        <v>26</v>
      </c>
      <c r="AH43" s="174">
        <v>26</v>
      </c>
      <c r="AI43"/>
      <c r="AJ43" s="268"/>
      <c r="AK43" s="4652" t="s">
        <v>416</v>
      </c>
      <c r="AL43" s="4651" t="s">
        <v>417</v>
      </c>
      <c r="AM43" s="4650">
        <v>205</v>
      </c>
      <c r="AN43" s="173">
        <v>155</v>
      </c>
      <c r="AO43" s="174">
        <v>29</v>
      </c>
      <c r="AP43" s="8"/>
      <c r="AQ43" s="10">
        <v>1</v>
      </c>
    </row>
    <row r="44" spans="2:43" s="3022" customFormat="1" ht="21" customHeight="1">
      <c r="B44" s="8"/>
      <c r="C44" s="8"/>
      <c r="D44" s="8"/>
      <c r="E44" s="8"/>
      <c r="F44" s="8"/>
      <c r="G44" s="8"/>
      <c r="H44" s="8"/>
      <c r="I44" s="8"/>
      <c r="J44" s="8"/>
      <c r="K44" s="4678" t="s">
        <v>443</v>
      </c>
      <c r="L44" s="4663" t="s">
        <v>444</v>
      </c>
      <c r="M44" s="4662">
        <v>102</v>
      </c>
      <c r="N44" s="4662">
        <v>0</v>
      </c>
      <c r="O44" s="4662">
        <v>102</v>
      </c>
      <c r="P44" s="4677" t="s">
        <v>445</v>
      </c>
      <c r="Q44" s="4663" t="s">
        <v>446</v>
      </c>
      <c r="R44" s="4662">
        <v>0</v>
      </c>
      <c r="S44" s="4662">
        <v>51</v>
      </c>
      <c r="T44" s="4662">
        <v>102</v>
      </c>
      <c r="U44" s="8"/>
      <c r="V44" s="269"/>
      <c r="W44" s="4658" t="s">
        <v>447</v>
      </c>
      <c r="X44" s="4657" t="s">
        <v>448</v>
      </c>
      <c r="Y44" s="4656">
        <v>119</v>
      </c>
      <c r="Z44" s="181">
        <v>136</v>
      </c>
      <c r="AA44" s="182">
        <v>153</v>
      </c>
      <c r="AB44"/>
      <c r="AC44" s="270"/>
      <c r="AD44" s="4661" t="s">
        <v>449</v>
      </c>
      <c r="AE44" s="4651" t="s">
        <v>450</v>
      </c>
      <c r="AF44" s="4650">
        <v>23</v>
      </c>
      <c r="AG44" s="173">
        <v>23</v>
      </c>
      <c r="AH44" s="174">
        <v>23</v>
      </c>
      <c r="AI44"/>
      <c r="AJ44" s="271"/>
      <c r="AK44" s="4652" t="s">
        <v>451</v>
      </c>
      <c r="AL44" s="4651" t="s">
        <v>452</v>
      </c>
      <c r="AM44" s="4650">
        <v>205</v>
      </c>
      <c r="AN44" s="173">
        <v>149</v>
      </c>
      <c r="AO44" s="174">
        <v>12</v>
      </c>
      <c r="AP44" s="8"/>
      <c r="AQ44" s="10">
        <v>1</v>
      </c>
    </row>
    <row r="45" spans="2:43" s="3022" customFormat="1" ht="21" customHeight="1">
      <c r="B45" s="8"/>
      <c r="C45" s="8"/>
      <c r="D45" s="8"/>
      <c r="E45" s="8"/>
      <c r="F45" s="8"/>
      <c r="G45" s="8"/>
      <c r="H45" s="8"/>
      <c r="I45" s="8"/>
      <c r="J45" s="8"/>
      <c r="K45" s="4676" t="s">
        <v>454</v>
      </c>
      <c r="L45" s="4663" t="s">
        <v>455</v>
      </c>
      <c r="M45" s="4662">
        <v>255</v>
      </c>
      <c r="N45" s="4662">
        <v>128</v>
      </c>
      <c r="O45" s="4662">
        <v>128</v>
      </c>
      <c r="P45" s="4675" t="s">
        <v>456</v>
      </c>
      <c r="Q45" s="4663" t="s">
        <v>457</v>
      </c>
      <c r="R45" s="4662">
        <v>51</v>
      </c>
      <c r="S45" s="4662">
        <v>153</v>
      </c>
      <c r="T45" s="4662">
        <v>102</v>
      </c>
      <c r="U45" s="8"/>
      <c r="V45" s="273"/>
      <c r="W45" s="4658" t="s">
        <v>458</v>
      </c>
      <c r="X45" s="4657" t="s">
        <v>459</v>
      </c>
      <c r="Y45" s="4656">
        <v>112</v>
      </c>
      <c r="Z45" s="181">
        <v>128</v>
      </c>
      <c r="AA45" s="182">
        <v>144</v>
      </c>
      <c r="AB45"/>
      <c r="AC45" s="274"/>
      <c r="AD45" s="4661" t="s">
        <v>460</v>
      </c>
      <c r="AE45" s="4651" t="s">
        <v>461</v>
      </c>
      <c r="AF45" s="4650">
        <v>20</v>
      </c>
      <c r="AG45" s="173">
        <v>20</v>
      </c>
      <c r="AH45" s="174">
        <v>20</v>
      </c>
      <c r="AI45"/>
      <c r="AJ45" s="275"/>
      <c r="AK45" s="4652" t="s">
        <v>462</v>
      </c>
      <c r="AL45" s="4651" t="s">
        <v>463</v>
      </c>
      <c r="AM45" s="4650">
        <v>204</v>
      </c>
      <c r="AN45" s="173">
        <v>153</v>
      </c>
      <c r="AO45" s="174">
        <v>0</v>
      </c>
      <c r="AP45" s="8"/>
      <c r="AQ45" s="10">
        <v>1</v>
      </c>
    </row>
    <row r="46" spans="2:43" s="3022" customFormat="1" ht="21" customHeight="1">
      <c r="B46" s="8"/>
      <c r="C46" s="8"/>
      <c r="D46" s="8"/>
      <c r="E46" s="8"/>
      <c r="F46" s="8"/>
      <c r="G46" s="8"/>
      <c r="H46" s="8"/>
      <c r="I46" s="8"/>
      <c r="J46" s="8"/>
      <c r="K46" s="4674" t="s">
        <v>481</v>
      </c>
      <c r="L46" s="4663" t="s">
        <v>482</v>
      </c>
      <c r="M46" s="4662">
        <v>0</v>
      </c>
      <c r="N46" s="4662">
        <v>102</v>
      </c>
      <c r="O46" s="4662">
        <v>204</v>
      </c>
      <c r="P46" s="4673" t="s">
        <v>483</v>
      </c>
      <c r="Q46" s="4663" t="s">
        <v>484</v>
      </c>
      <c r="R46" s="4662">
        <v>51</v>
      </c>
      <c r="S46" s="4662">
        <v>51</v>
      </c>
      <c r="T46" s="4662">
        <v>0</v>
      </c>
      <c r="U46" s="8"/>
      <c r="V46" s="277"/>
      <c r="W46" s="4658" t="s">
        <v>485</v>
      </c>
      <c r="X46" s="4657" t="s">
        <v>486</v>
      </c>
      <c r="Y46" s="4656">
        <v>108</v>
      </c>
      <c r="Z46" s="181">
        <v>123</v>
      </c>
      <c r="AA46" s="182">
        <v>139</v>
      </c>
      <c r="AB46"/>
      <c r="AC46" s="278"/>
      <c r="AD46" s="4661" t="s">
        <v>487</v>
      </c>
      <c r="AE46" s="4651" t="s">
        <v>488</v>
      </c>
      <c r="AF46" s="4650">
        <v>18</v>
      </c>
      <c r="AG46" s="173">
        <v>18</v>
      </c>
      <c r="AH46" s="174">
        <v>18</v>
      </c>
      <c r="AI46"/>
      <c r="AJ46" s="279"/>
      <c r="AK46" s="4655" t="s">
        <v>489</v>
      </c>
      <c r="AL46" s="4651" t="s">
        <v>490</v>
      </c>
      <c r="AM46" s="4650">
        <v>190</v>
      </c>
      <c r="AN46" s="173">
        <v>138</v>
      </c>
      <c r="AO46" s="174">
        <v>61</v>
      </c>
      <c r="AP46" s="8"/>
      <c r="AQ46" s="10">
        <v>1</v>
      </c>
    </row>
    <row r="47" spans="2:43" s="3022" customFormat="1" ht="21" customHeight="1">
      <c r="B47" s="8"/>
      <c r="C47" s="8"/>
      <c r="D47" s="8"/>
      <c r="E47" s="8"/>
      <c r="F47" s="8"/>
      <c r="G47" s="8"/>
      <c r="H47" s="8"/>
      <c r="I47" s="8"/>
      <c r="J47" s="8"/>
      <c r="K47" s="4672" t="s">
        <v>502</v>
      </c>
      <c r="L47" s="4663" t="s">
        <v>503</v>
      </c>
      <c r="M47" s="4662">
        <v>204</v>
      </c>
      <c r="N47" s="4662">
        <v>204</v>
      </c>
      <c r="O47" s="4662">
        <v>255</v>
      </c>
      <c r="P47" s="4671" t="s">
        <v>504</v>
      </c>
      <c r="Q47" s="4663" t="s">
        <v>505</v>
      </c>
      <c r="R47" s="4662">
        <v>153</v>
      </c>
      <c r="S47" s="4662">
        <v>51</v>
      </c>
      <c r="T47" s="4662">
        <v>0</v>
      </c>
      <c r="U47" s="8"/>
      <c r="V47" s="281"/>
      <c r="W47" s="4659" t="s">
        <v>506</v>
      </c>
      <c r="X47" s="4657" t="s">
        <v>507</v>
      </c>
      <c r="Y47" s="4656">
        <v>103</v>
      </c>
      <c r="Z47" s="181">
        <v>113</v>
      </c>
      <c r="AA47" s="182">
        <v>121</v>
      </c>
      <c r="AB47"/>
      <c r="AC47" s="282"/>
      <c r="AD47" s="4661" t="s">
        <v>508</v>
      </c>
      <c r="AE47" s="4651" t="s">
        <v>509</v>
      </c>
      <c r="AF47" s="4650">
        <v>15</v>
      </c>
      <c r="AG47" s="173">
        <v>15</v>
      </c>
      <c r="AH47" s="174">
        <v>15</v>
      </c>
      <c r="AI47"/>
      <c r="AJ47" s="283"/>
      <c r="AK47" s="4652" t="s">
        <v>510</v>
      </c>
      <c r="AL47" s="4651" t="s">
        <v>511</v>
      </c>
      <c r="AM47" s="4650">
        <v>184</v>
      </c>
      <c r="AN47" s="173">
        <v>134</v>
      </c>
      <c r="AO47" s="174">
        <v>11</v>
      </c>
      <c r="AP47" s="8"/>
      <c r="AQ47" s="10">
        <v>1</v>
      </c>
    </row>
    <row r="48" spans="2:43" s="3022" customFormat="1" ht="21" customHeight="1">
      <c r="B48" s="8"/>
      <c r="C48" s="8"/>
      <c r="D48" s="8"/>
      <c r="E48" s="8"/>
      <c r="F48" s="8"/>
      <c r="G48" s="8"/>
      <c r="H48" s="8"/>
      <c r="I48" s="8"/>
      <c r="J48" s="8"/>
      <c r="K48" s="4670" t="s">
        <v>514</v>
      </c>
      <c r="L48" s="4663" t="s">
        <v>273</v>
      </c>
      <c r="M48" s="4662">
        <v>0</v>
      </c>
      <c r="N48" s="4662">
        <v>0</v>
      </c>
      <c r="O48" s="4662">
        <v>128</v>
      </c>
      <c r="P48" s="4669" t="s">
        <v>515</v>
      </c>
      <c r="Q48" s="4663" t="s">
        <v>388</v>
      </c>
      <c r="R48" s="4662">
        <v>153</v>
      </c>
      <c r="S48" s="4662">
        <v>51</v>
      </c>
      <c r="T48" s="4662">
        <v>102</v>
      </c>
      <c r="U48" s="8"/>
      <c r="V48" s="288"/>
      <c r="W48" s="4658" t="s">
        <v>516</v>
      </c>
      <c r="X48" s="4657" t="s">
        <v>517</v>
      </c>
      <c r="Y48" s="4656">
        <v>74</v>
      </c>
      <c r="Z48" s="181">
        <v>112</v>
      </c>
      <c r="AA48" s="182">
        <v>139</v>
      </c>
      <c r="AB48"/>
      <c r="AC48" s="289"/>
      <c r="AD48" s="4661" t="s">
        <v>518</v>
      </c>
      <c r="AE48" s="4651" t="s">
        <v>519</v>
      </c>
      <c r="AF48" s="4650">
        <v>13</v>
      </c>
      <c r="AG48" s="173">
        <v>13</v>
      </c>
      <c r="AH48" s="174">
        <v>13</v>
      </c>
      <c r="AI48"/>
      <c r="AJ48" s="290"/>
      <c r="AK48" s="4652" t="s">
        <v>520</v>
      </c>
      <c r="AL48" s="4651" t="s">
        <v>521</v>
      </c>
      <c r="AM48" s="4650">
        <v>166</v>
      </c>
      <c r="AN48" s="173">
        <v>125</v>
      </c>
      <c r="AO48" s="174">
        <v>61</v>
      </c>
      <c r="AP48" s="8"/>
      <c r="AQ48" s="10">
        <v>1</v>
      </c>
    </row>
    <row r="49" spans="1:43" s="3022" customFormat="1" ht="21" customHeight="1">
      <c r="A49"/>
      <c r="B49" s="8"/>
      <c r="C49" s="8"/>
      <c r="D49" s="8"/>
      <c r="E49" s="8"/>
      <c r="F49" s="8"/>
      <c r="G49" s="8"/>
      <c r="H49" s="8"/>
      <c r="I49" s="8"/>
      <c r="J49" s="8"/>
      <c r="K49" s="4668" t="s">
        <v>522</v>
      </c>
      <c r="L49" s="4663" t="s">
        <v>523</v>
      </c>
      <c r="M49" s="4662">
        <v>255</v>
      </c>
      <c r="N49" s="4662">
        <v>0</v>
      </c>
      <c r="O49" s="4662">
        <v>255</v>
      </c>
      <c r="P49" s="4667" t="s">
        <v>524</v>
      </c>
      <c r="Q49" s="4663" t="s">
        <v>525</v>
      </c>
      <c r="R49" s="4662">
        <v>51</v>
      </c>
      <c r="S49" s="4662">
        <v>51</v>
      </c>
      <c r="T49" s="4662">
        <v>153</v>
      </c>
      <c r="U49" s="8"/>
      <c r="V49" s="295"/>
      <c r="W49" s="4658" t="s">
        <v>526</v>
      </c>
      <c r="X49" s="4657" t="s">
        <v>527</v>
      </c>
      <c r="Y49" s="4656">
        <v>35</v>
      </c>
      <c r="Z49" s="181">
        <v>107</v>
      </c>
      <c r="AA49" s="182">
        <v>142</v>
      </c>
      <c r="AB49"/>
      <c r="AC49" s="296"/>
      <c r="AD49" s="4661" t="s">
        <v>528</v>
      </c>
      <c r="AE49" s="4651" t="s">
        <v>529</v>
      </c>
      <c r="AF49" s="4650">
        <v>10</v>
      </c>
      <c r="AG49" s="173">
        <v>10</v>
      </c>
      <c r="AH49" s="174">
        <v>10</v>
      </c>
      <c r="AI49"/>
      <c r="AJ49" s="297"/>
      <c r="AK49" s="4655" t="s">
        <v>530</v>
      </c>
      <c r="AL49" s="4651" t="s">
        <v>531</v>
      </c>
      <c r="AM49" s="4650">
        <v>148</v>
      </c>
      <c r="AN49" s="173">
        <v>127</v>
      </c>
      <c r="AO49" s="174">
        <v>96</v>
      </c>
      <c r="AP49" s="8"/>
      <c r="AQ49" s="10">
        <v>1</v>
      </c>
    </row>
    <row r="50" spans="1:43" s="3022" customFormat="1" ht="21" customHeight="1">
      <c r="A50"/>
      <c r="B50" s="8"/>
      <c r="C50" s="8"/>
      <c r="D50" s="8"/>
      <c r="E50" s="8"/>
      <c r="F50" s="8"/>
      <c r="G50" s="8"/>
      <c r="H50" s="8"/>
      <c r="I50" s="8"/>
      <c r="J50" s="8"/>
      <c r="K50" s="4666" t="s">
        <v>543</v>
      </c>
      <c r="L50" s="4663" t="s">
        <v>544</v>
      </c>
      <c r="M50" s="4662">
        <v>255</v>
      </c>
      <c r="N50" s="4662">
        <v>255</v>
      </c>
      <c r="O50" s="4662">
        <v>0</v>
      </c>
      <c r="P50" s="4665" t="s">
        <v>545</v>
      </c>
      <c r="Q50" s="4663" t="s">
        <v>546</v>
      </c>
      <c r="R50" s="4662">
        <v>51</v>
      </c>
      <c r="S50" s="4662">
        <v>51</v>
      </c>
      <c r="T50" s="4662">
        <v>51</v>
      </c>
      <c r="U50" s="8"/>
      <c r="V50" s="298"/>
      <c r="W50" s="4659" t="s">
        <v>547</v>
      </c>
      <c r="X50" s="4657" t="s">
        <v>548</v>
      </c>
      <c r="Y50" s="4656">
        <v>83</v>
      </c>
      <c r="Z50" s="181">
        <v>104</v>
      </c>
      <c r="AA50" s="182">
        <v>120</v>
      </c>
      <c r="AB50"/>
      <c r="AC50" s="299"/>
      <c r="AD50" s="4661" t="s">
        <v>549</v>
      </c>
      <c r="AE50" s="4651" t="s">
        <v>550</v>
      </c>
      <c r="AF50" s="4650">
        <v>8</v>
      </c>
      <c r="AG50" s="173">
        <v>8</v>
      </c>
      <c r="AH50" s="174">
        <v>8</v>
      </c>
      <c r="AI50"/>
      <c r="AJ50" s="300"/>
      <c r="AK50" s="4655" t="s">
        <v>551</v>
      </c>
      <c r="AL50" s="4651" t="s">
        <v>552</v>
      </c>
      <c r="AM50" s="4650">
        <v>150</v>
      </c>
      <c r="AN50" s="173">
        <v>124</v>
      </c>
      <c r="AO50" s="174">
        <v>92</v>
      </c>
      <c r="AP50" s="8"/>
      <c r="AQ50" s="10">
        <v>1</v>
      </c>
    </row>
    <row r="51" spans="1:43" s="3022" customFormat="1" ht="21" customHeight="1">
      <c r="A51"/>
      <c r="B51" s="8"/>
      <c r="C51" s="8"/>
      <c r="D51" s="8"/>
      <c r="E51" s="8"/>
      <c r="F51" s="8"/>
      <c r="G51" s="8"/>
      <c r="H51" s="8"/>
      <c r="I51" s="8"/>
      <c r="J51" s="8"/>
      <c r="K51" s="4664" t="s">
        <v>554</v>
      </c>
      <c r="L51" s="4663" t="s">
        <v>555</v>
      </c>
      <c r="M51" s="4662">
        <v>0</v>
      </c>
      <c r="N51" s="4662">
        <v>255</v>
      </c>
      <c r="O51" s="4662">
        <v>255</v>
      </c>
      <c r="P51" s="8"/>
      <c r="Q51" s="8"/>
      <c r="R51" s="8"/>
      <c r="S51" s="8"/>
      <c r="T51" s="8"/>
      <c r="U51" s="8"/>
      <c r="V51" s="302"/>
      <c r="W51" s="4658" t="s">
        <v>556</v>
      </c>
      <c r="X51" s="4657" t="s">
        <v>557</v>
      </c>
      <c r="Y51" s="4656">
        <v>0</v>
      </c>
      <c r="Z51" s="181">
        <v>104</v>
      </c>
      <c r="AA51" s="182">
        <v>139</v>
      </c>
      <c r="AB51"/>
      <c r="AC51" s="303"/>
      <c r="AD51" s="4661" t="s">
        <v>558</v>
      </c>
      <c r="AE51" s="4651" t="s">
        <v>559</v>
      </c>
      <c r="AF51" s="4650">
        <v>5</v>
      </c>
      <c r="AG51" s="173">
        <v>5</v>
      </c>
      <c r="AH51" s="174">
        <v>5</v>
      </c>
      <c r="AI51"/>
      <c r="AJ51" s="304"/>
      <c r="AK51" s="4652" t="s">
        <v>560</v>
      </c>
      <c r="AL51" s="4651" t="s">
        <v>561</v>
      </c>
      <c r="AM51" s="4650">
        <v>139</v>
      </c>
      <c r="AN51" s="173">
        <v>125</v>
      </c>
      <c r="AO51" s="174">
        <v>107</v>
      </c>
      <c r="AP51" s="8"/>
      <c r="AQ51" s="10">
        <v>1</v>
      </c>
    </row>
    <row r="52" spans="1:43" s="3022" customFormat="1" ht="21" customHeight="1">
      <c r="A52"/>
      <c r="B52" s="8"/>
      <c r="C52" s="8"/>
      <c r="D52" s="8"/>
      <c r="E52" s="8"/>
      <c r="F52" s="8"/>
      <c r="G52" s="8"/>
      <c r="H52" s="8"/>
      <c r="I52" s="8"/>
      <c r="J52" s="8"/>
      <c r="K52" s="8"/>
      <c r="L52" s="8"/>
      <c r="M52" s="8"/>
      <c r="N52" s="8"/>
      <c r="O52" s="8"/>
      <c r="P52" s="8"/>
      <c r="Q52" s="8"/>
      <c r="R52" s="8"/>
      <c r="S52" s="8"/>
      <c r="T52" s="8"/>
      <c r="U52" s="8"/>
      <c r="V52" s="306"/>
      <c r="W52" s="4659" t="s">
        <v>564</v>
      </c>
      <c r="X52" s="4657" t="s">
        <v>565</v>
      </c>
      <c r="Y52" s="4656">
        <v>81</v>
      </c>
      <c r="Z52" s="181">
        <v>88</v>
      </c>
      <c r="AA52" s="182">
        <v>94</v>
      </c>
      <c r="AB52"/>
      <c r="AC52" s="307"/>
      <c r="AD52" s="4661" t="s">
        <v>566</v>
      </c>
      <c r="AE52" s="4651" t="s">
        <v>567</v>
      </c>
      <c r="AF52" s="4650">
        <v>3</v>
      </c>
      <c r="AG52" s="173">
        <v>3</v>
      </c>
      <c r="AH52" s="174">
        <v>3</v>
      </c>
      <c r="AI52"/>
      <c r="AJ52" s="308"/>
      <c r="AK52" s="4652" t="s">
        <v>568</v>
      </c>
      <c r="AL52" s="4651" t="s">
        <v>569</v>
      </c>
      <c r="AM52" s="4650">
        <v>139</v>
      </c>
      <c r="AN52" s="173">
        <v>121</v>
      </c>
      <c r="AO52" s="174">
        <v>94</v>
      </c>
      <c r="AP52" s="8"/>
      <c r="AQ52" s="10">
        <v>1</v>
      </c>
    </row>
    <row r="53" spans="1:43" s="3022" customFormat="1" ht="21" customHeight="1">
      <c r="A53"/>
      <c r="B53" s="8"/>
      <c r="C53" s="8"/>
      <c r="D53" s="8"/>
      <c r="E53" s="8"/>
      <c r="F53" s="8"/>
      <c r="G53" s="8"/>
      <c r="H53" s="8"/>
      <c r="I53" s="8"/>
      <c r="J53" s="8"/>
      <c r="K53" s="310" t="s">
        <v>583</v>
      </c>
      <c r="L53"/>
      <c r="M53"/>
      <c r="N53"/>
      <c r="O53"/>
      <c r="P53"/>
      <c r="Q53"/>
      <c r="R53"/>
      <c r="S53"/>
      <c r="T53" s="8"/>
      <c r="U53" s="8"/>
      <c r="V53" s="311"/>
      <c r="W53" s="4659" t="s">
        <v>584</v>
      </c>
      <c r="X53" s="4657" t="s">
        <v>585</v>
      </c>
      <c r="Y53" s="4656">
        <v>36</v>
      </c>
      <c r="Z53" s="181">
        <v>68</v>
      </c>
      <c r="AA53" s="182">
        <v>92</v>
      </c>
      <c r="AB53"/>
      <c r="AC53" s="312"/>
      <c r="AD53" s="4660" t="s">
        <v>586</v>
      </c>
      <c r="AE53" s="4651" t="s">
        <v>587</v>
      </c>
      <c r="AF53" s="4650">
        <v>255</v>
      </c>
      <c r="AG53" s="173">
        <v>255</v>
      </c>
      <c r="AH53" s="174">
        <v>0</v>
      </c>
      <c r="AI53"/>
      <c r="AJ53" s="313"/>
      <c r="AK53" s="4652" t="s">
        <v>588</v>
      </c>
      <c r="AL53" s="4651" t="s">
        <v>589</v>
      </c>
      <c r="AM53" s="4650">
        <v>139</v>
      </c>
      <c r="AN53" s="173">
        <v>115</v>
      </c>
      <c r="AO53" s="174">
        <v>85</v>
      </c>
      <c r="AP53" s="8"/>
      <c r="AQ53" s="10">
        <v>1</v>
      </c>
    </row>
    <row r="54" spans="1:43" s="3022" customFormat="1" ht="21" customHeight="1">
      <c r="A54"/>
      <c r="B54" s="8"/>
      <c r="C54" s="8"/>
      <c r="D54" s="8"/>
      <c r="E54" s="8"/>
      <c r="F54" s="8"/>
      <c r="G54" s="8"/>
      <c r="H54" s="8"/>
      <c r="I54" s="8"/>
      <c r="J54" s="8"/>
      <c r="K54" s="315" t="s">
        <v>591</v>
      </c>
      <c r="L54"/>
      <c r="M54"/>
      <c r="N54"/>
      <c r="O54"/>
      <c r="P54"/>
      <c r="Q54"/>
      <c r="R54"/>
      <c r="S54"/>
      <c r="T54" s="8"/>
      <c r="U54" s="8"/>
      <c r="V54" s="316"/>
      <c r="W54" s="4659" t="s">
        <v>592</v>
      </c>
      <c r="X54" s="4657" t="s">
        <v>593</v>
      </c>
      <c r="Y54" s="4656">
        <v>54</v>
      </c>
      <c r="Z54" s="181">
        <v>69</v>
      </c>
      <c r="AA54" s="182">
        <v>79</v>
      </c>
      <c r="AB54"/>
      <c r="AC54" s="317"/>
      <c r="AD54" s="4660" t="s">
        <v>594</v>
      </c>
      <c r="AE54" s="4651" t="s">
        <v>595</v>
      </c>
      <c r="AF54" s="4650">
        <v>234</v>
      </c>
      <c r="AG54" s="173">
        <v>230</v>
      </c>
      <c r="AH54" s="174">
        <v>121</v>
      </c>
      <c r="AI54"/>
      <c r="AJ54" s="318"/>
      <c r="AK54" s="4655" t="s">
        <v>596</v>
      </c>
      <c r="AL54" s="4651" t="s">
        <v>597</v>
      </c>
      <c r="AM54" s="4650">
        <v>128</v>
      </c>
      <c r="AN54" s="173">
        <v>109</v>
      </c>
      <c r="AO54" s="174">
        <v>90</v>
      </c>
      <c r="AP54" s="8"/>
      <c r="AQ54" s="10">
        <v>1</v>
      </c>
    </row>
    <row r="55" spans="1:43" s="3022" customFormat="1" ht="21" customHeight="1">
      <c r="A55"/>
      <c r="B55" s="8"/>
      <c r="C55" s="8"/>
      <c r="D55" s="8"/>
      <c r="E55" s="8"/>
      <c r="F55" s="8"/>
      <c r="G55" s="8"/>
      <c r="H55" s="8"/>
      <c r="I55" s="8"/>
      <c r="J55" s="8"/>
      <c r="K55"/>
      <c r="L55"/>
      <c r="M55"/>
      <c r="N55"/>
      <c r="O55"/>
      <c r="P55"/>
      <c r="Q55"/>
      <c r="R55"/>
      <c r="S55"/>
      <c r="T55" s="8"/>
      <c r="U55" s="8"/>
      <c r="V55" s="321"/>
      <c r="W55" s="4659" t="s">
        <v>600</v>
      </c>
      <c r="X55" s="4657" t="s">
        <v>601</v>
      </c>
      <c r="Y55" s="4656">
        <v>32</v>
      </c>
      <c r="Z55" s="181">
        <v>40</v>
      </c>
      <c r="AA55" s="182">
        <v>48</v>
      </c>
      <c r="AB55"/>
      <c r="AC55" s="322"/>
      <c r="AD55" s="4660" t="s">
        <v>602</v>
      </c>
      <c r="AE55" s="4651" t="s">
        <v>603</v>
      </c>
      <c r="AF55" s="4650">
        <v>247</v>
      </c>
      <c r="AG55" s="173">
        <v>255</v>
      </c>
      <c r="AH55" s="174">
        <v>60</v>
      </c>
      <c r="AI55"/>
      <c r="AJ55" s="323"/>
      <c r="AK55" s="4655" t="s">
        <v>604</v>
      </c>
      <c r="AL55" s="4651" t="s">
        <v>605</v>
      </c>
      <c r="AM55" s="4650">
        <v>139</v>
      </c>
      <c r="AN55" s="173">
        <v>108</v>
      </c>
      <c r="AO55" s="174">
        <v>66</v>
      </c>
      <c r="AP55" s="8"/>
      <c r="AQ55" s="10">
        <v>1</v>
      </c>
    </row>
    <row r="56" spans="1:43" s="3022" customFormat="1" ht="21" customHeight="1">
      <c r="A56"/>
      <c r="B56" s="8"/>
      <c r="C56" s="8"/>
      <c r="D56" s="8"/>
      <c r="E56" s="8"/>
      <c r="F56" s="8"/>
      <c r="G56" s="8"/>
      <c r="H56" s="8"/>
      <c r="I56" s="8"/>
      <c r="J56" s="8"/>
      <c r="K56" s="324" t="s">
        <v>618</v>
      </c>
      <c r="L56" s="325" t="s">
        <v>619</v>
      </c>
      <c r="M56" s="326" t="s">
        <v>620</v>
      </c>
      <c r="N56" s="327" t="s">
        <v>621</v>
      </c>
      <c r="O56" s="328" t="s">
        <v>622</v>
      </c>
      <c r="P56" s="329" t="s">
        <v>623</v>
      </c>
      <c r="Q56" s="330" t="s">
        <v>624</v>
      </c>
      <c r="R56" s="331" t="s">
        <v>625</v>
      </c>
      <c r="S56" s="332" t="s">
        <v>626</v>
      </c>
      <c r="T56" s="8"/>
      <c r="U56" s="8"/>
      <c r="V56" s="333"/>
      <c r="W56" s="4659" t="s">
        <v>627</v>
      </c>
      <c r="X56" s="4657" t="s">
        <v>628</v>
      </c>
      <c r="Y56" s="4656">
        <v>32</v>
      </c>
      <c r="Z56" s="181">
        <v>36</v>
      </c>
      <c r="AA56" s="182">
        <v>40</v>
      </c>
      <c r="AB56"/>
      <c r="AC56" s="334"/>
      <c r="AD56" s="4661" t="s">
        <v>629</v>
      </c>
      <c r="AE56" s="4651" t="s">
        <v>630</v>
      </c>
      <c r="AF56" s="4650">
        <v>205</v>
      </c>
      <c r="AG56" s="173">
        <v>205</v>
      </c>
      <c r="AH56" s="174">
        <v>180</v>
      </c>
      <c r="AI56"/>
      <c r="AJ56" s="335"/>
      <c r="AK56" s="4655" t="s">
        <v>631</v>
      </c>
      <c r="AL56" s="4651" t="s">
        <v>632</v>
      </c>
      <c r="AM56" s="4650">
        <v>126</v>
      </c>
      <c r="AN56" s="173">
        <v>109</v>
      </c>
      <c r="AO56" s="174">
        <v>90</v>
      </c>
      <c r="AP56" s="8"/>
      <c r="AQ56" s="10">
        <v>1</v>
      </c>
    </row>
    <row r="57" spans="1:43" s="3022" customFormat="1" ht="21" customHeight="1">
      <c r="A57"/>
      <c r="B57" s="8"/>
      <c r="C57" s="8"/>
      <c r="D57" s="8"/>
      <c r="E57" s="8"/>
      <c r="F57" s="8"/>
      <c r="G57" s="8"/>
      <c r="H57" s="8"/>
      <c r="I57" s="8"/>
      <c r="J57" s="8"/>
      <c r="K57" s="337" t="s">
        <v>633</v>
      </c>
      <c r="L57" s="338" t="s">
        <v>634</v>
      </c>
      <c r="M57" s="339" t="s">
        <v>635</v>
      </c>
      <c r="N57" s="340" t="s">
        <v>636</v>
      </c>
      <c r="O57" s="341" t="s">
        <v>637</v>
      </c>
      <c r="P57" s="342" t="s">
        <v>638</v>
      </c>
      <c r="Q57" s="343" t="s">
        <v>639</v>
      </c>
      <c r="R57" s="344" t="s">
        <v>640</v>
      </c>
      <c r="S57" s="345" t="s">
        <v>641</v>
      </c>
      <c r="T57" s="8"/>
      <c r="U57" s="8"/>
      <c r="V57" s="346"/>
      <c r="W57" s="4658" t="s">
        <v>642</v>
      </c>
      <c r="X57" s="4657" t="s">
        <v>643</v>
      </c>
      <c r="Y57" s="4656">
        <v>99</v>
      </c>
      <c r="Z57" s="181">
        <v>184</v>
      </c>
      <c r="AA57" s="182">
        <v>255</v>
      </c>
      <c r="AB57"/>
      <c r="AC57" s="347"/>
      <c r="AD57" s="4660" t="s">
        <v>644</v>
      </c>
      <c r="AE57" s="4651" t="s">
        <v>645</v>
      </c>
      <c r="AF57" s="4650">
        <v>230</v>
      </c>
      <c r="AG57" s="173">
        <v>230</v>
      </c>
      <c r="AH57" s="174">
        <v>151</v>
      </c>
      <c r="AI57"/>
      <c r="AJ57" s="348"/>
      <c r="AK57" s="4655" t="s">
        <v>646</v>
      </c>
      <c r="AL57" s="4651" t="s">
        <v>647</v>
      </c>
      <c r="AM57" s="4650">
        <v>150</v>
      </c>
      <c r="AN57" s="173">
        <v>113</v>
      </c>
      <c r="AO57" s="174">
        <v>23</v>
      </c>
      <c r="AP57" s="8"/>
      <c r="AQ57" s="10">
        <v>1</v>
      </c>
    </row>
    <row r="58" spans="1:43" s="3022" customFormat="1" ht="21" customHeight="1">
      <c r="A58"/>
      <c r="B58" s="8"/>
      <c r="C58" s="8"/>
      <c r="D58" s="8"/>
      <c r="E58" s="8"/>
      <c r="F58" s="8"/>
      <c r="G58" s="8"/>
      <c r="H58" s="8"/>
      <c r="I58" s="8"/>
      <c r="J58" s="8"/>
      <c r="K58" s="352" t="s">
        <v>648</v>
      </c>
      <c r="L58" s="353" t="s">
        <v>649</v>
      </c>
      <c r="M58" s="354" t="s">
        <v>650</v>
      </c>
      <c r="N58" s="355" t="s">
        <v>651</v>
      </c>
      <c r="O58" s="356" t="s">
        <v>652</v>
      </c>
      <c r="P58" s="357" t="s">
        <v>653</v>
      </c>
      <c r="Q58" s="358" t="s">
        <v>654</v>
      </c>
      <c r="R58" s="359" t="s">
        <v>655</v>
      </c>
      <c r="S58" s="360" t="s">
        <v>656</v>
      </c>
      <c r="T58" s="8"/>
      <c r="U58" s="8"/>
      <c r="V58" s="361"/>
      <c r="W58" s="4658" t="s">
        <v>657</v>
      </c>
      <c r="X58" s="4657" t="s">
        <v>658</v>
      </c>
      <c r="Y58" s="4656">
        <v>176</v>
      </c>
      <c r="Z58" s="181">
        <v>196</v>
      </c>
      <c r="AA58" s="182">
        <v>222</v>
      </c>
      <c r="AB58"/>
      <c r="AC58" s="362"/>
      <c r="AD58" s="4660" t="s">
        <v>659</v>
      </c>
      <c r="AE58" s="4651" t="s">
        <v>660</v>
      </c>
      <c r="AF58" s="4650">
        <v>254</v>
      </c>
      <c r="AG58" s="173">
        <v>248</v>
      </c>
      <c r="AH58" s="174">
        <v>108</v>
      </c>
      <c r="AI58"/>
      <c r="AJ58" s="363"/>
      <c r="AK58" s="4655" t="s">
        <v>661</v>
      </c>
      <c r="AL58" s="4651" t="s">
        <v>662</v>
      </c>
      <c r="AM58" s="4650">
        <v>133</v>
      </c>
      <c r="AN58" s="173">
        <v>109</v>
      </c>
      <c r="AO58" s="174">
        <v>77</v>
      </c>
      <c r="AP58" s="8"/>
      <c r="AQ58" s="10">
        <v>1</v>
      </c>
    </row>
    <row r="59" spans="1:43" s="3022" customFormat="1" ht="21" customHeight="1">
      <c r="A59"/>
      <c r="B59" s="8"/>
      <c r="C59" s="8"/>
      <c r="D59" s="8"/>
      <c r="E59" s="8"/>
      <c r="F59" s="8"/>
      <c r="G59" s="8"/>
      <c r="H59" s="8"/>
      <c r="I59" s="8"/>
      <c r="J59" s="8"/>
      <c r="K59" s="364" t="s">
        <v>674</v>
      </c>
      <c r="L59" s="365" t="s">
        <v>675</v>
      </c>
      <c r="M59" s="366" t="s">
        <v>676</v>
      </c>
      <c r="N59" s="367" t="s">
        <v>677</v>
      </c>
      <c r="O59" s="368" t="s">
        <v>678</v>
      </c>
      <c r="P59" s="369" t="s">
        <v>679</v>
      </c>
      <c r="Q59" s="370" t="s">
        <v>680</v>
      </c>
      <c r="R59" s="371" t="s">
        <v>681</v>
      </c>
      <c r="S59" s="372" t="s">
        <v>682</v>
      </c>
      <c r="T59" s="8"/>
      <c r="U59" s="8"/>
      <c r="V59" s="373"/>
      <c r="W59" s="4659" t="s">
        <v>683</v>
      </c>
      <c r="X59" s="4657" t="s">
        <v>684</v>
      </c>
      <c r="Y59" s="4656">
        <v>119</v>
      </c>
      <c r="Z59" s="181">
        <v>181</v>
      </c>
      <c r="AA59" s="182">
        <v>254</v>
      </c>
      <c r="AB59"/>
      <c r="AC59" s="374"/>
      <c r="AD59" s="4660" t="s">
        <v>685</v>
      </c>
      <c r="AE59" s="4651" t="s">
        <v>686</v>
      </c>
      <c r="AF59" s="4650">
        <v>255</v>
      </c>
      <c r="AG59" s="173">
        <v>255</v>
      </c>
      <c r="AH59" s="174">
        <v>107</v>
      </c>
      <c r="AI59"/>
      <c r="AJ59" s="375"/>
      <c r="AK59" s="4655" t="s">
        <v>687</v>
      </c>
      <c r="AL59" s="4651" t="s">
        <v>688</v>
      </c>
      <c r="AM59" s="4650">
        <v>146</v>
      </c>
      <c r="AN59" s="173">
        <v>109</v>
      </c>
      <c r="AO59" s="174">
        <v>39</v>
      </c>
      <c r="AP59" s="8"/>
      <c r="AQ59" s="10">
        <v>1</v>
      </c>
    </row>
    <row r="60" spans="1:43" s="3022" customFormat="1" ht="21" customHeight="1">
      <c r="A60"/>
      <c r="B60" s="8"/>
      <c r="C60" s="8"/>
      <c r="D60" s="8"/>
      <c r="E60" s="8"/>
      <c r="F60" s="8"/>
      <c r="G60" s="8"/>
      <c r="H60" s="8"/>
      <c r="I60" s="8"/>
      <c r="J60" s="8"/>
      <c r="K60" s="376" t="s">
        <v>689</v>
      </c>
      <c r="L60" s="377" t="s">
        <v>690</v>
      </c>
      <c r="M60" s="378" t="s">
        <v>691</v>
      </c>
      <c r="N60" s="379" t="s">
        <v>692</v>
      </c>
      <c r="O60" s="380" t="s">
        <v>693</v>
      </c>
      <c r="P60" s="381" t="s">
        <v>694</v>
      </c>
      <c r="Q60" s="382" t="s">
        <v>695</v>
      </c>
      <c r="R60" s="383" t="s">
        <v>696</v>
      </c>
      <c r="S60" s="384" t="s">
        <v>697</v>
      </c>
      <c r="T60" s="8"/>
      <c r="U60" s="8"/>
      <c r="V60" s="385"/>
      <c r="W60" s="4658"/>
      <c r="X60" s="4657" t="s">
        <v>698</v>
      </c>
      <c r="Y60" s="4656">
        <v>153</v>
      </c>
      <c r="Z60" s="181">
        <v>204</v>
      </c>
      <c r="AA60" s="182">
        <v>255</v>
      </c>
      <c r="AB60"/>
      <c r="AC60" s="386"/>
      <c r="AD60" s="4661" t="s">
        <v>699</v>
      </c>
      <c r="AE60" s="4651" t="s">
        <v>700</v>
      </c>
      <c r="AF60" s="4650">
        <v>205</v>
      </c>
      <c r="AG60" s="173">
        <v>205</v>
      </c>
      <c r="AH60" s="174">
        <v>193</v>
      </c>
      <c r="AI60"/>
      <c r="AJ60" s="387"/>
      <c r="AK60" s="4652" t="s">
        <v>701</v>
      </c>
      <c r="AL60" s="4651" t="s">
        <v>702</v>
      </c>
      <c r="AM60" s="4650">
        <v>142</v>
      </c>
      <c r="AN60" s="173">
        <v>107</v>
      </c>
      <c r="AO60" s="174">
        <v>35</v>
      </c>
      <c r="AP60" s="8"/>
      <c r="AQ60" s="10">
        <v>1</v>
      </c>
    </row>
    <row r="61" spans="1:43" s="3022" customFormat="1" ht="21" customHeight="1">
      <c r="A61" s="2972"/>
      <c r="B61" s="8"/>
      <c r="C61" s="8"/>
      <c r="D61" s="8"/>
      <c r="E61" s="8"/>
      <c r="F61" s="8"/>
      <c r="G61" s="8"/>
      <c r="H61" s="8"/>
      <c r="I61" s="8"/>
      <c r="J61" s="8"/>
      <c r="K61" s="388" t="s">
        <v>703</v>
      </c>
      <c r="L61" s="389" t="s">
        <v>704</v>
      </c>
      <c r="M61" s="390" t="s">
        <v>705</v>
      </c>
      <c r="N61" s="391" t="s">
        <v>706</v>
      </c>
      <c r="O61" s="392" t="s">
        <v>707</v>
      </c>
      <c r="P61" s="393" t="s">
        <v>708</v>
      </c>
      <c r="Q61" s="394" t="s">
        <v>709</v>
      </c>
      <c r="R61" s="395" t="s">
        <v>710</v>
      </c>
      <c r="S61" s="396" t="s">
        <v>711</v>
      </c>
      <c r="T61" s="8"/>
      <c r="U61" s="8"/>
      <c r="V61" s="397"/>
      <c r="W61" s="4658" t="s">
        <v>712</v>
      </c>
      <c r="X61" s="4657" t="s">
        <v>713</v>
      </c>
      <c r="Y61" s="4656">
        <v>188</v>
      </c>
      <c r="Z61" s="181">
        <v>210</v>
      </c>
      <c r="AA61" s="182">
        <v>238</v>
      </c>
      <c r="AB61"/>
      <c r="AC61" s="398"/>
      <c r="AD61" s="4660" t="s">
        <v>714</v>
      </c>
      <c r="AE61" s="4651" t="s">
        <v>715</v>
      </c>
      <c r="AF61" s="4650">
        <v>235</v>
      </c>
      <c r="AG61" s="173">
        <v>232</v>
      </c>
      <c r="AH61" s="174">
        <v>164</v>
      </c>
      <c r="AI61"/>
      <c r="AJ61" s="399"/>
      <c r="AK61" s="4655" t="s">
        <v>716</v>
      </c>
      <c r="AL61" s="4651" t="s">
        <v>717</v>
      </c>
      <c r="AM61" s="4650">
        <v>130</v>
      </c>
      <c r="AN61" s="173">
        <v>102</v>
      </c>
      <c r="AO61" s="174">
        <v>68</v>
      </c>
      <c r="AP61" s="942"/>
      <c r="AQ61" s="10">
        <v>1</v>
      </c>
    </row>
    <row r="62" spans="1:43" s="3022" customFormat="1" ht="21" customHeight="1">
      <c r="A62" s="2972"/>
      <c r="B62" s="8"/>
      <c r="C62" s="8"/>
      <c r="D62" s="8"/>
      <c r="E62" s="8"/>
      <c r="F62" s="8"/>
      <c r="G62" s="8"/>
      <c r="H62" s="8"/>
      <c r="I62" s="8"/>
      <c r="J62" s="8"/>
      <c r="K62" s="400" t="s">
        <v>729</v>
      </c>
      <c r="L62" s="401" t="s">
        <v>730</v>
      </c>
      <c r="M62" s="402" t="s">
        <v>731</v>
      </c>
      <c r="N62" s="403" t="s">
        <v>732</v>
      </c>
      <c r="O62" s="404" t="s">
        <v>733</v>
      </c>
      <c r="P62" s="405" t="s">
        <v>734</v>
      </c>
      <c r="Q62" s="406" t="s">
        <v>735</v>
      </c>
      <c r="R62" s="407" t="s">
        <v>736</v>
      </c>
      <c r="S62" s="408" t="s">
        <v>737</v>
      </c>
      <c r="T62" s="8"/>
      <c r="U62" s="8"/>
      <c r="V62" s="409"/>
      <c r="W62" s="4658" t="s">
        <v>738</v>
      </c>
      <c r="X62" s="4657" t="s">
        <v>739</v>
      </c>
      <c r="Y62" s="4656">
        <v>202</v>
      </c>
      <c r="Z62" s="181">
        <v>225</v>
      </c>
      <c r="AA62" s="182">
        <v>255</v>
      </c>
      <c r="AB62"/>
      <c r="AC62" s="410"/>
      <c r="AD62" s="4661" t="s">
        <v>740</v>
      </c>
      <c r="AE62" s="4651" t="s">
        <v>741</v>
      </c>
      <c r="AF62" s="4650">
        <v>216</v>
      </c>
      <c r="AG62" s="173">
        <v>216</v>
      </c>
      <c r="AH62" s="174">
        <v>191</v>
      </c>
      <c r="AI62"/>
      <c r="AJ62" s="411"/>
      <c r="AK62" s="4652" t="s">
        <v>742</v>
      </c>
      <c r="AL62" s="4651" t="s">
        <v>743</v>
      </c>
      <c r="AM62" s="4650">
        <v>139</v>
      </c>
      <c r="AN62" s="173">
        <v>105</v>
      </c>
      <c r="AO62" s="174">
        <v>20</v>
      </c>
      <c r="AP62" s="8"/>
      <c r="AQ62" s="10">
        <v>1</v>
      </c>
    </row>
    <row r="63" spans="1:43" s="3022" customFormat="1" ht="21" customHeight="1">
      <c r="A63" s="2972"/>
      <c r="B63" s="8"/>
      <c r="C63" s="8"/>
      <c r="D63" s="8"/>
      <c r="E63" s="8"/>
      <c r="F63" s="8"/>
      <c r="G63" s="8"/>
      <c r="H63" s="8"/>
      <c r="I63" s="8"/>
      <c r="J63" s="8"/>
      <c r="K63" s="412" t="s">
        <v>744</v>
      </c>
      <c r="L63" s="413" t="s">
        <v>745</v>
      </c>
      <c r="M63" s="414" t="s">
        <v>746</v>
      </c>
      <c r="N63" s="415" t="s">
        <v>747</v>
      </c>
      <c r="O63" s="416" t="s">
        <v>748</v>
      </c>
      <c r="P63" s="417" t="s">
        <v>749</v>
      </c>
      <c r="Q63" s="418" t="s">
        <v>750</v>
      </c>
      <c r="R63" s="419" t="s">
        <v>751</v>
      </c>
      <c r="S63" s="420" t="s">
        <v>752</v>
      </c>
      <c r="T63" s="8"/>
      <c r="U63" s="8"/>
      <c r="V63" s="421"/>
      <c r="W63" s="4658" t="s">
        <v>753</v>
      </c>
      <c r="X63" s="4657" t="s">
        <v>754</v>
      </c>
      <c r="Y63" s="4656">
        <v>162</v>
      </c>
      <c r="Z63" s="181">
        <v>181</v>
      </c>
      <c r="AA63" s="182">
        <v>205</v>
      </c>
      <c r="AB63"/>
      <c r="AC63" s="422"/>
      <c r="AD63" s="4661" t="s">
        <v>755</v>
      </c>
      <c r="AE63" s="4651" t="s">
        <v>756</v>
      </c>
      <c r="AF63" s="4650">
        <v>234</v>
      </c>
      <c r="AG63" s="173">
        <v>234</v>
      </c>
      <c r="AH63" s="174">
        <v>174</v>
      </c>
      <c r="AI63"/>
      <c r="AJ63" s="423"/>
      <c r="AK63" s="4652" t="s">
        <v>757</v>
      </c>
      <c r="AL63" s="4651" t="s">
        <v>758</v>
      </c>
      <c r="AM63" s="4650">
        <v>139</v>
      </c>
      <c r="AN63" s="173">
        <v>101</v>
      </c>
      <c r="AO63" s="174">
        <v>8</v>
      </c>
      <c r="AP63" s="8"/>
      <c r="AQ63" s="10">
        <v>1</v>
      </c>
    </row>
    <row r="64" spans="1:43" s="3022" customFormat="1" ht="21" customHeight="1">
      <c r="A64" s="2972"/>
      <c r="B64" s="8"/>
      <c r="C64" s="8"/>
      <c r="D64" s="8"/>
      <c r="E64" s="8"/>
      <c r="F64" s="8"/>
      <c r="G64" s="8"/>
      <c r="H64" s="8"/>
      <c r="I64" s="8"/>
      <c r="J64" s="8"/>
      <c r="K64" s="424" t="s">
        <v>759</v>
      </c>
      <c r="L64" s="425" t="s">
        <v>760</v>
      </c>
      <c r="M64" s="426" t="s">
        <v>761</v>
      </c>
      <c r="N64" s="427" t="s">
        <v>762</v>
      </c>
      <c r="O64" s="428" t="s">
        <v>763</v>
      </c>
      <c r="P64" s="429" t="s">
        <v>764</v>
      </c>
      <c r="Q64" s="430" t="s">
        <v>765</v>
      </c>
      <c r="R64" s="431" t="s">
        <v>766</v>
      </c>
      <c r="S64" s="432" t="s">
        <v>767</v>
      </c>
      <c r="T64" s="8"/>
      <c r="U64" s="8"/>
      <c r="V64" s="433"/>
      <c r="W64" s="4658" t="s">
        <v>768</v>
      </c>
      <c r="X64" s="4657" t="s">
        <v>769</v>
      </c>
      <c r="Y64" s="4656">
        <v>92</v>
      </c>
      <c r="Z64" s="181">
        <v>172</v>
      </c>
      <c r="AA64" s="182">
        <v>238</v>
      </c>
      <c r="AB64"/>
      <c r="AC64" s="434"/>
      <c r="AD64" s="4661" t="s">
        <v>770</v>
      </c>
      <c r="AE64" s="4651" t="s">
        <v>771</v>
      </c>
      <c r="AF64" s="4650">
        <v>238</v>
      </c>
      <c r="AG64" s="173">
        <v>238</v>
      </c>
      <c r="AH64" s="174">
        <v>209</v>
      </c>
      <c r="AI64"/>
      <c r="AJ64" s="435"/>
      <c r="AK64" s="4655" t="s">
        <v>772</v>
      </c>
      <c r="AL64" s="4651" t="s">
        <v>773</v>
      </c>
      <c r="AM64" s="4650">
        <v>120</v>
      </c>
      <c r="AN64" s="173">
        <v>94</v>
      </c>
      <c r="AO64" s="174">
        <v>47</v>
      </c>
      <c r="AP64" s="8"/>
      <c r="AQ64" s="10">
        <v>1</v>
      </c>
    </row>
    <row r="65" spans="1:43" s="3022" customFormat="1" ht="21" customHeight="1">
      <c r="A65" s="2972"/>
      <c r="B65" s="8"/>
      <c r="C65" s="8"/>
      <c r="D65" s="8"/>
      <c r="E65" s="8"/>
      <c r="F65" s="8"/>
      <c r="G65" s="8"/>
      <c r="H65" s="8"/>
      <c r="I65" s="8"/>
      <c r="J65" s="8"/>
      <c r="K65" s="436" t="s">
        <v>785</v>
      </c>
      <c r="L65" s="437" t="s">
        <v>786</v>
      </c>
      <c r="M65" s="438" t="s">
        <v>787</v>
      </c>
      <c r="N65" s="439" t="s">
        <v>788</v>
      </c>
      <c r="O65" s="440" t="s">
        <v>789</v>
      </c>
      <c r="P65" s="441" t="s">
        <v>790</v>
      </c>
      <c r="Q65" s="442" t="s">
        <v>791</v>
      </c>
      <c r="R65" s="443" t="s">
        <v>792</v>
      </c>
      <c r="S65" s="444" t="s">
        <v>793</v>
      </c>
      <c r="T65" s="8"/>
      <c r="U65" s="8"/>
      <c r="V65" s="445"/>
      <c r="W65" s="4658"/>
      <c r="X65" s="4657" t="s">
        <v>794</v>
      </c>
      <c r="Y65" s="4656">
        <v>102</v>
      </c>
      <c r="Z65" s="181">
        <v>153</v>
      </c>
      <c r="AA65" s="182">
        <v>204</v>
      </c>
      <c r="AB65"/>
      <c r="AC65" s="446"/>
      <c r="AD65" s="4661" t="s">
        <v>795</v>
      </c>
      <c r="AE65" s="4651" t="s">
        <v>796</v>
      </c>
      <c r="AF65" s="4650">
        <v>250</v>
      </c>
      <c r="AG65" s="173">
        <v>250</v>
      </c>
      <c r="AH65" s="174">
        <v>210</v>
      </c>
      <c r="AI65"/>
      <c r="AJ65" s="435"/>
      <c r="AK65" s="4655" t="s">
        <v>797</v>
      </c>
      <c r="AL65" s="4651" t="s">
        <v>773</v>
      </c>
      <c r="AM65" s="4650">
        <v>120</v>
      </c>
      <c r="AN65" s="173">
        <v>94</v>
      </c>
      <c r="AO65" s="174">
        <v>47</v>
      </c>
      <c r="AP65" s="8"/>
      <c r="AQ65" s="10">
        <v>1</v>
      </c>
    </row>
    <row r="66" spans="1:43" s="3022" customFormat="1" ht="21" customHeight="1">
      <c r="A66" s="2972"/>
      <c r="B66" s="8"/>
      <c r="C66" s="8"/>
      <c r="D66" s="8"/>
      <c r="E66" s="8"/>
      <c r="F66" s="8"/>
      <c r="G66" s="8"/>
      <c r="H66" s="8"/>
      <c r="I66" s="8"/>
      <c r="J66" s="8"/>
      <c r="K66" s="447" t="s">
        <v>798</v>
      </c>
      <c r="L66" s="448" t="s">
        <v>799</v>
      </c>
      <c r="M66" s="449" t="s">
        <v>800</v>
      </c>
      <c r="N66" s="450" t="s">
        <v>801</v>
      </c>
      <c r="O66" s="451" t="s">
        <v>802</v>
      </c>
      <c r="P66" s="452" t="s">
        <v>803</v>
      </c>
      <c r="Q66" s="453" t="s">
        <v>804</v>
      </c>
      <c r="R66" s="454" t="s">
        <v>805</v>
      </c>
      <c r="S66" s="455" t="s">
        <v>806</v>
      </c>
      <c r="T66" s="8"/>
      <c r="U66" s="8"/>
      <c r="V66" s="456"/>
      <c r="W66" s="4659" t="s">
        <v>807</v>
      </c>
      <c r="X66" s="4657" t="s">
        <v>808</v>
      </c>
      <c r="Y66" s="4656">
        <v>73</v>
      </c>
      <c r="Z66" s="181">
        <v>151</v>
      </c>
      <c r="AA66" s="182">
        <v>208</v>
      </c>
      <c r="AB66"/>
      <c r="AC66" s="457"/>
      <c r="AD66" s="4661" t="s">
        <v>809</v>
      </c>
      <c r="AE66" s="4651" t="s">
        <v>810</v>
      </c>
      <c r="AF66" s="4650">
        <v>238</v>
      </c>
      <c r="AG66" s="173">
        <v>238</v>
      </c>
      <c r="AH66" s="174">
        <v>224</v>
      </c>
      <c r="AI66"/>
      <c r="AJ66" s="458"/>
      <c r="AK66" s="4655" t="s">
        <v>811</v>
      </c>
      <c r="AL66" s="4651" t="s">
        <v>812</v>
      </c>
      <c r="AM66" s="4650">
        <v>108</v>
      </c>
      <c r="AN66" s="173">
        <v>84</v>
      </c>
      <c r="AO66" s="174">
        <v>30</v>
      </c>
      <c r="AP66" s="8"/>
      <c r="AQ66" s="10">
        <v>1</v>
      </c>
    </row>
    <row r="67" spans="1:43" s="3022" customFormat="1" ht="21" customHeight="1">
      <c r="A67" s="2972"/>
      <c r="B67" s="8"/>
      <c r="C67" s="8"/>
      <c r="D67" s="8"/>
      <c r="E67" s="8"/>
      <c r="F67" s="8"/>
      <c r="G67" s="8"/>
      <c r="H67" s="8"/>
      <c r="I67" s="8"/>
      <c r="J67" s="8"/>
      <c r="K67" s="459" t="s">
        <v>813</v>
      </c>
      <c r="L67" s="460" t="s">
        <v>814</v>
      </c>
      <c r="M67" s="461" t="s">
        <v>815</v>
      </c>
      <c r="N67" s="462" t="s">
        <v>816</v>
      </c>
      <c r="O67" s="463" t="s">
        <v>817</v>
      </c>
      <c r="P67" s="464" t="s">
        <v>818</v>
      </c>
      <c r="Q67" s="465" t="s">
        <v>819</v>
      </c>
      <c r="R67" s="466" t="s">
        <v>820</v>
      </c>
      <c r="S67" s="467" t="s">
        <v>821</v>
      </c>
      <c r="T67" s="8"/>
      <c r="U67" s="8"/>
      <c r="V67" s="468"/>
      <c r="W67" s="4658" t="s">
        <v>822</v>
      </c>
      <c r="X67" s="4657" t="s">
        <v>823</v>
      </c>
      <c r="Y67" s="4656">
        <v>79</v>
      </c>
      <c r="Z67" s="181">
        <v>148</v>
      </c>
      <c r="AA67" s="182">
        <v>205</v>
      </c>
      <c r="AB67"/>
      <c r="AC67" s="469"/>
      <c r="AD67" s="4661" t="s">
        <v>824</v>
      </c>
      <c r="AE67" s="4651" t="s">
        <v>825</v>
      </c>
      <c r="AF67" s="4650">
        <v>245</v>
      </c>
      <c r="AG67" s="173">
        <v>245</v>
      </c>
      <c r="AH67" s="174">
        <v>220</v>
      </c>
      <c r="AI67"/>
      <c r="AJ67" s="470"/>
      <c r="AK67" s="4655" t="s">
        <v>826</v>
      </c>
      <c r="AL67" s="4651" t="s">
        <v>827</v>
      </c>
      <c r="AM67" s="4650">
        <v>78</v>
      </c>
      <c r="AN67" s="173">
        <v>61</v>
      </c>
      <c r="AO67" s="174">
        <v>40</v>
      </c>
      <c r="AP67" s="8"/>
      <c r="AQ67" s="10">
        <v>1</v>
      </c>
    </row>
    <row r="68" spans="1:43" s="3022" customFormat="1" ht="21" customHeight="1">
      <c r="A68" s="2972"/>
      <c r="B68" s="8"/>
      <c r="C68" s="8"/>
      <c r="D68" s="8"/>
      <c r="E68" s="8"/>
      <c r="F68" s="8"/>
      <c r="G68" s="8"/>
      <c r="H68" s="8"/>
      <c r="I68" s="8"/>
      <c r="J68" s="8"/>
      <c r="K68" s="471" t="s">
        <v>838</v>
      </c>
      <c r="L68" s="472" t="s">
        <v>839</v>
      </c>
      <c r="M68" s="473" t="s">
        <v>840</v>
      </c>
      <c r="N68" s="474" t="s">
        <v>841</v>
      </c>
      <c r="O68" s="475" t="s">
        <v>842</v>
      </c>
      <c r="P68" s="476" t="s">
        <v>843</v>
      </c>
      <c r="Q68" s="477" t="s">
        <v>844</v>
      </c>
      <c r="R68" s="478" t="s">
        <v>845</v>
      </c>
      <c r="S68" s="479" t="s">
        <v>846</v>
      </c>
      <c r="T68" s="8"/>
      <c r="U68" s="8"/>
      <c r="V68" s="480"/>
      <c r="W68" s="4659" t="s">
        <v>847</v>
      </c>
      <c r="X68" s="4657" t="s">
        <v>848</v>
      </c>
      <c r="Y68" s="4656">
        <v>30</v>
      </c>
      <c r="Z68" s="181">
        <v>127</v>
      </c>
      <c r="AA68" s="182">
        <v>203</v>
      </c>
      <c r="AB68"/>
      <c r="AC68" s="481"/>
      <c r="AD68" s="4660" t="s">
        <v>849</v>
      </c>
      <c r="AE68" s="4651" t="s">
        <v>850</v>
      </c>
      <c r="AF68" s="4650">
        <v>255</v>
      </c>
      <c r="AG68" s="173">
        <v>255</v>
      </c>
      <c r="AH68" s="174">
        <v>212</v>
      </c>
      <c r="AI68"/>
      <c r="AJ68" s="482"/>
      <c r="AK68" s="4655" t="s">
        <v>851</v>
      </c>
      <c r="AL68" s="4651" t="s">
        <v>852</v>
      </c>
      <c r="AM68" s="4650">
        <v>59</v>
      </c>
      <c r="AN68" s="173">
        <v>49</v>
      </c>
      <c r="AO68" s="174">
        <v>33</v>
      </c>
      <c r="AP68" s="8"/>
      <c r="AQ68" s="10">
        <v>1</v>
      </c>
    </row>
    <row r="69" spans="1:43" s="3022" customFormat="1" ht="21" customHeight="1">
      <c r="A69" s="2972"/>
      <c r="B69" s="8"/>
      <c r="C69" s="8"/>
      <c r="D69" s="8"/>
      <c r="E69" s="8"/>
      <c r="F69" s="8"/>
      <c r="G69" s="8"/>
      <c r="H69" s="8"/>
      <c r="I69" s="8"/>
      <c r="J69" s="8"/>
      <c r="K69" s="487" t="s">
        <v>853</v>
      </c>
      <c r="L69" s="488" t="s">
        <v>854</v>
      </c>
      <c r="M69" s="489" t="s">
        <v>855</v>
      </c>
      <c r="N69" s="490" t="s">
        <v>856</v>
      </c>
      <c r="O69" s="491" t="s">
        <v>857</v>
      </c>
      <c r="P69" s="492" t="s">
        <v>858</v>
      </c>
      <c r="Q69" s="493" t="s">
        <v>859</v>
      </c>
      <c r="R69" s="494" t="s">
        <v>860</v>
      </c>
      <c r="S69" s="495" t="s">
        <v>861</v>
      </c>
      <c r="T69" s="8"/>
      <c r="U69" s="8"/>
      <c r="V69" s="496"/>
      <c r="W69" s="4658" t="s">
        <v>526</v>
      </c>
      <c r="X69" s="4657" t="s">
        <v>862</v>
      </c>
      <c r="Y69" s="4656">
        <v>70</v>
      </c>
      <c r="Z69" s="181">
        <v>130</v>
      </c>
      <c r="AA69" s="182">
        <v>180</v>
      </c>
      <c r="AB69"/>
      <c r="AC69" s="497"/>
      <c r="AD69" s="4660" t="s">
        <v>863</v>
      </c>
      <c r="AE69" s="4651" t="s">
        <v>864</v>
      </c>
      <c r="AF69" s="4650">
        <v>254</v>
      </c>
      <c r="AG69" s="173">
        <v>254</v>
      </c>
      <c r="AH69" s="174">
        <v>224</v>
      </c>
      <c r="AI69"/>
      <c r="AJ69" s="498"/>
      <c r="AK69" s="4655" t="s">
        <v>865</v>
      </c>
      <c r="AL69" s="4651" t="s">
        <v>866</v>
      </c>
      <c r="AM69" s="4650">
        <v>55</v>
      </c>
      <c r="AN69" s="173">
        <v>47</v>
      </c>
      <c r="AO69" s="174">
        <v>37</v>
      </c>
      <c r="AP69" s="8"/>
      <c r="AQ69" s="10">
        <v>1</v>
      </c>
    </row>
    <row r="70" spans="1:43" s="3022" customFormat="1" ht="21" customHeight="1">
      <c r="A70" s="2972"/>
      <c r="B70" s="8"/>
      <c r="C70" s="8"/>
      <c r="D70" s="8"/>
      <c r="E70" s="8"/>
      <c r="F70" s="8"/>
      <c r="G70" s="8"/>
      <c r="H70" s="8"/>
      <c r="I70" s="8"/>
      <c r="J70" s="8"/>
      <c r="K70" s="502" t="s">
        <v>868</v>
      </c>
      <c r="L70" s="503" t="s">
        <v>869</v>
      </c>
      <c r="M70" s="504" t="s">
        <v>870</v>
      </c>
      <c r="N70" s="505" t="s">
        <v>871</v>
      </c>
      <c r="O70" s="506" t="s">
        <v>872</v>
      </c>
      <c r="P70" s="507" t="s">
        <v>873</v>
      </c>
      <c r="Q70" s="508" t="s">
        <v>874</v>
      </c>
      <c r="R70" s="509" t="s">
        <v>875</v>
      </c>
      <c r="S70" s="510" t="s">
        <v>876</v>
      </c>
      <c r="T70" s="8"/>
      <c r="U70" s="8"/>
      <c r="V70" s="511"/>
      <c r="W70" s="4659" t="s">
        <v>877</v>
      </c>
      <c r="X70" s="4657" t="s">
        <v>878</v>
      </c>
      <c r="Y70" s="4656">
        <v>53</v>
      </c>
      <c r="Z70" s="181">
        <v>122</v>
      </c>
      <c r="AA70" s="182">
        <v>183</v>
      </c>
      <c r="AB70"/>
      <c r="AC70" s="512"/>
      <c r="AD70" s="4661" t="s">
        <v>879</v>
      </c>
      <c r="AE70" s="4651" t="s">
        <v>880</v>
      </c>
      <c r="AF70" s="4650">
        <v>255</v>
      </c>
      <c r="AG70" s="173">
        <v>255</v>
      </c>
      <c r="AH70" s="174">
        <v>224</v>
      </c>
      <c r="AI70"/>
      <c r="AJ70" s="513"/>
      <c r="AK70" s="4655" t="s">
        <v>881</v>
      </c>
      <c r="AL70" s="4651" t="s">
        <v>882</v>
      </c>
      <c r="AM70" s="4650">
        <v>237</v>
      </c>
      <c r="AN70" s="173">
        <v>211</v>
      </c>
      <c r="AO70" s="174">
        <v>140</v>
      </c>
      <c r="AP70" s="8"/>
      <c r="AQ70" s="10">
        <v>1</v>
      </c>
    </row>
    <row r="71" spans="1:43" s="3022" customFormat="1" ht="21" customHeight="1">
      <c r="A71" s="2972"/>
      <c r="B71" s="8"/>
      <c r="C71" s="8"/>
      <c r="D71" s="8"/>
      <c r="E71" s="8"/>
      <c r="F71" s="8"/>
      <c r="G71" s="8"/>
      <c r="H71" s="8"/>
      <c r="I71" s="8"/>
      <c r="J71" s="8"/>
      <c r="K71" s="514" t="s">
        <v>893</v>
      </c>
      <c r="L71" s="515" t="s">
        <v>894</v>
      </c>
      <c r="M71" s="516" t="s">
        <v>895</v>
      </c>
      <c r="N71" s="517" t="s">
        <v>896</v>
      </c>
      <c r="O71" s="518" t="s">
        <v>897</v>
      </c>
      <c r="P71" s="519" t="s">
        <v>898</v>
      </c>
      <c r="Q71" s="520" t="s">
        <v>899</v>
      </c>
      <c r="R71" s="521" t="s">
        <v>900</v>
      </c>
      <c r="S71" s="522" t="s">
        <v>901</v>
      </c>
      <c r="T71" s="8"/>
      <c r="U71" s="8"/>
      <c r="V71" s="523"/>
      <c r="W71" s="4659" t="s">
        <v>902</v>
      </c>
      <c r="X71" s="4657" t="s">
        <v>903</v>
      </c>
      <c r="Y71" s="4656">
        <v>86</v>
      </c>
      <c r="Z71" s="181">
        <v>115</v>
      </c>
      <c r="AA71" s="182">
        <v>154</v>
      </c>
      <c r="AB71"/>
      <c r="AC71" s="524"/>
      <c r="AD71" s="4660" t="s">
        <v>904</v>
      </c>
      <c r="AE71" s="4651" t="s">
        <v>905</v>
      </c>
      <c r="AF71" s="4650">
        <v>254</v>
      </c>
      <c r="AG71" s="173">
        <v>254</v>
      </c>
      <c r="AH71" s="174">
        <v>226</v>
      </c>
      <c r="AI71"/>
      <c r="AJ71" s="525"/>
      <c r="AK71" s="4655" t="s">
        <v>906</v>
      </c>
      <c r="AL71" s="4651" t="s">
        <v>907</v>
      </c>
      <c r="AM71" s="4650">
        <v>224</v>
      </c>
      <c r="AN71" s="173">
        <v>205</v>
      </c>
      <c r="AO71" s="174">
        <v>169</v>
      </c>
      <c r="AP71" s="8"/>
      <c r="AQ71" s="10">
        <v>1</v>
      </c>
    </row>
    <row r="72" spans="1:43" s="3022" customFormat="1" ht="21" customHeight="1">
      <c r="A72" s="2972"/>
      <c r="B72" s="8"/>
      <c r="C72" s="8"/>
      <c r="D72" s="8"/>
      <c r="E72" s="8"/>
      <c r="F72" s="8"/>
      <c r="G72" s="8"/>
      <c r="H72" s="8"/>
      <c r="I72" s="8"/>
      <c r="J72" s="8"/>
      <c r="K72" s="526" t="s">
        <v>908</v>
      </c>
      <c r="L72" s="527" t="s">
        <v>909</v>
      </c>
      <c r="M72" s="528" t="s">
        <v>910</v>
      </c>
      <c r="N72" s="529" t="s">
        <v>911</v>
      </c>
      <c r="O72" s="530" t="s">
        <v>912</v>
      </c>
      <c r="P72" s="531" t="s">
        <v>913</v>
      </c>
      <c r="Q72" s="532" t="s">
        <v>914</v>
      </c>
      <c r="R72" s="533" t="s">
        <v>915</v>
      </c>
      <c r="S72" s="534" t="s">
        <v>916</v>
      </c>
      <c r="T72" s="8"/>
      <c r="U72" s="8"/>
      <c r="V72" s="535"/>
      <c r="W72" s="4658" t="s">
        <v>917</v>
      </c>
      <c r="X72" s="4657" t="s">
        <v>918</v>
      </c>
      <c r="Y72" s="4656">
        <v>110</v>
      </c>
      <c r="Z72" s="181">
        <v>123</v>
      </c>
      <c r="AA72" s="182">
        <v>139</v>
      </c>
      <c r="AB72"/>
      <c r="AC72" s="536"/>
      <c r="AD72" s="4661" t="s">
        <v>849</v>
      </c>
      <c r="AE72" s="4651" t="s">
        <v>919</v>
      </c>
      <c r="AF72" s="4650">
        <v>255</v>
      </c>
      <c r="AG72" s="173">
        <v>255</v>
      </c>
      <c r="AH72" s="174">
        <v>240</v>
      </c>
      <c r="AI72"/>
      <c r="AJ72" s="537"/>
      <c r="AK72" s="4652" t="s">
        <v>920</v>
      </c>
      <c r="AL72" s="4651" t="s">
        <v>921</v>
      </c>
      <c r="AM72" s="4650">
        <v>238</v>
      </c>
      <c r="AN72" s="173">
        <v>216</v>
      </c>
      <c r="AO72" s="174">
        <v>174</v>
      </c>
      <c r="AP72" s="8"/>
      <c r="AQ72" s="10">
        <v>1</v>
      </c>
    </row>
    <row r="73" spans="1:43" s="3022" customFormat="1" ht="21" customHeight="1">
      <c r="A73" s="2972"/>
      <c r="B73" s="8"/>
      <c r="C73" s="8"/>
      <c r="D73" s="8"/>
      <c r="E73" s="8"/>
      <c r="F73" s="8"/>
      <c r="G73" s="8"/>
      <c r="H73" s="8"/>
      <c r="I73" s="8"/>
      <c r="J73" s="8"/>
      <c r="K73" s="540" t="s">
        <v>923</v>
      </c>
      <c r="L73" s="541" t="s">
        <v>924</v>
      </c>
      <c r="M73" s="542" t="s">
        <v>925</v>
      </c>
      <c r="N73" s="543" t="s">
        <v>926</v>
      </c>
      <c r="O73" s="544" t="s">
        <v>927</v>
      </c>
      <c r="P73" s="545" t="s">
        <v>928</v>
      </c>
      <c r="Q73" s="546" t="s">
        <v>929</v>
      </c>
      <c r="R73" s="547" t="s">
        <v>930</v>
      </c>
      <c r="S73" s="548" t="s">
        <v>931</v>
      </c>
      <c r="T73" s="8"/>
      <c r="U73" s="8"/>
      <c r="V73" s="549"/>
      <c r="W73" s="4659" t="s">
        <v>932</v>
      </c>
      <c r="X73" s="4657" t="s">
        <v>933</v>
      </c>
      <c r="Y73" s="4656">
        <v>0</v>
      </c>
      <c r="Z73" s="181">
        <v>103</v>
      </c>
      <c r="AA73" s="182">
        <v>165</v>
      </c>
      <c r="AB73"/>
      <c r="AC73" s="550"/>
      <c r="AD73" s="4660" t="s">
        <v>934</v>
      </c>
      <c r="AE73" s="4651" t="s">
        <v>935</v>
      </c>
      <c r="AF73" s="4650">
        <v>233</v>
      </c>
      <c r="AG73" s="173">
        <v>228</v>
      </c>
      <c r="AH73" s="174">
        <v>80</v>
      </c>
      <c r="AI73"/>
      <c r="AJ73" s="551"/>
      <c r="AK73" s="4652" t="s">
        <v>936</v>
      </c>
      <c r="AL73" s="4651" t="s">
        <v>937</v>
      </c>
      <c r="AM73" s="4650">
        <v>245</v>
      </c>
      <c r="AN73" s="173">
        <v>222</v>
      </c>
      <c r="AO73" s="174">
        <v>179</v>
      </c>
      <c r="AP73" s="8"/>
      <c r="AQ73" s="10">
        <v>1</v>
      </c>
    </row>
    <row r="74" spans="1:43" s="3022" customFormat="1" ht="21" customHeight="1">
      <c r="A74" s="2972"/>
      <c r="B74" s="8"/>
      <c r="C74" s="8"/>
      <c r="D74" s="8"/>
      <c r="E74" s="8"/>
      <c r="F74" s="8"/>
      <c r="G74" s="8"/>
      <c r="H74" s="8"/>
      <c r="I74" s="8"/>
      <c r="J74" s="8"/>
      <c r="K74" s="554" t="s">
        <v>948</v>
      </c>
      <c r="L74" s="555" t="s">
        <v>949</v>
      </c>
      <c r="M74" s="556" t="s">
        <v>950</v>
      </c>
      <c r="N74" s="557" t="s">
        <v>951</v>
      </c>
      <c r="O74" s="558" t="s">
        <v>952</v>
      </c>
      <c r="P74" s="559" t="s">
        <v>953</v>
      </c>
      <c r="Q74" s="560" t="s">
        <v>954</v>
      </c>
      <c r="R74" s="561" t="s">
        <v>955</v>
      </c>
      <c r="S74" s="562" t="s">
        <v>956</v>
      </c>
      <c r="T74" s="8"/>
      <c r="U74" s="8"/>
      <c r="V74" s="563"/>
      <c r="W74" s="4659" t="s">
        <v>957</v>
      </c>
      <c r="X74" s="4657" t="s">
        <v>958</v>
      </c>
      <c r="Y74" s="4656">
        <v>67</v>
      </c>
      <c r="Z74" s="181">
        <v>107</v>
      </c>
      <c r="AA74" s="182">
        <v>149</v>
      </c>
      <c r="AB74"/>
      <c r="AC74" s="564"/>
      <c r="AD74" s="4661" t="s">
        <v>370</v>
      </c>
      <c r="AE74" s="4651" t="s">
        <v>959</v>
      </c>
      <c r="AF74" s="4650">
        <v>219</v>
      </c>
      <c r="AG74" s="173">
        <v>219</v>
      </c>
      <c r="AH74" s="174">
        <v>112</v>
      </c>
      <c r="AI74"/>
      <c r="AJ74" s="565"/>
      <c r="AK74" s="4652" t="s">
        <v>960</v>
      </c>
      <c r="AL74" s="4651" t="s">
        <v>961</v>
      </c>
      <c r="AM74" s="4650">
        <v>255</v>
      </c>
      <c r="AN74" s="173">
        <v>228</v>
      </c>
      <c r="AO74" s="174">
        <v>181</v>
      </c>
      <c r="AP74" s="8"/>
      <c r="AQ74" s="10">
        <v>1</v>
      </c>
    </row>
    <row r="75" spans="1:43" s="3022" customFormat="1" ht="21" customHeight="1">
      <c r="A75" s="2972"/>
      <c r="B75" s="8"/>
      <c r="C75" s="8"/>
      <c r="D75" s="8"/>
      <c r="E75" s="8"/>
      <c r="F75" s="8"/>
      <c r="G75" s="8"/>
      <c r="H75" s="8"/>
      <c r="I75" s="8"/>
      <c r="J75" s="8"/>
      <c r="K75" s="569" t="s">
        <v>962</v>
      </c>
      <c r="L75" s="570" t="s">
        <v>963</v>
      </c>
      <c r="M75" s="571" t="s">
        <v>964</v>
      </c>
      <c r="N75" s="572" t="s">
        <v>965</v>
      </c>
      <c r="O75" s="573" t="s">
        <v>966</v>
      </c>
      <c r="P75" s="574" t="s">
        <v>967</v>
      </c>
      <c r="Q75" s="575" t="s">
        <v>968</v>
      </c>
      <c r="R75" s="576" t="s">
        <v>969</v>
      </c>
      <c r="S75" s="577" t="s">
        <v>970</v>
      </c>
      <c r="T75" s="8"/>
      <c r="U75" s="8"/>
      <c r="V75" s="578"/>
      <c r="W75" s="4658"/>
      <c r="X75" s="4657" t="s">
        <v>971</v>
      </c>
      <c r="Y75" s="4656">
        <v>51</v>
      </c>
      <c r="Z75" s="181">
        <v>102</v>
      </c>
      <c r="AA75" s="182">
        <v>153</v>
      </c>
      <c r="AB75"/>
      <c r="AC75" s="579"/>
      <c r="AD75" s="4661" t="s">
        <v>972</v>
      </c>
      <c r="AE75" s="4651" t="s">
        <v>973</v>
      </c>
      <c r="AF75" s="4650">
        <v>238</v>
      </c>
      <c r="AG75" s="173">
        <v>238</v>
      </c>
      <c r="AH75" s="174">
        <v>0</v>
      </c>
      <c r="AI75"/>
      <c r="AJ75" s="580"/>
      <c r="AK75" s="4652" t="s">
        <v>974</v>
      </c>
      <c r="AL75" s="4651" t="s">
        <v>975</v>
      </c>
      <c r="AM75" s="4650">
        <v>255</v>
      </c>
      <c r="AN75" s="173">
        <v>231</v>
      </c>
      <c r="AO75" s="174">
        <v>186</v>
      </c>
      <c r="AP75" s="8"/>
      <c r="AQ75" s="10">
        <v>1</v>
      </c>
    </row>
    <row r="76" spans="1:43" s="3022" customFormat="1" ht="21" customHeight="1">
      <c r="A76" s="2972"/>
      <c r="B76" s="8"/>
      <c r="C76" s="8"/>
      <c r="D76" s="8"/>
      <c r="E76" s="8"/>
      <c r="F76" s="8"/>
      <c r="G76" s="8"/>
      <c r="H76" s="8"/>
      <c r="I76" s="8"/>
      <c r="J76" s="8"/>
      <c r="K76" s="581" t="s">
        <v>976</v>
      </c>
      <c r="L76" s="582" t="s">
        <v>977</v>
      </c>
      <c r="M76" s="583" t="s">
        <v>978</v>
      </c>
      <c r="N76" s="584" t="s">
        <v>979</v>
      </c>
      <c r="O76" s="585" t="s">
        <v>980</v>
      </c>
      <c r="P76" s="586" t="s">
        <v>981</v>
      </c>
      <c r="Q76" s="587" t="s">
        <v>982</v>
      </c>
      <c r="R76" s="588" t="s">
        <v>983</v>
      </c>
      <c r="S76" s="589" t="s">
        <v>984</v>
      </c>
      <c r="T76" s="8"/>
      <c r="U76" s="8"/>
      <c r="V76" s="590"/>
      <c r="W76" s="4658" t="s">
        <v>985</v>
      </c>
      <c r="X76" s="4657" t="s">
        <v>986</v>
      </c>
      <c r="Y76" s="4656">
        <v>54</v>
      </c>
      <c r="Z76" s="181">
        <v>100</v>
      </c>
      <c r="AA76" s="182">
        <v>139</v>
      </c>
      <c r="AB76"/>
      <c r="AC76" s="591"/>
      <c r="AD76" s="4660" t="s">
        <v>987</v>
      </c>
      <c r="AE76" s="4651" t="s">
        <v>988</v>
      </c>
      <c r="AF76" s="4650">
        <v>179</v>
      </c>
      <c r="AG76" s="173">
        <v>177</v>
      </c>
      <c r="AH76" s="174">
        <v>145</v>
      </c>
      <c r="AI76"/>
      <c r="AJ76" s="592"/>
      <c r="AK76" s="4652" t="s">
        <v>989</v>
      </c>
      <c r="AL76" s="4651" t="s">
        <v>990</v>
      </c>
      <c r="AM76" s="4650">
        <v>255</v>
      </c>
      <c r="AN76" s="173">
        <v>235</v>
      </c>
      <c r="AO76" s="174">
        <v>205</v>
      </c>
      <c r="AP76" s="8"/>
      <c r="AQ76" s="10">
        <v>1</v>
      </c>
    </row>
    <row r="77" spans="1:43" s="3022" customFormat="1" ht="21" customHeight="1">
      <c r="A77" s="2972"/>
      <c r="B77" s="8"/>
      <c r="C77" s="8"/>
      <c r="D77" s="8"/>
      <c r="E77" s="8"/>
      <c r="F77" s="8"/>
      <c r="G77" s="8"/>
      <c r="H77" s="8"/>
      <c r="I77" s="8"/>
      <c r="J77" s="8"/>
      <c r="K77" s="593" t="s">
        <v>1001</v>
      </c>
      <c r="L77" s="594" t="s">
        <v>1002</v>
      </c>
      <c r="M77" s="595" t="s">
        <v>1003</v>
      </c>
      <c r="N77" s="596" t="s">
        <v>1004</v>
      </c>
      <c r="O77" s="597" t="s">
        <v>1005</v>
      </c>
      <c r="P77" s="598" t="s">
        <v>1006</v>
      </c>
      <c r="Q77" s="599" t="s">
        <v>1007</v>
      </c>
      <c r="R77" s="600" t="s">
        <v>1008</v>
      </c>
      <c r="S77" s="601" t="s">
        <v>1009</v>
      </c>
      <c r="T77" s="8"/>
      <c r="U77" s="8"/>
      <c r="V77" s="602"/>
      <c r="W77" s="4659" t="s">
        <v>1010</v>
      </c>
      <c r="X77" s="4657" t="s">
        <v>1011</v>
      </c>
      <c r="Y77" s="4656">
        <v>0</v>
      </c>
      <c r="Z77" s="181">
        <v>65</v>
      </c>
      <c r="AA77" s="182">
        <v>106</v>
      </c>
      <c r="AB77"/>
      <c r="AC77" s="603"/>
      <c r="AD77" s="4661" t="s">
        <v>1012</v>
      </c>
      <c r="AE77" s="4651" t="s">
        <v>1013</v>
      </c>
      <c r="AF77" s="4650">
        <v>217</v>
      </c>
      <c r="AG77" s="173">
        <v>217</v>
      </c>
      <c r="AH77" s="174">
        <v>25</v>
      </c>
      <c r="AI77"/>
      <c r="AJ77" s="604"/>
      <c r="AK77" s="4655" t="s">
        <v>1014</v>
      </c>
      <c r="AL77" s="4651" t="s">
        <v>1015</v>
      </c>
      <c r="AM77" s="4650">
        <v>255</v>
      </c>
      <c r="AN77" s="173">
        <v>239</v>
      </c>
      <c r="AO77" s="174">
        <v>213</v>
      </c>
      <c r="AP77" s="8"/>
      <c r="AQ77" s="10">
        <v>1</v>
      </c>
    </row>
    <row r="78" spans="1:43" s="3022" customFormat="1" ht="21" customHeight="1">
      <c r="A78" s="2972"/>
      <c r="B78" s="8"/>
      <c r="C78" s="8"/>
      <c r="D78" s="8"/>
      <c r="E78" s="8"/>
      <c r="F78" s="8"/>
      <c r="G78" s="8"/>
      <c r="H78" s="8"/>
      <c r="I78" s="8"/>
      <c r="J78" s="8"/>
      <c r="K78" s="606" t="s">
        <v>1016</v>
      </c>
      <c r="L78" s="607" t="s">
        <v>1017</v>
      </c>
      <c r="M78" s="608" t="s">
        <v>1018</v>
      </c>
      <c r="N78" s="609" t="s">
        <v>1019</v>
      </c>
      <c r="O78" s="610" t="s">
        <v>1020</v>
      </c>
      <c r="P78" s="611" t="s">
        <v>1021</v>
      </c>
      <c r="Q78" s="612" t="s">
        <v>1022</v>
      </c>
      <c r="R78" s="613" t="s">
        <v>1023</v>
      </c>
      <c r="S78" s="614" t="s">
        <v>1024</v>
      </c>
      <c r="T78" s="8"/>
      <c r="U78" s="8"/>
      <c r="V78" s="615"/>
      <c r="W78" s="4659" t="s">
        <v>1025</v>
      </c>
      <c r="X78" s="4657" t="s">
        <v>1026</v>
      </c>
      <c r="Y78" s="4656">
        <v>0</v>
      </c>
      <c r="Z78" s="181">
        <v>48</v>
      </c>
      <c r="AA78" s="182">
        <v>78</v>
      </c>
      <c r="AB78"/>
      <c r="AC78" s="616"/>
      <c r="AD78" s="4660" t="s">
        <v>1027</v>
      </c>
      <c r="AE78" s="4651" t="s">
        <v>1028</v>
      </c>
      <c r="AF78" s="4650">
        <v>205</v>
      </c>
      <c r="AG78" s="173">
        <v>205</v>
      </c>
      <c r="AH78" s="174">
        <v>13</v>
      </c>
      <c r="AI78"/>
      <c r="AJ78" s="617"/>
      <c r="AK78" s="4652" t="s">
        <v>1029</v>
      </c>
      <c r="AL78" s="4651" t="s">
        <v>1030</v>
      </c>
      <c r="AM78" s="4650">
        <v>253</v>
      </c>
      <c r="AN78" s="173">
        <v>245</v>
      </c>
      <c r="AO78" s="174">
        <v>230</v>
      </c>
      <c r="AP78" s="8"/>
      <c r="AQ78" s="10">
        <v>1</v>
      </c>
    </row>
    <row r="79" spans="1:43" s="3022" customFormat="1" ht="21" customHeight="1">
      <c r="A79" s="2972"/>
      <c r="B79" s="8"/>
      <c r="C79" s="8"/>
      <c r="D79" s="8"/>
      <c r="E79" s="8"/>
      <c r="F79" s="8"/>
      <c r="G79" s="8"/>
      <c r="H79" s="8"/>
      <c r="I79" s="8"/>
      <c r="J79" s="8"/>
      <c r="K79" s="618" t="s">
        <v>1031</v>
      </c>
      <c r="L79" s="619" t="s">
        <v>1032</v>
      </c>
      <c r="M79" s="620" t="s">
        <v>1033</v>
      </c>
      <c r="N79" s="621" t="s">
        <v>1034</v>
      </c>
      <c r="O79" s="622" t="s">
        <v>1035</v>
      </c>
      <c r="P79" s="623" t="s">
        <v>1036</v>
      </c>
      <c r="Q79" s="624" t="s">
        <v>1037</v>
      </c>
      <c r="R79" s="625" t="s">
        <v>1038</v>
      </c>
      <c r="S79" s="626" t="s">
        <v>1039</v>
      </c>
      <c r="T79" s="8"/>
      <c r="U79" s="8"/>
      <c r="V79" s="627"/>
      <c r="W79" s="4659" t="s">
        <v>1040</v>
      </c>
      <c r="X79" s="4657" t="s">
        <v>1041</v>
      </c>
      <c r="Y79" s="4656">
        <v>180</v>
      </c>
      <c r="Z79" s="181">
        <v>188</v>
      </c>
      <c r="AA79" s="182">
        <v>192</v>
      </c>
      <c r="AB79"/>
      <c r="AC79" s="628"/>
      <c r="AD79" s="4661" t="s">
        <v>1042</v>
      </c>
      <c r="AE79" s="4651" t="s">
        <v>1043</v>
      </c>
      <c r="AF79" s="4650">
        <v>205</v>
      </c>
      <c r="AG79" s="173">
        <v>205</v>
      </c>
      <c r="AH79" s="174">
        <v>0</v>
      </c>
      <c r="AI79"/>
      <c r="AJ79" s="629"/>
      <c r="AK79" s="4652" t="s">
        <v>1044</v>
      </c>
      <c r="AL79" s="4651" t="s">
        <v>1045</v>
      </c>
      <c r="AM79" s="4650">
        <v>255</v>
      </c>
      <c r="AN79" s="173">
        <v>250</v>
      </c>
      <c r="AO79" s="174">
        <v>240</v>
      </c>
      <c r="AP79" s="8"/>
      <c r="AQ79" s="10">
        <v>1</v>
      </c>
    </row>
    <row r="80" spans="1:43" s="3022" customFormat="1" ht="21" customHeight="1">
      <c r="A80"/>
      <c r="B80" s="8"/>
      <c r="C80" s="8"/>
      <c r="D80" s="8"/>
      <c r="E80" s="8"/>
      <c r="F80" s="8"/>
      <c r="G80" s="8"/>
      <c r="H80" s="8"/>
      <c r="I80" s="8"/>
      <c r="J80" s="8"/>
      <c r="K80" s="630" t="s">
        <v>1052</v>
      </c>
      <c r="L80" s="631" t="s">
        <v>1053</v>
      </c>
      <c r="M80" s="632" t="s">
        <v>1054</v>
      </c>
      <c r="N80" s="633" t="s">
        <v>1055</v>
      </c>
      <c r="O80" s="634" t="s">
        <v>1056</v>
      </c>
      <c r="P80" s="635" t="s">
        <v>1057</v>
      </c>
      <c r="Q80" s="636" t="s">
        <v>1058</v>
      </c>
      <c r="R80" s="637" t="s">
        <v>1059</v>
      </c>
      <c r="S80" s="638" t="s">
        <v>1060</v>
      </c>
      <c r="T80" s="8"/>
      <c r="U80" s="8"/>
      <c r="V80" s="639"/>
      <c r="W80" s="4659" t="s">
        <v>121</v>
      </c>
      <c r="X80" s="4657" t="s">
        <v>1061</v>
      </c>
      <c r="Y80" s="4656">
        <v>116</v>
      </c>
      <c r="Z80" s="181">
        <v>208</v>
      </c>
      <c r="AA80" s="182">
        <v>241</v>
      </c>
      <c r="AB80"/>
      <c r="AC80" s="640"/>
      <c r="AD80" s="4661" t="s">
        <v>1062</v>
      </c>
      <c r="AE80" s="4651" t="s">
        <v>1063</v>
      </c>
      <c r="AF80" s="4650">
        <v>139</v>
      </c>
      <c r="AG80" s="173">
        <v>139</v>
      </c>
      <c r="AH80" s="174">
        <v>131</v>
      </c>
      <c r="AI80"/>
      <c r="AJ80" s="641"/>
      <c r="AK80" s="4655" t="s">
        <v>1064</v>
      </c>
      <c r="AL80" s="4651" t="s">
        <v>1065</v>
      </c>
      <c r="AM80" s="4650">
        <v>252</v>
      </c>
      <c r="AN80" s="173">
        <v>210</v>
      </c>
      <c r="AO80" s="174">
        <v>28</v>
      </c>
      <c r="AP80" s="8"/>
      <c r="AQ80" s="10">
        <v>1</v>
      </c>
    </row>
    <row r="81" spans="2:43" s="3022" customFormat="1" ht="21" customHeight="1">
      <c r="B81" s="8"/>
      <c r="C81" s="8"/>
      <c r="D81" s="8"/>
      <c r="E81" s="8"/>
      <c r="F81" s="8"/>
      <c r="G81" s="8"/>
      <c r="H81" s="8"/>
      <c r="I81" s="8"/>
      <c r="J81" s="8"/>
      <c r="K81" s="642" t="s">
        <v>1066</v>
      </c>
      <c r="L81" s="643" t="s">
        <v>1067</v>
      </c>
      <c r="M81" s="644" t="s">
        <v>1068</v>
      </c>
      <c r="N81" s="645" t="s">
        <v>1069</v>
      </c>
      <c r="O81" s="646" t="s">
        <v>1070</v>
      </c>
      <c r="P81" s="647" t="s">
        <v>1071</v>
      </c>
      <c r="Q81" s="648" t="s">
        <v>1072</v>
      </c>
      <c r="R81" s="649" t="s">
        <v>1073</v>
      </c>
      <c r="S81" s="650" t="s">
        <v>1074</v>
      </c>
      <c r="T81" s="8"/>
      <c r="U81" s="8"/>
      <c r="V81" s="651"/>
      <c r="W81" s="4658" t="s">
        <v>391</v>
      </c>
      <c r="X81" s="4657" t="s">
        <v>1075</v>
      </c>
      <c r="Y81" s="4656">
        <v>135</v>
      </c>
      <c r="Z81" s="181">
        <v>206</v>
      </c>
      <c r="AA81" s="182">
        <v>235</v>
      </c>
      <c r="AB81"/>
      <c r="AC81" s="652"/>
      <c r="AD81" s="4660" t="s">
        <v>1076</v>
      </c>
      <c r="AE81" s="4651" t="s">
        <v>1077</v>
      </c>
      <c r="AF81" s="4650">
        <v>132</v>
      </c>
      <c r="AG81" s="173">
        <v>132</v>
      </c>
      <c r="AH81" s="174">
        <v>130</v>
      </c>
      <c r="AI81"/>
      <c r="AJ81" s="653"/>
      <c r="AK81" s="4655" t="s">
        <v>1078</v>
      </c>
      <c r="AL81" s="4651" t="s">
        <v>1079</v>
      </c>
      <c r="AM81" s="4650">
        <v>226</v>
      </c>
      <c r="AN81" s="173">
        <v>188</v>
      </c>
      <c r="AO81" s="174">
        <v>116</v>
      </c>
      <c r="AP81" s="8"/>
      <c r="AQ81" s="10">
        <v>1</v>
      </c>
    </row>
    <row r="82" spans="2:43" s="3022" customFormat="1" ht="21" customHeight="1">
      <c r="B82" s="8"/>
      <c r="C82" s="8"/>
      <c r="D82" s="8"/>
      <c r="E82" s="8"/>
      <c r="F82" s="8"/>
      <c r="G82" s="8"/>
      <c r="H82" s="8"/>
      <c r="I82" s="8"/>
      <c r="J82" s="8"/>
      <c r="K82" s="654" t="s">
        <v>1080</v>
      </c>
      <c r="L82" s="655" t="s">
        <v>1081</v>
      </c>
      <c r="M82" s="656" t="s">
        <v>1082</v>
      </c>
      <c r="N82" s="657" t="s">
        <v>1083</v>
      </c>
      <c r="O82" s="658" t="s">
        <v>1084</v>
      </c>
      <c r="P82" s="659" t="s">
        <v>1085</v>
      </c>
      <c r="Q82" s="660" t="s">
        <v>1086</v>
      </c>
      <c r="R82" s="661" t="s">
        <v>1087</v>
      </c>
      <c r="S82" s="662" t="s">
        <v>1088</v>
      </c>
      <c r="T82" s="8"/>
      <c r="U82" s="8"/>
      <c r="V82" s="663"/>
      <c r="W82" s="4658" t="s">
        <v>1089</v>
      </c>
      <c r="X82" s="4657" t="s">
        <v>1090</v>
      </c>
      <c r="Y82" s="4656">
        <v>164</v>
      </c>
      <c r="Z82" s="181">
        <v>211</v>
      </c>
      <c r="AA82" s="182">
        <v>238</v>
      </c>
      <c r="AB82"/>
      <c r="AC82" s="664"/>
      <c r="AD82" s="4661" t="s">
        <v>1091</v>
      </c>
      <c r="AE82" s="4651" t="s">
        <v>1092</v>
      </c>
      <c r="AF82" s="4650">
        <v>139</v>
      </c>
      <c r="AG82" s="173">
        <v>139</v>
      </c>
      <c r="AH82" s="174">
        <v>122</v>
      </c>
      <c r="AI82"/>
      <c r="AJ82" s="665"/>
      <c r="AK82" s="4652" t="s">
        <v>1093</v>
      </c>
      <c r="AL82" s="4651" t="s">
        <v>1094</v>
      </c>
      <c r="AM82" s="4650">
        <v>205</v>
      </c>
      <c r="AN82" s="173">
        <v>186</v>
      </c>
      <c r="AO82" s="174">
        <v>150</v>
      </c>
      <c r="AP82" s="8"/>
      <c r="AQ82" s="10">
        <v>1</v>
      </c>
    </row>
    <row r="83" spans="2:43" s="3022" customFormat="1" ht="21" customHeight="1">
      <c r="B83" s="8"/>
      <c r="C83" s="8"/>
      <c r="D83" s="8"/>
      <c r="E83" s="8"/>
      <c r="F83" s="8"/>
      <c r="G83" s="8"/>
      <c r="H83" s="8"/>
      <c r="I83" s="8"/>
      <c r="J83" s="8"/>
      <c r="K83" s="666" t="s">
        <v>1102</v>
      </c>
      <c r="L83" s="667" t="s">
        <v>1103</v>
      </c>
      <c r="M83" s="668" t="s">
        <v>1104</v>
      </c>
      <c r="N83" s="669" t="s">
        <v>1105</v>
      </c>
      <c r="O83" s="670" t="s">
        <v>1106</v>
      </c>
      <c r="P83" s="671" t="s">
        <v>1107</v>
      </c>
      <c r="Q83" s="672" t="s">
        <v>1108</v>
      </c>
      <c r="R83" s="673" t="s">
        <v>1109</v>
      </c>
      <c r="S83" s="674" t="s">
        <v>1110</v>
      </c>
      <c r="T83" s="8"/>
      <c r="U83" s="8"/>
      <c r="V83" s="675"/>
      <c r="W83" s="4659" t="s">
        <v>1111</v>
      </c>
      <c r="X83" s="4657" t="s">
        <v>1112</v>
      </c>
      <c r="Y83" s="4656">
        <v>187</v>
      </c>
      <c r="Z83" s="181">
        <v>210</v>
      </c>
      <c r="AA83" s="182">
        <v>225</v>
      </c>
      <c r="AB83"/>
      <c r="AC83" s="676"/>
      <c r="AD83" s="4660" t="s">
        <v>1113</v>
      </c>
      <c r="AE83" s="4651" t="s">
        <v>1114</v>
      </c>
      <c r="AF83" s="4650">
        <v>152</v>
      </c>
      <c r="AG83" s="173">
        <v>148</v>
      </c>
      <c r="AH83" s="174">
        <v>62</v>
      </c>
      <c r="AI83"/>
      <c r="AJ83" s="677"/>
      <c r="AK83" s="4655" t="s">
        <v>1115</v>
      </c>
      <c r="AL83" s="4651" t="s">
        <v>1116</v>
      </c>
      <c r="AM83" s="4650">
        <v>243</v>
      </c>
      <c r="AN83" s="173">
        <v>195</v>
      </c>
      <c r="AO83" s="174">
        <v>0</v>
      </c>
      <c r="AP83" s="8"/>
      <c r="AQ83" s="10">
        <v>1</v>
      </c>
    </row>
    <row r="84" spans="2:43" s="3022" customFormat="1" ht="21" customHeight="1">
      <c r="B84" s="8"/>
      <c r="C84" s="8"/>
      <c r="D84" s="8"/>
      <c r="E84" s="8"/>
      <c r="F84" s="8"/>
      <c r="G84" s="8"/>
      <c r="H84" s="8"/>
      <c r="I84" s="8"/>
      <c r="J84" s="8"/>
      <c r="K84" s="678" t="s">
        <v>1117</v>
      </c>
      <c r="L84" s="679" t="s">
        <v>1118</v>
      </c>
      <c r="M84" s="680" t="s">
        <v>1119</v>
      </c>
      <c r="N84" s="681" t="s">
        <v>1120</v>
      </c>
      <c r="O84" s="682" t="s">
        <v>1121</v>
      </c>
      <c r="P84" s="683" t="s">
        <v>1122</v>
      </c>
      <c r="Q84" s="684" t="s">
        <v>1123</v>
      </c>
      <c r="R84" s="685" t="s">
        <v>1124</v>
      </c>
      <c r="S84" s="686" t="s">
        <v>1125</v>
      </c>
      <c r="T84" s="8"/>
      <c r="U84" s="8"/>
      <c r="V84" s="687"/>
      <c r="W84" s="4658" t="s">
        <v>1126</v>
      </c>
      <c r="X84" s="4657" t="s">
        <v>1127</v>
      </c>
      <c r="Y84" s="4656">
        <v>176</v>
      </c>
      <c r="Z84" s="181">
        <v>226</v>
      </c>
      <c r="AA84" s="182">
        <v>255</v>
      </c>
      <c r="AB84"/>
      <c r="AC84" s="688"/>
      <c r="AD84" s="4661" t="s">
        <v>1128</v>
      </c>
      <c r="AE84" s="4651" t="s">
        <v>1129</v>
      </c>
      <c r="AF84" s="4650">
        <v>139</v>
      </c>
      <c r="AG84" s="173">
        <v>139</v>
      </c>
      <c r="AH84" s="174">
        <v>0</v>
      </c>
      <c r="AI84"/>
      <c r="AJ84" s="689"/>
      <c r="AK84" s="4655" t="s">
        <v>1130</v>
      </c>
      <c r="AL84" s="4651" t="s">
        <v>1131</v>
      </c>
      <c r="AM84" s="4650">
        <v>240</v>
      </c>
      <c r="AN84" s="173">
        <v>195</v>
      </c>
      <c r="AO84" s="174">
        <v>0</v>
      </c>
      <c r="AP84" s="8"/>
      <c r="AQ84" s="10">
        <v>1</v>
      </c>
    </row>
    <row r="85" spans="2:43" s="3022" customFormat="1" ht="21" customHeight="1">
      <c r="B85" s="8"/>
      <c r="C85" s="8"/>
      <c r="D85" s="8"/>
      <c r="E85" s="8"/>
      <c r="F85" s="8"/>
      <c r="G85" s="8"/>
      <c r="H85" s="8"/>
      <c r="I85" s="8"/>
      <c r="J85" s="8"/>
      <c r="K85" s="690" t="s">
        <v>1132</v>
      </c>
      <c r="L85" s="691" t="s">
        <v>1133</v>
      </c>
      <c r="M85" s="692" t="s">
        <v>1134</v>
      </c>
      <c r="N85" s="693" t="s">
        <v>1135</v>
      </c>
      <c r="O85" s="694" t="s">
        <v>1136</v>
      </c>
      <c r="P85" s="695" t="s">
        <v>1137</v>
      </c>
      <c r="Q85" s="696" t="s">
        <v>1138</v>
      </c>
      <c r="R85" s="697" t="s">
        <v>1139</v>
      </c>
      <c r="S85" s="698" t="s">
        <v>1140</v>
      </c>
      <c r="T85" s="8"/>
      <c r="U85" s="8"/>
      <c r="V85" s="699"/>
      <c r="W85" s="4659" t="s">
        <v>1141</v>
      </c>
      <c r="X85" s="4657" t="s">
        <v>1142</v>
      </c>
      <c r="Y85" s="4656">
        <v>223</v>
      </c>
      <c r="Z85" s="181">
        <v>242</v>
      </c>
      <c r="AA85" s="182">
        <v>255</v>
      </c>
      <c r="AB85"/>
      <c r="AC85" s="700"/>
      <c r="AD85" s="4661" t="s">
        <v>1143</v>
      </c>
      <c r="AE85" s="4651" t="s">
        <v>1144</v>
      </c>
      <c r="AF85" s="4650">
        <v>128</v>
      </c>
      <c r="AG85" s="173">
        <v>128</v>
      </c>
      <c r="AH85" s="174">
        <v>0</v>
      </c>
      <c r="AI85"/>
      <c r="AJ85" s="701"/>
      <c r="AK85" s="4655" t="s">
        <v>1145</v>
      </c>
      <c r="AL85" s="4651" t="s">
        <v>1146</v>
      </c>
      <c r="AM85" s="4650">
        <v>187</v>
      </c>
      <c r="AN85" s="173">
        <v>174</v>
      </c>
      <c r="AO85" s="174">
        <v>152</v>
      </c>
      <c r="AP85" s="8"/>
      <c r="AQ85" s="10">
        <v>1</v>
      </c>
    </row>
    <row r="86" spans="2:43" s="3022" customFormat="1" ht="21" customHeight="1">
      <c r="B86" s="8"/>
      <c r="C86" s="8"/>
      <c r="D86" s="8"/>
      <c r="E86" s="8"/>
      <c r="F86" s="8"/>
      <c r="G86" s="8"/>
      <c r="H86" s="8"/>
      <c r="I86" s="8"/>
      <c r="J86" s="8"/>
      <c r="K86" s="702" t="s">
        <v>1153</v>
      </c>
      <c r="L86" s="703" t="s">
        <v>1154</v>
      </c>
      <c r="M86" s="704" t="s">
        <v>1155</v>
      </c>
      <c r="N86" s="705" t="s">
        <v>1156</v>
      </c>
      <c r="O86" s="706" t="s">
        <v>1157</v>
      </c>
      <c r="P86" s="707" t="s">
        <v>1158</v>
      </c>
      <c r="Q86" s="708" t="s">
        <v>1159</v>
      </c>
      <c r="R86" s="709" t="s">
        <v>1160</v>
      </c>
      <c r="S86" s="710" t="s">
        <v>1161</v>
      </c>
      <c r="T86" s="8"/>
      <c r="U86" s="8"/>
      <c r="V86" s="711"/>
      <c r="W86" s="4658" t="s">
        <v>1162</v>
      </c>
      <c r="X86" s="4657" t="s">
        <v>1163</v>
      </c>
      <c r="Y86" s="4656">
        <v>141</v>
      </c>
      <c r="Z86" s="181">
        <v>182</v>
      </c>
      <c r="AA86" s="182">
        <v>205</v>
      </c>
      <c r="AB86"/>
      <c r="AC86" s="712"/>
      <c r="AD86" s="4661" t="s">
        <v>1164</v>
      </c>
      <c r="AE86" s="4651" t="s">
        <v>1165</v>
      </c>
      <c r="AF86" s="4650">
        <v>79</v>
      </c>
      <c r="AG86" s="173">
        <v>79</v>
      </c>
      <c r="AH86" s="174">
        <v>47</v>
      </c>
      <c r="AI86"/>
      <c r="AJ86" s="713"/>
      <c r="AK86" s="4655" t="s">
        <v>1166</v>
      </c>
      <c r="AL86" s="4651" t="s">
        <v>1167</v>
      </c>
      <c r="AM86" s="4650">
        <v>200</v>
      </c>
      <c r="AN86" s="173">
        <v>173</v>
      </c>
      <c r="AO86" s="174">
        <v>127</v>
      </c>
      <c r="AP86" s="8"/>
      <c r="AQ86" s="10">
        <v>1</v>
      </c>
    </row>
    <row r="87" spans="2:43" s="3022" customFormat="1" ht="21" customHeight="1">
      <c r="B87" s="8"/>
      <c r="C87" s="8"/>
      <c r="D87" s="8"/>
      <c r="E87" s="8"/>
      <c r="F87" s="8"/>
      <c r="G87" s="8"/>
      <c r="H87" s="8"/>
      <c r="I87" s="8"/>
      <c r="J87" s="8"/>
      <c r="K87" s="714" t="s">
        <v>1168</v>
      </c>
      <c r="L87" s="715" t="s">
        <v>1169</v>
      </c>
      <c r="M87" s="716" t="s">
        <v>1170</v>
      </c>
      <c r="N87" s="717" t="s">
        <v>1171</v>
      </c>
      <c r="O87" s="718" t="s">
        <v>1172</v>
      </c>
      <c r="P87" s="719" t="s">
        <v>1173</v>
      </c>
      <c r="Q87" s="720" t="s">
        <v>1174</v>
      </c>
      <c r="R87" s="721" t="s">
        <v>1175</v>
      </c>
      <c r="S87" s="722" t="s">
        <v>1176</v>
      </c>
      <c r="T87" s="8"/>
      <c r="U87" s="8"/>
      <c r="V87" s="723"/>
      <c r="W87" s="4659" t="s">
        <v>1177</v>
      </c>
      <c r="X87" s="4657" t="s">
        <v>1178</v>
      </c>
      <c r="Y87" s="4656">
        <v>38</v>
      </c>
      <c r="Z87" s="181">
        <v>196</v>
      </c>
      <c r="AA87" s="182">
        <v>236</v>
      </c>
      <c r="AB87"/>
      <c r="AC87" s="724"/>
      <c r="AD87" s="4660" t="s">
        <v>1179</v>
      </c>
      <c r="AE87" s="4651" t="s">
        <v>1180</v>
      </c>
      <c r="AF87" s="4650">
        <v>237</v>
      </c>
      <c r="AG87" s="173">
        <v>255</v>
      </c>
      <c r="AH87" s="174">
        <v>12</v>
      </c>
      <c r="AI87"/>
      <c r="AJ87" s="725"/>
      <c r="AK87" s="4655" t="s">
        <v>1181</v>
      </c>
      <c r="AL87" s="4651" t="s">
        <v>1182</v>
      </c>
      <c r="AM87" s="4650">
        <v>223</v>
      </c>
      <c r="AN87" s="173">
        <v>175</v>
      </c>
      <c r="AO87" s="174">
        <v>44</v>
      </c>
      <c r="AP87" s="8"/>
      <c r="AQ87" s="10">
        <v>1</v>
      </c>
    </row>
    <row r="88" spans="2:43" s="3022" customFormat="1" ht="21" customHeight="1">
      <c r="B88" s="8"/>
      <c r="C88" s="8"/>
      <c r="D88" s="8"/>
      <c r="E88" s="8"/>
      <c r="F88" s="8"/>
      <c r="G88" s="8"/>
      <c r="H88" s="8"/>
      <c r="I88" s="8"/>
      <c r="J88" s="8"/>
      <c r="K88" s="726" t="s">
        <v>1183</v>
      </c>
      <c r="L88" s="727" t="s">
        <v>1184</v>
      </c>
      <c r="M88" s="728" t="s">
        <v>1185</v>
      </c>
      <c r="N88" s="729" t="s">
        <v>1186</v>
      </c>
      <c r="O88" s="730" t="s">
        <v>1187</v>
      </c>
      <c r="P88" s="731" t="s">
        <v>1188</v>
      </c>
      <c r="Q88" s="732" t="s">
        <v>1189</v>
      </c>
      <c r="R88" s="733" t="s">
        <v>1190</v>
      </c>
      <c r="S88" s="734" t="s">
        <v>1191</v>
      </c>
      <c r="T88" s="8"/>
      <c r="U88" s="8"/>
      <c r="V88" s="735"/>
      <c r="W88" s="4658" t="s">
        <v>1192</v>
      </c>
      <c r="X88" s="4657" t="s">
        <v>1193</v>
      </c>
      <c r="Y88" s="4656">
        <v>56</v>
      </c>
      <c r="Z88" s="181">
        <v>176</v>
      </c>
      <c r="AA88" s="182">
        <v>222</v>
      </c>
      <c r="AB88"/>
      <c r="AC88" s="736"/>
      <c r="AD88" s="4660" t="s">
        <v>1194</v>
      </c>
      <c r="AE88" s="4651" t="s">
        <v>1195</v>
      </c>
      <c r="AF88" s="4650">
        <v>218</v>
      </c>
      <c r="AG88" s="173">
        <v>223</v>
      </c>
      <c r="AH88" s="174">
        <v>183</v>
      </c>
      <c r="AI88"/>
      <c r="AJ88" s="737"/>
      <c r="AK88" s="4655" t="s">
        <v>1196</v>
      </c>
      <c r="AL88" s="4651" t="s">
        <v>1197</v>
      </c>
      <c r="AM88" s="4650">
        <v>218</v>
      </c>
      <c r="AN88" s="173">
        <v>179</v>
      </c>
      <c r="AO88" s="174">
        <v>10</v>
      </c>
      <c r="AP88" s="8"/>
      <c r="AQ88" s="10">
        <v>1</v>
      </c>
    </row>
    <row r="89" spans="2:43" s="3022" customFormat="1" ht="21" customHeight="1">
      <c r="B89" s="8"/>
      <c r="C89" s="8"/>
      <c r="D89" s="8"/>
      <c r="E89" s="8"/>
      <c r="F89" s="8"/>
      <c r="G89" s="8"/>
      <c r="H89" s="8"/>
      <c r="I89" s="8"/>
      <c r="J89" s="8"/>
      <c r="K89" s="738" t="s">
        <v>1204</v>
      </c>
      <c r="L89" s="739" t="s">
        <v>1205</v>
      </c>
      <c r="M89" s="740" t="s">
        <v>1206</v>
      </c>
      <c r="N89" s="741" t="s">
        <v>1207</v>
      </c>
      <c r="O89" s="742" t="s">
        <v>1208</v>
      </c>
      <c r="P89" s="743" t="s">
        <v>1209</v>
      </c>
      <c r="Q89" s="744" t="s">
        <v>1210</v>
      </c>
      <c r="R89" s="745" t="s">
        <v>1211</v>
      </c>
      <c r="S89" s="746" t="s">
        <v>1212</v>
      </c>
      <c r="T89" s="8"/>
      <c r="U89" s="8"/>
      <c r="V89" s="747"/>
      <c r="W89" s="4659" t="s">
        <v>1213</v>
      </c>
      <c r="X89" s="4657" t="s">
        <v>1214</v>
      </c>
      <c r="Y89" s="4656">
        <v>0</v>
      </c>
      <c r="Z89" s="181">
        <v>161</v>
      </c>
      <c r="AA89" s="182">
        <v>194</v>
      </c>
      <c r="AB89"/>
      <c r="AC89" s="748"/>
      <c r="AD89" s="4660" t="s">
        <v>1215</v>
      </c>
      <c r="AE89" s="4651" t="s">
        <v>1216</v>
      </c>
      <c r="AF89" s="4650">
        <v>231</v>
      </c>
      <c r="AG89" s="173">
        <v>240</v>
      </c>
      <c r="AH89" s="174">
        <v>13</v>
      </c>
      <c r="AI89"/>
      <c r="AJ89" s="749"/>
      <c r="AK89" s="4655" t="s">
        <v>1217</v>
      </c>
      <c r="AL89" s="4651" t="s">
        <v>1218</v>
      </c>
      <c r="AM89" s="4650">
        <v>201</v>
      </c>
      <c r="AN89" s="173">
        <v>174</v>
      </c>
      <c r="AO89" s="174">
        <v>93</v>
      </c>
      <c r="AP89" s="8"/>
      <c r="AQ89" s="10">
        <v>1</v>
      </c>
    </row>
    <row r="90" spans="2:43" s="3022" customFormat="1" ht="21" customHeight="1">
      <c r="B90" s="8"/>
      <c r="C90" s="8"/>
      <c r="D90" s="8"/>
      <c r="E90" s="8"/>
      <c r="F90" s="8"/>
      <c r="G90" s="8"/>
      <c r="H90" s="8"/>
      <c r="I90" s="8"/>
      <c r="J90" s="8"/>
      <c r="K90" s="750" t="s">
        <v>1219</v>
      </c>
      <c r="L90" s="751" t="s">
        <v>1220</v>
      </c>
      <c r="M90" s="752" t="s">
        <v>1221</v>
      </c>
      <c r="N90" s="753" t="s">
        <v>1222</v>
      </c>
      <c r="O90" s="754" t="s">
        <v>1223</v>
      </c>
      <c r="P90" s="755" t="s">
        <v>1224</v>
      </c>
      <c r="Q90" s="756" t="s">
        <v>1225</v>
      </c>
      <c r="R90" s="757" t="s">
        <v>1226</v>
      </c>
      <c r="S90" s="758" t="s">
        <v>1227</v>
      </c>
      <c r="T90" s="8"/>
      <c r="U90" s="8"/>
      <c r="V90" s="759"/>
      <c r="W90" s="4659" t="s">
        <v>1228</v>
      </c>
      <c r="X90" s="4657" t="s">
        <v>1229</v>
      </c>
      <c r="Y90" s="4656">
        <v>129</v>
      </c>
      <c r="Z90" s="181">
        <v>135</v>
      </c>
      <c r="AA90" s="182">
        <v>139</v>
      </c>
      <c r="AB90"/>
      <c r="AC90" s="760"/>
      <c r="AD90" s="4660" t="s">
        <v>1230</v>
      </c>
      <c r="AE90" s="4651" t="s">
        <v>1231</v>
      </c>
      <c r="AF90" s="4650">
        <v>199</v>
      </c>
      <c r="AG90" s="173">
        <v>207</v>
      </c>
      <c r="AH90" s="174">
        <v>0</v>
      </c>
      <c r="AI90"/>
      <c r="AJ90" s="761"/>
      <c r="AK90" s="4655" t="s">
        <v>1232</v>
      </c>
      <c r="AL90" s="4651" t="s">
        <v>1233</v>
      </c>
      <c r="AM90" s="4650">
        <v>212</v>
      </c>
      <c r="AN90" s="173">
        <v>175</v>
      </c>
      <c r="AO90" s="174">
        <v>55</v>
      </c>
      <c r="AP90" s="8"/>
      <c r="AQ90" s="10">
        <v>1</v>
      </c>
    </row>
    <row r="91" spans="2:43" s="3022" customFormat="1" ht="21" customHeight="1">
      <c r="B91" s="8"/>
      <c r="C91" s="8"/>
      <c r="D91" s="8"/>
      <c r="E91" s="8"/>
      <c r="F91" s="8"/>
      <c r="G91" s="8"/>
      <c r="H91" s="8"/>
      <c r="I91" s="8"/>
      <c r="J91" s="8"/>
      <c r="K91" s="762" t="s">
        <v>1234</v>
      </c>
      <c r="L91" s="763" t="s">
        <v>1235</v>
      </c>
      <c r="M91" s="764" t="s">
        <v>1236</v>
      </c>
      <c r="N91" s="765" t="s">
        <v>1237</v>
      </c>
      <c r="O91" s="766" t="s">
        <v>1238</v>
      </c>
      <c r="P91" s="767" t="s">
        <v>1239</v>
      </c>
      <c r="Q91" s="768" t="s">
        <v>1240</v>
      </c>
      <c r="R91" s="769" t="s">
        <v>1241</v>
      </c>
      <c r="S91" s="770" t="s">
        <v>1242</v>
      </c>
      <c r="T91" s="8"/>
      <c r="U91" s="8"/>
      <c r="V91" s="771"/>
      <c r="W91" s="4658" t="s">
        <v>1243</v>
      </c>
      <c r="X91" s="4657" t="s">
        <v>1244</v>
      </c>
      <c r="Y91" s="4656">
        <v>96</v>
      </c>
      <c r="Z91" s="181">
        <v>123</v>
      </c>
      <c r="AA91" s="182">
        <v>139</v>
      </c>
      <c r="AB91"/>
      <c r="AC91" s="772"/>
      <c r="AD91" s="4661" t="s">
        <v>1245</v>
      </c>
      <c r="AE91" s="4651" t="s">
        <v>1246</v>
      </c>
      <c r="AF91" s="4650">
        <v>205</v>
      </c>
      <c r="AG91" s="173">
        <v>201</v>
      </c>
      <c r="AH91" s="174">
        <v>165</v>
      </c>
      <c r="AI91"/>
      <c r="AJ91" s="773"/>
      <c r="AK91" s="4655" t="s">
        <v>1247</v>
      </c>
      <c r="AL91" s="4651" t="s">
        <v>1248</v>
      </c>
      <c r="AM91" s="4650">
        <v>186</v>
      </c>
      <c r="AN91" s="173">
        <v>155</v>
      </c>
      <c r="AO91" s="174">
        <v>97</v>
      </c>
      <c r="AP91" s="8"/>
      <c r="AQ91" s="10">
        <v>1</v>
      </c>
    </row>
    <row r="92" spans="2:43" s="3022" customFormat="1" ht="21" customHeight="1">
      <c r="B92" s="8"/>
      <c r="C92" s="8"/>
      <c r="D92" s="8"/>
      <c r="E92" s="8"/>
      <c r="F92" s="8"/>
      <c r="G92" s="8"/>
      <c r="H92" s="8"/>
      <c r="I92" s="8"/>
      <c r="J92" s="8"/>
      <c r="K92" s="774" t="s">
        <v>1255</v>
      </c>
      <c r="L92" s="775" t="s">
        <v>1256</v>
      </c>
      <c r="M92" s="776" t="s">
        <v>1257</v>
      </c>
      <c r="N92" s="777" t="s">
        <v>1258</v>
      </c>
      <c r="O92" s="778" t="s">
        <v>1259</v>
      </c>
      <c r="P92" s="779" t="s">
        <v>1260</v>
      </c>
      <c r="Q92" s="780" t="s">
        <v>1261</v>
      </c>
      <c r="R92" s="781" t="s">
        <v>1262</v>
      </c>
      <c r="S92" s="782" t="s">
        <v>1263</v>
      </c>
      <c r="T92" s="8"/>
      <c r="U92" s="8"/>
      <c r="V92" s="783"/>
      <c r="W92" s="4659" t="s">
        <v>1264</v>
      </c>
      <c r="X92" s="4657" t="s">
        <v>1265</v>
      </c>
      <c r="Y92" s="4656">
        <v>0</v>
      </c>
      <c r="Z92" s="181">
        <v>133</v>
      </c>
      <c r="AA92" s="182">
        <v>161</v>
      </c>
      <c r="AB92"/>
      <c r="AC92" s="784"/>
      <c r="AD92" s="4660" t="s">
        <v>1266</v>
      </c>
      <c r="AE92" s="4651" t="s">
        <v>1267</v>
      </c>
      <c r="AF92" s="4650">
        <v>240</v>
      </c>
      <c r="AG92" s="173">
        <v>227</v>
      </c>
      <c r="AH92" s="174">
        <v>107</v>
      </c>
      <c r="AI92"/>
      <c r="AJ92" s="785"/>
      <c r="AK92" s="4655" t="s">
        <v>1268</v>
      </c>
      <c r="AL92" s="4651" t="s">
        <v>1269</v>
      </c>
      <c r="AM92" s="4650">
        <v>168</v>
      </c>
      <c r="AN92" s="173">
        <v>152</v>
      </c>
      <c r="AO92" s="174">
        <v>116</v>
      </c>
      <c r="AP92" s="8"/>
      <c r="AQ92" s="10">
        <v>1</v>
      </c>
    </row>
    <row r="93" spans="2:43" s="3022" customFormat="1" ht="21" customHeight="1">
      <c r="B93" s="8"/>
      <c r="C93" s="8"/>
      <c r="D93" s="8"/>
      <c r="E93" s="8"/>
      <c r="F93" s="8"/>
      <c r="G93" s="8"/>
      <c r="H93" s="8"/>
      <c r="I93" s="8"/>
      <c r="J93" s="8"/>
      <c r="K93" s="786" t="s">
        <v>1270</v>
      </c>
      <c r="L93" s="787" t="s">
        <v>1271</v>
      </c>
      <c r="M93" s="788" t="s">
        <v>1272</v>
      </c>
      <c r="N93" s="789" t="s">
        <v>1273</v>
      </c>
      <c r="O93" s="790" t="s">
        <v>1274</v>
      </c>
      <c r="P93" s="791" t="s">
        <v>1275</v>
      </c>
      <c r="Q93" s="792" t="s">
        <v>1276</v>
      </c>
      <c r="R93" s="793" t="s">
        <v>1277</v>
      </c>
      <c r="S93" s="794" t="s">
        <v>1278</v>
      </c>
      <c r="T93" s="8"/>
      <c r="U93" s="8"/>
      <c r="V93" s="795"/>
      <c r="W93" s="4659" t="s">
        <v>1279</v>
      </c>
      <c r="X93" s="4657" t="s">
        <v>1280</v>
      </c>
      <c r="Y93" s="4656">
        <v>0</v>
      </c>
      <c r="Z93" s="181">
        <v>119</v>
      </c>
      <c r="AA93" s="182">
        <v>145</v>
      </c>
      <c r="AB93"/>
      <c r="AC93" s="796"/>
      <c r="AD93" s="4660" t="s">
        <v>1281</v>
      </c>
      <c r="AE93" s="4651" t="s">
        <v>1282</v>
      </c>
      <c r="AF93" s="4650">
        <v>247</v>
      </c>
      <c r="AG93" s="173">
        <v>227</v>
      </c>
      <c r="AH93" s="174">
        <v>95</v>
      </c>
      <c r="AI93"/>
      <c r="AJ93" s="797"/>
      <c r="AK93" s="4655" t="s">
        <v>1283</v>
      </c>
      <c r="AL93" s="4651" t="s">
        <v>1284</v>
      </c>
      <c r="AM93" s="4650">
        <v>161</v>
      </c>
      <c r="AN93" s="173">
        <v>143</v>
      </c>
      <c r="AO93" s="174">
        <v>96</v>
      </c>
      <c r="AP93" s="8"/>
      <c r="AQ93" s="10">
        <v>1</v>
      </c>
    </row>
    <row r="94" spans="2:43" s="3022" customFormat="1" ht="21" customHeight="1">
      <c r="B94" s="8"/>
      <c r="C94" s="8"/>
      <c r="D94" s="8"/>
      <c r="E94" s="8"/>
      <c r="F94" s="8"/>
      <c r="G94" s="8"/>
      <c r="H94" s="8"/>
      <c r="I94" s="8"/>
      <c r="J94" s="8"/>
      <c r="K94" s="798" t="s">
        <v>1285</v>
      </c>
      <c r="L94" s="799" t="s">
        <v>1286</v>
      </c>
      <c r="M94" s="800" t="s">
        <v>1287</v>
      </c>
      <c r="N94" s="801" t="s">
        <v>1288</v>
      </c>
      <c r="O94" s="802" t="s">
        <v>1289</v>
      </c>
      <c r="P94" s="803" t="s">
        <v>1290</v>
      </c>
      <c r="Q94" s="804" t="s">
        <v>1291</v>
      </c>
      <c r="R94" s="805" t="s">
        <v>1292</v>
      </c>
      <c r="S94" s="806" t="s">
        <v>1293</v>
      </c>
      <c r="T94" s="8"/>
      <c r="U94" s="8"/>
      <c r="V94" s="807"/>
      <c r="W94" s="4659" t="s">
        <v>1294</v>
      </c>
      <c r="X94" s="4657" t="s">
        <v>1295</v>
      </c>
      <c r="Y94" s="4656">
        <v>6</v>
      </c>
      <c r="Z94" s="181">
        <v>119</v>
      </c>
      <c r="AA94" s="182">
        <v>144</v>
      </c>
      <c r="AB94"/>
      <c r="AC94" s="808"/>
      <c r="AD94" s="4661" t="s">
        <v>1296</v>
      </c>
      <c r="AE94" s="4651" t="s">
        <v>1297</v>
      </c>
      <c r="AF94" s="4650">
        <v>205</v>
      </c>
      <c r="AG94" s="173">
        <v>200</v>
      </c>
      <c r="AH94" s="174">
        <v>177</v>
      </c>
      <c r="AI94"/>
      <c r="AJ94" s="809"/>
      <c r="AK94" s="4655" t="s">
        <v>1298</v>
      </c>
      <c r="AL94" s="4651" t="s">
        <v>1299</v>
      </c>
      <c r="AM94" s="4650">
        <v>171</v>
      </c>
      <c r="AN94" s="173">
        <v>145</v>
      </c>
      <c r="AO94" s="174">
        <v>68</v>
      </c>
      <c r="AP94" s="8"/>
      <c r="AQ94" s="10">
        <v>1</v>
      </c>
    </row>
    <row r="95" spans="2:43" s="3022" customFormat="1" ht="21" customHeight="1">
      <c r="B95" s="8"/>
      <c r="C95" s="8"/>
      <c r="D95" s="8"/>
      <c r="E95" s="8"/>
      <c r="F95" s="8"/>
      <c r="G95" s="8"/>
      <c r="H95" s="8"/>
      <c r="I95" s="8"/>
      <c r="J95" s="8"/>
      <c r="K95" s="810" t="s">
        <v>1306</v>
      </c>
      <c r="L95" s="811" t="s">
        <v>1307</v>
      </c>
      <c r="M95" s="812" t="s">
        <v>1308</v>
      </c>
      <c r="N95" s="813" t="s">
        <v>1309</v>
      </c>
      <c r="O95" s="814" t="s">
        <v>1310</v>
      </c>
      <c r="P95" s="815" t="s">
        <v>1311</v>
      </c>
      <c r="Q95" s="816" t="s">
        <v>1312</v>
      </c>
      <c r="R95" s="817" t="s">
        <v>1313</v>
      </c>
      <c r="S95" s="818" t="s">
        <v>1314</v>
      </c>
      <c r="T95" s="8"/>
      <c r="U95" s="8"/>
      <c r="V95" s="819"/>
      <c r="W95" s="4659" t="s">
        <v>1315</v>
      </c>
      <c r="X95" s="4657" t="s">
        <v>1316</v>
      </c>
      <c r="Y95" s="4656">
        <v>0</v>
      </c>
      <c r="Z95" s="181">
        <v>46</v>
      </c>
      <c r="AA95" s="182">
        <v>59</v>
      </c>
      <c r="AB95"/>
      <c r="AC95" s="820"/>
      <c r="AD95" s="4661" t="s">
        <v>1317</v>
      </c>
      <c r="AE95" s="4651" t="s">
        <v>1318</v>
      </c>
      <c r="AF95" s="4650">
        <v>238</v>
      </c>
      <c r="AG95" s="173">
        <v>230</v>
      </c>
      <c r="AH95" s="174">
        <v>133</v>
      </c>
      <c r="AI95"/>
      <c r="AJ95" s="821"/>
      <c r="AK95" s="4652" t="s">
        <v>1319</v>
      </c>
      <c r="AL95" s="4651" t="s">
        <v>1320</v>
      </c>
      <c r="AM95" s="4650">
        <v>139</v>
      </c>
      <c r="AN95" s="173">
        <v>131</v>
      </c>
      <c r="AO95" s="174">
        <v>120</v>
      </c>
      <c r="AP95" s="8"/>
      <c r="AQ95" s="10">
        <v>1</v>
      </c>
    </row>
    <row r="96" spans="2:43" s="3022" customFormat="1" ht="21" customHeight="1">
      <c r="B96" s="8"/>
      <c r="C96" s="8"/>
      <c r="D96" s="8"/>
      <c r="E96" s="8"/>
      <c r="F96" s="8"/>
      <c r="G96" s="8"/>
      <c r="H96" s="8"/>
      <c r="I96" s="8"/>
      <c r="J96" s="8"/>
      <c r="K96" s="822" t="s">
        <v>1321</v>
      </c>
      <c r="L96" s="823" t="s">
        <v>1322</v>
      </c>
      <c r="M96" s="824" t="s">
        <v>1323</v>
      </c>
      <c r="N96" s="825" t="s">
        <v>1324</v>
      </c>
      <c r="O96" s="826" t="s">
        <v>1325</v>
      </c>
      <c r="P96" s="827" t="s">
        <v>1326</v>
      </c>
      <c r="Q96" s="828" t="s">
        <v>1327</v>
      </c>
      <c r="R96" s="829" t="s">
        <v>1328</v>
      </c>
      <c r="S96" s="830" t="s">
        <v>1329</v>
      </c>
      <c r="T96" s="8"/>
      <c r="U96" s="8"/>
      <c r="V96" s="831"/>
      <c r="W96" s="4659" t="s">
        <v>265</v>
      </c>
      <c r="X96" s="4657" t="s">
        <v>265</v>
      </c>
      <c r="Y96" s="4656">
        <v>255</v>
      </c>
      <c r="Z96" s="181">
        <v>255</v>
      </c>
      <c r="AA96" s="182">
        <v>255</v>
      </c>
      <c r="AB96"/>
      <c r="AC96" s="832"/>
      <c r="AD96" s="4660" t="s">
        <v>1330</v>
      </c>
      <c r="AE96" s="4651" t="s">
        <v>1331</v>
      </c>
      <c r="AF96" s="4650">
        <v>250</v>
      </c>
      <c r="AG96" s="173">
        <v>234</v>
      </c>
      <c r="AH96" s="174">
        <v>115</v>
      </c>
      <c r="AI96"/>
      <c r="AJ96" s="833"/>
      <c r="AK96" s="4655" t="s">
        <v>1332</v>
      </c>
      <c r="AL96" s="4651" t="s">
        <v>1333</v>
      </c>
      <c r="AM96" s="4650">
        <v>175</v>
      </c>
      <c r="AN96" s="173">
        <v>141</v>
      </c>
      <c r="AO96" s="174">
        <v>19</v>
      </c>
      <c r="AP96" s="8"/>
      <c r="AQ96" s="10">
        <v>1</v>
      </c>
    </row>
    <row r="97" spans="2:43" s="3022" customFormat="1" ht="21" customHeight="1">
      <c r="B97" s="8"/>
      <c r="C97" s="8"/>
      <c r="D97" s="8"/>
      <c r="E97" s="8"/>
      <c r="F97" s="8"/>
      <c r="G97" s="8"/>
      <c r="H97" s="8"/>
      <c r="I97" s="8"/>
      <c r="J97" s="8"/>
      <c r="K97" s="834" t="s">
        <v>1334</v>
      </c>
      <c r="L97" s="835" t="s">
        <v>1335</v>
      </c>
      <c r="M97" s="836" t="s">
        <v>1336</v>
      </c>
      <c r="N97" s="837" t="s">
        <v>1337</v>
      </c>
      <c r="O97" s="838" t="s">
        <v>1338</v>
      </c>
      <c r="P97" s="839" t="s">
        <v>1339</v>
      </c>
      <c r="Q97" s="840" t="s">
        <v>1340</v>
      </c>
      <c r="R97" s="841" t="s">
        <v>1341</v>
      </c>
      <c r="S97" s="842" t="s">
        <v>1342</v>
      </c>
      <c r="T97" s="8"/>
      <c r="U97" s="8"/>
      <c r="V97" s="843"/>
      <c r="W97" s="4659" t="s">
        <v>1343</v>
      </c>
      <c r="X97" s="4657" t="s">
        <v>1344</v>
      </c>
      <c r="Y97" s="4656">
        <v>0</v>
      </c>
      <c r="Z97" s="181">
        <v>0</v>
      </c>
      <c r="AA97" s="182">
        <v>255</v>
      </c>
      <c r="AB97"/>
      <c r="AC97" s="844"/>
      <c r="AD97" s="4661" t="s">
        <v>1345</v>
      </c>
      <c r="AE97" s="4651" t="s">
        <v>1346</v>
      </c>
      <c r="AF97" s="4650">
        <v>240</v>
      </c>
      <c r="AG97" s="173">
        <v>230</v>
      </c>
      <c r="AH97" s="174">
        <v>140</v>
      </c>
      <c r="AI97"/>
      <c r="AJ97" s="845"/>
      <c r="AK97" s="4652" t="s">
        <v>1347</v>
      </c>
      <c r="AL97" s="4651" t="s">
        <v>1348</v>
      </c>
      <c r="AM97" s="4650">
        <v>139</v>
      </c>
      <c r="AN97" s="173">
        <v>126</v>
      </c>
      <c r="AO97" s="174">
        <v>102</v>
      </c>
      <c r="AP97" s="8"/>
      <c r="AQ97" s="10">
        <v>1</v>
      </c>
    </row>
    <row r="98" spans="2:43" s="3022" customFormat="1" ht="21" customHeight="1">
      <c r="B98" s="8"/>
      <c r="C98" s="8"/>
      <c r="D98" s="8"/>
      <c r="E98" s="8"/>
      <c r="F98" s="8"/>
      <c r="G98" s="8"/>
      <c r="H98" s="8"/>
      <c r="I98" s="8"/>
      <c r="J98" s="8"/>
      <c r="K98" s="846" t="s">
        <v>1355</v>
      </c>
      <c r="L98" s="847" t="s">
        <v>1356</v>
      </c>
      <c r="M98" s="848" t="s">
        <v>1357</v>
      </c>
      <c r="N98" s="849" t="s">
        <v>1358</v>
      </c>
      <c r="O98" s="850" t="s">
        <v>1359</v>
      </c>
      <c r="P98" s="851" t="s">
        <v>1360</v>
      </c>
      <c r="Q98" s="852" t="s">
        <v>1361</v>
      </c>
      <c r="R98" s="853" t="s">
        <v>1362</v>
      </c>
      <c r="S98" s="854" t="s">
        <v>1363</v>
      </c>
      <c r="T98" s="8"/>
      <c r="U98" s="8"/>
      <c r="V98" s="855"/>
      <c r="W98" s="4658" t="s">
        <v>1364</v>
      </c>
      <c r="X98" s="4657" t="s">
        <v>1365</v>
      </c>
      <c r="Y98" s="4656">
        <v>77</v>
      </c>
      <c r="Z98" s="181">
        <v>77</v>
      </c>
      <c r="AA98" s="182">
        <v>255</v>
      </c>
      <c r="AB98"/>
      <c r="AC98" s="856"/>
      <c r="AD98" s="4661" t="s">
        <v>1366</v>
      </c>
      <c r="AE98" s="4651" t="s">
        <v>1367</v>
      </c>
      <c r="AF98" s="4650">
        <v>238</v>
      </c>
      <c r="AG98" s="173">
        <v>232</v>
      </c>
      <c r="AH98" s="174">
        <v>170</v>
      </c>
      <c r="AI98"/>
      <c r="AJ98" s="857"/>
      <c r="AK98" s="4652" t="s">
        <v>1368</v>
      </c>
      <c r="AL98" s="4651" t="s">
        <v>1369</v>
      </c>
      <c r="AM98" s="4650">
        <v>140</v>
      </c>
      <c r="AN98" s="173">
        <v>120</v>
      </c>
      <c r="AO98" s="174">
        <v>83</v>
      </c>
      <c r="AP98" s="8"/>
      <c r="AQ98" s="10">
        <v>1</v>
      </c>
    </row>
    <row r="99" spans="2:43" s="3022" customFormat="1" ht="21" customHeight="1">
      <c r="B99" s="8"/>
      <c r="C99" s="8"/>
      <c r="D99" s="8"/>
      <c r="E99" s="8"/>
      <c r="F99" s="8"/>
      <c r="G99" s="8"/>
      <c r="H99" s="8"/>
      <c r="I99" s="8"/>
      <c r="J99" s="8"/>
      <c r="K99" s="858" t="s">
        <v>1370</v>
      </c>
      <c r="L99" s="859" t="s">
        <v>1371</v>
      </c>
      <c r="M99" s="860" t="s">
        <v>1372</v>
      </c>
      <c r="N99" s="861" t="s">
        <v>1373</v>
      </c>
      <c r="O99" s="862" t="s">
        <v>1374</v>
      </c>
      <c r="P99" s="863" t="s">
        <v>1375</v>
      </c>
      <c r="Q99" s="864" t="s">
        <v>1376</v>
      </c>
      <c r="R99" s="865" t="s">
        <v>1377</v>
      </c>
      <c r="S99" s="866" t="s">
        <v>1378</v>
      </c>
      <c r="T99" s="8"/>
      <c r="U99" s="8"/>
      <c r="V99" s="867"/>
      <c r="W99" s="4659" t="s">
        <v>1379</v>
      </c>
      <c r="X99" s="4657" t="s">
        <v>1380</v>
      </c>
      <c r="Y99" s="4656">
        <v>196</v>
      </c>
      <c r="Z99" s="181">
        <v>195</v>
      </c>
      <c r="AA99" s="182">
        <v>221</v>
      </c>
      <c r="AB99"/>
      <c r="AC99" s="868"/>
      <c r="AD99" s="4660" t="s">
        <v>1381</v>
      </c>
      <c r="AE99" s="4651" t="s">
        <v>1382</v>
      </c>
      <c r="AF99" s="4650">
        <v>255</v>
      </c>
      <c r="AG99" s="173">
        <v>244</v>
      </c>
      <c r="AH99" s="174">
        <v>141</v>
      </c>
      <c r="AI99"/>
      <c r="AJ99" s="869"/>
      <c r="AK99" s="4655" t="s">
        <v>1383</v>
      </c>
      <c r="AL99" s="4651" t="s">
        <v>1384</v>
      </c>
      <c r="AM99" s="4650">
        <v>118</v>
      </c>
      <c r="AN99" s="173">
        <v>111</v>
      </c>
      <c r="AO99" s="174">
        <v>100</v>
      </c>
      <c r="AP99" s="8"/>
      <c r="AQ99" s="10">
        <v>1</v>
      </c>
    </row>
    <row r="100" spans="2:43" s="3022" customFormat="1" ht="21" customHeight="1">
      <c r="B100" s="8"/>
      <c r="C100" s="8"/>
      <c r="D100" s="8"/>
      <c r="E100" s="8"/>
      <c r="F100" s="8"/>
      <c r="G100" s="8"/>
      <c r="H100" s="8"/>
      <c r="I100" s="8"/>
      <c r="J100" s="8"/>
      <c r="K100" s="870" t="s">
        <v>1385</v>
      </c>
      <c r="L100" s="871" t="s">
        <v>1386</v>
      </c>
      <c r="M100" s="872" t="s">
        <v>1387</v>
      </c>
      <c r="N100" s="873" t="s">
        <v>1388</v>
      </c>
      <c r="O100" s="874" t="s">
        <v>1389</v>
      </c>
      <c r="P100" s="875" t="s">
        <v>1390</v>
      </c>
      <c r="Q100" s="876" t="s">
        <v>1391</v>
      </c>
      <c r="R100" s="877" t="s">
        <v>1392</v>
      </c>
      <c r="S100" s="878" t="s">
        <v>1393</v>
      </c>
      <c r="T100" s="8"/>
      <c r="U100" s="8"/>
      <c r="V100" s="879"/>
      <c r="W100" s="4658" t="s">
        <v>1394</v>
      </c>
      <c r="X100" s="4657" t="s">
        <v>1395</v>
      </c>
      <c r="Y100" s="4656">
        <v>217</v>
      </c>
      <c r="Z100" s="181">
        <v>217</v>
      </c>
      <c r="AA100" s="182">
        <v>243</v>
      </c>
      <c r="AB100"/>
      <c r="AC100" s="880"/>
      <c r="AD100" s="4661" t="s">
        <v>1396</v>
      </c>
      <c r="AE100" s="4651" t="s">
        <v>1397</v>
      </c>
      <c r="AF100" s="4650">
        <v>255</v>
      </c>
      <c r="AG100" s="173">
        <v>246</v>
      </c>
      <c r="AH100" s="174">
        <v>143</v>
      </c>
      <c r="AI100"/>
      <c r="AJ100" s="881"/>
      <c r="AK100" s="4655" t="s">
        <v>1398</v>
      </c>
      <c r="AL100" s="4651" t="s">
        <v>1399</v>
      </c>
      <c r="AM100" s="4650">
        <v>107</v>
      </c>
      <c r="AN100" s="173">
        <v>87</v>
      </c>
      <c r="AO100" s="174">
        <v>49</v>
      </c>
      <c r="AP100" s="8"/>
      <c r="AQ100" s="10">
        <v>1</v>
      </c>
    </row>
    <row r="101" spans="2:43" s="3022" customFormat="1" ht="21" customHeight="1">
      <c r="B101" s="8"/>
      <c r="C101" s="8"/>
      <c r="D101" s="8"/>
      <c r="E101" s="8"/>
      <c r="F101" s="8"/>
      <c r="G101" s="8"/>
      <c r="H101" s="8"/>
      <c r="I101" s="8"/>
      <c r="J101" s="8"/>
      <c r="K101" s="882" t="s">
        <v>1406</v>
      </c>
      <c r="L101" s="883" t="s">
        <v>1407</v>
      </c>
      <c r="M101" s="884" t="s">
        <v>1408</v>
      </c>
      <c r="N101" s="885" t="s">
        <v>1409</v>
      </c>
      <c r="O101" s="886" t="s">
        <v>1410</v>
      </c>
      <c r="P101" s="887" t="s">
        <v>1411</v>
      </c>
      <c r="Q101" s="888" t="s">
        <v>1412</v>
      </c>
      <c r="R101" s="889" t="s">
        <v>1413</v>
      </c>
      <c r="S101" s="890" t="s">
        <v>1414</v>
      </c>
      <c r="T101" s="8"/>
      <c r="U101" s="8"/>
      <c r="V101" s="891"/>
      <c r="W101" s="4659" t="s">
        <v>1415</v>
      </c>
      <c r="X101" s="4657" t="s">
        <v>1416</v>
      </c>
      <c r="Y101" s="4656">
        <v>204</v>
      </c>
      <c r="Z101" s="181">
        <v>204</v>
      </c>
      <c r="AA101" s="182">
        <v>255</v>
      </c>
      <c r="AB101"/>
      <c r="AC101" s="892"/>
      <c r="AD101" s="4661" t="s">
        <v>1417</v>
      </c>
      <c r="AE101" s="4651" t="s">
        <v>1418</v>
      </c>
      <c r="AF101" s="4650">
        <v>238</v>
      </c>
      <c r="AG101" s="173">
        <v>233</v>
      </c>
      <c r="AH101" s="174">
        <v>191</v>
      </c>
      <c r="AI101"/>
      <c r="AJ101" s="893"/>
      <c r="AK101" s="4655" t="s">
        <v>1419</v>
      </c>
      <c r="AL101" s="4651" t="s">
        <v>1420</v>
      </c>
      <c r="AM101" s="4650">
        <v>97</v>
      </c>
      <c r="AN101" s="173">
        <v>78</v>
      </c>
      <c r="AO101" s="174">
        <v>26</v>
      </c>
      <c r="AP101" s="8"/>
      <c r="AQ101" s="10">
        <v>1</v>
      </c>
    </row>
    <row r="102" spans="2:43" s="3022" customFormat="1" ht="21" customHeight="1">
      <c r="B102" s="8"/>
      <c r="C102" s="8"/>
      <c r="D102" s="8"/>
      <c r="E102" s="8"/>
      <c r="F102" s="8"/>
      <c r="G102" s="8"/>
      <c r="H102" s="8"/>
      <c r="I102" s="8"/>
      <c r="J102" s="8"/>
      <c r="K102" s="894" t="s">
        <v>1421</v>
      </c>
      <c r="L102" s="895" t="s">
        <v>1422</v>
      </c>
      <c r="M102" s="896" t="s">
        <v>1423</v>
      </c>
      <c r="N102" s="897" t="s">
        <v>1424</v>
      </c>
      <c r="O102" s="898" t="s">
        <v>1425</v>
      </c>
      <c r="P102" s="899" t="s">
        <v>1426</v>
      </c>
      <c r="Q102" s="900" t="s">
        <v>1427</v>
      </c>
      <c r="R102" s="901" t="s">
        <v>1428</v>
      </c>
      <c r="S102" s="902" t="s">
        <v>1429</v>
      </c>
      <c r="T102" s="8"/>
      <c r="U102" s="8"/>
      <c r="V102" s="903"/>
      <c r="W102" s="4659" t="s">
        <v>1430</v>
      </c>
      <c r="X102" s="4657" t="s">
        <v>1431</v>
      </c>
      <c r="Y102" s="4656">
        <v>233</v>
      </c>
      <c r="Z102" s="181">
        <v>233</v>
      </c>
      <c r="AA102" s="182">
        <v>237</v>
      </c>
      <c r="AB102"/>
      <c r="AC102" s="904"/>
      <c r="AD102" s="4660" t="s">
        <v>1432</v>
      </c>
      <c r="AE102" s="4651" t="s">
        <v>1433</v>
      </c>
      <c r="AF102" s="4650">
        <v>251</v>
      </c>
      <c r="AG102" s="173">
        <v>242</v>
      </c>
      <c r="AH102" s="174">
        <v>183</v>
      </c>
      <c r="AI102"/>
      <c r="AJ102" s="905"/>
      <c r="AK102" s="4655" t="s">
        <v>1434</v>
      </c>
      <c r="AL102" s="4651" t="s">
        <v>1435</v>
      </c>
      <c r="AM102" s="4650">
        <v>70</v>
      </c>
      <c r="AN102" s="173">
        <v>63</v>
      </c>
      <c r="AO102" s="174">
        <v>50</v>
      </c>
      <c r="AP102" s="8"/>
      <c r="AQ102" s="10">
        <v>1</v>
      </c>
    </row>
    <row r="103" spans="2:43" s="3022" customFormat="1" ht="21" customHeight="1">
      <c r="B103" s="8"/>
      <c r="C103" s="8"/>
      <c r="D103" s="8"/>
      <c r="E103" s="8"/>
      <c r="F103" s="8"/>
      <c r="G103" s="8"/>
      <c r="H103" s="8"/>
      <c r="I103" s="8"/>
      <c r="J103" s="8"/>
      <c r="K103" s="906" t="s">
        <v>1436</v>
      </c>
      <c r="L103" s="907" t="s">
        <v>1437</v>
      </c>
      <c r="M103" s="908" t="s">
        <v>1438</v>
      </c>
      <c r="N103" s="909" t="s">
        <v>1439</v>
      </c>
      <c r="O103" s="910" t="s">
        <v>1440</v>
      </c>
      <c r="P103" s="911" t="s">
        <v>1441</v>
      </c>
      <c r="Q103" s="912" t="s">
        <v>1442</v>
      </c>
      <c r="R103" s="913" t="s">
        <v>1443</v>
      </c>
      <c r="S103" s="914" t="s">
        <v>1444</v>
      </c>
      <c r="T103" s="8"/>
      <c r="U103" s="8"/>
      <c r="V103" s="915"/>
      <c r="W103" s="4658" t="s">
        <v>1445</v>
      </c>
      <c r="X103" s="4657" t="s">
        <v>1446</v>
      </c>
      <c r="Y103" s="4656">
        <v>230</v>
      </c>
      <c r="Z103" s="181">
        <v>230</v>
      </c>
      <c r="AA103" s="182">
        <v>250</v>
      </c>
      <c r="AB103"/>
      <c r="AC103" s="916"/>
      <c r="AD103" s="4660" t="s">
        <v>1447</v>
      </c>
      <c r="AE103" s="4651" t="s">
        <v>1448</v>
      </c>
      <c r="AF103" s="4650">
        <v>253</v>
      </c>
      <c r="AG103" s="173">
        <v>241</v>
      </c>
      <c r="AH103" s="174">
        <v>184</v>
      </c>
      <c r="AI103"/>
      <c r="AJ103" s="917"/>
      <c r="AK103" s="4655" t="s">
        <v>1449</v>
      </c>
      <c r="AL103" s="4651" t="s">
        <v>1450</v>
      </c>
      <c r="AM103" s="4650">
        <v>41</v>
      </c>
      <c r="AN103" s="173">
        <v>33</v>
      </c>
      <c r="AO103" s="174">
        <v>7</v>
      </c>
      <c r="AP103" s="8"/>
      <c r="AQ103" s="10">
        <v>1</v>
      </c>
    </row>
    <row r="104" spans="2:43" s="3022" customFormat="1" ht="21" customHeight="1">
      <c r="B104" s="8"/>
      <c r="C104" s="8"/>
      <c r="D104" s="8"/>
      <c r="E104" s="8"/>
      <c r="F104" s="8"/>
      <c r="G104" s="8"/>
      <c r="H104" s="8"/>
      <c r="I104" s="8"/>
      <c r="J104" s="8"/>
      <c r="K104" s="918" t="s">
        <v>1455</v>
      </c>
      <c r="L104" s="919" t="s">
        <v>1456</v>
      </c>
      <c r="M104" s="920" t="s">
        <v>1457</v>
      </c>
      <c r="N104" s="921" t="s">
        <v>1458</v>
      </c>
      <c r="O104" s="922" t="s">
        <v>1459</v>
      </c>
      <c r="P104" s="923" t="s">
        <v>1460</v>
      </c>
      <c r="Q104" s="924" t="s">
        <v>1461</v>
      </c>
      <c r="R104" s="925" t="s">
        <v>1462</v>
      </c>
      <c r="S104" s="926" t="s">
        <v>1463</v>
      </c>
      <c r="T104" s="8"/>
      <c r="U104" s="8"/>
      <c r="V104" s="927"/>
      <c r="W104" s="4658" t="s">
        <v>1464</v>
      </c>
      <c r="X104" s="4657" t="s">
        <v>1465</v>
      </c>
      <c r="Y104" s="4656">
        <v>248</v>
      </c>
      <c r="Z104" s="181">
        <v>248</v>
      </c>
      <c r="AA104" s="182">
        <v>255</v>
      </c>
      <c r="AB104"/>
      <c r="AC104" s="928"/>
      <c r="AD104" s="4661" t="s">
        <v>1466</v>
      </c>
      <c r="AE104" s="4651" t="s">
        <v>1467</v>
      </c>
      <c r="AF104" s="4650">
        <v>238</v>
      </c>
      <c r="AG104" s="173">
        <v>232</v>
      </c>
      <c r="AH104" s="174">
        <v>205</v>
      </c>
      <c r="AI104"/>
      <c r="AJ104" s="929"/>
      <c r="AK104" s="4652" t="s">
        <v>1468</v>
      </c>
      <c r="AL104" s="4651" t="s">
        <v>1469</v>
      </c>
      <c r="AM104" s="4650">
        <v>255</v>
      </c>
      <c r="AN104" s="173">
        <v>165</v>
      </c>
      <c r="AO104" s="174">
        <v>0</v>
      </c>
      <c r="AP104" s="8"/>
      <c r="AQ104" s="10">
        <v>1</v>
      </c>
    </row>
    <row r="105" spans="2:43" s="3022" customFormat="1" ht="21" customHeight="1">
      <c r="B105" s="8"/>
      <c r="C105" s="8"/>
      <c r="D105" s="8"/>
      <c r="E105" s="8"/>
      <c r="F105" s="8"/>
      <c r="G105" s="8"/>
      <c r="H105" s="8"/>
      <c r="I105" s="8"/>
      <c r="J105" s="8"/>
      <c r="K105" s="930" t="s">
        <v>1470</v>
      </c>
      <c r="L105" s="931" t="s">
        <v>1471</v>
      </c>
      <c r="M105" s="932" t="s">
        <v>1472</v>
      </c>
      <c r="N105" s="933" t="s">
        <v>1473</v>
      </c>
      <c r="O105" s="934" t="s">
        <v>1474</v>
      </c>
      <c r="P105" s="935" t="s">
        <v>1475</v>
      </c>
      <c r="Q105" s="936" t="s">
        <v>1476</v>
      </c>
      <c r="R105" s="937" t="s">
        <v>1477</v>
      </c>
      <c r="S105" s="938" t="s">
        <v>1478</v>
      </c>
      <c r="T105" s="8"/>
      <c r="U105" s="8"/>
      <c r="V105" s="939"/>
      <c r="W105" s="4658" t="s">
        <v>1479</v>
      </c>
      <c r="X105" s="4657" t="s">
        <v>1480</v>
      </c>
      <c r="Y105" s="4656">
        <v>0</v>
      </c>
      <c r="Z105" s="181">
        <v>0</v>
      </c>
      <c r="AA105" s="182">
        <v>238</v>
      </c>
      <c r="AB105"/>
      <c r="AC105" s="940"/>
      <c r="AD105" s="4661" t="s">
        <v>1481</v>
      </c>
      <c r="AE105" s="4651" t="s">
        <v>1482</v>
      </c>
      <c r="AF105" s="4650">
        <v>255</v>
      </c>
      <c r="AG105" s="173">
        <v>250</v>
      </c>
      <c r="AH105" s="174">
        <v>205</v>
      </c>
      <c r="AI105"/>
      <c r="AJ105" s="941"/>
      <c r="AK105" s="4652" t="s">
        <v>1483</v>
      </c>
      <c r="AL105" s="4651" t="s">
        <v>1484</v>
      </c>
      <c r="AM105" s="4650">
        <v>244</v>
      </c>
      <c r="AN105" s="173">
        <v>164</v>
      </c>
      <c r="AO105" s="174">
        <v>96</v>
      </c>
      <c r="AP105" s="8"/>
      <c r="AQ105" s="10">
        <v>1</v>
      </c>
    </row>
    <row r="106" spans="2:43" s="3022" customFormat="1" ht="24" customHeight="1">
      <c r="B106" s="8"/>
      <c r="C106" s="8"/>
      <c r="D106" s="8"/>
      <c r="E106" s="8"/>
      <c r="F106" s="8"/>
      <c r="G106" s="8"/>
      <c r="H106" s="8"/>
      <c r="I106" s="8"/>
      <c r="J106" s="8"/>
      <c r="K106" s="943" t="s">
        <v>1485</v>
      </c>
      <c r="L106" s="944" t="s">
        <v>1486</v>
      </c>
      <c r="M106" s="945" t="s">
        <v>1487</v>
      </c>
      <c r="N106" s="946" t="s">
        <v>1488</v>
      </c>
      <c r="O106" s="947" t="s">
        <v>1489</v>
      </c>
      <c r="P106" s="948" t="s">
        <v>1490</v>
      </c>
      <c r="Q106" s="949" t="s">
        <v>1491</v>
      </c>
      <c r="R106" s="950" t="s">
        <v>1492</v>
      </c>
      <c r="S106" s="951" t="s">
        <v>1493</v>
      </c>
      <c r="T106" s="8"/>
      <c r="U106" s="8"/>
      <c r="V106" s="952"/>
      <c r="W106" s="4659" t="s">
        <v>1494</v>
      </c>
      <c r="X106" s="4657" t="s">
        <v>1495</v>
      </c>
      <c r="Y106" s="4656">
        <v>96</v>
      </c>
      <c r="Z106" s="181">
        <v>80</v>
      </c>
      <c r="AA106" s="182">
        <v>220</v>
      </c>
      <c r="AB106"/>
      <c r="AC106" s="953"/>
      <c r="AD106" s="4660" t="s">
        <v>1496</v>
      </c>
      <c r="AE106" s="4651" t="s">
        <v>1497</v>
      </c>
      <c r="AF106" s="4650">
        <v>254</v>
      </c>
      <c r="AG106" s="173">
        <v>253</v>
      </c>
      <c r="AH106" s="174">
        <v>240</v>
      </c>
      <c r="AI106"/>
      <c r="AJ106" s="954"/>
      <c r="AK106" s="4655" t="s">
        <v>1498</v>
      </c>
      <c r="AL106" s="4651" t="s">
        <v>1499</v>
      </c>
      <c r="AM106" s="4650">
        <v>254</v>
      </c>
      <c r="AN106" s="173">
        <v>163</v>
      </c>
      <c r="AO106" s="174">
        <v>71</v>
      </c>
      <c r="AP106" s="8"/>
      <c r="AQ106" s="10">
        <v>1</v>
      </c>
    </row>
    <row r="107" spans="2:43" s="3022" customFormat="1" ht="21" customHeight="1">
      <c r="B107" s="8"/>
      <c r="C107" s="8"/>
      <c r="D107" s="8"/>
      <c r="E107" s="8"/>
      <c r="F107" s="8"/>
      <c r="G107" s="8"/>
      <c r="H107" s="8"/>
      <c r="I107" s="8"/>
      <c r="J107" s="8"/>
      <c r="K107" s="955" t="s">
        <v>1503</v>
      </c>
      <c r="L107" s="956" t="s">
        <v>1504</v>
      </c>
      <c r="M107" s="957" t="s">
        <v>1505</v>
      </c>
      <c r="N107" s="958" t="s">
        <v>1506</v>
      </c>
      <c r="O107" s="959" t="s">
        <v>1507</v>
      </c>
      <c r="P107" s="960" t="s">
        <v>1508</v>
      </c>
      <c r="Q107" s="961" t="s">
        <v>1509</v>
      </c>
      <c r="R107" s="962" t="s">
        <v>1510</v>
      </c>
      <c r="S107" s="963" t="s">
        <v>1511</v>
      </c>
      <c r="T107" s="8"/>
      <c r="U107" s="8"/>
      <c r="V107" s="964"/>
      <c r="W107" s="4658" t="s">
        <v>1512</v>
      </c>
      <c r="X107" s="4657" t="s">
        <v>1513</v>
      </c>
      <c r="Y107" s="4656">
        <v>0</v>
      </c>
      <c r="Z107" s="181">
        <v>0</v>
      </c>
      <c r="AA107" s="182">
        <v>205</v>
      </c>
      <c r="AB107"/>
      <c r="AC107" s="965"/>
      <c r="AD107" s="4660" t="s">
        <v>1514</v>
      </c>
      <c r="AE107" s="4651" t="s">
        <v>1515</v>
      </c>
      <c r="AF107" s="4650">
        <v>193</v>
      </c>
      <c r="AG107" s="173">
        <v>191</v>
      </c>
      <c r="AH107" s="174">
        <v>177</v>
      </c>
      <c r="AI107"/>
      <c r="AJ107" s="966"/>
      <c r="AK107" s="4652" t="s">
        <v>1516</v>
      </c>
      <c r="AL107" s="4651" t="s">
        <v>1517</v>
      </c>
      <c r="AM107" s="4650">
        <v>255</v>
      </c>
      <c r="AN107" s="173">
        <v>165</v>
      </c>
      <c r="AO107" s="174">
        <v>79</v>
      </c>
      <c r="AP107" s="8"/>
      <c r="AQ107" s="10">
        <v>1</v>
      </c>
    </row>
    <row r="108" spans="2:43" s="3022" customFormat="1" ht="21" customHeight="1">
      <c r="B108" s="8"/>
      <c r="C108" s="8"/>
      <c r="D108" s="8"/>
      <c r="E108" s="8"/>
      <c r="F108" s="8"/>
      <c r="G108" s="8"/>
      <c r="H108" s="8"/>
      <c r="I108" s="8"/>
      <c r="J108" s="8"/>
      <c r="K108" s="967" t="s">
        <v>1518</v>
      </c>
      <c r="L108" s="968" t="s">
        <v>1519</v>
      </c>
      <c r="M108" s="969" t="s">
        <v>1520</v>
      </c>
      <c r="N108" s="970" t="s">
        <v>1521</v>
      </c>
      <c r="O108" s="971" t="s">
        <v>1522</v>
      </c>
      <c r="P108" s="972" t="s">
        <v>1523</v>
      </c>
      <c r="Q108" s="973" t="s">
        <v>1524</v>
      </c>
      <c r="R108" s="974" t="s">
        <v>1525</v>
      </c>
      <c r="S108" s="975" t="s">
        <v>1526</v>
      </c>
      <c r="T108" s="8"/>
      <c r="U108" s="8"/>
      <c r="V108" s="976"/>
      <c r="W108" s="4658" t="s">
        <v>1527</v>
      </c>
      <c r="X108" s="4657" t="s">
        <v>1528</v>
      </c>
      <c r="Y108" s="4656">
        <v>89</v>
      </c>
      <c r="Z108" s="181">
        <v>89</v>
      </c>
      <c r="AA108" s="182">
        <v>171</v>
      </c>
      <c r="AB108"/>
      <c r="AC108" s="977"/>
      <c r="AD108" s="4660" t="s">
        <v>1529</v>
      </c>
      <c r="AE108" s="4651" t="s">
        <v>1530</v>
      </c>
      <c r="AF108" s="4650">
        <v>239</v>
      </c>
      <c r="AG108" s="173">
        <v>216</v>
      </c>
      <c r="AH108" s="174">
        <v>7</v>
      </c>
      <c r="AI108"/>
      <c r="AJ108" s="978"/>
      <c r="AK108" s="4652" t="s">
        <v>1531</v>
      </c>
      <c r="AL108" s="4651" t="s">
        <v>1532</v>
      </c>
      <c r="AM108" s="4650">
        <v>205</v>
      </c>
      <c r="AN108" s="173">
        <v>197</v>
      </c>
      <c r="AO108" s="174">
        <v>191</v>
      </c>
      <c r="AP108" s="8"/>
      <c r="AQ108" s="10">
        <v>1</v>
      </c>
    </row>
    <row r="109" spans="2:43" s="3022" customFormat="1" ht="21" customHeight="1">
      <c r="B109" s="8"/>
      <c r="C109" s="8"/>
      <c r="D109" s="8"/>
      <c r="E109" s="8"/>
      <c r="F109" s="8"/>
      <c r="G109" s="8"/>
      <c r="H109" s="8"/>
      <c r="I109" s="8"/>
      <c r="J109" s="8"/>
      <c r="K109" s="979" t="s">
        <v>1533</v>
      </c>
      <c r="L109" s="980" t="s">
        <v>1534</v>
      </c>
      <c r="M109" s="981" t="s">
        <v>1535</v>
      </c>
      <c r="N109" s="982" t="s">
        <v>1536</v>
      </c>
      <c r="O109" s="983" t="s">
        <v>1537</v>
      </c>
      <c r="P109" s="984" t="s">
        <v>1538</v>
      </c>
      <c r="Q109" s="985" t="s">
        <v>1539</v>
      </c>
      <c r="R109" s="986" t="s">
        <v>1540</v>
      </c>
      <c r="S109" s="987" t="s">
        <v>1541</v>
      </c>
      <c r="T109" s="8"/>
      <c r="U109" s="8"/>
      <c r="V109" s="988"/>
      <c r="W109" s="4659" t="s">
        <v>1542</v>
      </c>
      <c r="X109" s="4657" t="s">
        <v>1543</v>
      </c>
      <c r="Y109" s="4656">
        <v>84</v>
      </c>
      <c r="Z109" s="181">
        <v>90</v>
      </c>
      <c r="AA109" s="182">
        <v>167</v>
      </c>
      <c r="AB109"/>
      <c r="AC109" s="989"/>
      <c r="AD109" s="4660" t="s">
        <v>1544</v>
      </c>
      <c r="AE109" s="4651" t="s">
        <v>1545</v>
      </c>
      <c r="AF109" s="4650">
        <v>232</v>
      </c>
      <c r="AG109" s="173">
        <v>214</v>
      </c>
      <c r="AH109" s="174">
        <v>48</v>
      </c>
      <c r="AI109"/>
      <c r="AJ109" s="990"/>
      <c r="AK109" s="4655" t="s">
        <v>1546</v>
      </c>
      <c r="AL109" s="4651" t="s">
        <v>1547</v>
      </c>
      <c r="AM109" s="4650">
        <v>250</v>
      </c>
      <c r="AN109" s="173">
        <v>181</v>
      </c>
      <c r="AO109" s="174">
        <v>127</v>
      </c>
      <c r="AP109" s="8"/>
      <c r="AQ109" s="10">
        <v>1</v>
      </c>
    </row>
    <row r="110" spans="2:43" s="3022" customFormat="1" ht="21" customHeight="1">
      <c r="B110" s="8"/>
      <c r="C110" s="8"/>
      <c r="D110" s="8"/>
      <c r="E110" s="8"/>
      <c r="F110" s="8"/>
      <c r="G110" s="8"/>
      <c r="H110" s="8"/>
      <c r="I110" s="8"/>
      <c r="J110" s="8"/>
      <c r="K110" s="991" t="s">
        <v>1551</v>
      </c>
      <c r="L110" s="992" t="s">
        <v>1552</v>
      </c>
      <c r="M110" s="993" t="s">
        <v>1553</v>
      </c>
      <c r="N110" s="994" t="s">
        <v>1554</v>
      </c>
      <c r="O110" s="995" t="s">
        <v>1555</v>
      </c>
      <c r="P110" s="996" t="s">
        <v>1556</v>
      </c>
      <c r="Q110" s="997" t="s">
        <v>1557</v>
      </c>
      <c r="R110" s="998" t="s">
        <v>1558</v>
      </c>
      <c r="S110" s="999" t="s">
        <v>1559</v>
      </c>
      <c r="T110" s="8"/>
      <c r="U110" s="8"/>
      <c r="V110" s="1000"/>
      <c r="W110" s="4659" t="s">
        <v>1560</v>
      </c>
      <c r="X110" s="4657" t="s">
        <v>1561</v>
      </c>
      <c r="Y110" s="4656">
        <v>1</v>
      </c>
      <c r="Z110" s="181">
        <v>49</v>
      </c>
      <c r="AA110" s="182">
        <v>180</v>
      </c>
      <c r="AB110"/>
      <c r="AC110" s="1001"/>
      <c r="AD110" s="4661" t="s">
        <v>1562</v>
      </c>
      <c r="AE110" s="4651" t="s">
        <v>1563</v>
      </c>
      <c r="AF110" s="4650">
        <v>205</v>
      </c>
      <c r="AG110" s="173">
        <v>198</v>
      </c>
      <c r="AH110" s="174">
        <v>115</v>
      </c>
      <c r="AI110"/>
      <c r="AJ110" s="1002"/>
      <c r="AK110" s="4655" t="s">
        <v>1564</v>
      </c>
      <c r="AL110" s="4651" t="s">
        <v>1565</v>
      </c>
      <c r="AM110" s="4650">
        <v>233</v>
      </c>
      <c r="AN110" s="173">
        <v>201</v>
      </c>
      <c r="AO110" s="174">
        <v>177</v>
      </c>
      <c r="AP110" s="8"/>
      <c r="AQ110" s="10">
        <v>1</v>
      </c>
    </row>
    <row r="111" spans="2:43" s="3022" customFormat="1" ht="21" customHeight="1">
      <c r="B111" s="8"/>
      <c r="C111" s="8"/>
      <c r="D111" s="8"/>
      <c r="E111" s="8"/>
      <c r="F111" s="8"/>
      <c r="G111" s="8"/>
      <c r="H111" s="8"/>
      <c r="I111" s="8"/>
      <c r="J111" s="8"/>
      <c r="K111" s="1003" t="s">
        <v>1566</v>
      </c>
      <c r="L111" s="1004" t="s">
        <v>1567</v>
      </c>
      <c r="M111" s="1005" t="s">
        <v>1568</v>
      </c>
      <c r="N111" s="1006" t="s">
        <v>1569</v>
      </c>
      <c r="O111" s="1007" t="s">
        <v>1570</v>
      </c>
      <c r="P111" s="1008" t="s">
        <v>1571</v>
      </c>
      <c r="Q111" s="1009" t="s">
        <v>1572</v>
      </c>
      <c r="R111" s="1010" t="s">
        <v>1573</v>
      </c>
      <c r="S111" s="1011" t="s">
        <v>1574</v>
      </c>
      <c r="T111" s="8"/>
      <c r="U111" s="8"/>
      <c r="V111" s="1012"/>
      <c r="W111" s="4658" t="s">
        <v>1575</v>
      </c>
      <c r="X111" s="4657" t="s">
        <v>1576</v>
      </c>
      <c r="Y111" s="4656">
        <v>0</v>
      </c>
      <c r="Z111" s="181">
        <v>0</v>
      </c>
      <c r="AA111" s="182">
        <v>156</v>
      </c>
      <c r="AB111"/>
      <c r="AC111" s="1013"/>
      <c r="AD111" s="4660" t="s">
        <v>1577</v>
      </c>
      <c r="AE111" s="4651" t="s">
        <v>1578</v>
      </c>
      <c r="AF111" s="4650">
        <v>220</v>
      </c>
      <c r="AG111" s="173">
        <v>211</v>
      </c>
      <c r="AH111" s="174">
        <v>0</v>
      </c>
      <c r="AI111"/>
      <c r="AJ111" s="1014"/>
      <c r="AK111" s="4652" t="s">
        <v>1579</v>
      </c>
      <c r="AL111" s="4651" t="s">
        <v>1580</v>
      </c>
      <c r="AM111" s="4650">
        <v>238</v>
      </c>
      <c r="AN111" s="173">
        <v>203</v>
      </c>
      <c r="AO111" s="174">
        <v>173</v>
      </c>
      <c r="AP111" s="8"/>
      <c r="AQ111" s="10">
        <v>1</v>
      </c>
    </row>
    <row r="112" spans="2:43" s="3022" customFormat="1" ht="21" customHeight="1">
      <c r="B112" s="8"/>
      <c r="C112" s="8"/>
      <c r="D112" s="8"/>
      <c r="E112" s="8"/>
      <c r="F112" s="8"/>
      <c r="G112" s="8"/>
      <c r="H112" s="8"/>
      <c r="I112" s="8"/>
      <c r="J112" s="8"/>
      <c r="K112" s="1015" t="s">
        <v>1581</v>
      </c>
      <c r="L112" s="1016" t="s">
        <v>1582</v>
      </c>
      <c r="M112" s="1017" t="s">
        <v>1583</v>
      </c>
      <c r="N112" s="1018" t="s">
        <v>1584</v>
      </c>
      <c r="O112" s="1019" t="s">
        <v>1585</v>
      </c>
      <c r="P112" s="1020" t="s">
        <v>1586</v>
      </c>
      <c r="Q112" s="1021" t="s">
        <v>1587</v>
      </c>
      <c r="R112" s="1022" t="s">
        <v>1588</v>
      </c>
      <c r="S112" s="1023" t="s">
        <v>1589</v>
      </c>
      <c r="T112" s="8"/>
      <c r="U112" s="8"/>
      <c r="V112" s="1024"/>
      <c r="W112" s="4659" t="s">
        <v>1590</v>
      </c>
      <c r="X112" s="4657" t="s">
        <v>1591</v>
      </c>
      <c r="Y112" s="4656">
        <v>27</v>
      </c>
      <c r="Z112" s="181">
        <v>1</v>
      </c>
      <c r="AA112" s="182">
        <v>155</v>
      </c>
      <c r="AB112"/>
      <c r="AC112" s="1025"/>
      <c r="AD112" s="4660" t="s">
        <v>1592</v>
      </c>
      <c r="AE112" s="4651" t="s">
        <v>1593</v>
      </c>
      <c r="AF112" s="4650">
        <v>185</v>
      </c>
      <c r="AG112" s="173">
        <v>181</v>
      </c>
      <c r="AH112" s="174">
        <v>125</v>
      </c>
      <c r="AI112"/>
      <c r="AJ112" s="1026"/>
      <c r="AK112" s="4652" t="s">
        <v>1594</v>
      </c>
      <c r="AL112" s="4651" t="s">
        <v>1595</v>
      </c>
      <c r="AM112" s="4650">
        <v>245</v>
      </c>
      <c r="AN112" s="173">
        <v>204</v>
      </c>
      <c r="AO112" s="174">
        <v>176</v>
      </c>
      <c r="AP112" s="8"/>
      <c r="AQ112" s="10">
        <v>1</v>
      </c>
    </row>
    <row r="113" spans="2:43" s="3022" customFormat="1" ht="21" customHeight="1">
      <c r="B113" s="8"/>
      <c r="C113" s="8"/>
      <c r="D113" s="8"/>
      <c r="E113" s="8"/>
      <c r="F113" s="8"/>
      <c r="G113" s="8"/>
      <c r="H113" s="8"/>
      <c r="I113" s="8"/>
      <c r="J113" s="8"/>
      <c r="K113" s="1027" t="s">
        <v>1599</v>
      </c>
      <c r="L113" s="1028" t="s">
        <v>1600</v>
      </c>
      <c r="M113" s="1029" t="s">
        <v>1601</v>
      </c>
      <c r="N113" s="1030" t="s">
        <v>1602</v>
      </c>
      <c r="O113" s="1031" t="s">
        <v>1603</v>
      </c>
      <c r="P113" s="1032" t="s">
        <v>1604</v>
      </c>
      <c r="Q113" s="1033" t="s">
        <v>1605</v>
      </c>
      <c r="R113" s="1034" t="s">
        <v>1606</v>
      </c>
      <c r="S113" s="1035" t="s">
        <v>1607</v>
      </c>
      <c r="T113" s="8"/>
      <c r="U113" s="8"/>
      <c r="V113" s="1036"/>
      <c r="W113" s="4659" t="s">
        <v>1608</v>
      </c>
      <c r="X113" s="4657" t="s">
        <v>1609</v>
      </c>
      <c r="Y113" s="4656">
        <v>78</v>
      </c>
      <c r="Z113" s="181">
        <v>81</v>
      </c>
      <c r="AA113" s="182">
        <v>128</v>
      </c>
      <c r="AB113"/>
      <c r="AC113" s="1037"/>
      <c r="AD113" s="4660" t="s">
        <v>1610</v>
      </c>
      <c r="AE113" s="4651" t="s">
        <v>1611</v>
      </c>
      <c r="AF113" s="4650">
        <v>185</v>
      </c>
      <c r="AG113" s="173">
        <v>178</v>
      </c>
      <c r="AH113" s="174">
        <v>118</v>
      </c>
      <c r="AI113"/>
      <c r="AJ113" s="1038"/>
      <c r="AK113" s="4655" t="s">
        <v>1612</v>
      </c>
      <c r="AL113" s="4651" t="s">
        <v>1613</v>
      </c>
      <c r="AM113" s="4650">
        <v>236</v>
      </c>
      <c r="AN113" s="173">
        <v>213</v>
      </c>
      <c r="AO113" s="174">
        <v>197</v>
      </c>
      <c r="AP113" s="8"/>
      <c r="AQ113" s="10">
        <v>1</v>
      </c>
    </row>
    <row r="114" spans="2:43" s="3022" customFormat="1" ht="21" customHeight="1">
      <c r="B114" s="8"/>
      <c r="C114" s="8"/>
      <c r="D114" s="8"/>
      <c r="E114" s="8"/>
      <c r="F114" s="8"/>
      <c r="G114" s="8"/>
      <c r="H114" s="8"/>
      <c r="I114" s="8"/>
      <c r="J114" s="8"/>
      <c r="K114" s="1039" t="s">
        <v>1614</v>
      </c>
      <c r="L114" s="1040" t="s">
        <v>1615</v>
      </c>
      <c r="M114" s="1041" t="s">
        <v>1616</v>
      </c>
      <c r="N114" s="1042" t="s">
        <v>1617</v>
      </c>
      <c r="O114" s="1043" t="s">
        <v>1618</v>
      </c>
      <c r="P114" s="1044" t="s">
        <v>1619</v>
      </c>
      <c r="Q114" s="1045" t="s">
        <v>1620</v>
      </c>
      <c r="R114" s="1046" t="s">
        <v>1621</v>
      </c>
      <c r="S114" s="1047" t="s">
        <v>1622</v>
      </c>
      <c r="T114" s="8"/>
      <c r="U114" s="8"/>
      <c r="V114" s="1048"/>
      <c r="W114" s="4658" t="s">
        <v>1623</v>
      </c>
      <c r="X114" s="4657" t="s">
        <v>1624</v>
      </c>
      <c r="Y114" s="4656">
        <v>35</v>
      </c>
      <c r="Z114" s="181">
        <v>35</v>
      </c>
      <c r="AA114" s="182">
        <v>142</v>
      </c>
      <c r="AB114"/>
      <c r="AC114" s="1049"/>
      <c r="AD114" s="4661" t="s">
        <v>1625</v>
      </c>
      <c r="AE114" s="4651" t="s">
        <v>1626</v>
      </c>
      <c r="AF114" s="4650">
        <v>189</v>
      </c>
      <c r="AG114" s="173">
        <v>183</v>
      </c>
      <c r="AH114" s="174">
        <v>107</v>
      </c>
      <c r="AI114"/>
      <c r="AJ114" s="1050"/>
      <c r="AK114" s="4652" t="s">
        <v>1627</v>
      </c>
      <c r="AL114" s="4651" t="s">
        <v>1628</v>
      </c>
      <c r="AM114" s="4650">
        <v>255</v>
      </c>
      <c r="AN114" s="173">
        <v>218</v>
      </c>
      <c r="AO114" s="174">
        <v>185</v>
      </c>
      <c r="AP114" s="8"/>
      <c r="AQ114" s="10">
        <v>1</v>
      </c>
    </row>
    <row r="115" spans="2:43" s="3022" customFormat="1" ht="21" customHeight="1">
      <c r="B115" s="8"/>
      <c r="C115" s="8"/>
      <c r="D115" s="8"/>
      <c r="E115" s="8"/>
      <c r="F115" s="8"/>
      <c r="G115" s="8"/>
      <c r="H115" s="8"/>
      <c r="I115" s="8"/>
      <c r="J115" s="8"/>
      <c r="K115" s="1051" t="s">
        <v>1629</v>
      </c>
      <c r="L115" s="1052" t="s">
        <v>1630</v>
      </c>
      <c r="M115" s="1053" t="s">
        <v>1631</v>
      </c>
      <c r="N115" s="1054" t="s">
        <v>1632</v>
      </c>
      <c r="O115" s="1055" t="s">
        <v>1633</v>
      </c>
      <c r="P115" s="1056" t="s">
        <v>1634</v>
      </c>
      <c r="Q115" s="1057" t="s">
        <v>1635</v>
      </c>
      <c r="R115" s="1058" t="s">
        <v>1636</v>
      </c>
      <c r="S115" s="1059" t="s">
        <v>1637</v>
      </c>
      <c r="T115" s="8"/>
      <c r="U115" s="8"/>
      <c r="V115" s="1060"/>
      <c r="W115" s="4658" t="s">
        <v>1638</v>
      </c>
      <c r="X115" s="4657" t="s">
        <v>1639</v>
      </c>
      <c r="Y115" s="4656">
        <v>0</v>
      </c>
      <c r="Z115" s="181">
        <v>0</v>
      </c>
      <c r="AA115" s="182">
        <v>139</v>
      </c>
      <c r="AB115"/>
      <c r="AC115" s="1061"/>
      <c r="AD115" s="4660" t="s">
        <v>1640</v>
      </c>
      <c r="AE115" s="4651" t="s">
        <v>1641</v>
      </c>
      <c r="AF115" s="4650">
        <v>175</v>
      </c>
      <c r="AG115" s="173">
        <v>167</v>
      </c>
      <c r="AH115" s="174">
        <v>123</v>
      </c>
      <c r="AI115"/>
      <c r="AJ115" s="1062"/>
      <c r="AK115" s="4652" t="s">
        <v>1642</v>
      </c>
      <c r="AL115" s="4651" t="s">
        <v>1643</v>
      </c>
      <c r="AM115" s="4650">
        <v>238</v>
      </c>
      <c r="AN115" s="173">
        <v>229</v>
      </c>
      <c r="AO115" s="174">
        <v>222</v>
      </c>
      <c r="AP115" s="8"/>
      <c r="AQ115" s="10">
        <v>1</v>
      </c>
    </row>
    <row r="116" spans="2:43" s="3022" customFormat="1" ht="21" customHeight="1">
      <c r="B116" s="8"/>
      <c r="C116" s="8"/>
      <c r="D116" s="8"/>
      <c r="E116" s="8"/>
      <c r="F116" s="8"/>
      <c r="G116" s="8"/>
      <c r="H116" s="8"/>
      <c r="I116" s="8"/>
      <c r="J116" s="8"/>
      <c r="K116" s="1063" t="s">
        <v>1647</v>
      </c>
      <c r="L116" s="1064" t="s">
        <v>1648</v>
      </c>
      <c r="M116" s="1065" t="s">
        <v>1649</v>
      </c>
      <c r="N116" s="1066" t="s">
        <v>1650</v>
      </c>
      <c r="O116" s="1067" t="s">
        <v>1651</v>
      </c>
      <c r="P116" s="1068" t="s">
        <v>1652</v>
      </c>
      <c r="Q116" s="1069" t="s">
        <v>1653</v>
      </c>
      <c r="R116" s="1070" t="s">
        <v>1654</v>
      </c>
      <c r="S116" s="1071" t="s">
        <v>1655</v>
      </c>
      <c r="T116" s="8"/>
      <c r="U116" s="8"/>
      <c r="V116" s="1072"/>
      <c r="W116" s="4658" t="s">
        <v>1656</v>
      </c>
      <c r="X116" s="4657" t="s">
        <v>1657</v>
      </c>
      <c r="Y116" s="4656">
        <v>36</v>
      </c>
      <c r="Z116" s="181">
        <v>24</v>
      </c>
      <c r="AA116" s="182">
        <v>130</v>
      </c>
      <c r="AB116"/>
      <c r="AC116" s="1073"/>
      <c r="AD116" s="4660" t="s">
        <v>1658</v>
      </c>
      <c r="AE116" s="4651" t="s">
        <v>1659</v>
      </c>
      <c r="AF116" s="4650">
        <v>185</v>
      </c>
      <c r="AG116" s="173">
        <v>180</v>
      </c>
      <c r="AH116" s="174">
        <v>89</v>
      </c>
      <c r="AI116"/>
      <c r="AJ116" s="1074"/>
      <c r="AK116" s="4652" t="s">
        <v>1660</v>
      </c>
      <c r="AL116" s="4651" t="s">
        <v>1661</v>
      </c>
      <c r="AM116" s="4650">
        <v>255</v>
      </c>
      <c r="AN116" s="173">
        <v>245</v>
      </c>
      <c r="AO116" s="174">
        <v>238</v>
      </c>
      <c r="AP116" s="8"/>
      <c r="AQ116" s="10">
        <v>1</v>
      </c>
    </row>
    <row r="117" spans="2:43" s="3022" customFormat="1" ht="21" customHeight="1">
      <c r="B117" s="8"/>
      <c r="C117" s="8"/>
      <c r="D117" s="8"/>
      <c r="E117" s="8"/>
      <c r="F117" s="8"/>
      <c r="G117" s="8"/>
      <c r="H117" s="8"/>
      <c r="I117" s="8"/>
      <c r="J117" s="8"/>
      <c r="K117" s="1075" t="s">
        <v>1662</v>
      </c>
      <c r="L117" s="1076" t="s">
        <v>1663</v>
      </c>
      <c r="M117" s="1077" t="s">
        <v>1664</v>
      </c>
      <c r="N117" s="1078" t="s">
        <v>1665</v>
      </c>
      <c r="O117" s="1079" t="s">
        <v>1666</v>
      </c>
      <c r="P117" s="1080" t="s">
        <v>1667</v>
      </c>
      <c r="Q117" s="1081" t="s">
        <v>1668</v>
      </c>
      <c r="R117" s="1082" t="s">
        <v>1669</v>
      </c>
      <c r="S117" s="1083" t="s">
        <v>1670</v>
      </c>
      <c r="T117" s="8"/>
      <c r="U117" s="8"/>
      <c r="V117" s="1084"/>
      <c r="W117" s="4658" t="s">
        <v>1671</v>
      </c>
      <c r="X117" s="4657" t="s">
        <v>1672</v>
      </c>
      <c r="Y117" s="4656">
        <v>0</v>
      </c>
      <c r="Z117" s="181">
        <v>0</v>
      </c>
      <c r="AA117" s="182">
        <v>128</v>
      </c>
      <c r="AB117"/>
      <c r="AC117" s="1085"/>
      <c r="AD117" s="4660" t="s">
        <v>1673</v>
      </c>
      <c r="AE117" s="4651" t="s">
        <v>1674</v>
      </c>
      <c r="AF117" s="4650">
        <v>190</v>
      </c>
      <c r="AG117" s="173">
        <v>183</v>
      </c>
      <c r="AH117" s="174">
        <v>46</v>
      </c>
      <c r="AI117"/>
      <c r="AJ117" s="1086"/>
      <c r="AK117" s="4652" t="s">
        <v>1675</v>
      </c>
      <c r="AL117" s="4651" t="s">
        <v>1676</v>
      </c>
      <c r="AM117" s="4650">
        <v>238</v>
      </c>
      <c r="AN117" s="173">
        <v>154</v>
      </c>
      <c r="AO117" s="174">
        <v>73</v>
      </c>
      <c r="AP117" s="8"/>
      <c r="AQ117" s="10">
        <v>1</v>
      </c>
    </row>
    <row r="118" spans="2:43" s="3022" customFormat="1" ht="21" customHeight="1">
      <c r="B118" s="8"/>
      <c r="C118" s="8"/>
      <c r="D118" s="8"/>
      <c r="E118" s="8"/>
      <c r="F118" s="8"/>
      <c r="G118" s="8"/>
      <c r="H118" s="8"/>
      <c r="I118" s="8"/>
      <c r="J118" s="8"/>
      <c r="K118" s="1087" t="s">
        <v>1677</v>
      </c>
      <c r="L118" s="1088" t="s">
        <v>1678</v>
      </c>
      <c r="M118" s="1089" t="s">
        <v>1679</v>
      </c>
      <c r="N118" s="1090" t="s">
        <v>1680</v>
      </c>
      <c r="O118" s="1091" t="s">
        <v>1681</v>
      </c>
      <c r="P118" s="1092" t="s">
        <v>1682</v>
      </c>
      <c r="Q118" s="1093" t="s">
        <v>1683</v>
      </c>
      <c r="R118" s="1094" t="s">
        <v>1684</v>
      </c>
      <c r="S118" s="1095" t="s">
        <v>1685</v>
      </c>
      <c r="T118" s="8"/>
      <c r="U118" s="8"/>
      <c r="V118" s="1096"/>
      <c r="W118" s="4658" t="s">
        <v>1686</v>
      </c>
      <c r="X118" s="4657" t="s">
        <v>1687</v>
      </c>
      <c r="Y118" s="4656">
        <v>66</v>
      </c>
      <c r="Z118" s="181">
        <v>66</v>
      </c>
      <c r="AA118" s="182">
        <v>111</v>
      </c>
      <c r="AB118"/>
      <c r="AC118" s="1097"/>
      <c r="AD118" s="4661" t="s">
        <v>1688</v>
      </c>
      <c r="AE118" s="4651" t="s">
        <v>1689</v>
      </c>
      <c r="AF118" s="4650">
        <v>181</v>
      </c>
      <c r="AG118" s="173">
        <v>166</v>
      </c>
      <c r="AH118" s="174">
        <v>66</v>
      </c>
      <c r="AI118"/>
      <c r="AJ118" s="1098"/>
      <c r="AK118" s="4652" t="s">
        <v>1690</v>
      </c>
      <c r="AL118" s="4651" t="s">
        <v>1691</v>
      </c>
      <c r="AM118" s="4650">
        <v>205</v>
      </c>
      <c r="AN118" s="173">
        <v>175</v>
      </c>
      <c r="AO118" s="174">
        <v>149</v>
      </c>
      <c r="AP118" s="8"/>
      <c r="AQ118" s="10">
        <v>1</v>
      </c>
    </row>
    <row r="119" spans="2:43" s="3022" customFormat="1" ht="21" customHeight="1">
      <c r="B119" s="8"/>
      <c r="C119" s="8"/>
      <c r="D119" s="8"/>
      <c r="E119" s="8"/>
      <c r="F119" s="8"/>
      <c r="G119" s="8"/>
      <c r="H119" s="8"/>
      <c r="I119" s="8"/>
      <c r="J119" s="8"/>
      <c r="K119" s="1099" t="s">
        <v>1695</v>
      </c>
      <c r="L119" s="1100" t="s">
        <v>1696</v>
      </c>
      <c r="M119" s="1101" t="s">
        <v>1697</v>
      </c>
      <c r="N119" s="1102" t="s">
        <v>1698</v>
      </c>
      <c r="O119" s="1103" t="s">
        <v>1699</v>
      </c>
      <c r="P119" s="1104" t="s">
        <v>1700</v>
      </c>
      <c r="Q119" s="1105" t="s">
        <v>1701</v>
      </c>
      <c r="R119" s="1106" t="s">
        <v>1702</v>
      </c>
      <c r="S119" s="1107" t="s">
        <v>1703</v>
      </c>
      <c r="T119" s="8"/>
      <c r="U119" s="8"/>
      <c r="V119" s="1108"/>
      <c r="W119" s="4659" t="s">
        <v>1704</v>
      </c>
      <c r="X119" s="4657" t="s">
        <v>1705</v>
      </c>
      <c r="Y119" s="4656">
        <v>48</v>
      </c>
      <c r="Z119" s="181">
        <v>38</v>
      </c>
      <c r="AA119" s="182">
        <v>122</v>
      </c>
      <c r="AB119"/>
      <c r="AC119" s="1109"/>
      <c r="AD119" s="4661" t="s">
        <v>1706</v>
      </c>
      <c r="AE119" s="4651" t="s">
        <v>1707</v>
      </c>
      <c r="AF119" s="4650">
        <v>139</v>
      </c>
      <c r="AG119" s="173">
        <v>136</v>
      </c>
      <c r="AH119" s="174">
        <v>120</v>
      </c>
      <c r="AI119"/>
      <c r="AJ119" s="1110"/>
      <c r="AK119" s="4655" t="s">
        <v>1708</v>
      </c>
      <c r="AL119" s="4651" t="s">
        <v>1709</v>
      </c>
      <c r="AM119" s="4650">
        <v>246</v>
      </c>
      <c r="AN119" s="173">
        <v>166</v>
      </c>
      <c r="AO119" s="174">
        <v>0</v>
      </c>
      <c r="AP119" s="8"/>
      <c r="AQ119" s="10">
        <v>1</v>
      </c>
    </row>
    <row r="120" spans="2:43" s="3022" customFormat="1" ht="21" customHeight="1">
      <c r="B120" s="8"/>
      <c r="C120" s="8"/>
      <c r="D120" s="8"/>
      <c r="E120" s="8"/>
      <c r="F120" s="8"/>
      <c r="G120" s="8"/>
      <c r="H120" s="8"/>
      <c r="I120" s="8"/>
      <c r="J120" s="8"/>
      <c r="K120" s="1111" t="s">
        <v>1710</v>
      </c>
      <c r="L120" s="1112" t="s">
        <v>1711</v>
      </c>
      <c r="M120" s="1113" t="s">
        <v>1712</v>
      </c>
      <c r="N120" s="1114" t="s">
        <v>1713</v>
      </c>
      <c r="O120" s="1115" t="s">
        <v>1714</v>
      </c>
      <c r="P120" s="1116" t="s">
        <v>1715</v>
      </c>
      <c r="Q120" s="1117" t="s">
        <v>1716</v>
      </c>
      <c r="R120" s="1118" t="s">
        <v>1717</v>
      </c>
      <c r="S120" s="1119" t="s">
        <v>1718</v>
      </c>
      <c r="T120" s="8"/>
      <c r="U120" s="8"/>
      <c r="V120" s="1120"/>
      <c r="W120" s="4659" t="s">
        <v>1719</v>
      </c>
      <c r="X120" s="4657" t="s">
        <v>1720</v>
      </c>
      <c r="Y120" s="4656">
        <v>33</v>
      </c>
      <c r="Z120" s="181">
        <v>23</v>
      </c>
      <c r="AA120" s="182">
        <v>125</v>
      </c>
      <c r="AB120"/>
      <c r="AC120" s="1121"/>
      <c r="AD120" s="4660" t="s">
        <v>1721</v>
      </c>
      <c r="AE120" s="4651" t="s">
        <v>1722</v>
      </c>
      <c r="AF120" s="4650">
        <v>138</v>
      </c>
      <c r="AG120" s="173">
        <v>135</v>
      </c>
      <c r="AH120" s="174">
        <v>118</v>
      </c>
      <c r="AI120"/>
      <c r="AJ120" s="1122"/>
      <c r="AK120" s="4655" t="s">
        <v>1723</v>
      </c>
      <c r="AL120" s="4651" t="s">
        <v>1724</v>
      </c>
      <c r="AM120" s="4650">
        <v>231</v>
      </c>
      <c r="AN120" s="173">
        <v>168</v>
      </c>
      <c r="AO120" s="174">
        <v>84</v>
      </c>
      <c r="AP120" s="8"/>
      <c r="AQ120" s="10">
        <v>1</v>
      </c>
    </row>
    <row r="121" spans="2:43" s="3022" customFormat="1" ht="21" customHeight="1">
      <c r="B121" s="8"/>
      <c r="C121" s="8"/>
      <c r="D121" s="8"/>
      <c r="E121" s="8"/>
      <c r="F121" s="8"/>
      <c r="G121" s="8"/>
      <c r="H121" s="8"/>
      <c r="I121" s="8"/>
      <c r="J121" s="8"/>
      <c r="K121" s="1123" t="s">
        <v>1725</v>
      </c>
      <c r="L121" s="1124" t="s">
        <v>1726</v>
      </c>
      <c r="M121" s="1125" t="s">
        <v>1727</v>
      </c>
      <c r="N121" s="1126" t="s">
        <v>1728</v>
      </c>
      <c r="O121" s="1127" t="s">
        <v>1729</v>
      </c>
      <c r="P121" s="1128" t="s">
        <v>1730</v>
      </c>
      <c r="Q121" s="1129" t="s">
        <v>1731</v>
      </c>
      <c r="R121" s="1130" t="s">
        <v>1732</v>
      </c>
      <c r="S121" s="1131" t="s">
        <v>1733</v>
      </c>
      <c r="T121" s="8"/>
      <c r="U121" s="8"/>
      <c r="V121" s="1132"/>
      <c r="W121" s="4658" t="s">
        <v>1734</v>
      </c>
      <c r="X121" s="4657" t="s">
        <v>1735</v>
      </c>
      <c r="Y121" s="4656">
        <v>25</v>
      </c>
      <c r="Z121" s="181">
        <v>25</v>
      </c>
      <c r="AA121" s="182">
        <v>112</v>
      </c>
      <c r="AB121"/>
      <c r="AC121" s="1133"/>
      <c r="AD121" s="4661" t="s">
        <v>1736</v>
      </c>
      <c r="AE121" s="4651" t="s">
        <v>1737</v>
      </c>
      <c r="AF121" s="4650">
        <v>139</v>
      </c>
      <c r="AG121" s="173">
        <v>137</v>
      </c>
      <c r="AH121" s="174">
        <v>112</v>
      </c>
      <c r="AI121"/>
      <c r="AJ121" s="1134"/>
      <c r="AK121" s="4655" t="s">
        <v>1738</v>
      </c>
      <c r="AL121" s="4651" t="s">
        <v>1739</v>
      </c>
      <c r="AM121" s="4650">
        <v>194</v>
      </c>
      <c r="AN121" s="173">
        <v>172</v>
      </c>
      <c r="AO121" s="174">
        <v>153</v>
      </c>
      <c r="AP121" s="8"/>
      <c r="AQ121" s="10">
        <v>1</v>
      </c>
    </row>
    <row r="122" spans="2:43" s="3022" customFormat="1" ht="21" customHeight="1">
      <c r="B122" s="8"/>
      <c r="C122" s="8"/>
      <c r="D122" s="8"/>
      <c r="E122" s="8"/>
      <c r="F122" s="8"/>
      <c r="G122" s="8"/>
      <c r="H122" s="8"/>
      <c r="I122" s="8"/>
      <c r="J122" s="8"/>
      <c r="K122" s="1135" t="s">
        <v>1742</v>
      </c>
      <c r="L122" s="1136" t="s">
        <v>1743</v>
      </c>
      <c r="M122" s="1137" t="s">
        <v>1744</v>
      </c>
      <c r="N122" s="1138" t="s">
        <v>1745</v>
      </c>
      <c r="O122" s="1139" t="s">
        <v>1746</v>
      </c>
      <c r="P122" s="1140" t="s">
        <v>1747</v>
      </c>
      <c r="Q122" s="1141" t="s">
        <v>1748</v>
      </c>
      <c r="R122" s="1142" t="s">
        <v>1749</v>
      </c>
      <c r="S122" s="1143" t="s">
        <v>1750</v>
      </c>
      <c r="T122" s="8"/>
      <c r="U122" s="8"/>
      <c r="V122" s="1144"/>
      <c r="W122" s="4659" t="s">
        <v>1751</v>
      </c>
      <c r="X122" s="4657" t="s">
        <v>1752</v>
      </c>
      <c r="Y122" s="4656">
        <v>15</v>
      </c>
      <c r="Z122" s="181">
        <v>5</v>
      </c>
      <c r="AA122" s="182">
        <v>107</v>
      </c>
      <c r="AB122"/>
      <c r="AC122" s="1145"/>
      <c r="AD122" s="4660" t="s">
        <v>1753</v>
      </c>
      <c r="AE122" s="4651" t="s">
        <v>1754</v>
      </c>
      <c r="AF122" s="4650">
        <v>140</v>
      </c>
      <c r="AG122" s="173">
        <v>135</v>
      </c>
      <c r="AH122" s="174">
        <v>103</v>
      </c>
      <c r="AI122"/>
      <c r="AJ122" s="1146"/>
      <c r="AK122" s="4652" t="s">
        <v>1755</v>
      </c>
      <c r="AL122" s="4651" t="s">
        <v>1756</v>
      </c>
      <c r="AM122" s="4650">
        <v>238</v>
      </c>
      <c r="AN122" s="173">
        <v>154</v>
      </c>
      <c r="AO122" s="174">
        <v>0</v>
      </c>
      <c r="AP122" s="8"/>
      <c r="AQ122" s="10">
        <v>1</v>
      </c>
    </row>
    <row r="123" spans="2:43" s="3022" customFormat="1" ht="21" customHeight="1">
      <c r="B123" s="8"/>
      <c r="C123" s="8"/>
      <c r="D123" s="8"/>
      <c r="E123" s="8"/>
      <c r="F123" s="8"/>
      <c r="G123" s="8"/>
      <c r="H123" s="8"/>
      <c r="I123" s="8"/>
      <c r="J123" s="8"/>
      <c r="K123" s="1147" t="s">
        <v>1757</v>
      </c>
      <c r="L123" s="1148" t="s">
        <v>1758</v>
      </c>
      <c r="M123" s="1149" t="s">
        <v>1759</v>
      </c>
      <c r="N123" s="1150" t="s">
        <v>1760</v>
      </c>
      <c r="O123" s="1151" t="s">
        <v>1761</v>
      </c>
      <c r="P123" s="1152" t="s">
        <v>1762</v>
      </c>
      <c r="Q123" s="1153" t="s">
        <v>1763</v>
      </c>
      <c r="R123" s="1154" t="s">
        <v>1764</v>
      </c>
      <c r="S123" s="1155" t="s">
        <v>1765</v>
      </c>
      <c r="T123" s="8"/>
      <c r="U123" s="8"/>
      <c r="V123" s="1156"/>
      <c r="W123" s="4659" t="s">
        <v>1766</v>
      </c>
      <c r="X123" s="4657" t="s">
        <v>1767</v>
      </c>
      <c r="Y123" s="4656">
        <v>39</v>
      </c>
      <c r="Z123" s="181">
        <v>36</v>
      </c>
      <c r="AA123" s="182">
        <v>88</v>
      </c>
      <c r="AB123"/>
      <c r="AC123" s="1157"/>
      <c r="AD123" s="4661" t="s">
        <v>1768</v>
      </c>
      <c r="AE123" s="4651" t="s">
        <v>1769</v>
      </c>
      <c r="AF123" s="4650">
        <v>139</v>
      </c>
      <c r="AG123" s="173">
        <v>134</v>
      </c>
      <c r="AH123" s="174">
        <v>78</v>
      </c>
      <c r="AI123"/>
      <c r="AJ123" s="1158"/>
      <c r="AK123" s="4655" t="s">
        <v>1770</v>
      </c>
      <c r="AL123" s="4651" t="s">
        <v>1771</v>
      </c>
      <c r="AM123" s="4650">
        <v>234</v>
      </c>
      <c r="AN123" s="173">
        <v>162</v>
      </c>
      <c r="AO123" s="174">
        <v>33</v>
      </c>
      <c r="AP123" s="8"/>
      <c r="AQ123" s="10">
        <v>1</v>
      </c>
    </row>
    <row r="124" spans="2:43" s="3022" customFormat="1" ht="21" customHeight="1">
      <c r="B124" s="8"/>
      <c r="C124" s="8"/>
      <c r="D124" s="8"/>
      <c r="E124" s="8"/>
      <c r="F124" s="8"/>
      <c r="G124" s="8"/>
      <c r="H124" s="8"/>
      <c r="I124" s="8"/>
      <c r="J124" s="8"/>
      <c r="K124" s="1159" t="s">
        <v>1772</v>
      </c>
      <c r="L124" s="1160" t="s">
        <v>1773</v>
      </c>
      <c r="M124" s="1161" t="s">
        <v>1774</v>
      </c>
      <c r="N124" s="1162" t="s">
        <v>1775</v>
      </c>
      <c r="O124" s="1163" t="s">
        <v>1776</v>
      </c>
      <c r="P124" s="1164" t="s">
        <v>1777</v>
      </c>
      <c r="Q124" s="1165" t="s">
        <v>1778</v>
      </c>
      <c r="R124" s="1166" t="s">
        <v>1779</v>
      </c>
      <c r="S124" s="1167" t="s">
        <v>1780</v>
      </c>
      <c r="T124" s="8"/>
      <c r="U124" s="8"/>
      <c r="V124" s="1168"/>
      <c r="W124" s="4658" t="s">
        <v>1781</v>
      </c>
      <c r="X124" s="4657" t="s">
        <v>1782</v>
      </c>
      <c r="Y124" s="4656">
        <v>47</v>
      </c>
      <c r="Z124" s="181">
        <v>47</v>
      </c>
      <c r="AA124" s="182">
        <v>79</v>
      </c>
      <c r="AB124"/>
      <c r="AC124" s="1169"/>
      <c r="AD124" s="4661" t="s">
        <v>1783</v>
      </c>
      <c r="AE124" s="4651" t="s">
        <v>1784</v>
      </c>
      <c r="AF124" s="4650">
        <v>139</v>
      </c>
      <c r="AG124" s="173">
        <v>129</v>
      </c>
      <c r="AH124" s="174">
        <v>76</v>
      </c>
      <c r="AI124"/>
      <c r="AJ124" s="1170"/>
      <c r="AK124" s="4655" t="s">
        <v>1785</v>
      </c>
      <c r="AL124" s="4651" t="s">
        <v>1786</v>
      </c>
      <c r="AM124" s="4650">
        <v>221</v>
      </c>
      <c r="AN124" s="173">
        <v>152</v>
      </c>
      <c r="AO124" s="174">
        <v>92</v>
      </c>
      <c r="AP124" s="8"/>
      <c r="AQ124" s="10">
        <v>1</v>
      </c>
    </row>
    <row r="125" spans="2:43" s="3022" customFormat="1" ht="21" customHeight="1">
      <c r="B125" s="8"/>
      <c r="C125" s="8"/>
      <c r="D125" s="8"/>
      <c r="E125" s="8"/>
      <c r="F125" s="8"/>
      <c r="G125" s="8"/>
      <c r="H125" s="8"/>
      <c r="I125" s="8"/>
      <c r="J125" s="8"/>
      <c r="K125" s="1171" t="s">
        <v>1789</v>
      </c>
      <c r="L125" s="1172" t="s">
        <v>1790</v>
      </c>
      <c r="M125" s="1173" t="s">
        <v>1791</v>
      </c>
      <c r="N125" s="1174" t="s">
        <v>1792</v>
      </c>
      <c r="O125" s="1175" t="s">
        <v>1793</v>
      </c>
      <c r="P125" s="1176" t="s">
        <v>1794</v>
      </c>
      <c r="Q125" s="1177" t="s">
        <v>1795</v>
      </c>
      <c r="R125" s="1178" t="s">
        <v>1796</v>
      </c>
      <c r="S125" s="1179" t="s">
        <v>1797</v>
      </c>
      <c r="T125" s="8"/>
      <c r="U125" s="8"/>
      <c r="V125" s="1180"/>
      <c r="W125" s="4659" t="s">
        <v>1798</v>
      </c>
      <c r="X125" s="4657" t="s">
        <v>1799</v>
      </c>
      <c r="Y125" s="4656">
        <v>37</v>
      </c>
      <c r="Z125" s="181">
        <v>36</v>
      </c>
      <c r="AA125" s="182">
        <v>64</v>
      </c>
      <c r="AB125"/>
      <c r="AC125" s="1181"/>
      <c r="AD125" s="4660" t="s">
        <v>1800</v>
      </c>
      <c r="AE125" s="4651" t="s">
        <v>1801</v>
      </c>
      <c r="AF125" s="4650">
        <v>155</v>
      </c>
      <c r="AG125" s="173">
        <v>148</v>
      </c>
      <c r="AH125" s="174">
        <v>0</v>
      </c>
      <c r="AI125"/>
      <c r="AJ125" s="1182"/>
      <c r="AK125" s="4655" t="s">
        <v>1802</v>
      </c>
      <c r="AL125" s="4651" t="s">
        <v>1803</v>
      </c>
      <c r="AM125" s="4650">
        <v>222</v>
      </c>
      <c r="AN125" s="173">
        <v>152</v>
      </c>
      <c r="AO125" s="174">
        <v>22</v>
      </c>
      <c r="AP125" s="8"/>
      <c r="AQ125" s="10">
        <v>1</v>
      </c>
    </row>
    <row r="126" spans="2:43" s="3022" customFormat="1" ht="21" customHeight="1">
      <c r="B126" s="8"/>
      <c r="C126" s="8"/>
      <c r="D126" s="8"/>
      <c r="E126" s="8"/>
      <c r="F126" s="8"/>
      <c r="G126" s="8"/>
      <c r="H126" s="8"/>
      <c r="I126" s="8"/>
      <c r="J126" s="8"/>
      <c r="K126" s="1183" t="s">
        <v>1804</v>
      </c>
      <c r="L126" s="1184" t="s">
        <v>1805</v>
      </c>
      <c r="M126" s="1185" t="s">
        <v>1806</v>
      </c>
      <c r="N126" s="1186" t="s">
        <v>1807</v>
      </c>
      <c r="O126" s="1187" t="s">
        <v>1808</v>
      </c>
      <c r="P126" s="1188" t="s">
        <v>1809</v>
      </c>
      <c r="Q126" s="1189" t="s">
        <v>1810</v>
      </c>
      <c r="R126" s="1190" t="s">
        <v>1811</v>
      </c>
      <c r="S126" s="1191" t="s">
        <v>1812</v>
      </c>
      <c r="T126" s="8"/>
      <c r="U126" s="8"/>
      <c r="V126" s="1192"/>
      <c r="W126" s="4659" t="s">
        <v>1813</v>
      </c>
      <c r="X126" s="4657" t="s">
        <v>1814</v>
      </c>
      <c r="Y126" s="4656">
        <v>0</v>
      </c>
      <c r="Z126" s="181">
        <v>0</v>
      </c>
      <c r="AA126" s="182">
        <v>16</v>
      </c>
      <c r="AB126"/>
      <c r="AC126" s="1193"/>
      <c r="AD126" s="4660" t="s">
        <v>1815</v>
      </c>
      <c r="AE126" s="4651" t="s">
        <v>1816</v>
      </c>
      <c r="AF126" s="4650">
        <v>134</v>
      </c>
      <c r="AG126" s="173">
        <v>126</v>
      </c>
      <c r="AH126" s="174">
        <v>54</v>
      </c>
      <c r="AI126"/>
      <c r="AJ126" s="1194"/>
      <c r="AK126" s="4652" t="s">
        <v>1817</v>
      </c>
      <c r="AL126" s="4651" t="s">
        <v>1818</v>
      </c>
      <c r="AM126" s="4650">
        <v>217</v>
      </c>
      <c r="AN126" s="173">
        <v>135</v>
      </c>
      <c r="AO126" s="174">
        <v>25</v>
      </c>
      <c r="AP126" s="8"/>
      <c r="AQ126" s="10">
        <v>1</v>
      </c>
    </row>
    <row r="127" spans="2:43" s="3022" customFormat="1" ht="21" customHeight="1">
      <c r="B127" s="8"/>
      <c r="C127" s="8"/>
      <c r="D127" s="8"/>
      <c r="E127" s="8"/>
      <c r="F127" s="8"/>
      <c r="G127" s="8"/>
      <c r="H127" s="8"/>
      <c r="I127" s="8"/>
      <c r="J127" s="8"/>
      <c r="K127" s="1195" t="s">
        <v>1819</v>
      </c>
      <c r="L127" s="1196" t="s">
        <v>1820</v>
      </c>
      <c r="M127" s="1197" t="s">
        <v>1821</v>
      </c>
      <c r="N127" s="1198" t="s">
        <v>1822</v>
      </c>
      <c r="O127" s="1199" t="s">
        <v>1823</v>
      </c>
      <c r="P127" s="1200" t="s">
        <v>1824</v>
      </c>
      <c r="Q127" s="1201" t="s">
        <v>1825</v>
      </c>
      <c r="R127" s="1202" t="s">
        <v>1826</v>
      </c>
      <c r="S127" s="1203" t="s">
        <v>1827</v>
      </c>
      <c r="T127" s="8"/>
      <c r="U127" s="8"/>
      <c r="V127" s="1204"/>
      <c r="W127" s="4659" t="s">
        <v>1828</v>
      </c>
      <c r="X127" s="4657" t="s">
        <v>1829</v>
      </c>
      <c r="Y127" s="4656">
        <v>44</v>
      </c>
      <c r="Z127" s="181">
        <v>117</v>
      </c>
      <c r="AA127" s="182">
        <v>255</v>
      </c>
      <c r="AB127"/>
      <c r="AC127" s="1205"/>
      <c r="AD127" s="4660" t="s">
        <v>1830</v>
      </c>
      <c r="AE127" s="4651" t="s">
        <v>1831</v>
      </c>
      <c r="AF127" s="4650">
        <v>87</v>
      </c>
      <c r="AG127" s="173">
        <v>85</v>
      </c>
      <c r="AH127" s="174">
        <v>76</v>
      </c>
      <c r="AI127"/>
      <c r="AJ127" s="1206"/>
      <c r="AK127" s="4655" t="s">
        <v>1832</v>
      </c>
      <c r="AL127" s="4651" t="s">
        <v>1833</v>
      </c>
      <c r="AM127" s="4650">
        <v>205</v>
      </c>
      <c r="AN127" s="173">
        <v>133</v>
      </c>
      <c r="AO127" s="174">
        <v>63</v>
      </c>
      <c r="AP127" s="8"/>
      <c r="AQ127" s="10">
        <v>1</v>
      </c>
    </row>
    <row r="128" spans="2:43" s="3022" customFormat="1" ht="21" customHeight="1">
      <c r="B128" s="8"/>
      <c r="C128" s="8"/>
      <c r="D128" s="8"/>
      <c r="E128" s="8"/>
      <c r="F128" s="8"/>
      <c r="G128" s="8"/>
      <c r="H128" s="8"/>
      <c r="I128" s="8"/>
      <c r="J128" s="8"/>
      <c r="K128" s="1207" t="s">
        <v>1835</v>
      </c>
      <c r="L128" s="1208" t="s">
        <v>1836</v>
      </c>
      <c r="M128" s="1209" t="s">
        <v>1837</v>
      </c>
      <c r="N128" s="1210" t="s">
        <v>1838</v>
      </c>
      <c r="O128" s="1211" t="s">
        <v>1839</v>
      </c>
      <c r="P128" s="1212" t="s">
        <v>1840</v>
      </c>
      <c r="Q128" s="1213" t="s">
        <v>1841</v>
      </c>
      <c r="R128" s="1214" t="s">
        <v>1842</v>
      </c>
      <c r="S128" s="1215" t="s">
        <v>1843</v>
      </c>
      <c r="T128" s="8"/>
      <c r="U128" s="8"/>
      <c r="V128" s="1216"/>
      <c r="W128" s="4658" t="s">
        <v>1844</v>
      </c>
      <c r="X128" s="4657" t="s">
        <v>1845</v>
      </c>
      <c r="Y128" s="4656">
        <v>72</v>
      </c>
      <c r="Z128" s="181">
        <v>118</v>
      </c>
      <c r="AA128" s="182">
        <v>255</v>
      </c>
      <c r="AB128"/>
      <c r="AC128" s="1217"/>
      <c r="AD128" s="4660" t="s">
        <v>1846</v>
      </c>
      <c r="AE128" s="4651" t="s">
        <v>1847</v>
      </c>
      <c r="AF128" s="4650">
        <v>91</v>
      </c>
      <c r="AG128" s="173">
        <v>88</v>
      </c>
      <c r="AH128" s="174">
        <v>66</v>
      </c>
      <c r="AI128"/>
      <c r="AJ128" s="1218"/>
      <c r="AK128" s="4652" t="s">
        <v>1848</v>
      </c>
      <c r="AL128" s="4651" t="s">
        <v>1849</v>
      </c>
      <c r="AM128" s="4650">
        <v>205</v>
      </c>
      <c r="AN128" s="173">
        <v>133</v>
      </c>
      <c r="AO128" s="174">
        <v>0</v>
      </c>
      <c r="AP128" s="8"/>
      <c r="AQ128" s="10">
        <v>1</v>
      </c>
    </row>
    <row r="129" spans="2:43" s="3022" customFormat="1" ht="21" customHeight="1">
      <c r="B129" s="8"/>
      <c r="C129" s="8"/>
      <c r="D129" s="8"/>
      <c r="E129" s="8"/>
      <c r="F129" s="8"/>
      <c r="G129" s="8"/>
      <c r="H129" s="8"/>
      <c r="I129" s="8"/>
      <c r="J129" s="8"/>
      <c r="K129" s="1219" t="s">
        <v>1850</v>
      </c>
      <c r="L129" s="1220" t="s">
        <v>1851</v>
      </c>
      <c r="M129" s="1221" t="s">
        <v>1852</v>
      </c>
      <c r="N129" s="1222" t="s">
        <v>1853</v>
      </c>
      <c r="O129" s="1223" t="s">
        <v>1854</v>
      </c>
      <c r="P129" s="1224" t="s">
        <v>1855</v>
      </c>
      <c r="Q129" s="1225" t="s">
        <v>1856</v>
      </c>
      <c r="R129" s="1226" t="s">
        <v>1857</v>
      </c>
      <c r="S129" s="1227" t="s">
        <v>1858</v>
      </c>
      <c r="T129" s="8"/>
      <c r="U129" s="8"/>
      <c r="V129" s="1228"/>
      <c r="W129" s="4659" t="s">
        <v>1859</v>
      </c>
      <c r="X129" s="4657" t="s">
        <v>1860</v>
      </c>
      <c r="Y129" s="4656">
        <v>179</v>
      </c>
      <c r="Z129" s="181">
        <v>188</v>
      </c>
      <c r="AA129" s="182">
        <v>226</v>
      </c>
      <c r="AB129"/>
      <c r="AC129" s="1229"/>
      <c r="AD129" s="4660" t="s">
        <v>1861</v>
      </c>
      <c r="AE129" s="4651" t="s">
        <v>1862</v>
      </c>
      <c r="AF129" s="4650">
        <v>102</v>
      </c>
      <c r="AG129" s="173">
        <v>93</v>
      </c>
      <c r="AH129" s="174">
        <v>30</v>
      </c>
      <c r="AI129"/>
      <c r="AJ129" s="1230"/>
      <c r="AK129" s="4655" t="s">
        <v>1863</v>
      </c>
      <c r="AL129" s="4651" t="s">
        <v>1864</v>
      </c>
      <c r="AM129" s="4650">
        <v>201</v>
      </c>
      <c r="AN129" s="173">
        <v>133</v>
      </c>
      <c r="AO129" s="174">
        <v>0</v>
      </c>
      <c r="AP129" s="8"/>
      <c r="AQ129" s="10">
        <v>1</v>
      </c>
    </row>
    <row r="130" spans="2:43" s="3022" customFormat="1" ht="21" customHeight="1">
      <c r="B130" s="8"/>
      <c r="C130" s="8"/>
      <c r="D130" s="8"/>
      <c r="E130" s="8"/>
      <c r="F130" s="8"/>
      <c r="G130" s="8"/>
      <c r="H130" s="8"/>
      <c r="I130" s="8"/>
      <c r="J130" s="8"/>
      <c r="K130" s="1231" t="s">
        <v>1865</v>
      </c>
      <c r="L130" s="1232" t="s">
        <v>1866</v>
      </c>
      <c r="M130" s="1233" t="s">
        <v>1867</v>
      </c>
      <c r="N130" s="1234" t="s">
        <v>1868</v>
      </c>
      <c r="O130" s="1235" t="s">
        <v>1869</v>
      </c>
      <c r="P130" s="1236" t="s">
        <v>1870</v>
      </c>
      <c r="Q130" s="1237" t="s">
        <v>1871</v>
      </c>
      <c r="R130" s="1238" t="s">
        <v>1872</v>
      </c>
      <c r="S130" s="1239" t="s">
        <v>1873</v>
      </c>
      <c r="T130" s="8"/>
      <c r="U130" s="8"/>
      <c r="V130" s="1240"/>
      <c r="W130" s="4658" t="s">
        <v>1874</v>
      </c>
      <c r="X130" s="4657" t="s">
        <v>1875</v>
      </c>
      <c r="Y130" s="4656">
        <v>230</v>
      </c>
      <c r="Z130" s="181">
        <v>232</v>
      </c>
      <c r="AA130" s="182">
        <v>250</v>
      </c>
      <c r="AB130"/>
      <c r="AC130" s="1241"/>
      <c r="AD130" s="4660" t="s">
        <v>1876</v>
      </c>
      <c r="AE130" s="4651" t="s">
        <v>1877</v>
      </c>
      <c r="AF130" s="4650">
        <v>64</v>
      </c>
      <c r="AG130" s="173">
        <v>61</v>
      </c>
      <c r="AH130" s="174">
        <v>33</v>
      </c>
      <c r="AI130"/>
      <c r="AJ130" s="1242"/>
      <c r="AK130" s="4655" t="s">
        <v>1878</v>
      </c>
      <c r="AL130" s="4651" t="s">
        <v>1879</v>
      </c>
      <c r="AM130" s="4650">
        <v>174</v>
      </c>
      <c r="AN130" s="173">
        <v>137</v>
      </c>
      <c r="AO130" s="174">
        <v>100</v>
      </c>
      <c r="AP130" s="8"/>
      <c r="AQ130" s="10">
        <v>1</v>
      </c>
    </row>
    <row r="131" spans="2:43" s="3022" customFormat="1" ht="21" customHeight="1">
      <c r="B131" s="8"/>
      <c r="C131" s="8"/>
      <c r="D131" s="8"/>
      <c r="E131" s="8"/>
      <c r="F131" s="8"/>
      <c r="G131" s="8"/>
      <c r="H131" s="8"/>
      <c r="I131" s="8"/>
      <c r="J131" s="8"/>
      <c r="K131" s="1243" t="s">
        <v>1881</v>
      </c>
      <c r="L131" s="1244" t="s">
        <v>1882</v>
      </c>
      <c r="M131" s="1245" t="s">
        <v>1883</v>
      </c>
      <c r="N131" s="1246" t="s">
        <v>1884</v>
      </c>
      <c r="O131" s="1247" t="s">
        <v>1885</v>
      </c>
      <c r="P131" s="1248" t="s">
        <v>1886</v>
      </c>
      <c r="Q131" s="1249" t="s">
        <v>1887</v>
      </c>
      <c r="R131" s="1250" t="s">
        <v>1888</v>
      </c>
      <c r="S131" s="1251" t="s">
        <v>1889</v>
      </c>
      <c r="T131" s="8"/>
      <c r="U131" s="8"/>
      <c r="V131" s="1252"/>
      <c r="W131" s="4658" t="s">
        <v>1890</v>
      </c>
      <c r="X131" s="4657" t="s">
        <v>1891</v>
      </c>
      <c r="Y131" s="4656">
        <v>67</v>
      </c>
      <c r="Z131" s="181">
        <v>110</v>
      </c>
      <c r="AA131" s="182">
        <v>238</v>
      </c>
      <c r="AB131"/>
      <c r="AC131" s="1253"/>
      <c r="AD131" s="4660" t="s">
        <v>1892</v>
      </c>
      <c r="AE131" s="4651" t="s">
        <v>1893</v>
      </c>
      <c r="AF131" s="4650">
        <v>54</v>
      </c>
      <c r="AG131" s="173">
        <v>53</v>
      </c>
      <c r="AH131" s="174">
        <v>39</v>
      </c>
      <c r="AI131"/>
      <c r="AJ131" s="1254"/>
      <c r="AK131" s="4652" t="s">
        <v>1894</v>
      </c>
      <c r="AL131" s="4651" t="s">
        <v>1895</v>
      </c>
      <c r="AM131" s="4650">
        <v>166</v>
      </c>
      <c r="AN131" s="173">
        <v>128</v>
      </c>
      <c r="AO131" s="174">
        <v>100</v>
      </c>
      <c r="AP131" s="8"/>
      <c r="AQ131" s="10">
        <v>1</v>
      </c>
    </row>
    <row r="132" spans="2:43" s="3022" customFormat="1" ht="21" customHeight="1">
      <c r="B132" s="8"/>
      <c r="C132" s="8"/>
      <c r="D132" s="8"/>
      <c r="E132" s="8"/>
      <c r="F132" s="8"/>
      <c r="G132" s="8"/>
      <c r="H132" s="8"/>
      <c r="I132" s="8"/>
      <c r="J132" s="8"/>
      <c r="K132" s="1255" t="s">
        <v>1896</v>
      </c>
      <c r="L132" s="1256" t="s">
        <v>1897</v>
      </c>
      <c r="M132" s="1257" t="s">
        <v>1898</v>
      </c>
      <c r="N132" s="1258" t="s">
        <v>1899</v>
      </c>
      <c r="O132" s="1259" t="s">
        <v>1900</v>
      </c>
      <c r="P132" s="1260" t="s">
        <v>1901</v>
      </c>
      <c r="Q132" s="1261" t="s">
        <v>1902</v>
      </c>
      <c r="R132" s="1262" t="s">
        <v>1903</v>
      </c>
      <c r="S132" s="1263" t="s">
        <v>1904</v>
      </c>
      <c r="T132" s="8"/>
      <c r="U132" s="8"/>
      <c r="V132" s="1264"/>
      <c r="W132" s="4658" t="s">
        <v>1905</v>
      </c>
      <c r="X132" s="4657" t="s">
        <v>1906</v>
      </c>
      <c r="Y132" s="4656">
        <v>65</v>
      </c>
      <c r="Z132" s="181">
        <v>105</v>
      </c>
      <c r="AA132" s="182">
        <v>225</v>
      </c>
      <c r="AB132"/>
      <c r="AC132" s="1265"/>
      <c r="AD132" s="4660" t="s">
        <v>1907</v>
      </c>
      <c r="AE132" s="4651" t="s">
        <v>1908</v>
      </c>
      <c r="AF132" s="4650">
        <v>37</v>
      </c>
      <c r="AG132" s="173">
        <v>36</v>
      </c>
      <c r="AH132" s="174">
        <v>29</v>
      </c>
      <c r="AI132"/>
      <c r="AJ132" s="1266"/>
      <c r="AK132" s="4655" t="s">
        <v>1832</v>
      </c>
      <c r="AL132" s="4651" t="s">
        <v>1909</v>
      </c>
      <c r="AM132" s="4650">
        <v>166</v>
      </c>
      <c r="AN132" s="173">
        <v>123</v>
      </c>
      <c r="AO132" s="174">
        <v>91</v>
      </c>
      <c r="AP132" s="8"/>
      <c r="AQ132" s="10">
        <v>1</v>
      </c>
    </row>
    <row r="133" spans="2:43" s="3022" customFormat="1" ht="21" customHeight="1">
      <c r="B133" s="8"/>
      <c r="C133" s="8"/>
      <c r="D133" s="8"/>
      <c r="E133" s="8"/>
      <c r="F133" s="8"/>
      <c r="G133" s="8"/>
      <c r="H133" s="8"/>
      <c r="I133" s="8"/>
      <c r="J133" s="8"/>
      <c r="K133" s="1267" t="s">
        <v>1910</v>
      </c>
      <c r="L133" s="1268" t="s">
        <v>1911</v>
      </c>
      <c r="M133" s="1269" t="s">
        <v>1912</v>
      </c>
      <c r="N133" s="1270" t="s">
        <v>1913</v>
      </c>
      <c r="O133" s="1271" t="s">
        <v>1914</v>
      </c>
      <c r="P133" s="1272" t="s">
        <v>1915</v>
      </c>
      <c r="Q133" s="1273" t="s">
        <v>1916</v>
      </c>
      <c r="R133" s="1274" t="s">
        <v>1917</v>
      </c>
      <c r="S133" s="1275" t="s">
        <v>1918</v>
      </c>
      <c r="T133" s="8"/>
      <c r="U133" s="8"/>
      <c r="V133" s="1276"/>
      <c r="W133" s="4659" t="s">
        <v>1919</v>
      </c>
      <c r="X133" s="4657" t="s">
        <v>1920</v>
      </c>
      <c r="Y133" s="4656">
        <v>135</v>
      </c>
      <c r="Z133" s="181">
        <v>145</v>
      </c>
      <c r="AA133" s="182">
        <v>191</v>
      </c>
      <c r="AB133"/>
      <c r="AC133" s="1277"/>
      <c r="AD133" s="4660" t="s">
        <v>1921</v>
      </c>
      <c r="AE133" s="4651" t="s">
        <v>1922</v>
      </c>
      <c r="AF133" s="4650">
        <v>255</v>
      </c>
      <c r="AG133" s="173">
        <v>0</v>
      </c>
      <c r="AH133" s="174">
        <v>255</v>
      </c>
      <c r="AI133"/>
      <c r="AJ133" s="1278"/>
      <c r="AK133" s="4652" t="s">
        <v>1923</v>
      </c>
      <c r="AL133" s="4651" t="s">
        <v>1924</v>
      </c>
      <c r="AM133" s="4650">
        <v>139</v>
      </c>
      <c r="AN133" s="173">
        <v>134</v>
      </c>
      <c r="AO133" s="174">
        <v>130</v>
      </c>
      <c r="AP133" s="8"/>
      <c r="AQ133" s="10">
        <v>1</v>
      </c>
    </row>
    <row r="134" spans="2:43" s="3022" customFormat="1" ht="21" customHeight="1">
      <c r="B134" s="8"/>
      <c r="C134" s="8"/>
      <c r="D134" s="8"/>
      <c r="E134" s="8"/>
      <c r="F134" s="8"/>
      <c r="G134" s="8"/>
      <c r="H134" s="8"/>
      <c r="I134" s="8"/>
      <c r="J134" s="8"/>
      <c r="K134" s="1279" t="s">
        <v>1926</v>
      </c>
      <c r="L134" s="1280" t="s">
        <v>1927</v>
      </c>
      <c r="M134" s="1281" t="s">
        <v>1928</v>
      </c>
      <c r="N134" s="1282" t="s">
        <v>1929</v>
      </c>
      <c r="O134" s="1283" t="s">
        <v>1930</v>
      </c>
      <c r="P134" s="1284" t="s">
        <v>1931</v>
      </c>
      <c r="Q134" s="1285" t="s">
        <v>1932</v>
      </c>
      <c r="R134" s="1286" t="s">
        <v>1933</v>
      </c>
      <c r="S134" s="1287" t="s">
        <v>1934</v>
      </c>
      <c r="T134" s="8"/>
      <c r="U134" s="8"/>
      <c r="V134" s="1288"/>
      <c r="W134" s="4659" t="s">
        <v>1935</v>
      </c>
      <c r="X134" s="4657" t="s">
        <v>1936</v>
      </c>
      <c r="Y134" s="4656">
        <v>140</v>
      </c>
      <c r="Z134" s="181">
        <v>146</v>
      </c>
      <c r="AA134" s="182">
        <v>172</v>
      </c>
      <c r="AB134"/>
      <c r="AC134" s="1289"/>
      <c r="AD134" s="4661" t="s">
        <v>1937</v>
      </c>
      <c r="AE134" s="4651" t="s">
        <v>1938</v>
      </c>
      <c r="AF134" s="4650">
        <v>238</v>
      </c>
      <c r="AG134" s="173">
        <v>122</v>
      </c>
      <c r="AH134" s="174">
        <v>233</v>
      </c>
      <c r="AI134"/>
      <c r="AJ134" s="1290"/>
      <c r="AK134" s="4655" t="s">
        <v>1939</v>
      </c>
      <c r="AL134" s="4651" t="s">
        <v>1940</v>
      </c>
      <c r="AM134" s="4650">
        <v>182</v>
      </c>
      <c r="AN134" s="173">
        <v>120</v>
      </c>
      <c r="AO134" s="174">
        <v>35</v>
      </c>
      <c r="AP134" s="8"/>
      <c r="AQ134" s="10">
        <v>1</v>
      </c>
    </row>
    <row r="135" spans="2:43" s="3022" customFormat="1" ht="21" customHeight="1">
      <c r="B135" s="8"/>
      <c r="C135" s="8"/>
      <c r="D135" s="8"/>
      <c r="E135" s="8"/>
      <c r="F135" s="8"/>
      <c r="G135" s="8"/>
      <c r="H135" s="8"/>
      <c r="I135" s="8"/>
      <c r="J135" s="8"/>
      <c r="K135" s="1291" t="s">
        <v>1941</v>
      </c>
      <c r="L135" s="1292" t="s">
        <v>1942</v>
      </c>
      <c r="M135" s="1293" t="s">
        <v>1943</v>
      </c>
      <c r="N135" s="1294" t="s">
        <v>1944</v>
      </c>
      <c r="O135" s="1295" t="s">
        <v>1945</v>
      </c>
      <c r="P135" s="1296" t="s">
        <v>1946</v>
      </c>
      <c r="Q135" s="1297" t="s">
        <v>1947</v>
      </c>
      <c r="R135" s="1298" t="s">
        <v>1948</v>
      </c>
      <c r="S135" s="1299" t="s">
        <v>1949</v>
      </c>
      <c r="T135" s="8"/>
      <c r="U135" s="8"/>
      <c r="V135" s="1300"/>
      <c r="W135" s="4658" t="s">
        <v>1950</v>
      </c>
      <c r="X135" s="4657" t="s">
        <v>1951</v>
      </c>
      <c r="Y135" s="4656">
        <v>58</v>
      </c>
      <c r="Z135" s="181">
        <v>95</v>
      </c>
      <c r="AA135" s="182">
        <v>205</v>
      </c>
      <c r="AB135"/>
      <c r="AC135" s="1301"/>
      <c r="AD135" s="4661" t="s">
        <v>1952</v>
      </c>
      <c r="AE135" s="4651" t="s">
        <v>1953</v>
      </c>
      <c r="AF135" s="4650">
        <v>238</v>
      </c>
      <c r="AG135" s="173">
        <v>130</v>
      </c>
      <c r="AH135" s="174">
        <v>238</v>
      </c>
      <c r="AI135"/>
      <c r="AJ135" s="1302"/>
      <c r="AK135" s="4655" t="s">
        <v>1954</v>
      </c>
      <c r="AL135" s="4651" t="s">
        <v>1955</v>
      </c>
      <c r="AM135" s="4650">
        <v>149</v>
      </c>
      <c r="AN135" s="173">
        <v>128</v>
      </c>
      <c r="AO135" s="174">
        <v>112</v>
      </c>
      <c r="AP135" s="8"/>
      <c r="AQ135" s="10">
        <v>1</v>
      </c>
    </row>
    <row r="136" spans="2:43" s="3022" customFormat="1" ht="21" customHeight="1">
      <c r="B136" s="8"/>
      <c r="C136" s="8"/>
      <c r="D136" s="8"/>
      <c r="E136" s="8"/>
      <c r="F136" s="8"/>
      <c r="G136" s="8"/>
      <c r="H136" s="8"/>
      <c r="I136" s="8"/>
      <c r="J136" s="8"/>
      <c r="K136" s="1303" t="s">
        <v>1956</v>
      </c>
      <c r="L136" s="1304" t="s">
        <v>1957</v>
      </c>
      <c r="M136" s="1305" t="s">
        <v>1958</v>
      </c>
      <c r="N136" s="1306" t="s">
        <v>1959</v>
      </c>
      <c r="O136" s="1307" t="s">
        <v>1960</v>
      </c>
      <c r="P136" s="1308" t="s">
        <v>1961</v>
      </c>
      <c r="Q136" s="1309" t="s">
        <v>1962</v>
      </c>
      <c r="R136" s="1310" t="s">
        <v>1963</v>
      </c>
      <c r="S136" s="1311" t="s">
        <v>1964</v>
      </c>
      <c r="T136" s="8"/>
      <c r="U136" s="8"/>
      <c r="V136" s="1312"/>
      <c r="W136" s="4659" t="s">
        <v>1965</v>
      </c>
      <c r="X136" s="4657" t="s">
        <v>1966</v>
      </c>
      <c r="Y136" s="4656">
        <v>108</v>
      </c>
      <c r="Z136" s="181">
        <v>121</v>
      </c>
      <c r="AA136" s="182">
        <v>184</v>
      </c>
      <c r="AB136"/>
      <c r="AC136" s="1313"/>
      <c r="AD136" s="4661" t="s">
        <v>1967</v>
      </c>
      <c r="AE136" s="4651" t="s">
        <v>1968</v>
      </c>
      <c r="AF136" s="4650">
        <v>205</v>
      </c>
      <c r="AG136" s="173">
        <v>181</v>
      </c>
      <c r="AH136" s="174">
        <v>205</v>
      </c>
      <c r="AI136"/>
      <c r="AJ136" s="1314"/>
      <c r="AK136" s="4655" t="s">
        <v>1969</v>
      </c>
      <c r="AL136" s="4651" t="s">
        <v>1970</v>
      </c>
      <c r="AM136" s="4650">
        <v>142</v>
      </c>
      <c r="AN136" s="173">
        <v>130</v>
      </c>
      <c r="AO136" s="174">
        <v>121</v>
      </c>
      <c r="AP136" s="8"/>
      <c r="AQ136" s="10">
        <v>1</v>
      </c>
    </row>
    <row r="137" spans="2:43" s="3022" customFormat="1" ht="21" customHeight="1">
      <c r="B137" s="8"/>
      <c r="C137" s="8"/>
      <c r="D137" s="8"/>
      <c r="E137" s="8"/>
      <c r="F137" s="8"/>
      <c r="G137" s="8"/>
      <c r="H137" s="8"/>
      <c r="I137" s="8"/>
      <c r="J137" s="8"/>
      <c r="K137" s="8"/>
      <c r="L137" s="8"/>
      <c r="M137" s="8"/>
      <c r="N137" s="8"/>
      <c r="O137" s="8"/>
      <c r="P137" s="8"/>
      <c r="Q137" s="8"/>
      <c r="R137" s="8"/>
      <c r="S137" s="8"/>
      <c r="T137" s="8"/>
      <c r="U137" s="8"/>
      <c r="V137" s="1315"/>
      <c r="W137" s="4658" t="s">
        <v>1972</v>
      </c>
      <c r="X137" s="4657" t="s">
        <v>1973</v>
      </c>
      <c r="Y137" s="4656">
        <v>65</v>
      </c>
      <c r="Z137" s="181">
        <v>86</v>
      </c>
      <c r="AA137" s="182">
        <v>197</v>
      </c>
      <c r="AB137"/>
      <c r="AC137" s="1316"/>
      <c r="AD137" s="4661" t="s">
        <v>1974</v>
      </c>
      <c r="AE137" s="4651" t="s">
        <v>1975</v>
      </c>
      <c r="AF137" s="4650">
        <v>221</v>
      </c>
      <c r="AG137" s="173">
        <v>160</v>
      </c>
      <c r="AH137" s="174">
        <v>221</v>
      </c>
      <c r="AI137"/>
      <c r="AJ137" s="1317"/>
      <c r="AK137" s="4652" t="s">
        <v>1976</v>
      </c>
      <c r="AL137" s="4651" t="s">
        <v>1977</v>
      </c>
      <c r="AM137" s="4650">
        <v>139</v>
      </c>
      <c r="AN137" s="173">
        <v>119</v>
      </c>
      <c r="AO137" s="174">
        <v>101</v>
      </c>
      <c r="AP137" s="8"/>
      <c r="AQ137" s="10">
        <v>1</v>
      </c>
    </row>
    <row r="138" spans="2:43" s="3022" customFormat="1" ht="21" customHeight="1">
      <c r="B138" s="8"/>
      <c r="C138" s="8"/>
      <c r="D138" s="8"/>
      <c r="E138" s="8"/>
      <c r="F138" s="8"/>
      <c r="G138" s="8"/>
      <c r="H138" s="8"/>
      <c r="I138" s="8"/>
      <c r="J138" s="8"/>
      <c r="K138" s="8"/>
      <c r="L138" s="8"/>
      <c r="M138" s="8"/>
      <c r="N138" s="8"/>
      <c r="O138" s="8"/>
      <c r="P138" s="8"/>
      <c r="Q138" s="8"/>
      <c r="R138" s="8"/>
      <c r="S138" s="8"/>
      <c r="T138" s="8"/>
      <c r="U138" s="8"/>
      <c r="V138" s="1318"/>
      <c r="W138" s="4659" t="s">
        <v>1978</v>
      </c>
      <c r="X138" s="4657" t="s">
        <v>1979</v>
      </c>
      <c r="Y138" s="4656">
        <v>104</v>
      </c>
      <c r="Z138" s="181">
        <v>111</v>
      </c>
      <c r="AA138" s="182">
        <v>140</v>
      </c>
      <c r="AB138"/>
      <c r="AC138" s="1319"/>
      <c r="AD138" s="4661" t="s">
        <v>1980</v>
      </c>
      <c r="AE138" s="4651" t="s">
        <v>1981</v>
      </c>
      <c r="AF138" s="4650">
        <v>216</v>
      </c>
      <c r="AG138" s="173">
        <v>191</v>
      </c>
      <c r="AH138" s="174">
        <v>216</v>
      </c>
      <c r="AI138"/>
      <c r="AJ138" s="1320"/>
      <c r="AK138" s="4655" t="s">
        <v>1982</v>
      </c>
      <c r="AL138" s="4651" t="s">
        <v>1983</v>
      </c>
      <c r="AM138" s="4650">
        <v>153</v>
      </c>
      <c r="AN138" s="173">
        <v>101</v>
      </c>
      <c r="AO138" s="174">
        <v>21</v>
      </c>
      <c r="AP138" s="8"/>
      <c r="AQ138" s="10">
        <v>1</v>
      </c>
    </row>
    <row r="139" spans="2:43" s="3022" customFormat="1" ht="21" customHeight="1">
      <c r="B139" s="8"/>
      <c r="C139" s="8"/>
      <c r="D139" s="8"/>
      <c r="E139" s="8"/>
      <c r="F139" s="8"/>
      <c r="G139" s="8"/>
      <c r="H139" s="8"/>
      <c r="I139" s="8"/>
      <c r="J139" s="8"/>
      <c r="K139" s="8"/>
      <c r="L139" s="8"/>
      <c r="M139" s="8"/>
      <c r="N139" s="8"/>
      <c r="O139" s="8"/>
      <c r="P139" s="8"/>
      <c r="Q139" s="8"/>
      <c r="R139" s="8"/>
      <c r="S139" s="8"/>
      <c r="T139" s="8"/>
      <c r="U139" s="8"/>
      <c r="V139" s="1321"/>
      <c r="W139" s="4659" t="s">
        <v>1984</v>
      </c>
      <c r="X139" s="4657" t="s">
        <v>1985</v>
      </c>
      <c r="Y139" s="4656">
        <v>0</v>
      </c>
      <c r="Z139" s="181">
        <v>51</v>
      </c>
      <c r="AA139" s="182">
        <v>153</v>
      </c>
      <c r="AB139"/>
      <c r="AC139" s="1322"/>
      <c r="AD139" s="4661" t="s">
        <v>1986</v>
      </c>
      <c r="AE139" s="4651" t="s">
        <v>1987</v>
      </c>
      <c r="AF139" s="4650">
        <v>255</v>
      </c>
      <c r="AG139" s="173">
        <v>131</v>
      </c>
      <c r="AH139" s="174">
        <v>250</v>
      </c>
      <c r="AI139"/>
      <c r="AJ139" s="1323"/>
      <c r="AK139" s="4655" t="s">
        <v>1988</v>
      </c>
      <c r="AL139" s="4651" t="s">
        <v>1989</v>
      </c>
      <c r="AM139" s="4650">
        <v>143</v>
      </c>
      <c r="AN139" s="173">
        <v>89</v>
      </c>
      <c r="AO139" s="174">
        <v>34</v>
      </c>
      <c r="AP139" s="8"/>
      <c r="AQ139" s="10">
        <v>1</v>
      </c>
    </row>
    <row r="140" spans="2:43" s="3022" customFormat="1" ht="21" customHeight="1">
      <c r="B140" s="8"/>
      <c r="C140" s="8"/>
      <c r="D140" s="8"/>
      <c r="E140" s="8"/>
      <c r="F140" s="8"/>
      <c r="G140" s="8"/>
      <c r="H140" s="8"/>
      <c r="I140" s="8"/>
      <c r="J140" s="8"/>
      <c r="K140" s="8"/>
      <c r="L140" s="8"/>
      <c r="M140" s="8"/>
      <c r="N140" s="8"/>
      <c r="O140" s="8"/>
      <c r="P140" s="8"/>
      <c r="Q140" s="8"/>
      <c r="R140" s="8"/>
      <c r="S140" s="8"/>
      <c r="T140" s="8"/>
      <c r="U140" s="8"/>
      <c r="V140" s="1324"/>
      <c r="W140" s="4658" t="s">
        <v>1991</v>
      </c>
      <c r="X140" s="4657" t="s">
        <v>1992</v>
      </c>
      <c r="Y140" s="4656">
        <v>39</v>
      </c>
      <c r="Z140" s="181">
        <v>64</v>
      </c>
      <c r="AA140" s="182">
        <v>139</v>
      </c>
      <c r="AB140"/>
      <c r="AC140" s="1325"/>
      <c r="AD140" s="4661" t="s">
        <v>1993</v>
      </c>
      <c r="AE140" s="4651" t="s">
        <v>1994</v>
      </c>
      <c r="AF140" s="4650">
        <v>234</v>
      </c>
      <c r="AG140" s="173">
        <v>173</v>
      </c>
      <c r="AH140" s="174">
        <v>234</v>
      </c>
      <c r="AI140"/>
      <c r="AJ140" s="1326"/>
      <c r="AK140" s="4652" t="s">
        <v>1995</v>
      </c>
      <c r="AL140" s="4651" t="s">
        <v>1996</v>
      </c>
      <c r="AM140" s="4650">
        <v>139</v>
      </c>
      <c r="AN140" s="173">
        <v>90</v>
      </c>
      <c r="AO140" s="174">
        <v>43</v>
      </c>
      <c r="AP140" s="8"/>
      <c r="AQ140" s="10">
        <v>1</v>
      </c>
    </row>
    <row r="141" spans="2:43" s="3022" customFormat="1" ht="21" customHeight="1">
      <c r="B141" s="8"/>
      <c r="C141" s="8"/>
      <c r="D141" s="8"/>
      <c r="E141" s="8"/>
      <c r="F141" s="8"/>
      <c r="G141" s="8"/>
      <c r="H141" s="8"/>
      <c r="I141" s="8"/>
      <c r="J141" s="8"/>
      <c r="K141" s="8"/>
      <c r="L141" s="8"/>
      <c r="M141" s="8"/>
      <c r="N141" s="8"/>
      <c r="O141" s="8"/>
      <c r="P141" s="8"/>
      <c r="Q141" s="8"/>
      <c r="R141" s="8"/>
      <c r="S141" s="8"/>
      <c r="T141" s="8"/>
      <c r="U141" s="8"/>
      <c r="V141" s="1327"/>
      <c r="W141" s="4659" t="s">
        <v>1997</v>
      </c>
      <c r="X141" s="4657" t="s">
        <v>1998</v>
      </c>
      <c r="Y141" s="4656">
        <v>76</v>
      </c>
      <c r="Z141" s="181">
        <v>81</v>
      </c>
      <c r="AA141" s="182">
        <v>109</v>
      </c>
      <c r="AB141"/>
      <c r="AC141" s="1328"/>
      <c r="AD141" s="4661" t="s">
        <v>1999</v>
      </c>
      <c r="AE141" s="4651" t="s">
        <v>2000</v>
      </c>
      <c r="AF141" s="4650">
        <v>238</v>
      </c>
      <c r="AG141" s="173">
        <v>174</v>
      </c>
      <c r="AH141" s="174">
        <v>238</v>
      </c>
      <c r="AI141"/>
      <c r="AJ141" s="1329"/>
      <c r="AK141" s="4652" t="s">
        <v>2001</v>
      </c>
      <c r="AL141" s="4651" t="s">
        <v>2002</v>
      </c>
      <c r="AM141" s="4650">
        <v>139</v>
      </c>
      <c r="AN141" s="173">
        <v>90</v>
      </c>
      <c r="AO141" s="174">
        <v>0</v>
      </c>
      <c r="AP141" s="8"/>
      <c r="AQ141" s="10">
        <v>1</v>
      </c>
    </row>
    <row r="142" spans="2:43" s="3022" customFormat="1" ht="21" customHeight="1">
      <c r="B142" s="8"/>
      <c r="C142" s="8"/>
      <c r="D142" s="8"/>
      <c r="E142" s="8"/>
      <c r="F142" s="8"/>
      <c r="G142" s="8"/>
      <c r="H142" s="8"/>
      <c r="I142" s="8"/>
      <c r="J142" s="8"/>
      <c r="K142" s="8"/>
      <c r="L142" s="8"/>
      <c r="M142" s="8"/>
      <c r="N142" s="8"/>
      <c r="O142" s="8"/>
      <c r="P142" s="8"/>
      <c r="Q142" s="8"/>
      <c r="R142" s="8"/>
      <c r="S142" s="8"/>
      <c r="T142" s="8"/>
      <c r="U142" s="8"/>
      <c r="V142" s="1330"/>
      <c r="W142" s="4658" t="s">
        <v>2003</v>
      </c>
      <c r="X142" s="4657" t="s">
        <v>2004</v>
      </c>
      <c r="Y142" s="4656">
        <v>0</v>
      </c>
      <c r="Z142" s="181">
        <v>34</v>
      </c>
      <c r="AA142" s="182">
        <v>102</v>
      </c>
      <c r="AB142"/>
      <c r="AC142" s="1331"/>
      <c r="AD142" s="4661" t="s">
        <v>2005</v>
      </c>
      <c r="AE142" s="4651" t="s">
        <v>2006</v>
      </c>
      <c r="AF142" s="4650">
        <v>255</v>
      </c>
      <c r="AG142" s="173">
        <v>187</v>
      </c>
      <c r="AH142" s="174">
        <v>255</v>
      </c>
      <c r="AI142"/>
      <c r="AJ142" s="1332"/>
      <c r="AK142" s="4655" t="s">
        <v>2007</v>
      </c>
      <c r="AL142" s="4651" t="s">
        <v>2008</v>
      </c>
      <c r="AM142" s="4650">
        <v>135</v>
      </c>
      <c r="AN142" s="173">
        <v>89</v>
      </c>
      <c r="AO142" s="174">
        <v>26</v>
      </c>
      <c r="AP142" s="8"/>
      <c r="AQ142" s="10">
        <v>1</v>
      </c>
    </row>
    <row r="143" spans="2:43" s="3022" customFormat="1" ht="21" customHeight="1">
      <c r="B143" s="8"/>
      <c r="C143" s="8"/>
      <c r="D143" s="8"/>
      <c r="E143" s="8"/>
      <c r="F143" s="8"/>
      <c r="G143" s="8"/>
      <c r="H143" s="8"/>
      <c r="I143" s="8"/>
      <c r="J143" s="8"/>
      <c r="K143" s="8"/>
      <c r="L143" s="8"/>
      <c r="M143" s="8"/>
      <c r="N143" s="8"/>
      <c r="O143" s="8"/>
      <c r="P143" s="8"/>
      <c r="Q143" s="8"/>
      <c r="R143" s="8"/>
      <c r="S143" s="8"/>
      <c r="T143" s="8"/>
      <c r="U143" s="8"/>
      <c r="V143" s="1333"/>
      <c r="W143" s="4659" t="s">
        <v>2010</v>
      </c>
      <c r="X143" s="4657" t="s">
        <v>2011</v>
      </c>
      <c r="Y143" s="4656">
        <v>102</v>
      </c>
      <c r="Z143" s="181">
        <v>0</v>
      </c>
      <c r="AA143" s="182">
        <v>255</v>
      </c>
      <c r="AB143"/>
      <c r="AC143" s="1334"/>
      <c r="AD143" s="4661" t="s">
        <v>2012</v>
      </c>
      <c r="AE143" s="4651" t="s">
        <v>2013</v>
      </c>
      <c r="AF143" s="4650">
        <v>238</v>
      </c>
      <c r="AG143" s="173">
        <v>210</v>
      </c>
      <c r="AH143" s="174">
        <v>238</v>
      </c>
      <c r="AI143"/>
      <c r="AJ143" s="1335"/>
      <c r="AK143" s="4655" t="s">
        <v>2014</v>
      </c>
      <c r="AL143" s="4651" t="s">
        <v>2015</v>
      </c>
      <c r="AM143" s="4650">
        <v>126</v>
      </c>
      <c r="AN143" s="173">
        <v>88</v>
      </c>
      <c r="AO143" s="174">
        <v>53</v>
      </c>
      <c r="AP143" s="8"/>
      <c r="AQ143" s="10">
        <v>1</v>
      </c>
    </row>
    <row r="144" spans="2:43" s="3022" customFormat="1" ht="21" customHeight="1">
      <c r="B144" s="8"/>
      <c r="C144" s="8"/>
      <c r="D144" s="8"/>
      <c r="E144" s="8"/>
      <c r="F144" s="8"/>
      <c r="G144" s="8"/>
      <c r="H144" s="8"/>
      <c r="I144" s="8"/>
      <c r="J144" s="8"/>
      <c r="K144" s="8"/>
      <c r="L144" s="8"/>
      <c r="M144" s="8"/>
      <c r="N144" s="8"/>
      <c r="O144" s="8"/>
      <c r="P144" s="8"/>
      <c r="Q144" s="8"/>
      <c r="R144" s="8"/>
      <c r="S144" s="8"/>
      <c r="T144" s="8"/>
      <c r="U144" s="8"/>
      <c r="V144" s="1336"/>
      <c r="W144" s="4658" t="s">
        <v>2016</v>
      </c>
      <c r="X144" s="4657" t="s">
        <v>2017</v>
      </c>
      <c r="Y144" s="4656">
        <v>123</v>
      </c>
      <c r="Z144" s="181">
        <v>104</v>
      </c>
      <c r="AA144" s="182">
        <v>238</v>
      </c>
      <c r="AB144"/>
      <c r="AC144" s="1337"/>
      <c r="AD144" s="4661" t="s">
        <v>2018</v>
      </c>
      <c r="AE144" s="4651" t="s">
        <v>2019</v>
      </c>
      <c r="AF144" s="4650">
        <v>255</v>
      </c>
      <c r="AG144" s="173">
        <v>225</v>
      </c>
      <c r="AH144" s="174">
        <v>255</v>
      </c>
      <c r="AI144"/>
      <c r="AJ144" s="1338"/>
      <c r="AK144" s="4655" t="s">
        <v>2020</v>
      </c>
      <c r="AL144" s="4651" t="s">
        <v>2021</v>
      </c>
      <c r="AM144" s="4650">
        <v>133</v>
      </c>
      <c r="AN144" s="173">
        <v>83</v>
      </c>
      <c r="AO144" s="174">
        <v>15</v>
      </c>
      <c r="AP144" s="8"/>
      <c r="AQ144" s="10">
        <v>1</v>
      </c>
    </row>
    <row r="145" spans="2:43" s="3022" customFormat="1" ht="21" customHeight="1">
      <c r="B145" s="8"/>
      <c r="C145" s="8"/>
      <c r="D145" s="8"/>
      <c r="E145" s="8"/>
      <c r="F145" s="8"/>
      <c r="G145" s="8"/>
      <c r="H145" s="8"/>
      <c r="I145" s="8"/>
      <c r="J145" s="8"/>
      <c r="K145" s="8"/>
      <c r="L145" s="8"/>
      <c r="M145" s="8"/>
      <c r="N145" s="8"/>
      <c r="O145" s="8"/>
      <c r="P145" s="8"/>
      <c r="Q145" s="8"/>
      <c r="R145" s="8"/>
      <c r="S145" s="8"/>
      <c r="T145" s="8"/>
      <c r="U145" s="8"/>
      <c r="V145" s="1339"/>
      <c r="W145" s="4659" t="s">
        <v>2022</v>
      </c>
      <c r="X145" s="4657" t="s">
        <v>2023</v>
      </c>
      <c r="Y145" s="4656">
        <v>150</v>
      </c>
      <c r="Z145" s="181">
        <v>131</v>
      </c>
      <c r="AA145" s="182">
        <v>236</v>
      </c>
      <c r="AB145"/>
      <c r="AC145" s="1340"/>
      <c r="AD145" s="4661" t="s">
        <v>2024</v>
      </c>
      <c r="AE145" s="4651" t="s">
        <v>2025</v>
      </c>
      <c r="AF145" s="4650">
        <v>205</v>
      </c>
      <c r="AG145" s="173">
        <v>150</v>
      </c>
      <c r="AH145" s="174">
        <v>205</v>
      </c>
      <c r="AI145"/>
      <c r="AJ145" s="1341"/>
      <c r="AK145" s="4655" t="s">
        <v>2026</v>
      </c>
      <c r="AL145" s="4651" t="s">
        <v>2027</v>
      </c>
      <c r="AM145" s="4650">
        <v>97</v>
      </c>
      <c r="AN145" s="173">
        <v>75</v>
      </c>
      <c r="AO145" s="174">
        <v>58</v>
      </c>
      <c r="AP145" s="8"/>
      <c r="AQ145" s="10">
        <v>1</v>
      </c>
    </row>
    <row r="146" spans="2:43" s="3022" customFormat="1" ht="21" customHeight="1">
      <c r="B146" s="8"/>
      <c r="C146" s="8"/>
      <c r="D146" s="8"/>
      <c r="E146" s="8"/>
      <c r="F146" s="8"/>
      <c r="G146" s="8"/>
      <c r="H146" s="8"/>
      <c r="I146" s="8"/>
      <c r="J146" s="8"/>
      <c r="K146" s="8"/>
      <c r="L146" s="8"/>
      <c r="M146" s="8"/>
      <c r="N146" s="8"/>
      <c r="O146" s="8"/>
      <c r="P146" s="8"/>
      <c r="Q146" s="8"/>
      <c r="R146" s="8"/>
      <c r="S146" s="8"/>
      <c r="T146" s="8"/>
      <c r="U146" s="8"/>
      <c r="V146" s="1342"/>
      <c r="W146" s="4658" t="s">
        <v>2029</v>
      </c>
      <c r="X146" s="4657" t="s">
        <v>2030</v>
      </c>
      <c r="Y146" s="4656">
        <v>131</v>
      </c>
      <c r="Z146" s="181">
        <v>111</v>
      </c>
      <c r="AA146" s="182">
        <v>255</v>
      </c>
      <c r="AB146"/>
      <c r="AC146" s="1343"/>
      <c r="AD146" s="4661" t="s">
        <v>2031</v>
      </c>
      <c r="AE146" s="4651" t="s">
        <v>2032</v>
      </c>
      <c r="AF146" s="4650">
        <v>219</v>
      </c>
      <c r="AG146" s="173">
        <v>112</v>
      </c>
      <c r="AH146" s="174">
        <v>219</v>
      </c>
      <c r="AI146"/>
      <c r="AJ146" s="1344"/>
      <c r="AK146" s="4655" t="s">
        <v>2033</v>
      </c>
      <c r="AL146" s="4651" t="s">
        <v>2034</v>
      </c>
      <c r="AM146" s="4650">
        <v>106</v>
      </c>
      <c r="AN146" s="173">
        <v>75</v>
      </c>
      <c r="AO146" s="174">
        <v>33</v>
      </c>
      <c r="AP146" s="8"/>
      <c r="AQ146" s="10">
        <v>1</v>
      </c>
    </row>
    <row r="147" spans="2:43" s="3022" customFormat="1" ht="21" customHeight="1">
      <c r="B147" s="8"/>
      <c r="C147" s="8"/>
      <c r="D147" s="8"/>
      <c r="E147" s="8"/>
      <c r="F147" s="8"/>
      <c r="G147" s="8"/>
      <c r="H147" s="8"/>
      <c r="I147" s="8"/>
      <c r="J147" s="8"/>
      <c r="K147" s="8"/>
      <c r="L147" s="8"/>
      <c r="M147" s="8"/>
      <c r="N147" s="8"/>
      <c r="O147" s="8"/>
      <c r="P147" s="8"/>
      <c r="Q147" s="8"/>
      <c r="R147" s="8"/>
      <c r="S147" s="8"/>
      <c r="T147" s="8"/>
      <c r="U147" s="8"/>
      <c r="V147" s="1345"/>
      <c r="W147" s="4658" t="s">
        <v>2035</v>
      </c>
      <c r="X147" s="4657" t="s">
        <v>2036</v>
      </c>
      <c r="Y147" s="4656">
        <v>132</v>
      </c>
      <c r="Z147" s="181">
        <v>112</v>
      </c>
      <c r="AA147" s="182">
        <v>255</v>
      </c>
      <c r="AB147"/>
      <c r="AC147" s="1346"/>
      <c r="AD147" s="4660" t="s">
        <v>2037</v>
      </c>
      <c r="AE147" s="4651" t="s">
        <v>2038</v>
      </c>
      <c r="AF147" s="4650">
        <v>218</v>
      </c>
      <c r="AG147" s="173">
        <v>112</v>
      </c>
      <c r="AH147" s="174">
        <v>214</v>
      </c>
      <c r="AI147"/>
      <c r="AJ147" s="1347"/>
      <c r="AK147" s="4655" t="s">
        <v>2039</v>
      </c>
      <c r="AL147" s="4651" t="s">
        <v>2040</v>
      </c>
      <c r="AM147" s="4650">
        <v>101</v>
      </c>
      <c r="AN147" s="173">
        <v>69</v>
      </c>
      <c r="AO147" s="174">
        <v>34</v>
      </c>
      <c r="AP147" s="8"/>
      <c r="AQ147" s="10">
        <v>1</v>
      </c>
    </row>
    <row r="148" spans="2:43" s="3022" customFormat="1" ht="21" customHeight="1">
      <c r="B148" s="8"/>
      <c r="C148" s="8"/>
      <c r="D148" s="8"/>
      <c r="E148" s="8"/>
      <c r="F148" s="8"/>
      <c r="G148" s="8"/>
      <c r="H148" s="8"/>
      <c r="I148" s="8"/>
      <c r="J148" s="8"/>
      <c r="K148" s="8"/>
      <c r="L148" s="8"/>
      <c r="M148" s="8"/>
      <c r="N148" s="8"/>
      <c r="O148" s="8"/>
      <c r="P148" s="8"/>
      <c r="Q148" s="8"/>
      <c r="R148" s="8"/>
      <c r="S148" s="8"/>
      <c r="T148" s="8"/>
      <c r="U148" s="8"/>
      <c r="V148" s="1348"/>
      <c r="W148" s="4658" t="s">
        <v>2041</v>
      </c>
      <c r="X148" s="4657" t="s">
        <v>2042</v>
      </c>
      <c r="Y148" s="4656">
        <v>122</v>
      </c>
      <c r="Z148" s="181">
        <v>103</v>
      </c>
      <c r="AA148" s="182">
        <v>238</v>
      </c>
      <c r="AB148"/>
      <c r="AC148" s="1349"/>
      <c r="AD148" s="4661" t="s">
        <v>2043</v>
      </c>
      <c r="AE148" s="4651" t="s">
        <v>2044</v>
      </c>
      <c r="AF148" s="4650">
        <v>238</v>
      </c>
      <c r="AG148" s="173">
        <v>0</v>
      </c>
      <c r="AH148" s="174">
        <v>238</v>
      </c>
      <c r="AI148"/>
      <c r="AJ148" s="1350"/>
      <c r="AK148" s="4655" t="s">
        <v>2045</v>
      </c>
      <c r="AL148" s="4651" t="s">
        <v>2046</v>
      </c>
      <c r="AM148" s="4650">
        <v>91</v>
      </c>
      <c r="AN148" s="173">
        <v>60</v>
      </c>
      <c r="AO148" s="174">
        <v>17</v>
      </c>
      <c r="AP148" s="8"/>
      <c r="AQ148" s="10">
        <v>1</v>
      </c>
    </row>
    <row r="149" spans="2:43" s="3022" customFormat="1" ht="21" customHeight="1">
      <c r="B149" s="8"/>
      <c r="C149" s="8"/>
      <c r="D149" s="8"/>
      <c r="E149" s="8"/>
      <c r="F149" s="8"/>
      <c r="G149" s="8"/>
      <c r="H149" s="8"/>
      <c r="I149" s="8"/>
      <c r="J149" s="8"/>
      <c r="K149" s="8"/>
      <c r="L149" s="8"/>
      <c r="M149" s="8"/>
      <c r="N149" s="8"/>
      <c r="O149" s="8"/>
      <c r="P149" s="8"/>
      <c r="Q149" s="8"/>
      <c r="R149" s="8"/>
      <c r="S149" s="8"/>
      <c r="T149" s="8"/>
      <c r="U149" s="8"/>
      <c r="V149" s="1351"/>
      <c r="W149" s="4659" t="s">
        <v>2048</v>
      </c>
      <c r="X149" s="4657" t="s">
        <v>2049</v>
      </c>
      <c r="Y149" s="4656">
        <v>121</v>
      </c>
      <c r="Z149" s="181">
        <v>28</v>
      </c>
      <c r="AA149" s="182">
        <v>248</v>
      </c>
      <c r="AB149"/>
      <c r="AC149" s="1352"/>
      <c r="AD149" s="4660" t="s">
        <v>2050</v>
      </c>
      <c r="AE149" s="4651" t="s">
        <v>2051</v>
      </c>
      <c r="AF149" s="4650">
        <v>212</v>
      </c>
      <c r="AG149" s="173">
        <v>115</v>
      </c>
      <c r="AH149" s="174">
        <v>212</v>
      </c>
      <c r="AI149"/>
      <c r="AJ149" s="1353"/>
      <c r="AK149" s="4655" t="s">
        <v>2052</v>
      </c>
      <c r="AL149" s="4651" t="s">
        <v>2053</v>
      </c>
      <c r="AM149" s="4650">
        <v>72</v>
      </c>
      <c r="AN149" s="173">
        <v>60</v>
      </c>
      <c r="AO149" s="174">
        <v>50</v>
      </c>
      <c r="AP149" s="8"/>
      <c r="AQ149" s="10">
        <v>1</v>
      </c>
    </row>
    <row r="150" spans="2:43" s="3022" customFormat="1" ht="21" customHeight="1">
      <c r="B150" s="8"/>
      <c r="C150" s="8"/>
      <c r="D150" s="8"/>
      <c r="E150" s="8"/>
      <c r="F150" s="8"/>
      <c r="G150" s="8"/>
      <c r="H150" s="8"/>
      <c r="I150" s="8"/>
      <c r="J150" s="8"/>
      <c r="K150" s="8"/>
      <c r="L150" s="8"/>
      <c r="M150" s="8"/>
      <c r="N150" s="8"/>
      <c r="O150" s="8"/>
      <c r="P150" s="8"/>
      <c r="Q150" s="8"/>
      <c r="R150" s="8"/>
      <c r="S150" s="8"/>
      <c r="T150" s="8"/>
      <c r="U150" s="8"/>
      <c r="V150" s="1354"/>
      <c r="W150" s="4658" t="s">
        <v>2054</v>
      </c>
      <c r="X150" s="4657" t="s">
        <v>2055</v>
      </c>
      <c r="Y150" s="4656">
        <v>106</v>
      </c>
      <c r="Z150" s="181">
        <v>90</v>
      </c>
      <c r="AA150" s="182">
        <v>205</v>
      </c>
      <c r="AB150"/>
      <c r="AC150" s="1355"/>
      <c r="AD150" s="4661" t="s">
        <v>2056</v>
      </c>
      <c r="AE150" s="4651" t="s">
        <v>2057</v>
      </c>
      <c r="AF150" s="4650">
        <v>205</v>
      </c>
      <c r="AG150" s="173">
        <v>105</v>
      </c>
      <c r="AH150" s="174">
        <v>201</v>
      </c>
      <c r="AI150"/>
      <c r="AJ150" s="1356"/>
      <c r="AK150" s="4655" t="s">
        <v>2058</v>
      </c>
      <c r="AL150" s="4651" t="s">
        <v>2059</v>
      </c>
      <c r="AM150" s="4650">
        <v>75</v>
      </c>
      <c r="AN150" s="173">
        <v>54</v>
      </c>
      <c r="AO150" s="174">
        <v>33</v>
      </c>
      <c r="AP150" s="8"/>
      <c r="AQ150" s="10">
        <v>1</v>
      </c>
    </row>
    <row r="151" spans="2:43" s="3022" customFormat="1" ht="21" customHeight="1">
      <c r="B151" s="8"/>
      <c r="C151" s="8"/>
      <c r="D151" s="8"/>
      <c r="E151" s="8"/>
      <c r="F151" s="8"/>
      <c r="G151" s="8"/>
      <c r="H151" s="8"/>
      <c r="I151" s="8"/>
      <c r="J151" s="8"/>
      <c r="K151" s="8"/>
      <c r="L151" s="8"/>
      <c r="M151" s="8"/>
      <c r="N151" s="8"/>
      <c r="O151" s="8"/>
      <c r="P151" s="8"/>
      <c r="Q151" s="8"/>
      <c r="R151" s="8"/>
      <c r="S151" s="8"/>
      <c r="T151" s="8"/>
      <c r="U151" s="8"/>
      <c r="V151" s="1357"/>
      <c r="W151" s="4658" t="s">
        <v>2060</v>
      </c>
      <c r="X151" s="4657" t="s">
        <v>2061</v>
      </c>
      <c r="Y151" s="4656">
        <v>105</v>
      </c>
      <c r="Z151" s="181">
        <v>89</v>
      </c>
      <c r="AA151" s="182">
        <v>205</v>
      </c>
      <c r="AB151"/>
      <c r="AC151" s="1358"/>
      <c r="AD151" s="4660" t="s">
        <v>2062</v>
      </c>
      <c r="AE151" s="4651" t="s">
        <v>2063</v>
      </c>
      <c r="AF151" s="4650">
        <v>170</v>
      </c>
      <c r="AG151" s="173">
        <v>152</v>
      </c>
      <c r="AH151" s="174">
        <v>169</v>
      </c>
      <c r="AI151"/>
      <c r="AJ151" s="1359"/>
      <c r="AK151" s="4655" t="s">
        <v>2064</v>
      </c>
      <c r="AL151" s="4651" t="s">
        <v>2065</v>
      </c>
      <c r="AM151" s="4650">
        <v>70</v>
      </c>
      <c r="AN151" s="173">
        <v>46</v>
      </c>
      <c r="AO151" s="174">
        <v>1</v>
      </c>
      <c r="AP151" s="8"/>
      <c r="AQ151" s="10">
        <v>1</v>
      </c>
    </row>
    <row r="152" spans="2:43" s="3022" customFormat="1" ht="21" customHeight="1">
      <c r="B152" s="8"/>
      <c r="C152" s="8"/>
      <c r="D152" s="8"/>
      <c r="E152" s="8"/>
      <c r="F152" s="8"/>
      <c r="G152" s="8"/>
      <c r="H152" s="8"/>
      <c r="I152" s="8"/>
      <c r="J152" s="8"/>
      <c r="K152" s="8"/>
      <c r="L152" s="8"/>
      <c r="M152" s="8"/>
      <c r="N152" s="8"/>
      <c r="O152" s="8"/>
      <c r="P152" s="8"/>
      <c r="Q152" s="8"/>
      <c r="R152" s="8"/>
      <c r="S152" s="8"/>
      <c r="T152" s="8"/>
      <c r="U152" s="8"/>
      <c r="V152" s="1360"/>
      <c r="W152" s="4659" t="s">
        <v>2067</v>
      </c>
      <c r="X152" s="4657" t="s">
        <v>2068</v>
      </c>
      <c r="Y152" s="4656">
        <v>140</v>
      </c>
      <c r="Z152" s="181">
        <v>130</v>
      </c>
      <c r="AA152" s="182">
        <v>182</v>
      </c>
      <c r="AB152"/>
      <c r="AC152" s="1361"/>
      <c r="AD152" s="4661" t="s">
        <v>2069</v>
      </c>
      <c r="AE152" s="4651" t="s">
        <v>2070</v>
      </c>
      <c r="AF152" s="4650">
        <v>205</v>
      </c>
      <c r="AG152" s="173">
        <v>0</v>
      </c>
      <c r="AH152" s="174">
        <v>205</v>
      </c>
      <c r="AI152"/>
      <c r="AJ152" s="1362"/>
      <c r="AK152" s="4655" t="s">
        <v>2071</v>
      </c>
      <c r="AL152" s="4651" t="s">
        <v>2072</v>
      </c>
      <c r="AM152" s="4650">
        <v>45</v>
      </c>
      <c r="AN152" s="173">
        <v>36</v>
      </c>
      <c r="AO152" s="174">
        <v>30</v>
      </c>
      <c r="AP152" s="8"/>
      <c r="AQ152" s="10">
        <v>1</v>
      </c>
    </row>
    <row r="153" spans="2:43" s="3022" customFormat="1" ht="21" customHeight="1">
      <c r="B153" s="8"/>
      <c r="C153" s="8"/>
      <c r="D153" s="8"/>
      <c r="E153" s="8"/>
      <c r="F153" s="8"/>
      <c r="G153" s="8"/>
      <c r="H153" s="8"/>
      <c r="I153" s="8"/>
      <c r="J153" s="8"/>
      <c r="K153" s="8"/>
      <c r="L153" s="8"/>
      <c r="M153" s="8"/>
      <c r="N153" s="8"/>
      <c r="O153" s="8"/>
      <c r="P153" s="8"/>
      <c r="Q153" s="8"/>
      <c r="R153" s="8"/>
      <c r="S153" s="8"/>
      <c r="T153" s="8"/>
      <c r="U153" s="8"/>
      <c r="V153" s="1363"/>
      <c r="W153" s="4659" t="s">
        <v>2073</v>
      </c>
      <c r="X153" s="4657" t="s">
        <v>2074</v>
      </c>
      <c r="Y153" s="4656">
        <v>150</v>
      </c>
      <c r="Z153" s="181">
        <v>144</v>
      </c>
      <c r="AA153" s="182">
        <v>171</v>
      </c>
      <c r="AB153"/>
      <c r="AC153" s="1364"/>
      <c r="AD153" s="4661" t="s">
        <v>2075</v>
      </c>
      <c r="AE153" s="4651" t="s">
        <v>2076</v>
      </c>
      <c r="AF153" s="4650">
        <v>159</v>
      </c>
      <c r="AG153" s="173">
        <v>95</v>
      </c>
      <c r="AH153" s="174">
        <v>159</v>
      </c>
      <c r="AI153"/>
      <c r="AJ153" s="1365"/>
      <c r="AK153" s="4655" t="s">
        <v>2077</v>
      </c>
      <c r="AL153" s="4651" t="s">
        <v>2078</v>
      </c>
      <c r="AM153" s="4650">
        <v>47</v>
      </c>
      <c r="AN153" s="173">
        <v>30</v>
      </c>
      <c r="AO153" s="174">
        <v>14</v>
      </c>
      <c r="AP153" s="8"/>
      <c r="AQ153" s="10">
        <v>1</v>
      </c>
    </row>
    <row r="154" spans="2:43" s="3022" customFormat="1" ht="21" customHeight="1">
      <c r="B154" s="8"/>
      <c r="C154" s="8"/>
      <c r="D154" s="8"/>
      <c r="E154" s="8"/>
      <c r="F154" s="8"/>
      <c r="G154" s="8"/>
      <c r="H154" s="8"/>
      <c r="I154" s="8"/>
      <c r="J154" s="8"/>
      <c r="K154" s="8"/>
      <c r="L154" s="8"/>
      <c r="M154" s="8"/>
      <c r="N154" s="8"/>
      <c r="O154" s="8"/>
      <c r="P154" s="8"/>
      <c r="Q154" s="8"/>
      <c r="R154" s="8"/>
      <c r="S154" s="8"/>
      <c r="T154" s="8"/>
      <c r="U154" s="8"/>
      <c r="V154" s="1366"/>
      <c r="W154" s="4659" t="s">
        <v>2079</v>
      </c>
      <c r="X154" s="4657" t="s">
        <v>2080</v>
      </c>
      <c r="Y154" s="4656">
        <v>126</v>
      </c>
      <c r="Z154" s="181">
        <v>115</v>
      </c>
      <c r="AA154" s="182">
        <v>184</v>
      </c>
      <c r="AB154"/>
      <c r="AC154" s="1367"/>
      <c r="AD154" s="4661" t="s">
        <v>2081</v>
      </c>
      <c r="AE154" s="4651" t="s">
        <v>2082</v>
      </c>
      <c r="AF154" s="4650">
        <v>139</v>
      </c>
      <c r="AG154" s="173">
        <v>123</v>
      </c>
      <c r="AH154" s="174">
        <v>139</v>
      </c>
      <c r="AI154"/>
      <c r="AJ154" s="1368"/>
      <c r="AK154" s="4655" t="s">
        <v>2083</v>
      </c>
      <c r="AL154" s="4651" t="s">
        <v>2084</v>
      </c>
      <c r="AM154" s="4650">
        <v>19</v>
      </c>
      <c r="AN154" s="173">
        <v>14</v>
      </c>
      <c r="AO154" s="174">
        <v>10</v>
      </c>
      <c r="AP154" s="8"/>
      <c r="AQ154" s="10">
        <v>1</v>
      </c>
    </row>
    <row r="155" spans="2:43" s="3022" customFormat="1" ht="21" customHeight="1">
      <c r="B155" s="8"/>
      <c r="C155" s="8"/>
      <c r="D155" s="8"/>
      <c r="E155" s="8"/>
      <c r="F155" s="8"/>
      <c r="G155" s="8"/>
      <c r="H155" s="8"/>
      <c r="I155" s="8"/>
      <c r="J155" s="8"/>
      <c r="K155" s="8"/>
      <c r="L155" s="8"/>
      <c r="M155" s="8"/>
      <c r="N155" s="8"/>
      <c r="O155" s="8"/>
      <c r="P155" s="8"/>
      <c r="Q155" s="8"/>
      <c r="R155" s="8"/>
      <c r="S155" s="8"/>
      <c r="T155" s="8"/>
      <c r="U155" s="8"/>
      <c r="V155" s="1369"/>
      <c r="W155" s="4659" t="s">
        <v>2086</v>
      </c>
      <c r="X155" s="4657" t="s">
        <v>2087</v>
      </c>
      <c r="Y155" s="4656">
        <v>96</v>
      </c>
      <c r="Z155" s="181">
        <v>78</v>
      </c>
      <c r="AA155" s="182">
        <v>151</v>
      </c>
      <c r="AB155"/>
      <c r="AC155" s="1370"/>
      <c r="AD155" s="4661" t="s">
        <v>2088</v>
      </c>
      <c r="AE155" s="4651" t="s">
        <v>2089</v>
      </c>
      <c r="AF155" s="4650">
        <v>139</v>
      </c>
      <c r="AG155" s="173">
        <v>102</v>
      </c>
      <c r="AH155" s="174">
        <v>139</v>
      </c>
      <c r="AI155"/>
      <c r="AJ155" s="1371"/>
      <c r="AK155" s="4655" t="s">
        <v>2090</v>
      </c>
      <c r="AL155" s="4651" t="s">
        <v>2091</v>
      </c>
      <c r="AM155" s="4650">
        <v>255</v>
      </c>
      <c r="AN155" s="173">
        <v>0</v>
      </c>
      <c r="AO155" s="174">
        <v>0</v>
      </c>
      <c r="AP155" s="8"/>
      <c r="AQ155" s="10">
        <v>1</v>
      </c>
    </row>
    <row r="156" spans="2:43" s="3022" customFormat="1" ht="21" customHeight="1">
      <c r="B156" s="8"/>
      <c r="C156" s="8"/>
      <c r="D156" s="8"/>
      <c r="E156" s="8"/>
      <c r="F156" s="8"/>
      <c r="G156" s="8"/>
      <c r="H156" s="8"/>
      <c r="I156" s="8"/>
      <c r="J156" s="8"/>
      <c r="K156" s="8"/>
      <c r="L156" s="8"/>
      <c r="M156" s="8"/>
      <c r="N156" s="8"/>
      <c r="O156" s="8"/>
      <c r="P156" s="8"/>
      <c r="Q156" s="8"/>
      <c r="R156" s="8"/>
      <c r="S156" s="8"/>
      <c r="T156" s="8"/>
      <c r="U156" s="8"/>
      <c r="V156" s="1372"/>
      <c r="W156" s="4658" t="s">
        <v>2092</v>
      </c>
      <c r="X156" s="4657" t="s">
        <v>2093</v>
      </c>
      <c r="Y156" s="4656">
        <v>72</v>
      </c>
      <c r="Z156" s="181">
        <v>61</v>
      </c>
      <c r="AA156" s="182">
        <v>139</v>
      </c>
      <c r="AB156"/>
      <c r="AC156" s="1373"/>
      <c r="AD156" s="4660" t="s">
        <v>2094</v>
      </c>
      <c r="AE156" s="4651" t="s">
        <v>2095</v>
      </c>
      <c r="AF156" s="4650">
        <v>121</v>
      </c>
      <c r="AG156" s="173">
        <v>104</v>
      </c>
      <c r="AH156" s="174">
        <v>120</v>
      </c>
      <c r="AI156"/>
      <c r="AJ156" s="1374"/>
      <c r="AK156" s="4652" t="s">
        <v>2096</v>
      </c>
      <c r="AL156" s="4651" t="s">
        <v>2091</v>
      </c>
      <c r="AM156" s="4650">
        <v>255</v>
      </c>
      <c r="AN156" s="173">
        <v>36</v>
      </c>
      <c r="AO156" s="174">
        <v>0</v>
      </c>
      <c r="AP156" s="8"/>
      <c r="AQ156" s="10">
        <v>1</v>
      </c>
    </row>
    <row r="157" spans="2:43" s="3022" customFormat="1" ht="21" customHeight="1">
      <c r="B157" s="8"/>
      <c r="C157" s="8"/>
      <c r="D157" s="8"/>
      <c r="E157" s="8"/>
      <c r="F157" s="8"/>
      <c r="G157" s="8"/>
      <c r="H157" s="8"/>
      <c r="I157" s="8"/>
      <c r="J157" s="8"/>
      <c r="K157" s="8"/>
      <c r="L157" s="8"/>
      <c r="M157" s="8"/>
      <c r="N157" s="8"/>
      <c r="O157" s="8"/>
      <c r="P157" s="8"/>
      <c r="Q157" s="8"/>
      <c r="R157" s="8"/>
      <c r="S157" s="8"/>
      <c r="T157" s="8"/>
      <c r="U157" s="8"/>
      <c r="V157" s="1375"/>
      <c r="W157" s="4658" t="s">
        <v>2097</v>
      </c>
      <c r="X157" s="4657" t="s">
        <v>2098</v>
      </c>
      <c r="Y157" s="4656">
        <v>71</v>
      </c>
      <c r="Z157" s="181">
        <v>60</v>
      </c>
      <c r="AA157" s="182">
        <v>139</v>
      </c>
      <c r="AB157"/>
      <c r="AC157" s="1376"/>
      <c r="AD157" s="4661" t="s">
        <v>2099</v>
      </c>
      <c r="AE157" s="4651" t="s">
        <v>2100</v>
      </c>
      <c r="AF157" s="4650">
        <v>139</v>
      </c>
      <c r="AG157" s="173">
        <v>71</v>
      </c>
      <c r="AH157" s="174">
        <v>137</v>
      </c>
      <c r="AI157"/>
      <c r="AJ157" s="1377"/>
      <c r="AK157" s="4652" t="s">
        <v>2101</v>
      </c>
      <c r="AL157" s="4651" t="s">
        <v>2091</v>
      </c>
      <c r="AM157" s="4650">
        <v>255</v>
      </c>
      <c r="AN157" s="173">
        <v>69</v>
      </c>
      <c r="AO157" s="174">
        <v>0</v>
      </c>
      <c r="AP157" s="8"/>
      <c r="AQ157" s="10">
        <v>1</v>
      </c>
    </row>
    <row r="158" spans="2:43" s="3022" customFormat="1" ht="21" customHeight="1">
      <c r="B158" s="8"/>
      <c r="C158" s="8"/>
      <c r="D158" s="8"/>
      <c r="E158" s="8"/>
      <c r="F158" s="8"/>
      <c r="G158" s="8"/>
      <c r="H158" s="8"/>
      <c r="I158" s="8"/>
      <c r="J158" s="8"/>
      <c r="K158" s="8"/>
      <c r="L158" s="8"/>
      <c r="M158" s="8"/>
      <c r="N158" s="8"/>
      <c r="O158" s="8"/>
      <c r="P158" s="8"/>
      <c r="Q158" s="8"/>
      <c r="R158" s="8"/>
      <c r="S158" s="8"/>
      <c r="T158" s="8"/>
      <c r="U158" s="8"/>
      <c r="V158" s="1378"/>
      <c r="W158" s="4659" t="s">
        <v>2103</v>
      </c>
      <c r="X158" s="4657" t="s">
        <v>2104</v>
      </c>
      <c r="Y158" s="4656">
        <v>46</v>
      </c>
      <c r="Z158" s="181">
        <v>0</v>
      </c>
      <c r="AA158" s="182">
        <v>108</v>
      </c>
      <c r="AB158"/>
      <c r="AC158" s="1379"/>
      <c r="AD158" s="4661" t="s">
        <v>2105</v>
      </c>
      <c r="AE158" s="4651" t="s">
        <v>2106</v>
      </c>
      <c r="AF158" s="4650">
        <v>139</v>
      </c>
      <c r="AG158" s="173">
        <v>0</v>
      </c>
      <c r="AH158" s="174">
        <v>139</v>
      </c>
      <c r="AI158"/>
      <c r="AJ158" s="1380"/>
      <c r="AK158" s="4655" t="s">
        <v>2107</v>
      </c>
      <c r="AL158" s="4651" t="s">
        <v>2091</v>
      </c>
      <c r="AM158" s="4650">
        <v>255</v>
      </c>
      <c r="AN158" s="173">
        <v>73</v>
      </c>
      <c r="AO158" s="174">
        <v>1</v>
      </c>
      <c r="AP158" s="8"/>
      <c r="AQ158" s="10">
        <v>1</v>
      </c>
    </row>
    <row r="159" spans="2:43" s="3022" customFormat="1" ht="21" customHeight="1">
      <c r="B159" s="8"/>
      <c r="C159" s="8"/>
      <c r="D159" s="8"/>
      <c r="E159" s="8"/>
      <c r="F159" s="8"/>
      <c r="G159" s="8"/>
      <c r="H159" s="8"/>
      <c r="I159" s="8"/>
      <c r="J159" s="8"/>
      <c r="K159" s="8"/>
      <c r="L159" s="8"/>
      <c r="M159" s="8"/>
      <c r="N159" s="8"/>
      <c r="O159" s="8"/>
      <c r="P159" s="8"/>
      <c r="Q159" s="8"/>
      <c r="R159" s="8"/>
      <c r="S159" s="8"/>
      <c r="T159" s="8"/>
      <c r="U159" s="8"/>
      <c r="V159" s="1381"/>
      <c r="W159" s="4658" t="s">
        <v>2108</v>
      </c>
      <c r="X159" s="4657" t="s">
        <v>2109</v>
      </c>
      <c r="Y159" s="4656">
        <v>188</v>
      </c>
      <c r="Z159" s="181">
        <v>238</v>
      </c>
      <c r="AA159" s="182">
        <v>104</v>
      </c>
      <c r="AB159"/>
      <c r="AC159" s="1382"/>
      <c r="AD159" s="4660" t="s">
        <v>2110</v>
      </c>
      <c r="AE159" s="4651" t="s">
        <v>2111</v>
      </c>
      <c r="AF159" s="4650">
        <v>128</v>
      </c>
      <c r="AG159" s="173">
        <v>0</v>
      </c>
      <c r="AH159" s="174">
        <v>128</v>
      </c>
      <c r="AI159"/>
      <c r="AJ159" s="1383"/>
      <c r="AK159" s="4655" t="s">
        <v>2112</v>
      </c>
      <c r="AL159" s="4651" t="s">
        <v>2113</v>
      </c>
      <c r="AM159" s="4650">
        <v>255</v>
      </c>
      <c r="AN159" s="173">
        <v>9</v>
      </c>
      <c r="AO159" s="174">
        <v>33</v>
      </c>
      <c r="AP159" s="8"/>
      <c r="AQ159" s="10">
        <v>1</v>
      </c>
    </row>
    <row r="160" spans="2:43" s="3022" customFormat="1" ht="21" customHeight="1">
      <c r="B160" s="8"/>
      <c r="C160" s="8"/>
      <c r="D160" s="8"/>
      <c r="E160" s="8"/>
      <c r="F160" s="8"/>
      <c r="G160" s="8"/>
      <c r="H160" s="8"/>
      <c r="I160" s="8"/>
      <c r="J160" s="8"/>
      <c r="K160" s="8"/>
      <c r="L160" s="8"/>
      <c r="M160" s="8"/>
      <c r="N160" s="8"/>
      <c r="O160" s="8"/>
      <c r="P160" s="8"/>
      <c r="Q160" s="8"/>
      <c r="R160" s="8"/>
      <c r="S160" s="8"/>
      <c r="T160" s="8"/>
      <c r="U160" s="8"/>
      <c r="V160" s="1384"/>
      <c r="W160" s="4658" t="s">
        <v>2114</v>
      </c>
      <c r="X160" s="4657" t="s">
        <v>2115</v>
      </c>
      <c r="Y160" s="4656">
        <v>192</v>
      </c>
      <c r="Z160" s="181">
        <v>255</v>
      </c>
      <c r="AA160" s="182">
        <v>62</v>
      </c>
      <c r="AB160"/>
      <c r="AC160" s="1385"/>
      <c r="AD160" s="4661" t="s">
        <v>2116</v>
      </c>
      <c r="AE160" s="4651" t="s">
        <v>2117</v>
      </c>
      <c r="AF160" s="4650">
        <v>79</v>
      </c>
      <c r="AG160" s="173">
        <v>47</v>
      </c>
      <c r="AH160" s="174">
        <v>79</v>
      </c>
      <c r="AI160"/>
      <c r="AJ160" s="1386"/>
      <c r="AK160" s="4652" t="s">
        <v>2118</v>
      </c>
      <c r="AL160" s="4651" t="s">
        <v>2119</v>
      </c>
      <c r="AM160" s="4650">
        <v>255</v>
      </c>
      <c r="AN160" s="173">
        <v>48</v>
      </c>
      <c r="AO160" s="174">
        <v>48</v>
      </c>
      <c r="AP160" s="8"/>
      <c r="AQ160" s="10">
        <v>1</v>
      </c>
    </row>
    <row r="161" spans="1:43" s="3022" customFormat="1" ht="21" customHeight="1">
      <c r="A161"/>
      <c r="B161" s="8"/>
      <c r="C161" s="8"/>
      <c r="D161" s="8"/>
      <c r="E161" s="8"/>
      <c r="F161" s="8"/>
      <c r="G161" s="8"/>
      <c r="H161" s="8"/>
      <c r="I161" s="8"/>
      <c r="J161" s="8"/>
      <c r="K161" s="8"/>
      <c r="L161" s="8"/>
      <c r="M161" s="8"/>
      <c r="N161" s="8"/>
      <c r="O161" s="8"/>
      <c r="P161" s="8"/>
      <c r="Q161" s="8"/>
      <c r="R161" s="8"/>
      <c r="S161" s="8"/>
      <c r="T161" s="8"/>
      <c r="U161" s="8"/>
      <c r="V161" s="1387"/>
      <c r="W161" s="4659" t="s">
        <v>2121</v>
      </c>
      <c r="X161" s="4657" t="s">
        <v>2122</v>
      </c>
      <c r="Y161" s="4656">
        <v>190</v>
      </c>
      <c r="Z161" s="181">
        <v>245</v>
      </c>
      <c r="AA161" s="182">
        <v>116</v>
      </c>
      <c r="AB161"/>
      <c r="AC161" s="1388"/>
      <c r="AD161" s="4660" t="s">
        <v>2123</v>
      </c>
      <c r="AE161" s="4651" t="s">
        <v>2124</v>
      </c>
      <c r="AF161" s="4650">
        <v>41</v>
      </c>
      <c r="AG161" s="173">
        <v>30</v>
      </c>
      <c r="AH161" s="174">
        <v>41</v>
      </c>
      <c r="AI161"/>
      <c r="AJ161" s="1389"/>
      <c r="AK161" s="4652" t="s">
        <v>2125</v>
      </c>
      <c r="AL161" s="4651" t="s">
        <v>2126</v>
      </c>
      <c r="AM161" s="4650">
        <v>255</v>
      </c>
      <c r="AN161" s="173">
        <v>64</v>
      </c>
      <c r="AO161" s="174">
        <v>64</v>
      </c>
      <c r="AP161" s="8"/>
      <c r="AQ161" s="10">
        <v>1</v>
      </c>
    </row>
    <row r="162" spans="1:43" s="3022" customFormat="1" ht="21" customHeight="1">
      <c r="A162"/>
      <c r="B162" s="8"/>
      <c r="C162" s="8"/>
      <c r="D162" s="8"/>
      <c r="E162" s="8"/>
      <c r="F162" s="8"/>
      <c r="G162" s="8"/>
      <c r="H162" s="8"/>
      <c r="I162" s="8"/>
      <c r="J162" s="8"/>
      <c r="K162" s="8"/>
      <c r="L162" s="8"/>
      <c r="M162" s="8"/>
      <c r="N162" s="8"/>
      <c r="O162" s="8"/>
      <c r="P162" s="8"/>
      <c r="Q162" s="8"/>
      <c r="R162" s="8"/>
      <c r="S162" s="8"/>
      <c r="T162" s="8"/>
      <c r="U162" s="8"/>
      <c r="V162" s="1390"/>
      <c r="W162" s="4658" t="s">
        <v>2127</v>
      </c>
      <c r="X162" s="4657" t="s">
        <v>2128</v>
      </c>
      <c r="Y162" s="4656">
        <v>202</v>
      </c>
      <c r="Z162" s="181">
        <v>255</v>
      </c>
      <c r="AA162" s="182">
        <v>112</v>
      </c>
      <c r="AB162"/>
      <c r="AC162" s="1391"/>
      <c r="AD162" s="4660" t="s">
        <v>2129</v>
      </c>
      <c r="AE162" s="4651" t="s">
        <v>2130</v>
      </c>
      <c r="AF162" s="4650">
        <v>36</v>
      </c>
      <c r="AG162" s="173">
        <v>33</v>
      </c>
      <c r="AH162" s="174">
        <v>36</v>
      </c>
      <c r="AI162"/>
      <c r="AJ162" s="1392"/>
      <c r="AK162" s="4652" t="s">
        <v>2131</v>
      </c>
      <c r="AL162" s="4651" t="s">
        <v>2132</v>
      </c>
      <c r="AM162" s="4650">
        <v>255</v>
      </c>
      <c r="AN162" s="173">
        <v>99</v>
      </c>
      <c r="AO162" s="174">
        <v>71</v>
      </c>
      <c r="AP162" s="8"/>
      <c r="AQ162" s="10">
        <v>1</v>
      </c>
    </row>
    <row r="163" spans="1:43" s="3022" customFormat="1" ht="21" customHeight="1">
      <c r="A163"/>
      <c r="B163" s="8"/>
      <c r="C163" s="8"/>
      <c r="D163" s="8"/>
      <c r="E163" s="8"/>
      <c r="F163" s="8"/>
      <c r="G163" s="8"/>
      <c r="H163" s="8"/>
      <c r="I163" s="8"/>
      <c r="J163" s="8"/>
      <c r="K163" s="8"/>
      <c r="L163" s="8"/>
      <c r="M163" s="8"/>
      <c r="N163" s="8"/>
      <c r="O163" s="8"/>
      <c r="P163" s="8"/>
      <c r="Q163" s="8"/>
      <c r="R163" s="8"/>
      <c r="S163" s="8"/>
      <c r="T163" s="8"/>
      <c r="U163" s="8"/>
      <c r="V163" s="1393"/>
      <c r="W163" s="4659" t="s">
        <v>2133</v>
      </c>
      <c r="X163" s="4657" t="s">
        <v>2134</v>
      </c>
      <c r="Y163" s="4656">
        <v>251</v>
      </c>
      <c r="Z163" s="181">
        <v>252</v>
      </c>
      <c r="AA163" s="182">
        <v>250</v>
      </c>
      <c r="AB163"/>
      <c r="AC163" s="1394"/>
      <c r="AD163" s="4661" t="s">
        <v>2135</v>
      </c>
      <c r="AE163" s="4651" t="s">
        <v>2136</v>
      </c>
      <c r="AF163" s="4650">
        <v>227</v>
      </c>
      <c r="AG163" s="173">
        <v>91</v>
      </c>
      <c r="AH163" s="174">
        <v>216</v>
      </c>
      <c r="AI163"/>
      <c r="AJ163" s="1395"/>
      <c r="AK163" s="4655" t="s">
        <v>2137</v>
      </c>
      <c r="AL163" s="4651" t="s">
        <v>2138</v>
      </c>
      <c r="AM163" s="4650">
        <v>255</v>
      </c>
      <c r="AN163" s="173">
        <v>94</v>
      </c>
      <c r="AO163" s="174">
        <v>77</v>
      </c>
      <c r="AP163" s="8"/>
      <c r="AQ163" s="10">
        <v>1</v>
      </c>
    </row>
    <row r="164" spans="1:43" s="3022" customFormat="1" ht="21" customHeight="1">
      <c r="A164"/>
      <c r="B164" s="8"/>
      <c r="C164" s="8"/>
      <c r="D164" s="8"/>
      <c r="E164" s="8"/>
      <c r="F164" s="8"/>
      <c r="G164" s="8"/>
      <c r="H164" s="8"/>
      <c r="I164" s="8"/>
      <c r="J164" s="8"/>
      <c r="K164" s="8"/>
      <c r="L164" s="8"/>
      <c r="M164" s="8"/>
      <c r="N164" s="8"/>
      <c r="O164" s="8"/>
      <c r="P164" s="8"/>
      <c r="Q164" s="8"/>
      <c r="R164" s="8"/>
      <c r="S164" s="8"/>
      <c r="T164" s="8"/>
      <c r="U164" s="8"/>
      <c r="V164" s="1396"/>
      <c r="W164" s="4658" t="s">
        <v>2140</v>
      </c>
      <c r="X164" s="4657" t="s">
        <v>2141</v>
      </c>
      <c r="Y164" s="4656">
        <v>179</v>
      </c>
      <c r="Z164" s="181">
        <v>238</v>
      </c>
      <c r="AA164" s="182">
        <v>58</v>
      </c>
      <c r="AB164"/>
      <c r="AC164" s="1397"/>
      <c r="AD164" s="4660" t="s">
        <v>2142</v>
      </c>
      <c r="AE164" s="4651" t="s">
        <v>2143</v>
      </c>
      <c r="AF164" s="4650">
        <v>84</v>
      </c>
      <c r="AG164" s="173">
        <v>25</v>
      </c>
      <c r="AH164" s="174">
        <v>78</v>
      </c>
      <c r="AI164"/>
      <c r="AJ164" s="1398"/>
      <c r="AK164" s="4655" t="s">
        <v>2144</v>
      </c>
      <c r="AL164" s="4651" t="s">
        <v>2145</v>
      </c>
      <c r="AM164" s="4650">
        <v>252</v>
      </c>
      <c r="AN164" s="173">
        <v>93</v>
      </c>
      <c r="AO164" s="174">
        <v>93</v>
      </c>
      <c r="AP164" s="8"/>
      <c r="AQ164" s="10">
        <v>1</v>
      </c>
    </row>
    <row r="165" spans="1:43" s="3022" customFormat="1" ht="21" customHeight="1">
      <c r="A165" s="8"/>
      <c r="B165" s="8"/>
      <c r="C165" s="8"/>
      <c r="D165" s="8"/>
      <c r="E165" s="8"/>
      <c r="F165" s="8"/>
      <c r="G165" s="8"/>
      <c r="H165" s="8"/>
      <c r="I165" s="8"/>
      <c r="J165" s="8"/>
      <c r="K165" s="8"/>
      <c r="L165" s="8"/>
      <c r="M165" s="8"/>
      <c r="N165" s="8"/>
      <c r="O165" s="8"/>
      <c r="P165" s="8"/>
      <c r="Q165" s="8"/>
      <c r="R165" s="8"/>
      <c r="S165" s="8"/>
      <c r="T165" s="8"/>
      <c r="U165" s="8"/>
      <c r="V165" s="1399"/>
      <c r="W165" s="4659" t="s">
        <v>2146</v>
      </c>
      <c r="X165" s="4657" t="s">
        <v>2147</v>
      </c>
      <c r="Y165" s="4656">
        <v>165</v>
      </c>
      <c r="Z165" s="181">
        <v>209</v>
      </c>
      <c r="AA165" s="182">
        <v>82</v>
      </c>
      <c r="AB165"/>
      <c r="AC165" s="1400"/>
      <c r="AD165" s="4655" t="s">
        <v>2148</v>
      </c>
      <c r="AE165" s="4651" t="s">
        <v>2149</v>
      </c>
      <c r="AF165" s="4650">
        <v>52</v>
      </c>
      <c r="AG165" s="173">
        <v>23</v>
      </c>
      <c r="AH165" s="174">
        <v>49</v>
      </c>
      <c r="AI165"/>
      <c r="AJ165" s="1401"/>
      <c r="AK165" s="4655" t="s">
        <v>2150</v>
      </c>
      <c r="AL165" s="4651" t="s">
        <v>2151</v>
      </c>
      <c r="AM165" s="4650">
        <v>217</v>
      </c>
      <c r="AN165" s="173">
        <v>166</v>
      </c>
      <c r="AO165" s="174">
        <v>169</v>
      </c>
      <c r="AP165" s="8"/>
      <c r="AQ165" s="10">
        <v>1</v>
      </c>
    </row>
    <row r="166" spans="1:43" s="3022" customFormat="1" ht="21" customHeight="1">
      <c r="A166"/>
      <c r="B166" s="8"/>
      <c r="C166" s="8"/>
      <c r="D166" s="8"/>
      <c r="E166" s="8"/>
      <c r="F166" s="8"/>
      <c r="G166" s="8"/>
      <c r="H166" s="8"/>
      <c r="I166" s="8"/>
      <c r="J166" s="8"/>
      <c r="K166" s="8"/>
      <c r="L166" s="8"/>
      <c r="M166" s="8"/>
      <c r="N166" s="8"/>
      <c r="O166" s="8"/>
      <c r="P166" s="8"/>
      <c r="Q166" s="8"/>
      <c r="R166" s="8"/>
      <c r="S166" s="8"/>
      <c r="T166" s="8"/>
      <c r="U166" s="8"/>
      <c r="V166" s="1402"/>
      <c r="W166" s="4658" t="s">
        <v>2152</v>
      </c>
      <c r="X166" s="4657" t="s">
        <v>2153</v>
      </c>
      <c r="Y166" s="4656">
        <v>162</v>
      </c>
      <c r="Z166" s="181">
        <v>205</v>
      </c>
      <c r="AA166" s="182">
        <v>90</v>
      </c>
      <c r="AB166"/>
      <c r="AC166" s="1403"/>
      <c r="AD166" s="4655" t="s">
        <v>2154</v>
      </c>
      <c r="AE166" s="4651" t="s">
        <v>2155</v>
      </c>
      <c r="AF166" s="4650">
        <v>213</v>
      </c>
      <c r="AG166" s="173">
        <v>186</v>
      </c>
      <c r="AH166" s="174">
        <v>219</v>
      </c>
      <c r="AI166"/>
      <c r="AJ166" s="1404"/>
      <c r="AK166" s="4652" t="s">
        <v>2156</v>
      </c>
      <c r="AL166" s="4651" t="s">
        <v>2157</v>
      </c>
      <c r="AM166" s="4650">
        <v>240</v>
      </c>
      <c r="AN166" s="173">
        <v>128</v>
      </c>
      <c r="AO166" s="174">
        <v>128</v>
      </c>
      <c r="AP166" s="8"/>
      <c r="AQ166" s="10">
        <v>1</v>
      </c>
    </row>
    <row r="167" spans="1:43" s="3022" customFormat="1" ht="21" customHeight="1">
      <c r="A167"/>
      <c r="B167" s="8"/>
      <c r="C167" s="8"/>
      <c r="D167" s="8"/>
      <c r="E167" s="8"/>
      <c r="F167" s="8"/>
      <c r="G167" s="8"/>
      <c r="H167" s="8"/>
      <c r="I167" s="8"/>
      <c r="J167" s="8"/>
      <c r="K167" s="8"/>
      <c r="L167" s="8"/>
      <c r="M167" s="8"/>
      <c r="N167" s="8"/>
      <c r="O167" s="8"/>
      <c r="P167" s="8"/>
      <c r="Q167" s="8"/>
      <c r="R167" s="8"/>
      <c r="S167" s="8"/>
      <c r="T167" s="8"/>
      <c r="U167" s="8"/>
      <c r="V167" s="1405"/>
      <c r="W167" s="4658" t="s">
        <v>2158</v>
      </c>
      <c r="X167" s="4657" t="s">
        <v>2159</v>
      </c>
      <c r="Y167" s="4656">
        <v>154</v>
      </c>
      <c r="Z167" s="181">
        <v>205</v>
      </c>
      <c r="AA167" s="182">
        <v>50</v>
      </c>
      <c r="AB167"/>
      <c r="AC167" s="1406"/>
      <c r="AD167" s="4655" t="s">
        <v>2160</v>
      </c>
      <c r="AE167" s="4651" t="s">
        <v>2161</v>
      </c>
      <c r="AF167" s="4650">
        <v>108</v>
      </c>
      <c r="AG167" s="173">
        <v>2</v>
      </c>
      <c r="AH167" s="174">
        <v>119</v>
      </c>
      <c r="AI167"/>
      <c r="AJ167" s="1407"/>
      <c r="AK167" s="4655" t="s">
        <v>2162</v>
      </c>
      <c r="AL167" s="4651" t="s">
        <v>2163</v>
      </c>
      <c r="AM167" s="4650">
        <v>222</v>
      </c>
      <c r="AN167" s="173">
        <v>165</v>
      </c>
      <c r="AO167" s="174">
        <v>164</v>
      </c>
      <c r="AP167" s="8"/>
      <c r="AQ167" s="10">
        <v>1</v>
      </c>
    </row>
    <row r="168" spans="1:43" s="3022" customFormat="1" ht="21" customHeight="1">
      <c r="A168"/>
      <c r="B168" s="8"/>
      <c r="C168" s="8"/>
      <c r="D168" s="8"/>
      <c r="E168" s="8"/>
      <c r="F168" s="8"/>
      <c r="G168" s="8"/>
      <c r="H168" s="8"/>
      <c r="I168" s="8"/>
      <c r="J168" s="8"/>
      <c r="K168" s="8"/>
      <c r="L168" s="8"/>
      <c r="M168" s="8"/>
      <c r="N168" s="8"/>
      <c r="O168" s="8"/>
      <c r="P168" s="8"/>
      <c r="Q168" s="8"/>
      <c r="R168" s="8"/>
      <c r="S168" s="8"/>
      <c r="T168" s="8"/>
      <c r="U168" s="8"/>
      <c r="V168" s="1408"/>
      <c r="W168" s="4658" t="s">
        <v>2164</v>
      </c>
      <c r="X168" s="4657" t="s">
        <v>2165</v>
      </c>
      <c r="Y168" s="4656">
        <v>153</v>
      </c>
      <c r="Z168" s="181">
        <v>204</v>
      </c>
      <c r="AA168" s="182">
        <v>50</v>
      </c>
      <c r="AB168"/>
      <c r="AC168" s="1409"/>
      <c r="AD168" s="4655" t="s">
        <v>2166</v>
      </c>
      <c r="AE168" s="4651" t="s">
        <v>2167</v>
      </c>
      <c r="AF168" s="4650">
        <v>48</v>
      </c>
      <c r="AG168" s="173">
        <v>25</v>
      </c>
      <c r="AH168" s="174">
        <v>52</v>
      </c>
      <c r="AI168"/>
      <c r="AJ168" s="1410"/>
      <c r="AK168" s="4655" t="s">
        <v>2168</v>
      </c>
      <c r="AL168" s="4651" t="s">
        <v>2169</v>
      </c>
      <c r="AM168" s="4650">
        <v>234</v>
      </c>
      <c r="AN168" s="173">
        <v>147</v>
      </c>
      <c r="AO168" s="174">
        <v>153</v>
      </c>
      <c r="AP168" s="8"/>
      <c r="AQ168" s="10">
        <v>1</v>
      </c>
    </row>
    <row r="169" spans="1:43" s="3022" customFormat="1" ht="21" customHeight="1">
      <c r="A169"/>
      <c r="B169" s="8"/>
      <c r="C169" s="8"/>
      <c r="D169" s="8"/>
      <c r="E169" s="8"/>
      <c r="F169" s="8"/>
      <c r="G169" s="8"/>
      <c r="H169" s="8"/>
      <c r="I169" s="8"/>
      <c r="J169" s="8"/>
      <c r="K169" s="8"/>
      <c r="L169" s="8"/>
      <c r="M169" s="8"/>
      <c r="N169" s="8"/>
      <c r="O169" s="8"/>
      <c r="P169" s="8"/>
      <c r="Q169" s="8"/>
      <c r="R169" s="8"/>
      <c r="S169" s="8"/>
      <c r="T169" s="8"/>
      <c r="U169" s="8"/>
      <c r="V169" s="1411"/>
      <c r="W169" s="4658" t="s">
        <v>2170</v>
      </c>
      <c r="X169" s="4657" t="s">
        <v>2171</v>
      </c>
      <c r="Y169" s="4656">
        <v>110</v>
      </c>
      <c r="Z169" s="181">
        <v>139</v>
      </c>
      <c r="AA169" s="182">
        <v>61</v>
      </c>
      <c r="AB169"/>
      <c r="AC169" s="1412"/>
      <c r="AD169" s="4652" t="s">
        <v>2054</v>
      </c>
      <c r="AE169" s="4651" t="s">
        <v>2172</v>
      </c>
      <c r="AF169" s="4650">
        <v>0</v>
      </c>
      <c r="AG169" s="173">
        <v>127</v>
      </c>
      <c r="AH169" s="174">
        <v>255</v>
      </c>
      <c r="AI169"/>
      <c r="AJ169" s="1413"/>
      <c r="AK169" s="4652" t="s">
        <v>2173</v>
      </c>
      <c r="AL169" s="4651" t="s">
        <v>2174</v>
      </c>
      <c r="AM169" s="4650">
        <v>250</v>
      </c>
      <c r="AN169" s="173">
        <v>128</v>
      </c>
      <c r="AO169" s="174">
        <v>114</v>
      </c>
      <c r="AP169" s="8"/>
      <c r="AQ169" s="10">
        <v>1</v>
      </c>
    </row>
    <row r="170" spans="1:43" s="3022" customFormat="1" ht="21" customHeight="1">
      <c r="A170"/>
      <c r="B170" s="8"/>
      <c r="C170" s="8"/>
      <c r="D170" s="8"/>
      <c r="E170" s="8"/>
      <c r="F170" s="8"/>
      <c r="G170" s="8"/>
      <c r="H170" s="8"/>
      <c r="I170" s="8"/>
      <c r="J170" s="8"/>
      <c r="K170" s="8"/>
      <c r="L170" s="8"/>
      <c r="M170" s="8"/>
      <c r="N170" s="8"/>
      <c r="O170" s="8"/>
      <c r="P170" s="8"/>
      <c r="Q170" s="8"/>
      <c r="R170" s="8"/>
      <c r="S170" s="8"/>
      <c r="T170" s="8"/>
      <c r="U170" s="8"/>
      <c r="V170" s="1414"/>
      <c r="W170" s="4658" t="s">
        <v>2175</v>
      </c>
      <c r="X170" s="4657" t="s">
        <v>2176</v>
      </c>
      <c r="Y170" s="4656">
        <v>107</v>
      </c>
      <c r="Z170" s="181">
        <v>142</v>
      </c>
      <c r="AA170" s="182">
        <v>35</v>
      </c>
      <c r="AB170"/>
      <c r="AC170" s="1415"/>
      <c r="AD170" s="4652" t="s">
        <v>2177</v>
      </c>
      <c r="AE170" s="4651" t="s">
        <v>2178</v>
      </c>
      <c r="AF170" s="4650">
        <v>30</v>
      </c>
      <c r="AG170" s="173">
        <v>144</v>
      </c>
      <c r="AH170" s="174">
        <v>255</v>
      </c>
      <c r="AI170"/>
      <c r="AJ170" s="1416"/>
      <c r="AK170" s="4655" t="s">
        <v>2179</v>
      </c>
      <c r="AL170" s="4651" t="s">
        <v>2180</v>
      </c>
      <c r="AM170" s="4650">
        <v>248</v>
      </c>
      <c r="AN170" s="173">
        <v>131</v>
      </c>
      <c r="AO170" s="174">
        <v>121</v>
      </c>
      <c r="AP170" s="8"/>
      <c r="AQ170" s="10">
        <v>1</v>
      </c>
    </row>
    <row r="171" spans="1:43" s="3022" customFormat="1" ht="21" customHeight="1">
      <c r="A171"/>
      <c r="B171" s="8"/>
      <c r="C171" s="8"/>
      <c r="D171" s="8"/>
      <c r="E171" s="8"/>
      <c r="F171" s="8"/>
      <c r="G171" s="8"/>
      <c r="H171" s="8"/>
      <c r="I171" s="8"/>
      <c r="J171" s="8"/>
      <c r="K171" s="8"/>
      <c r="L171" s="8"/>
      <c r="M171" s="8"/>
      <c r="N171" s="8"/>
      <c r="O171" s="8"/>
      <c r="P171" s="8"/>
      <c r="Q171" s="8"/>
      <c r="R171" s="8"/>
      <c r="S171" s="8"/>
      <c r="T171" s="8"/>
      <c r="U171" s="8"/>
      <c r="V171" s="1417"/>
      <c r="W171" s="4658" t="s">
        <v>2181</v>
      </c>
      <c r="X171" s="4657" t="s">
        <v>2182</v>
      </c>
      <c r="Y171" s="4656">
        <v>105</v>
      </c>
      <c r="Z171" s="181">
        <v>139</v>
      </c>
      <c r="AA171" s="182">
        <v>34</v>
      </c>
      <c r="AB171"/>
      <c r="AC171" s="1418"/>
      <c r="AD171" s="4655" t="s">
        <v>2183</v>
      </c>
      <c r="AE171" s="4651" t="s">
        <v>2184</v>
      </c>
      <c r="AF171" s="4650">
        <v>192</v>
      </c>
      <c r="AG171" s="173">
        <v>200</v>
      </c>
      <c r="AH171" s="174">
        <v>225</v>
      </c>
      <c r="AI171"/>
      <c r="AJ171" s="1419"/>
      <c r="AK171" s="4652" t="s">
        <v>2185</v>
      </c>
      <c r="AL171" s="4651" t="s">
        <v>2186</v>
      </c>
      <c r="AM171" s="4650">
        <v>255</v>
      </c>
      <c r="AN171" s="173">
        <v>106</v>
      </c>
      <c r="AO171" s="174">
        <v>106</v>
      </c>
      <c r="AP171" s="8"/>
      <c r="AQ171" s="10">
        <v>1</v>
      </c>
    </row>
    <row r="172" spans="1:43" s="3022" customFormat="1" ht="21" customHeight="1">
      <c r="A172"/>
      <c r="B172" s="8"/>
      <c r="C172" s="8"/>
      <c r="D172" s="8"/>
      <c r="E172" s="8"/>
      <c r="F172" s="8"/>
      <c r="G172" s="8"/>
      <c r="H172" s="8"/>
      <c r="I172" s="8"/>
      <c r="J172" s="8"/>
      <c r="K172" s="8"/>
      <c r="L172" s="8"/>
      <c r="M172" s="8"/>
      <c r="N172" s="8"/>
      <c r="O172" s="8"/>
      <c r="P172" s="8"/>
      <c r="Q172" s="8"/>
      <c r="R172" s="8"/>
      <c r="S172" s="8"/>
      <c r="T172" s="8"/>
      <c r="U172" s="8"/>
      <c r="V172" s="1422"/>
      <c r="W172" s="4658" t="s">
        <v>2187</v>
      </c>
      <c r="X172" s="4657" t="s">
        <v>2188</v>
      </c>
      <c r="Y172" s="4656">
        <v>85</v>
      </c>
      <c r="Z172" s="181">
        <v>107</v>
      </c>
      <c r="AA172" s="182">
        <v>47</v>
      </c>
      <c r="AB172"/>
      <c r="AC172" s="1423"/>
      <c r="AD172" s="4652" t="s">
        <v>2189</v>
      </c>
      <c r="AE172" s="4651" t="s">
        <v>2190</v>
      </c>
      <c r="AF172" s="4650">
        <v>100</v>
      </c>
      <c r="AG172" s="173">
        <v>149</v>
      </c>
      <c r="AH172" s="174">
        <v>237</v>
      </c>
      <c r="AI172"/>
      <c r="AJ172" s="1424"/>
      <c r="AK172" s="4655" t="s">
        <v>2191</v>
      </c>
      <c r="AL172" s="4651" t="s">
        <v>2192</v>
      </c>
      <c r="AM172" s="4650">
        <v>255</v>
      </c>
      <c r="AN172" s="173">
        <v>111</v>
      </c>
      <c r="AO172" s="174">
        <v>125</v>
      </c>
      <c r="AP172" s="8"/>
      <c r="AQ172" s="10">
        <v>1</v>
      </c>
    </row>
    <row r="173" spans="1:43" s="3022" customFormat="1" ht="21" customHeight="1">
      <c r="A173"/>
      <c r="B173" s="8"/>
      <c r="C173" s="8"/>
      <c r="D173" s="8"/>
      <c r="E173" s="8"/>
      <c r="F173" s="8"/>
      <c r="G173" s="8"/>
      <c r="H173" s="8"/>
      <c r="I173" s="8"/>
      <c r="J173" s="8"/>
      <c r="K173" s="8"/>
      <c r="L173" s="8"/>
      <c r="M173" s="8"/>
      <c r="N173" s="8"/>
      <c r="O173" s="8"/>
      <c r="P173" s="8"/>
      <c r="Q173" s="8"/>
      <c r="R173" s="8"/>
      <c r="S173" s="8"/>
      <c r="T173" s="8"/>
      <c r="U173" s="8"/>
      <c r="V173" s="1425"/>
      <c r="W173" s="4659" t="s">
        <v>2193</v>
      </c>
      <c r="X173" s="4657" t="s">
        <v>2194</v>
      </c>
      <c r="Y173" s="4656">
        <v>49</v>
      </c>
      <c r="Z173" s="181">
        <v>54</v>
      </c>
      <c r="AA173" s="182">
        <v>43</v>
      </c>
      <c r="AB173"/>
      <c r="AC173" s="1426"/>
      <c r="AD173" s="4652" t="s">
        <v>2195</v>
      </c>
      <c r="AE173" s="4651" t="s">
        <v>2196</v>
      </c>
      <c r="AF173" s="4650">
        <v>112</v>
      </c>
      <c r="AG173" s="173">
        <v>147</v>
      </c>
      <c r="AH173" s="174">
        <v>219</v>
      </c>
      <c r="AI173"/>
      <c r="AJ173" s="1427"/>
      <c r="AK173" s="4652" t="s">
        <v>2197</v>
      </c>
      <c r="AL173" s="4651" t="s">
        <v>2198</v>
      </c>
      <c r="AM173" s="4650">
        <v>205</v>
      </c>
      <c r="AN173" s="173">
        <v>201</v>
      </c>
      <c r="AO173" s="174">
        <v>201</v>
      </c>
      <c r="AP173" s="8"/>
      <c r="AQ173" s="10">
        <v>1</v>
      </c>
    </row>
    <row r="174" spans="1:43" s="3022" customFormat="1" ht="21" customHeight="1">
      <c r="A174"/>
      <c r="B174" s="8"/>
      <c r="C174" s="8"/>
      <c r="D174" s="8"/>
      <c r="E174" s="8"/>
      <c r="F174" s="8"/>
      <c r="G174" s="8"/>
      <c r="H174" s="8"/>
      <c r="I174" s="8"/>
      <c r="J174" s="8"/>
      <c r="K174" s="8"/>
      <c r="L174" s="8"/>
      <c r="M174" s="8"/>
      <c r="N174" s="8"/>
      <c r="O174" s="8"/>
      <c r="P174" s="8"/>
      <c r="Q174" s="8"/>
      <c r="R174" s="8"/>
      <c r="S174" s="8"/>
      <c r="T174" s="8"/>
      <c r="U174" s="8"/>
      <c r="V174" s="1428"/>
      <c r="W174" s="4659" t="s">
        <v>2199</v>
      </c>
      <c r="X174" s="4657" t="s">
        <v>2200</v>
      </c>
      <c r="Y174" s="4656">
        <v>194</v>
      </c>
      <c r="Z174" s="181">
        <v>247</v>
      </c>
      <c r="AA174" s="182">
        <v>50</v>
      </c>
      <c r="AB174"/>
      <c r="AC174" s="1429"/>
      <c r="AD174" s="4652" t="s">
        <v>2201</v>
      </c>
      <c r="AE174" s="4651" t="s">
        <v>2202</v>
      </c>
      <c r="AF174" s="4650">
        <v>28</v>
      </c>
      <c r="AG174" s="173">
        <v>134</v>
      </c>
      <c r="AH174" s="174">
        <v>238</v>
      </c>
      <c r="AI174"/>
      <c r="AJ174" s="1430"/>
      <c r="AK174" s="4655" t="s">
        <v>2203</v>
      </c>
      <c r="AL174" s="4651" t="s">
        <v>2204</v>
      </c>
      <c r="AM174" s="4650">
        <v>254</v>
      </c>
      <c r="AN174" s="173">
        <v>150</v>
      </c>
      <c r="AO174" s="174">
        <v>160</v>
      </c>
      <c r="AP174" s="8"/>
      <c r="AQ174" s="10">
        <v>1</v>
      </c>
    </row>
    <row r="175" spans="1:43" s="3022" customFormat="1" ht="21" customHeight="1">
      <c r="A175"/>
      <c r="B175" s="8"/>
      <c r="C175" s="8"/>
      <c r="D175" s="8"/>
      <c r="E175" s="8"/>
      <c r="F175" s="8"/>
      <c r="G175" s="8"/>
      <c r="H175" s="8"/>
      <c r="I175" s="8"/>
      <c r="J175" s="8"/>
      <c r="K175" s="8"/>
      <c r="L175" s="8"/>
      <c r="M175" s="8"/>
      <c r="N175" s="8"/>
      <c r="O175" s="8"/>
      <c r="P175" s="8"/>
      <c r="Q175" s="8"/>
      <c r="R175" s="8"/>
      <c r="S175" s="8"/>
      <c r="T175" s="8"/>
      <c r="U175" s="8"/>
      <c r="V175" s="1431"/>
      <c r="W175" s="4659" t="s">
        <v>2205</v>
      </c>
      <c r="X175" s="4657" t="s">
        <v>2206</v>
      </c>
      <c r="Y175" s="4656">
        <v>141</v>
      </c>
      <c r="Z175" s="181">
        <v>182</v>
      </c>
      <c r="AA175" s="182">
        <v>0</v>
      </c>
      <c r="AB175"/>
      <c r="AC175" s="1432"/>
      <c r="AD175" s="4655" t="s">
        <v>2207</v>
      </c>
      <c r="AE175" s="4651" t="s">
        <v>2208</v>
      </c>
      <c r="AF175" s="4650">
        <v>142</v>
      </c>
      <c r="AG175" s="173">
        <v>162</v>
      </c>
      <c r="AH175" s="174">
        <v>198</v>
      </c>
      <c r="AI175"/>
      <c r="AJ175" s="1433"/>
      <c r="AK175" s="4652" t="s">
        <v>2209</v>
      </c>
      <c r="AL175" s="4651" t="s">
        <v>2210</v>
      </c>
      <c r="AM175" s="4650">
        <v>238</v>
      </c>
      <c r="AN175" s="173">
        <v>180</v>
      </c>
      <c r="AO175" s="174">
        <v>180</v>
      </c>
      <c r="AP175" s="8"/>
      <c r="AQ175" s="10">
        <v>1</v>
      </c>
    </row>
    <row r="176" spans="1:43" s="3022" customFormat="1" ht="21" customHeight="1">
      <c r="A176"/>
      <c r="B176" s="8"/>
      <c r="C176" s="8"/>
      <c r="D176" s="8"/>
      <c r="E176" s="8"/>
      <c r="F176" s="8"/>
      <c r="G176" s="8"/>
      <c r="H176" s="8"/>
      <c r="I176" s="8"/>
      <c r="J176" s="8"/>
      <c r="K176" s="8"/>
      <c r="L176" s="8"/>
      <c r="M176" s="8"/>
      <c r="N176" s="8"/>
      <c r="O176" s="8"/>
      <c r="P176" s="8"/>
      <c r="Q176" s="8"/>
      <c r="R176" s="8"/>
      <c r="S176" s="8"/>
      <c r="T176" s="8"/>
      <c r="U176" s="8"/>
      <c r="V176" s="1434"/>
      <c r="W176" s="4659" t="s">
        <v>2211</v>
      </c>
      <c r="X176" s="4657" t="s">
        <v>2212</v>
      </c>
      <c r="Y176" s="4656">
        <v>126</v>
      </c>
      <c r="Z176" s="181">
        <v>159</v>
      </c>
      <c r="AA176" s="182">
        <v>46</v>
      </c>
      <c r="AB176"/>
      <c r="AC176" s="1435"/>
      <c r="AD176" s="4655" t="s">
        <v>2213</v>
      </c>
      <c r="AE176" s="4651" t="s">
        <v>2214</v>
      </c>
      <c r="AF176" s="4650">
        <v>49</v>
      </c>
      <c r="AG176" s="173">
        <v>140</v>
      </c>
      <c r="AH176" s="174">
        <v>231</v>
      </c>
      <c r="AI176"/>
      <c r="AJ176" s="1436"/>
      <c r="AK176" s="4655" t="s">
        <v>2215</v>
      </c>
      <c r="AL176" s="4651" t="s">
        <v>2216</v>
      </c>
      <c r="AM176" s="4650">
        <v>244</v>
      </c>
      <c r="AN176" s="173">
        <v>194</v>
      </c>
      <c r="AO176" s="174">
        <v>194</v>
      </c>
      <c r="AP176" s="8"/>
      <c r="AQ176" s="10">
        <v>1</v>
      </c>
    </row>
    <row r="177" spans="2:43" s="3022" customFormat="1" ht="21" customHeight="1">
      <c r="B177" s="8"/>
      <c r="C177" s="8"/>
      <c r="D177" s="8"/>
      <c r="E177" s="8"/>
      <c r="F177" s="8"/>
      <c r="G177" s="8"/>
      <c r="H177" s="8"/>
      <c r="I177" s="8"/>
      <c r="J177" s="8"/>
      <c r="K177" s="8"/>
      <c r="L177" s="8"/>
      <c r="M177" s="8"/>
      <c r="N177" s="8"/>
      <c r="O177" s="8"/>
      <c r="P177" s="8"/>
      <c r="Q177" s="8"/>
      <c r="R177" s="8"/>
      <c r="S177" s="8"/>
      <c r="T177" s="8"/>
      <c r="U177" s="8"/>
      <c r="V177" s="1437"/>
      <c r="W177" s="4659" t="s">
        <v>2217</v>
      </c>
      <c r="X177" s="4657" t="s">
        <v>2218</v>
      </c>
      <c r="Y177" s="4656">
        <v>112</v>
      </c>
      <c r="Z177" s="181">
        <v>141</v>
      </c>
      <c r="AA177" s="182">
        <v>35</v>
      </c>
      <c r="AB177"/>
      <c r="AC177" s="1438"/>
      <c r="AD177" s="4652" t="s">
        <v>2219</v>
      </c>
      <c r="AE177" s="4651" t="s">
        <v>2220</v>
      </c>
      <c r="AF177" s="4650">
        <v>24</v>
      </c>
      <c r="AG177" s="173">
        <v>116</v>
      </c>
      <c r="AH177" s="174">
        <v>205</v>
      </c>
      <c r="AI177"/>
      <c r="AJ177" s="1439"/>
      <c r="AK177" s="4655" t="s">
        <v>2221</v>
      </c>
      <c r="AL177" s="4651" t="s">
        <v>2222</v>
      </c>
      <c r="AM177" s="4650">
        <v>255</v>
      </c>
      <c r="AN177" s="173">
        <v>181</v>
      </c>
      <c r="AO177" s="174">
        <v>186</v>
      </c>
      <c r="AP177" s="8"/>
      <c r="AQ177" s="10">
        <v>1</v>
      </c>
    </row>
    <row r="178" spans="2:43" s="3022" customFormat="1" ht="21" customHeight="1">
      <c r="B178" s="8"/>
      <c r="C178" s="8"/>
      <c r="D178" s="8"/>
      <c r="E178" s="8"/>
      <c r="F178" s="8"/>
      <c r="G178" s="8"/>
      <c r="H178" s="8"/>
      <c r="I178" s="8"/>
      <c r="J178" s="8"/>
      <c r="K178" s="8"/>
      <c r="L178" s="8"/>
      <c r="M178" s="8"/>
      <c r="N178" s="8"/>
      <c r="O178" s="8"/>
      <c r="P178" s="8"/>
      <c r="Q178" s="8"/>
      <c r="R178" s="8"/>
      <c r="S178" s="8"/>
      <c r="T178" s="8"/>
      <c r="U178" s="8"/>
      <c r="V178" s="1440"/>
      <c r="W178" s="4659" t="s">
        <v>2223</v>
      </c>
      <c r="X178" s="4657" t="s">
        <v>2224</v>
      </c>
      <c r="Y178" s="4656">
        <v>89</v>
      </c>
      <c r="Z178" s="181">
        <v>102</v>
      </c>
      <c r="AA178" s="182">
        <v>67</v>
      </c>
      <c r="AB178"/>
      <c r="AC178" s="1441"/>
      <c r="AD178" s="4655" t="s">
        <v>2225</v>
      </c>
      <c r="AE178" s="4651" t="s">
        <v>2226</v>
      </c>
      <c r="AF178" s="4650">
        <v>21</v>
      </c>
      <c r="AG178" s="173">
        <v>96</v>
      </c>
      <c r="AH178" s="174">
        <v>189</v>
      </c>
      <c r="AI178"/>
      <c r="AJ178" s="1442"/>
      <c r="AK178" s="4655" t="s">
        <v>2227</v>
      </c>
      <c r="AL178" s="4651" t="s">
        <v>2228</v>
      </c>
      <c r="AM178" s="4650">
        <v>234</v>
      </c>
      <c r="AN178" s="173">
        <v>216</v>
      </c>
      <c r="AO178" s="174">
        <v>215</v>
      </c>
      <c r="AP178" s="8"/>
      <c r="AQ178" s="10">
        <v>1</v>
      </c>
    </row>
    <row r="179" spans="2:43" s="3022" customFormat="1" ht="21" customHeight="1">
      <c r="B179" s="8"/>
      <c r="C179" s="8"/>
      <c r="D179" s="8"/>
      <c r="E179" s="8"/>
      <c r="F179" s="8"/>
      <c r="G179" s="8"/>
      <c r="H179" s="8"/>
      <c r="I179" s="8"/>
      <c r="J179" s="8"/>
      <c r="K179" s="8"/>
      <c r="L179" s="8"/>
      <c r="M179" s="8"/>
      <c r="N179" s="8"/>
      <c r="O179" s="8"/>
      <c r="P179" s="8"/>
      <c r="Q179" s="8"/>
      <c r="R179" s="8"/>
      <c r="S179" s="8"/>
      <c r="T179" s="8"/>
      <c r="U179" s="8"/>
      <c r="V179" s="1443"/>
      <c r="W179" s="4659" t="s">
        <v>2229</v>
      </c>
      <c r="X179" s="4657" t="s">
        <v>2230</v>
      </c>
      <c r="Y179" s="4656">
        <v>81</v>
      </c>
      <c r="Z179" s="181">
        <v>87</v>
      </c>
      <c r="AA179" s="182">
        <v>68</v>
      </c>
      <c r="AB179"/>
      <c r="AC179" s="1444"/>
      <c r="AD179" s="4655" t="s">
        <v>2231</v>
      </c>
      <c r="AE179" s="4651" t="s">
        <v>2232</v>
      </c>
      <c r="AF179" s="4650">
        <v>84</v>
      </c>
      <c r="AG179" s="173">
        <v>114</v>
      </c>
      <c r="AH179" s="174">
        <v>174</v>
      </c>
      <c r="AI179"/>
      <c r="AJ179" s="1445"/>
      <c r="AK179" s="4652" t="s">
        <v>2233</v>
      </c>
      <c r="AL179" s="4651" t="s">
        <v>2234</v>
      </c>
      <c r="AM179" s="4650">
        <v>255</v>
      </c>
      <c r="AN179" s="173">
        <v>193</v>
      </c>
      <c r="AO179" s="174">
        <v>193</v>
      </c>
      <c r="AP179" s="8"/>
      <c r="AQ179" s="10">
        <v>1</v>
      </c>
    </row>
    <row r="180" spans="2:43" s="3022" customFormat="1" ht="21" customHeight="1">
      <c r="B180" s="8"/>
      <c r="C180" s="8"/>
      <c r="D180" s="8"/>
      <c r="E180" s="8"/>
      <c r="F180" s="8"/>
      <c r="G180" s="8"/>
      <c r="H180" s="8"/>
      <c r="I180" s="8"/>
      <c r="J180" s="8"/>
      <c r="K180" s="8"/>
      <c r="L180" s="8"/>
      <c r="M180" s="8"/>
      <c r="N180" s="8"/>
      <c r="O180" s="8"/>
      <c r="P180" s="8"/>
      <c r="Q180" s="8"/>
      <c r="R180" s="8"/>
      <c r="S180" s="8"/>
      <c r="T180" s="8"/>
      <c r="U180" s="8"/>
      <c r="V180" s="1446"/>
      <c r="W180" s="4659" t="s">
        <v>2235</v>
      </c>
      <c r="X180" s="4657" t="s">
        <v>2236</v>
      </c>
      <c r="Y180" s="4656">
        <v>74</v>
      </c>
      <c r="Z180" s="181">
        <v>93</v>
      </c>
      <c r="AA180" s="182">
        <v>35</v>
      </c>
      <c r="AB180"/>
      <c r="AC180" s="1447"/>
      <c r="AD180" s="4655" t="s">
        <v>2237</v>
      </c>
      <c r="AE180" s="4651" t="s">
        <v>2238</v>
      </c>
      <c r="AF180" s="4650">
        <v>38</v>
      </c>
      <c r="AG180" s="173">
        <v>97</v>
      </c>
      <c r="AH180" s="174">
        <v>156</v>
      </c>
      <c r="AI180"/>
      <c r="AJ180" s="1448"/>
      <c r="AK180" s="4655" t="s">
        <v>2239</v>
      </c>
      <c r="AL180" s="4651" t="s">
        <v>2240</v>
      </c>
      <c r="AM180" s="4650">
        <v>249</v>
      </c>
      <c r="AN180" s="173">
        <v>204</v>
      </c>
      <c r="AO180" s="174">
        <v>202</v>
      </c>
      <c r="AP180" s="8"/>
      <c r="AQ180" s="10">
        <v>1</v>
      </c>
    </row>
    <row r="181" spans="2:43" s="3022" customFormat="1" ht="21" customHeight="1">
      <c r="B181" s="8"/>
      <c r="C181" s="8"/>
      <c r="D181" s="8"/>
      <c r="E181" s="8"/>
      <c r="F181" s="8"/>
      <c r="G181" s="8"/>
      <c r="H181" s="8"/>
      <c r="I181" s="8"/>
      <c r="J181" s="8"/>
      <c r="K181" s="8"/>
      <c r="L181" s="8"/>
      <c r="M181" s="8"/>
      <c r="N181" s="8"/>
      <c r="O181" s="8"/>
      <c r="P181" s="8"/>
      <c r="Q181" s="8"/>
      <c r="R181" s="8"/>
      <c r="S181" s="8"/>
      <c r="T181" s="8"/>
      <c r="U181" s="8"/>
      <c r="V181" s="1452"/>
      <c r="W181" s="4659" t="s">
        <v>2241</v>
      </c>
      <c r="X181" s="4657" t="s">
        <v>2242</v>
      </c>
      <c r="Y181" s="4656">
        <v>64</v>
      </c>
      <c r="Z181" s="181">
        <v>79</v>
      </c>
      <c r="AA181" s="182">
        <v>0</v>
      </c>
      <c r="AB181"/>
      <c r="AC181" s="1453"/>
      <c r="AD181" s="4655" t="s">
        <v>2243</v>
      </c>
      <c r="AE181" s="4651" t="s">
        <v>2244</v>
      </c>
      <c r="AF181" s="4650">
        <v>66</v>
      </c>
      <c r="AG181" s="173">
        <v>91</v>
      </c>
      <c r="AH181" s="174">
        <v>138</v>
      </c>
      <c r="AI181"/>
      <c r="AJ181" s="1454"/>
      <c r="AK181" s="4652" t="s">
        <v>2245</v>
      </c>
      <c r="AL181" s="4651" t="s">
        <v>2246</v>
      </c>
      <c r="AM181" s="4650">
        <v>238</v>
      </c>
      <c r="AN181" s="173">
        <v>233</v>
      </c>
      <c r="AO181" s="174">
        <v>233</v>
      </c>
      <c r="AP181" s="8"/>
      <c r="AQ181" s="10">
        <v>1</v>
      </c>
    </row>
    <row r="182" spans="2:43" s="3022" customFormat="1" ht="21" customHeight="1">
      <c r="B182" s="8"/>
      <c r="C182" s="8"/>
      <c r="D182" s="8"/>
      <c r="E182" s="8"/>
      <c r="F182" s="8"/>
      <c r="G182" s="8"/>
      <c r="H182" s="8"/>
      <c r="I182" s="8"/>
      <c r="J182" s="8"/>
      <c r="K182" s="8"/>
      <c r="L182" s="8"/>
      <c r="M182" s="8"/>
      <c r="N182" s="8"/>
      <c r="O182" s="8"/>
      <c r="P182" s="8"/>
      <c r="Q182" s="8"/>
      <c r="R182" s="8"/>
      <c r="S182" s="8"/>
      <c r="T182" s="8"/>
      <c r="U182" s="8"/>
      <c r="V182" s="1455"/>
      <c r="W182" s="4659" t="s">
        <v>2247</v>
      </c>
      <c r="X182" s="4657" t="s">
        <v>2248</v>
      </c>
      <c r="Y182" s="4656">
        <v>35</v>
      </c>
      <c r="Z182" s="181">
        <v>47</v>
      </c>
      <c r="AA182" s="182">
        <v>0</v>
      </c>
      <c r="AB182"/>
      <c r="AC182" s="1456"/>
      <c r="AD182" s="4652" t="s">
        <v>2249</v>
      </c>
      <c r="AE182" s="4651" t="s">
        <v>2250</v>
      </c>
      <c r="AF182" s="4650">
        <v>16</v>
      </c>
      <c r="AG182" s="173">
        <v>78</v>
      </c>
      <c r="AH182" s="174">
        <v>139</v>
      </c>
      <c r="AI182"/>
      <c r="AJ182" s="1457"/>
      <c r="AK182" s="4652" t="s">
        <v>2251</v>
      </c>
      <c r="AL182" s="4651" t="s">
        <v>2252</v>
      </c>
      <c r="AM182" s="4650">
        <v>255</v>
      </c>
      <c r="AN182" s="173">
        <v>250</v>
      </c>
      <c r="AO182" s="174">
        <v>250</v>
      </c>
      <c r="AP182" s="8"/>
      <c r="AQ182" s="10">
        <v>1</v>
      </c>
    </row>
    <row r="183" spans="2:43" s="3022" customFormat="1" ht="21" customHeight="1">
      <c r="B183" s="8"/>
      <c r="C183" s="8"/>
      <c r="D183" s="8"/>
      <c r="E183" s="8"/>
      <c r="F183" s="8"/>
      <c r="G183" s="8"/>
      <c r="H183" s="8"/>
      <c r="I183" s="8"/>
      <c r="J183" s="8"/>
      <c r="K183" s="8"/>
      <c r="L183" s="8"/>
      <c r="M183" s="8"/>
      <c r="N183" s="8"/>
      <c r="O183" s="8"/>
      <c r="P183" s="8"/>
      <c r="Q183" s="8"/>
      <c r="R183" s="8"/>
      <c r="S183" s="8"/>
      <c r="T183" s="8"/>
      <c r="U183" s="8"/>
      <c r="V183" s="1458"/>
      <c r="W183" s="4659" t="s">
        <v>2253</v>
      </c>
      <c r="X183" s="4657" t="s">
        <v>2254</v>
      </c>
      <c r="Y183" s="4656">
        <v>158</v>
      </c>
      <c r="Z183" s="181">
        <v>253</v>
      </c>
      <c r="AA183" s="182">
        <v>56</v>
      </c>
      <c r="AB183"/>
      <c r="AC183" s="1459"/>
      <c r="AD183" s="4655" t="s">
        <v>2255</v>
      </c>
      <c r="AE183" s="4651" t="s">
        <v>2256</v>
      </c>
      <c r="AF183" s="4650">
        <v>90</v>
      </c>
      <c r="AG183" s="173">
        <v>94</v>
      </c>
      <c r="AH183" s="174">
        <v>107</v>
      </c>
      <c r="AI183"/>
      <c r="AJ183" s="1460"/>
      <c r="AK183" s="4655" t="s">
        <v>2257</v>
      </c>
      <c r="AL183" s="4651" t="s">
        <v>2258</v>
      </c>
      <c r="AM183" s="4650">
        <v>254</v>
      </c>
      <c r="AN183" s="173">
        <v>27</v>
      </c>
      <c r="AO183" s="174">
        <v>0</v>
      </c>
      <c r="AP183" s="8"/>
      <c r="AQ183" s="10">
        <v>1</v>
      </c>
    </row>
    <row r="184" spans="2:43" s="3022" customFormat="1" ht="21" customHeight="1">
      <c r="B184" s="8"/>
      <c r="C184" s="8"/>
      <c r="D184" s="8"/>
      <c r="E184" s="8"/>
      <c r="F184" s="8"/>
      <c r="G184" s="8"/>
      <c r="H184" s="8"/>
      <c r="I184" s="8"/>
      <c r="J184" s="8"/>
      <c r="K184" s="8"/>
      <c r="L184" s="8"/>
      <c r="M184" s="8"/>
      <c r="N184" s="8"/>
      <c r="O184" s="8"/>
      <c r="P184" s="8"/>
      <c r="Q184" s="8"/>
      <c r="R184" s="8"/>
      <c r="S184" s="8"/>
      <c r="T184" s="8"/>
      <c r="U184" s="8"/>
      <c r="V184" s="1461"/>
      <c r="W184" s="4658" t="s">
        <v>2259</v>
      </c>
      <c r="X184" s="4657" t="s">
        <v>2260</v>
      </c>
      <c r="Y184" s="4656">
        <v>173</v>
      </c>
      <c r="Z184" s="181">
        <v>255</v>
      </c>
      <c r="AA184" s="182">
        <v>47</v>
      </c>
      <c r="AB184"/>
      <c r="AC184" s="1462"/>
      <c r="AD184" s="4655" t="s">
        <v>2261</v>
      </c>
      <c r="AE184" s="4651" t="s">
        <v>2262</v>
      </c>
      <c r="AF184" s="4650">
        <v>34</v>
      </c>
      <c r="AG184" s="173">
        <v>66</v>
      </c>
      <c r="AH184" s="174">
        <v>124</v>
      </c>
      <c r="AI184"/>
      <c r="AJ184" s="1463"/>
      <c r="AK184" s="4652" t="s">
        <v>2263</v>
      </c>
      <c r="AL184" s="4651" t="s">
        <v>2264</v>
      </c>
      <c r="AM184" s="4650">
        <v>238</v>
      </c>
      <c r="AN184" s="173">
        <v>99</v>
      </c>
      <c r="AO184" s="174">
        <v>99</v>
      </c>
      <c r="AP184" s="8"/>
      <c r="AQ184" s="10">
        <v>1</v>
      </c>
    </row>
    <row r="185" spans="2:43" s="3022" customFormat="1" ht="21" customHeight="1">
      <c r="B185" s="8"/>
      <c r="C185" s="8"/>
      <c r="D185" s="8"/>
      <c r="E185" s="8"/>
      <c r="F185" s="8"/>
      <c r="G185" s="8"/>
      <c r="H185" s="8"/>
      <c r="I185" s="8"/>
      <c r="J185" s="8"/>
      <c r="K185" s="8"/>
      <c r="L185" s="8"/>
      <c r="M185" s="8"/>
      <c r="N185" s="8"/>
      <c r="O185" s="8"/>
      <c r="P185" s="8"/>
      <c r="Q185" s="8"/>
      <c r="R185" s="8"/>
      <c r="S185" s="8"/>
      <c r="T185" s="8"/>
      <c r="U185" s="8"/>
      <c r="V185" s="1464"/>
      <c r="W185" s="4659" t="s">
        <v>2265</v>
      </c>
      <c r="X185" s="4657" t="s">
        <v>2266</v>
      </c>
      <c r="Y185" s="4656">
        <v>159</v>
      </c>
      <c r="Z185" s="181">
        <v>232</v>
      </c>
      <c r="AA185" s="182">
        <v>85</v>
      </c>
      <c r="AB185"/>
      <c r="AC185" s="1465"/>
      <c r="AD185" s="4655" t="s">
        <v>2267</v>
      </c>
      <c r="AE185" s="4651" t="s">
        <v>2268</v>
      </c>
      <c r="AF185" s="4650">
        <v>0</v>
      </c>
      <c r="AG185" s="173">
        <v>51</v>
      </c>
      <c r="AH185" s="174">
        <v>102</v>
      </c>
      <c r="AI185"/>
      <c r="AJ185" s="1466"/>
      <c r="AK185" s="4655" t="s">
        <v>2269</v>
      </c>
      <c r="AL185" s="4651" t="s">
        <v>2270</v>
      </c>
      <c r="AM185" s="4650">
        <v>196</v>
      </c>
      <c r="AN185" s="173">
        <v>174</v>
      </c>
      <c r="AO185" s="174">
        <v>173</v>
      </c>
      <c r="AP185" s="8"/>
      <c r="AQ185" s="10">
        <v>1</v>
      </c>
    </row>
    <row r="186" spans="2:43" s="3022" customFormat="1" ht="21" customHeight="1">
      <c r="B186" s="8"/>
      <c r="C186" s="8"/>
      <c r="D186" s="8"/>
      <c r="E186" s="8"/>
      <c r="F186" s="8"/>
      <c r="G186" s="8"/>
      <c r="H186" s="8"/>
      <c r="I186" s="8"/>
      <c r="J186" s="8"/>
      <c r="K186" s="8"/>
      <c r="L186" s="8"/>
      <c r="M186" s="8"/>
      <c r="N186" s="8"/>
      <c r="O186" s="8"/>
      <c r="P186" s="8"/>
      <c r="Q186" s="8"/>
      <c r="R186" s="8"/>
      <c r="S186" s="8"/>
      <c r="T186" s="8"/>
      <c r="U186" s="8"/>
      <c r="V186" s="1467"/>
      <c r="W186" s="4659" t="s">
        <v>2271</v>
      </c>
      <c r="X186" s="4657" t="s">
        <v>2272</v>
      </c>
      <c r="Y186" s="4656">
        <v>123</v>
      </c>
      <c r="Z186" s="181">
        <v>160</v>
      </c>
      <c r="AA186" s="182">
        <v>91</v>
      </c>
      <c r="AB186"/>
      <c r="AC186" s="1468"/>
      <c r="AD186" s="4655" t="s">
        <v>2273</v>
      </c>
      <c r="AE186" s="4651" t="s">
        <v>2274</v>
      </c>
      <c r="AF186" s="4650">
        <v>3</v>
      </c>
      <c r="AG186" s="173">
        <v>34</v>
      </c>
      <c r="AH186" s="174">
        <v>76</v>
      </c>
      <c r="AI186"/>
      <c r="AJ186" s="1469"/>
      <c r="AK186" s="4652" t="s">
        <v>2275</v>
      </c>
      <c r="AL186" s="4651" t="s">
        <v>2276</v>
      </c>
      <c r="AM186" s="4650">
        <v>205</v>
      </c>
      <c r="AN186" s="173">
        <v>155</v>
      </c>
      <c r="AO186" s="174">
        <v>155</v>
      </c>
      <c r="AP186" s="8"/>
      <c r="AQ186" s="10">
        <v>1</v>
      </c>
    </row>
    <row r="187" spans="2:43" s="3022" customFormat="1" ht="21" customHeight="1">
      <c r="B187" s="8"/>
      <c r="C187" s="8"/>
      <c r="D187" s="8"/>
      <c r="E187" s="8"/>
      <c r="F187" s="8"/>
      <c r="G187" s="8"/>
      <c r="H187" s="8"/>
      <c r="I187" s="8"/>
      <c r="J187" s="8"/>
      <c r="K187" s="8"/>
      <c r="L187" s="8"/>
      <c r="M187" s="8"/>
      <c r="N187" s="8"/>
      <c r="O187" s="8"/>
      <c r="P187" s="8"/>
      <c r="Q187" s="8"/>
      <c r="R187" s="8"/>
      <c r="S187" s="8"/>
      <c r="T187" s="8"/>
      <c r="U187" s="8"/>
      <c r="V187" s="1470"/>
      <c r="W187" s="4659" t="s">
        <v>2277</v>
      </c>
      <c r="X187" s="4657" t="s">
        <v>2278</v>
      </c>
      <c r="Y187" s="4656">
        <v>86</v>
      </c>
      <c r="Z187" s="181">
        <v>130</v>
      </c>
      <c r="AA187" s="182">
        <v>3</v>
      </c>
      <c r="AB187"/>
      <c r="AC187" s="1471"/>
      <c r="AD187" s="4652" t="s">
        <v>2279</v>
      </c>
      <c r="AE187" s="4651" t="s">
        <v>2280</v>
      </c>
      <c r="AF187" s="4650">
        <v>127</v>
      </c>
      <c r="AG187" s="173">
        <v>0</v>
      </c>
      <c r="AH187" s="174">
        <v>255</v>
      </c>
      <c r="AI187"/>
      <c r="AJ187" s="1472"/>
      <c r="AK187" s="4655" t="s">
        <v>2281</v>
      </c>
      <c r="AL187" s="4651" t="s">
        <v>2282</v>
      </c>
      <c r="AM187" s="4650">
        <v>228</v>
      </c>
      <c r="AN187" s="173">
        <v>113</v>
      </c>
      <c r="AO187" s="174">
        <v>122</v>
      </c>
      <c r="AP187" s="8"/>
      <c r="AQ187" s="10">
        <v>1</v>
      </c>
    </row>
    <row r="188" spans="2:43" s="3022" customFormat="1" ht="21" customHeight="1">
      <c r="B188" s="8"/>
      <c r="C188" s="8"/>
      <c r="D188" s="8"/>
      <c r="E188" s="8"/>
      <c r="F188" s="8"/>
      <c r="G188" s="8"/>
      <c r="H188" s="8"/>
      <c r="I188" s="8"/>
      <c r="J188" s="8"/>
      <c r="K188" s="8"/>
      <c r="L188" s="8"/>
      <c r="M188" s="8"/>
      <c r="N188" s="8"/>
      <c r="O188" s="8"/>
      <c r="P188" s="8"/>
      <c r="Q188" s="8"/>
      <c r="R188" s="8"/>
      <c r="S188" s="8"/>
      <c r="T188" s="8"/>
      <c r="U188" s="8"/>
      <c r="V188" s="1473"/>
      <c r="W188" s="4659" t="s">
        <v>2283</v>
      </c>
      <c r="X188" s="4657" t="s">
        <v>2284</v>
      </c>
      <c r="Y188" s="4656">
        <v>0</v>
      </c>
      <c r="Z188" s="181">
        <v>255</v>
      </c>
      <c r="AA188" s="182">
        <v>255</v>
      </c>
      <c r="AB188"/>
      <c r="AC188" s="1474"/>
      <c r="AD188" s="4652" t="s">
        <v>2285</v>
      </c>
      <c r="AE188" s="4651" t="s">
        <v>2286</v>
      </c>
      <c r="AF188" s="4650">
        <v>155</v>
      </c>
      <c r="AG188" s="173">
        <v>48</v>
      </c>
      <c r="AH188" s="174">
        <v>255</v>
      </c>
      <c r="AI188"/>
      <c r="AJ188" s="1475"/>
      <c r="AK188" s="4655" t="s">
        <v>2287</v>
      </c>
      <c r="AL188" s="4651" t="s">
        <v>2288</v>
      </c>
      <c r="AM188" s="4650">
        <v>247</v>
      </c>
      <c r="AN188" s="173">
        <v>35</v>
      </c>
      <c r="AO188" s="174">
        <v>12</v>
      </c>
      <c r="AP188" s="8"/>
      <c r="AQ188" s="10">
        <v>1</v>
      </c>
    </row>
    <row r="189" spans="2:43" s="3022" customFormat="1" ht="21" customHeight="1">
      <c r="B189" s="8"/>
      <c r="C189" s="8"/>
      <c r="D189" s="8"/>
      <c r="E189" s="8"/>
      <c r="F189" s="8"/>
      <c r="G189" s="8"/>
      <c r="H189" s="8"/>
      <c r="I189" s="8"/>
      <c r="J189" s="8"/>
      <c r="K189" s="8"/>
      <c r="L189" s="8"/>
      <c r="M189" s="8"/>
      <c r="N189" s="8"/>
      <c r="O189" s="8"/>
      <c r="P189" s="8"/>
      <c r="Q189" s="8"/>
      <c r="R189" s="8"/>
      <c r="S189" s="8"/>
      <c r="T189" s="8"/>
      <c r="U189" s="8"/>
      <c r="V189" s="1476"/>
      <c r="W189" s="4658" t="s">
        <v>2289</v>
      </c>
      <c r="X189" s="4657" t="s">
        <v>2290</v>
      </c>
      <c r="Y189" s="4656">
        <v>180</v>
      </c>
      <c r="Z189" s="181">
        <v>205</v>
      </c>
      <c r="AA189" s="182">
        <v>205</v>
      </c>
      <c r="AB189"/>
      <c r="AC189" s="1477"/>
      <c r="AD189" s="4652" t="s">
        <v>2291</v>
      </c>
      <c r="AE189" s="4651" t="s">
        <v>2292</v>
      </c>
      <c r="AF189" s="4650">
        <v>159</v>
      </c>
      <c r="AG189" s="173">
        <v>121</v>
      </c>
      <c r="AH189" s="174">
        <v>238</v>
      </c>
      <c r="AI189"/>
      <c r="AJ189" s="1478"/>
      <c r="AK189" s="4655" t="s">
        <v>2293</v>
      </c>
      <c r="AL189" s="4651" t="s">
        <v>2294</v>
      </c>
      <c r="AM189" s="4650">
        <v>187</v>
      </c>
      <c r="AN189" s="173">
        <v>172</v>
      </c>
      <c r="AO189" s="174">
        <v>172</v>
      </c>
      <c r="AP189" s="8"/>
      <c r="AQ189" s="10">
        <v>1</v>
      </c>
    </row>
    <row r="190" spans="2:43" s="3022" customFormat="1" ht="21" customHeight="1">
      <c r="B190" s="8"/>
      <c r="C190" s="8"/>
      <c r="D190" s="8"/>
      <c r="E190" s="8"/>
      <c r="F190" s="8"/>
      <c r="G190" s="8"/>
      <c r="H190" s="8"/>
      <c r="I190" s="8"/>
      <c r="J190" s="8"/>
      <c r="K190" s="8"/>
      <c r="L190" s="8"/>
      <c r="M190" s="8"/>
      <c r="N190" s="8"/>
      <c r="O190" s="8"/>
      <c r="P190" s="8"/>
      <c r="Q190" s="8"/>
      <c r="R190" s="8"/>
      <c r="S190" s="8"/>
      <c r="T190" s="8"/>
      <c r="U190" s="8"/>
      <c r="V190" s="1479"/>
      <c r="W190" s="4658" t="s">
        <v>2295</v>
      </c>
      <c r="X190" s="4657" t="s">
        <v>2296</v>
      </c>
      <c r="Y190" s="4656">
        <v>141</v>
      </c>
      <c r="Z190" s="181">
        <v>238</v>
      </c>
      <c r="AA190" s="182">
        <v>238</v>
      </c>
      <c r="AB190"/>
      <c r="AC190" s="1480"/>
      <c r="AD190" s="4652" t="s">
        <v>2297</v>
      </c>
      <c r="AE190" s="4651" t="s">
        <v>2298</v>
      </c>
      <c r="AF190" s="4650">
        <v>171</v>
      </c>
      <c r="AG190" s="173">
        <v>130</v>
      </c>
      <c r="AH190" s="174">
        <v>255</v>
      </c>
      <c r="AI190"/>
      <c r="AJ190" s="1481"/>
      <c r="AK190" s="4655" t="s">
        <v>2299</v>
      </c>
      <c r="AL190" s="4651" t="s">
        <v>2300</v>
      </c>
      <c r="AM190" s="4650">
        <v>230</v>
      </c>
      <c r="AN190" s="173">
        <v>103</v>
      </c>
      <c r="AO190" s="174">
        <v>97</v>
      </c>
      <c r="AP190" s="8"/>
      <c r="AQ190" s="10">
        <v>1</v>
      </c>
    </row>
    <row r="191" spans="2:43" s="3022" customFormat="1" ht="21" customHeight="1">
      <c r="B191" s="8"/>
      <c r="C191" s="8"/>
      <c r="D191" s="8"/>
      <c r="E191" s="8"/>
      <c r="F191" s="8"/>
      <c r="G191" s="8"/>
      <c r="H191" s="8"/>
      <c r="I191" s="8"/>
      <c r="J191" s="8"/>
      <c r="K191" s="8"/>
      <c r="L191" s="8"/>
      <c r="M191" s="8"/>
      <c r="N191" s="8"/>
      <c r="O191" s="8"/>
      <c r="P191" s="8"/>
      <c r="Q191" s="8"/>
      <c r="R191" s="8"/>
      <c r="S191" s="8"/>
      <c r="T191" s="8"/>
      <c r="U191" s="8"/>
      <c r="V191" s="1482"/>
      <c r="W191" s="4659" t="s">
        <v>2301</v>
      </c>
      <c r="X191" s="4657" t="s">
        <v>2302</v>
      </c>
      <c r="Y191" s="4656">
        <v>121</v>
      </c>
      <c r="Z191" s="181">
        <v>248</v>
      </c>
      <c r="AA191" s="182">
        <v>248</v>
      </c>
      <c r="AB191"/>
      <c r="AC191" s="1483"/>
      <c r="AD191" s="4655" t="s">
        <v>2303</v>
      </c>
      <c r="AE191" s="4651" t="s">
        <v>2304</v>
      </c>
      <c r="AF191" s="4650">
        <v>210</v>
      </c>
      <c r="AG191" s="173">
        <v>202</v>
      </c>
      <c r="AH191" s="174">
        <v>236</v>
      </c>
      <c r="AI191"/>
      <c r="AJ191" s="1484"/>
      <c r="AK191" s="4652" t="s">
        <v>2305</v>
      </c>
      <c r="AL191" s="4651" t="s">
        <v>2306</v>
      </c>
      <c r="AM191" s="4650">
        <v>238</v>
      </c>
      <c r="AN191" s="173">
        <v>92</v>
      </c>
      <c r="AO191" s="174">
        <v>66</v>
      </c>
      <c r="AP191" s="8"/>
      <c r="AQ191" s="10">
        <v>1</v>
      </c>
    </row>
    <row r="192" spans="2:43" s="3022" customFormat="1" ht="21" customHeight="1">
      <c r="B192" s="8"/>
      <c r="C192" s="8"/>
      <c r="D192" s="8"/>
      <c r="E192" s="8"/>
      <c r="F192" s="8"/>
      <c r="G192" s="8"/>
      <c r="H192" s="8"/>
      <c r="I192" s="8"/>
      <c r="J192" s="8"/>
      <c r="K192" s="8"/>
      <c r="L192" s="8"/>
      <c r="M192" s="8"/>
      <c r="N192" s="8"/>
      <c r="O192" s="8"/>
      <c r="P192" s="8"/>
      <c r="Q192" s="8"/>
      <c r="R192" s="8"/>
      <c r="S192" s="8"/>
      <c r="T192" s="8"/>
      <c r="U192" s="8"/>
      <c r="V192" s="1485"/>
      <c r="W192" s="4658" t="s">
        <v>2307</v>
      </c>
      <c r="X192" s="4657" t="s">
        <v>2308</v>
      </c>
      <c r="Y192" s="4656">
        <v>193</v>
      </c>
      <c r="Z192" s="181">
        <v>205</v>
      </c>
      <c r="AA192" s="182">
        <v>205</v>
      </c>
      <c r="AB192"/>
      <c r="AC192" s="1486"/>
      <c r="AD192" s="4655" t="s">
        <v>2309</v>
      </c>
      <c r="AE192" s="4651" t="s">
        <v>2310</v>
      </c>
      <c r="AF192" s="4650">
        <v>220</v>
      </c>
      <c r="AG192" s="173">
        <v>208</v>
      </c>
      <c r="AH192" s="174">
        <v>255</v>
      </c>
      <c r="AI192"/>
      <c r="AJ192" s="1487"/>
      <c r="AK192" s="4652" t="s">
        <v>2311</v>
      </c>
      <c r="AL192" s="4651" t="s">
        <v>2312</v>
      </c>
      <c r="AM192" s="4650">
        <v>238</v>
      </c>
      <c r="AN192" s="173">
        <v>59</v>
      </c>
      <c r="AO192" s="174">
        <v>59</v>
      </c>
      <c r="AP192" s="8"/>
      <c r="AQ192" s="10">
        <v>1</v>
      </c>
    </row>
    <row r="193" spans="2:43" s="3022" customFormat="1" ht="21" customHeight="1">
      <c r="B193" s="8"/>
      <c r="C193" s="8"/>
      <c r="D193" s="8"/>
      <c r="E193" s="8"/>
      <c r="F193" s="8"/>
      <c r="G193" s="8"/>
      <c r="H193" s="8"/>
      <c r="I193" s="8"/>
      <c r="J193" s="8"/>
      <c r="K193" s="8"/>
      <c r="L193" s="8"/>
      <c r="M193" s="8"/>
      <c r="N193" s="8"/>
      <c r="O193" s="8"/>
      <c r="P193" s="8"/>
      <c r="Q193" s="8"/>
      <c r="R193" s="8"/>
      <c r="S193" s="8"/>
      <c r="T193" s="8"/>
      <c r="U193" s="8"/>
      <c r="V193" s="1488"/>
      <c r="W193" s="4658" t="s">
        <v>2313</v>
      </c>
      <c r="X193" s="4657" t="s">
        <v>2314</v>
      </c>
      <c r="Y193" s="4656">
        <v>173</v>
      </c>
      <c r="Z193" s="181">
        <v>234</v>
      </c>
      <c r="AA193" s="182">
        <v>234</v>
      </c>
      <c r="AB193"/>
      <c r="AC193" s="1489"/>
      <c r="AD193" s="4652" t="s">
        <v>2315</v>
      </c>
      <c r="AE193" s="4651" t="s">
        <v>2316</v>
      </c>
      <c r="AF193" s="4650">
        <v>145</v>
      </c>
      <c r="AG193" s="173">
        <v>44</v>
      </c>
      <c r="AH193" s="174">
        <v>238</v>
      </c>
      <c r="AI193"/>
      <c r="AJ193" s="1490"/>
      <c r="AK193" s="4652" t="s">
        <v>2317</v>
      </c>
      <c r="AL193" s="4651" t="s">
        <v>2318</v>
      </c>
      <c r="AM193" s="4650">
        <v>238</v>
      </c>
      <c r="AN193" s="173">
        <v>44</v>
      </c>
      <c r="AO193" s="174">
        <v>44</v>
      </c>
      <c r="AP193" s="8"/>
      <c r="AQ193" s="10">
        <v>1</v>
      </c>
    </row>
    <row r="194" spans="2:43" s="3022" customFormat="1" ht="21" customHeight="1">
      <c r="B194" s="8"/>
      <c r="C194" s="8"/>
      <c r="D194" s="8"/>
      <c r="E194" s="8"/>
      <c r="F194" s="8"/>
      <c r="G194" s="8"/>
      <c r="H194" s="8"/>
      <c r="I194" s="8"/>
      <c r="J194" s="8"/>
      <c r="K194" s="8"/>
      <c r="L194" s="8"/>
      <c r="M194" s="8"/>
      <c r="N194" s="8"/>
      <c r="O194" s="8"/>
      <c r="P194" s="8"/>
      <c r="Q194" s="8"/>
      <c r="R194" s="8"/>
      <c r="S194" s="8"/>
      <c r="T194" s="8"/>
      <c r="U194" s="8"/>
      <c r="V194" s="1491"/>
      <c r="W194" s="4658" t="s">
        <v>2319</v>
      </c>
      <c r="X194" s="4657" t="s">
        <v>2320</v>
      </c>
      <c r="Y194" s="4656">
        <v>174</v>
      </c>
      <c r="Z194" s="181">
        <v>238</v>
      </c>
      <c r="AA194" s="182">
        <v>238</v>
      </c>
      <c r="AB194"/>
      <c r="AC194" s="1492"/>
      <c r="AD194" s="4652" t="s">
        <v>2321</v>
      </c>
      <c r="AE194" s="4651" t="s">
        <v>2322</v>
      </c>
      <c r="AF194" s="4650">
        <v>147</v>
      </c>
      <c r="AG194" s="173">
        <v>112</v>
      </c>
      <c r="AH194" s="174">
        <v>219</v>
      </c>
      <c r="AI194"/>
      <c r="AJ194" s="1493"/>
      <c r="AK194" s="4655" t="s">
        <v>2323</v>
      </c>
      <c r="AL194" s="4651" t="s">
        <v>2324</v>
      </c>
      <c r="AM194" s="4650">
        <v>238</v>
      </c>
      <c r="AN194" s="173">
        <v>16</v>
      </c>
      <c r="AO194" s="174">
        <v>16</v>
      </c>
      <c r="AP194" s="8"/>
      <c r="AQ194" s="10">
        <v>1</v>
      </c>
    </row>
    <row r="195" spans="2:43" s="3022" customFormat="1" ht="21" customHeight="1">
      <c r="B195" s="8"/>
      <c r="C195" s="8"/>
      <c r="D195" s="8"/>
      <c r="E195" s="8"/>
      <c r="F195" s="8"/>
      <c r="G195" s="8"/>
      <c r="H195" s="8"/>
      <c r="I195" s="8"/>
      <c r="J195" s="8"/>
      <c r="K195" s="8"/>
      <c r="L195" s="8"/>
      <c r="M195" s="8"/>
      <c r="N195" s="8"/>
      <c r="O195" s="8"/>
      <c r="P195" s="8"/>
      <c r="Q195" s="8"/>
      <c r="R195" s="8"/>
      <c r="S195" s="8"/>
      <c r="T195" s="8"/>
      <c r="U195" s="8"/>
      <c r="V195" s="1494"/>
      <c r="W195" s="4658" t="s">
        <v>2325</v>
      </c>
      <c r="X195" s="4657" t="s">
        <v>2326</v>
      </c>
      <c r="Y195" s="4656">
        <v>175</v>
      </c>
      <c r="Z195" s="181">
        <v>238</v>
      </c>
      <c r="AA195" s="182">
        <v>238</v>
      </c>
      <c r="AB195"/>
      <c r="AC195" s="1495"/>
      <c r="AD195" s="4652" t="s">
        <v>2327</v>
      </c>
      <c r="AE195" s="4651" t="s">
        <v>2328</v>
      </c>
      <c r="AF195" s="4650">
        <v>138</v>
      </c>
      <c r="AG195" s="173">
        <v>43</v>
      </c>
      <c r="AH195" s="174">
        <v>226</v>
      </c>
      <c r="AI195"/>
      <c r="AJ195" s="1496"/>
      <c r="AK195" s="4655" t="s">
        <v>2329</v>
      </c>
      <c r="AL195" s="4651" t="s">
        <v>2330</v>
      </c>
      <c r="AM195" s="4650">
        <v>233</v>
      </c>
      <c r="AN195" s="173">
        <v>56</v>
      </c>
      <c r="AO195" s="174">
        <v>63</v>
      </c>
      <c r="AP195" s="8"/>
      <c r="AQ195" s="10">
        <v>1</v>
      </c>
    </row>
    <row r="196" spans="2:43" s="3022" customFormat="1" ht="21" customHeight="1">
      <c r="B196" s="8"/>
      <c r="C196" s="8"/>
      <c r="D196" s="8"/>
      <c r="E196" s="8"/>
      <c r="F196" s="8"/>
      <c r="G196" s="8"/>
      <c r="H196" s="8"/>
      <c r="I196" s="8"/>
      <c r="J196" s="8"/>
      <c r="K196" s="8"/>
      <c r="L196" s="8"/>
      <c r="M196" s="8"/>
      <c r="N196" s="8"/>
      <c r="O196" s="8"/>
      <c r="P196" s="8"/>
      <c r="Q196" s="8"/>
      <c r="R196" s="8"/>
      <c r="S196" s="8"/>
      <c r="T196" s="8"/>
      <c r="U196" s="8"/>
      <c r="V196" s="1497"/>
      <c r="W196" s="4658" t="s">
        <v>2331</v>
      </c>
      <c r="X196" s="4657" t="s">
        <v>2332</v>
      </c>
      <c r="Y196" s="4656">
        <v>151</v>
      </c>
      <c r="Z196" s="181">
        <v>255</v>
      </c>
      <c r="AA196" s="182">
        <v>255</v>
      </c>
      <c r="AB196"/>
      <c r="AC196" s="1498"/>
      <c r="AD196" s="4652" t="s">
        <v>2333</v>
      </c>
      <c r="AE196" s="4651" t="s">
        <v>2334</v>
      </c>
      <c r="AF196" s="4650">
        <v>137</v>
      </c>
      <c r="AG196" s="173">
        <v>104</v>
      </c>
      <c r="AH196" s="174">
        <v>205</v>
      </c>
      <c r="AI196"/>
      <c r="AJ196" s="1499"/>
      <c r="AK196" s="4652" t="s">
        <v>2335</v>
      </c>
      <c r="AL196" s="4651" t="s">
        <v>2336</v>
      </c>
      <c r="AM196" s="4650">
        <v>238</v>
      </c>
      <c r="AN196" s="173">
        <v>0</v>
      </c>
      <c r="AO196" s="174">
        <v>0</v>
      </c>
      <c r="AP196" s="8"/>
      <c r="AQ196" s="10">
        <v>1</v>
      </c>
    </row>
    <row r="197" spans="2:43" s="3022" customFormat="1" ht="21" customHeight="1">
      <c r="B197" s="8"/>
      <c r="C197" s="8"/>
      <c r="D197" s="8"/>
      <c r="E197" s="8"/>
      <c r="F197" s="8"/>
      <c r="G197" s="8"/>
      <c r="H197" s="8"/>
      <c r="I197" s="8"/>
      <c r="J197" s="8"/>
      <c r="K197" s="8"/>
      <c r="L197" s="8"/>
      <c r="M197" s="8"/>
      <c r="N197" s="8"/>
      <c r="O197" s="8"/>
      <c r="P197" s="8"/>
      <c r="Q197" s="8"/>
      <c r="R197" s="8"/>
      <c r="S197" s="8"/>
      <c r="T197" s="8"/>
      <c r="U197" s="8"/>
      <c r="V197" s="1500"/>
      <c r="W197" s="4658" t="s">
        <v>2337</v>
      </c>
      <c r="X197" s="4657" t="s">
        <v>2338</v>
      </c>
      <c r="Y197" s="4656">
        <v>209</v>
      </c>
      <c r="Z197" s="181">
        <v>238</v>
      </c>
      <c r="AA197" s="182">
        <v>238</v>
      </c>
      <c r="AB197"/>
      <c r="AC197" s="1501"/>
      <c r="AD197" s="4655" t="s">
        <v>2339</v>
      </c>
      <c r="AE197" s="4651" t="s">
        <v>2340</v>
      </c>
      <c r="AF197" s="4650">
        <v>144</v>
      </c>
      <c r="AG197" s="173">
        <v>101</v>
      </c>
      <c r="AH197" s="174">
        <v>202</v>
      </c>
      <c r="AI197"/>
      <c r="AJ197" s="1502"/>
      <c r="AK197" s="4652" t="s">
        <v>2341</v>
      </c>
      <c r="AL197" s="4651" t="s">
        <v>2336</v>
      </c>
      <c r="AM197" s="4650">
        <v>238</v>
      </c>
      <c r="AN197" s="173">
        <v>64</v>
      </c>
      <c r="AO197" s="174">
        <v>0</v>
      </c>
      <c r="AP197" s="8"/>
      <c r="AQ197" s="10">
        <v>1</v>
      </c>
    </row>
    <row r="198" spans="2:43" s="3022" customFormat="1" ht="21" customHeight="1">
      <c r="B198" s="8"/>
      <c r="C198" s="8"/>
      <c r="D198" s="8"/>
      <c r="E198" s="8"/>
      <c r="F198" s="8"/>
      <c r="G198" s="8"/>
      <c r="H198" s="8"/>
      <c r="I198" s="8"/>
      <c r="J198" s="8"/>
      <c r="K198" s="8"/>
      <c r="L198" s="8"/>
      <c r="M198" s="8"/>
      <c r="N198" s="8"/>
      <c r="O198" s="8"/>
      <c r="P198" s="8"/>
      <c r="Q198" s="8"/>
      <c r="R198" s="8"/>
      <c r="S198" s="8"/>
      <c r="T198" s="8"/>
      <c r="U198" s="8"/>
      <c r="V198" s="1503"/>
      <c r="W198" s="4658" t="s">
        <v>2342</v>
      </c>
      <c r="X198" s="4657" t="s">
        <v>2343</v>
      </c>
      <c r="Y198" s="4656">
        <v>187</v>
      </c>
      <c r="Z198" s="181">
        <v>255</v>
      </c>
      <c r="AA198" s="182">
        <v>255</v>
      </c>
      <c r="AB198"/>
      <c r="AC198" s="1504"/>
      <c r="AD198" s="4652" t="s">
        <v>2344</v>
      </c>
      <c r="AE198" s="4651" t="s">
        <v>2345</v>
      </c>
      <c r="AF198" s="4650">
        <v>125</v>
      </c>
      <c r="AG198" s="173">
        <v>38</v>
      </c>
      <c r="AH198" s="174">
        <v>205</v>
      </c>
      <c r="AI198"/>
      <c r="AJ198" s="1505"/>
      <c r="AK198" s="4655" t="s">
        <v>2346</v>
      </c>
      <c r="AL198" s="4651" t="s">
        <v>2347</v>
      </c>
      <c r="AM198" s="4650">
        <v>237</v>
      </c>
      <c r="AN198" s="173">
        <v>0</v>
      </c>
      <c r="AO198" s="174">
        <v>0</v>
      </c>
      <c r="AP198" s="8"/>
      <c r="AQ198" s="10">
        <v>1</v>
      </c>
    </row>
    <row r="199" spans="2:43" s="3022" customFormat="1" ht="21" customHeight="1">
      <c r="B199" s="8"/>
      <c r="C199" s="8"/>
      <c r="D199" s="8"/>
      <c r="E199" s="8"/>
      <c r="F199" s="8"/>
      <c r="G199" s="8"/>
      <c r="H199" s="8"/>
      <c r="I199" s="8"/>
      <c r="J199" s="8"/>
      <c r="K199" s="8"/>
      <c r="L199" s="8"/>
      <c r="M199" s="8"/>
      <c r="N199" s="8"/>
      <c r="O199" s="8"/>
      <c r="P199" s="8"/>
      <c r="Q199" s="8"/>
      <c r="R199" s="8"/>
      <c r="S199" s="8"/>
      <c r="T199" s="8"/>
      <c r="U199" s="8"/>
      <c r="V199" s="1506"/>
      <c r="W199" s="4658" t="s">
        <v>2348</v>
      </c>
      <c r="X199" s="4657" t="s">
        <v>2349</v>
      </c>
      <c r="Y199" s="4656">
        <v>224</v>
      </c>
      <c r="Z199" s="181">
        <v>238</v>
      </c>
      <c r="AA199" s="182">
        <v>238</v>
      </c>
      <c r="AB199"/>
      <c r="AC199" s="1507"/>
      <c r="AD199" s="4652" t="s">
        <v>2350</v>
      </c>
      <c r="AE199" s="4651" t="s">
        <v>2351</v>
      </c>
      <c r="AF199" s="4650">
        <v>99</v>
      </c>
      <c r="AG199" s="173">
        <v>86</v>
      </c>
      <c r="AH199" s="174">
        <v>136</v>
      </c>
      <c r="AI199"/>
      <c r="AJ199" s="1508"/>
      <c r="AK199" s="4655" t="s">
        <v>2352</v>
      </c>
      <c r="AL199" s="4651" t="s">
        <v>2353</v>
      </c>
      <c r="AM199" s="4650">
        <v>231</v>
      </c>
      <c r="AN199" s="173">
        <v>62</v>
      </c>
      <c r="AO199" s="174">
        <v>1</v>
      </c>
      <c r="AP199" s="8"/>
      <c r="AQ199" s="10">
        <v>1</v>
      </c>
    </row>
    <row r="200" spans="2:43" s="3022" customFormat="1" ht="21" customHeight="1">
      <c r="B200" s="8"/>
      <c r="C200" s="8"/>
      <c r="D200" s="8"/>
      <c r="E200" s="8"/>
      <c r="F200" s="8"/>
      <c r="G200" s="8"/>
      <c r="H200" s="8"/>
      <c r="I200" s="8"/>
      <c r="J200" s="8"/>
      <c r="K200" s="8"/>
      <c r="L200" s="8"/>
      <c r="M200" s="8"/>
      <c r="N200" s="8"/>
      <c r="O200" s="8"/>
      <c r="P200" s="8"/>
      <c r="Q200" s="8"/>
      <c r="R200" s="8"/>
      <c r="S200" s="8"/>
      <c r="T200" s="8"/>
      <c r="U200" s="8"/>
      <c r="V200" s="1509"/>
      <c r="W200" s="4658" t="s">
        <v>2354</v>
      </c>
      <c r="X200" s="4657" t="s">
        <v>2355</v>
      </c>
      <c r="Y200" s="4656">
        <v>224</v>
      </c>
      <c r="Z200" s="181">
        <v>255</v>
      </c>
      <c r="AA200" s="182">
        <v>255</v>
      </c>
      <c r="AB200"/>
      <c r="AC200" s="1510"/>
      <c r="AD200" s="4652" t="s">
        <v>2356</v>
      </c>
      <c r="AE200" s="4651" t="s">
        <v>2357</v>
      </c>
      <c r="AF200" s="4650">
        <v>93</v>
      </c>
      <c r="AG200" s="173">
        <v>71</v>
      </c>
      <c r="AH200" s="174">
        <v>139</v>
      </c>
      <c r="AI200"/>
      <c r="AJ200" s="1511"/>
      <c r="AK200" s="4652" t="s">
        <v>2358</v>
      </c>
      <c r="AL200" s="4651" t="s">
        <v>2359</v>
      </c>
      <c r="AM200" s="4650">
        <v>188</v>
      </c>
      <c r="AN200" s="173">
        <v>143</v>
      </c>
      <c r="AO200" s="174">
        <v>143</v>
      </c>
      <c r="AP200" s="8"/>
      <c r="AQ200" s="10">
        <v>1</v>
      </c>
    </row>
    <row r="201" spans="2:43" s="3022" customFormat="1" ht="21" customHeight="1">
      <c r="B201" s="8"/>
      <c r="C201" s="8"/>
      <c r="D201" s="8"/>
      <c r="E201" s="8"/>
      <c r="F201" s="8"/>
      <c r="G201" s="8"/>
      <c r="H201" s="8"/>
      <c r="I201" s="8"/>
      <c r="J201" s="8"/>
      <c r="K201" s="8"/>
      <c r="L201" s="8"/>
      <c r="M201" s="8"/>
      <c r="N201" s="8"/>
      <c r="O201" s="8"/>
      <c r="P201" s="8"/>
      <c r="Q201" s="8"/>
      <c r="R201" s="8"/>
      <c r="S201" s="8"/>
      <c r="T201" s="8"/>
      <c r="U201" s="8"/>
      <c r="V201" s="1512"/>
      <c r="W201" s="4658" t="s">
        <v>2360</v>
      </c>
      <c r="X201" s="4657" t="s">
        <v>2361</v>
      </c>
      <c r="Y201" s="4656">
        <v>240</v>
      </c>
      <c r="Z201" s="181">
        <v>255</v>
      </c>
      <c r="AA201" s="182">
        <v>255</v>
      </c>
      <c r="AB201"/>
      <c r="AC201" s="1513"/>
      <c r="AD201" s="4655" t="s">
        <v>2362</v>
      </c>
      <c r="AE201" s="4651" t="s">
        <v>2363</v>
      </c>
      <c r="AF201" s="4650">
        <v>96</v>
      </c>
      <c r="AG201" s="173">
        <v>78</v>
      </c>
      <c r="AH201" s="174">
        <v>129</v>
      </c>
      <c r="AI201"/>
      <c r="AJ201" s="1514"/>
      <c r="AK201" s="4655" t="s">
        <v>2364</v>
      </c>
      <c r="AL201" s="4651" t="s">
        <v>2365</v>
      </c>
      <c r="AM201" s="4650">
        <v>226</v>
      </c>
      <c r="AN201" s="173">
        <v>19</v>
      </c>
      <c r="AO201" s="174">
        <v>19</v>
      </c>
      <c r="AP201" s="8"/>
      <c r="AQ201" s="10">
        <v>1</v>
      </c>
    </row>
    <row r="202" spans="2:43" s="3022" customFormat="1" ht="21" customHeight="1">
      <c r="B202" s="8"/>
      <c r="C202" s="8"/>
      <c r="D202" s="8"/>
      <c r="E202" s="8"/>
      <c r="F202" s="8"/>
      <c r="G202" s="8"/>
      <c r="H202" s="8"/>
      <c r="I202" s="8"/>
      <c r="J202" s="8"/>
      <c r="K202" s="8"/>
      <c r="L202" s="8"/>
      <c r="M202" s="8"/>
      <c r="N202" s="8"/>
      <c r="O202" s="8"/>
      <c r="P202" s="8"/>
      <c r="Q202" s="8"/>
      <c r="R202" s="8"/>
      <c r="S202" s="8"/>
      <c r="T202" s="8"/>
      <c r="U202" s="8"/>
      <c r="V202" s="1515"/>
      <c r="W202" s="4659" t="s">
        <v>2366</v>
      </c>
      <c r="X202" s="4657" t="s">
        <v>2367</v>
      </c>
      <c r="Y202" s="4656">
        <v>242</v>
      </c>
      <c r="Z202" s="181">
        <v>255</v>
      </c>
      <c r="AA202" s="182">
        <v>255</v>
      </c>
      <c r="AB202"/>
      <c r="AC202" s="1516"/>
      <c r="AD202" s="4655" t="s">
        <v>2368</v>
      </c>
      <c r="AE202" s="4651" t="s">
        <v>2369</v>
      </c>
      <c r="AF202" s="4650">
        <v>85</v>
      </c>
      <c r="AG202" s="173">
        <v>76</v>
      </c>
      <c r="AH202" s="174">
        <v>105</v>
      </c>
      <c r="AI202"/>
      <c r="AJ202" s="1517"/>
      <c r="AK202" s="4655" t="s">
        <v>2370</v>
      </c>
      <c r="AL202" s="4651" t="s">
        <v>2371</v>
      </c>
      <c r="AM202" s="4650">
        <v>192</v>
      </c>
      <c r="AN202" s="173">
        <v>128</v>
      </c>
      <c r="AO202" s="174">
        <v>129</v>
      </c>
      <c r="AP202" s="8"/>
      <c r="AQ202" s="10">
        <v>1</v>
      </c>
    </row>
    <row r="203" spans="2:43" s="3022" customFormat="1" ht="21" customHeight="1">
      <c r="B203" s="8"/>
      <c r="C203" s="8"/>
      <c r="D203" s="8"/>
      <c r="E203" s="8"/>
      <c r="F203" s="8"/>
      <c r="G203" s="8"/>
      <c r="H203" s="8"/>
      <c r="I203" s="8"/>
      <c r="J203" s="8"/>
      <c r="K203" s="8"/>
      <c r="L203" s="8"/>
      <c r="M203" s="8"/>
      <c r="N203" s="8"/>
      <c r="O203" s="8"/>
      <c r="P203" s="8"/>
      <c r="Q203" s="8"/>
      <c r="R203" s="8"/>
      <c r="S203" s="8"/>
      <c r="T203" s="8"/>
      <c r="U203" s="8"/>
      <c r="V203" s="1518"/>
      <c r="W203" s="4659" t="s">
        <v>2372</v>
      </c>
      <c r="X203" s="4657" t="s">
        <v>2373</v>
      </c>
      <c r="Y203" s="4656">
        <v>244</v>
      </c>
      <c r="Z203" s="181">
        <v>254</v>
      </c>
      <c r="AA203" s="182">
        <v>254</v>
      </c>
      <c r="AB203"/>
      <c r="AC203" s="1519"/>
      <c r="AD203" s="4652" t="s">
        <v>2374</v>
      </c>
      <c r="AE203" s="4651" t="s">
        <v>2375</v>
      </c>
      <c r="AF203" s="4650">
        <v>173</v>
      </c>
      <c r="AG203" s="173">
        <v>216</v>
      </c>
      <c r="AH203" s="174">
        <v>230</v>
      </c>
      <c r="AI203"/>
      <c r="AJ203" s="1520"/>
      <c r="AK203" s="4655" t="s">
        <v>2376</v>
      </c>
      <c r="AL203" s="4651" t="s">
        <v>2377</v>
      </c>
      <c r="AM203" s="4650">
        <v>222</v>
      </c>
      <c r="AN203" s="173">
        <v>41</v>
      </c>
      <c r="AO203" s="174">
        <v>22</v>
      </c>
      <c r="AP203" s="8"/>
      <c r="AQ203" s="10">
        <v>1</v>
      </c>
    </row>
    <row r="204" spans="2:43" s="3022" customFormat="1" ht="21" customHeight="1">
      <c r="B204" s="8"/>
      <c r="C204" s="8"/>
      <c r="D204" s="8"/>
      <c r="E204" s="8"/>
      <c r="F204" s="8"/>
      <c r="G204" s="8"/>
      <c r="H204" s="8"/>
      <c r="I204" s="8"/>
      <c r="J204" s="8"/>
      <c r="K204" s="8"/>
      <c r="L204" s="8"/>
      <c r="M204" s="8"/>
      <c r="N204" s="8"/>
      <c r="O204" s="8"/>
      <c r="P204" s="8"/>
      <c r="Q204" s="8"/>
      <c r="R204" s="8"/>
      <c r="S204" s="8"/>
      <c r="T204" s="8"/>
      <c r="U204" s="8"/>
      <c r="V204" s="1521"/>
      <c r="W204" s="4659" t="s">
        <v>2378</v>
      </c>
      <c r="X204" s="4657" t="s">
        <v>2379</v>
      </c>
      <c r="Y204" s="4656">
        <v>246</v>
      </c>
      <c r="Z204" s="181">
        <v>254</v>
      </c>
      <c r="AA204" s="182">
        <v>254</v>
      </c>
      <c r="AB204"/>
      <c r="AC204" s="1522"/>
      <c r="AD204" s="4652" t="s">
        <v>2380</v>
      </c>
      <c r="AE204" s="4651" t="s">
        <v>2381</v>
      </c>
      <c r="AF204" s="4650">
        <v>178</v>
      </c>
      <c r="AG204" s="173">
        <v>223</v>
      </c>
      <c r="AH204" s="174">
        <v>238</v>
      </c>
      <c r="AI204"/>
      <c r="AJ204" s="1523"/>
      <c r="AK204" s="4652" t="s">
        <v>2382</v>
      </c>
      <c r="AL204" s="4651" t="s">
        <v>2383</v>
      </c>
      <c r="AM204" s="4650">
        <v>205</v>
      </c>
      <c r="AN204" s="173">
        <v>92</v>
      </c>
      <c r="AO204" s="174">
        <v>92</v>
      </c>
      <c r="AP204" s="8"/>
      <c r="AQ204" s="10">
        <v>1</v>
      </c>
    </row>
    <row r="205" spans="2:43" s="3022" customFormat="1" ht="21" customHeight="1">
      <c r="B205" s="8"/>
      <c r="C205" s="8"/>
      <c r="D205" s="8"/>
      <c r="E205" s="8"/>
      <c r="F205" s="8"/>
      <c r="G205" s="8"/>
      <c r="H205" s="8"/>
      <c r="I205" s="8"/>
      <c r="J205" s="8"/>
      <c r="K205" s="8"/>
      <c r="L205" s="8"/>
      <c r="M205" s="8"/>
      <c r="N205" s="8"/>
      <c r="O205" s="8"/>
      <c r="P205" s="8"/>
      <c r="Q205" s="8"/>
      <c r="R205" s="8"/>
      <c r="S205" s="8"/>
      <c r="T205" s="8"/>
      <c r="U205" s="8"/>
      <c r="V205" s="1524"/>
      <c r="W205" s="4659" t="s">
        <v>2384</v>
      </c>
      <c r="X205" s="4657" t="s">
        <v>2385</v>
      </c>
      <c r="Y205" s="4656">
        <v>43</v>
      </c>
      <c r="Z205" s="181">
        <v>250</v>
      </c>
      <c r="AA205" s="182">
        <v>250</v>
      </c>
      <c r="AB205"/>
      <c r="AC205" s="1525"/>
      <c r="AD205" s="4655" t="s">
        <v>2386</v>
      </c>
      <c r="AE205" s="4651" t="s">
        <v>2387</v>
      </c>
      <c r="AF205" s="4650">
        <v>169</v>
      </c>
      <c r="AG205" s="173">
        <v>234</v>
      </c>
      <c r="AH205" s="174">
        <v>254</v>
      </c>
      <c r="AI205"/>
      <c r="AJ205" s="1526"/>
      <c r="AK205" s="4655" t="s">
        <v>2388</v>
      </c>
      <c r="AL205" s="4651" t="s">
        <v>2389</v>
      </c>
      <c r="AM205" s="4650">
        <v>219</v>
      </c>
      <c r="AN205" s="173">
        <v>23</v>
      </c>
      <c r="AO205" s="174">
        <v>2</v>
      </c>
      <c r="AP205" s="8"/>
      <c r="AQ205" s="10">
        <v>1</v>
      </c>
    </row>
    <row r="206" spans="2:43" s="3022" customFormat="1" ht="21" customHeight="1">
      <c r="B206" s="8"/>
      <c r="C206" s="8"/>
      <c r="D206" s="8"/>
      <c r="E206" s="8"/>
      <c r="F206" s="8"/>
      <c r="G206" s="8"/>
      <c r="H206" s="8"/>
      <c r="I206" s="8"/>
      <c r="J206" s="8"/>
      <c r="K206" s="8"/>
      <c r="L206" s="8"/>
      <c r="M206" s="8"/>
      <c r="N206" s="8"/>
      <c r="O206" s="8"/>
      <c r="P206" s="8"/>
      <c r="Q206" s="8"/>
      <c r="R206" s="8"/>
      <c r="S206" s="8"/>
      <c r="T206" s="8"/>
      <c r="U206" s="8"/>
      <c r="V206" s="1527"/>
      <c r="W206" s="4658" t="s">
        <v>2390</v>
      </c>
      <c r="X206" s="4657" t="s">
        <v>2391</v>
      </c>
      <c r="Y206" s="4656">
        <v>150</v>
      </c>
      <c r="Z206" s="181">
        <v>205</v>
      </c>
      <c r="AA206" s="182">
        <v>205</v>
      </c>
      <c r="AB206"/>
      <c r="AC206" s="1528"/>
      <c r="AD206" s="4652" t="s">
        <v>2392</v>
      </c>
      <c r="AE206" s="4651" t="s">
        <v>2393</v>
      </c>
      <c r="AF206" s="4650">
        <v>191</v>
      </c>
      <c r="AG206" s="173">
        <v>239</v>
      </c>
      <c r="AH206" s="174">
        <v>255</v>
      </c>
      <c r="AI206"/>
      <c r="AJ206" s="1529"/>
      <c r="AK206" s="4652" t="s">
        <v>2394</v>
      </c>
      <c r="AL206" s="4651" t="s">
        <v>2395</v>
      </c>
      <c r="AM206" s="4650">
        <v>205</v>
      </c>
      <c r="AN206" s="173">
        <v>85</v>
      </c>
      <c r="AO206" s="174">
        <v>85</v>
      </c>
      <c r="AP206" s="8"/>
      <c r="AQ206" s="10">
        <v>1</v>
      </c>
    </row>
    <row r="207" spans="2:43" s="3022" customFormat="1" ht="21" customHeight="1">
      <c r="B207" s="8"/>
      <c r="C207" s="8"/>
      <c r="D207" s="8"/>
      <c r="E207" s="8"/>
      <c r="F207" s="8"/>
      <c r="G207" s="8"/>
      <c r="H207" s="8"/>
      <c r="I207" s="8"/>
      <c r="J207" s="8"/>
      <c r="K207" s="8"/>
      <c r="L207" s="8"/>
      <c r="M207" s="8"/>
      <c r="N207" s="8"/>
      <c r="O207" s="8"/>
      <c r="P207" s="8"/>
      <c r="Q207" s="8"/>
      <c r="R207" s="8"/>
      <c r="S207" s="8"/>
      <c r="T207" s="8"/>
      <c r="U207" s="8"/>
      <c r="V207" s="1530"/>
      <c r="W207" s="4658" t="s">
        <v>2396</v>
      </c>
      <c r="X207" s="4657" t="s">
        <v>2397</v>
      </c>
      <c r="Y207" s="4656">
        <v>112</v>
      </c>
      <c r="Z207" s="181">
        <v>219</v>
      </c>
      <c r="AA207" s="182">
        <v>219</v>
      </c>
      <c r="AB207"/>
      <c r="AC207" s="1531"/>
      <c r="AD207" s="4652" t="s">
        <v>2398</v>
      </c>
      <c r="AE207" s="4651" t="s">
        <v>2399</v>
      </c>
      <c r="AF207" s="4650">
        <v>154</v>
      </c>
      <c r="AG207" s="173">
        <v>192</v>
      </c>
      <c r="AH207" s="174">
        <v>205</v>
      </c>
      <c r="AI207"/>
      <c r="AJ207" s="1532"/>
      <c r="AK207" s="4655" t="s">
        <v>2400</v>
      </c>
      <c r="AL207" s="4651" t="s">
        <v>2401</v>
      </c>
      <c r="AM207" s="4650">
        <v>217</v>
      </c>
      <c r="AN207" s="173">
        <v>1</v>
      </c>
      <c r="AO207" s="174">
        <v>21</v>
      </c>
      <c r="AP207" s="8"/>
      <c r="AQ207" s="10">
        <v>1</v>
      </c>
    </row>
    <row r="208" spans="2:43" s="3022" customFormat="1" ht="21" customHeight="1">
      <c r="B208" s="8"/>
      <c r="C208" s="8"/>
      <c r="D208" s="8"/>
      <c r="E208" s="8"/>
      <c r="F208" s="8"/>
      <c r="G208" s="8"/>
      <c r="H208" s="8"/>
      <c r="I208" s="8"/>
      <c r="J208" s="8"/>
      <c r="K208" s="8"/>
      <c r="L208" s="8"/>
      <c r="M208" s="8"/>
      <c r="N208" s="8"/>
      <c r="O208" s="8"/>
      <c r="P208" s="8"/>
      <c r="Q208" s="8"/>
      <c r="R208" s="8"/>
      <c r="S208" s="8"/>
      <c r="T208" s="8"/>
      <c r="U208" s="8"/>
      <c r="V208" s="1533"/>
      <c r="W208" s="4659" t="s">
        <v>2402</v>
      </c>
      <c r="X208" s="4657" t="s">
        <v>2403</v>
      </c>
      <c r="Y208" s="4656">
        <v>128</v>
      </c>
      <c r="Z208" s="181">
        <v>208</v>
      </c>
      <c r="AA208" s="182">
        <v>208</v>
      </c>
      <c r="AB208"/>
      <c r="AC208" s="1534"/>
      <c r="AD208" s="4655" t="s">
        <v>2404</v>
      </c>
      <c r="AE208" s="4651" t="s">
        <v>2405</v>
      </c>
      <c r="AF208" s="4650">
        <v>102</v>
      </c>
      <c r="AG208" s="173">
        <v>170</v>
      </c>
      <c r="AH208" s="174">
        <v>188</v>
      </c>
      <c r="AI208"/>
      <c r="AJ208" s="1535"/>
      <c r="AK208" s="4652" t="s">
        <v>2406</v>
      </c>
      <c r="AL208" s="4651" t="s">
        <v>2407</v>
      </c>
      <c r="AM208" s="4650">
        <v>205</v>
      </c>
      <c r="AN208" s="173">
        <v>79</v>
      </c>
      <c r="AO208" s="174">
        <v>57</v>
      </c>
      <c r="AP208" s="8"/>
      <c r="AQ208" s="10">
        <v>1</v>
      </c>
    </row>
    <row r="209" spans="2:43" s="3022" customFormat="1" ht="21" customHeight="1">
      <c r="B209" s="8"/>
      <c r="C209" s="8"/>
      <c r="D209" s="8"/>
      <c r="E209" s="8"/>
      <c r="F209" s="8"/>
      <c r="G209" s="8"/>
      <c r="H209" s="8"/>
      <c r="I209" s="8"/>
      <c r="J209" s="8"/>
      <c r="K209" s="8"/>
      <c r="L209" s="8"/>
      <c r="M209" s="8"/>
      <c r="N209" s="8"/>
      <c r="O209" s="8"/>
      <c r="P209" s="8"/>
      <c r="Q209" s="8"/>
      <c r="R209" s="8"/>
      <c r="S209" s="8"/>
      <c r="T209" s="8"/>
      <c r="U209" s="8"/>
      <c r="V209" s="1536"/>
      <c r="W209" s="4658" t="s">
        <v>2408</v>
      </c>
      <c r="X209" s="4657" t="s">
        <v>2409</v>
      </c>
      <c r="Y209" s="4656">
        <v>0</v>
      </c>
      <c r="Z209" s="181">
        <v>238</v>
      </c>
      <c r="AA209" s="182">
        <v>238</v>
      </c>
      <c r="AB209"/>
      <c r="AC209" s="1537"/>
      <c r="AD209" s="4655" t="s">
        <v>2410</v>
      </c>
      <c r="AE209" s="4651" t="s">
        <v>2411</v>
      </c>
      <c r="AF209" s="4650">
        <v>35</v>
      </c>
      <c r="AG209" s="173">
        <v>158</v>
      </c>
      <c r="AH209" s="174">
        <v>186</v>
      </c>
      <c r="AI209"/>
      <c r="AJ209" s="1538"/>
      <c r="AK209" s="4652" t="s">
        <v>2412</v>
      </c>
      <c r="AL209" s="4651" t="s">
        <v>2413</v>
      </c>
      <c r="AM209" s="4650">
        <v>205</v>
      </c>
      <c r="AN209" s="173">
        <v>51</v>
      </c>
      <c r="AO209" s="174">
        <v>51</v>
      </c>
      <c r="AP209" s="8"/>
      <c r="AQ209" s="10">
        <v>1</v>
      </c>
    </row>
    <row r="210" spans="2:43" s="3022" customFormat="1" ht="21" customHeight="1">
      <c r="B210" s="8"/>
      <c r="C210" s="8"/>
      <c r="D210" s="8"/>
      <c r="E210" s="8"/>
      <c r="F210" s="8"/>
      <c r="G210" s="8"/>
      <c r="H210" s="8"/>
      <c r="I210" s="8"/>
      <c r="J210" s="8"/>
      <c r="K210" s="8"/>
      <c r="L210" s="8"/>
      <c r="M210" s="8"/>
      <c r="N210" s="8"/>
      <c r="O210" s="8"/>
      <c r="P210" s="8"/>
      <c r="Q210" s="8"/>
      <c r="R210" s="8"/>
      <c r="S210" s="8"/>
      <c r="T210" s="8"/>
      <c r="U210" s="8"/>
      <c r="V210" s="1539"/>
      <c r="W210" s="4658" t="s">
        <v>2414</v>
      </c>
      <c r="X210" s="4657" t="s">
        <v>2415</v>
      </c>
      <c r="Y210" s="4656">
        <v>121</v>
      </c>
      <c r="Z210" s="181">
        <v>205</v>
      </c>
      <c r="AA210" s="182">
        <v>205</v>
      </c>
      <c r="AB210"/>
      <c r="AC210" s="1540"/>
      <c r="AD210" s="4652" t="s">
        <v>2416</v>
      </c>
      <c r="AE210" s="4651" t="s">
        <v>2417</v>
      </c>
      <c r="AF210" s="4650">
        <v>104</v>
      </c>
      <c r="AG210" s="173">
        <v>131</v>
      </c>
      <c r="AH210" s="174">
        <v>139</v>
      </c>
      <c r="AI210"/>
      <c r="AJ210" s="1541"/>
      <c r="AK210" s="4652" t="s">
        <v>2311</v>
      </c>
      <c r="AL210" s="4651" t="s">
        <v>2418</v>
      </c>
      <c r="AM210" s="4650">
        <v>204</v>
      </c>
      <c r="AN210" s="173">
        <v>51</v>
      </c>
      <c r="AO210" s="174">
        <v>51</v>
      </c>
      <c r="AP210" s="8"/>
      <c r="AQ210" s="10">
        <v>1</v>
      </c>
    </row>
    <row r="211" spans="2:43" s="3022" customFormat="1" ht="21" customHeight="1">
      <c r="B211" s="8"/>
      <c r="C211" s="8"/>
      <c r="D211" s="8"/>
      <c r="E211" s="8"/>
      <c r="F211" s="8"/>
      <c r="G211" s="8"/>
      <c r="H211" s="8"/>
      <c r="I211" s="8"/>
      <c r="J211" s="8"/>
      <c r="K211" s="8"/>
      <c r="L211" s="8"/>
      <c r="M211" s="8"/>
      <c r="N211" s="8"/>
      <c r="O211" s="8"/>
      <c r="P211" s="8"/>
      <c r="Q211" s="8"/>
      <c r="R211" s="8"/>
      <c r="S211" s="8"/>
      <c r="T211" s="8"/>
      <c r="U211" s="8"/>
      <c r="V211" s="1542"/>
      <c r="W211" s="4658" t="s">
        <v>2419</v>
      </c>
      <c r="X211" s="4657" t="s">
        <v>2420</v>
      </c>
      <c r="Y211" s="4656">
        <v>72</v>
      </c>
      <c r="Z211" s="181">
        <v>209</v>
      </c>
      <c r="AA211" s="182">
        <v>204</v>
      </c>
      <c r="AB211"/>
      <c r="AC211" s="1543"/>
      <c r="AD211" s="4655" t="s">
        <v>2421</v>
      </c>
      <c r="AE211" s="4651" t="s">
        <v>2422</v>
      </c>
      <c r="AF211" s="4650">
        <v>46</v>
      </c>
      <c r="AG211" s="173">
        <v>132</v>
      </c>
      <c r="AH211" s="174">
        <v>149</v>
      </c>
      <c r="AI211"/>
      <c r="AJ211" s="1544"/>
      <c r="AK211" s="4652" t="s">
        <v>2423</v>
      </c>
      <c r="AL211" s="4651" t="s">
        <v>2424</v>
      </c>
      <c r="AM211" s="4650">
        <v>205</v>
      </c>
      <c r="AN211" s="173">
        <v>38</v>
      </c>
      <c r="AO211" s="174">
        <v>38</v>
      </c>
      <c r="AP211" s="8"/>
      <c r="AQ211" s="10">
        <v>1</v>
      </c>
    </row>
    <row r="212" spans="2:43" s="3022" customFormat="1" ht="21" customHeight="1">
      <c r="B212" s="8"/>
      <c r="C212" s="8"/>
      <c r="D212" s="8"/>
      <c r="E212" s="8"/>
      <c r="F212" s="8"/>
      <c r="G212" s="8"/>
      <c r="H212" s="8"/>
      <c r="I212" s="8"/>
      <c r="J212" s="8"/>
      <c r="K212" s="8"/>
      <c r="L212" s="8"/>
      <c r="M212" s="8"/>
      <c r="N212" s="8"/>
      <c r="O212" s="8"/>
      <c r="P212" s="8"/>
      <c r="Q212" s="8"/>
      <c r="R212" s="8"/>
      <c r="S212" s="8"/>
      <c r="T212" s="8"/>
      <c r="U212" s="8"/>
      <c r="V212" s="1545"/>
      <c r="W212" s="4658" t="s">
        <v>2425</v>
      </c>
      <c r="X212" s="4657" t="s">
        <v>2426</v>
      </c>
      <c r="Y212" s="4656">
        <v>0</v>
      </c>
      <c r="Z212" s="181">
        <v>206</v>
      </c>
      <c r="AA212" s="182">
        <v>209</v>
      </c>
      <c r="AB212"/>
      <c r="AC212" s="1546"/>
      <c r="AD212" s="4655" t="s">
        <v>2427</v>
      </c>
      <c r="AE212" s="4651" t="s">
        <v>2428</v>
      </c>
      <c r="AF212" s="4650">
        <v>54</v>
      </c>
      <c r="AG212" s="173">
        <v>117</v>
      </c>
      <c r="AH212" s="174">
        <v>136</v>
      </c>
      <c r="AI212"/>
      <c r="AJ212" s="1547"/>
      <c r="AK212" s="4655" t="s">
        <v>2429</v>
      </c>
      <c r="AL212" s="4651" t="s">
        <v>2430</v>
      </c>
      <c r="AM212" s="4650">
        <v>207</v>
      </c>
      <c r="AN212" s="173">
        <v>10</v>
      </c>
      <c r="AO212" s="174">
        <v>29</v>
      </c>
      <c r="AP212" s="8"/>
      <c r="AQ212" s="10">
        <v>1</v>
      </c>
    </row>
    <row r="213" spans="2:43" s="3022" customFormat="1" ht="21" customHeight="1">
      <c r="B213" s="8"/>
      <c r="C213" s="8"/>
      <c r="D213" s="8"/>
      <c r="E213" s="8"/>
      <c r="F213" s="8"/>
      <c r="G213" s="8"/>
      <c r="H213" s="8"/>
      <c r="I213" s="8"/>
      <c r="J213" s="8"/>
      <c r="K213" s="8"/>
      <c r="L213" s="8"/>
      <c r="M213" s="8"/>
      <c r="N213" s="8"/>
      <c r="O213" s="8"/>
      <c r="P213" s="8"/>
      <c r="Q213" s="8"/>
      <c r="R213" s="8"/>
      <c r="S213" s="8"/>
      <c r="T213" s="8"/>
      <c r="U213" s="8"/>
      <c r="V213" s="1548"/>
      <c r="W213" s="4658" t="s">
        <v>2431</v>
      </c>
      <c r="X213" s="4657" t="s">
        <v>2432</v>
      </c>
      <c r="Y213" s="4656">
        <v>0</v>
      </c>
      <c r="Z213" s="181">
        <v>205</v>
      </c>
      <c r="AA213" s="182">
        <v>205</v>
      </c>
      <c r="AB213"/>
      <c r="AC213" s="1549"/>
      <c r="AD213" s="4655" t="s">
        <v>2433</v>
      </c>
      <c r="AE213" s="4651" t="s">
        <v>2434</v>
      </c>
      <c r="AF213" s="4650">
        <v>0</v>
      </c>
      <c r="AG213" s="173">
        <v>73</v>
      </c>
      <c r="AH213" s="174">
        <v>88</v>
      </c>
      <c r="AI213"/>
      <c r="AJ213" s="1550"/>
      <c r="AK213" s="4652" t="s">
        <v>2435</v>
      </c>
      <c r="AL213" s="4651" t="s">
        <v>2436</v>
      </c>
      <c r="AM213" s="4650">
        <v>205</v>
      </c>
      <c r="AN213" s="173">
        <v>0</v>
      </c>
      <c r="AO213" s="174">
        <v>0</v>
      </c>
      <c r="AP213" s="8"/>
      <c r="AQ213" s="10">
        <v>1</v>
      </c>
    </row>
    <row r="214" spans="2:43" s="3022" customFormat="1" ht="21" customHeight="1">
      <c r="B214" s="8"/>
      <c r="C214" s="8"/>
      <c r="D214" s="8"/>
      <c r="E214" s="8"/>
      <c r="F214" s="8"/>
      <c r="G214" s="8"/>
      <c r="H214" s="8"/>
      <c r="I214" s="8"/>
      <c r="J214" s="8"/>
      <c r="K214" s="8"/>
      <c r="L214" s="8"/>
      <c r="M214" s="8"/>
      <c r="N214" s="8"/>
      <c r="O214" s="8"/>
      <c r="P214" s="8"/>
      <c r="Q214" s="8"/>
      <c r="R214" s="8"/>
      <c r="S214" s="8"/>
      <c r="T214" s="8"/>
      <c r="U214" s="8"/>
      <c r="V214" s="1551"/>
      <c r="W214" s="4659" t="s">
        <v>2437</v>
      </c>
      <c r="X214" s="4657" t="s">
        <v>2438</v>
      </c>
      <c r="Y214" s="4656">
        <v>0</v>
      </c>
      <c r="Z214" s="181">
        <v>204</v>
      </c>
      <c r="AA214" s="182">
        <v>203</v>
      </c>
      <c r="AB214"/>
      <c r="AC214" s="1552"/>
      <c r="AD214" s="4655" t="s">
        <v>2439</v>
      </c>
      <c r="AE214" s="4651" t="s">
        <v>2440</v>
      </c>
      <c r="AF214" s="4650">
        <v>29</v>
      </c>
      <c r="AG214" s="173">
        <v>72</v>
      </c>
      <c r="AH214" s="174">
        <v>81</v>
      </c>
      <c r="AI214"/>
      <c r="AJ214" s="1553"/>
      <c r="AK214" s="4652" t="s">
        <v>2441</v>
      </c>
      <c r="AL214" s="4651" t="s">
        <v>2436</v>
      </c>
      <c r="AM214" s="4650">
        <v>205</v>
      </c>
      <c r="AN214" s="173">
        <v>55</v>
      </c>
      <c r="AO214" s="174">
        <v>0</v>
      </c>
      <c r="AP214" s="8"/>
      <c r="AQ214" s="10">
        <v>1</v>
      </c>
    </row>
    <row r="215" spans="2:43" s="3022" customFormat="1" ht="21" customHeight="1">
      <c r="B215" s="8"/>
      <c r="C215" s="8"/>
      <c r="D215" s="8"/>
      <c r="E215" s="8"/>
      <c r="F215" s="8"/>
      <c r="G215" s="8"/>
      <c r="H215" s="8"/>
      <c r="I215" s="8"/>
      <c r="J215" s="8"/>
      <c r="K215" s="8"/>
      <c r="L215" s="8"/>
      <c r="M215" s="8"/>
      <c r="N215" s="8"/>
      <c r="O215" s="8"/>
      <c r="P215" s="8"/>
      <c r="Q215" s="8"/>
      <c r="R215" s="8"/>
      <c r="S215" s="8"/>
      <c r="T215" s="8"/>
      <c r="U215" s="8"/>
      <c r="V215" s="1554"/>
      <c r="W215" s="4658" t="s">
        <v>2442</v>
      </c>
      <c r="X215" s="4657" t="s">
        <v>2443</v>
      </c>
      <c r="Y215" s="4656">
        <v>131</v>
      </c>
      <c r="Z215" s="181">
        <v>139</v>
      </c>
      <c r="AA215" s="182">
        <v>139</v>
      </c>
      <c r="AB215"/>
      <c r="AC215" s="1555"/>
      <c r="AD215" s="4655" t="s">
        <v>2444</v>
      </c>
      <c r="AE215" s="4651" t="s">
        <v>2445</v>
      </c>
      <c r="AF215" s="4650">
        <v>31</v>
      </c>
      <c r="AG215" s="173">
        <v>254</v>
      </c>
      <c r="AH215" s="174">
        <v>216</v>
      </c>
      <c r="AI215"/>
      <c r="AJ215" s="1556"/>
      <c r="AK215" s="4655" t="s">
        <v>2446</v>
      </c>
      <c r="AL215" s="4651" t="s">
        <v>2447</v>
      </c>
      <c r="AM215" s="4650">
        <v>198</v>
      </c>
      <c r="AN215" s="173">
        <v>8</v>
      </c>
      <c r="AO215" s="174">
        <v>0</v>
      </c>
      <c r="AP215" s="8"/>
      <c r="AQ215" s="10">
        <v>1</v>
      </c>
    </row>
    <row r="216" spans="2:43" s="3022" customFormat="1" ht="21" customHeight="1">
      <c r="B216" s="8"/>
      <c r="C216" s="8"/>
      <c r="D216" s="8"/>
      <c r="E216" s="8"/>
      <c r="F216" s="8"/>
      <c r="G216" s="8"/>
      <c r="H216" s="8"/>
      <c r="I216" s="8"/>
      <c r="J216" s="8"/>
      <c r="K216" s="8"/>
      <c r="L216" s="8"/>
      <c r="M216" s="8"/>
      <c r="N216" s="8"/>
      <c r="O216" s="8"/>
      <c r="P216" s="8"/>
      <c r="Q216" s="8"/>
      <c r="R216" s="8"/>
      <c r="S216" s="8"/>
      <c r="T216" s="8"/>
      <c r="U216" s="8"/>
      <c r="V216" s="1557"/>
      <c r="W216" s="4658" t="s">
        <v>2448</v>
      </c>
      <c r="X216" s="4657" t="s">
        <v>2449</v>
      </c>
      <c r="Y216" s="4656">
        <v>95</v>
      </c>
      <c r="Z216" s="181">
        <v>158</v>
      </c>
      <c r="AA216" s="182">
        <v>160</v>
      </c>
      <c r="AB216"/>
      <c r="AC216" s="1558"/>
      <c r="AD216" s="4655" t="s">
        <v>2450</v>
      </c>
      <c r="AE216" s="4651" t="s">
        <v>2451</v>
      </c>
      <c r="AF216" s="4650">
        <v>150</v>
      </c>
      <c r="AG216" s="173">
        <v>222</v>
      </c>
      <c r="AH216" s="174">
        <v>209</v>
      </c>
      <c r="AI216"/>
      <c r="AJ216" s="1559"/>
      <c r="AK216" s="4655" t="s">
        <v>2452</v>
      </c>
      <c r="AL216" s="4651" t="s">
        <v>2453</v>
      </c>
      <c r="AM216" s="4650">
        <v>188</v>
      </c>
      <c r="AN216" s="173">
        <v>63</v>
      </c>
      <c r="AO216" s="174">
        <v>74</v>
      </c>
      <c r="AP216" s="8"/>
      <c r="AQ216" s="10">
        <v>1</v>
      </c>
    </row>
    <row r="217" spans="2:43" s="3022" customFormat="1" ht="21" customHeight="1">
      <c r="B217" s="8"/>
      <c r="C217" s="8"/>
      <c r="D217" s="8"/>
      <c r="E217" s="8"/>
      <c r="F217" s="8"/>
      <c r="G217" s="8"/>
      <c r="H217" s="8"/>
      <c r="I217" s="8"/>
      <c r="J217" s="8"/>
      <c r="K217" s="8"/>
      <c r="L217" s="8"/>
      <c r="M217" s="8"/>
      <c r="N217" s="8"/>
      <c r="O217" s="8"/>
      <c r="P217" s="8"/>
      <c r="Q217" s="8"/>
      <c r="R217" s="8"/>
      <c r="S217" s="8"/>
      <c r="T217" s="8"/>
      <c r="U217" s="8"/>
      <c r="V217" s="1560"/>
      <c r="W217" s="4658" t="s">
        <v>2454</v>
      </c>
      <c r="X217" s="4657" t="s">
        <v>2455</v>
      </c>
      <c r="Y217" s="4656">
        <v>95</v>
      </c>
      <c r="Z217" s="181">
        <v>159</v>
      </c>
      <c r="AA217" s="182">
        <v>159</v>
      </c>
      <c r="AB217"/>
      <c r="AC217" s="1561"/>
      <c r="AD217" s="4655" t="s">
        <v>2456</v>
      </c>
      <c r="AE217" s="4651" t="s">
        <v>2457</v>
      </c>
      <c r="AF217" s="4650">
        <v>0</v>
      </c>
      <c r="AG217" s="173">
        <v>166</v>
      </c>
      <c r="AH217" s="174">
        <v>147</v>
      </c>
      <c r="AI217"/>
      <c r="AJ217" s="1562"/>
      <c r="AK217" s="4655" t="s">
        <v>2458</v>
      </c>
      <c r="AL217" s="4651" t="s">
        <v>2459</v>
      </c>
      <c r="AM217" s="4650">
        <v>191</v>
      </c>
      <c r="AN217" s="173">
        <v>48</v>
      </c>
      <c r="AO217" s="174">
        <v>48</v>
      </c>
      <c r="AP217" s="8"/>
      <c r="AQ217" s="10">
        <v>1</v>
      </c>
    </row>
    <row r="218" spans="2:43" s="3022" customFormat="1" ht="21" customHeight="1">
      <c r="B218" s="8"/>
      <c r="C218" s="8"/>
      <c r="D218" s="8"/>
      <c r="E218" s="8"/>
      <c r="F218" s="8"/>
      <c r="G218" s="8"/>
      <c r="H218" s="8"/>
      <c r="I218" s="8"/>
      <c r="J218" s="8"/>
      <c r="K218" s="8"/>
      <c r="L218" s="8"/>
      <c r="M218" s="8"/>
      <c r="N218" s="8"/>
      <c r="O218" s="8"/>
      <c r="P218" s="8"/>
      <c r="Q218" s="8"/>
      <c r="R218" s="8"/>
      <c r="S218" s="8"/>
      <c r="T218" s="8"/>
      <c r="U218" s="8"/>
      <c r="V218" s="1563"/>
      <c r="W218" s="4658" t="s">
        <v>2460</v>
      </c>
      <c r="X218" s="4657" t="s">
        <v>2461</v>
      </c>
      <c r="Y218" s="4656">
        <v>122</v>
      </c>
      <c r="Z218" s="181">
        <v>139</v>
      </c>
      <c r="AA218" s="182">
        <v>139</v>
      </c>
      <c r="AB218"/>
      <c r="AC218" s="1564"/>
      <c r="AD218" s="4652" t="s">
        <v>2462</v>
      </c>
      <c r="AE218" s="4651" t="s">
        <v>2463</v>
      </c>
      <c r="AF218" s="4650">
        <v>74</v>
      </c>
      <c r="AG218" s="173">
        <v>118</v>
      </c>
      <c r="AH218" s="174">
        <v>110</v>
      </c>
      <c r="AI218"/>
      <c r="AJ218" s="1565"/>
      <c r="AK218" s="4652" t="s">
        <v>2464</v>
      </c>
      <c r="AL218" s="4651" t="s">
        <v>2465</v>
      </c>
      <c r="AM218" s="4650">
        <v>192</v>
      </c>
      <c r="AN218" s="173">
        <v>0</v>
      </c>
      <c r="AO218" s="174">
        <v>0</v>
      </c>
      <c r="AP218" s="8"/>
      <c r="AQ218" s="10">
        <v>1</v>
      </c>
    </row>
    <row r="219" spans="2:43" s="3022" customFormat="1" ht="21" customHeight="1">
      <c r="B219" s="8"/>
      <c r="C219" s="8"/>
      <c r="D219" s="8"/>
      <c r="E219" s="8"/>
      <c r="F219" s="8"/>
      <c r="G219" s="8"/>
      <c r="H219" s="8"/>
      <c r="I219" s="8"/>
      <c r="J219" s="8"/>
      <c r="K219" s="8"/>
      <c r="L219" s="8"/>
      <c r="M219" s="8"/>
      <c r="N219" s="8"/>
      <c r="O219" s="8"/>
      <c r="P219" s="8"/>
      <c r="Q219" s="8"/>
      <c r="R219" s="8"/>
      <c r="S219" s="8"/>
      <c r="T219" s="8"/>
      <c r="U219" s="8"/>
      <c r="V219" s="1566"/>
      <c r="W219" s="4658" t="s">
        <v>2466</v>
      </c>
      <c r="X219" s="4657" t="s">
        <v>2467</v>
      </c>
      <c r="Y219" s="4656">
        <v>102</v>
      </c>
      <c r="Z219" s="181">
        <v>139</v>
      </c>
      <c r="AA219" s="182">
        <v>139</v>
      </c>
      <c r="AB219"/>
      <c r="AC219" s="1567"/>
      <c r="AD219" s="4655" t="s">
        <v>2468</v>
      </c>
      <c r="AE219" s="4651" t="s">
        <v>2469</v>
      </c>
      <c r="AF219" s="4650">
        <v>78</v>
      </c>
      <c r="AG219" s="173">
        <v>87</v>
      </c>
      <c r="AH219" s="174">
        <v>85</v>
      </c>
      <c r="AI219"/>
      <c r="AJ219" s="1568"/>
      <c r="AK219" s="4652" t="s">
        <v>2470</v>
      </c>
      <c r="AL219" s="4651" t="s">
        <v>2471</v>
      </c>
      <c r="AM219" s="4650">
        <v>139</v>
      </c>
      <c r="AN219" s="173">
        <v>137</v>
      </c>
      <c r="AO219" s="174">
        <v>137</v>
      </c>
      <c r="AP219" s="8"/>
      <c r="AQ219" s="10">
        <v>1</v>
      </c>
    </row>
    <row r="220" spans="2:43" s="3022" customFormat="1" ht="21" customHeight="1">
      <c r="B220" s="8"/>
      <c r="C220" s="8"/>
      <c r="D220" s="8"/>
      <c r="E220" s="8"/>
      <c r="F220" s="8"/>
      <c r="G220" s="8"/>
      <c r="H220" s="8"/>
      <c r="I220" s="8"/>
      <c r="J220" s="8"/>
      <c r="K220" s="8"/>
      <c r="L220" s="8"/>
      <c r="M220" s="8"/>
      <c r="N220" s="8"/>
      <c r="O220" s="8"/>
      <c r="P220" s="8"/>
      <c r="Q220" s="8"/>
      <c r="R220" s="8"/>
      <c r="S220" s="8"/>
      <c r="T220" s="8"/>
      <c r="U220" s="8"/>
      <c r="V220" s="1569"/>
      <c r="W220" s="4658" t="s">
        <v>2472</v>
      </c>
      <c r="X220" s="4657" t="s">
        <v>2473</v>
      </c>
      <c r="Y220" s="4656">
        <v>82</v>
      </c>
      <c r="Z220" s="181">
        <v>139</v>
      </c>
      <c r="AA220" s="182">
        <v>139</v>
      </c>
      <c r="AB220"/>
      <c r="AC220" s="1570"/>
      <c r="AD220" s="4655" t="s">
        <v>2474</v>
      </c>
      <c r="AE220" s="4651" t="s">
        <v>2475</v>
      </c>
      <c r="AF220" s="4650">
        <v>58</v>
      </c>
      <c r="AG220" s="173">
        <v>75</v>
      </c>
      <c r="AH220" s="174">
        <v>71</v>
      </c>
      <c r="AI220"/>
      <c r="AJ220" s="1571"/>
      <c r="AK220" s="4655" t="s">
        <v>2476</v>
      </c>
      <c r="AL220" s="4651" t="s">
        <v>2477</v>
      </c>
      <c r="AM220" s="4650">
        <v>190</v>
      </c>
      <c r="AN220" s="173">
        <v>0</v>
      </c>
      <c r="AO220" s="174">
        <v>50</v>
      </c>
      <c r="AP220" s="8"/>
      <c r="AQ220" s="10">
        <v>1</v>
      </c>
    </row>
    <row r="221" spans="2:43" s="3022" customFormat="1" ht="21" customHeight="1">
      <c r="B221" s="8"/>
      <c r="C221" s="8"/>
      <c r="D221" s="8"/>
      <c r="E221" s="8"/>
      <c r="F221" s="8"/>
      <c r="G221" s="8"/>
      <c r="H221" s="8"/>
      <c r="I221" s="8"/>
      <c r="J221" s="8"/>
      <c r="K221" s="8"/>
      <c r="L221" s="8"/>
      <c r="M221" s="8"/>
      <c r="N221" s="8"/>
      <c r="O221" s="8"/>
      <c r="P221" s="8"/>
      <c r="Q221" s="8"/>
      <c r="R221" s="8"/>
      <c r="S221" s="8"/>
      <c r="T221" s="8"/>
      <c r="U221" s="8"/>
      <c r="V221" s="1572"/>
      <c r="W221" s="4659" t="s">
        <v>2478</v>
      </c>
      <c r="X221" s="4657" t="s">
        <v>2479</v>
      </c>
      <c r="Y221" s="4656">
        <v>0</v>
      </c>
      <c r="Z221" s="181">
        <v>142</v>
      </c>
      <c r="AA221" s="182">
        <v>142</v>
      </c>
      <c r="AB221"/>
      <c r="AC221" s="1573"/>
      <c r="AD221" s="4655" t="s">
        <v>2480</v>
      </c>
      <c r="AE221" s="4651" t="s">
        <v>2481</v>
      </c>
      <c r="AF221" s="4650">
        <v>201</v>
      </c>
      <c r="AG221" s="173">
        <v>220</v>
      </c>
      <c r="AH221" s="174">
        <v>137</v>
      </c>
      <c r="AI221"/>
      <c r="AJ221" s="1574"/>
      <c r="AK221" s="4655" t="s">
        <v>2482</v>
      </c>
      <c r="AL221" s="4651" t="s">
        <v>2483</v>
      </c>
      <c r="AM221" s="4650">
        <v>188</v>
      </c>
      <c r="AN221" s="173">
        <v>32</v>
      </c>
      <c r="AO221" s="174">
        <v>1</v>
      </c>
      <c r="AP221" s="8"/>
      <c r="AQ221" s="10">
        <v>1</v>
      </c>
    </row>
    <row r="222" spans="2:43" s="3022" customFormat="1" ht="21" customHeight="1">
      <c r="B222" s="8"/>
      <c r="C222" s="8"/>
      <c r="D222" s="8"/>
      <c r="E222" s="8"/>
      <c r="F222" s="8"/>
      <c r="G222" s="8"/>
      <c r="H222" s="8"/>
      <c r="I222" s="8"/>
      <c r="J222" s="8"/>
      <c r="K222" s="8"/>
      <c r="L222" s="8"/>
      <c r="M222" s="8"/>
      <c r="N222" s="8"/>
      <c r="O222" s="8"/>
      <c r="P222" s="8"/>
      <c r="Q222" s="8"/>
      <c r="R222" s="8"/>
      <c r="S222" s="8"/>
      <c r="T222" s="8"/>
      <c r="U222" s="8"/>
      <c r="V222" s="1575"/>
      <c r="W222" s="4658" t="s">
        <v>2484</v>
      </c>
      <c r="X222" s="4657" t="s">
        <v>2485</v>
      </c>
      <c r="Y222" s="4656">
        <v>0</v>
      </c>
      <c r="Z222" s="181">
        <v>139</v>
      </c>
      <c r="AA222" s="182">
        <v>139</v>
      </c>
      <c r="AB222"/>
      <c r="AC222" s="1576"/>
      <c r="AD222" s="4655" t="s">
        <v>2486</v>
      </c>
      <c r="AE222" s="4651" t="s">
        <v>2487</v>
      </c>
      <c r="AF222" s="4650">
        <v>189</v>
      </c>
      <c r="AG222" s="173">
        <v>218</v>
      </c>
      <c r="AH222" s="174">
        <v>87</v>
      </c>
      <c r="AI222"/>
      <c r="AJ222" s="1577"/>
      <c r="AK222" s="4655" t="s">
        <v>2488</v>
      </c>
      <c r="AL222" s="4651" t="s">
        <v>2489</v>
      </c>
      <c r="AM222" s="4650">
        <v>187</v>
      </c>
      <c r="AN222" s="173">
        <v>11</v>
      </c>
      <c r="AO222" s="174">
        <v>11</v>
      </c>
      <c r="AP222" s="8"/>
      <c r="AQ222" s="10">
        <v>1</v>
      </c>
    </row>
    <row r="223" spans="2:43" s="3022" customFormat="1" ht="21" customHeight="1">
      <c r="B223" s="8"/>
      <c r="C223" s="8"/>
      <c r="D223" s="8"/>
      <c r="E223" s="8"/>
      <c r="F223" s="8"/>
      <c r="G223" s="8"/>
      <c r="H223" s="8"/>
      <c r="I223" s="8"/>
      <c r="J223" s="8"/>
      <c r="K223" s="8"/>
      <c r="L223" s="8"/>
      <c r="M223" s="8"/>
      <c r="N223" s="8"/>
      <c r="O223" s="8"/>
      <c r="P223" s="8"/>
      <c r="Q223" s="8"/>
      <c r="R223" s="8"/>
      <c r="S223" s="8"/>
      <c r="T223" s="8"/>
      <c r="U223" s="8"/>
      <c r="V223" s="1578"/>
      <c r="W223" s="4658" t="s">
        <v>2490</v>
      </c>
      <c r="X223" s="4657" t="s">
        <v>2491</v>
      </c>
      <c r="Y223" s="4656">
        <v>0</v>
      </c>
      <c r="Z223" s="181">
        <v>128</v>
      </c>
      <c r="AA223" s="182">
        <v>128</v>
      </c>
      <c r="AB223"/>
      <c r="AC223" s="1579"/>
      <c r="AD223" s="4655" t="s">
        <v>2492</v>
      </c>
      <c r="AE223" s="4651" t="s">
        <v>2493</v>
      </c>
      <c r="AF223" s="4650">
        <v>143</v>
      </c>
      <c r="AG223" s="173">
        <v>151</v>
      </c>
      <c r="AH223" s="174">
        <v>121</v>
      </c>
      <c r="AI223"/>
      <c r="AJ223" s="1580"/>
      <c r="AK223" s="4655" t="s">
        <v>2494</v>
      </c>
      <c r="AL223" s="4651" t="s">
        <v>2495</v>
      </c>
      <c r="AM223" s="4650">
        <v>171</v>
      </c>
      <c r="AN223" s="173">
        <v>78</v>
      </c>
      <c r="AO223" s="174">
        <v>82</v>
      </c>
      <c r="AP223" s="8"/>
      <c r="AQ223" s="10">
        <v>1</v>
      </c>
    </row>
    <row r="224" spans="2:43" s="3022" customFormat="1" ht="21" customHeight="1">
      <c r="B224" s="8"/>
      <c r="C224" s="8"/>
      <c r="D224" s="8"/>
      <c r="E224" s="8"/>
      <c r="F224" s="8"/>
      <c r="G224" s="8"/>
      <c r="H224" s="8"/>
      <c r="I224" s="8"/>
      <c r="J224" s="8"/>
      <c r="K224" s="8"/>
      <c r="L224" s="8"/>
      <c r="M224" s="8"/>
      <c r="N224" s="8"/>
      <c r="O224" s="8"/>
      <c r="P224" s="8"/>
      <c r="Q224" s="8"/>
      <c r="R224" s="8"/>
      <c r="S224" s="8"/>
      <c r="T224" s="8"/>
      <c r="U224" s="8"/>
      <c r="V224" s="1581"/>
      <c r="W224" s="4658" t="s">
        <v>2496</v>
      </c>
      <c r="X224" s="4657" t="s">
        <v>2497</v>
      </c>
      <c r="Y224" s="4656">
        <v>47</v>
      </c>
      <c r="Z224" s="181">
        <v>79</v>
      </c>
      <c r="AA224" s="182">
        <v>79</v>
      </c>
      <c r="AB224"/>
      <c r="AC224" s="1582"/>
      <c r="AD224" s="4655" t="s">
        <v>2498</v>
      </c>
      <c r="AE224" s="4651" t="s">
        <v>2499</v>
      </c>
      <c r="AF224" s="4650">
        <v>138</v>
      </c>
      <c r="AG224" s="173">
        <v>154</v>
      </c>
      <c r="AH224" s="174">
        <v>91</v>
      </c>
      <c r="AI224"/>
      <c r="AJ224" s="1583"/>
      <c r="AK224" s="4655" t="s">
        <v>2500</v>
      </c>
      <c r="AL224" s="4651" t="s">
        <v>2501</v>
      </c>
      <c r="AM224" s="4650">
        <v>184</v>
      </c>
      <c r="AN224" s="173">
        <v>32</v>
      </c>
      <c r="AO224" s="174">
        <v>16</v>
      </c>
      <c r="AP224" s="8"/>
      <c r="AQ224" s="10">
        <v>1</v>
      </c>
    </row>
    <row r="225" spans="2:43" s="3022" customFormat="1" ht="21" customHeight="1">
      <c r="B225" s="8"/>
      <c r="C225" s="8"/>
      <c r="D225" s="8"/>
      <c r="E225" s="8"/>
      <c r="F225" s="8"/>
      <c r="G225" s="8"/>
      <c r="H225" s="8"/>
      <c r="I225" s="8"/>
      <c r="J225" s="8"/>
      <c r="K225" s="8"/>
      <c r="L225" s="8"/>
      <c r="M225" s="8"/>
      <c r="N225" s="8"/>
      <c r="O225" s="8"/>
      <c r="P225" s="8"/>
      <c r="Q225" s="8"/>
      <c r="R225" s="8"/>
      <c r="S225" s="8"/>
      <c r="T225" s="8"/>
      <c r="U225" s="8"/>
      <c r="V225" s="1584"/>
      <c r="W225" s="4659" t="s">
        <v>2502</v>
      </c>
      <c r="X225" s="4657" t="s">
        <v>2503</v>
      </c>
      <c r="Y225" s="4656">
        <v>0</v>
      </c>
      <c r="Z225" s="181">
        <v>75</v>
      </c>
      <c r="AA225" s="182">
        <v>73</v>
      </c>
      <c r="AB225"/>
      <c r="AC225" s="1585"/>
      <c r="AD225" s="4655" t="s">
        <v>2504</v>
      </c>
      <c r="AE225" s="4651" t="s">
        <v>2505</v>
      </c>
      <c r="AF225" s="4650">
        <v>121</v>
      </c>
      <c r="AG225" s="173">
        <v>137</v>
      </c>
      <c r="AH225" s="174">
        <v>51</v>
      </c>
      <c r="AI225"/>
      <c r="AJ225" s="1586"/>
      <c r="AK225" s="4652" t="s">
        <v>2506</v>
      </c>
      <c r="AL225" s="4651" t="s">
        <v>2507</v>
      </c>
      <c r="AM225" s="4650">
        <v>178</v>
      </c>
      <c r="AN225" s="173">
        <v>34</v>
      </c>
      <c r="AO225" s="174">
        <v>34</v>
      </c>
      <c r="AP225" s="8"/>
      <c r="AQ225" s="10">
        <v>1</v>
      </c>
    </row>
    <row r="226" spans="2:43" s="3022" customFormat="1" ht="21" customHeight="1">
      <c r="B226" s="8"/>
      <c r="C226" s="8"/>
      <c r="D226" s="8"/>
      <c r="E226" s="8"/>
      <c r="F226" s="8"/>
      <c r="G226" s="8"/>
      <c r="H226" s="8"/>
      <c r="I226" s="8"/>
      <c r="J226" s="8"/>
      <c r="K226" s="8"/>
      <c r="L226" s="8"/>
      <c r="M226" s="8"/>
      <c r="N226" s="8"/>
      <c r="O226" s="8"/>
      <c r="P226" s="8"/>
      <c r="Q226" s="8"/>
      <c r="R226" s="8"/>
      <c r="S226" s="8"/>
      <c r="T226" s="8"/>
      <c r="U226" s="8"/>
      <c r="V226" s="1587"/>
      <c r="W226" s="4659" t="s">
        <v>2508</v>
      </c>
      <c r="X226" s="4657" t="s">
        <v>2509</v>
      </c>
      <c r="Y226" s="4656">
        <v>0</v>
      </c>
      <c r="Z226" s="181">
        <v>42</v>
      </c>
      <c r="AA226" s="182">
        <v>41</v>
      </c>
      <c r="AB226"/>
      <c r="AC226" s="1588"/>
      <c r="AD226" s="4655" t="s">
        <v>2510</v>
      </c>
      <c r="AE226" s="4651" t="s">
        <v>2511</v>
      </c>
      <c r="AF226" s="4650">
        <v>90</v>
      </c>
      <c r="AG226" s="173">
        <v>101</v>
      </c>
      <c r="AH226" s="174">
        <v>33</v>
      </c>
      <c r="AI226"/>
      <c r="AJ226" s="1589"/>
      <c r="AK226" s="4655" t="s">
        <v>2512</v>
      </c>
      <c r="AL226" s="4651" t="s">
        <v>2513</v>
      </c>
      <c r="AM226" s="4650">
        <v>170</v>
      </c>
      <c r="AN226" s="173">
        <v>56</v>
      </c>
      <c r="AO226" s="174">
        <v>30</v>
      </c>
      <c r="AP226" s="8"/>
      <c r="AQ226" s="10">
        <v>1</v>
      </c>
    </row>
    <row r="227" spans="2:43" s="3022" customFormat="1" ht="21" customHeight="1">
      <c r="B227" s="8"/>
      <c r="C227" s="8"/>
      <c r="D227" s="8"/>
      <c r="E227" s="8"/>
      <c r="F227" s="8"/>
      <c r="G227" s="8"/>
      <c r="H227" s="8"/>
      <c r="I227" s="8"/>
      <c r="J227" s="8"/>
      <c r="K227" s="8"/>
      <c r="L227" s="8"/>
      <c r="M227" s="8"/>
      <c r="N227" s="8"/>
      <c r="O227" s="8"/>
      <c r="P227" s="8"/>
      <c r="Q227" s="8"/>
      <c r="R227" s="8"/>
      <c r="S227" s="8"/>
      <c r="T227" s="8"/>
      <c r="U227" s="8"/>
      <c r="V227" s="1590"/>
      <c r="W227" s="4659" t="s">
        <v>2514</v>
      </c>
      <c r="X227" s="4657" t="s">
        <v>2515</v>
      </c>
      <c r="Y227" s="4656">
        <v>11</v>
      </c>
      <c r="Z227" s="181">
        <v>22</v>
      </c>
      <c r="AA227" s="182">
        <v>22</v>
      </c>
      <c r="AB227"/>
      <c r="AC227" s="1591"/>
      <c r="AD227" s="4655" t="s">
        <v>2516</v>
      </c>
      <c r="AE227" s="4651" t="s">
        <v>2517</v>
      </c>
      <c r="AF227" s="4650">
        <v>255</v>
      </c>
      <c r="AG227" s="173">
        <v>215</v>
      </c>
      <c r="AH227" s="174">
        <v>0</v>
      </c>
      <c r="AI227"/>
      <c r="AJ227" s="1592"/>
      <c r="AK227" s="4652" t="s">
        <v>2518</v>
      </c>
      <c r="AL227" s="4651" t="s">
        <v>2519</v>
      </c>
      <c r="AM227" s="4650">
        <v>166</v>
      </c>
      <c r="AN227" s="173">
        <v>42</v>
      </c>
      <c r="AO227" s="174">
        <v>42</v>
      </c>
      <c r="AP227" s="8"/>
      <c r="AQ227" s="10">
        <v>1</v>
      </c>
    </row>
    <row r="228" spans="2:43" s="3022" customFormat="1" ht="21" customHeight="1">
      <c r="B228" s="8"/>
      <c r="C228" s="8"/>
      <c r="D228" s="8"/>
      <c r="E228" s="8"/>
      <c r="F228" s="8"/>
      <c r="G228" s="8"/>
      <c r="H228" s="8"/>
      <c r="I228" s="8"/>
      <c r="J228" s="8"/>
      <c r="K228" s="8"/>
      <c r="L228" s="8"/>
      <c r="M228" s="8"/>
      <c r="N228" s="8"/>
      <c r="O228" s="8"/>
      <c r="P228" s="8"/>
      <c r="Q228" s="8"/>
      <c r="R228" s="8"/>
      <c r="S228" s="8"/>
      <c r="T228" s="8"/>
      <c r="U228" s="8"/>
      <c r="V228" s="1593"/>
      <c r="W228" s="4658" t="s">
        <v>2520</v>
      </c>
      <c r="X228" s="4657" t="s">
        <v>2521</v>
      </c>
      <c r="Y228" s="4656">
        <v>0</v>
      </c>
      <c r="Z228" s="181">
        <v>245</v>
      </c>
      <c r="AA228" s="182">
        <v>255</v>
      </c>
      <c r="AB228"/>
      <c r="AC228" s="1594"/>
      <c r="AD228" s="4655" t="s">
        <v>2522</v>
      </c>
      <c r="AE228" s="4651" t="s">
        <v>2523</v>
      </c>
      <c r="AF228" s="4650">
        <v>255</v>
      </c>
      <c r="AG228" s="173">
        <v>228</v>
      </c>
      <c r="AH228" s="174">
        <v>54</v>
      </c>
      <c r="AI228"/>
      <c r="AJ228" s="1595"/>
      <c r="AK228" s="4652" t="s">
        <v>2524</v>
      </c>
      <c r="AL228" s="4651" t="s">
        <v>2525</v>
      </c>
      <c r="AM228" s="4650">
        <v>139</v>
      </c>
      <c r="AN228" s="173">
        <v>105</v>
      </c>
      <c r="AO228" s="174">
        <v>105</v>
      </c>
      <c r="AP228" s="8"/>
      <c r="AQ228" s="10">
        <v>1</v>
      </c>
    </row>
    <row r="229" spans="2:43" s="3022" customFormat="1" ht="21" customHeight="1">
      <c r="B229" s="8"/>
      <c r="C229" s="8"/>
      <c r="D229" s="8"/>
      <c r="E229" s="8"/>
      <c r="F229" s="8"/>
      <c r="G229" s="8"/>
      <c r="H229" s="8"/>
      <c r="I229" s="8"/>
      <c r="J229" s="8"/>
      <c r="K229" s="8"/>
      <c r="L229" s="8"/>
      <c r="M229" s="8"/>
      <c r="N229" s="8"/>
      <c r="O229" s="8"/>
      <c r="P229" s="8"/>
      <c r="Q229" s="8"/>
      <c r="R229" s="8"/>
      <c r="S229" s="8"/>
      <c r="T229" s="8"/>
      <c r="U229" s="8"/>
      <c r="V229" s="1596"/>
      <c r="W229" s="4659" t="s">
        <v>2526</v>
      </c>
      <c r="X229" s="4657" t="s">
        <v>2527</v>
      </c>
      <c r="Y229" s="4656">
        <v>156</v>
      </c>
      <c r="Z229" s="181">
        <v>209</v>
      </c>
      <c r="AA229" s="182">
        <v>220</v>
      </c>
      <c r="AB229"/>
      <c r="AC229" s="1597"/>
      <c r="AD229" s="4655" t="s">
        <v>2528</v>
      </c>
      <c r="AE229" s="4651" t="s">
        <v>2529</v>
      </c>
      <c r="AF229" s="4650">
        <v>254</v>
      </c>
      <c r="AG229" s="173">
        <v>227</v>
      </c>
      <c r="AH229" s="174">
        <v>71</v>
      </c>
      <c r="AI229"/>
      <c r="AJ229" s="1598"/>
      <c r="AK229" s="4652" t="s">
        <v>2530</v>
      </c>
      <c r="AL229" s="4651" t="s">
        <v>2531</v>
      </c>
      <c r="AM229" s="4650">
        <v>165</v>
      </c>
      <c r="AN229" s="173">
        <v>42</v>
      </c>
      <c r="AO229" s="174">
        <v>42</v>
      </c>
      <c r="AP229" s="8"/>
      <c r="AQ229" s="10">
        <v>1</v>
      </c>
    </row>
    <row r="230" spans="2:43" s="3022" customFormat="1" ht="21" customHeight="1">
      <c r="B230" s="8"/>
      <c r="C230" s="8"/>
      <c r="D230" s="8"/>
      <c r="E230" s="8"/>
      <c r="F230" s="8"/>
      <c r="G230" s="8"/>
      <c r="H230" s="8"/>
      <c r="I230" s="8"/>
      <c r="J230" s="8"/>
      <c r="K230" s="8"/>
      <c r="L230" s="8"/>
      <c r="M230" s="8"/>
      <c r="N230" s="8"/>
      <c r="O230" s="8"/>
      <c r="P230" s="8"/>
      <c r="Q230" s="8"/>
      <c r="R230" s="8"/>
      <c r="S230" s="8"/>
      <c r="T230" s="8"/>
      <c r="U230" s="8"/>
      <c r="V230" s="1599"/>
      <c r="W230" s="4658" t="s">
        <v>2532</v>
      </c>
      <c r="X230" s="4657" t="s">
        <v>2533</v>
      </c>
      <c r="Y230" s="4656">
        <v>142</v>
      </c>
      <c r="Z230" s="181">
        <v>229</v>
      </c>
      <c r="AA230" s="182">
        <v>238</v>
      </c>
      <c r="AB230"/>
      <c r="AC230" s="1600"/>
      <c r="AD230" s="4655" t="s">
        <v>2534</v>
      </c>
      <c r="AE230" s="4651" t="s">
        <v>2535</v>
      </c>
      <c r="AF230" s="4650">
        <v>250</v>
      </c>
      <c r="AG230" s="173">
        <v>218</v>
      </c>
      <c r="AH230" s="174">
        <v>94</v>
      </c>
      <c r="AI230"/>
      <c r="AJ230" s="1601"/>
      <c r="AK230" s="4655" t="s">
        <v>2536</v>
      </c>
      <c r="AL230" s="4651" t="s">
        <v>2537</v>
      </c>
      <c r="AM230" s="4650">
        <v>169</v>
      </c>
      <c r="AN230" s="173">
        <v>17</v>
      </c>
      <c r="AO230" s="174">
        <v>1</v>
      </c>
      <c r="AP230" s="8"/>
      <c r="AQ230" s="10">
        <v>1</v>
      </c>
    </row>
    <row r="231" spans="2:43" s="3022" customFormat="1" ht="21" customHeight="1">
      <c r="B231" s="8"/>
      <c r="C231" s="8"/>
      <c r="D231" s="8"/>
      <c r="E231" s="8"/>
      <c r="F231" s="8"/>
      <c r="G231" s="8"/>
      <c r="H231" s="8"/>
      <c r="I231" s="8"/>
      <c r="J231" s="8"/>
      <c r="K231" s="8"/>
      <c r="L231" s="8"/>
      <c r="M231" s="8"/>
      <c r="N231" s="8"/>
      <c r="O231" s="8"/>
      <c r="P231" s="8"/>
      <c r="Q231" s="8"/>
      <c r="R231" s="8"/>
      <c r="S231" s="8"/>
      <c r="T231" s="8"/>
      <c r="U231" s="8"/>
      <c r="V231" s="1602"/>
      <c r="W231" s="4658" t="s">
        <v>2538</v>
      </c>
      <c r="X231" s="4657" t="s">
        <v>2539</v>
      </c>
      <c r="Y231" s="4656">
        <v>176</v>
      </c>
      <c r="Z231" s="181">
        <v>224</v>
      </c>
      <c r="AA231" s="182">
        <v>230</v>
      </c>
      <c r="AB231"/>
      <c r="AC231" s="1603"/>
      <c r="AD231" s="4655" t="s">
        <v>2540</v>
      </c>
      <c r="AE231" s="4651" t="s">
        <v>2541</v>
      </c>
      <c r="AF231" s="4650">
        <v>247</v>
      </c>
      <c r="AG231" s="173">
        <v>226</v>
      </c>
      <c r="AH231" s="174">
        <v>105</v>
      </c>
      <c r="AI231"/>
      <c r="AJ231" s="1604"/>
      <c r="AK231" s="4655" t="s">
        <v>2542</v>
      </c>
      <c r="AL231" s="4651" t="s">
        <v>2543</v>
      </c>
      <c r="AM231" s="4650">
        <v>144</v>
      </c>
      <c r="AN231" s="173">
        <v>93</v>
      </c>
      <c r="AO231" s="174">
        <v>93</v>
      </c>
      <c r="AP231" s="8"/>
      <c r="AQ231" s="10">
        <v>1</v>
      </c>
    </row>
    <row r="232" spans="2:43" s="3022" customFormat="1" ht="21" customHeight="1">
      <c r="B232" s="8"/>
      <c r="C232" s="8"/>
      <c r="D232" s="8"/>
      <c r="E232" s="8"/>
      <c r="F232" s="8"/>
      <c r="G232" s="8"/>
      <c r="H232" s="8"/>
      <c r="I232" s="8"/>
      <c r="J232" s="8"/>
      <c r="K232" s="8"/>
      <c r="L232" s="8"/>
      <c r="M232" s="8"/>
      <c r="N232" s="8"/>
      <c r="O232" s="8"/>
      <c r="P232" s="8"/>
      <c r="Q232" s="8"/>
      <c r="R232" s="8"/>
      <c r="S232" s="8"/>
      <c r="T232" s="8"/>
      <c r="U232" s="8"/>
      <c r="V232" s="1605"/>
      <c r="W232" s="4658" t="s">
        <v>2544</v>
      </c>
      <c r="X232" s="4657" t="s">
        <v>2545</v>
      </c>
      <c r="Y232" s="4656">
        <v>152</v>
      </c>
      <c r="Z232" s="181">
        <v>245</v>
      </c>
      <c r="AA232" s="182">
        <v>255</v>
      </c>
      <c r="AB232"/>
      <c r="AC232" s="1606"/>
      <c r="AD232" s="4652" t="s">
        <v>2546</v>
      </c>
      <c r="AE232" s="4651" t="s">
        <v>2547</v>
      </c>
      <c r="AF232" s="4650">
        <v>238</v>
      </c>
      <c r="AG232" s="173">
        <v>220</v>
      </c>
      <c r="AH232" s="174">
        <v>130</v>
      </c>
      <c r="AI232"/>
      <c r="AJ232" s="1607"/>
      <c r="AK232" s="4655" t="s">
        <v>2548</v>
      </c>
      <c r="AL232" s="4651" t="s">
        <v>2549</v>
      </c>
      <c r="AM232" s="4650">
        <v>164</v>
      </c>
      <c r="AN232" s="173">
        <v>36</v>
      </c>
      <c r="AO232" s="174">
        <v>36</v>
      </c>
      <c r="AP232" s="8"/>
      <c r="AQ232" s="10">
        <v>1</v>
      </c>
    </row>
    <row r="233" spans="2:43" s="3022" customFormat="1" ht="21" customHeight="1">
      <c r="B233" s="8"/>
      <c r="C233" s="8"/>
      <c r="D233" s="8"/>
      <c r="E233" s="8"/>
      <c r="F233" s="8"/>
      <c r="G233" s="8"/>
      <c r="H233" s="8"/>
      <c r="I233" s="8"/>
      <c r="J233" s="8"/>
      <c r="K233" s="8"/>
      <c r="L233" s="8"/>
      <c r="M233" s="8"/>
      <c r="N233" s="8"/>
      <c r="O233" s="8"/>
      <c r="P233" s="8"/>
      <c r="Q233" s="8"/>
      <c r="R233" s="8"/>
      <c r="S233" s="8"/>
      <c r="T233" s="8"/>
      <c r="U233" s="8"/>
      <c r="V233" s="1608"/>
      <c r="W233" s="4658" t="s">
        <v>2550</v>
      </c>
      <c r="X233" s="4657" t="s">
        <v>2551</v>
      </c>
      <c r="Y233" s="4656">
        <v>0</v>
      </c>
      <c r="Z233" s="181">
        <v>229</v>
      </c>
      <c r="AA233" s="182">
        <v>238</v>
      </c>
      <c r="AB233"/>
      <c r="AC233" s="1609"/>
      <c r="AD233" s="4652" t="s">
        <v>2552</v>
      </c>
      <c r="AE233" s="4651" t="s">
        <v>2547</v>
      </c>
      <c r="AF233" s="4650">
        <v>238</v>
      </c>
      <c r="AG233" s="173">
        <v>221</v>
      </c>
      <c r="AH233" s="174">
        <v>130</v>
      </c>
      <c r="AI233"/>
      <c r="AJ233" s="1610"/>
      <c r="AK233" s="4655" t="s">
        <v>2553</v>
      </c>
      <c r="AL233" s="4651" t="s">
        <v>2554</v>
      </c>
      <c r="AM233" s="4650">
        <v>165</v>
      </c>
      <c r="AN233" s="173">
        <v>38</v>
      </c>
      <c r="AO233" s="174">
        <v>10</v>
      </c>
      <c r="AP233" s="8"/>
      <c r="AQ233" s="10">
        <v>1</v>
      </c>
    </row>
    <row r="234" spans="2:43" s="3022" customFormat="1" ht="21" customHeight="1">
      <c r="B234" s="8"/>
      <c r="C234" s="8"/>
      <c r="D234" s="8"/>
      <c r="E234" s="8"/>
      <c r="F234" s="8"/>
      <c r="G234" s="8"/>
      <c r="H234" s="8"/>
      <c r="I234" s="8"/>
      <c r="J234" s="8"/>
      <c r="K234" s="8"/>
      <c r="L234" s="8"/>
      <c r="M234" s="8"/>
      <c r="N234" s="8"/>
      <c r="O234" s="8"/>
      <c r="P234" s="8"/>
      <c r="Q234" s="8"/>
      <c r="R234" s="8"/>
      <c r="S234" s="8"/>
      <c r="T234" s="8"/>
      <c r="U234" s="8"/>
      <c r="V234" s="1611"/>
      <c r="W234" s="4658" t="s">
        <v>2555</v>
      </c>
      <c r="X234" s="4657" t="s">
        <v>2556</v>
      </c>
      <c r="Y234" s="4656">
        <v>122</v>
      </c>
      <c r="Z234" s="181">
        <v>197</v>
      </c>
      <c r="AA234" s="182">
        <v>205</v>
      </c>
      <c r="AB234"/>
      <c r="AC234" s="1612"/>
      <c r="AD234" s="4655" t="s">
        <v>2557</v>
      </c>
      <c r="AE234" s="4651" t="s">
        <v>2558</v>
      </c>
      <c r="AF234" s="4650">
        <v>225</v>
      </c>
      <c r="AG234" s="173">
        <v>206</v>
      </c>
      <c r="AH234" s="174">
        <v>154</v>
      </c>
      <c r="AI234"/>
      <c r="AJ234" s="1613"/>
      <c r="AK234" s="4652" t="s">
        <v>2559</v>
      </c>
      <c r="AL234" s="4651" t="s">
        <v>2560</v>
      </c>
      <c r="AM234" s="4650">
        <v>133</v>
      </c>
      <c r="AN234" s="173">
        <v>99</v>
      </c>
      <c r="AO234" s="174">
        <v>99</v>
      </c>
      <c r="AP234" s="8"/>
      <c r="AQ234" s="10">
        <v>1</v>
      </c>
    </row>
    <row r="235" spans="2:43" s="3022" customFormat="1" ht="21" customHeight="1">
      <c r="B235" s="8"/>
      <c r="C235" s="8"/>
      <c r="D235" s="8"/>
      <c r="E235" s="8"/>
      <c r="F235" s="8"/>
      <c r="G235" s="8"/>
      <c r="H235" s="8"/>
      <c r="I235" s="8"/>
      <c r="J235" s="8"/>
      <c r="K235" s="8"/>
      <c r="L235" s="8"/>
      <c r="M235" s="8"/>
      <c r="N235" s="8"/>
      <c r="O235" s="8"/>
      <c r="P235" s="8"/>
      <c r="Q235" s="8"/>
      <c r="R235" s="8"/>
      <c r="S235" s="8"/>
      <c r="T235" s="8"/>
      <c r="U235" s="8"/>
      <c r="V235" s="1614"/>
      <c r="W235" s="4658" t="s">
        <v>2561</v>
      </c>
      <c r="X235" s="4657" t="s">
        <v>2562</v>
      </c>
      <c r="Y235" s="4656">
        <v>0</v>
      </c>
      <c r="Z235" s="181">
        <v>197</v>
      </c>
      <c r="AA235" s="182">
        <v>205</v>
      </c>
      <c r="AB235"/>
      <c r="AC235" s="1615"/>
      <c r="AD235" s="4655" t="s">
        <v>2563</v>
      </c>
      <c r="AE235" s="4651" t="s">
        <v>2564</v>
      </c>
      <c r="AF235" s="4650">
        <v>248</v>
      </c>
      <c r="AG235" s="173">
        <v>222</v>
      </c>
      <c r="AH235" s="174">
        <v>126</v>
      </c>
      <c r="AI235"/>
      <c r="AJ235" s="1616"/>
      <c r="AK235" s="4655" t="s">
        <v>2565</v>
      </c>
      <c r="AL235" s="4651" t="s">
        <v>2566</v>
      </c>
      <c r="AM235" s="4650">
        <v>150</v>
      </c>
      <c r="AN235" s="173">
        <v>0</v>
      </c>
      <c r="AO235" s="174">
        <v>24</v>
      </c>
      <c r="AP235" s="8"/>
      <c r="AQ235" s="10">
        <v>1</v>
      </c>
    </row>
    <row r="236" spans="2:43" s="3022" customFormat="1" ht="21" customHeight="1">
      <c r="B236" s="8"/>
      <c r="C236" s="8"/>
      <c r="D236" s="8"/>
      <c r="E236" s="8"/>
      <c r="F236" s="8"/>
      <c r="G236" s="8"/>
      <c r="H236" s="8"/>
      <c r="I236" s="8"/>
      <c r="J236" s="8"/>
      <c r="K236" s="8"/>
      <c r="L236" s="8"/>
      <c r="M236" s="8"/>
      <c r="N236" s="8"/>
      <c r="O236" s="8"/>
      <c r="P236" s="8"/>
      <c r="Q236" s="8"/>
      <c r="R236" s="8"/>
      <c r="S236" s="8"/>
      <c r="T236" s="8"/>
      <c r="U236" s="8"/>
      <c r="V236" s="1617"/>
      <c r="W236" s="4658" t="s">
        <v>2567</v>
      </c>
      <c r="X236" s="4657" t="s">
        <v>2568</v>
      </c>
      <c r="Y236" s="4656">
        <v>3</v>
      </c>
      <c r="Z236" s="181">
        <v>180</v>
      </c>
      <c r="AA236" s="182">
        <v>200</v>
      </c>
      <c r="AB236"/>
      <c r="AC236" s="1618"/>
      <c r="AD236" s="4655" t="s">
        <v>2569</v>
      </c>
      <c r="AE236" s="4651" t="s">
        <v>2570</v>
      </c>
      <c r="AF236" s="4650">
        <v>255</v>
      </c>
      <c r="AG236" s="173">
        <v>222</v>
      </c>
      <c r="AH236" s="174">
        <v>117</v>
      </c>
      <c r="AI236"/>
      <c r="AJ236" s="1619"/>
      <c r="AK236" s="4652" t="s">
        <v>2571</v>
      </c>
      <c r="AL236" s="4651" t="s">
        <v>2572</v>
      </c>
      <c r="AM236" s="4650">
        <v>139</v>
      </c>
      <c r="AN236" s="173">
        <v>58</v>
      </c>
      <c r="AO236" s="174">
        <v>58</v>
      </c>
      <c r="AP236" s="8"/>
      <c r="AQ236" s="10">
        <v>1</v>
      </c>
    </row>
    <row r="237" spans="2:43" s="3022" customFormat="1" ht="21" customHeight="1">
      <c r="B237" s="8"/>
      <c r="C237" s="8"/>
      <c r="D237" s="8"/>
      <c r="E237" s="8"/>
      <c r="F237" s="8"/>
      <c r="G237" s="8"/>
      <c r="H237" s="8"/>
      <c r="I237" s="8"/>
      <c r="J237" s="8"/>
      <c r="K237" s="8"/>
      <c r="L237" s="8"/>
      <c r="M237" s="8"/>
      <c r="N237" s="8"/>
      <c r="O237" s="8"/>
      <c r="P237" s="8"/>
      <c r="Q237" s="8"/>
      <c r="R237" s="8"/>
      <c r="S237" s="8"/>
      <c r="T237" s="8"/>
      <c r="U237" s="8"/>
      <c r="V237" s="1620"/>
      <c r="W237" s="4659" t="s">
        <v>2573</v>
      </c>
      <c r="X237" s="4657" t="s">
        <v>2574</v>
      </c>
      <c r="Y237" s="4656">
        <v>121</v>
      </c>
      <c r="Z237" s="181">
        <v>128</v>
      </c>
      <c r="AA237" s="182">
        <v>129</v>
      </c>
      <c r="AB237"/>
      <c r="AC237" s="1621"/>
      <c r="AD237" s="4652" t="s">
        <v>2575</v>
      </c>
      <c r="AE237" s="4651" t="s">
        <v>2576</v>
      </c>
      <c r="AF237" s="4650">
        <v>255</v>
      </c>
      <c r="AG237" s="173">
        <v>236</v>
      </c>
      <c r="AH237" s="174">
        <v>139</v>
      </c>
      <c r="AI237"/>
      <c r="AJ237" s="1622"/>
      <c r="AK237" s="4652" t="s">
        <v>2577</v>
      </c>
      <c r="AL237" s="4651" t="s">
        <v>2578</v>
      </c>
      <c r="AM237" s="4650">
        <v>142</v>
      </c>
      <c r="AN237" s="173">
        <v>35</v>
      </c>
      <c r="AO237" s="174">
        <v>35</v>
      </c>
      <c r="AP237" s="8"/>
      <c r="AQ237" s="10">
        <v>1</v>
      </c>
    </row>
    <row r="238" spans="2:43" s="3022" customFormat="1" ht="21" customHeight="1">
      <c r="B238" s="8"/>
      <c r="C238" s="8"/>
      <c r="D238" s="8"/>
      <c r="E238" s="8"/>
      <c r="F238" s="8"/>
      <c r="G238" s="8"/>
      <c r="H238" s="8"/>
      <c r="I238" s="8"/>
      <c r="J238" s="8"/>
      <c r="K238" s="8"/>
      <c r="L238" s="8"/>
      <c r="M238" s="8"/>
      <c r="N238" s="8"/>
      <c r="O238" s="8"/>
      <c r="P238" s="8"/>
      <c r="Q238" s="8"/>
      <c r="R238" s="8"/>
      <c r="S238" s="8"/>
      <c r="T238" s="8"/>
      <c r="U238" s="8"/>
      <c r="V238" s="1623"/>
      <c r="W238" s="4658" t="s">
        <v>2579</v>
      </c>
      <c r="X238" s="4657" t="s">
        <v>2580</v>
      </c>
      <c r="Y238" s="4656">
        <v>83</v>
      </c>
      <c r="Z238" s="181">
        <v>134</v>
      </c>
      <c r="AA238" s="182">
        <v>139</v>
      </c>
      <c r="AB238"/>
      <c r="AC238" s="1624"/>
      <c r="AD238" s="4655" t="s">
        <v>2581</v>
      </c>
      <c r="AE238" s="4651" t="s">
        <v>2582</v>
      </c>
      <c r="AF238" s="4650">
        <v>243</v>
      </c>
      <c r="AG238" s="173">
        <v>229</v>
      </c>
      <c r="AH238" s="174">
        <v>171</v>
      </c>
      <c r="AI238"/>
      <c r="AJ238" s="1625"/>
      <c r="AK238" s="4652" t="s">
        <v>2583</v>
      </c>
      <c r="AL238" s="4651" t="s">
        <v>2584</v>
      </c>
      <c r="AM238" s="4650">
        <v>139</v>
      </c>
      <c r="AN238" s="173">
        <v>35</v>
      </c>
      <c r="AO238" s="174">
        <v>35</v>
      </c>
      <c r="AP238" s="8"/>
      <c r="AQ238" s="10">
        <v>1</v>
      </c>
    </row>
    <row r="239" spans="2:43" s="3022" customFormat="1" ht="21" customHeight="1">
      <c r="B239" s="8"/>
      <c r="C239" s="8"/>
      <c r="D239" s="8"/>
      <c r="E239" s="8"/>
      <c r="F239" s="8"/>
      <c r="G239" s="8"/>
      <c r="H239" s="8"/>
      <c r="I239" s="8"/>
      <c r="J239" s="8"/>
      <c r="K239" s="8"/>
      <c r="L239" s="8"/>
      <c r="M239" s="8"/>
      <c r="N239" s="8"/>
      <c r="O239" s="8"/>
      <c r="P239" s="8"/>
      <c r="Q239" s="8"/>
      <c r="R239" s="8"/>
      <c r="S239" s="8"/>
      <c r="T239" s="8"/>
      <c r="U239" s="8"/>
      <c r="V239" s="1626"/>
      <c r="W239" s="4659" t="s">
        <v>2585</v>
      </c>
      <c r="X239" s="4657" t="s">
        <v>2586</v>
      </c>
      <c r="Y239" s="4656">
        <v>4</v>
      </c>
      <c r="Z239" s="181">
        <v>139</v>
      </c>
      <c r="AA239" s="182">
        <v>154</v>
      </c>
      <c r="AB239"/>
      <c r="AC239" s="1627"/>
      <c r="AD239" s="4655" t="s">
        <v>2587</v>
      </c>
      <c r="AE239" s="4651" t="s">
        <v>2588</v>
      </c>
      <c r="AF239" s="4650">
        <v>241</v>
      </c>
      <c r="AG239" s="173">
        <v>226</v>
      </c>
      <c r="AH239" s="174">
        <v>190</v>
      </c>
      <c r="AI239"/>
      <c r="AJ239" s="1628"/>
      <c r="AK239" s="4652" t="s">
        <v>2589</v>
      </c>
      <c r="AL239" s="4651" t="s">
        <v>2590</v>
      </c>
      <c r="AM239" s="4650">
        <v>140</v>
      </c>
      <c r="AN239" s="173">
        <v>23</v>
      </c>
      <c r="AO239" s="174">
        <v>23</v>
      </c>
      <c r="AP239" s="8"/>
      <c r="AQ239" s="10">
        <v>1</v>
      </c>
    </row>
    <row r="240" spans="2:43" s="3022" customFormat="1" ht="21" customHeight="1">
      <c r="B240" s="8"/>
      <c r="C240" s="8"/>
      <c r="D240" s="8"/>
      <c r="E240" s="8"/>
      <c r="F240" s="8"/>
      <c r="G240" s="8"/>
      <c r="H240" s="8"/>
      <c r="I240" s="8"/>
      <c r="J240" s="8"/>
      <c r="K240" s="8"/>
      <c r="L240" s="8"/>
      <c r="M240" s="8"/>
      <c r="N240" s="8"/>
      <c r="O240" s="8"/>
      <c r="P240" s="8"/>
      <c r="Q240" s="8"/>
      <c r="R240" s="8"/>
      <c r="S240" s="8"/>
      <c r="T240" s="8"/>
      <c r="U240" s="8"/>
      <c r="V240" s="1629"/>
      <c r="W240" s="4658" t="s">
        <v>2591</v>
      </c>
      <c r="X240" s="4657" t="s">
        <v>2592</v>
      </c>
      <c r="Y240" s="4656">
        <v>0</v>
      </c>
      <c r="Z240" s="181">
        <v>134</v>
      </c>
      <c r="AA240" s="182">
        <v>139</v>
      </c>
      <c r="AB240"/>
      <c r="AC240" s="1630"/>
      <c r="AD240" s="4655" t="s">
        <v>2593</v>
      </c>
      <c r="AE240" s="4651" t="s">
        <v>2594</v>
      </c>
      <c r="AF240" s="4650">
        <v>255</v>
      </c>
      <c r="AG240" s="173">
        <v>240</v>
      </c>
      <c r="AH240" s="174">
        <v>188</v>
      </c>
      <c r="AI240"/>
      <c r="AJ240" s="1631"/>
      <c r="AK240" s="4652" t="s">
        <v>2595</v>
      </c>
      <c r="AL240" s="4651" t="s">
        <v>2596</v>
      </c>
      <c r="AM240" s="4650">
        <v>139</v>
      </c>
      <c r="AN240" s="173">
        <v>26</v>
      </c>
      <c r="AO240" s="174">
        <v>26</v>
      </c>
      <c r="AP240" s="8"/>
      <c r="AQ240" s="10">
        <v>1</v>
      </c>
    </row>
    <row r="241" spans="2:43" s="3022" customFormat="1" ht="21" customHeight="1">
      <c r="B241" s="8"/>
      <c r="C241" s="8"/>
      <c r="D241" s="8"/>
      <c r="E241" s="8"/>
      <c r="F241" s="8"/>
      <c r="G241" s="8"/>
      <c r="H241" s="8"/>
      <c r="I241" s="8"/>
      <c r="J241" s="8"/>
      <c r="K241" s="8"/>
      <c r="L241" s="8"/>
      <c r="M241" s="8"/>
      <c r="N241" s="8"/>
      <c r="O241" s="8"/>
      <c r="P241" s="8"/>
      <c r="Q241" s="8"/>
      <c r="R241" s="8"/>
      <c r="S241" s="8"/>
      <c r="T241" s="8"/>
      <c r="U241" s="8"/>
      <c r="V241" s="1632"/>
      <c r="W241" s="4659" t="s">
        <v>2597</v>
      </c>
      <c r="X241" s="4657" t="s">
        <v>2598</v>
      </c>
      <c r="Y241" s="4656">
        <v>37</v>
      </c>
      <c r="Z241" s="181">
        <v>253</v>
      </c>
      <c r="AA241" s="182">
        <v>233</v>
      </c>
      <c r="AB241"/>
      <c r="AC241" s="1633"/>
      <c r="AD241" s="4655" t="s">
        <v>2599</v>
      </c>
      <c r="AE241" s="4651" t="s">
        <v>2600</v>
      </c>
      <c r="AF241" s="4650">
        <v>250</v>
      </c>
      <c r="AG241" s="173">
        <v>240</v>
      </c>
      <c r="AH241" s="174">
        <v>197</v>
      </c>
      <c r="AI241"/>
      <c r="AJ241" s="1634"/>
      <c r="AK241" s="4652" t="s">
        <v>2601</v>
      </c>
      <c r="AL241" s="4651" t="s">
        <v>2602</v>
      </c>
      <c r="AM241" s="4650">
        <v>139</v>
      </c>
      <c r="AN241" s="173">
        <v>0</v>
      </c>
      <c r="AO241" s="174">
        <v>0</v>
      </c>
      <c r="AP241" s="8"/>
      <c r="AQ241" s="10">
        <v>1</v>
      </c>
    </row>
    <row r="242" spans="2:43" s="3022" customFormat="1" ht="21" customHeight="1">
      <c r="B242" s="8"/>
      <c r="C242" s="8"/>
      <c r="D242" s="8"/>
      <c r="E242" s="8"/>
      <c r="F242" s="8"/>
      <c r="G242" s="8"/>
      <c r="H242" s="8"/>
      <c r="I242" s="8"/>
      <c r="J242" s="8"/>
      <c r="K242" s="8"/>
      <c r="L242" s="8"/>
      <c r="M242" s="8"/>
      <c r="N242" s="8"/>
      <c r="O242" s="8"/>
      <c r="P242" s="8"/>
      <c r="Q242" s="8"/>
      <c r="R242" s="8"/>
      <c r="S242" s="8"/>
      <c r="T242" s="8"/>
      <c r="U242" s="8"/>
      <c r="V242" s="1635"/>
      <c r="W242" s="4658" t="s">
        <v>2603</v>
      </c>
      <c r="X242" s="4657" t="s">
        <v>2604</v>
      </c>
      <c r="Y242" s="4656">
        <v>64</v>
      </c>
      <c r="Z242" s="181">
        <v>224</v>
      </c>
      <c r="AA242" s="182">
        <v>208</v>
      </c>
      <c r="AB242"/>
      <c r="AC242" s="1636"/>
      <c r="AD242" s="4655" t="s">
        <v>2605</v>
      </c>
      <c r="AE242" s="4651" t="s">
        <v>2606</v>
      </c>
      <c r="AF242" s="4650">
        <v>240</v>
      </c>
      <c r="AG242" s="173">
        <v>234</v>
      </c>
      <c r="AH242" s="174">
        <v>214</v>
      </c>
      <c r="AI242"/>
      <c r="AJ242" s="1637"/>
      <c r="AK242" s="4652" t="s">
        <v>2607</v>
      </c>
      <c r="AL242" s="4651" t="s">
        <v>2602</v>
      </c>
      <c r="AM242" s="4650">
        <v>139</v>
      </c>
      <c r="AN242" s="173">
        <v>37</v>
      </c>
      <c r="AO242" s="174">
        <v>0</v>
      </c>
      <c r="AP242" s="8"/>
      <c r="AQ242" s="10">
        <v>1</v>
      </c>
    </row>
    <row r="243" spans="2:43" s="3022" customFormat="1" ht="21" customHeight="1">
      <c r="B243" s="8"/>
      <c r="C243" s="8"/>
      <c r="D243" s="8"/>
      <c r="E243" s="8"/>
      <c r="F243" s="8"/>
      <c r="G243" s="8"/>
      <c r="H243" s="8"/>
      <c r="I243" s="8"/>
      <c r="J243" s="8"/>
      <c r="K243" s="8"/>
      <c r="L243" s="8"/>
      <c r="M243" s="8"/>
      <c r="N243" s="8"/>
      <c r="O243" s="8"/>
      <c r="P243" s="8"/>
      <c r="Q243" s="8"/>
      <c r="R243" s="8"/>
      <c r="S243" s="8"/>
      <c r="T243" s="8"/>
      <c r="U243" s="8"/>
      <c r="V243" s="1638"/>
      <c r="W243" s="4659" t="s">
        <v>2608</v>
      </c>
      <c r="X243" s="4657" t="s">
        <v>2609</v>
      </c>
      <c r="Y243" s="4656">
        <v>102</v>
      </c>
      <c r="Z243" s="181">
        <v>173</v>
      </c>
      <c r="AA243" s="182">
        <v>164</v>
      </c>
      <c r="AB243"/>
      <c r="AC243" s="1639"/>
      <c r="AD243" s="4652" t="s">
        <v>2610</v>
      </c>
      <c r="AE243" s="4651" t="s">
        <v>2611</v>
      </c>
      <c r="AF243" s="4650">
        <v>255</v>
      </c>
      <c r="AG243" s="173">
        <v>248</v>
      </c>
      <c r="AH243" s="174">
        <v>220</v>
      </c>
      <c r="AI243"/>
      <c r="AJ243" s="1640"/>
      <c r="AK243" s="4655" t="s">
        <v>2612</v>
      </c>
      <c r="AL243" s="4651" t="s">
        <v>2613</v>
      </c>
      <c r="AM243" s="4650">
        <v>132</v>
      </c>
      <c r="AN243" s="173">
        <v>27</v>
      </c>
      <c r="AO243" s="174">
        <v>45</v>
      </c>
      <c r="AP243" s="8"/>
      <c r="AQ243" s="10">
        <v>1</v>
      </c>
    </row>
    <row r="244" spans="2:43" s="3022" customFormat="1" ht="21" customHeight="1">
      <c r="B244" s="8"/>
      <c r="C244" s="8"/>
      <c r="D244" s="8"/>
      <c r="E244" s="8"/>
      <c r="F244" s="8"/>
      <c r="G244" s="8"/>
      <c r="H244" s="8"/>
      <c r="I244" s="8"/>
      <c r="J244" s="8"/>
      <c r="K244" s="8"/>
      <c r="L244" s="8"/>
      <c r="M244" s="8"/>
      <c r="N244" s="8"/>
      <c r="O244" s="8"/>
      <c r="P244" s="8"/>
      <c r="Q244" s="8"/>
      <c r="R244" s="8"/>
      <c r="S244" s="8"/>
      <c r="T244" s="8"/>
      <c r="U244" s="8"/>
      <c r="V244" s="1641"/>
      <c r="W244" s="4658" t="s">
        <v>2614</v>
      </c>
      <c r="X244" s="4657" t="s">
        <v>2615</v>
      </c>
      <c r="Y244" s="4656">
        <v>32</v>
      </c>
      <c r="Z244" s="181">
        <v>178</v>
      </c>
      <c r="AA244" s="182">
        <v>170</v>
      </c>
      <c r="AB244"/>
      <c r="AC244" s="1642"/>
      <c r="AD244" s="4655" t="s">
        <v>2616</v>
      </c>
      <c r="AE244" s="4651" t="s">
        <v>2617</v>
      </c>
      <c r="AF244" s="4650">
        <v>252</v>
      </c>
      <c r="AG244" s="173">
        <v>220</v>
      </c>
      <c r="AH244" s="174">
        <v>18</v>
      </c>
      <c r="AI244"/>
      <c r="AJ244" s="1643"/>
      <c r="AK244" s="4655" t="s">
        <v>2618</v>
      </c>
      <c r="AL244" s="4651" t="s">
        <v>2619</v>
      </c>
      <c r="AM244" s="4650">
        <v>133</v>
      </c>
      <c r="AN244" s="173">
        <v>6</v>
      </c>
      <c r="AO244" s="174">
        <v>6</v>
      </c>
      <c r="AP244" s="8"/>
      <c r="AQ244" s="10">
        <v>1</v>
      </c>
    </row>
    <row r="245" spans="2:43" s="3022" customFormat="1" ht="21" customHeight="1">
      <c r="B245" s="8"/>
      <c r="C245" s="8"/>
      <c r="D245" s="8"/>
      <c r="E245" s="8"/>
      <c r="F245" s="8"/>
      <c r="G245" s="8"/>
      <c r="H245" s="8"/>
      <c r="I245" s="8"/>
      <c r="J245" s="8"/>
      <c r="K245" s="8"/>
      <c r="L245" s="8"/>
      <c r="M245" s="8"/>
      <c r="N245" s="8"/>
      <c r="O245" s="8"/>
      <c r="P245" s="8"/>
      <c r="Q245" s="8"/>
      <c r="R245" s="8"/>
      <c r="S245" s="8"/>
      <c r="T245" s="8"/>
      <c r="U245" s="8"/>
      <c r="V245" s="1644"/>
      <c r="W245" s="4659" t="s">
        <v>2620</v>
      </c>
      <c r="X245" s="4657" t="s">
        <v>2621</v>
      </c>
      <c r="Y245" s="4656">
        <v>0</v>
      </c>
      <c r="Z245" s="181">
        <v>136</v>
      </c>
      <c r="AA245" s="182">
        <v>130</v>
      </c>
      <c r="AB245"/>
      <c r="AC245" s="1645"/>
      <c r="AD245" s="4655" t="s">
        <v>2622</v>
      </c>
      <c r="AE245" s="4651" t="s">
        <v>2623</v>
      </c>
      <c r="AF245" s="4650">
        <v>185</v>
      </c>
      <c r="AG245" s="173">
        <v>184</v>
      </c>
      <c r="AH245" s="174">
        <v>181</v>
      </c>
      <c r="AI245"/>
      <c r="AJ245" s="1646"/>
      <c r="AK245" s="4652" t="s">
        <v>2624</v>
      </c>
      <c r="AL245" s="4651" t="s">
        <v>2625</v>
      </c>
      <c r="AM245" s="4650">
        <v>128</v>
      </c>
      <c r="AN245" s="173">
        <v>0</v>
      </c>
      <c r="AO245" s="174">
        <v>0</v>
      </c>
      <c r="AP245" s="8"/>
      <c r="AQ245" s="10">
        <v>1</v>
      </c>
    </row>
    <row r="246" spans="2:43" s="3022" customFormat="1" ht="21" customHeight="1">
      <c r="B246" s="8"/>
      <c r="C246" s="8"/>
      <c r="D246" s="8"/>
      <c r="E246" s="8"/>
      <c r="F246" s="8"/>
      <c r="G246" s="8"/>
      <c r="H246" s="8"/>
      <c r="I246" s="8"/>
      <c r="J246" s="8"/>
      <c r="K246" s="8"/>
      <c r="L246" s="8"/>
      <c r="M246" s="8"/>
      <c r="N246" s="8"/>
      <c r="O246" s="8"/>
      <c r="P246" s="8"/>
      <c r="Q246" s="8"/>
      <c r="R246" s="8"/>
      <c r="S246" s="8"/>
      <c r="T246" s="8"/>
      <c r="U246" s="8"/>
      <c r="V246" s="1647"/>
      <c r="W246" s="4659" t="s">
        <v>2626</v>
      </c>
      <c r="X246" s="4657" t="s">
        <v>2627</v>
      </c>
      <c r="Y246" s="4656">
        <v>49</v>
      </c>
      <c r="Z246" s="181">
        <v>120</v>
      </c>
      <c r="AA246" s="182">
        <v>115</v>
      </c>
      <c r="AB246"/>
      <c r="AC246" s="1648"/>
      <c r="AD246" s="4655" t="s">
        <v>2628</v>
      </c>
      <c r="AE246" s="4651" t="s">
        <v>2629</v>
      </c>
      <c r="AF246" s="4650">
        <v>238</v>
      </c>
      <c r="AG246" s="173">
        <v>209</v>
      </c>
      <c r="AH246" s="174">
        <v>83</v>
      </c>
      <c r="AI246"/>
      <c r="AJ246" s="1649"/>
      <c r="AK246" s="4652" t="s">
        <v>2173</v>
      </c>
      <c r="AL246" s="4651" t="s">
        <v>2630</v>
      </c>
      <c r="AM246" s="4650">
        <v>111</v>
      </c>
      <c r="AN246" s="173">
        <v>66</v>
      </c>
      <c r="AO246" s="174">
        <v>66</v>
      </c>
      <c r="AP246" s="8"/>
      <c r="AQ246" s="10">
        <v>1</v>
      </c>
    </row>
    <row r="247" spans="2:43" s="3022" customFormat="1" ht="21" customHeight="1">
      <c r="B247" s="8"/>
      <c r="C247" s="8"/>
      <c r="D247" s="8"/>
      <c r="E247" s="8"/>
      <c r="F247" s="8"/>
      <c r="G247" s="8"/>
      <c r="H247" s="8"/>
      <c r="I247" s="8"/>
      <c r="J247" s="8"/>
      <c r="K247" s="8"/>
      <c r="L247" s="8"/>
      <c r="M247" s="8"/>
      <c r="N247" s="8"/>
      <c r="O247" s="8"/>
      <c r="P247" s="8"/>
      <c r="Q247" s="8"/>
      <c r="R247" s="8"/>
      <c r="S247" s="8"/>
      <c r="T247" s="8"/>
      <c r="U247" s="8"/>
      <c r="V247" s="1650"/>
      <c r="W247" s="4659" t="s">
        <v>2631</v>
      </c>
      <c r="X247" s="4657" t="s">
        <v>2632</v>
      </c>
      <c r="Y247" s="4656">
        <v>0</v>
      </c>
      <c r="Z247" s="181">
        <v>122</v>
      </c>
      <c r="AA247" s="182">
        <v>116</v>
      </c>
      <c r="AB247"/>
      <c r="AC247" s="1651"/>
      <c r="AD247" s="4655" t="s">
        <v>2633</v>
      </c>
      <c r="AE247" s="4651" t="s">
        <v>2634</v>
      </c>
      <c r="AF247" s="4650">
        <v>246</v>
      </c>
      <c r="AG247" s="173">
        <v>220</v>
      </c>
      <c r="AH247" s="174">
        <v>18</v>
      </c>
      <c r="AI247"/>
      <c r="AJ247" s="1652"/>
      <c r="AK247" s="4655" t="s">
        <v>2635</v>
      </c>
      <c r="AL247" s="4651" t="s">
        <v>2636</v>
      </c>
      <c r="AM247" s="4650">
        <v>114</v>
      </c>
      <c r="AN247" s="173">
        <v>47</v>
      </c>
      <c r="AO247" s="174">
        <v>55</v>
      </c>
      <c r="AP247" s="8"/>
      <c r="AQ247" s="10">
        <v>1</v>
      </c>
    </row>
    <row r="248" spans="2:43" s="3022" customFormat="1" ht="21" customHeight="1">
      <c r="B248" s="8"/>
      <c r="C248" s="8"/>
      <c r="D248" s="8"/>
      <c r="E248" s="8"/>
      <c r="F248" s="8"/>
      <c r="G248" s="8"/>
      <c r="H248" s="8"/>
      <c r="I248" s="8"/>
      <c r="J248" s="8"/>
      <c r="K248" s="8"/>
      <c r="L248" s="8"/>
      <c r="M248" s="8"/>
      <c r="N248" s="8"/>
      <c r="O248" s="8"/>
      <c r="P248" s="8"/>
      <c r="Q248" s="8"/>
      <c r="R248" s="8"/>
      <c r="S248" s="8"/>
      <c r="T248" s="8"/>
      <c r="U248" s="8"/>
      <c r="V248" s="1653"/>
      <c r="W248" s="4659" t="s">
        <v>2637</v>
      </c>
      <c r="X248" s="4657" t="s">
        <v>2638</v>
      </c>
      <c r="Y248" s="4656">
        <v>1</v>
      </c>
      <c r="Z248" s="181">
        <v>121</v>
      </c>
      <c r="AA248" s="182">
        <v>111</v>
      </c>
      <c r="AB248"/>
      <c r="AC248" s="1654"/>
      <c r="AD248" s="4655" t="s">
        <v>2639</v>
      </c>
      <c r="AE248" s="4651" t="s">
        <v>2640</v>
      </c>
      <c r="AF248" s="4650">
        <v>239</v>
      </c>
      <c r="AG248" s="173">
        <v>210</v>
      </c>
      <c r="AH248" s="174">
        <v>66</v>
      </c>
      <c r="AI248"/>
      <c r="AJ248" s="1655"/>
      <c r="AK248" s="4655" t="s">
        <v>2641</v>
      </c>
      <c r="AL248" s="4651" t="s">
        <v>2642</v>
      </c>
      <c r="AM248" s="4650">
        <v>92</v>
      </c>
      <c r="AN248" s="173">
        <v>80</v>
      </c>
      <c r="AO248" s="174">
        <v>79</v>
      </c>
      <c r="AP248" s="8"/>
      <c r="AQ248" s="10">
        <v>1</v>
      </c>
    </row>
    <row r="249" spans="2:43" s="3022" customFormat="1" ht="21" customHeight="1">
      <c r="B249" s="8"/>
      <c r="C249" s="8"/>
      <c r="D249" s="8"/>
      <c r="E249" s="8"/>
      <c r="F249" s="8"/>
      <c r="G249" s="8"/>
      <c r="H249" s="8"/>
      <c r="I249" s="8"/>
      <c r="J249" s="8"/>
      <c r="K249" s="8"/>
      <c r="L249" s="8"/>
      <c r="M249" s="8"/>
      <c r="N249" s="8"/>
      <c r="O249" s="8"/>
      <c r="P249" s="8"/>
      <c r="Q249" s="8"/>
      <c r="R249" s="8"/>
      <c r="S249" s="8"/>
      <c r="T249" s="8"/>
      <c r="U249" s="8"/>
      <c r="V249" s="1656"/>
      <c r="W249" s="4659" t="s">
        <v>2643</v>
      </c>
      <c r="X249" s="4657" t="s">
        <v>2644</v>
      </c>
      <c r="Y249" s="4656">
        <v>0</v>
      </c>
      <c r="Z249" s="181">
        <v>68</v>
      </c>
      <c r="AA249" s="182">
        <v>63</v>
      </c>
      <c r="AB249"/>
      <c r="AC249" s="1657"/>
      <c r="AD249" s="4655" t="s">
        <v>2645</v>
      </c>
      <c r="AE249" s="4651" t="s">
        <v>2646</v>
      </c>
      <c r="AF249" s="4650">
        <v>191</v>
      </c>
      <c r="AG249" s="173">
        <v>184</v>
      </c>
      <c r="AH249" s="174">
        <v>165</v>
      </c>
      <c r="AI249"/>
      <c r="AJ249" s="1658"/>
      <c r="AK249" s="4655" t="s">
        <v>2647</v>
      </c>
      <c r="AL249" s="4651" t="s">
        <v>2648</v>
      </c>
      <c r="AM249" s="4650">
        <v>115</v>
      </c>
      <c r="AN249" s="173">
        <v>8</v>
      </c>
      <c r="AO249" s="174">
        <v>0</v>
      </c>
      <c r="AP249" s="8"/>
      <c r="AQ249" s="10">
        <v>1</v>
      </c>
    </row>
    <row r="250" spans="2:43" s="3022" customFormat="1" ht="21" customHeight="1">
      <c r="B250" s="8"/>
      <c r="C250" s="8"/>
      <c r="D250" s="8"/>
      <c r="E250" s="8"/>
      <c r="F250" s="8"/>
      <c r="G250" s="8"/>
      <c r="H250" s="8"/>
      <c r="I250" s="8"/>
      <c r="J250" s="8"/>
      <c r="K250" s="8"/>
      <c r="L250" s="8"/>
      <c r="M250" s="8"/>
      <c r="N250" s="8"/>
      <c r="O250" s="8"/>
      <c r="P250" s="8"/>
      <c r="Q250" s="8"/>
      <c r="R250" s="8"/>
      <c r="S250" s="8"/>
      <c r="T250" s="8"/>
      <c r="U250" s="8"/>
      <c r="V250" s="1659"/>
      <c r="W250" s="4659" t="s">
        <v>2649</v>
      </c>
      <c r="X250" s="4657" t="s">
        <v>2650</v>
      </c>
      <c r="Y250" s="4656">
        <v>199</v>
      </c>
      <c r="Z250" s="181">
        <v>230</v>
      </c>
      <c r="AA250" s="182">
        <v>215</v>
      </c>
      <c r="AB250"/>
      <c r="AC250" s="1660"/>
      <c r="AD250" s="4655" t="s">
        <v>2651</v>
      </c>
      <c r="AE250" s="4651" t="s">
        <v>2652</v>
      </c>
      <c r="AF250" s="4650">
        <v>243</v>
      </c>
      <c r="AG250" s="173">
        <v>214</v>
      </c>
      <c r="AH250" s="174">
        <v>23</v>
      </c>
      <c r="AI250"/>
      <c r="AJ250" s="1661"/>
      <c r="AK250" s="4655" t="s">
        <v>2653</v>
      </c>
      <c r="AL250" s="4651" t="s">
        <v>2654</v>
      </c>
      <c r="AM250" s="4650">
        <v>110</v>
      </c>
      <c r="AN250" s="173">
        <v>11</v>
      </c>
      <c r="AO250" s="174">
        <v>20</v>
      </c>
      <c r="AP250" s="8"/>
      <c r="AQ250" s="10">
        <v>1</v>
      </c>
    </row>
    <row r="251" spans="2:43" s="3022" customFormat="1" ht="21" customHeight="1">
      <c r="B251" s="8"/>
      <c r="C251" s="8"/>
      <c r="D251" s="8"/>
      <c r="E251" s="8"/>
      <c r="F251" s="8"/>
      <c r="G251" s="8"/>
      <c r="H251" s="8"/>
      <c r="I251" s="8"/>
      <c r="J251" s="8"/>
      <c r="K251" s="8"/>
      <c r="L251" s="8"/>
      <c r="M251" s="8"/>
      <c r="N251" s="8"/>
      <c r="O251" s="8"/>
      <c r="P251" s="8"/>
      <c r="Q251" s="8"/>
      <c r="R251" s="8"/>
      <c r="S251" s="8"/>
      <c r="T251" s="8"/>
      <c r="U251" s="8"/>
      <c r="V251" s="1662"/>
      <c r="W251" s="4658" t="s">
        <v>2655</v>
      </c>
      <c r="X251" s="4657" t="s">
        <v>2656</v>
      </c>
      <c r="Y251" s="4656">
        <v>245</v>
      </c>
      <c r="Z251" s="181">
        <v>255</v>
      </c>
      <c r="AA251" s="182">
        <v>250</v>
      </c>
      <c r="AB251"/>
      <c r="AC251" s="1663"/>
      <c r="AD251" s="4652" t="s">
        <v>2657</v>
      </c>
      <c r="AE251" s="4651" t="s">
        <v>2658</v>
      </c>
      <c r="AF251" s="4650">
        <v>238</v>
      </c>
      <c r="AG251" s="173">
        <v>201</v>
      </c>
      <c r="AH251" s="174">
        <v>0</v>
      </c>
      <c r="AI251"/>
      <c r="AJ251" s="1664"/>
      <c r="AK251" s="4655" t="s">
        <v>2659</v>
      </c>
      <c r="AL251" s="4651" t="s">
        <v>2660</v>
      </c>
      <c r="AM251" s="4650">
        <v>109</v>
      </c>
      <c r="AN251" s="173">
        <v>7</v>
      </c>
      <c r="AO251" s="174">
        <v>26</v>
      </c>
      <c r="AP251" s="8"/>
      <c r="AQ251" s="10">
        <v>1</v>
      </c>
    </row>
    <row r="252" spans="2:43" s="3022" customFormat="1" ht="21" customHeight="1">
      <c r="B252" s="8"/>
      <c r="C252" s="8"/>
      <c r="D252" s="8"/>
      <c r="E252" s="8"/>
      <c r="F252" s="8"/>
      <c r="G252" s="8"/>
      <c r="H252" s="8"/>
      <c r="I252" s="8"/>
      <c r="J252" s="8"/>
      <c r="K252" s="8"/>
      <c r="L252" s="8"/>
      <c r="M252" s="8"/>
      <c r="N252" s="8"/>
      <c r="O252" s="8"/>
      <c r="P252" s="8"/>
      <c r="Q252" s="8"/>
      <c r="R252" s="8"/>
      <c r="S252" s="8"/>
      <c r="T252" s="8"/>
      <c r="U252" s="8"/>
      <c r="V252" s="1665"/>
      <c r="W252" s="4659" t="s">
        <v>2661</v>
      </c>
      <c r="X252" s="4657" t="s">
        <v>2662</v>
      </c>
      <c r="Y252" s="4656">
        <v>142</v>
      </c>
      <c r="Z252" s="181">
        <v>209</v>
      </c>
      <c r="AA252" s="182">
        <v>178</v>
      </c>
      <c r="AB252"/>
      <c r="AC252" s="1666"/>
      <c r="AD252" s="4655" t="s">
        <v>2663</v>
      </c>
      <c r="AE252" s="4651" t="s">
        <v>2664</v>
      </c>
      <c r="AF252" s="4650">
        <v>208</v>
      </c>
      <c r="AG252" s="173">
        <v>192</v>
      </c>
      <c r="AH252" s="174">
        <v>122</v>
      </c>
      <c r="AI252"/>
      <c r="AJ252" s="1667"/>
      <c r="AK252" s="4655" t="s">
        <v>2665</v>
      </c>
      <c r="AL252" s="4651" t="s">
        <v>2666</v>
      </c>
      <c r="AM252" s="4650">
        <v>107</v>
      </c>
      <c r="AN252" s="173">
        <v>13</v>
      </c>
      <c r="AO252" s="174">
        <v>13</v>
      </c>
      <c r="AP252" s="8"/>
      <c r="AQ252" s="10">
        <v>1</v>
      </c>
    </row>
    <row r="253" spans="2:43" s="3022" customFormat="1" ht="21" customHeight="1">
      <c r="B253" s="8"/>
      <c r="C253" s="8"/>
      <c r="D253" s="8"/>
      <c r="E253" s="8"/>
      <c r="F253" s="8"/>
      <c r="G253" s="8"/>
      <c r="H253" s="8"/>
      <c r="I253" s="8"/>
      <c r="J253" s="8"/>
      <c r="K253" s="8"/>
      <c r="L253" s="8"/>
      <c r="M253" s="8"/>
      <c r="N253" s="8"/>
      <c r="O253" s="8"/>
      <c r="P253" s="8"/>
      <c r="Q253" s="8"/>
      <c r="R253" s="8"/>
      <c r="S253" s="8"/>
      <c r="T253" s="8"/>
      <c r="U253" s="8"/>
      <c r="V253" s="1668"/>
      <c r="W253" s="4659" t="s">
        <v>2667</v>
      </c>
      <c r="X253" s="4657" t="s">
        <v>2668</v>
      </c>
      <c r="Y253" s="4656">
        <v>141</v>
      </c>
      <c r="Z253" s="181">
        <v>163</v>
      </c>
      <c r="AA253" s="182">
        <v>153</v>
      </c>
      <c r="AB253"/>
      <c r="AC253" s="1669"/>
      <c r="AD253" s="4652" t="s">
        <v>2669</v>
      </c>
      <c r="AE253" s="4651" t="s">
        <v>2670</v>
      </c>
      <c r="AF253" s="4650">
        <v>205</v>
      </c>
      <c r="AG253" s="173">
        <v>190</v>
      </c>
      <c r="AH253" s="174">
        <v>112</v>
      </c>
      <c r="AI253"/>
      <c r="AJ253" s="1670"/>
      <c r="AK253" s="4655" t="s">
        <v>2671</v>
      </c>
      <c r="AL253" s="4651" t="s">
        <v>2672</v>
      </c>
      <c r="AM253" s="4650">
        <v>84</v>
      </c>
      <c r="AN253" s="173">
        <v>61</v>
      </c>
      <c r="AO253" s="174">
        <v>63</v>
      </c>
      <c r="AP253" s="8"/>
      <c r="AQ253" s="10">
        <v>1</v>
      </c>
    </row>
    <row r="254" spans="2:43" s="3022" customFormat="1" ht="21" customHeight="1">
      <c r="B254" s="8"/>
      <c r="C254" s="8"/>
      <c r="D254" s="8"/>
      <c r="E254" s="8"/>
      <c r="F254" s="8"/>
      <c r="G254" s="8"/>
      <c r="H254" s="8"/>
      <c r="I254" s="8"/>
      <c r="J254" s="8"/>
      <c r="K254" s="8"/>
      <c r="L254" s="8"/>
      <c r="M254" s="8"/>
      <c r="N254" s="8"/>
      <c r="O254" s="8"/>
      <c r="P254" s="8"/>
      <c r="Q254" s="8"/>
      <c r="R254" s="8"/>
      <c r="S254" s="8"/>
      <c r="T254" s="8"/>
      <c r="U254" s="8"/>
      <c r="V254" s="1671"/>
      <c r="W254" s="4659" t="s">
        <v>2673</v>
      </c>
      <c r="X254" s="4657" t="s">
        <v>2674</v>
      </c>
      <c r="Y254" s="4656">
        <v>131</v>
      </c>
      <c r="Z254" s="181">
        <v>166</v>
      </c>
      <c r="AA254" s="182">
        <v>151</v>
      </c>
      <c r="AB254"/>
      <c r="AC254" s="1672"/>
      <c r="AD254" s="4655" t="s">
        <v>2675</v>
      </c>
      <c r="AE254" s="4651" t="s">
        <v>2676</v>
      </c>
      <c r="AF254" s="4650">
        <v>194</v>
      </c>
      <c r="AG254" s="173">
        <v>178</v>
      </c>
      <c r="AH254" s="174">
        <v>128</v>
      </c>
      <c r="AI254"/>
      <c r="AJ254" s="1673"/>
      <c r="AK254" s="4655" t="s">
        <v>2677</v>
      </c>
      <c r="AL254" s="4651" t="s">
        <v>2678</v>
      </c>
      <c r="AM254" s="4650">
        <v>86</v>
      </c>
      <c r="AN254" s="173">
        <v>7</v>
      </c>
      <c r="AO254" s="174">
        <v>12</v>
      </c>
      <c r="AP254" s="8"/>
      <c r="AQ254" s="10">
        <v>1</v>
      </c>
    </row>
    <row r="255" spans="2:43" s="3022" customFormat="1" ht="21" customHeight="1">
      <c r="B255" s="8"/>
      <c r="C255" s="8"/>
      <c r="D255" s="8"/>
      <c r="E255" s="8"/>
      <c r="F255" s="8"/>
      <c r="G255" s="8"/>
      <c r="H255" s="8"/>
      <c r="I255" s="8"/>
      <c r="J255" s="8"/>
      <c r="K255" s="8"/>
      <c r="L255" s="8"/>
      <c r="M255" s="8"/>
      <c r="N255" s="8"/>
      <c r="O255" s="8"/>
      <c r="P255" s="8"/>
      <c r="Q255" s="8"/>
      <c r="R255" s="8"/>
      <c r="S255" s="8"/>
      <c r="T255" s="8"/>
      <c r="U255" s="8"/>
      <c r="V255" s="1674"/>
      <c r="W255" s="4659" t="s">
        <v>2679</v>
      </c>
      <c r="X255" s="4657" t="s">
        <v>2680</v>
      </c>
      <c r="Y255" s="4656">
        <v>106</v>
      </c>
      <c r="Z255" s="181">
        <v>171</v>
      </c>
      <c r="AA255" s="182">
        <v>142</v>
      </c>
      <c r="AB255"/>
      <c r="AC255" s="1675"/>
      <c r="AD255" s="4655" t="s">
        <v>2681</v>
      </c>
      <c r="AE255" s="4651" t="s">
        <v>2682</v>
      </c>
      <c r="AF255" s="4650">
        <v>195</v>
      </c>
      <c r="AG255" s="173">
        <v>180</v>
      </c>
      <c r="AH255" s="174">
        <v>112</v>
      </c>
      <c r="AI255"/>
      <c r="AJ255" s="1676"/>
      <c r="AK255" s="4655" t="s">
        <v>2683</v>
      </c>
      <c r="AL255" s="4651" t="s">
        <v>2684</v>
      </c>
      <c r="AM255" s="4650">
        <v>78</v>
      </c>
      <c r="AN255" s="173">
        <v>22</v>
      </c>
      <c r="AO255" s="174">
        <v>9</v>
      </c>
      <c r="AP255" s="8"/>
      <c r="AQ255" s="10">
        <v>1</v>
      </c>
    </row>
    <row r="256" spans="2:43" s="3022" customFormat="1" ht="21" customHeight="1">
      <c r="B256" s="8"/>
      <c r="C256" s="8"/>
      <c r="D256" s="8"/>
      <c r="E256" s="8"/>
      <c r="F256" s="8"/>
      <c r="G256" s="8"/>
      <c r="H256" s="8"/>
      <c r="I256" s="8"/>
      <c r="J256" s="8"/>
      <c r="K256" s="8"/>
      <c r="L256" s="8"/>
      <c r="M256" s="8"/>
      <c r="N256" s="8"/>
      <c r="O256" s="8"/>
      <c r="P256" s="8"/>
      <c r="Q256" s="8"/>
      <c r="R256" s="8"/>
      <c r="S256" s="8"/>
      <c r="T256" s="8"/>
      <c r="U256" s="8"/>
      <c r="V256" s="1677"/>
      <c r="W256" s="4659" t="s">
        <v>2685</v>
      </c>
      <c r="X256" s="4657" t="s">
        <v>2686</v>
      </c>
      <c r="Y256" s="4656">
        <v>62</v>
      </c>
      <c r="Z256" s="181">
        <v>180</v>
      </c>
      <c r="AA256" s="182">
        <v>137</v>
      </c>
      <c r="AB256"/>
      <c r="AC256" s="1678"/>
      <c r="AD256" s="4652" t="s">
        <v>2687</v>
      </c>
      <c r="AE256" s="4651" t="s">
        <v>2688</v>
      </c>
      <c r="AF256" s="4650">
        <v>207</v>
      </c>
      <c r="AG256" s="173">
        <v>181</v>
      </c>
      <c r="AH256" s="174">
        <v>59</v>
      </c>
      <c r="AI256"/>
      <c r="AJ256" s="1679"/>
      <c r="AK256" s="4655" t="s">
        <v>2689</v>
      </c>
      <c r="AL256" s="4651" t="s">
        <v>2690</v>
      </c>
      <c r="AM256" s="4650">
        <v>62</v>
      </c>
      <c r="AN256" s="173">
        <v>29</v>
      </c>
      <c r="AO256" s="174">
        <v>30</v>
      </c>
      <c r="AP256" s="8"/>
      <c r="AQ256" s="10">
        <v>1</v>
      </c>
    </row>
    <row r="257" spans="2:43" s="3022" customFormat="1" ht="21" customHeight="1">
      <c r="B257" s="8"/>
      <c r="C257" s="8"/>
      <c r="D257" s="8"/>
      <c r="E257" s="8"/>
      <c r="F257" s="8"/>
      <c r="G257" s="8"/>
      <c r="H257" s="8"/>
      <c r="I257" s="8"/>
      <c r="J257" s="8"/>
      <c r="K257" s="8"/>
      <c r="L257" s="8"/>
      <c r="M257" s="8"/>
      <c r="N257" s="8"/>
      <c r="O257" s="8"/>
      <c r="P257" s="8"/>
      <c r="Q257" s="8"/>
      <c r="R257" s="8"/>
      <c r="S257" s="8"/>
      <c r="T257" s="8"/>
      <c r="U257" s="8"/>
      <c r="V257" s="1680"/>
      <c r="W257" s="4658" t="s">
        <v>2691</v>
      </c>
      <c r="X257" s="4657" t="s">
        <v>2692</v>
      </c>
      <c r="Y257" s="4656">
        <v>2</v>
      </c>
      <c r="Z257" s="181">
        <v>157</v>
      </c>
      <c r="AA257" s="182">
        <v>116</v>
      </c>
      <c r="AB257"/>
      <c r="AC257" s="1681"/>
      <c r="AD257" s="4655" t="s">
        <v>2693</v>
      </c>
      <c r="AE257" s="4651" t="s">
        <v>2694</v>
      </c>
      <c r="AF257" s="4650">
        <v>209</v>
      </c>
      <c r="AG257" s="173">
        <v>182</v>
      </c>
      <c r="AH257" s="174">
        <v>6</v>
      </c>
      <c r="AI257"/>
      <c r="AJ257" s="1682"/>
      <c r="AK257" s="4652" t="s">
        <v>2695</v>
      </c>
      <c r="AL257" s="4651" t="s">
        <v>2696</v>
      </c>
      <c r="AM257" s="4650">
        <v>238</v>
      </c>
      <c r="AN257" s="173">
        <v>162</v>
      </c>
      <c r="AO257" s="174">
        <v>173</v>
      </c>
      <c r="AP257" s="8"/>
      <c r="AQ257" s="10">
        <v>1</v>
      </c>
    </row>
    <row r="258" spans="2:43" s="3022" customFormat="1" ht="21" customHeight="1">
      <c r="B258" s="8"/>
      <c r="C258" s="8"/>
      <c r="D258" s="8"/>
      <c r="E258" s="8"/>
      <c r="F258" s="8"/>
      <c r="G258" s="8"/>
      <c r="H258" s="8"/>
      <c r="I258" s="8"/>
      <c r="J258" s="8"/>
      <c r="K258" s="8"/>
      <c r="L258" s="8"/>
      <c r="M258" s="8"/>
      <c r="N258" s="8"/>
      <c r="O258" s="8"/>
      <c r="P258" s="8"/>
      <c r="Q258" s="8"/>
      <c r="R258" s="8"/>
      <c r="S258" s="8"/>
      <c r="T258" s="8"/>
      <c r="U258" s="8"/>
      <c r="V258" s="1683"/>
      <c r="W258" s="4658" t="s">
        <v>2697</v>
      </c>
      <c r="X258" s="4657" t="s">
        <v>2698</v>
      </c>
      <c r="Y258" s="4656">
        <v>35</v>
      </c>
      <c r="Z258" s="181">
        <v>142</v>
      </c>
      <c r="AA258" s="182">
        <v>104</v>
      </c>
      <c r="AB258"/>
      <c r="AC258" s="1684"/>
      <c r="AD258" s="4652" t="s">
        <v>2699</v>
      </c>
      <c r="AE258" s="4651" t="s">
        <v>2700</v>
      </c>
      <c r="AF258" s="4650">
        <v>205</v>
      </c>
      <c r="AG258" s="173">
        <v>173</v>
      </c>
      <c r="AH258" s="174">
        <v>0</v>
      </c>
      <c r="AI258"/>
      <c r="AJ258" s="1685"/>
      <c r="AK258" s="4652" t="s">
        <v>2701</v>
      </c>
      <c r="AL258" s="4651" t="s">
        <v>2702</v>
      </c>
      <c r="AM258" s="4650">
        <v>238</v>
      </c>
      <c r="AN258" s="173">
        <v>169</v>
      </c>
      <c r="AO258" s="174">
        <v>184</v>
      </c>
      <c r="AP258" s="8"/>
      <c r="AQ258" s="10">
        <v>1</v>
      </c>
    </row>
    <row r="259" spans="2:43" s="3022" customFormat="1" ht="21" customHeight="1">
      <c r="B259" s="8"/>
      <c r="C259" s="8"/>
      <c r="D259" s="8"/>
      <c r="E259" s="8"/>
      <c r="F259" s="8"/>
      <c r="G259" s="8"/>
      <c r="H259" s="8"/>
      <c r="I259" s="8"/>
      <c r="J259" s="8"/>
      <c r="K259" s="8"/>
      <c r="L259" s="8"/>
      <c r="M259" s="8"/>
      <c r="N259" s="8"/>
      <c r="O259" s="8"/>
      <c r="P259" s="8"/>
      <c r="Q259" s="8"/>
      <c r="R259" s="8"/>
      <c r="S259" s="8"/>
      <c r="T259" s="8"/>
      <c r="U259" s="8"/>
      <c r="V259" s="1686"/>
      <c r="W259" s="4659" t="s">
        <v>2703</v>
      </c>
      <c r="X259" s="4657" t="s">
        <v>2704</v>
      </c>
      <c r="Y259" s="4656">
        <v>59</v>
      </c>
      <c r="Z259" s="181">
        <v>120</v>
      </c>
      <c r="AA259" s="182">
        <v>97</v>
      </c>
      <c r="AB259"/>
      <c r="AC259" s="1687"/>
      <c r="AD259" s="4652" t="s">
        <v>2705</v>
      </c>
      <c r="AE259" s="4651" t="s">
        <v>2706</v>
      </c>
      <c r="AF259" s="4650">
        <v>139</v>
      </c>
      <c r="AG259" s="173">
        <v>117</v>
      </c>
      <c r="AH259" s="174">
        <v>0</v>
      </c>
      <c r="AI259"/>
      <c r="AJ259" s="1688"/>
      <c r="AK259" s="4652" t="s">
        <v>2707</v>
      </c>
      <c r="AL259" s="4651" t="s">
        <v>2708</v>
      </c>
      <c r="AM259" s="4650">
        <v>255</v>
      </c>
      <c r="AN259" s="173">
        <v>174</v>
      </c>
      <c r="AO259" s="174">
        <v>185</v>
      </c>
      <c r="AP259" s="8"/>
      <c r="AQ259" s="10">
        <v>1</v>
      </c>
    </row>
    <row r="260" spans="2:43" s="3022" customFormat="1" ht="21" customHeight="1">
      <c r="B260" s="8"/>
      <c r="C260" s="8"/>
      <c r="D260" s="8"/>
      <c r="E260" s="8"/>
      <c r="F260" s="8"/>
      <c r="G260" s="8"/>
      <c r="H260" s="8"/>
      <c r="I260" s="8"/>
      <c r="J260" s="8"/>
      <c r="K260" s="8"/>
      <c r="L260" s="8"/>
      <c r="M260" s="8"/>
      <c r="N260" s="8"/>
      <c r="O260" s="8"/>
      <c r="P260" s="8"/>
      <c r="Q260" s="8"/>
      <c r="R260" s="8"/>
      <c r="S260" s="8"/>
      <c r="T260" s="8"/>
      <c r="U260" s="8"/>
      <c r="V260" s="1689"/>
      <c r="W260" s="4659" t="s">
        <v>2709</v>
      </c>
      <c r="X260" s="4657" t="s">
        <v>2710</v>
      </c>
      <c r="Y260" s="4656">
        <v>0</v>
      </c>
      <c r="Z260" s="181">
        <v>121</v>
      </c>
      <c r="AA260" s="182">
        <v>89</v>
      </c>
      <c r="AB260"/>
      <c r="AC260" s="1690"/>
      <c r="AD260" s="4655" t="s">
        <v>2711</v>
      </c>
      <c r="AE260" s="4651" t="s">
        <v>2712</v>
      </c>
      <c r="AF260" s="4650">
        <v>104</v>
      </c>
      <c r="AG260" s="173">
        <v>94</v>
      </c>
      <c r="AH260" s="174">
        <v>67</v>
      </c>
      <c r="AI260"/>
      <c r="AJ260" s="1691"/>
      <c r="AK260" s="4652" t="s">
        <v>2713</v>
      </c>
      <c r="AL260" s="4651" t="s">
        <v>2714</v>
      </c>
      <c r="AM260" s="4650">
        <v>255</v>
      </c>
      <c r="AN260" s="173">
        <v>181</v>
      </c>
      <c r="AO260" s="174">
        <v>197</v>
      </c>
      <c r="AP260" s="8"/>
      <c r="AQ260" s="10">
        <v>1</v>
      </c>
    </row>
    <row r="261" spans="2:43" s="3022" customFormat="1" ht="21" customHeight="1">
      <c r="B261" s="8"/>
      <c r="C261" s="8"/>
      <c r="D261" s="8"/>
      <c r="E261" s="8"/>
      <c r="F261" s="8"/>
      <c r="G261" s="8"/>
      <c r="H261" s="8"/>
      <c r="I261" s="8"/>
      <c r="J261" s="8"/>
      <c r="K261" s="8"/>
      <c r="L261" s="8"/>
      <c r="M261" s="8"/>
      <c r="N261" s="8"/>
      <c r="O261" s="8"/>
      <c r="P261" s="8"/>
      <c r="Q261" s="8"/>
      <c r="R261" s="8"/>
      <c r="S261" s="8"/>
      <c r="T261" s="8"/>
      <c r="U261" s="8"/>
      <c r="V261" s="1692"/>
      <c r="W261" s="4659" t="s">
        <v>2715</v>
      </c>
      <c r="X261" s="4657" t="s">
        <v>2716</v>
      </c>
      <c r="Y261" s="4656">
        <v>0</v>
      </c>
      <c r="Z261" s="181">
        <v>84</v>
      </c>
      <c r="AA261" s="182">
        <v>61</v>
      </c>
      <c r="AB261"/>
      <c r="AC261" s="1693"/>
      <c r="AD261" s="4655" t="s">
        <v>2717</v>
      </c>
      <c r="AE261" s="4651" t="s">
        <v>2718</v>
      </c>
      <c r="AF261" s="4650">
        <v>145</v>
      </c>
      <c r="AG261" s="173">
        <v>92</v>
      </c>
      <c r="AH261" s="174">
        <v>131</v>
      </c>
      <c r="AI261"/>
      <c r="AJ261" s="1694"/>
      <c r="AK261" s="4652" t="s">
        <v>2719</v>
      </c>
      <c r="AL261" s="4651" t="s">
        <v>2720</v>
      </c>
      <c r="AM261" s="4650">
        <v>255</v>
      </c>
      <c r="AN261" s="173">
        <v>182</v>
      </c>
      <c r="AO261" s="174">
        <v>193</v>
      </c>
      <c r="AP261" s="8"/>
      <c r="AQ261" s="10">
        <v>1</v>
      </c>
    </row>
    <row r="262" spans="2:43" s="3022" customFormat="1" ht="21" customHeight="1">
      <c r="B262" s="8"/>
      <c r="C262" s="8"/>
      <c r="D262" s="8"/>
      <c r="E262" s="8"/>
      <c r="F262" s="8"/>
      <c r="G262" s="8"/>
      <c r="H262" s="8"/>
      <c r="I262" s="8"/>
      <c r="J262" s="8"/>
      <c r="K262" s="8"/>
      <c r="L262" s="8"/>
      <c r="M262" s="8"/>
      <c r="N262" s="8"/>
      <c r="O262" s="8"/>
      <c r="P262" s="8"/>
      <c r="Q262" s="8"/>
      <c r="R262" s="8"/>
      <c r="S262" s="8"/>
      <c r="T262" s="8"/>
      <c r="U262" s="8"/>
      <c r="V262" s="1695"/>
      <c r="W262" s="4658" t="s">
        <v>2721</v>
      </c>
      <c r="X262" s="4657" t="s">
        <v>2722</v>
      </c>
      <c r="Y262" s="4656">
        <v>118</v>
      </c>
      <c r="Z262" s="181">
        <v>238</v>
      </c>
      <c r="AA262" s="182">
        <v>198</v>
      </c>
      <c r="AB262"/>
      <c r="AC262" s="1696"/>
      <c r="AD262" s="4652" t="s">
        <v>2723</v>
      </c>
      <c r="AE262" s="4651" t="s">
        <v>2724</v>
      </c>
      <c r="AF262" s="4650">
        <v>135</v>
      </c>
      <c r="AG262" s="173">
        <v>31</v>
      </c>
      <c r="AH262" s="174">
        <v>120</v>
      </c>
      <c r="AI262"/>
      <c r="AJ262" s="1697"/>
      <c r="AK262" s="4652" t="s">
        <v>2725</v>
      </c>
      <c r="AL262" s="4651" t="s">
        <v>2726</v>
      </c>
      <c r="AM262" s="4650">
        <v>255</v>
      </c>
      <c r="AN262" s="173">
        <v>192</v>
      </c>
      <c r="AO262" s="174">
        <v>203</v>
      </c>
      <c r="AP262" s="8"/>
      <c r="AQ262" s="10">
        <v>1</v>
      </c>
    </row>
    <row r="263" spans="2:43" s="3022" customFormat="1" ht="21" customHeight="1">
      <c r="B263" s="8"/>
      <c r="C263" s="8"/>
      <c r="D263" s="8"/>
      <c r="E263" s="8"/>
      <c r="F263" s="8"/>
      <c r="G263" s="8"/>
      <c r="H263" s="8"/>
      <c r="I263" s="8"/>
      <c r="J263" s="8"/>
      <c r="K263" s="8"/>
      <c r="L263" s="8"/>
      <c r="M263" s="8"/>
      <c r="N263" s="8"/>
      <c r="O263" s="8"/>
      <c r="P263" s="8"/>
      <c r="Q263" s="8"/>
      <c r="R263" s="8"/>
      <c r="S263" s="8"/>
      <c r="T263" s="8"/>
      <c r="U263" s="8"/>
      <c r="V263" s="1698"/>
      <c r="W263" s="4659" t="s">
        <v>2727</v>
      </c>
      <c r="X263" s="4657" t="s">
        <v>2728</v>
      </c>
      <c r="Y263" s="4656">
        <v>151</v>
      </c>
      <c r="Z263" s="181">
        <v>223</v>
      </c>
      <c r="AA263" s="182">
        <v>198</v>
      </c>
      <c r="AB263"/>
      <c r="AC263" s="1699"/>
      <c r="AD263" s="4655" t="s">
        <v>2729</v>
      </c>
      <c r="AE263" s="4651" t="s">
        <v>2730</v>
      </c>
      <c r="AF263" s="4650">
        <v>135</v>
      </c>
      <c r="AG263" s="173">
        <v>0</v>
      </c>
      <c r="AH263" s="174">
        <v>116</v>
      </c>
      <c r="AI263"/>
      <c r="AJ263" s="1700"/>
      <c r="AK263" s="4655" t="s">
        <v>2731</v>
      </c>
      <c r="AL263" s="4651" t="s">
        <v>2732</v>
      </c>
      <c r="AM263" s="4650">
        <v>213</v>
      </c>
      <c r="AN263" s="173">
        <v>132</v>
      </c>
      <c r="AO263" s="174">
        <v>144</v>
      </c>
      <c r="AP263" s="8"/>
      <c r="AQ263" s="10">
        <v>1</v>
      </c>
    </row>
    <row r="264" spans="2:43" s="3022" customFormat="1" ht="21" customHeight="1">
      <c r="B264" s="8"/>
      <c r="C264" s="8"/>
      <c r="D264" s="8"/>
      <c r="E264" s="8"/>
      <c r="F264" s="8"/>
      <c r="G264" s="8"/>
      <c r="H264" s="8"/>
      <c r="I264" s="8"/>
      <c r="J264" s="8"/>
      <c r="K264" s="8"/>
      <c r="L264" s="8"/>
      <c r="M264" s="8"/>
      <c r="N264" s="8"/>
      <c r="O264" s="8"/>
      <c r="P264" s="8"/>
      <c r="Q264" s="8"/>
      <c r="R264" s="8"/>
      <c r="S264" s="8"/>
      <c r="T264" s="8"/>
      <c r="U264" s="8"/>
      <c r="V264" s="1701"/>
      <c r="W264" s="4658" t="s">
        <v>2733</v>
      </c>
      <c r="X264" s="4657" t="s">
        <v>2734</v>
      </c>
      <c r="Y264" s="4656">
        <v>127</v>
      </c>
      <c r="Z264" s="181">
        <v>255</v>
      </c>
      <c r="AA264" s="182">
        <v>212</v>
      </c>
      <c r="AB264"/>
      <c r="AC264" s="1702"/>
      <c r="AD264" s="4655" t="s">
        <v>2735</v>
      </c>
      <c r="AE264" s="4651" t="s">
        <v>2736</v>
      </c>
      <c r="AF264" s="4650">
        <v>93</v>
      </c>
      <c r="AG264" s="173">
        <v>85</v>
      </c>
      <c r="AH264" s="174">
        <v>91</v>
      </c>
      <c r="AI264"/>
      <c r="AJ264" s="1703"/>
      <c r="AK264" s="4652" t="s">
        <v>2737</v>
      </c>
      <c r="AL264" s="4651" t="s">
        <v>2738</v>
      </c>
      <c r="AM264" s="4650">
        <v>205</v>
      </c>
      <c r="AN264" s="173">
        <v>145</v>
      </c>
      <c r="AO264" s="174">
        <v>158</v>
      </c>
      <c r="AP264" s="8"/>
      <c r="AQ264" s="10">
        <v>1</v>
      </c>
    </row>
    <row r="265" spans="2:43" s="3022" customFormat="1" ht="21" customHeight="1">
      <c r="B265" s="8"/>
      <c r="C265" s="8"/>
      <c r="D265" s="8"/>
      <c r="E265" s="8"/>
      <c r="F265" s="8"/>
      <c r="G265" s="8"/>
      <c r="H265" s="8"/>
      <c r="I265" s="8"/>
      <c r="J265" s="8"/>
      <c r="K265" s="8"/>
      <c r="L265" s="8"/>
      <c r="M265" s="8"/>
      <c r="N265" s="8"/>
      <c r="O265" s="8"/>
      <c r="P265" s="8"/>
      <c r="Q265" s="8"/>
      <c r="R265" s="8"/>
      <c r="S265" s="8"/>
      <c r="T265" s="8"/>
      <c r="U265" s="8"/>
      <c r="V265" s="1704"/>
      <c r="W265" s="4659" t="s">
        <v>2739</v>
      </c>
      <c r="X265" s="4657" t="s">
        <v>2740</v>
      </c>
      <c r="Y265" s="4656">
        <v>223</v>
      </c>
      <c r="Z265" s="181">
        <v>237</v>
      </c>
      <c r="AA265" s="182">
        <v>232</v>
      </c>
      <c r="AB265"/>
      <c r="AC265" s="1705"/>
      <c r="AD265" s="4655" t="s">
        <v>2741</v>
      </c>
      <c r="AE265" s="4651" t="s">
        <v>2742</v>
      </c>
      <c r="AF265" s="4650">
        <v>112</v>
      </c>
      <c r="AG265" s="173">
        <v>41</v>
      </c>
      <c r="AH265" s="174">
        <v>99</v>
      </c>
      <c r="AI265"/>
      <c r="AJ265" s="1706"/>
      <c r="AK265" s="4652" t="s">
        <v>2743</v>
      </c>
      <c r="AL265" s="4651" t="s">
        <v>2744</v>
      </c>
      <c r="AM265" s="4650">
        <v>205</v>
      </c>
      <c r="AN265" s="173">
        <v>140</v>
      </c>
      <c r="AO265" s="174">
        <v>149</v>
      </c>
      <c r="AP265" s="8"/>
      <c r="AQ265" s="10">
        <v>1</v>
      </c>
    </row>
    <row r="266" spans="2:43" s="3022" customFormat="1" ht="21" customHeight="1">
      <c r="B266" s="8"/>
      <c r="C266" s="8"/>
      <c r="D266" s="8"/>
      <c r="E266" s="8"/>
      <c r="F266" s="8"/>
      <c r="G266" s="8"/>
      <c r="H266" s="8"/>
      <c r="I266" s="8"/>
      <c r="J266" s="8"/>
      <c r="K266" s="8"/>
      <c r="L266" s="8"/>
      <c r="M266" s="8"/>
      <c r="N266" s="8"/>
      <c r="O266" s="8"/>
      <c r="P266" s="8"/>
      <c r="Q266" s="8"/>
      <c r="R266" s="8"/>
      <c r="S266" s="8"/>
      <c r="T266" s="8"/>
      <c r="U266" s="8"/>
      <c r="V266" s="1707"/>
      <c r="W266" s="4658" t="s">
        <v>2745</v>
      </c>
      <c r="X266" s="4657" t="s">
        <v>2746</v>
      </c>
      <c r="Y266" s="4656">
        <v>102</v>
      </c>
      <c r="Z266" s="181">
        <v>205</v>
      </c>
      <c r="AA266" s="182">
        <v>170</v>
      </c>
      <c r="AB266"/>
      <c r="AC266" s="1708"/>
      <c r="AD266" s="4655" t="s">
        <v>2747</v>
      </c>
      <c r="AE266" s="4651" t="s">
        <v>2748</v>
      </c>
      <c r="AF266" s="4650">
        <v>93</v>
      </c>
      <c r="AG266" s="173">
        <v>57</v>
      </c>
      <c r="AH266" s="174">
        <v>84</v>
      </c>
      <c r="AI266"/>
      <c r="AJ266" s="1709"/>
      <c r="AK266" s="4655" t="s">
        <v>2749</v>
      </c>
      <c r="AL266" s="4651" t="s">
        <v>2750</v>
      </c>
      <c r="AM266" s="4650">
        <v>175</v>
      </c>
      <c r="AN266" s="173">
        <v>134</v>
      </c>
      <c r="AO266" s="174">
        <v>142</v>
      </c>
      <c r="AP266" s="8"/>
      <c r="AQ266" s="10">
        <v>1</v>
      </c>
    </row>
    <row r="267" spans="2:43" s="3022" customFormat="1" ht="21" customHeight="1">
      <c r="B267" s="8"/>
      <c r="C267" s="8"/>
      <c r="D267" s="8"/>
      <c r="E267" s="8"/>
      <c r="F267" s="8"/>
      <c r="G267" s="8"/>
      <c r="H267" s="8"/>
      <c r="I267" s="8"/>
      <c r="J267" s="8"/>
      <c r="K267" s="8"/>
      <c r="L267" s="8"/>
      <c r="M267" s="8"/>
      <c r="N267" s="8"/>
      <c r="O267" s="8"/>
      <c r="P267" s="8"/>
      <c r="Q267" s="8"/>
      <c r="R267" s="8"/>
      <c r="S267" s="8"/>
      <c r="T267" s="8"/>
      <c r="U267" s="8"/>
      <c r="V267" s="1710"/>
      <c r="W267" s="4659" t="s">
        <v>2751</v>
      </c>
      <c r="X267" s="4657" t="s">
        <v>2752</v>
      </c>
      <c r="Y267" s="4656">
        <v>125</v>
      </c>
      <c r="Z267" s="181">
        <v>137</v>
      </c>
      <c r="AA267" s="182">
        <v>132</v>
      </c>
      <c r="AB267"/>
      <c r="AC267" s="1711"/>
      <c r="AD267" s="4655" t="s">
        <v>2753</v>
      </c>
      <c r="AE267" s="4651" t="s">
        <v>2754</v>
      </c>
      <c r="AF267" s="4650">
        <v>80</v>
      </c>
      <c r="AG267" s="173">
        <v>64</v>
      </c>
      <c r="AH267" s="174">
        <v>77</v>
      </c>
      <c r="AI267"/>
      <c r="AJ267" s="1712"/>
      <c r="AK267" s="4655" t="s">
        <v>2755</v>
      </c>
      <c r="AL267" s="4651" t="s">
        <v>2756</v>
      </c>
      <c r="AM267" s="4650">
        <v>199</v>
      </c>
      <c r="AN267" s="173">
        <v>44</v>
      </c>
      <c r="AO267" s="174">
        <v>72</v>
      </c>
      <c r="AP267" s="8"/>
      <c r="AQ267" s="10">
        <v>1</v>
      </c>
    </row>
    <row r="268" spans="2:43" s="3022" customFormat="1" ht="21" customHeight="1">
      <c r="B268" s="8"/>
      <c r="C268" s="8"/>
      <c r="D268" s="8"/>
      <c r="E268" s="8"/>
      <c r="F268" s="8"/>
      <c r="G268" s="8"/>
      <c r="H268" s="8"/>
      <c r="I268" s="8"/>
      <c r="J268" s="8"/>
      <c r="K268" s="8"/>
      <c r="L268" s="8"/>
      <c r="M268" s="8"/>
      <c r="N268" s="8"/>
      <c r="O268" s="8"/>
      <c r="P268" s="8"/>
      <c r="Q268" s="8"/>
      <c r="R268" s="8"/>
      <c r="S268" s="8"/>
      <c r="T268" s="8"/>
      <c r="U268" s="8"/>
      <c r="V268" s="1713"/>
      <c r="W268" s="4659" t="s">
        <v>2757</v>
      </c>
      <c r="X268" s="4657" t="s">
        <v>2758</v>
      </c>
      <c r="Y268" s="4656">
        <v>100</v>
      </c>
      <c r="Z268" s="181">
        <v>155</v>
      </c>
      <c r="AA268" s="182">
        <v>136</v>
      </c>
      <c r="AB268"/>
      <c r="AC268" s="1714"/>
      <c r="AD268" s="4655" t="s">
        <v>2759</v>
      </c>
      <c r="AE268" s="4651" t="s">
        <v>2760</v>
      </c>
      <c r="AF268" s="4650">
        <v>211</v>
      </c>
      <c r="AG268" s="173">
        <v>153</v>
      </c>
      <c r="AH268" s="174">
        <v>230</v>
      </c>
      <c r="AI268"/>
      <c r="AJ268" s="1715"/>
      <c r="AK268" s="4655" t="s">
        <v>2761</v>
      </c>
      <c r="AL268" s="4651" t="s">
        <v>2762</v>
      </c>
      <c r="AM268" s="4650">
        <v>172</v>
      </c>
      <c r="AN268" s="173">
        <v>30</v>
      </c>
      <c r="AO268" s="174">
        <v>68</v>
      </c>
      <c r="AP268" s="8"/>
      <c r="AQ268" s="10">
        <v>1</v>
      </c>
    </row>
    <row r="269" spans="2:43" s="3022" customFormat="1" ht="21" customHeight="1">
      <c r="B269" s="8"/>
      <c r="C269" s="8"/>
      <c r="D269" s="8"/>
      <c r="E269" s="8"/>
      <c r="F269" s="8"/>
      <c r="G269" s="8"/>
      <c r="H269" s="8"/>
      <c r="I269" s="8"/>
      <c r="J269" s="8"/>
      <c r="K269" s="8"/>
      <c r="L269" s="8"/>
      <c r="M269" s="8"/>
      <c r="N269" s="8"/>
      <c r="O269" s="8"/>
      <c r="P269" s="8"/>
      <c r="Q269" s="8"/>
      <c r="R269" s="8"/>
      <c r="S269" s="8"/>
      <c r="T269" s="8"/>
      <c r="U269" s="8"/>
      <c r="V269" s="1716"/>
      <c r="W269" s="4658" t="s">
        <v>2763</v>
      </c>
      <c r="X269" s="4657" t="s">
        <v>2764</v>
      </c>
      <c r="Y269" s="4656">
        <v>69</v>
      </c>
      <c r="Z269" s="181">
        <v>139</v>
      </c>
      <c r="AA269" s="182">
        <v>116</v>
      </c>
      <c r="AB269"/>
      <c r="AC269" s="1717"/>
      <c r="AD269" s="4652" t="s">
        <v>2765</v>
      </c>
      <c r="AE269" s="4651" t="s">
        <v>2766</v>
      </c>
      <c r="AF269" s="4650">
        <v>224</v>
      </c>
      <c r="AG269" s="173">
        <v>102</v>
      </c>
      <c r="AH269" s="174">
        <v>255</v>
      </c>
      <c r="AI269"/>
      <c r="AJ269" s="1718"/>
      <c r="AK269" s="4652" t="s">
        <v>2767</v>
      </c>
      <c r="AL269" s="4651" t="s">
        <v>2768</v>
      </c>
      <c r="AM269" s="4650">
        <v>139</v>
      </c>
      <c r="AN269" s="173">
        <v>99</v>
      </c>
      <c r="AO269" s="174">
        <v>108</v>
      </c>
      <c r="AP269" s="8"/>
      <c r="AQ269" s="10">
        <v>1</v>
      </c>
    </row>
    <row r="270" spans="2:43" s="3022" customFormat="1" ht="21" customHeight="1">
      <c r="B270" s="8"/>
      <c r="C270" s="8"/>
      <c r="D270" s="8"/>
      <c r="E270" s="8"/>
      <c r="F270" s="8"/>
      <c r="G270" s="8"/>
      <c r="H270" s="8"/>
      <c r="I270" s="8"/>
      <c r="J270" s="8"/>
      <c r="K270" s="8"/>
      <c r="L270" s="8"/>
      <c r="M270" s="8"/>
      <c r="N270" s="8"/>
      <c r="O270" s="8"/>
      <c r="P270" s="8"/>
      <c r="Q270" s="8"/>
      <c r="R270" s="8"/>
      <c r="S270" s="8"/>
      <c r="T270" s="8"/>
      <c r="U270" s="8"/>
      <c r="V270" s="1719"/>
      <c r="W270" s="4659" t="s">
        <v>2769</v>
      </c>
      <c r="X270" s="4657" t="s">
        <v>2770</v>
      </c>
      <c r="Y270" s="4656">
        <v>94</v>
      </c>
      <c r="Z270" s="181">
        <v>113</v>
      </c>
      <c r="AA270" s="182">
        <v>106</v>
      </c>
      <c r="AB270"/>
      <c r="AC270" s="1720"/>
      <c r="AD270" s="4655" t="s">
        <v>2771</v>
      </c>
      <c r="AE270" s="4651" t="s">
        <v>2772</v>
      </c>
      <c r="AF270" s="4650">
        <v>223</v>
      </c>
      <c r="AG270" s="173">
        <v>115</v>
      </c>
      <c r="AH270" s="174">
        <v>255</v>
      </c>
      <c r="AI270"/>
      <c r="AJ270" s="1721"/>
      <c r="AK270" s="4652" t="s">
        <v>2773</v>
      </c>
      <c r="AL270" s="4651" t="s">
        <v>2774</v>
      </c>
      <c r="AM270" s="4650">
        <v>139</v>
      </c>
      <c r="AN270" s="173">
        <v>95</v>
      </c>
      <c r="AO270" s="174">
        <v>101</v>
      </c>
      <c r="AP270" s="8"/>
      <c r="AQ270" s="10">
        <v>1</v>
      </c>
    </row>
    <row r="271" spans="2:43" s="3022" customFormat="1" ht="21" customHeight="1">
      <c r="B271" s="8"/>
      <c r="C271" s="8"/>
      <c r="D271" s="8"/>
      <c r="E271" s="8"/>
      <c r="F271" s="8"/>
      <c r="G271" s="8"/>
      <c r="H271" s="8"/>
      <c r="I271" s="8"/>
      <c r="J271" s="8"/>
      <c r="K271" s="8"/>
      <c r="L271" s="8"/>
      <c r="M271" s="8"/>
      <c r="N271" s="8"/>
      <c r="O271" s="8"/>
      <c r="P271" s="8"/>
      <c r="Q271" s="8"/>
      <c r="R271" s="8"/>
      <c r="S271" s="8"/>
      <c r="T271" s="8"/>
      <c r="U271" s="8"/>
      <c r="V271" s="1722"/>
      <c r="W271" s="4659" t="s">
        <v>2775</v>
      </c>
      <c r="X271" s="4657" t="s">
        <v>2776</v>
      </c>
      <c r="Y271" s="4656">
        <v>64</v>
      </c>
      <c r="Z271" s="181">
        <v>130</v>
      </c>
      <c r="AA271" s="182">
        <v>109</v>
      </c>
      <c r="AB271"/>
      <c r="AC271" s="1723"/>
      <c r="AD271" s="4652" t="s">
        <v>2777</v>
      </c>
      <c r="AE271" s="4651" t="s">
        <v>2778</v>
      </c>
      <c r="AF271" s="4650">
        <v>209</v>
      </c>
      <c r="AG271" s="173">
        <v>95</v>
      </c>
      <c r="AH271" s="174">
        <v>238</v>
      </c>
      <c r="AI271"/>
      <c r="AJ271" s="1724"/>
      <c r="AK271" s="4655" t="s">
        <v>2779</v>
      </c>
      <c r="AL271" s="4651" t="s">
        <v>2780</v>
      </c>
      <c r="AM271" s="4650">
        <v>158</v>
      </c>
      <c r="AN271" s="173">
        <v>14</v>
      </c>
      <c r="AO271" s="174">
        <v>64</v>
      </c>
      <c r="AP271" s="8"/>
      <c r="AQ271" s="10">
        <v>1</v>
      </c>
    </row>
    <row r="272" spans="2:43" s="3022" customFormat="1" ht="21" customHeight="1">
      <c r="B272" s="8"/>
      <c r="C272" s="8"/>
      <c r="D272" s="8"/>
      <c r="E272" s="8"/>
      <c r="F272" s="8"/>
      <c r="G272" s="8"/>
      <c r="H272" s="8"/>
      <c r="I272" s="8"/>
      <c r="J272" s="8"/>
      <c r="K272" s="8"/>
      <c r="L272" s="8"/>
      <c r="M272" s="8"/>
      <c r="N272" s="8"/>
      <c r="O272" s="8"/>
      <c r="P272" s="8"/>
      <c r="Q272" s="8"/>
      <c r="R272" s="8"/>
      <c r="S272" s="8"/>
      <c r="T272" s="8"/>
      <c r="U272" s="8"/>
      <c r="V272" s="1725"/>
      <c r="W272" s="4659" t="s">
        <v>2781</v>
      </c>
      <c r="X272" s="4657" t="s">
        <v>2782</v>
      </c>
      <c r="Y272" s="4656">
        <v>27</v>
      </c>
      <c r="Z272" s="181">
        <v>77</v>
      </c>
      <c r="AA272" s="182">
        <v>62</v>
      </c>
      <c r="AB272"/>
      <c r="AC272" s="1726"/>
      <c r="AD272" s="4655" t="s">
        <v>2783</v>
      </c>
      <c r="AE272" s="4651" t="s">
        <v>2784</v>
      </c>
      <c r="AF272" s="4650">
        <v>182</v>
      </c>
      <c r="AG272" s="173">
        <v>149</v>
      </c>
      <c r="AH272" s="174">
        <v>192</v>
      </c>
      <c r="AI272"/>
      <c r="AJ272" s="1727"/>
      <c r="AK272" s="4655" t="s">
        <v>2785</v>
      </c>
      <c r="AL272" s="4651" t="s">
        <v>2786</v>
      </c>
      <c r="AM272" s="4650">
        <v>145</v>
      </c>
      <c r="AN272" s="173">
        <v>40</v>
      </c>
      <c r="AO272" s="174">
        <v>59</v>
      </c>
      <c r="AP272" s="8"/>
      <c r="AQ272" s="10">
        <v>1</v>
      </c>
    </row>
    <row r="273" spans="2:43" s="3022" customFormat="1" ht="21" customHeight="1">
      <c r="B273" s="8"/>
      <c r="C273" s="8"/>
      <c r="D273" s="8"/>
      <c r="E273" s="8"/>
      <c r="F273" s="8"/>
      <c r="G273" s="8"/>
      <c r="H273" s="8"/>
      <c r="I273" s="8"/>
      <c r="J273" s="8"/>
      <c r="K273" s="8"/>
      <c r="L273" s="8"/>
      <c r="M273" s="8"/>
      <c r="N273" s="8"/>
      <c r="O273" s="8"/>
      <c r="P273" s="8"/>
      <c r="Q273" s="8"/>
      <c r="R273" s="8"/>
      <c r="S273" s="8"/>
      <c r="T273" s="8"/>
      <c r="U273" s="8"/>
      <c r="V273" s="1728"/>
      <c r="W273" s="4659" t="s">
        <v>2787</v>
      </c>
      <c r="X273" s="4657" t="s">
        <v>2788</v>
      </c>
      <c r="Y273" s="4656">
        <v>28</v>
      </c>
      <c r="Z273" s="181">
        <v>53</v>
      </c>
      <c r="AA273" s="182">
        <v>45</v>
      </c>
      <c r="AB273"/>
      <c r="AC273" s="1729"/>
      <c r="AD273" s="4652" t="s">
        <v>2789</v>
      </c>
      <c r="AE273" s="4651" t="s">
        <v>2790</v>
      </c>
      <c r="AF273" s="4650">
        <v>186</v>
      </c>
      <c r="AG273" s="173">
        <v>85</v>
      </c>
      <c r="AH273" s="174">
        <v>211</v>
      </c>
      <c r="AI273"/>
      <c r="AJ273" s="1730"/>
      <c r="AK273" s="4655" t="s">
        <v>2791</v>
      </c>
      <c r="AL273" s="4651" t="s">
        <v>2792</v>
      </c>
      <c r="AM273" s="4650">
        <v>144</v>
      </c>
      <c r="AN273" s="173">
        <v>40</v>
      </c>
      <c r="AO273" s="174">
        <v>59</v>
      </c>
      <c r="AP273" s="8"/>
      <c r="AQ273" s="10">
        <v>1</v>
      </c>
    </row>
    <row r="274" spans="2:43" s="3022" customFormat="1" ht="21" customHeight="1">
      <c r="B274" s="8"/>
      <c r="C274" s="8"/>
      <c r="D274" s="8"/>
      <c r="E274" s="8"/>
      <c r="F274" s="8"/>
      <c r="G274" s="8"/>
      <c r="H274" s="8"/>
      <c r="I274" s="8"/>
      <c r="J274" s="8"/>
      <c r="K274" s="8"/>
      <c r="L274" s="8"/>
      <c r="M274" s="8"/>
      <c r="N274" s="8"/>
      <c r="O274" s="8"/>
      <c r="P274" s="8"/>
      <c r="Q274" s="8"/>
      <c r="R274" s="8"/>
      <c r="S274" s="8"/>
      <c r="T274" s="8"/>
      <c r="U274" s="8"/>
      <c r="V274" s="1731"/>
      <c r="W274" s="4659" t="s">
        <v>2793</v>
      </c>
      <c r="X274" s="4657" t="s">
        <v>2794</v>
      </c>
      <c r="Y274" s="4656">
        <v>30</v>
      </c>
      <c r="Z274" s="181">
        <v>35</v>
      </c>
      <c r="AA274" s="182">
        <v>33</v>
      </c>
      <c r="AB274"/>
      <c r="AC274" s="1732"/>
      <c r="AD274" s="4652" t="s">
        <v>2795</v>
      </c>
      <c r="AE274" s="4651" t="s">
        <v>2796</v>
      </c>
      <c r="AF274" s="4650">
        <v>180</v>
      </c>
      <c r="AG274" s="173">
        <v>82</v>
      </c>
      <c r="AH274" s="174">
        <v>205</v>
      </c>
      <c r="AI274"/>
      <c r="AJ274" s="1733"/>
      <c r="AK274" s="4655" t="s">
        <v>2797</v>
      </c>
      <c r="AL274" s="4651" t="s">
        <v>2798</v>
      </c>
      <c r="AM274" s="4650">
        <v>92</v>
      </c>
      <c r="AN274" s="173">
        <v>9</v>
      </c>
      <c r="AO274" s="174">
        <v>35</v>
      </c>
      <c r="AP274" s="8"/>
      <c r="AQ274" s="10">
        <v>1</v>
      </c>
    </row>
    <row r="275" spans="2:43" s="3022" customFormat="1" ht="21" customHeight="1">
      <c r="B275" s="8"/>
      <c r="C275" s="8"/>
      <c r="D275" s="8"/>
      <c r="E275" s="8"/>
      <c r="F275" s="8"/>
      <c r="G275" s="8"/>
      <c r="H275" s="8"/>
      <c r="I275" s="8"/>
      <c r="J275" s="8"/>
      <c r="K275" s="8"/>
      <c r="L275" s="8"/>
      <c r="M275" s="8"/>
      <c r="N275" s="8"/>
      <c r="O275" s="8"/>
      <c r="P275" s="8"/>
      <c r="Q275" s="8"/>
      <c r="R275" s="8"/>
      <c r="S275" s="8"/>
      <c r="T275" s="8"/>
      <c r="U275" s="8"/>
      <c r="V275" s="1734"/>
      <c r="W275" s="4659" t="s">
        <v>2799</v>
      </c>
      <c r="X275" s="4657" t="s">
        <v>2800</v>
      </c>
      <c r="Y275" s="4656">
        <v>26</v>
      </c>
      <c r="Z275" s="181">
        <v>36</v>
      </c>
      <c r="AA275" s="182">
        <v>33</v>
      </c>
      <c r="AB275"/>
      <c r="AC275" s="1735"/>
      <c r="AD275" s="4655" t="s">
        <v>2801</v>
      </c>
      <c r="AE275" s="4651" t="s">
        <v>2802</v>
      </c>
      <c r="AF275" s="4650">
        <v>154</v>
      </c>
      <c r="AG275" s="173">
        <v>78</v>
      </c>
      <c r="AH275" s="174">
        <v>174</v>
      </c>
      <c r="AI275"/>
      <c r="AJ275" s="1736"/>
      <c r="AK275" s="4655" t="s">
        <v>2803</v>
      </c>
      <c r="AL275" s="4651" t="s">
        <v>2804</v>
      </c>
      <c r="AM275" s="4650">
        <v>58</v>
      </c>
      <c r="AN275" s="173">
        <v>2</v>
      </c>
      <c r="AO275" s="174">
        <v>13</v>
      </c>
      <c r="AP275" s="8"/>
      <c r="AQ275" s="10">
        <v>1</v>
      </c>
    </row>
    <row r="276" spans="2:43" s="3022" customFormat="1" ht="21" customHeight="1">
      <c r="B276" s="8"/>
      <c r="C276" s="8"/>
      <c r="D276" s="8"/>
      <c r="E276" s="8"/>
      <c r="F276" s="8"/>
      <c r="G276" s="8"/>
      <c r="H276" s="8"/>
      <c r="I276" s="8"/>
      <c r="J276" s="8"/>
      <c r="K276" s="8"/>
      <c r="L276" s="8"/>
      <c r="M276" s="8"/>
      <c r="N276" s="8"/>
      <c r="O276" s="8"/>
      <c r="P276" s="8"/>
      <c r="Q276" s="8"/>
      <c r="R276" s="8"/>
      <c r="S276" s="8"/>
      <c r="T276" s="8"/>
      <c r="U276" s="8"/>
      <c r="V276" s="1737"/>
      <c r="W276" s="4658" t="s">
        <v>2805</v>
      </c>
      <c r="X276" s="4657" t="s">
        <v>2806</v>
      </c>
      <c r="Y276" s="4656">
        <v>0</v>
      </c>
      <c r="Z276" s="181">
        <v>250</v>
      </c>
      <c r="AA276" s="182">
        <v>154</v>
      </c>
      <c r="AB276"/>
      <c r="AC276" s="1738"/>
      <c r="AD276" s="4655" t="s">
        <v>2807</v>
      </c>
      <c r="AE276" s="4651" t="s">
        <v>2808</v>
      </c>
      <c r="AF276" s="4650">
        <v>134</v>
      </c>
      <c r="AG276" s="173">
        <v>96</v>
      </c>
      <c r="AH276" s="174">
        <v>142</v>
      </c>
      <c r="AI276"/>
      <c r="AJ276" s="1739"/>
      <c r="AK276" s="4655" t="s">
        <v>2809</v>
      </c>
      <c r="AL276" s="4651" t="s">
        <v>2810</v>
      </c>
      <c r="AM276" s="4650">
        <v>46</v>
      </c>
      <c r="AN276" s="173">
        <v>29</v>
      </c>
      <c r="AO276" s="174">
        <v>33</v>
      </c>
      <c r="AP276" s="8"/>
      <c r="AQ276" s="10">
        <v>1</v>
      </c>
    </row>
    <row r="277" spans="2:43" s="3022" customFormat="1" ht="21" customHeight="1">
      <c r="B277" s="8"/>
      <c r="C277" s="8"/>
      <c r="D277" s="8"/>
      <c r="E277" s="8"/>
      <c r="F277" s="8"/>
      <c r="G277" s="8"/>
      <c r="H277" s="8"/>
      <c r="I277" s="8"/>
      <c r="J277" s="8"/>
      <c r="K277" s="8"/>
      <c r="L277" s="8"/>
      <c r="M277" s="8"/>
      <c r="N277" s="8"/>
      <c r="O277" s="8"/>
      <c r="P277" s="8"/>
      <c r="Q277" s="8"/>
      <c r="R277" s="8"/>
      <c r="S277" s="8"/>
      <c r="T277" s="8"/>
      <c r="U277" s="8"/>
      <c r="V277" s="1740"/>
      <c r="W277" s="4659" t="s">
        <v>2811</v>
      </c>
      <c r="X277" s="4657" t="s">
        <v>2812</v>
      </c>
      <c r="Y277" s="4656">
        <v>0</v>
      </c>
      <c r="Z277" s="181">
        <v>136</v>
      </c>
      <c r="AA277" s="182">
        <v>86</v>
      </c>
      <c r="AB277"/>
      <c r="AC277" s="1741"/>
      <c r="AD277" s="4655" t="s">
        <v>2813</v>
      </c>
      <c r="AE277" s="4651" t="s">
        <v>2814</v>
      </c>
      <c r="AF277" s="4650">
        <v>135</v>
      </c>
      <c r="AG277" s="173">
        <v>86</v>
      </c>
      <c r="AH277" s="174">
        <v>146</v>
      </c>
      <c r="AI277"/>
      <c r="AJ277" s="1742"/>
      <c r="AK277" s="4652" t="s">
        <v>2815</v>
      </c>
      <c r="AL277" s="4651" t="s">
        <v>2816</v>
      </c>
      <c r="AM277" s="4650">
        <v>255</v>
      </c>
      <c r="AN277" s="173">
        <v>127</v>
      </c>
      <c r="AO277" s="174">
        <v>36</v>
      </c>
      <c r="AP277" s="8"/>
      <c r="AQ277" s="10">
        <v>1</v>
      </c>
    </row>
    <row r="278" spans="2:43" s="3022" customFormat="1" ht="21" customHeight="1">
      <c r="B278" s="8"/>
      <c r="C278" s="8"/>
      <c r="D278" s="8"/>
      <c r="E278" s="8"/>
      <c r="F278" s="8"/>
      <c r="G278" s="8"/>
      <c r="H278" s="8"/>
      <c r="I278" s="8"/>
      <c r="J278" s="8"/>
      <c r="K278" s="8"/>
      <c r="L278" s="8"/>
      <c r="M278" s="8"/>
      <c r="N278" s="8"/>
      <c r="O278" s="8"/>
      <c r="P278" s="8"/>
      <c r="Q278" s="8"/>
      <c r="R278" s="8"/>
      <c r="S278" s="8"/>
      <c r="T278" s="8"/>
      <c r="U278" s="8"/>
      <c r="V278" s="1743"/>
      <c r="W278" s="4658" t="s">
        <v>2817</v>
      </c>
      <c r="X278" s="4657" t="s">
        <v>2818</v>
      </c>
      <c r="Y278" s="4656">
        <v>255</v>
      </c>
      <c r="Z278" s="181">
        <v>110</v>
      </c>
      <c r="AA278" s="182">
        <v>199</v>
      </c>
      <c r="AB278"/>
      <c r="AC278" s="1744"/>
      <c r="AD278" s="4652" t="s">
        <v>2819</v>
      </c>
      <c r="AE278" s="4651" t="s">
        <v>2820</v>
      </c>
      <c r="AF278" s="4650">
        <v>122</v>
      </c>
      <c r="AG278" s="173">
        <v>55</v>
      </c>
      <c r="AH278" s="174">
        <v>139</v>
      </c>
      <c r="AI278"/>
      <c r="AJ278" s="1745"/>
      <c r="AK278" s="4652" t="s">
        <v>2821</v>
      </c>
      <c r="AL278" s="4651" t="s">
        <v>2822</v>
      </c>
      <c r="AM278" s="4650">
        <v>233</v>
      </c>
      <c r="AN278" s="173">
        <v>150</v>
      </c>
      <c r="AO278" s="174">
        <v>122</v>
      </c>
      <c r="AP278" s="8"/>
      <c r="AQ278" s="10">
        <v>1</v>
      </c>
    </row>
    <row r="279" spans="2:43" s="3022" customFormat="1" ht="21" customHeight="1">
      <c r="B279" s="8"/>
      <c r="C279" s="8"/>
      <c r="D279" s="8"/>
      <c r="E279" s="8"/>
      <c r="F279" s="8"/>
      <c r="G279" s="8"/>
      <c r="H279" s="8"/>
      <c r="I279" s="8"/>
      <c r="J279" s="8"/>
      <c r="K279" s="8"/>
      <c r="L279" s="8"/>
      <c r="M279" s="8"/>
      <c r="N279" s="8"/>
      <c r="O279" s="8"/>
      <c r="P279" s="8"/>
      <c r="Q279" s="8"/>
      <c r="R279" s="8"/>
      <c r="S279" s="8"/>
      <c r="T279" s="8"/>
      <c r="U279" s="8"/>
      <c r="V279" s="1746"/>
      <c r="W279" s="4658" t="s">
        <v>2823</v>
      </c>
      <c r="X279" s="4657" t="s">
        <v>2824</v>
      </c>
      <c r="Y279" s="4656">
        <v>204</v>
      </c>
      <c r="Z279" s="181">
        <v>50</v>
      </c>
      <c r="AA279" s="182">
        <v>153</v>
      </c>
      <c r="AB279"/>
      <c r="AC279" s="1747"/>
      <c r="AD279" s="4655" t="s">
        <v>2825</v>
      </c>
      <c r="AE279" s="4651" t="s">
        <v>2826</v>
      </c>
      <c r="AF279" s="4650">
        <v>96</v>
      </c>
      <c r="AG279" s="173">
        <v>47</v>
      </c>
      <c r="AH279" s="174">
        <v>107</v>
      </c>
      <c r="AI279"/>
      <c r="AJ279" s="1748"/>
      <c r="AK279" s="4652" t="s">
        <v>2827</v>
      </c>
      <c r="AL279" s="4651" t="s">
        <v>2828</v>
      </c>
      <c r="AM279" s="4650">
        <v>238</v>
      </c>
      <c r="AN279" s="173">
        <v>149</v>
      </c>
      <c r="AO279" s="174">
        <v>114</v>
      </c>
      <c r="AP279" s="8"/>
      <c r="AQ279" s="10">
        <v>1</v>
      </c>
    </row>
    <row r="280" spans="2:43" s="3022" customFormat="1" ht="21" customHeight="1">
      <c r="B280" s="8"/>
      <c r="C280" s="8"/>
      <c r="D280" s="8"/>
      <c r="E280" s="8"/>
      <c r="F280" s="8"/>
      <c r="G280" s="8"/>
      <c r="H280" s="8"/>
      <c r="I280" s="8"/>
      <c r="J280" s="8"/>
      <c r="K280" s="8"/>
      <c r="L280" s="8"/>
      <c r="M280" s="8"/>
      <c r="N280" s="8"/>
      <c r="O280" s="8"/>
      <c r="P280" s="8"/>
      <c r="Q280" s="8"/>
      <c r="R280" s="8"/>
      <c r="S280" s="8"/>
      <c r="T280" s="8"/>
      <c r="U280" s="8"/>
      <c r="V280" s="1749"/>
      <c r="W280" s="4658" t="s">
        <v>2829</v>
      </c>
      <c r="X280" s="4657" t="s">
        <v>2830</v>
      </c>
      <c r="Y280" s="4656">
        <v>205</v>
      </c>
      <c r="Z280" s="181">
        <v>41</v>
      </c>
      <c r="AA280" s="182">
        <v>144</v>
      </c>
      <c r="AB280"/>
      <c r="AC280" s="1750"/>
      <c r="AD280" s="4655" t="s">
        <v>2831</v>
      </c>
      <c r="AE280" s="4651" t="s">
        <v>2832</v>
      </c>
      <c r="AF280" s="4650">
        <v>86</v>
      </c>
      <c r="AG280" s="173">
        <v>60</v>
      </c>
      <c r="AH280" s="174">
        <v>92</v>
      </c>
      <c r="AI280"/>
      <c r="AJ280" s="1751"/>
      <c r="AK280" s="4652" t="s">
        <v>2833</v>
      </c>
      <c r="AL280" s="4651" t="s">
        <v>2834</v>
      </c>
      <c r="AM280" s="4650">
        <v>255</v>
      </c>
      <c r="AN280" s="173">
        <v>130</v>
      </c>
      <c r="AO280" s="174">
        <v>71</v>
      </c>
      <c r="AP280" s="8"/>
      <c r="AQ280" s="10">
        <v>1</v>
      </c>
    </row>
    <row r="281" spans="2:43" s="3022" customFormat="1" ht="21" customHeight="1">
      <c r="B281" s="8"/>
      <c r="C281" s="8"/>
      <c r="D281" s="8"/>
      <c r="E281" s="8"/>
      <c r="F281" s="8"/>
      <c r="G281" s="8"/>
      <c r="H281" s="8"/>
      <c r="I281" s="8"/>
      <c r="J281" s="8"/>
      <c r="K281" s="8"/>
      <c r="L281" s="8"/>
      <c r="M281" s="8"/>
      <c r="N281" s="8"/>
      <c r="O281" s="8"/>
      <c r="P281" s="8"/>
      <c r="Q281" s="8"/>
      <c r="R281" s="8"/>
      <c r="S281" s="8"/>
      <c r="T281" s="8"/>
      <c r="U281" s="8"/>
      <c r="V281" s="1752"/>
      <c r="W281" s="4659" t="s">
        <v>2835</v>
      </c>
      <c r="X281" s="4657" t="s">
        <v>2836</v>
      </c>
      <c r="Y281" s="4656">
        <v>150</v>
      </c>
      <c r="Z281" s="181">
        <v>85</v>
      </c>
      <c r="AA281" s="182">
        <v>120</v>
      </c>
      <c r="AB281"/>
      <c r="AC281" s="1753"/>
      <c r="AD281" s="4652" t="s">
        <v>2837</v>
      </c>
      <c r="AE281" s="4651" t="s">
        <v>2838</v>
      </c>
      <c r="AF281" s="4650">
        <v>255</v>
      </c>
      <c r="AG281" s="173">
        <v>20</v>
      </c>
      <c r="AH281" s="174">
        <v>147</v>
      </c>
      <c r="AI281"/>
      <c r="AJ281" s="1754"/>
      <c r="AK281" s="4652" t="s">
        <v>2839</v>
      </c>
      <c r="AL281" s="4651" t="s">
        <v>2840</v>
      </c>
      <c r="AM281" s="4650">
        <v>255</v>
      </c>
      <c r="AN281" s="173">
        <v>127</v>
      </c>
      <c r="AO281" s="174">
        <v>80</v>
      </c>
      <c r="AP281" s="8"/>
      <c r="AQ281" s="10">
        <v>1</v>
      </c>
    </row>
    <row r="282" spans="2:43" s="3022" customFormat="1" ht="21" customHeight="1">
      <c r="B282" s="8"/>
      <c r="C282" s="8"/>
      <c r="D282" s="8"/>
      <c r="E282" s="8"/>
      <c r="F282" s="8"/>
      <c r="G282" s="8"/>
      <c r="H282" s="8"/>
      <c r="I282" s="8"/>
      <c r="J282" s="8"/>
      <c r="K282" s="8"/>
      <c r="L282" s="8"/>
      <c r="M282" s="8"/>
      <c r="N282" s="8"/>
      <c r="O282" s="8"/>
      <c r="P282" s="8"/>
      <c r="Q282" s="8"/>
      <c r="R282" s="8"/>
      <c r="S282" s="8"/>
      <c r="T282" s="8"/>
      <c r="U282" s="8"/>
      <c r="V282" s="1755"/>
      <c r="W282" s="4658" t="s">
        <v>2841</v>
      </c>
      <c r="X282" s="4657" t="s">
        <v>2842</v>
      </c>
      <c r="Y282" s="4656">
        <v>139</v>
      </c>
      <c r="Z282" s="181">
        <v>28</v>
      </c>
      <c r="AA282" s="182">
        <v>98</v>
      </c>
      <c r="AB282"/>
      <c r="AC282" s="1756"/>
      <c r="AD282" s="4655" t="s">
        <v>2843</v>
      </c>
      <c r="AE282" s="4651" t="s">
        <v>2844</v>
      </c>
      <c r="AF282" s="4650">
        <v>253</v>
      </c>
      <c r="AG282" s="173">
        <v>63</v>
      </c>
      <c r="AH282" s="174">
        <v>146</v>
      </c>
      <c r="AI282"/>
      <c r="AJ282" s="1757"/>
      <c r="AK282" s="4652" t="s">
        <v>2845</v>
      </c>
      <c r="AL282" s="4651" t="s">
        <v>2846</v>
      </c>
      <c r="AM282" s="4650">
        <v>205</v>
      </c>
      <c r="AN282" s="173">
        <v>183</v>
      </c>
      <c r="AO282" s="174">
        <v>181</v>
      </c>
      <c r="AP282" s="8"/>
      <c r="AQ282" s="10">
        <v>1</v>
      </c>
    </row>
    <row r="283" spans="2:43" s="3022" customFormat="1" ht="21" customHeight="1">
      <c r="B283" s="8"/>
      <c r="C283" s="8"/>
      <c r="D283" s="8"/>
      <c r="E283" s="8"/>
      <c r="F283" s="8"/>
      <c r="G283" s="8"/>
      <c r="H283" s="8"/>
      <c r="I283" s="8"/>
      <c r="J283" s="8"/>
      <c r="K283" s="8"/>
      <c r="L283" s="8"/>
      <c r="M283" s="8"/>
      <c r="N283" s="8"/>
      <c r="O283" s="8"/>
      <c r="P283" s="8"/>
      <c r="Q283" s="8"/>
      <c r="R283" s="8"/>
      <c r="S283" s="8"/>
      <c r="T283" s="8"/>
      <c r="U283" s="8"/>
      <c r="V283" s="1758"/>
      <c r="W283" s="4659" t="s">
        <v>2847</v>
      </c>
      <c r="X283" s="4657" t="s">
        <v>2848</v>
      </c>
      <c r="Y283" s="4656">
        <v>84</v>
      </c>
      <c r="Z283" s="181">
        <v>19</v>
      </c>
      <c r="AA283" s="182">
        <v>59</v>
      </c>
      <c r="AB283"/>
      <c r="AC283" s="1759"/>
      <c r="AD283" s="4652" t="s">
        <v>2849</v>
      </c>
      <c r="AE283" s="4651" t="s">
        <v>2850</v>
      </c>
      <c r="AF283" s="4650">
        <v>255</v>
      </c>
      <c r="AG283" s="173">
        <v>62</v>
      </c>
      <c r="AH283" s="174">
        <v>150</v>
      </c>
      <c r="AI283"/>
      <c r="AJ283" s="1760"/>
      <c r="AK283" s="4652" t="s">
        <v>2851</v>
      </c>
      <c r="AL283" s="4651" t="s">
        <v>2852</v>
      </c>
      <c r="AM283" s="4650">
        <v>255</v>
      </c>
      <c r="AN283" s="173">
        <v>114</v>
      </c>
      <c r="AO283" s="174">
        <v>86</v>
      </c>
      <c r="AP283" s="8"/>
      <c r="AQ283" s="10">
        <v>1</v>
      </c>
    </row>
    <row r="284" spans="2:43" s="3022" customFormat="1" ht="21" customHeight="1">
      <c r="B284" s="8"/>
      <c r="C284" s="8"/>
      <c r="D284" s="8"/>
      <c r="E284" s="8"/>
      <c r="F284" s="8"/>
      <c r="G284" s="8"/>
      <c r="H284" s="8"/>
      <c r="I284" s="8"/>
      <c r="J284" s="8"/>
      <c r="K284" s="8"/>
      <c r="L284" s="8"/>
      <c r="M284" s="8"/>
      <c r="N284" s="8"/>
      <c r="O284" s="8"/>
      <c r="P284" s="8"/>
      <c r="Q284" s="8"/>
      <c r="R284" s="8"/>
      <c r="S284" s="8"/>
      <c r="T284" s="8"/>
      <c r="U284" s="8"/>
      <c r="V284" s="1761"/>
      <c r="W284" s="4659" t="s">
        <v>2853</v>
      </c>
      <c r="X284" s="4657" t="s">
        <v>2854</v>
      </c>
      <c r="Y284" s="4656">
        <v>56</v>
      </c>
      <c r="Z284" s="181">
        <v>21</v>
      </c>
      <c r="AA284" s="182">
        <v>44</v>
      </c>
      <c r="AB284"/>
      <c r="AC284" s="1762"/>
      <c r="AD284" s="4652" t="s">
        <v>2855</v>
      </c>
      <c r="AE284" s="4651" t="s">
        <v>2856</v>
      </c>
      <c r="AF284" s="4650">
        <v>238</v>
      </c>
      <c r="AG284" s="173">
        <v>121</v>
      </c>
      <c r="AH284" s="174">
        <v>159</v>
      </c>
      <c r="AI284"/>
      <c r="AJ284" s="1763"/>
      <c r="AK284" s="4652" t="s">
        <v>2857</v>
      </c>
      <c r="AL284" s="4651" t="s">
        <v>2858</v>
      </c>
      <c r="AM284" s="4650">
        <v>255</v>
      </c>
      <c r="AN284" s="173">
        <v>140</v>
      </c>
      <c r="AO284" s="174">
        <v>105</v>
      </c>
      <c r="AP284" s="8"/>
      <c r="AQ284" s="10">
        <v>1</v>
      </c>
    </row>
    <row r="285" spans="2:43" s="3022" customFormat="1" ht="21" customHeight="1">
      <c r="B285" s="8"/>
      <c r="C285" s="8"/>
      <c r="D285" s="8"/>
      <c r="E285" s="8"/>
      <c r="F285" s="8"/>
      <c r="G285" s="8"/>
      <c r="H285" s="8"/>
      <c r="I285" s="8"/>
      <c r="J285" s="8"/>
      <c r="K285" s="8"/>
      <c r="L285" s="8"/>
      <c r="M285" s="8"/>
      <c r="N285" s="8"/>
      <c r="O285" s="8"/>
      <c r="P285" s="8"/>
      <c r="Q285" s="8"/>
      <c r="R285" s="8"/>
      <c r="S285" s="8"/>
      <c r="T285" s="8"/>
      <c r="U285" s="8"/>
      <c r="V285" s="1764"/>
      <c r="W285" s="4659" t="s">
        <v>2859</v>
      </c>
      <c r="X285" s="4657" t="s">
        <v>2860</v>
      </c>
      <c r="Y285" s="4656">
        <v>55</v>
      </c>
      <c r="Z285" s="181">
        <v>0</v>
      </c>
      <c r="AA285" s="182">
        <v>40</v>
      </c>
      <c r="AB285"/>
      <c r="AC285" s="1765"/>
      <c r="AD285" s="4655" t="s">
        <v>2861</v>
      </c>
      <c r="AE285" s="4651" t="s">
        <v>2862</v>
      </c>
      <c r="AF285" s="4650">
        <v>230</v>
      </c>
      <c r="AG285" s="173">
        <v>143</v>
      </c>
      <c r="AH285" s="174">
        <v>172</v>
      </c>
      <c r="AI285"/>
      <c r="AJ285" s="1766"/>
      <c r="AK285" s="4655" t="s">
        <v>2863</v>
      </c>
      <c r="AL285" s="4651" t="s">
        <v>2864</v>
      </c>
      <c r="AM285" s="4650">
        <v>255</v>
      </c>
      <c r="AN285" s="173">
        <v>134</v>
      </c>
      <c r="AO285" s="174">
        <v>106</v>
      </c>
      <c r="AP285" s="8"/>
      <c r="AQ285" s="10">
        <v>1</v>
      </c>
    </row>
    <row r="286" spans="2:43" s="3022" customFormat="1" ht="21" customHeight="1">
      <c r="B286" s="8"/>
      <c r="C286" s="8"/>
      <c r="D286" s="8"/>
      <c r="E286" s="8"/>
      <c r="F286" s="8"/>
      <c r="G286" s="8"/>
      <c r="H286" s="8"/>
      <c r="I286" s="8"/>
      <c r="J286" s="8"/>
      <c r="K286" s="8"/>
      <c r="L286" s="8"/>
      <c r="M286" s="8"/>
      <c r="N286" s="8"/>
      <c r="O286" s="8"/>
      <c r="P286" s="8"/>
      <c r="Q286" s="8"/>
      <c r="R286" s="8"/>
      <c r="S286" s="8"/>
      <c r="T286" s="8"/>
      <c r="U286" s="8"/>
      <c r="V286" s="1767"/>
      <c r="W286" s="4659" t="s">
        <v>2865</v>
      </c>
      <c r="X286" s="4657" t="s">
        <v>2866</v>
      </c>
      <c r="Y286" s="4656">
        <v>191</v>
      </c>
      <c r="Z286" s="181">
        <v>185</v>
      </c>
      <c r="AA286" s="182">
        <v>189</v>
      </c>
      <c r="AB286"/>
      <c r="AC286" s="1768"/>
      <c r="AD286" s="4655" t="s">
        <v>2867</v>
      </c>
      <c r="AE286" s="4651" t="s">
        <v>2868</v>
      </c>
      <c r="AF286" s="4650">
        <v>253</v>
      </c>
      <c r="AG286" s="173">
        <v>108</v>
      </c>
      <c r="AH286" s="174">
        <v>158</v>
      </c>
      <c r="AI286"/>
      <c r="AJ286" s="1769"/>
      <c r="AK286" s="4652" t="s">
        <v>2869</v>
      </c>
      <c r="AL286" s="4651" t="s">
        <v>2870</v>
      </c>
      <c r="AM286" s="4650">
        <v>255</v>
      </c>
      <c r="AN286" s="173">
        <v>160</v>
      </c>
      <c r="AO286" s="174">
        <v>122</v>
      </c>
      <c r="AP286" s="8"/>
      <c r="AQ286" s="10">
        <v>1</v>
      </c>
    </row>
    <row r="287" spans="2:43" s="3022" customFormat="1" ht="21" customHeight="1">
      <c r="B287" s="8"/>
      <c r="C287" s="8"/>
      <c r="D287" s="8"/>
      <c r="E287" s="8"/>
      <c r="F287" s="8"/>
      <c r="G287" s="8"/>
      <c r="H287" s="8"/>
      <c r="I287" s="8"/>
      <c r="J287" s="8"/>
      <c r="K287" s="8"/>
      <c r="L287" s="8"/>
      <c r="M287" s="8"/>
      <c r="N287" s="8"/>
      <c r="O287" s="8"/>
      <c r="P287" s="8"/>
      <c r="Q287" s="8"/>
      <c r="R287" s="8"/>
      <c r="S287" s="8"/>
      <c r="T287" s="8"/>
      <c r="U287" s="8"/>
      <c r="V287" s="1770"/>
      <c r="W287" s="4659" t="s">
        <v>2871</v>
      </c>
      <c r="X287" s="4657" t="s">
        <v>2872</v>
      </c>
      <c r="Y287" s="4656">
        <v>183</v>
      </c>
      <c r="Z287" s="181">
        <v>132</v>
      </c>
      <c r="AA287" s="182">
        <v>167</v>
      </c>
      <c r="AB287"/>
      <c r="AC287" s="1771"/>
      <c r="AD287" s="4652" t="s">
        <v>2873</v>
      </c>
      <c r="AE287" s="4651" t="s">
        <v>2874</v>
      </c>
      <c r="AF287" s="4650">
        <v>205</v>
      </c>
      <c r="AG287" s="173">
        <v>193</v>
      </c>
      <c r="AH287" s="174">
        <v>197</v>
      </c>
      <c r="AI287"/>
      <c r="AJ287" s="1772"/>
      <c r="AK287" s="4655" t="s">
        <v>2875</v>
      </c>
      <c r="AL287" s="4651" t="s">
        <v>2876</v>
      </c>
      <c r="AM287" s="4650">
        <v>255</v>
      </c>
      <c r="AN287" s="173">
        <v>183</v>
      </c>
      <c r="AO287" s="174">
        <v>165</v>
      </c>
      <c r="AP287" s="8"/>
      <c r="AQ287" s="10">
        <v>1</v>
      </c>
    </row>
    <row r="288" spans="2:43" s="3022" customFormat="1" ht="21" customHeight="1">
      <c r="B288" s="8"/>
      <c r="C288" s="8"/>
      <c r="D288" s="8"/>
      <c r="E288" s="8"/>
      <c r="F288" s="8"/>
      <c r="G288" s="8"/>
      <c r="H288" s="8"/>
      <c r="I288" s="8"/>
      <c r="J288" s="8"/>
      <c r="K288" s="8"/>
      <c r="L288" s="8"/>
      <c r="M288" s="8"/>
      <c r="N288" s="8"/>
      <c r="O288" s="8"/>
      <c r="P288" s="8"/>
      <c r="Q288" s="8"/>
      <c r="R288" s="8"/>
      <c r="S288" s="8"/>
      <c r="T288" s="8"/>
      <c r="U288" s="8"/>
      <c r="V288" s="1773"/>
      <c r="W288" s="4659" t="s">
        <v>2877</v>
      </c>
      <c r="X288" s="4657" t="s">
        <v>2878</v>
      </c>
      <c r="Y288" s="4656">
        <v>170</v>
      </c>
      <c r="Z288" s="181">
        <v>138</v>
      </c>
      <c r="AA288" s="182">
        <v>158</v>
      </c>
      <c r="AB288"/>
      <c r="AC288" s="1774"/>
      <c r="AD288" s="4652" t="s">
        <v>2879</v>
      </c>
      <c r="AE288" s="4651" t="s">
        <v>2880</v>
      </c>
      <c r="AF288" s="4650">
        <v>255</v>
      </c>
      <c r="AG288" s="173">
        <v>130</v>
      </c>
      <c r="AH288" s="174">
        <v>171</v>
      </c>
      <c r="AI288"/>
      <c r="AJ288" s="1775"/>
      <c r="AK288" s="4655" t="s">
        <v>2881</v>
      </c>
      <c r="AL288" s="4651" t="s">
        <v>2882</v>
      </c>
      <c r="AM288" s="4650">
        <v>253</v>
      </c>
      <c r="AN288" s="173">
        <v>191</v>
      </c>
      <c r="AO288" s="174">
        <v>183</v>
      </c>
      <c r="AP288" s="8"/>
      <c r="AQ288" s="10">
        <v>1</v>
      </c>
    </row>
    <row r="289" spans="2:43" s="3022" customFormat="1" ht="21" customHeight="1">
      <c r="B289" s="8"/>
      <c r="C289" s="8"/>
      <c r="D289" s="8"/>
      <c r="E289" s="8"/>
      <c r="F289" s="8"/>
      <c r="G289" s="8"/>
      <c r="H289" s="8"/>
      <c r="I289" s="8"/>
      <c r="J289" s="8"/>
      <c r="K289" s="8"/>
      <c r="L289" s="8"/>
      <c r="M289" s="8"/>
      <c r="N289" s="8"/>
      <c r="O289" s="8"/>
      <c r="P289" s="8"/>
      <c r="Q289" s="8"/>
      <c r="R289" s="8"/>
      <c r="S289" s="8"/>
      <c r="T289" s="8"/>
      <c r="U289" s="8"/>
      <c r="V289" s="1776"/>
      <c r="W289" s="4659" t="s">
        <v>2883</v>
      </c>
      <c r="X289" s="4657" t="s">
        <v>2884</v>
      </c>
      <c r="Y289" s="4656">
        <v>153</v>
      </c>
      <c r="Z289" s="181">
        <v>122</v>
      </c>
      <c r="AA289" s="182">
        <v>141</v>
      </c>
      <c r="AB289"/>
      <c r="AC289" s="1777"/>
      <c r="AD289" s="4655" t="s">
        <v>2885</v>
      </c>
      <c r="AE289" s="4651" t="s">
        <v>2886</v>
      </c>
      <c r="AF289" s="4650">
        <v>239</v>
      </c>
      <c r="AG289" s="173">
        <v>187</v>
      </c>
      <c r="AH289" s="174">
        <v>204</v>
      </c>
      <c r="AI289"/>
      <c r="AJ289" s="1778"/>
      <c r="AK289" s="4652" t="s">
        <v>2887</v>
      </c>
      <c r="AL289" s="4651" t="s">
        <v>2888</v>
      </c>
      <c r="AM289" s="4650">
        <v>238</v>
      </c>
      <c r="AN289" s="173">
        <v>213</v>
      </c>
      <c r="AO289" s="174">
        <v>210</v>
      </c>
      <c r="AP289" s="8"/>
      <c r="AQ289" s="10">
        <v>1</v>
      </c>
    </row>
    <row r="290" spans="2:43" s="3022" customFormat="1" ht="21" customHeight="1">
      <c r="B290" s="8"/>
      <c r="C290" s="8"/>
      <c r="D290" s="8"/>
      <c r="E290" s="8"/>
      <c r="F290" s="8"/>
      <c r="G290" s="8"/>
      <c r="H290" s="8"/>
      <c r="I290" s="8"/>
      <c r="J290" s="8"/>
      <c r="K290" s="8"/>
      <c r="L290" s="8"/>
      <c r="M290" s="8"/>
      <c r="N290" s="8"/>
      <c r="O290" s="8"/>
      <c r="P290" s="8"/>
      <c r="Q290" s="8"/>
      <c r="R290" s="8"/>
      <c r="S290" s="8"/>
      <c r="T290" s="8"/>
      <c r="U290" s="8"/>
      <c r="V290" s="1779"/>
      <c r="W290" s="4659" t="s">
        <v>2889</v>
      </c>
      <c r="X290" s="4657" t="s">
        <v>2890</v>
      </c>
      <c r="Y290" s="4656">
        <v>139</v>
      </c>
      <c r="Z290" s="181">
        <v>133</v>
      </c>
      <c r="AA290" s="182">
        <v>137</v>
      </c>
      <c r="AB290"/>
      <c r="AC290" s="1780"/>
      <c r="AD290" s="4655" t="s">
        <v>2891</v>
      </c>
      <c r="AE290" s="4651" t="s">
        <v>2892</v>
      </c>
      <c r="AF290" s="4650">
        <v>254</v>
      </c>
      <c r="AG290" s="173">
        <v>191</v>
      </c>
      <c r="AH290" s="174">
        <v>210</v>
      </c>
      <c r="AI290"/>
      <c r="AJ290" s="1781"/>
      <c r="AK290" s="4652" t="s">
        <v>2893</v>
      </c>
      <c r="AL290" s="4651" t="s">
        <v>2894</v>
      </c>
      <c r="AM290" s="4650">
        <v>255</v>
      </c>
      <c r="AN290" s="173">
        <v>228</v>
      </c>
      <c r="AO290" s="174">
        <v>225</v>
      </c>
      <c r="AP290" s="8"/>
      <c r="AQ290" s="10">
        <v>1</v>
      </c>
    </row>
    <row r="291" spans="2:43" s="3022" customFormat="1" ht="21" customHeight="1">
      <c r="B291" s="8"/>
      <c r="C291" s="8"/>
      <c r="D291" s="8"/>
      <c r="E291" s="8"/>
      <c r="F291" s="8"/>
      <c r="G291" s="8"/>
      <c r="H291" s="8"/>
      <c r="I291" s="8"/>
      <c r="J291" s="8"/>
      <c r="K291" s="8"/>
      <c r="L291" s="8"/>
      <c r="M291" s="8"/>
      <c r="N291" s="8"/>
      <c r="O291" s="8"/>
      <c r="P291" s="8"/>
      <c r="Q291" s="8"/>
      <c r="R291" s="8"/>
      <c r="S291" s="8"/>
      <c r="T291" s="8"/>
      <c r="U291" s="8"/>
      <c r="V291" s="1782"/>
      <c r="W291" s="4659" t="s">
        <v>2895</v>
      </c>
      <c r="X291" s="4657" t="s">
        <v>2896</v>
      </c>
      <c r="Y291" s="4656">
        <v>158</v>
      </c>
      <c r="Z291" s="181">
        <v>79</v>
      </c>
      <c r="AA291" s="182">
        <v>136</v>
      </c>
      <c r="AB291"/>
      <c r="AC291" s="1783"/>
      <c r="AD291" s="4655" t="s">
        <v>2897</v>
      </c>
      <c r="AE291" s="4651" t="s">
        <v>2898</v>
      </c>
      <c r="AF291" s="4650">
        <v>255</v>
      </c>
      <c r="AG291" s="173">
        <v>200</v>
      </c>
      <c r="AH291" s="174">
        <v>214</v>
      </c>
      <c r="AI291"/>
      <c r="AJ291" s="1784"/>
      <c r="AK291" s="4652" t="s">
        <v>2899</v>
      </c>
      <c r="AL291" s="4651" t="s">
        <v>2900</v>
      </c>
      <c r="AM291" s="4650">
        <v>238</v>
      </c>
      <c r="AN291" s="173">
        <v>130</v>
      </c>
      <c r="AO291" s="174">
        <v>98</v>
      </c>
      <c r="AP291" s="8"/>
      <c r="AQ291" s="10">
        <v>1</v>
      </c>
    </row>
    <row r="292" spans="2:43" s="3022" customFormat="1" ht="21" customHeight="1">
      <c r="B292" s="8"/>
      <c r="C292" s="8"/>
      <c r="D292" s="8"/>
      <c r="E292" s="8"/>
      <c r="F292" s="8"/>
      <c r="G292" s="8"/>
      <c r="H292" s="8"/>
      <c r="I292" s="8"/>
      <c r="J292" s="8"/>
      <c r="K292" s="8"/>
      <c r="L292" s="8"/>
      <c r="M292" s="8"/>
      <c r="N292" s="8"/>
      <c r="O292" s="8"/>
      <c r="P292" s="8"/>
      <c r="Q292" s="8"/>
      <c r="R292" s="8"/>
      <c r="S292" s="8"/>
      <c r="T292" s="8"/>
      <c r="U292" s="8"/>
      <c r="V292" s="1785"/>
      <c r="W292" s="4659" t="s">
        <v>2901</v>
      </c>
      <c r="X292" s="4657" t="s">
        <v>2902</v>
      </c>
      <c r="Y292" s="4656">
        <v>131</v>
      </c>
      <c r="Z292" s="181">
        <v>100</v>
      </c>
      <c r="AA292" s="182">
        <v>121</v>
      </c>
      <c r="AB292"/>
      <c r="AC292" s="1786"/>
      <c r="AD292" s="4652" t="s">
        <v>2903</v>
      </c>
      <c r="AE292" s="4651" t="s">
        <v>2904</v>
      </c>
      <c r="AF292" s="4650">
        <v>255</v>
      </c>
      <c r="AG292" s="173">
        <v>240</v>
      </c>
      <c r="AH292" s="174">
        <v>245</v>
      </c>
      <c r="AI292"/>
      <c r="AJ292" s="1787"/>
      <c r="AK292" s="4652" t="s">
        <v>2905</v>
      </c>
      <c r="AL292" s="4651" t="s">
        <v>2906</v>
      </c>
      <c r="AM292" s="4650">
        <v>238</v>
      </c>
      <c r="AN292" s="173">
        <v>106</v>
      </c>
      <c r="AO292" s="174">
        <v>80</v>
      </c>
      <c r="AP292" s="8"/>
      <c r="AQ292" s="10">
        <v>1</v>
      </c>
    </row>
    <row r="293" spans="2:43" s="3022" customFormat="1" ht="21" customHeight="1">
      <c r="B293" s="8"/>
      <c r="C293" s="8"/>
      <c r="D293" s="8"/>
      <c r="E293" s="8"/>
      <c r="F293" s="8"/>
      <c r="G293" s="8"/>
      <c r="H293" s="8"/>
      <c r="I293" s="8"/>
      <c r="J293" s="8"/>
      <c r="K293" s="8"/>
      <c r="L293" s="8"/>
      <c r="M293" s="8"/>
      <c r="N293" s="8"/>
      <c r="O293" s="8"/>
      <c r="P293" s="8"/>
      <c r="Q293" s="8"/>
      <c r="R293" s="8"/>
      <c r="S293" s="8"/>
      <c r="T293" s="8"/>
      <c r="U293" s="8"/>
      <c r="V293" s="1788"/>
      <c r="W293" s="4659" t="s">
        <v>2907</v>
      </c>
      <c r="X293" s="4657" t="s">
        <v>2908</v>
      </c>
      <c r="Y293" s="4656">
        <v>161</v>
      </c>
      <c r="Z293" s="181">
        <v>6</v>
      </c>
      <c r="AA293" s="182">
        <v>132</v>
      </c>
      <c r="AB293"/>
      <c r="AC293" s="1789"/>
      <c r="AD293" s="4655" t="s">
        <v>2909</v>
      </c>
      <c r="AE293" s="4651" t="s">
        <v>2910</v>
      </c>
      <c r="AF293" s="4650">
        <v>213</v>
      </c>
      <c r="AG293" s="173">
        <v>151</v>
      </c>
      <c r="AH293" s="174">
        <v>174</v>
      </c>
      <c r="AI293"/>
      <c r="AJ293" s="1790"/>
      <c r="AK293" s="4655" t="s">
        <v>2911</v>
      </c>
      <c r="AL293" s="4651" t="s">
        <v>2912</v>
      </c>
      <c r="AM293" s="4650">
        <v>244</v>
      </c>
      <c r="AN293" s="173">
        <v>102</v>
      </c>
      <c r="AO293" s="174">
        <v>27</v>
      </c>
      <c r="AP293" s="8"/>
      <c r="AQ293" s="10">
        <v>1</v>
      </c>
    </row>
    <row r="294" spans="2:43" s="3022" customFormat="1" ht="21" customHeight="1">
      <c r="B294" s="8"/>
      <c r="C294" s="8"/>
      <c r="D294" s="8"/>
      <c r="E294" s="8"/>
      <c r="F294" s="8"/>
      <c r="G294" s="8"/>
      <c r="H294" s="8"/>
      <c r="I294" s="8"/>
      <c r="J294" s="8"/>
      <c r="K294" s="8"/>
      <c r="L294" s="8"/>
      <c r="M294" s="8"/>
      <c r="N294" s="8"/>
      <c r="O294" s="8"/>
      <c r="P294" s="8"/>
      <c r="Q294" s="8"/>
      <c r="R294" s="8"/>
      <c r="S294" s="8"/>
      <c r="T294" s="8"/>
      <c r="U294" s="8"/>
      <c r="V294" s="1791"/>
      <c r="W294" s="4659" t="s">
        <v>2913</v>
      </c>
      <c r="X294" s="4657" t="s">
        <v>2914</v>
      </c>
      <c r="Y294" s="4656">
        <v>114</v>
      </c>
      <c r="Z294" s="181">
        <v>62</v>
      </c>
      <c r="AA294" s="182">
        <v>100</v>
      </c>
      <c r="AB294"/>
      <c r="AC294" s="1792"/>
      <c r="AD294" s="4652" t="s">
        <v>2915</v>
      </c>
      <c r="AE294" s="4651" t="s">
        <v>2916</v>
      </c>
      <c r="AF294" s="4650">
        <v>238</v>
      </c>
      <c r="AG294" s="173">
        <v>58</v>
      </c>
      <c r="AH294" s="174">
        <v>140</v>
      </c>
      <c r="AI294"/>
      <c r="AJ294" s="1793"/>
      <c r="AK294" s="4652" t="s">
        <v>2917</v>
      </c>
      <c r="AL294" s="4651" t="s">
        <v>2918</v>
      </c>
      <c r="AM294" s="4650">
        <v>238</v>
      </c>
      <c r="AN294" s="173">
        <v>121</v>
      </c>
      <c r="AO294" s="174">
        <v>66</v>
      </c>
      <c r="AP294" s="8"/>
      <c r="AQ294" s="10">
        <v>1</v>
      </c>
    </row>
    <row r="295" spans="2:43" s="3022" customFormat="1" ht="21" customHeight="1">
      <c r="B295" s="8"/>
      <c r="C295" s="8"/>
      <c r="D295" s="8"/>
      <c r="E295" s="8"/>
      <c r="F295" s="8"/>
      <c r="G295" s="8"/>
      <c r="H295" s="8"/>
      <c r="I295" s="8"/>
      <c r="J295" s="8"/>
      <c r="K295" s="8"/>
      <c r="L295" s="8"/>
      <c r="M295" s="8"/>
      <c r="N295" s="8"/>
      <c r="O295" s="8"/>
      <c r="P295" s="8"/>
      <c r="Q295" s="8"/>
      <c r="R295" s="8"/>
      <c r="S295" s="8"/>
      <c r="T295" s="8"/>
      <c r="U295" s="8"/>
      <c r="V295" s="1794"/>
      <c r="W295" s="4659" t="s">
        <v>2919</v>
      </c>
      <c r="X295" s="4657" t="s">
        <v>2920</v>
      </c>
      <c r="Y295" s="4656">
        <v>106</v>
      </c>
      <c r="Z295" s="181">
        <v>69</v>
      </c>
      <c r="AA295" s="182">
        <v>93</v>
      </c>
      <c r="AB295"/>
      <c r="AC295" s="1795"/>
      <c r="AD295" s="4652" t="s">
        <v>2921</v>
      </c>
      <c r="AE295" s="4651" t="s">
        <v>2922</v>
      </c>
      <c r="AF295" s="4650">
        <v>219</v>
      </c>
      <c r="AG295" s="173">
        <v>112</v>
      </c>
      <c r="AH295" s="174">
        <v>147</v>
      </c>
      <c r="AI295"/>
      <c r="AJ295" s="1796"/>
      <c r="AK295" s="4652" t="s">
        <v>2923</v>
      </c>
      <c r="AL295" s="4651" t="s">
        <v>2924</v>
      </c>
      <c r="AM295" s="4650">
        <v>238</v>
      </c>
      <c r="AN295" s="173">
        <v>118</v>
      </c>
      <c r="AO295" s="174">
        <v>33</v>
      </c>
      <c r="AP295" s="8"/>
      <c r="AQ295" s="10">
        <v>1</v>
      </c>
    </row>
    <row r="296" spans="2:43" s="3022" customFormat="1" ht="21" customHeight="1">
      <c r="B296" s="8"/>
      <c r="C296" s="8"/>
      <c r="D296" s="8"/>
      <c r="E296" s="8"/>
      <c r="F296" s="8"/>
      <c r="G296" s="8"/>
      <c r="H296" s="8"/>
      <c r="I296" s="8"/>
      <c r="J296" s="8"/>
      <c r="K296" s="8"/>
      <c r="L296" s="8"/>
      <c r="M296" s="8"/>
      <c r="N296" s="8"/>
      <c r="O296" s="8"/>
      <c r="P296" s="8"/>
      <c r="Q296" s="8"/>
      <c r="R296" s="8"/>
      <c r="S296" s="8"/>
      <c r="T296" s="8"/>
      <c r="U296" s="8"/>
      <c r="V296" s="1797"/>
      <c r="W296" s="4659" t="s">
        <v>2925</v>
      </c>
      <c r="X296" s="4657" t="s">
        <v>2926</v>
      </c>
      <c r="Y296" s="4656">
        <v>249</v>
      </c>
      <c r="Z296" s="181">
        <v>66</v>
      </c>
      <c r="AA296" s="182">
        <v>158</v>
      </c>
      <c r="AB296"/>
      <c r="AC296" s="1798"/>
      <c r="AD296" s="4652" t="s">
        <v>2927</v>
      </c>
      <c r="AE296" s="4651" t="s">
        <v>2928</v>
      </c>
      <c r="AF296" s="4650">
        <v>238</v>
      </c>
      <c r="AG296" s="173">
        <v>18</v>
      </c>
      <c r="AH296" s="174">
        <v>137</v>
      </c>
      <c r="AI296"/>
      <c r="AJ296" s="1799"/>
      <c r="AK296" s="4655" t="s">
        <v>2929</v>
      </c>
      <c r="AL296" s="4651" t="s">
        <v>2930</v>
      </c>
      <c r="AM296" s="4650">
        <v>226</v>
      </c>
      <c r="AN296" s="173">
        <v>88</v>
      </c>
      <c r="AO296" s="174">
        <v>34</v>
      </c>
      <c r="AP296" s="8"/>
      <c r="AQ296" s="10">
        <v>1</v>
      </c>
    </row>
    <row r="297" spans="2:43" s="3022" customFormat="1" ht="21" customHeight="1">
      <c r="B297" s="8"/>
      <c r="C297" s="8"/>
      <c r="D297" s="8"/>
      <c r="E297" s="8"/>
      <c r="F297" s="8"/>
      <c r="G297" s="8"/>
      <c r="H297" s="8"/>
      <c r="I297" s="8"/>
      <c r="J297" s="8"/>
      <c r="K297" s="8"/>
      <c r="L297" s="8"/>
      <c r="M297" s="8"/>
      <c r="N297" s="8"/>
      <c r="O297" s="8"/>
      <c r="P297" s="8"/>
      <c r="Q297" s="8"/>
      <c r="R297" s="8"/>
      <c r="S297" s="8"/>
      <c r="T297" s="8"/>
      <c r="U297" s="8"/>
      <c r="V297" s="1800"/>
      <c r="W297" s="4658" t="s">
        <v>2931</v>
      </c>
      <c r="X297" s="4657" t="s">
        <v>2932</v>
      </c>
      <c r="Y297" s="4656">
        <v>238</v>
      </c>
      <c r="Z297" s="181">
        <v>106</v>
      </c>
      <c r="AA297" s="182">
        <v>167</v>
      </c>
      <c r="AB297"/>
      <c r="AC297" s="1801"/>
      <c r="AD297" s="4652" t="s">
        <v>2933</v>
      </c>
      <c r="AE297" s="4651" t="s">
        <v>2934</v>
      </c>
      <c r="AF297" s="4650">
        <v>205</v>
      </c>
      <c r="AG297" s="173">
        <v>104</v>
      </c>
      <c r="AH297" s="174">
        <v>137</v>
      </c>
      <c r="AI297"/>
      <c r="AJ297" s="1802"/>
      <c r="AK297" s="4655" t="s">
        <v>2935</v>
      </c>
      <c r="AL297" s="4651" t="s">
        <v>2936</v>
      </c>
      <c r="AM297" s="4650">
        <v>196</v>
      </c>
      <c r="AN297" s="173">
        <v>131</v>
      </c>
      <c r="AO297" s="174">
        <v>121</v>
      </c>
      <c r="AP297" s="8"/>
      <c r="AQ297" s="10">
        <v>1</v>
      </c>
    </row>
    <row r="298" spans="2:43" s="3022" customFormat="1" ht="21" customHeight="1">
      <c r="B298" s="8"/>
      <c r="C298" s="8"/>
      <c r="D298" s="8"/>
      <c r="E298" s="8"/>
      <c r="F298" s="8"/>
      <c r="G298" s="8"/>
      <c r="H298" s="8"/>
      <c r="I298" s="8"/>
      <c r="J298" s="8"/>
      <c r="K298" s="8"/>
      <c r="L298" s="8"/>
      <c r="M298" s="8"/>
      <c r="N298" s="8"/>
      <c r="O298" s="8"/>
      <c r="P298" s="8"/>
      <c r="Q298" s="8"/>
      <c r="R298" s="8"/>
      <c r="S298" s="8"/>
      <c r="T298" s="8"/>
      <c r="U298" s="8"/>
      <c r="V298" s="1803"/>
      <c r="W298" s="4658" t="s">
        <v>2937</v>
      </c>
      <c r="X298" s="4657" t="s">
        <v>2938</v>
      </c>
      <c r="Y298" s="4656">
        <v>255</v>
      </c>
      <c r="Z298" s="181">
        <v>28</v>
      </c>
      <c r="AA298" s="182">
        <v>174</v>
      </c>
      <c r="AB298"/>
      <c r="AC298" s="1804"/>
      <c r="AD298" s="4655" t="s">
        <v>2939</v>
      </c>
      <c r="AE298" s="4651" t="s">
        <v>2940</v>
      </c>
      <c r="AF298" s="4650">
        <v>193</v>
      </c>
      <c r="AG298" s="173">
        <v>126</v>
      </c>
      <c r="AH298" s="174">
        <v>145</v>
      </c>
      <c r="AI298"/>
      <c r="AJ298" s="1805"/>
      <c r="AK298" s="4655" t="s">
        <v>2941</v>
      </c>
      <c r="AL298" s="4651" t="s">
        <v>2942</v>
      </c>
      <c r="AM298" s="4650">
        <v>217</v>
      </c>
      <c r="AN298" s="173">
        <v>96</v>
      </c>
      <c r="AO298" s="174">
        <v>59</v>
      </c>
      <c r="AP298" s="8"/>
      <c r="AQ298" s="10">
        <v>1</v>
      </c>
    </row>
    <row r="299" spans="2:43" s="3022" customFormat="1" ht="21" customHeight="1">
      <c r="B299" s="8"/>
      <c r="C299" s="8"/>
      <c r="D299" s="8"/>
      <c r="E299" s="8"/>
      <c r="F299" s="8"/>
      <c r="G299" s="8"/>
      <c r="H299" s="8"/>
      <c r="I299" s="8"/>
      <c r="J299" s="8"/>
      <c r="K299" s="8"/>
      <c r="L299" s="8"/>
      <c r="M299" s="8"/>
      <c r="N299" s="8"/>
      <c r="O299" s="8"/>
      <c r="P299" s="8"/>
      <c r="Q299" s="8"/>
      <c r="R299" s="8"/>
      <c r="S299" s="8"/>
      <c r="T299" s="8"/>
      <c r="U299" s="8"/>
      <c r="V299" s="1806"/>
      <c r="W299" s="4658" t="s">
        <v>2943</v>
      </c>
      <c r="X299" s="4657" t="s">
        <v>2944</v>
      </c>
      <c r="Y299" s="4656">
        <v>255</v>
      </c>
      <c r="Z299" s="181">
        <v>52</v>
      </c>
      <c r="AA299" s="182">
        <v>179</v>
      </c>
      <c r="AB299"/>
      <c r="AC299" s="1807"/>
      <c r="AD299" s="4655" t="s">
        <v>2945</v>
      </c>
      <c r="AE299" s="4651" t="s">
        <v>2946</v>
      </c>
      <c r="AF299" s="4650">
        <v>219</v>
      </c>
      <c r="AG299" s="173">
        <v>0</v>
      </c>
      <c r="AH299" s="174">
        <v>115</v>
      </c>
      <c r="AI299"/>
      <c r="AJ299" s="1808"/>
      <c r="AK299" s="4652" t="s">
        <v>2947</v>
      </c>
      <c r="AL299" s="4651" t="s">
        <v>2948</v>
      </c>
      <c r="AM299" s="4650">
        <v>205</v>
      </c>
      <c r="AN299" s="173">
        <v>129</v>
      </c>
      <c r="AO299" s="174">
        <v>98</v>
      </c>
      <c r="AP299" s="8"/>
      <c r="AQ299" s="10">
        <v>1</v>
      </c>
    </row>
    <row r="300" spans="2:43" s="3022" customFormat="1" ht="21" customHeight="1">
      <c r="B300" s="8"/>
      <c r="C300" s="8"/>
      <c r="D300" s="8"/>
      <c r="E300" s="8"/>
      <c r="F300" s="8"/>
      <c r="G300" s="8"/>
      <c r="H300" s="8"/>
      <c r="I300" s="8"/>
      <c r="J300" s="8"/>
      <c r="K300" s="8"/>
      <c r="L300" s="8"/>
      <c r="M300" s="8"/>
      <c r="N300" s="8"/>
      <c r="O300" s="8"/>
      <c r="P300" s="8"/>
      <c r="Q300" s="8"/>
      <c r="R300" s="8"/>
      <c r="S300" s="8"/>
      <c r="T300" s="8"/>
      <c r="U300" s="8"/>
      <c r="V300" s="1809"/>
      <c r="W300" s="4659" t="s">
        <v>2949</v>
      </c>
      <c r="X300" s="4657" t="s">
        <v>2950</v>
      </c>
      <c r="Y300" s="4656">
        <v>255</v>
      </c>
      <c r="Z300" s="181">
        <v>105</v>
      </c>
      <c r="AA300" s="182">
        <v>180</v>
      </c>
      <c r="AB300"/>
      <c r="AC300" s="1810"/>
      <c r="AD300" s="4655" t="s">
        <v>2951</v>
      </c>
      <c r="AE300" s="4651" t="s">
        <v>2952</v>
      </c>
      <c r="AF300" s="4650">
        <v>206</v>
      </c>
      <c r="AG300" s="173">
        <v>70</v>
      </c>
      <c r="AH300" s="174">
        <v>118</v>
      </c>
      <c r="AI300"/>
      <c r="AJ300" s="1811"/>
      <c r="AK300" s="4652" t="s">
        <v>2953</v>
      </c>
      <c r="AL300" s="4651" t="s">
        <v>2954</v>
      </c>
      <c r="AM300" s="4650">
        <v>205</v>
      </c>
      <c r="AN300" s="173">
        <v>112</v>
      </c>
      <c r="AO300" s="174">
        <v>84</v>
      </c>
      <c r="AP300" s="8"/>
      <c r="AQ300" s="10">
        <v>1</v>
      </c>
    </row>
    <row r="301" spans="2:43" s="3022" customFormat="1" ht="21" customHeight="1">
      <c r="B301" s="8"/>
      <c r="C301" s="8"/>
      <c r="D301" s="8"/>
      <c r="E301" s="8"/>
      <c r="F301" s="8"/>
      <c r="G301" s="8"/>
      <c r="H301" s="8"/>
      <c r="I301" s="8"/>
      <c r="J301" s="8"/>
      <c r="K301" s="8"/>
      <c r="L301" s="8"/>
      <c r="M301" s="8"/>
      <c r="N301" s="8"/>
      <c r="O301" s="8"/>
      <c r="P301" s="8"/>
      <c r="Q301" s="8"/>
      <c r="R301" s="8"/>
      <c r="S301" s="8"/>
      <c r="T301" s="8"/>
      <c r="U301" s="8"/>
      <c r="V301" s="1812"/>
      <c r="W301" s="4658" t="s">
        <v>2955</v>
      </c>
      <c r="X301" s="4657" t="s">
        <v>2956</v>
      </c>
      <c r="Y301" s="4656">
        <v>255</v>
      </c>
      <c r="Z301" s="181">
        <v>110</v>
      </c>
      <c r="AA301" s="182">
        <v>180</v>
      </c>
      <c r="AB301"/>
      <c r="AC301" s="1813"/>
      <c r="AD301" s="4652" t="s">
        <v>2957</v>
      </c>
      <c r="AE301" s="4651" t="s">
        <v>2958</v>
      </c>
      <c r="AF301" s="4650">
        <v>205</v>
      </c>
      <c r="AG301" s="173">
        <v>50</v>
      </c>
      <c r="AH301" s="174">
        <v>120</v>
      </c>
      <c r="AI301"/>
      <c r="AJ301" s="1814"/>
      <c r="AK301" s="4655" t="s">
        <v>2959</v>
      </c>
      <c r="AL301" s="4651" t="s">
        <v>2960</v>
      </c>
      <c r="AM301" s="4650">
        <v>203</v>
      </c>
      <c r="AN301" s="173">
        <v>109</v>
      </c>
      <c r="AO301" s="174">
        <v>81</v>
      </c>
      <c r="AP301" s="8"/>
      <c r="AQ301" s="10">
        <v>1</v>
      </c>
    </row>
    <row r="302" spans="2:43" s="3022" customFormat="1" ht="21" customHeight="1">
      <c r="B302" s="8"/>
      <c r="C302" s="8"/>
      <c r="D302" s="8"/>
      <c r="E302" s="8"/>
      <c r="F302" s="8"/>
      <c r="G302" s="8"/>
      <c r="H302" s="8"/>
      <c r="I302" s="8"/>
      <c r="J302" s="8"/>
      <c r="K302" s="8"/>
      <c r="L302" s="8"/>
      <c r="M302" s="8"/>
      <c r="N302" s="8"/>
      <c r="O302" s="8"/>
      <c r="P302" s="8"/>
      <c r="Q302" s="8"/>
      <c r="R302" s="8"/>
      <c r="S302" s="8"/>
      <c r="T302" s="8"/>
      <c r="U302" s="8"/>
      <c r="V302" s="1815"/>
      <c r="W302" s="4659" t="s">
        <v>2961</v>
      </c>
      <c r="X302" s="4657" t="s">
        <v>2962</v>
      </c>
      <c r="Y302" s="4656">
        <v>232</v>
      </c>
      <c r="Z302" s="181">
        <v>204</v>
      </c>
      <c r="AA302" s="182">
        <v>215</v>
      </c>
      <c r="AB302"/>
      <c r="AC302" s="1816"/>
      <c r="AD302" s="4652" t="s">
        <v>2963</v>
      </c>
      <c r="AE302" s="4651" t="s">
        <v>2964</v>
      </c>
      <c r="AF302" s="4650">
        <v>205</v>
      </c>
      <c r="AG302" s="173">
        <v>16</v>
      </c>
      <c r="AH302" s="174">
        <v>118</v>
      </c>
      <c r="AI302"/>
      <c r="AJ302" s="1817"/>
      <c r="AK302" s="4652" t="s">
        <v>2965</v>
      </c>
      <c r="AL302" s="4651" t="s">
        <v>2966</v>
      </c>
      <c r="AM302" s="4650">
        <v>205</v>
      </c>
      <c r="AN302" s="173">
        <v>91</v>
      </c>
      <c r="AO302" s="174">
        <v>69</v>
      </c>
      <c r="AP302" s="8"/>
      <c r="AQ302" s="10">
        <v>1</v>
      </c>
    </row>
    <row r="303" spans="2:43" s="3022" customFormat="1" ht="21" customHeight="1">
      <c r="B303" s="8"/>
      <c r="C303" s="8"/>
      <c r="D303" s="8"/>
      <c r="E303" s="8"/>
      <c r="F303" s="8"/>
      <c r="G303" s="8"/>
      <c r="H303" s="8"/>
      <c r="I303" s="8"/>
      <c r="J303" s="8"/>
      <c r="K303" s="8"/>
      <c r="L303" s="8"/>
      <c r="M303" s="8"/>
      <c r="N303" s="8"/>
      <c r="O303" s="8"/>
      <c r="P303" s="8"/>
      <c r="Q303" s="8"/>
      <c r="R303" s="8"/>
      <c r="S303" s="8"/>
      <c r="T303" s="8"/>
      <c r="U303" s="8"/>
      <c r="V303" s="1818"/>
      <c r="W303" s="4659" t="s">
        <v>2967</v>
      </c>
      <c r="X303" s="4657" t="s">
        <v>2968</v>
      </c>
      <c r="Y303" s="4656">
        <v>232</v>
      </c>
      <c r="Z303" s="181">
        <v>227</v>
      </c>
      <c r="AA303" s="182">
        <v>229</v>
      </c>
      <c r="AB303"/>
      <c r="AC303" s="1819"/>
      <c r="AD303" s="4655" t="s">
        <v>2969</v>
      </c>
      <c r="AE303" s="4651" t="s">
        <v>2970</v>
      </c>
      <c r="AF303" s="4650">
        <v>179</v>
      </c>
      <c r="AG303" s="173">
        <v>68</v>
      </c>
      <c r="AH303" s="174">
        <v>108</v>
      </c>
      <c r="AI303"/>
      <c r="AJ303" s="1820"/>
      <c r="AK303" s="4655" t="s">
        <v>2971</v>
      </c>
      <c r="AL303" s="4651" t="s">
        <v>2972</v>
      </c>
      <c r="AM303" s="4650">
        <v>173</v>
      </c>
      <c r="AN303" s="173">
        <v>136</v>
      </c>
      <c r="AO303" s="174">
        <v>132</v>
      </c>
      <c r="AP303" s="8"/>
      <c r="AQ303" s="10">
        <v>1</v>
      </c>
    </row>
    <row r="304" spans="2:43" s="3022" customFormat="1" ht="21" customHeight="1">
      <c r="B304" s="8"/>
      <c r="C304" s="8"/>
      <c r="D304" s="8"/>
      <c r="E304" s="8"/>
      <c r="F304" s="8"/>
      <c r="G304" s="8"/>
      <c r="H304" s="8"/>
      <c r="I304" s="8"/>
      <c r="J304" s="8"/>
      <c r="K304" s="8"/>
      <c r="L304" s="8"/>
      <c r="M304" s="8"/>
      <c r="N304" s="8"/>
      <c r="O304" s="8"/>
      <c r="P304" s="8"/>
      <c r="Q304" s="8"/>
      <c r="R304" s="8"/>
      <c r="S304" s="8"/>
      <c r="T304" s="8"/>
      <c r="U304" s="8"/>
      <c r="V304" s="1821"/>
      <c r="W304" s="4658" t="s">
        <v>2973</v>
      </c>
      <c r="X304" s="4657" t="s">
        <v>2974</v>
      </c>
      <c r="Y304" s="4656">
        <v>238</v>
      </c>
      <c r="Z304" s="181">
        <v>224</v>
      </c>
      <c r="AA304" s="182">
        <v>229</v>
      </c>
      <c r="AB304"/>
      <c r="AC304" s="1822"/>
      <c r="AD304" s="4655" t="s">
        <v>2975</v>
      </c>
      <c r="AE304" s="4651" t="s">
        <v>2976</v>
      </c>
      <c r="AF304" s="4650">
        <v>168</v>
      </c>
      <c r="AG304" s="173">
        <v>81</v>
      </c>
      <c r="AH304" s="174">
        <v>110</v>
      </c>
      <c r="AI304"/>
      <c r="AJ304" s="1823"/>
      <c r="AK304" s="4652" t="s">
        <v>2977</v>
      </c>
      <c r="AL304" s="4651" t="s">
        <v>2978</v>
      </c>
      <c r="AM304" s="4650">
        <v>205</v>
      </c>
      <c r="AN304" s="173">
        <v>104</v>
      </c>
      <c r="AO304" s="174">
        <v>57</v>
      </c>
      <c r="AP304" s="8"/>
      <c r="AQ304" s="10">
        <v>1</v>
      </c>
    </row>
    <row r="305" spans="2:43" s="3022" customFormat="1" ht="21" customHeight="1">
      <c r="B305" s="8"/>
      <c r="C305" s="8"/>
      <c r="D305" s="8"/>
      <c r="E305" s="8"/>
      <c r="F305" s="8"/>
      <c r="G305" s="8"/>
      <c r="H305" s="8"/>
      <c r="I305" s="8"/>
      <c r="J305" s="8"/>
      <c r="K305" s="8"/>
      <c r="L305" s="8"/>
      <c r="M305" s="8"/>
      <c r="N305" s="8"/>
      <c r="O305" s="8"/>
      <c r="P305" s="8"/>
      <c r="Q305" s="8"/>
      <c r="R305" s="8"/>
      <c r="S305" s="8"/>
      <c r="T305" s="8"/>
      <c r="U305" s="8"/>
      <c r="V305" s="1824"/>
      <c r="W305" s="4659" t="s">
        <v>2979</v>
      </c>
      <c r="X305" s="4657" t="s">
        <v>2980</v>
      </c>
      <c r="Y305" s="4656">
        <v>254</v>
      </c>
      <c r="Z305" s="181">
        <v>231</v>
      </c>
      <c r="AA305" s="182">
        <v>240</v>
      </c>
      <c r="AB305"/>
      <c r="AC305" s="1825"/>
      <c r="AD305" s="4652" t="s">
        <v>2624</v>
      </c>
      <c r="AE305" s="4651" t="s">
        <v>2981</v>
      </c>
      <c r="AF305" s="4650">
        <v>176</v>
      </c>
      <c r="AG305" s="173">
        <v>48</v>
      </c>
      <c r="AH305" s="174">
        <v>96</v>
      </c>
      <c r="AI305"/>
      <c r="AJ305" s="1826"/>
      <c r="AK305" s="4655" t="s">
        <v>2982</v>
      </c>
      <c r="AL305" s="4651" t="s">
        <v>2983</v>
      </c>
      <c r="AM305" s="4650">
        <v>204</v>
      </c>
      <c r="AN305" s="173">
        <v>85</v>
      </c>
      <c r="AO305" s="174">
        <v>0</v>
      </c>
      <c r="AP305" s="8"/>
      <c r="AQ305" s="10">
        <v>1</v>
      </c>
    </row>
    <row r="306" spans="2:43" s="3022" customFormat="1" ht="21" customHeight="1">
      <c r="B306" s="8"/>
      <c r="C306" s="8"/>
      <c r="D306" s="8"/>
      <c r="E306" s="8"/>
      <c r="F306" s="8"/>
      <c r="G306" s="8"/>
      <c r="H306" s="8"/>
      <c r="I306" s="8"/>
      <c r="J306" s="8"/>
      <c r="K306" s="8"/>
      <c r="L306" s="8"/>
      <c r="M306" s="8"/>
      <c r="N306" s="8"/>
      <c r="O306" s="8"/>
      <c r="P306" s="8"/>
      <c r="Q306" s="8"/>
      <c r="R306" s="8"/>
      <c r="S306" s="8"/>
      <c r="T306" s="8"/>
      <c r="U306" s="8"/>
      <c r="V306" s="1827"/>
      <c r="W306" s="4659" t="s">
        <v>2984</v>
      </c>
      <c r="X306" s="4657" t="s">
        <v>2985</v>
      </c>
      <c r="Y306" s="4656">
        <v>195</v>
      </c>
      <c r="Z306" s="181">
        <v>166</v>
      </c>
      <c r="AA306" s="182">
        <v>177</v>
      </c>
      <c r="AB306"/>
      <c r="AC306" s="1828"/>
      <c r="AD306" s="4655" t="s">
        <v>2986</v>
      </c>
      <c r="AE306" s="4651" t="s">
        <v>2987</v>
      </c>
      <c r="AF306" s="4650">
        <v>145</v>
      </c>
      <c r="AG306" s="173">
        <v>95</v>
      </c>
      <c r="AH306" s="174">
        <v>109</v>
      </c>
      <c r="AI306"/>
      <c r="AJ306" s="1829"/>
      <c r="AK306" s="4655" t="s">
        <v>2988</v>
      </c>
      <c r="AL306" s="4651" t="s">
        <v>2989</v>
      </c>
      <c r="AM306" s="4650">
        <v>180</v>
      </c>
      <c r="AN306" s="173">
        <v>116</v>
      </c>
      <c r="AO306" s="174">
        <v>94</v>
      </c>
      <c r="AP306" s="8"/>
      <c r="AQ306" s="10">
        <v>1</v>
      </c>
    </row>
    <row r="307" spans="2:43" s="3022" customFormat="1" ht="21" customHeight="1">
      <c r="B307" s="8"/>
      <c r="C307" s="8"/>
      <c r="D307" s="8"/>
      <c r="E307" s="8"/>
      <c r="F307" s="8"/>
      <c r="G307" s="8"/>
      <c r="H307" s="8"/>
      <c r="I307" s="8"/>
      <c r="J307" s="8"/>
      <c r="K307" s="8"/>
      <c r="L307" s="8"/>
      <c r="M307" s="8"/>
      <c r="N307" s="8"/>
      <c r="O307" s="8"/>
      <c r="P307" s="8"/>
      <c r="Q307" s="8"/>
      <c r="R307" s="8"/>
      <c r="S307" s="8"/>
      <c r="T307" s="8"/>
      <c r="U307" s="8"/>
      <c r="V307" s="1830"/>
      <c r="W307" s="4659" t="s">
        <v>2990</v>
      </c>
      <c r="X307" s="4657" t="s">
        <v>2991</v>
      </c>
      <c r="Y307" s="4656">
        <v>222</v>
      </c>
      <c r="Z307" s="181">
        <v>111</v>
      </c>
      <c r="AA307" s="182">
        <v>161</v>
      </c>
      <c r="AB307"/>
      <c r="AC307" s="1831"/>
      <c r="AD307" s="4652" t="s">
        <v>2992</v>
      </c>
      <c r="AE307" s="4651" t="s">
        <v>2993</v>
      </c>
      <c r="AF307" s="4650">
        <v>139</v>
      </c>
      <c r="AG307" s="173">
        <v>71</v>
      </c>
      <c r="AH307" s="174">
        <v>93</v>
      </c>
      <c r="AI307"/>
      <c r="AJ307" s="1832"/>
      <c r="AK307" s="4655" t="s">
        <v>2994</v>
      </c>
      <c r="AL307" s="4651" t="s">
        <v>2995</v>
      </c>
      <c r="AM307" s="4650">
        <v>168</v>
      </c>
      <c r="AN307" s="173">
        <v>124</v>
      </c>
      <c r="AO307" s="174">
        <v>109</v>
      </c>
      <c r="AP307" s="8"/>
      <c r="AQ307" s="10">
        <v>1</v>
      </c>
    </row>
    <row r="308" spans="2:43" s="3022" customFormat="1" ht="21" customHeight="1">
      <c r="B308" s="8"/>
      <c r="C308" s="8"/>
      <c r="D308" s="8"/>
      <c r="E308" s="8"/>
      <c r="F308" s="8"/>
      <c r="G308" s="8"/>
      <c r="H308" s="8"/>
      <c r="I308" s="8"/>
      <c r="J308" s="8"/>
      <c r="K308" s="8"/>
      <c r="L308" s="8"/>
      <c r="M308" s="8"/>
      <c r="N308" s="8"/>
      <c r="O308" s="8"/>
      <c r="P308" s="8"/>
      <c r="Q308" s="8"/>
      <c r="R308" s="8"/>
      <c r="S308" s="8"/>
      <c r="T308" s="8"/>
      <c r="U308" s="8"/>
      <c r="V308" s="1833"/>
      <c r="W308" s="4658" t="s">
        <v>2996</v>
      </c>
      <c r="X308" s="4657" t="s">
        <v>2997</v>
      </c>
      <c r="Y308" s="4656">
        <v>238</v>
      </c>
      <c r="Z308" s="181">
        <v>48</v>
      </c>
      <c r="AA308" s="182">
        <v>167</v>
      </c>
      <c r="AB308"/>
      <c r="AC308" s="1834"/>
      <c r="AD308" s="4652" t="s">
        <v>2998</v>
      </c>
      <c r="AE308" s="4651" t="s">
        <v>2999</v>
      </c>
      <c r="AF308" s="4650">
        <v>139</v>
      </c>
      <c r="AG308" s="173">
        <v>34</v>
      </c>
      <c r="AH308" s="174">
        <v>82</v>
      </c>
      <c r="AI308"/>
      <c r="AJ308" s="1835"/>
      <c r="AK308" s="4655" t="s">
        <v>3000</v>
      </c>
      <c r="AL308" s="4651" t="s">
        <v>3001</v>
      </c>
      <c r="AM308" s="4650">
        <v>143</v>
      </c>
      <c r="AN308" s="173">
        <v>129</v>
      </c>
      <c r="AO308" s="174">
        <v>127</v>
      </c>
      <c r="AP308" s="8"/>
      <c r="AQ308" s="10">
        <v>1</v>
      </c>
    </row>
    <row r="309" spans="2:43" s="3022" customFormat="1" ht="21" customHeight="1">
      <c r="B309" s="8"/>
      <c r="C309" s="8"/>
      <c r="D309" s="8"/>
      <c r="E309" s="8"/>
      <c r="F309" s="8"/>
      <c r="G309" s="8"/>
      <c r="H309" s="8"/>
      <c r="I309" s="8"/>
      <c r="J309" s="8"/>
      <c r="K309" s="8"/>
      <c r="L309" s="8"/>
      <c r="M309" s="8"/>
      <c r="N309" s="8"/>
      <c r="O309" s="8"/>
      <c r="P309" s="8"/>
      <c r="Q309" s="8"/>
      <c r="R309" s="8"/>
      <c r="S309" s="8"/>
      <c r="T309" s="8"/>
      <c r="U309" s="8"/>
      <c r="V309" s="1836"/>
      <c r="W309" s="4658" t="s">
        <v>3002</v>
      </c>
      <c r="X309" s="4657" t="s">
        <v>3003</v>
      </c>
      <c r="Y309" s="4656">
        <v>205</v>
      </c>
      <c r="Z309" s="181">
        <v>96</v>
      </c>
      <c r="AA309" s="182">
        <v>144</v>
      </c>
      <c r="AB309"/>
      <c r="AC309" s="1837"/>
      <c r="AD309" s="4652" t="s">
        <v>3004</v>
      </c>
      <c r="AE309" s="4651" t="s">
        <v>3005</v>
      </c>
      <c r="AF309" s="4650">
        <v>139</v>
      </c>
      <c r="AG309" s="173">
        <v>10</v>
      </c>
      <c r="AH309" s="174">
        <v>80</v>
      </c>
      <c r="AI309"/>
      <c r="AJ309" s="1838"/>
      <c r="AK309" s="4652" t="s">
        <v>3006</v>
      </c>
      <c r="AL309" s="4651" t="s">
        <v>3007</v>
      </c>
      <c r="AM309" s="4650">
        <v>139</v>
      </c>
      <c r="AN309" s="173">
        <v>125</v>
      </c>
      <c r="AO309" s="174">
        <v>123</v>
      </c>
      <c r="AP309" s="8"/>
      <c r="AQ309" s="10">
        <v>1</v>
      </c>
    </row>
    <row r="310" spans="2:43" s="3022" customFormat="1" ht="21" customHeight="1">
      <c r="B310" s="8"/>
      <c r="C310" s="8"/>
      <c r="D310" s="8"/>
      <c r="E310" s="8"/>
      <c r="F310" s="8"/>
      <c r="G310" s="8"/>
      <c r="H310" s="8"/>
      <c r="I310" s="8"/>
      <c r="J310" s="8"/>
      <c r="K310" s="8"/>
      <c r="L310" s="8"/>
      <c r="M310" s="8"/>
      <c r="N310" s="8"/>
      <c r="O310" s="8"/>
      <c r="P310" s="8"/>
      <c r="Q310" s="8"/>
      <c r="R310" s="8"/>
      <c r="S310" s="8"/>
      <c r="T310" s="8"/>
      <c r="U310" s="8"/>
      <c r="V310" s="1839"/>
      <c r="W310" s="4659" t="s">
        <v>3008</v>
      </c>
      <c r="X310" s="4657" t="s">
        <v>3009</v>
      </c>
      <c r="Y310" s="4656">
        <v>196</v>
      </c>
      <c r="Z310" s="181">
        <v>105</v>
      </c>
      <c r="AA310" s="182">
        <v>143</v>
      </c>
      <c r="AB310"/>
      <c r="AC310" s="1840"/>
      <c r="AD310" s="4655" t="s">
        <v>3010</v>
      </c>
      <c r="AE310" s="4651" t="s">
        <v>3011</v>
      </c>
      <c r="AF310" s="4650">
        <v>103</v>
      </c>
      <c r="AG310" s="173">
        <v>49</v>
      </c>
      <c r="AH310" s="174">
        <v>71</v>
      </c>
      <c r="AI310"/>
      <c r="AJ310" s="1841"/>
      <c r="AK310" s="4655" t="s">
        <v>3012</v>
      </c>
      <c r="AL310" s="4651" t="s">
        <v>3013</v>
      </c>
      <c r="AM310" s="4650">
        <v>174</v>
      </c>
      <c r="AN310" s="173">
        <v>74</v>
      </c>
      <c r="AO310" s="174">
        <v>52</v>
      </c>
      <c r="AP310" s="8"/>
      <c r="AQ310" s="10">
        <v>1</v>
      </c>
    </row>
    <row r="311" spans="2:43" s="3022" customFormat="1" ht="21" customHeight="1">
      <c r="B311" s="8"/>
      <c r="C311" s="8"/>
      <c r="D311" s="8"/>
      <c r="E311" s="8"/>
      <c r="F311" s="8"/>
      <c r="G311" s="8"/>
      <c r="H311" s="8"/>
      <c r="I311" s="8"/>
      <c r="J311" s="8"/>
      <c r="K311" s="8"/>
      <c r="L311" s="8"/>
      <c r="M311" s="8"/>
      <c r="N311" s="8"/>
      <c r="O311" s="8"/>
      <c r="P311" s="8"/>
      <c r="Q311" s="8"/>
      <c r="R311" s="8"/>
      <c r="S311" s="8"/>
      <c r="T311" s="8"/>
      <c r="U311" s="8"/>
      <c r="V311" s="1842"/>
      <c r="W311" s="4658" t="s">
        <v>3014</v>
      </c>
      <c r="X311" s="4657" t="s">
        <v>3015</v>
      </c>
      <c r="Y311" s="4656">
        <v>208</v>
      </c>
      <c r="Z311" s="181">
        <v>32</v>
      </c>
      <c r="AA311" s="182">
        <v>144</v>
      </c>
      <c r="AB311"/>
      <c r="AC311" s="1843"/>
      <c r="AD311" s="4655" t="s">
        <v>3016</v>
      </c>
      <c r="AE311" s="4651" t="s">
        <v>3017</v>
      </c>
      <c r="AF311" s="4650">
        <v>63</v>
      </c>
      <c r="AG311" s="173">
        <v>23</v>
      </c>
      <c r="AH311" s="174">
        <v>40</v>
      </c>
      <c r="AI311"/>
      <c r="AJ311" s="1844"/>
      <c r="AK311" s="4655" t="s">
        <v>3018</v>
      </c>
      <c r="AL311" s="4651" t="s">
        <v>3019</v>
      </c>
      <c r="AM311" s="4650">
        <v>173</v>
      </c>
      <c r="AN311" s="173">
        <v>57</v>
      </c>
      <c r="AO311" s="174">
        <v>14</v>
      </c>
      <c r="AP311" s="8"/>
      <c r="AQ311" s="10">
        <v>1</v>
      </c>
    </row>
    <row r="312" spans="2:43" s="3022" customFormat="1" ht="21" customHeight="1">
      <c r="B312" s="8"/>
      <c r="C312" s="8"/>
      <c r="D312" s="8"/>
      <c r="E312" s="8"/>
      <c r="F312" s="8"/>
      <c r="G312" s="8"/>
      <c r="H312" s="8"/>
      <c r="I312" s="8"/>
      <c r="J312" s="8"/>
      <c r="K312" s="8"/>
      <c r="L312" s="8"/>
      <c r="M312" s="8"/>
      <c r="N312" s="8"/>
      <c r="O312" s="8"/>
      <c r="P312" s="8"/>
      <c r="Q312" s="8"/>
      <c r="R312" s="8"/>
      <c r="S312" s="8"/>
      <c r="T312" s="8"/>
      <c r="U312" s="8"/>
      <c r="V312" s="1845"/>
      <c r="W312" s="4659" t="s">
        <v>3020</v>
      </c>
      <c r="X312" s="4657" t="s">
        <v>3021</v>
      </c>
      <c r="Y312" s="4656">
        <v>199</v>
      </c>
      <c r="Z312" s="181">
        <v>21</v>
      </c>
      <c r="AA312" s="182">
        <v>133</v>
      </c>
      <c r="AB312"/>
      <c r="AC312" s="1846"/>
      <c r="AD312" s="4655" t="s">
        <v>3022</v>
      </c>
      <c r="AE312" s="4651" t="s">
        <v>3023</v>
      </c>
      <c r="AF312" s="4650">
        <v>40</v>
      </c>
      <c r="AG312" s="173">
        <v>32</v>
      </c>
      <c r="AH312" s="174">
        <v>34</v>
      </c>
      <c r="AI312"/>
      <c r="AJ312" s="1847"/>
      <c r="AK312" s="4655" t="s">
        <v>3024</v>
      </c>
      <c r="AL312" s="4651" t="s">
        <v>3025</v>
      </c>
      <c r="AM312" s="4650">
        <v>173</v>
      </c>
      <c r="AN312" s="173">
        <v>79</v>
      </c>
      <c r="AO312" s="174">
        <v>9</v>
      </c>
      <c r="AP312" s="8"/>
      <c r="AQ312" s="10">
        <v>1</v>
      </c>
    </row>
    <row r="313" spans="2:43" s="3022" customFormat="1" ht="21" customHeight="1">
      <c r="B313" s="8"/>
      <c r="C313" s="8"/>
      <c r="D313" s="8"/>
      <c r="E313" s="8"/>
      <c r="F313" s="8"/>
      <c r="G313" s="8"/>
      <c r="H313" s="8"/>
      <c r="I313" s="8"/>
      <c r="J313" s="8"/>
      <c r="K313" s="8"/>
      <c r="L313" s="8"/>
      <c r="M313" s="8"/>
      <c r="N313" s="8"/>
      <c r="O313" s="8"/>
      <c r="P313" s="8"/>
      <c r="Q313" s="8"/>
      <c r="R313" s="8"/>
      <c r="S313" s="8"/>
      <c r="T313" s="8"/>
      <c r="U313" s="8"/>
      <c r="V313" s="1848"/>
      <c r="W313" s="4658" t="s">
        <v>3026</v>
      </c>
      <c r="X313" s="4657" t="s">
        <v>3027</v>
      </c>
      <c r="Y313" s="4656">
        <v>139</v>
      </c>
      <c r="Z313" s="181">
        <v>131</v>
      </c>
      <c r="AA313" s="182">
        <v>134</v>
      </c>
      <c r="AB313"/>
      <c r="AC313" s="1849"/>
      <c r="AD313" s="4652" t="s">
        <v>2839</v>
      </c>
      <c r="AE313" s="4651" t="s">
        <v>3028</v>
      </c>
      <c r="AF313" s="4650">
        <v>255</v>
      </c>
      <c r="AG313" s="173">
        <v>127</v>
      </c>
      <c r="AH313" s="174">
        <v>0</v>
      </c>
      <c r="AI313"/>
      <c r="AJ313" s="1850"/>
      <c r="AK313" s="4652" t="s">
        <v>701</v>
      </c>
      <c r="AL313" s="4651" t="s">
        <v>3029</v>
      </c>
      <c r="AM313" s="4650">
        <v>160</v>
      </c>
      <c r="AN313" s="173">
        <v>82</v>
      </c>
      <c r="AO313" s="174">
        <v>45</v>
      </c>
      <c r="AP313" s="8"/>
      <c r="AQ313" s="10">
        <v>1</v>
      </c>
    </row>
    <row r="314" spans="2:43" s="3022" customFormat="1" ht="21" customHeight="1">
      <c r="B314" s="8"/>
      <c r="C314" s="8"/>
      <c r="D314" s="8"/>
      <c r="E314" s="8"/>
      <c r="F314" s="8"/>
      <c r="G314" s="8"/>
      <c r="H314" s="8"/>
      <c r="I314" s="8"/>
      <c r="J314" s="8"/>
      <c r="K314" s="8"/>
      <c r="L314" s="8"/>
      <c r="M314" s="8"/>
      <c r="N314" s="8"/>
      <c r="O314" s="8"/>
      <c r="P314" s="8"/>
      <c r="Q314" s="8"/>
      <c r="R314" s="8"/>
      <c r="S314" s="8"/>
      <c r="T314" s="8"/>
      <c r="U314" s="8"/>
      <c r="V314" s="1851"/>
      <c r="W314" s="4658" t="s">
        <v>3030</v>
      </c>
      <c r="X314" s="4657" t="s">
        <v>3031</v>
      </c>
      <c r="Y314" s="4656">
        <v>139</v>
      </c>
      <c r="Z314" s="181">
        <v>58</v>
      </c>
      <c r="AA314" s="182">
        <v>98</v>
      </c>
      <c r="AB314"/>
      <c r="AC314" s="1852"/>
      <c r="AD314" s="4652" t="s">
        <v>3032</v>
      </c>
      <c r="AE314" s="4651" t="s">
        <v>3028</v>
      </c>
      <c r="AF314" s="4650">
        <v>255</v>
      </c>
      <c r="AG314" s="173">
        <v>140</v>
      </c>
      <c r="AH314" s="174">
        <v>0</v>
      </c>
      <c r="AI314"/>
      <c r="AJ314" s="1853"/>
      <c r="AK314" s="4655" t="s">
        <v>3033</v>
      </c>
      <c r="AL314" s="4651" t="s">
        <v>3034</v>
      </c>
      <c r="AM314" s="4650">
        <v>158</v>
      </c>
      <c r="AN314" s="173">
        <v>71</v>
      </c>
      <c r="AO314" s="174">
        <v>50</v>
      </c>
      <c r="AP314" s="8"/>
      <c r="AQ314" s="10">
        <v>1</v>
      </c>
    </row>
    <row r="315" spans="2:43" s="3022" customFormat="1" ht="21" customHeight="1">
      <c r="B315" s="8"/>
      <c r="C315" s="8"/>
      <c r="D315" s="8"/>
      <c r="E315" s="8"/>
      <c r="F315" s="8"/>
      <c r="G315" s="8"/>
      <c r="H315" s="8"/>
      <c r="I315" s="8"/>
      <c r="J315" s="8"/>
      <c r="K315" s="8"/>
      <c r="L315" s="8"/>
      <c r="M315" s="8"/>
      <c r="N315" s="8"/>
      <c r="O315" s="8"/>
      <c r="P315" s="8"/>
      <c r="Q315" s="8"/>
      <c r="R315" s="8"/>
      <c r="S315" s="8"/>
      <c r="T315" s="8"/>
      <c r="U315" s="8"/>
      <c r="V315" s="1854"/>
      <c r="W315" s="4659" t="s">
        <v>3035</v>
      </c>
      <c r="X315" s="4657" t="s">
        <v>3036</v>
      </c>
      <c r="Y315" s="4656">
        <v>129</v>
      </c>
      <c r="Z315" s="181">
        <v>20</v>
      </c>
      <c r="AA315" s="182">
        <v>83</v>
      </c>
      <c r="AB315"/>
      <c r="AC315" s="1855"/>
      <c r="AD315" s="4655" t="s">
        <v>3037</v>
      </c>
      <c r="AE315" s="4651" t="s">
        <v>3038</v>
      </c>
      <c r="AF315" s="4650">
        <v>193</v>
      </c>
      <c r="AG315" s="173">
        <v>182</v>
      </c>
      <c r="AH315" s="174">
        <v>179</v>
      </c>
      <c r="AI315"/>
      <c r="AJ315" s="1856"/>
      <c r="AK315" s="4655" t="s">
        <v>3039</v>
      </c>
      <c r="AL315" s="4651" t="s">
        <v>3040</v>
      </c>
      <c r="AM315" s="4650">
        <v>153</v>
      </c>
      <c r="AN315" s="173">
        <v>81</v>
      </c>
      <c r="AO315" s="174">
        <v>43</v>
      </c>
      <c r="AP315" s="8"/>
      <c r="AQ315" s="10">
        <v>1</v>
      </c>
    </row>
    <row r="316" spans="2:43" s="3022" customFormat="1" ht="21" customHeight="1">
      <c r="B316" s="8"/>
      <c r="C316" s="8"/>
      <c r="D316" s="8"/>
      <c r="E316" s="8"/>
      <c r="F316" s="8"/>
      <c r="G316" s="8"/>
      <c r="H316" s="8"/>
      <c r="I316" s="8"/>
      <c r="J316" s="8"/>
      <c r="K316" s="8"/>
      <c r="L316" s="8"/>
      <c r="M316" s="8"/>
      <c r="N316" s="8"/>
      <c r="O316" s="8"/>
      <c r="P316" s="8"/>
      <c r="Q316" s="8"/>
      <c r="R316" s="8"/>
      <c r="S316" s="8"/>
      <c r="T316" s="8"/>
      <c r="U316" s="8"/>
      <c r="V316" s="1857"/>
      <c r="W316" s="4659" t="s">
        <v>3041</v>
      </c>
      <c r="X316" s="4657" t="s">
        <v>3042</v>
      </c>
      <c r="Y316" s="4656">
        <v>120</v>
      </c>
      <c r="Z316" s="181">
        <v>24</v>
      </c>
      <c r="AA316" s="182">
        <v>74</v>
      </c>
      <c r="AB316"/>
      <c r="AC316" s="1858"/>
      <c r="AD316" s="4655" t="s">
        <v>3043</v>
      </c>
      <c r="AE316" s="4651" t="s">
        <v>3044</v>
      </c>
      <c r="AF316" s="4650">
        <v>253</v>
      </c>
      <c r="AG316" s="173">
        <v>148</v>
      </c>
      <c r="AH316" s="174">
        <v>63</v>
      </c>
      <c r="AI316"/>
      <c r="AJ316" s="1859"/>
      <c r="AK316" s="4655" t="s">
        <v>3045</v>
      </c>
      <c r="AL316" s="4651" t="s">
        <v>3046</v>
      </c>
      <c r="AM316" s="4650">
        <v>157</v>
      </c>
      <c r="AN316" s="173">
        <v>62</v>
      </c>
      <c r="AO316" s="174">
        <v>12</v>
      </c>
      <c r="AP316" s="8"/>
      <c r="AQ316" s="10">
        <v>1</v>
      </c>
    </row>
    <row r="317" spans="2:43" s="3022" customFormat="1" ht="21" customHeight="1">
      <c r="B317" s="8"/>
      <c r="C317" s="8"/>
      <c r="D317" s="8"/>
      <c r="E317" s="8"/>
      <c r="F317" s="8"/>
      <c r="G317" s="8"/>
      <c r="H317" s="8"/>
      <c r="I317" s="8"/>
      <c r="J317" s="8"/>
      <c r="K317" s="8"/>
      <c r="L317" s="8"/>
      <c r="M317" s="8"/>
      <c r="N317" s="8"/>
      <c r="O317" s="8"/>
      <c r="P317" s="8"/>
      <c r="Q317" s="8"/>
      <c r="R317" s="8"/>
      <c r="S317" s="8"/>
      <c r="T317" s="8"/>
      <c r="U317" s="8"/>
      <c r="V317" s="1860"/>
      <c r="W317" s="4659" t="s">
        <v>3047</v>
      </c>
      <c r="X317" s="4657" t="s">
        <v>3048</v>
      </c>
      <c r="Y317" s="4656">
        <v>186</v>
      </c>
      <c r="Z317" s="181">
        <v>186</v>
      </c>
      <c r="AA317" s="182">
        <v>186</v>
      </c>
      <c r="AB317"/>
      <c r="AC317" s="1861"/>
      <c r="AD317" s="4655" t="s">
        <v>3049</v>
      </c>
      <c r="AE317" s="4651" t="s">
        <v>3050</v>
      </c>
      <c r="AF317" s="4650">
        <v>248</v>
      </c>
      <c r="AG317" s="173">
        <v>142</v>
      </c>
      <c r="AH317" s="174">
        <v>85</v>
      </c>
      <c r="AI317"/>
      <c r="AJ317" s="1862"/>
      <c r="AK317" s="4652" t="s">
        <v>3051</v>
      </c>
      <c r="AL317" s="4651" t="s">
        <v>3052</v>
      </c>
      <c r="AM317" s="4650">
        <v>139</v>
      </c>
      <c r="AN317" s="173">
        <v>87</v>
      </c>
      <c r="AO317" s="174">
        <v>66</v>
      </c>
      <c r="AP317" s="8"/>
      <c r="AQ317" s="10">
        <v>1</v>
      </c>
    </row>
    <row r="318" spans="2:43" s="3022" customFormat="1" ht="21" customHeight="1">
      <c r="B318" s="8"/>
      <c r="C318" s="8"/>
      <c r="D318" s="8"/>
      <c r="E318" s="8"/>
      <c r="F318" s="8"/>
      <c r="G318" s="8"/>
      <c r="H318" s="8"/>
      <c r="I318" s="8"/>
      <c r="J318" s="8"/>
      <c r="K318" s="8"/>
      <c r="L318" s="8"/>
      <c r="M318" s="8"/>
      <c r="N318" s="8"/>
      <c r="O318" s="8"/>
      <c r="P318" s="8"/>
      <c r="Q318" s="8"/>
      <c r="R318" s="8"/>
      <c r="S318" s="8"/>
      <c r="T318" s="8"/>
      <c r="U318" s="8"/>
      <c r="V318" s="1863"/>
      <c r="W318" s="4658" t="s">
        <v>3053</v>
      </c>
      <c r="X318" s="4657" t="s">
        <v>3054</v>
      </c>
      <c r="Y318" s="4656">
        <v>187</v>
      </c>
      <c r="Z318" s="181">
        <v>187</v>
      </c>
      <c r="AA318" s="182">
        <v>187</v>
      </c>
      <c r="AB318"/>
      <c r="AC318" s="1864"/>
      <c r="AD318" s="4655" t="s">
        <v>3055</v>
      </c>
      <c r="AE318" s="4651" t="s">
        <v>3056</v>
      </c>
      <c r="AF318" s="4650">
        <v>254</v>
      </c>
      <c r="AG318" s="173">
        <v>195</v>
      </c>
      <c r="AH318" s="174">
        <v>172</v>
      </c>
      <c r="AI318"/>
      <c r="AJ318" s="1865"/>
      <c r="AK318" s="4652" t="s">
        <v>3057</v>
      </c>
      <c r="AL318" s="4651" t="s">
        <v>3058</v>
      </c>
      <c r="AM318" s="4650">
        <v>139</v>
      </c>
      <c r="AN318" s="173">
        <v>76</v>
      </c>
      <c r="AO318" s="174">
        <v>57</v>
      </c>
      <c r="AP318" s="8"/>
      <c r="AQ318" s="10">
        <v>1</v>
      </c>
    </row>
    <row r="319" spans="2:43" s="3022" customFormat="1" ht="21" customHeight="1">
      <c r="B319" s="8"/>
      <c r="C319" s="8"/>
      <c r="D319" s="8"/>
      <c r="E319" s="8"/>
      <c r="F319" s="8"/>
      <c r="G319" s="8"/>
      <c r="H319" s="8"/>
      <c r="I319" s="8"/>
      <c r="J319" s="8"/>
      <c r="K319" s="8"/>
      <c r="L319" s="8"/>
      <c r="M319" s="8"/>
      <c r="N319" s="8"/>
      <c r="O319" s="8"/>
      <c r="P319" s="8"/>
      <c r="Q319" s="8"/>
      <c r="R319" s="8"/>
      <c r="S319" s="8"/>
      <c r="T319" s="8"/>
      <c r="U319" s="8"/>
      <c r="V319" s="1866"/>
      <c r="W319" s="4658" t="s">
        <v>3059</v>
      </c>
      <c r="X319" s="4657" t="s">
        <v>3060</v>
      </c>
      <c r="Y319" s="4656">
        <v>189</v>
      </c>
      <c r="Z319" s="181">
        <v>189</v>
      </c>
      <c r="AA319" s="182">
        <v>189</v>
      </c>
      <c r="AB319"/>
      <c r="AC319" s="1867"/>
      <c r="AD319" s="4655" t="s">
        <v>3061</v>
      </c>
      <c r="AE319" s="4651" t="s">
        <v>3062</v>
      </c>
      <c r="AF319" s="4650">
        <v>234</v>
      </c>
      <c r="AG319" s="173">
        <v>227</v>
      </c>
      <c r="AH319" s="174">
        <v>225</v>
      </c>
      <c r="AI319"/>
      <c r="AJ319" s="1868"/>
      <c r="AK319" s="4652" t="s">
        <v>3063</v>
      </c>
      <c r="AL319" s="4651" t="s">
        <v>3064</v>
      </c>
      <c r="AM319" s="4650">
        <v>139</v>
      </c>
      <c r="AN319" s="173">
        <v>62</v>
      </c>
      <c r="AO319" s="174">
        <v>47</v>
      </c>
      <c r="AP319" s="8"/>
      <c r="AQ319" s="10">
        <v>1</v>
      </c>
    </row>
    <row r="320" spans="2:43" s="3022" customFormat="1" ht="21" customHeight="1">
      <c r="B320" s="8"/>
      <c r="C320" s="8"/>
      <c r="D320" s="8"/>
      <c r="E320" s="8"/>
      <c r="F320" s="8"/>
      <c r="G320" s="8"/>
      <c r="H320" s="8"/>
      <c r="I320" s="8"/>
      <c r="J320" s="8"/>
      <c r="K320" s="8"/>
      <c r="L320" s="8"/>
      <c r="M320" s="8"/>
      <c r="N320" s="8"/>
      <c r="O320" s="8"/>
      <c r="P320" s="8"/>
      <c r="Q320" s="8"/>
      <c r="R320" s="8"/>
      <c r="S320" s="8"/>
      <c r="T320" s="8"/>
      <c r="U320" s="8"/>
      <c r="V320" s="1869"/>
      <c r="W320" s="4658" t="s">
        <v>3065</v>
      </c>
      <c r="X320" s="4657" t="s">
        <v>3066</v>
      </c>
      <c r="Y320" s="4656">
        <v>190</v>
      </c>
      <c r="Z320" s="181">
        <v>190</v>
      </c>
      <c r="AA320" s="182">
        <v>190</v>
      </c>
      <c r="AB320"/>
      <c r="AC320" s="1870"/>
      <c r="AD320" s="4655" t="s">
        <v>3067</v>
      </c>
      <c r="AE320" s="4651" t="s">
        <v>3068</v>
      </c>
      <c r="AF320" s="4650">
        <v>253</v>
      </c>
      <c r="AG320" s="173">
        <v>233</v>
      </c>
      <c r="AH320" s="174">
        <v>224</v>
      </c>
      <c r="AI320"/>
      <c r="AJ320" s="1871"/>
      <c r="AK320" s="4655" t="s">
        <v>3069</v>
      </c>
      <c r="AL320" s="4651" t="s">
        <v>3070</v>
      </c>
      <c r="AM320" s="4650">
        <v>141</v>
      </c>
      <c r="AN320" s="173">
        <v>64</v>
      </c>
      <c r="AO320" s="174">
        <v>36</v>
      </c>
      <c r="AP320" s="8"/>
      <c r="AQ320" s="10">
        <v>1</v>
      </c>
    </row>
    <row r="321" spans="2:43" s="3022" customFormat="1" ht="21" customHeight="1">
      <c r="B321" s="8"/>
      <c r="C321" s="8"/>
      <c r="D321" s="8"/>
      <c r="E321" s="8"/>
      <c r="F321" s="8"/>
      <c r="G321" s="8"/>
      <c r="H321" s="8"/>
      <c r="I321" s="8"/>
      <c r="J321" s="8"/>
      <c r="K321" s="8"/>
      <c r="L321" s="8"/>
      <c r="M321" s="8"/>
      <c r="N321" s="8"/>
      <c r="O321" s="8"/>
      <c r="P321" s="8"/>
      <c r="Q321" s="8"/>
      <c r="R321" s="8"/>
      <c r="S321" s="8"/>
      <c r="T321" s="8"/>
      <c r="U321" s="8"/>
      <c r="V321" s="1872"/>
      <c r="W321" s="4658" t="s">
        <v>3071</v>
      </c>
      <c r="X321" s="4657" t="s">
        <v>3072</v>
      </c>
      <c r="Y321" s="4656">
        <v>191</v>
      </c>
      <c r="Z321" s="181">
        <v>191</v>
      </c>
      <c r="AA321" s="182">
        <v>191</v>
      </c>
      <c r="AB321"/>
      <c r="AC321" s="1873"/>
      <c r="AD321" s="4655" t="s">
        <v>3073</v>
      </c>
      <c r="AE321" s="4651" t="s">
        <v>3074</v>
      </c>
      <c r="AF321" s="4650">
        <v>199</v>
      </c>
      <c r="AG321" s="173">
        <v>173</v>
      </c>
      <c r="AH321" s="174">
        <v>163</v>
      </c>
      <c r="AI321"/>
      <c r="AJ321" s="1874"/>
      <c r="AK321" s="4652" t="s">
        <v>3075</v>
      </c>
      <c r="AL321" s="4651" t="s">
        <v>3076</v>
      </c>
      <c r="AM321" s="4650">
        <v>139</v>
      </c>
      <c r="AN321" s="173">
        <v>54</v>
      </c>
      <c r="AO321" s="174">
        <v>38</v>
      </c>
      <c r="AP321" s="8"/>
      <c r="AQ321" s="10">
        <v>1</v>
      </c>
    </row>
    <row r="322" spans="2:43" s="3022" customFormat="1" ht="21" customHeight="1">
      <c r="B322" s="8"/>
      <c r="C322" s="8"/>
      <c r="D322" s="8"/>
      <c r="E322" s="8"/>
      <c r="F322" s="8"/>
      <c r="G322" s="8"/>
      <c r="H322" s="8"/>
      <c r="I322" s="8"/>
      <c r="J322" s="8"/>
      <c r="K322" s="8"/>
      <c r="L322" s="8"/>
      <c r="M322" s="8"/>
      <c r="N322" s="8"/>
      <c r="O322" s="8"/>
      <c r="P322" s="8"/>
      <c r="Q322" s="8"/>
      <c r="R322" s="8"/>
      <c r="S322" s="8"/>
      <c r="T322" s="8"/>
      <c r="U322" s="8"/>
      <c r="V322" s="1875"/>
      <c r="W322" s="4658" t="s">
        <v>3077</v>
      </c>
      <c r="X322" s="4657" t="s">
        <v>3078</v>
      </c>
      <c r="Y322" s="4656">
        <v>192</v>
      </c>
      <c r="Z322" s="181">
        <v>192</v>
      </c>
      <c r="AA322" s="182">
        <v>192</v>
      </c>
      <c r="AB322"/>
      <c r="AC322" s="1876"/>
      <c r="AD322" s="4655" t="s">
        <v>3079</v>
      </c>
      <c r="AE322" s="4651" t="s">
        <v>3080</v>
      </c>
      <c r="AF322" s="4650">
        <v>243</v>
      </c>
      <c r="AG322" s="173">
        <v>132</v>
      </c>
      <c r="AH322" s="174">
        <v>0</v>
      </c>
      <c r="AI322"/>
      <c r="AJ322" s="1877"/>
      <c r="AK322" s="4652" t="s">
        <v>3081</v>
      </c>
      <c r="AL322" s="4651" t="s">
        <v>3076</v>
      </c>
      <c r="AM322" s="4650">
        <v>139</v>
      </c>
      <c r="AN322" s="173">
        <v>71</v>
      </c>
      <c r="AO322" s="174">
        <v>38</v>
      </c>
      <c r="AP322" s="8"/>
      <c r="AQ322" s="10">
        <v>1</v>
      </c>
    </row>
    <row r="323" spans="2:43" s="3022" customFormat="1" ht="21" customHeight="1">
      <c r="B323" s="8"/>
      <c r="C323" s="8"/>
      <c r="D323" s="8"/>
      <c r="E323" s="8"/>
      <c r="F323" s="8"/>
      <c r="G323" s="8"/>
      <c r="H323" s="8"/>
      <c r="I323" s="8"/>
      <c r="J323" s="8"/>
      <c r="K323" s="8"/>
      <c r="L323" s="8"/>
      <c r="M323" s="8"/>
      <c r="N323" s="8"/>
      <c r="O323" s="8"/>
      <c r="P323" s="8"/>
      <c r="Q323" s="8"/>
      <c r="R323" s="8"/>
      <c r="S323" s="8"/>
      <c r="T323" s="8"/>
      <c r="U323" s="8"/>
      <c r="V323" s="1878"/>
      <c r="W323" s="4658" t="s">
        <v>3082</v>
      </c>
      <c r="X323" s="4657" t="s">
        <v>3083</v>
      </c>
      <c r="Y323" s="4656">
        <v>194</v>
      </c>
      <c r="Z323" s="181">
        <v>194</v>
      </c>
      <c r="AA323" s="182">
        <v>194</v>
      </c>
      <c r="AB323"/>
      <c r="AC323" s="1879"/>
      <c r="AD323" s="4652" t="s">
        <v>3084</v>
      </c>
      <c r="AE323" s="4651" t="s">
        <v>3085</v>
      </c>
      <c r="AF323" s="4650">
        <v>219</v>
      </c>
      <c r="AG323" s="173">
        <v>147</v>
      </c>
      <c r="AH323" s="174">
        <v>112</v>
      </c>
      <c r="AI323"/>
      <c r="AJ323" s="1880"/>
      <c r="AK323" s="4655" t="s">
        <v>3086</v>
      </c>
      <c r="AL323" s="4651" t="s">
        <v>3087</v>
      </c>
      <c r="AM323" s="4650">
        <v>136</v>
      </c>
      <c r="AN323" s="173">
        <v>66</v>
      </c>
      <c r="AO323" s="174">
        <v>29</v>
      </c>
      <c r="AP323" s="8"/>
      <c r="AQ323" s="10">
        <v>1</v>
      </c>
    </row>
    <row r="324" spans="2:43" s="3022" customFormat="1" ht="21" customHeight="1">
      <c r="B324" s="8"/>
      <c r="C324" s="8"/>
      <c r="D324" s="8"/>
      <c r="E324" s="8"/>
      <c r="F324" s="8"/>
      <c r="G324" s="8"/>
      <c r="H324" s="8"/>
      <c r="I324" s="8"/>
      <c r="J324" s="8"/>
      <c r="K324" s="8"/>
      <c r="L324" s="8"/>
      <c r="M324" s="8"/>
      <c r="N324" s="8"/>
      <c r="O324" s="8"/>
      <c r="P324" s="8"/>
      <c r="Q324" s="8"/>
      <c r="R324" s="8"/>
      <c r="S324" s="8"/>
      <c r="T324" s="8"/>
      <c r="U324" s="8"/>
      <c r="V324" s="1881"/>
      <c r="W324" s="4658" t="s">
        <v>3088</v>
      </c>
      <c r="X324" s="4657" t="s">
        <v>3089</v>
      </c>
      <c r="Y324" s="4656">
        <v>196</v>
      </c>
      <c r="Z324" s="181">
        <v>196</v>
      </c>
      <c r="AA324" s="182">
        <v>196</v>
      </c>
      <c r="AB324"/>
      <c r="AC324" s="1882"/>
      <c r="AD324" s="4655" t="s">
        <v>3090</v>
      </c>
      <c r="AE324" s="4651" t="s">
        <v>3091</v>
      </c>
      <c r="AF324" s="4650">
        <v>237</v>
      </c>
      <c r="AG324" s="173">
        <v>135</v>
      </c>
      <c r="AH324" s="174">
        <v>45</v>
      </c>
      <c r="AI324"/>
      <c r="AJ324" s="1883"/>
      <c r="AK324" s="4655" t="s">
        <v>3092</v>
      </c>
      <c r="AL324" s="4651" t="s">
        <v>3093</v>
      </c>
      <c r="AM324" s="4650">
        <v>136</v>
      </c>
      <c r="AN324" s="173">
        <v>45</v>
      </c>
      <c r="AO324" s="174">
        <v>23</v>
      </c>
      <c r="AP324" s="8"/>
      <c r="AQ324" s="10">
        <v>1</v>
      </c>
    </row>
    <row r="325" spans="2:43" s="3022" customFormat="1" ht="21" customHeight="1">
      <c r="B325" s="8"/>
      <c r="C325" s="8"/>
      <c r="D325" s="8"/>
      <c r="E325" s="8"/>
      <c r="F325" s="8"/>
      <c r="G325" s="8"/>
      <c r="H325" s="8"/>
      <c r="I325" s="8"/>
      <c r="J325" s="8"/>
      <c r="K325" s="8"/>
      <c r="L325" s="8"/>
      <c r="M325" s="8"/>
      <c r="N325" s="8"/>
      <c r="O325" s="8"/>
      <c r="P325" s="8"/>
      <c r="Q325" s="8"/>
      <c r="R325" s="8"/>
      <c r="S325" s="8"/>
      <c r="T325" s="8"/>
      <c r="U325" s="8"/>
      <c r="V325" s="1884"/>
      <c r="W325" s="4658" t="s">
        <v>3094</v>
      </c>
      <c r="X325" s="4657" t="s">
        <v>3095</v>
      </c>
      <c r="Y325" s="4656">
        <v>199</v>
      </c>
      <c r="Z325" s="181">
        <v>199</v>
      </c>
      <c r="AA325" s="182">
        <v>199</v>
      </c>
      <c r="AB325"/>
      <c r="AC325" s="1885"/>
      <c r="AD325" s="4652" t="s">
        <v>3096</v>
      </c>
      <c r="AE325" s="4651" t="s">
        <v>3097</v>
      </c>
      <c r="AF325" s="4650">
        <v>238</v>
      </c>
      <c r="AG325" s="173">
        <v>118</v>
      </c>
      <c r="AH325" s="174">
        <v>0</v>
      </c>
      <c r="AI325"/>
      <c r="AJ325" s="1886"/>
      <c r="AK325" s="4655" t="s">
        <v>3098</v>
      </c>
      <c r="AL325" s="4651" t="s">
        <v>3099</v>
      </c>
      <c r="AM325" s="4650">
        <v>132</v>
      </c>
      <c r="AN325" s="173">
        <v>46</v>
      </c>
      <c r="AO325" s="174">
        <v>27</v>
      </c>
      <c r="AP325" s="8"/>
      <c r="AQ325" s="10">
        <v>1</v>
      </c>
    </row>
    <row r="326" spans="2:43" s="3022" customFormat="1" ht="21" customHeight="1">
      <c r="B326" s="8"/>
      <c r="C326" s="8"/>
      <c r="D326" s="8"/>
      <c r="E326" s="8"/>
      <c r="F326" s="8"/>
      <c r="G326" s="8"/>
      <c r="H326" s="8"/>
      <c r="I326" s="8"/>
      <c r="J326" s="8"/>
      <c r="K326" s="8"/>
      <c r="L326" s="8"/>
      <c r="M326" s="8"/>
      <c r="N326" s="8"/>
      <c r="O326" s="8"/>
      <c r="P326" s="8"/>
      <c r="Q326" s="8"/>
      <c r="R326" s="8"/>
      <c r="S326" s="8"/>
      <c r="T326" s="8"/>
      <c r="U326" s="8"/>
      <c r="V326" s="1887"/>
      <c r="W326" s="4658" t="s">
        <v>3100</v>
      </c>
      <c r="X326" s="4657" t="s">
        <v>3101</v>
      </c>
      <c r="Y326" s="4656">
        <v>201</v>
      </c>
      <c r="Z326" s="181">
        <v>201</v>
      </c>
      <c r="AA326" s="182">
        <v>201</v>
      </c>
      <c r="AB326"/>
      <c r="AC326" s="1888"/>
      <c r="AD326" s="4655" t="s">
        <v>3102</v>
      </c>
      <c r="AE326" s="4651" t="s">
        <v>3103</v>
      </c>
      <c r="AF326" s="4650">
        <v>237</v>
      </c>
      <c r="AG326" s="173">
        <v>127</v>
      </c>
      <c r="AH326" s="174">
        <v>16</v>
      </c>
      <c r="AI326"/>
      <c r="AJ326" s="1889"/>
      <c r="AK326" s="4655" t="s">
        <v>3104</v>
      </c>
      <c r="AL326" s="4651" t="s">
        <v>3105</v>
      </c>
      <c r="AM326" s="4650">
        <v>121</v>
      </c>
      <c r="AN326" s="173">
        <v>68</v>
      </c>
      <c r="AO326" s="174">
        <v>59</v>
      </c>
      <c r="AP326" s="8"/>
      <c r="AQ326" s="10">
        <v>1</v>
      </c>
    </row>
    <row r="327" spans="2:43" s="3022" customFormat="1" ht="21" customHeight="1">
      <c r="B327" s="8"/>
      <c r="C327" s="8"/>
      <c r="D327" s="8"/>
      <c r="E327" s="8"/>
      <c r="F327" s="8"/>
      <c r="G327" s="8"/>
      <c r="H327" s="8"/>
      <c r="I327" s="8"/>
      <c r="J327" s="8"/>
      <c r="K327" s="8"/>
      <c r="L327" s="8"/>
      <c r="M327" s="8"/>
      <c r="N327" s="8"/>
      <c r="O327" s="8"/>
      <c r="P327" s="8"/>
      <c r="Q327" s="8"/>
      <c r="R327" s="8"/>
      <c r="S327" s="8"/>
      <c r="T327" s="8"/>
      <c r="U327" s="8"/>
      <c r="V327" s="1890"/>
      <c r="W327" s="4659" t="s">
        <v>3106</v>
      </c>
      <c r="X327" s="4657" t="s">
        <v>3107</v>
      </c>
      <c r="Y327" s="4656">
        <v>204</v>
      </c>
      <c r="Z327" s="181">
        <v>204</v>
      </c>
      <c r="AA327" s="182">
        <v>204</v>
      </c>
      <c r="AB327"/>
      <c r="AC327" s="1891"/>
      <c r="AD327" s="4652" t="s">
        <v>3108</v>
      </c>
      <c r="AE327" s="4651" t="s">
        <v>3109</v>
      </c>
      <c r="AF327" s="4650">
        <v>209</v>
      </c>
      <c r="AG327" s="173">
        <v>146</v>
      </c>
      <c r="AH327" s="174">
        <v>117</v>
      </c>
      <c r="AI327"/>
      <c r="AJ327" s="1892"/>
      <c r="AK327" s="4655" t="s">
        <v>3110</v>
      </c>
      <c r="AL327" s="4651" t="s">
        <v>3111</v>
      </c>
      <c r="AM327" s="4650">
        <v>126</v>
      </c>
      <c r="AN327" s="173">
        <v>51</v>
      </c>
      <c r="AO327" s="174">
        <v>0</v>
      </c>
      <c r="AP327" s="8"/>
      <c r="AQ327" s="10">
        <v>1</v>
      </c>
    </row>
    <row r="328" spans="2:43" s="3022" customFormat="1" ht="21" customHeight="1">
      <c r="B328" s="8"/>
      <c r="C328" s="8"/>
      <c r="D328" s="8"/>
      <c r="E328" s="8"/>
      <c r="F328" s="8"/>
      <c r="G328" s="8"/>
      <c r="H328" s="8"/>
      <c r="I328" s="8"/>
      <c r="J328" s="8"/>
      <c r="K328" s="8"/>
      <c r="L328" s="8"/>
      <c r="M328" s="8"/>
      <c r="N328" s="8"/>
      <c r="O328" s="8"/>
      <c r="P328" s="8"/>
      <c r="Q328" s="8"/>
      <c r="R328" s="8"/>
      <c r="S328" s="8"/>
      <c r="T328" s="8"/>
      <c r="U328" s="8"/>
      <c r="V328" s="1893"/>
      <c r="W328" s="4658" t="s">
        <v>3112</v>
      </c>
      <c r="X328" s="4657" t="s">
        <v>3113</v>
      </c>
      <c r="Y328" s="4656">
        <v>205</v>
      </c>
      <c r="Z328" s="181">
        <v>205</v>
      </c>
      <c r="AA328" s="182">
        <v>205</v>
      </c>
      <c r="AB328"/>
      <c r="AC328" s="1894"/>
      <c r="AD328" s="4655" t="s">
        <v>3114</v>
      </c>
      <c r="AE328" s="4651" t="s">
        <v>3115</v>
      </c>
      <c r="AF328" s="4650">
        <v>230</v>
      </c>
      <c r="AG328" s="173">
        <v>126</v>
      </c>
      <c r="AH328" s="174">
        <v>48</v>
      </c>
      <c r="AI328"/>
      <c r="AJ328" s="1895"/>
      <c r="AK328" s="4655" t="s">
        <v>3116</v>
      </c>
      <c r="AL328" s="4651" t="s">
        <v>3117</v>
      </c>
      <c r="AM328" s="4650">
        <v>103</v>
      </c>
      <c r="AN328" s="173">
        <v>76</v>
      </c>
      <c r="AO328" s="174">
        <v>71</v>
      </c>
      <c r="AP328" s="8"/>
      <c r="AQ328" s="10">
        <v>1</v>
      </c>
    </row>
    <row r="329" spans="2:43" s="3022" customFormat="1" ht="21" customHeight="1">
      <c r="B329" s="8"/>
      <c r="C329" s="8"/>
      <c r="D329" s="8"/>
      <c r="E329" s="8"/>
      <c r="F329" s="8"/>
      <c r="G329" s="8"/>
      <c r="H329" s="8"/>
      <c r="I329" s="8"/>
      <c r="J329" s="8"/>
      <c r="K329" s="8"/>
      <c r="L329" s="8"/>
      <c r="M329" s="8"/>
      <c r="N329" s="8"/>
      <c r="O329" s="8"/>
      <c r="P329" s="8"/>
      <c r="Q329" s="8"/>
      <c r="R329" s="8"/>
      <c r="S329" s="8"/>
      <c r="T329" s="8"/>
      <c r="U329" s="8"/>
      <c r="V329" s="1896"/>
      <c r="W329" s="4659" t="s">
        <v>3118</v>
      </c>
      <c r="X329" s="4657" t="s">
        <v>3119</v>
      </c>
      <c r="Y329" s="4656">
        <v>206</v>
      </c>
      <c r="Z329" s="181">
        <v>206</v>
      </c>
      <c r="AA329" s="182">
        <v>206</v>
      </c>
      <c r="AB329"/>
      <c r="AC329" s="1897"/>
      <c r="AD329" s="4655" t="s">
        <v>3120</v>
      </c>
      <c r="AE329" s="4651" t="s">
        <v>3121</v>
      </c>
      <c r="AF329" s="4650">
        <v>217</v>
      </c>
      <c r="AG329" s="173">
        <v>144</v>
      </c>
      <c r="AH329" s="174">
        <v>88</v>
      </c>
      <c r="AI329"/>
      <c r="AJ329" s="1898"/>
      <c r="AK329" s="4655" t="s">
        <v>3122</v>
      </c>
      <c r="AL329" s="4651" t="s">
        <v>3123</v>
      </c>
      <c r="AM329" s="4650">
        <v>91</v>
      </c>
      <c r="AN329" s="173">
        <v>80</v>
      </c>
      <c r="AO329" s="174">
        <v>79</v>
      </c>
      <c r="AP329" s="8"/>
      <c r="AQ329" s="10">
        <v>1</v>
      </c>
    </row>
    <row r="330" spans="2:43" s="3022" customFormat="1" ht="21" customHeight="1">
      <c r="B330" s="8"/>
      <c r="C330" s="8"/>
      <c r="D330" s="8"/>
      <c r="E330" s="8"/>
      <c r="F330" s="8"/>
      <c r="G330" s="8"/>
      <c r="H330" s="8"/>
      <c r="I330" s="8"/>
      <c r="J330" s="8"/>
      <c r="K330" s="8"/>
      <c r="L330" s="8"/>
      <c r="M330" s="8"/>
      <c r="N330" s="8"/>
      <c r="O330" s="8"/>
      <c r="P330" s="8"/>
      <c r="Q330" s="8"/>
      <c r="R330" s="8"/>
      <c r="S330" s="8"/>
      <c r="T330" s="8"/>
      <c r="U330" s="8"/>
      <c r="V330" s="1899"/>
      <c r="W330" s="4658" t="s">
        <v>3124</v>
      </c>
      <c r="X330" s="4657" t="s">
        <v>3125</v>
      </c>
      <c r="Y330" s="4656">
        <v>207</v>
      </c>
      <c r="Z330" s="181">
        <v>207</v>
      </c>
      <c r="AA330" s="182">
        <v>207</v>
      </c>
      <c r="AB330"/>
      <c r="AC330" s="1900"/>
      <c r="AD330" s="4655" t="s">
        <v>3126</v>
      </c>
      <c r="AE330" s="4651" t="s">
        <v>3127</v>
      </c>
      <c r="AF330" s="4650">
        <v>223</v>
      </c>
      <c r="AG330" s="173">
        <v>109</v>
      </c>
      <c r="AH330" s="174">
        <v>20</v>
      </c>
      <c r="AI330"/>
      <c r="AJ330" s="1901"/>
      <c r="AK330" s="4655" t="s">
        <v>3128</v>
      </c>
      <c r="AL330" s="4651" t="s">
        <v>3129</v>
      </c>
      <c r="AM330" s="4650">
        <v>112</v>
      </c>
      <c r="AN330" s="173">
        <v>53</v>
      </c>
      <c r="AO330" s="174">
        <v>22</v>
      </c>
      <c r="AP330" s="8"/>
      <c r="AQ330" s="10">
        <v>1</v>
      </c>
    </row>
    <row r="331" spans="2:43" s="3022" customFormat="1" ht="21" customHeight="1">
      <c r="B331" s="8"/>
      <c r="C331" s="8"/>
      <c r="D331" s="8"/>
      <c r="E331" s="8"/>
      <c r="F331" s="8"/>
      <c r="G331" s="8"/>
      <c r="H331" s="8"/>
      <c r="I331" s="8"/>
      <c r="J331" s="8"/>
      <c r="K331" s="8"/>
      <c r="L331" s="8"/>
      <c r="M331" s="8"/>
      <c r="N331" s="8"/>
      <c r="O331" s="8"/>
      <c r="P331" s="8"/>
      <c r="Q331" s="8"/>
      <c r="R331" s="8"/>
      <c r="S331" s="8"/>
      <c r="T331" s="8"/>
      <c r="U331" s="8"/>
      <c r="V331" s="1902"/>
      <c r="W331" s="4658" t="s">
        <v>3130</v>
      </c>
      <c r="X331" s="4657" t="s">
        <v>3131</v>
      </c>
      <c r="Y331" s="4656">
        <v>209</v>
      </c>
      <c r="Z331" s="181">
        <v>209</v>
      </c>
      <c r="AA331" s="182">
        <v>209</v>
      </c>
      <c r="AB331"/>
      <c r="AC331" s="1903"/>
      <c r="AD331" s="4652" t="s">
        <v>3132</v>
      </c>
      <c r="AE331" s="4651" t="s">
        <v>3133</v>
      </c>
      <c r="AF331" s="4650">
        <v>210</v>
      </c>
      <c r="AG331" s="173">
        <v>105</v>
      </c>
      <c r="AH331" s="174">
        <v>30</v>
      </c>
      <c r="AI331"/>
      <c r="AJ331" s="1904"/>
      <c r="AK331" s="4655" t="s">
        <v>3134</v>
      </c>
      <c r="AL331" s="4651" t="s">
        <v>3135</v>
      </c>
      <c r="AM331" s="4650">
        <v>67</v>
      </c>
      <c r="AN331" s="173">
        <v>48</v>
      </c>
      <c r="AO331" s="174">
        <v>46</v>
      </c>
      <c r="AP331" s="8"/>
      <c r="AQ331" s="10">
        <v>1</v>
      </c>
    </row>
    <row r="332" spans="2:43" s="3022" customFormat="1" ht="21" customHeight="1">
      <c r="B332" s="8"/>
      <c r="C332" s="8"/>
      <c r="D332" s="8"/>
      <c r="E332" s="8"/>
      <c r="F332" s="8"/>
      <c r="G332" s="8"/>
      <c r="H332" s="8"/>
      <c r="I332" s="8"/>
      <c r="J332" s="8"/>
      <c r="K332" s="8"/>
      <c r="L332" s="8"/>
      <c r="M332" s="8"/>
      <c r="N332" s="8"/>
      <c r="O332" s="8"/>
      <c r="P332" s="8"/>
      <c r="Q332" s="8"/>
      <c r="R332" s="8"/>
      <c r="S332" s="8"/>
      <c r="T332" s="8"/>
      <c r="U332" s="8"/>
      <c r="V332" s="1905"/>
      <c r="W332" s="4658" t="s">
        <v>3136</v>
      </c>
      <c r="X332" s="4657" t="s">
        <v>3137</v>
      </c>
      <c r="Y332" s="4656">
        <v>211</v>
      </c>
      <c r="Z332" s="181">
        <v>211</v>
      </c>
      <c r="AA332" s="182">
        <v>211</v>
      </c>
      <c r="AB332"/>
      <c r="AC332" s="1906"/>
      <c r="AD332" s="4652" t="s">
        <v>2516</v>
      </c>
      <c r="AE332" s="4651" t="s">
        <v>3138</v>
      </c>
      <c r="AF332" s="4650">
        <v>205</v>
      </c>
      <c r="AG332" s="173">
        <v>127</v>
      </c>
      <c r="AH332" s="174">
        <v>50</v>
      </c>
      <c r="AI332"/>
      <c r="AJ332" s="1907"/>
      <c r="AK332" s="4655" t="s">
        <v>3139</v>
      </c>
      <c r="AL332" s="4651" t="s">
        <v>3140</v>
      </c>
      <c r="AM332" s="4650">
        <v>0</v>
      </c>
      <c r="AN332" s="173">
        <v>255</v>
      </c>
      <c r="AO332" s="174">
        <v>0</v>
      </c>
      <c r="AP332" s="8"/>
      <c r="AQ332" s="10">
        <v>1</v>
      </c>
    </row>
    <row r="333" spans="2:43" s="3022" customFormat="1" ht="21" customHeight="1">
      <c r="B333" s="8"/>
      <c r="C333" s="8"/>
      <c r="D333" s="8"/>
      <c r="E333" s="8"/>
      <c r="F333" s="8"/>
      <c r="G333" s="8"/>
      <c r="H333" s="8"/>
      <c r="I333" s="8"/>
      <c r="J333" s="8"/>
      <c r="K333" s="8"/>
      <c r="L333" s="8"/>
      <c r="M333" s="8"/>
      <c r="N333" s="8"/>
      <c r="O333" s="8"/>
      <c r="P333" s="8"/>
      <c r="Q333" s="8"/>
      <c r="R333" s="8"/>
      <c r="S333" s="8"/>
      <c r="T333" s="8"/>
      <c r="U333" s="8"/>
      <c r="V333" s="1908"/>
      <c r="W333" s="4658" t="s">
        <v>3141</v>
      </c>
      <c r="X333" s="4657" t="s">
        <v>3142</v>
      </c>
      <c r="Y333" s="4656">
        <v>212</v>
      </c>
      <c r="Z333" s="181">
        <v>212</v>
      </c>
      <c r="AA333" s="182">
        <v>212</v>
      </c>
      <c r="AB333"/>
      <c r="AC333" s="1909"/>
      <c r="AD333" s="4652" t="s">
        <v>3143</v>
      </c>
      <c r="AE333" s="4651" t="s">
        <v>3144</v>
      </c>
      <c r="AF333" s="4650">
        <v>205</v>
      </c>
      <c r="AG333" s="173">
        <v>102</v>
      </c>
      <c r="AH333" s="174">
        <v>29</v>
      </c>
      <c r="AI333"/>
      <c r="AJ333" s="1910"/>
      <c r="AK333" s="4655" t="s">
        <v>3145</v>
      </c>
      <c r="AL333" s="4651" t="s">
        <v>3146</v>
      </c>
      <c r="AM333" s="4650">
        <v>135</v>
      </c>
      <c r="AN333" s="173">
        <v>233</v>
      </c>
      <c r="AO333" s="174">
        <v>144</v>
      </c>
      <c r="AP333" s="8"/>
      <c r="AQ333" s="10">
        <v>1</v>
      </c>
    </row>
    <row r="334" spans="2:43" s="3022" customFormat="1" ht="21" customHeight="1">
      <c r="B334" s="8"/>
      <c r="C334" s="8"/>
      <c r="D334" s="8"/>
      <c r="E334" s="8"/>
      <c r="F334" s="8"/>
      <c r="G334" s="8"/>
      <c r="H334" s="8"/>
      <c r="I334" s="8"/>
      <c r="J334" s="8"/>
      <c r="K334" s="8"/>
      <c r="L334" s="8"/>
      <c r="M334" s="8"/>
      <c r="N334" s="8"/>
      <c r="O334" s="8"/>
      <c r="P334" s="8"/>
      <c r="Q334" s="8"/>
      <c r="R334" s="8"/>
      <c r="S334" s="8"/>
      <c r="T334" s="8"/>
      <c r="U334" s="8"/>
      <c r="V334" s="1911"/>
      <c r="W334" s="4658" t="s">
        <v>3147</v>
      </c>
      <c r="X334" s="4657" t="s">
        <v>3148</v>
      </c>
      <c r="Y334" s="4656">
        <v>214</v>
      </c>
      <c r="Z334" s="181">
        <v>214</v>
      </c>
      <c r="AA334" s="182">
        <v>214</v>
      </c>
      <c r="AB334"/>
      <c r="AC334" s="1912"/>
      <c r="AD334" s="4652" t="s">
        <v>3149</v>
      </c>
      <c r="AE334" s="4651" t="s">
        <v>3150</v>
      </c>
      <c r="AF334" s="4650">
        <v>205</v>
      </c>
      <c r="AG334" s="173">
        <v>102</v>
      </c>
      <c r="AH334" s="174">
        <v>0</v>
      </c>
      <c r="AI334"/>
      <c r="AJ334" s="1913"/>
      <c r="AK334" s="4652" t="s">
        <v>3151</v>
      </c>
      <c r="AL334" s="4651" t="s">
        <v>3152</v>
      </c>
      <c r="AM334" s="4650">
        <v>144</v>
      </c>
      <c r="AN334" s="173">
        <v>238</v>
      </c>
      <c r="AO334" s="174">
        <v>144</v>
      </c>
      <c r="AP334" s="8"/>
      <c r="AQ334" s="10">
        <v>1</v>
      </c>
    </row>
    <row r="335" spans="2:43" s="3022" customFormat="1" ht="21" customHeight="1">
      <c r="B335" s="8"/>
      <c r="C335" s="8"/>
      <c r="D335" s="8"/>
      <c r="E335" s="8"/>
      <c r="F335" s="8"/>
      <c r="G335" s="8"/>
      <c r="H335" s="8"/>
      <c r="I335" s="8"/>
      <c r="J335" s="8"/>
      <c r="K335" s="8"/>
      <c r="L335" s="8"/>
      <c r="M335" s="8"/>
      <c r="N335" s="8"/>
      <c r="O335" s="8"/>
      <c r="P335" s="8"/>
      <c r="Q335" s="8"/>
      <c r="R335" s="8"/>
      <c r="S335" s="8"/>
      <c r="T335" s="8"/>
      <c r="U335" s="8"/>
      <c r="V335" s="1914"/>
      <c r="W335" s="4658" t="s">
        <v>3153</v>
      </c>
      <c r="X335" s="4657" t="s">
        <v>3154</v>
      </c>
      <c r="Y335" s="4656">
        <v>217</v>
      </c>
      <c r="Z335" s="181">
        <v>217</v>
      </c>
      <c r="AA335" s="182">
        <v>217</v>
      </c>
      <c r="AB335"/>
      <c r="AC335" s="1915"/>
      <c r="AD335" s="4655" t="s">
        <v>3155</v>
      </c>
      <c r="AE335" s="4651" t="s">
        <v>3156</v>
      </c>
      <c r="AF335" s="4650">
        <v>190</v>
      </c>
      <c r="AG335" s="173">
        <v>101</v>
      </c>
      <c r="AH335" s="174">
        <v>22</v>
      </c>
      <c r="AI335"/>
      <c r="AJ335" s="1916"/>
      <c r="AK335" s="4652" t="s">
        <v>3157</v>
      </c>
      <c r="AL335" s="4651" t="s">
        <v>3158</v>
      </c>
      <c r="AM335" s="4650">
        <v>193</v>
      </c>
      <c r="AN335" s="173">
        <v>205</v>
      </c>
      <c r="AO335" s="174">
        <v>193</v>
      </c>
      <c r="AP335" s="8"/>
      <c r="AQ335" s="10">
        <v>1</v>
      </c>
    </row>
    <row r="336" spans="2:43" s="3022" customFormat="1" ht="21" customHeight="1">
      <c r="B336" s="8"/>
      <c r="C336" s="8"/>
      <c r="D336" s="8"/>
      <c r="E336" s="8"/>
      <c r="F336" s="8"/>
      <c r="G336" s="8"/>
      <c r="H336" s="8"/>
      <c r="I336" s="8"/>
      <c r="J336" s="8"/>
      <c r="K336" s="8"/>
      <c r="L336" s="8"/>
      <c r="M336" s="8"/>
      <c r="N336" s="8"/>
      <c r="O336" s="8"/>
      <c r="P336" s="8"/>
      <c r="Q336" s="8"/>
      <c r="R336" s="8"/>
      <c r="S336" s="8"/>
      <c r="T336" s="8"/>
      <c r="U336" s="8"/>
      <c r="V336" s="1917"/>
      <c r="W336" s="4658" t="s">
        <v>3159</v>
      </c>
      <c r="X336" s="4657" t="s">
        <v>3160</v>
      </c>
      <c r="Y336" s="4656">
        <v>219</v>
      </c>
      <c r="Z336" s="181">
        <v>219</v>
      </c>
      <c r="AA336" s="182">
        <v>219</v>
      </c>
      <c r="AB336"/>
      <c r="AC336" s="1918"/>
      <c r="AD336" s="4652" t="s">
        <v>3161</v>
      </c>
      <c r="AE336" s="4651" t="s">
        <v>3162</v>
      </c>
      <c r="AF336" s="4650">
        <v>184</v>
      </c>
      <c r="AG336" s="173">
        <v>115</v>
      </c>
      <c r="AH336" s="174">
        <v>51</v>
      </c>
      <c r="AI336"/>
      <c r="AJ336" s="1919"/>
      <c r="AK336" s="4652" t="s">
        <v>3163</v>
      </c>
      <c r="AL336" s="4651" t="s">
        <v>3164</v>
      </c>
      <c r="AM336" s="4650">
        <v>152</v>
      </c>
      <c r="AN336" s="173">
        <v>251</v>
      </c>
      <c r="AO336" s="174">
        <v>152</v>
      </c>
      <c r="AP336" s="8"/>
      <c r="AQ336" s="10">
        <v>1</v>
      </c>
    </row>
    <row r="337" spans="2:43" s="3022" customFormat="1" ht="21" customHeight="1">
      <c r="B337" s="8"/>
      <c r="C337" s="8"/>
      <c r="D337" s="8"/>
      <c r="E337" s="8"/>
      <c r="F337" s="8"/>
      <c r="G337" s="8"/>
      <c r="H337" s="8"/>
      <c r="I337" s="8"/>
      <c r="J337" s="8"/>
      <c r="K337" s="8"/>
      <c r="L337" s="8"/>
      <c r="M337" s="8"/>
      <c r="N337" s="8"/>
      <c r="O337" s="8"/>
      <c r="P337" s="8"/>
      <c r="Q337" s="8"/>
      <c r="R337" s="8"/>
      <c r="S337" s="8"/>
      <c r="T337" s="8"/>
      <c r="U337" s="8"/>
      <c r="V337" s="1920"/>
      <c r="W337" s="4658" t="s">
        <v>3165</v>
      </c>
      <c r="X337" s="4657" t="s">
        <v>3166</v>
      </c>
      <c r="Y337" s="4656">
        <v>220</v>
      </c>
      <c r="Z337" s="181">
        <v>220</v>
      </c>
      <c r="AA337" s="182">
        <v>220</v>
      </c>
      <c r="AB337"/>
      <c r="AC337" s="1921"/>
      <c r="AD337" s="4655" t="s">
        <v>3167</v>
      </c>
      <c r="AE337" s="4651" t="s">
        <v>3168</v>
      </c>
      <c r="AF337" s="4650">
        <v>151</v>
      </c>
      <c r="AG337" s="173">
        <v>127</v>
      </c>
      <c r="AH337" s="174">
        <v>115</v>
      </c>
      <c r="AI337"/>
      <c r="AJ337" s="1922"/>
      <c r="AK337" s="4652" t="s">
        <v>3169</v>
      </c>
      <c r="AL337" s="4651" t="s">
        <v>3170</v>
      </c>
      <c r="AM337" s="4650">
        <v>180</v>
      </c>
      <c r="AN337" s="173">
        <v>238</v>
      </c>
      <c r="AO337" s="174">
        <v>180</v>
      </c>
      <c r="AP337" s="8"/>
      <c r="AQ337" s="10">
        <v>1</v>
      </c>
    </row>
    <row r="338" spans="2:43" s="3022" customFormat="1" ht="21" customHeight="1">
      <c r="B338" s="8"/>
      <c r="C338" s="8"/>
      <c r="D338" s="8"/>
      <c r="E338" s="8"/>
      <c r="F338" s="8"/>
      <c r="G338" s="8"/>
      <c r="H338" s="8"/>
      <c r="I338" s="8"/>
      <c r="J338" s="8"/>
      <c r="K338" s="8"/>
      <c r="L338" s="8"/>
      <c r="M338" s="8"/>
      <c r="N338" s="8"/>
      <c r="O338" s="8"/>
      <c r="P338" s="8"/>
      <c r="Q338" s="8"/>
      <c r="R338" s="8"/>
      <c r="S338" s="8"/>
      <c r="T338" s="8"/>
      <c r="U338" s="8"/>
      <c r="V338" s="1923"/>
      <c r="W338" s="4658" t="s">
        <v>3171</v>
      </c>
      <c r="X338" s="4657" t="s">
        <v>3172</v>
      </c>
      <c r="Y338" s="4656">
        <v>221</v>
      </c>
      <c r="Z338" s="181">
        <v>221</v>
      </c>
      <c r="AA338" s="182">
        <v>221</v>
      </c>
      <c r="AB338"/>
      <c r="AC338" s="1924"/>
      <c r="AD338" s="4655" t="s">
        <v>3173</v>
      </c>
      <c r="AE338" s="4651" t="s">
        <v>3174</v>
      </c>
      <c r="AF338" s="4650">
        <v>174</v>
      </c>
      <c r="AG338" s="173">
        <v>105</v>
      </c>
      <c r="AH338" s="174">
        <v>56</v>
      </c>
      <c r="AI338"/>
      <c r="AJ338" s="1925"/>
      <c r="AK338" s="4652" t="s">
        <v>3175</v>
      </c>
      <c r="AL338" s="4651" t="s">
        <v>3176</v>
      </c>
      <c r="AM338" s="4650">
        <v>154</v>
      </c>
      <c r="AN338" s="173">
        <v>255</v>
      </c>
      <c r="AO338" s="174">
        <v>154</v>
      </c>
      <c r="AP338" s="8"/>
      <c r="AQ338" s="10">
        <v>1</v>
      </c>
    </row>
    <row r="339" spans="2:43" s="3022" customFormat="1" ht="21" customHeight="1">
      <c r="B339" s="8"/>
      <c r="C339" s="8"/>
      <c r="D339" s="8"/>
      <c r="E339" s="8"/>
      <c r="F339" s="8"/>
      <c r="G339" s="8"/>
      <c r="H339" s="8"/>
      <c r="I339" s="8"/>
      <c r="J339" s="8"/>
      <c r="K339" s="8"/>
      <c r="L339" s="8"/>
      <c r="M339" s="8"/>
      <c r="N339" s="8"/>
      <c r="O339" s="8"/>
      <c r="P339" s="8"/>
      <c r="Q339" s="8"/>
      <c r="R339" s="8"/>
      <c r="S339" s="8"/>
      <c r="T339" s="8"/>
      <c r="U339" s="8"/>
      <c r="V339" s="1926"/>
      <c r="W339" s="4658" t="s">
        <v>3177</v>
      </c>
      <c r="X339" s="4657" t="s">
        <v>3178</v>
      </c>
      <c r="Y339" s="4656">
        <v>222</v>
      </c>
      <c r="Z339" s="181">
        <v>222</v>
      </c>
      <c r="AA339" s="182">
        <v>222</v>
      </c>
      <c r="AB339"/>
      <c r="AC339" s="1927"/>
      <c r="AD339" s="4655" t="s">
        <v>3179</v>
      </c>
      <c r="AE339" s="4651" t="s">
        <v>3180</v>
      </c>
      <c r="AF339" s="4650">
        <v>179</v>
      </c>
      <c r="AG339" s="173">
        <v>103</v>
      </c>
      <c r="AH339" s="174">
        <v>0</v>
      </c>
      <c r="AI339"/>
      <c r="AJ339" s="1928"/>
      <c r="AK339" s="4652" t="s">
        <v>3181</v>
      </c>
      <c r="AL339" s="4651" t="s">
        <v>3182</v>
      </c>
      <c r="AM339" s="4650">
        <v>193</v>
      </c>
      <c r="AN339" s="173">
        <v>255</v>
      </c>
      <c r="AO339" s="174">
        <v>193</v>
      </c>
      <c r="AP339" s="8"/>
      <c r="AQ339" s="10">
        <v>1</v>
      </c>
    </row>
    <row r="340" spans="2:43" s="3022" customFormat="1" ht="21" customHeight="1">
      <c r="B340" s="8"/>
      <c r="C340" s="8"/>
      <c r="D340" s="8"/>
      <c r="E340" s="8"/>
      <c r="F340" s="8"/>
      <c r="G340" s="8"/>
      <c r="H340" s="8"/>
      <c r="I340" s="8"/>
      <c r="J340" s="8"/>
      <c r="K340" s="8"/>
      <c r="L340" s="8"/>
      <c r="M340" s="8"/>
      <c r="N340" s="8"/>
      <c r="O340" s="8"/>
      <c r="P340" s="8"/>
      <c r="Q340" s="8"/>
      <c r="R340" s="8"/>
      <c r="S340" s="8"/>
      <c r="T340" s="8"/>
      <c r="U340" s="8"/>
      <c r="V340" s="1929"/>
      <c r="W340" s="4658" t="s">
        <v>3183</v>
      </c>
      <c r="X340" s="4657" t="s">
        <v>3184</v>
      </c>
      <c r="Y340" s="4656">
        <v>224</v>
      </c>
      <c r="Z340" s="181">
        <v>224</v>
      </c>
      <c r="AA340" s="182">
        <v>224</v>
      </c>
      <c r="AB340"/>
      <c r="AC340" s="1930"/>
      <c r="AD340" s="4655" t="s">
        <v>3185</v>
      </c>
      <c r="AE340" s="4651" t="s">
        <v>3186</v>
      </c>
      <c r="AF340" s="4650">
        <v>174</v>
      </c>
      <c r="AG340" s="173">
        <v>100</v>
      </c>
      <c r="AH340" s="174">
        <v>45</v>
      </c>
      <c r="AI340"/>
      <c r="AJ340" s="1931"/>
      <c r="AK340" s="4652" t="s">
        <v>3187</v>
      </c>
      <c r="AL340" s="4651" t="s">
        <v>3188</v>
      </c>
      <c r="AM340" s="4650">
        <v>224</v>
      </c>
      <c r="AN340" s="173">
        <v>238</v>
      </c>
      <c r="AO340" s="174">
        <v>224</v>
      </c>
      <c r="AP340" s="8"/>
      <c r="AQ340" s="10">
        <v>1</v>
      </c>
    </row>
    <row r="341" spans="2:43" s="3022" customFormat="1" ht="21" customHeight="1">
      <c r="B341" s="8"/>
      <c r="C341" s="8"/>
      <c r="D341" s="8"/>
      <c r="E341" s="8"/>
      <c r="F341" s="8"/>
      <c r="G341" s="8"/>
      <c r="H341" s="8"/>
      <c r="I341" s="8"/>
      <c r="J341" s="8"/>
      <c r="K341" s="8"/>
      <c r="L341" s="8"/>
      <c r="M341" s="8"/>
      <c r="N341" s="8"/>
      <c r="O341" s="8"/>
      <c r="P341" s="8"/>
      <c r="Q341" s="8"/>
      <c r="R341" s="8"/>
      <c r="S341" s="8"/>
      <c r="T341" s="8"/>
      <c r="U341" s="8"/>
      <c r="V341" s="1932"/>
      <c r="W341" s="4658" t="s">
        <v>3189</v>
      </c>
      <c r="X341" s="4657" t="s">
        <v>3190</v>
      </c>
      <c r="Y341" s="4656">
        <v>227</v>
      </c>
      <c r="Z341" s="181">
        <v>227</v>
      </c>
      <c r="AA341" s="182">
        <v>227</v>
      </c>
      <c r="AB341"/>
      <c r="AC341" s="1933"/>
      <c r="AD341" s="4655" t="s">
        <v>3191</v>
      </c>
      <c r="AE341" s="4651" t="s">
        <v>3192</v>
      </c>
      <c r="AF341" s="4650">
        <v>167</v>
      </c>
      <c r="AG341" s="173">
        <v>103</v>
      </c>
      <c r="AH341" s="174">
        <v>38</v>
      </c>
      <c r="AI341"/>
      <c r="AJ341" s="1934"/>
      <c r="AK341" s="4652" t="s">
        <v>3193</v>
      </c>
      <c r="AL341" s="4651" t="s">
        <v>3194</v>
      </c>
      <c r="AM341" s="4650">
        <v>240</v>
      </c>
      <c r="AN341" s="173">
        <v>255</v>
      </c>
      <c r="AO341" s="174">
        <v>240</v>
      </c>
      <c r="AP341" s="8"/>
      <c r="AQ341" s="10">
        <v>1</v>
      </c>
    </row>
    <row r="342" spans="2:43" s="3022" customFormat="1" ht="21" customHeight="1">
      <c r="B342" s="8"/>
      <c r="C342" s="8"/>
      <c r="D342" s="8"/>
      <c r="E342" s="8"/>
      <c r="F342" s="8"/>
      <c r="G342" s="8"/>
      <c r="H342" s="8"/>
      <c r="I342" s="8"/>
      <c r="J342" s="8"/>
      <c r="K342" s="8"/>
      <c r="L342" s="8"/>
      <c r="M342" s="8"/>
      <c r="N342" s="8"/>
      <c r="O342" s="8"/>
      <c r="P342" s="8"/>
      <c r="Q342" s="8"/>
      <c r="R342" s="8"/>
      <c r="S342" s="8"/>
      <c r="T342" s="8"/>
      <c r="U342" s="8"/>
      <c r="V342" s="1935"/>
      <c r="W342" s="4658" t="s">
        <v>3195</v>
      </c>
      <c r="X342" s="4657" t="s">
        <v>3196</v>
      </c>
      <c r="Y342" s="4656">
        <v>229</v>
      </c>
      <c r="Z342" s="181">
        <v>229</v>
      </c>
      <c r="AA342" s="182">
        <v>229</v>
      </c>
      <c r="AB342"/>
      <c r="AC342" s="1936"/>
      <c r="AD342" s="4652" t="s">
        <v>3197</v>
      </c>
      <c r="AE342" s="4651" t="s">
        <v>3198</v>
      </c>
      <c r="AF342" s="4650">
        <v>151</v>
      </c>
      <c r="AG342" s="173">
        <v>105</v>
      </c>
      <c r="AH342" s="174">
        <v>79</v>
      </c>
      <c r="AI342"/>
      <c r="AJ342" s="1937"/>
      <c r="AK342" s="4652" t="s">
        <v>3199</v>
      </c>
      <c r="AL342" s="4651" t="s">
        <v>3200</v>
      </c>
      <c r="AM342" s="4650">
        <v>155</v>
      </c>
      <c r="AN342" s="173">
        <v>205</v>
      </c>
      <c r="AO342" s="174">
        <v>155</v>
      </c>
      <c r="AP342" s="8"/>
      <c r="AQ342" s="10">
        <v>1</v>
      </c>
    </row>
    <row r="343" spans="2:43" s="3022" customFormat="1" ht="21" customHeight="1">
      <c r="B343" s="8"/>
      <c r="C343" s="8"/>
      <c r="D343" s="8"/>
      <c r="E343" s="8"/>
      <c r="F343" s="8"/>
      <c r="G343" s="8"/>
      <c r="H343" s="8"/>
      <c r="I343" s="8"/>
      <c r="J343" s="8"/>
      <c r="K343" s="8"/>
      <c r="L343" s="8"/>
      <c r="M343" s="8"/>
      <c r="N343" s="8"/>
      <c r="O343" s="8"/>
      <c r="P343" s="8"/>
      <c r="Q343" s="8"/>
      <c r="R343" s="8"/>
      <c r="S343" s="8"/>
      <c r="T343" s="8"/>
      <c r="U343" s="8"/>
      <c r="V343" s="1938"/>
      <c r="W343" s="4658" t="s">
        <v>3201</v>
      </c>
      <c r="X343" s="4657" t="s">
        <v>3202</v>
      </c>
      <c r="Y343" s="4656">
        <v>232</v>
      </c>
      <c r="Z343" s="181">
        <v>232</v>
      </c>
      <c r="AA343" s="182">
        <v>232</v>
      </c>
      <c r="AB343"/>
      <c r="AC343" s="1939"/>
      <c r="AD343" s="4655" t="s">
        <v>3203</v>
      </c>
      <c r="AE343" s="4651" t="s">
        <v>3204</v>
      </c>
      <c r="AF343" s="4650">
        <v>167</v>
      </c>
      <c r="AG343" s="173">
        <v>85</v>
      </c>
      <c r="AH343" s="174">
        <v>2</v>
      </c>
      <c r="AI343"/>
      <c r="AJ343" s="1940"/>
      <c r="AK343" s="4652" t="s">
        <v>3205</v>
      </c>
      <c r="AL343" s="4651" t="s">
        <v>3206</v>
      </c>
      <c r="AM343" s="4650">
        <v>9</v>
      </c>
      <c r="AN343" s="173">
        <v>249</v>
      </c>
      <c r="AO343" s="174">
        <v>17</v>
      </c>
      <c r="AP343" s="8"/>
      <c r="AQ343" s="10">
        <v>1</v>
      </c>
    </row>
    <row r="344" spans="2:43" s="3022" customFormat="1" ht="21" customHeight="1">
      <c r="B344" s="8"/>
      <c r="C344" s="8"/>
      <c r="D344" s="8"/>
      <c r="E344" s="8"/>
      <c r="F344" s="8"/>
      <c r="G344" s="8"/>
      <c r="H344" s="8"/>
      <c r="I344" s="8"/>
      <c r="J344" s="8"/>
      <c r="K344" s="8"/>
      <c r="L344" s="8"/>
      <c r="M344" s="8"/>
      <c r="N344" s="8"/>
      <c r="O344" s="8"/>
      <c r="P344" s="8"/>
      <c r="Q344" s="8"/>
      <c r="R344" s="8"/>
      <c r="S344" s="8"/>
      <c r="T344" s="8"/>
      <c r="U344" s="8"/>
      <c r="V344" s="1941"/>
      <c r="W344" s="4658" t="s">
        <v>3207</v>
      </c>
      <c r="X344" s="4657" t="s">
        <v>3208</v>
      </c>
      <c r="Y344" s="4656">
        <v>235</v>
      </c>
      <c r="Z344" s="181">
        <v>235</v>
      </c>
      <c r="AA344" s="182">
        <v>235</v>
      </c>
      <c r="AB344"/>
      <c r="AC344" s="1942"/>
      <c r="AD344" s="4655" t="s">
        <v>3209</v>
      </c>
      <c r="AE344" s="4651" t="s">
        <v>3210</v>
      </c>
      <c r="AF344" s="4650">
        <v>159</v>
      </c>
      <c r="AG344" s="173">
        <v>85</v>
      </c>
      <c r="AH344" s="174">
        <v>30</v>
      </c>
      <c r="AI344"/>
      <c r="AJ344" s="1943"/>
      <c r="AK344" s="4655" t="s">
        <v>3211</v>
      </c>
      <c r="AL344" s="4651" t="s">
        <v>3212</v>
      </c>
      <c r="AM344" s="4650">
        <v>58</v>
      </c>
      <c r="AN344" s="173">
        <v>242</v>
      </c>
      <c r="AO344" s="174">
        <v>75</v>
      </c>
      <c r="AP344" s="8"/>
      <c r="AQ344" s="10">
        <v>1</v>
      </c>
    </row>
    <row r="345" spans="2:43" s="3022" customFormat="1" ht="21" customHeight="1">
      <c r="B345" s="8"/>
      <c r="C345" s="8"/>
      <c r="D345" s="8"/>
      <c r="E345" s="8"/>
      <c r="F345" s="8"/>
      <c r="G345" s="8"/>
      <c r="H345" s="8"/>
      <c r="I345" s="8"/>
      <c r="J345" s="8"/>
      <c r="K345" s="8"/>
      <c r="L345" s="8"/>
      <c r="M345" s="8"/>
      <c r="N345" s="8"/>
      <c r="O345" s="8"/>
      <c r="P345" s="8"/>
      <c r="Q345" s="8"/>
      <c r="R345" s="8"/>
      <c r="S345" s="8"/>
      <c r="T345" s="8"/>
      <c r="U345" s="8"/>
      <c r="V345" s="1944"/>
      <c r="W345" s="4659" t="s">
        <v>3213</v>
      </c>
      <c r="X345" s="4657" t="s">
        <v>3214</v>
      </c>
      <c r="Y345" s="4656">
        <v>237</v>
      </c>
      <c r="Z345" s="181">
        <v>237</v>
      </c>
      <c r="AA345" s="182">
        <v>237</v>
      </c>
      <c r="AB345"/>
      <c r="AC345" s="1945"/>
      <c r="AD345" s="4655" t="s">
        <v>3215</v>
      </c>
      <c r="AE345" s="4651" t="s">
        <v>3216</v>
      </c>
      <c r="AF345" s="4650">
        <v>152</v>
      </c>
      <c r="AG345" s="173">
        <v>87</v>
      </c>
      <c r="AH345" s="174">
        <v>23</v>
      </c>
      <c r="AI345"/>
      <c r="AJ345" s="1946"/>
      <c r="AK345" s="4655" t="s">
        <v>3217</v>
      </c>
      <c r="AL345" s="4651" t="s">
        <v>3218</v>
      </c>
      <c r="AM345" s="4650">
        <v>131</v>
      </c>
      <c r="AN345" s="173">
        <v>211</v>
      </c>
      <c r="AO345" s="174">
        <v>125</v>
      </c>
      <c r="AP345" s="8"/>
      <c r="AQ345" s="10">
        <v>1</v>
      </c>
    </row>
    <row r="346" spans="2:43" s="3022" customFormat="1" ht="21" customHeight="1">
      <c r="B346" s="8"/>
      <c r="C346" s="8"/>
      <c r="D346" s="8"/>
      <c r="E346" s="8"/>
      <c r="F346" s="8"/>
      <c r="G346" s="8"/>
      <c r="H346" s="8"/>
      <c r="I346" s="8"/>
      <c r="J346" s="8"/>
      <c r="K346" s="8"/>
      <c r="L346" s="8"/>
      <c r="M346" s="8"/>
      <c r="N346" s="8"/>
      <c r="O346" s="8"/>
      <c r="P346" s="8"/>
      <c r="Q346" s="8"/>
      <c r="R346" s="8"/>
      <c r="S346" s="8"/>
      <c r="T346" s="8"/>
      <c r="U346" s="8"/>
      <c r="V346" s="1947"/>
      <c r="W346" s="4658" t="s">
        <v>3219</v>
      </c>
      <c r="X346" s="4657" t="s">
        <v>3220</v>
      </c>
      <c r="Y346" s="4656">
        <v>238</v>
      </c>
      <c r="Z346" s="181">
        <v>238</v>
      </c>
      <c r="AA346" s="182">
        <v>238</v>
      </c>
      <c r="AB346"/>
      <c r="AC346" s="1948"/>
      <c r="AD346" s="4655" t="s">
        <v>3221</v>
      </c>
      <c r="AE346" s="4651" t="s">
        <v>3222</v>
      </c>
      <c r="AF346" s="4650">
        <v>149</v>
      </c>
      <c r="AG346" s="173">
        <v>86</v>
      </c>
      <c r="AH346" s="174">
        <v>40</v>
      </c>
      <c r="AI346"/>
      <c r="AJ346" s="1949"/>
      <c r="AK346" s="4655" t="s">
        <v>3223</v>
      </c>
      <c r="AL346" s="4651" t="s">
        <v>3224</v>
      </c>
      <c r="AM346" s="4650">
        <v>147</v>
      </c>
      <c r="AN346" s="173">
        <v>197</v>
      </c>
      <c r="AO346" s="174">
        <v>146</v>
      </c>
      <c r="AP346" s="8"/>
      <c r="AQ346" s="10">
        <v>1</v>
      </c>
    </row>
    <row r="347" spans="2:43" s="3022" customFormat="1" ht="21" customHeight="1">
      <c r="B347" s="8"/>
      <c r="C347" s="8"/>
      <c r="D347" s="8"/>
      <c r="E347" s="8"/>
      <c r="F347" s="8"/>
      <c r="G347" s="8"/>
      <c r="H347" s="8"/>
      <c r="I347" s="8"/>
      <c r="J347" s="8"/>
      <c r="K347" s="8"/>
      <c r="L347" s="8"/>
      <c r="M347" s="8"/>
      <c r="N347" s="8"/>
      <c r="O347" s="8"/>
      <c r="P347" s="8"/>
      <c r="Q347" s="8"/>
      <c r="R347" s="8"/>
      <c r="S347" s="8"/>
      <c r="T347" s="8"/>
      <c r="U347" s="8"/>
      <c r="V347" s="1950"/>
      <c r="W347" s="4659" t="s">
        <v>3225</v>
      </c>
      <c r="X347" s="4657" t="s">
        <v>3226</v>
      </c>
      <c r="Y347" s="4656">
        <v>239</v>
      </c>
      <c r="Z347" s="181">
        <v>239</v>
      </c>
      <c r="AA347" s="182">
        <v>239</v>
      </c>
      <c r="AB347"/>
      <c r="AC347" s="1951"/>
      <c r="AD347" s="4655" t="s">
        <v>3227</v>
      </c>
      <c r="AE347" s="4651" t="s">
        <v>3228</v>
      </c>
      <c r="AF347" s="4650">
        <v>142</v>
      </c>
      <c r="AG347" s="173">
        <v>84</v>
      </c>
      <c r="AH347" s="174">
        <v>52</v>
      </c>
      <c r="AI347"/>
      <c r="AJ347" s="1952"/>
      <c r="AK347" s="4652" t="s">
        <v>3229</v>
      </c>
      <c r="AL347" s="4651" t="s">
        <v>3230</v>
      </c>
      <c r="AM347" s="4650">
        <v>0</v>
      </c>
      <c r="AN347" s="173">
        <v>238</v>
      </c>
      <c r="AO347" s="174">
        <v>0</v>
      </c>
      <c r="AP347" s="8"/>
      <c r="AQ347" s="10">
        <v>1</v>
      </c>
    </row>
    <row r="348" spans="2:43" s="3022" customFormat="1" ht="21" customHeight="1">
      <c r="B348" s="8"/>
      <c r="C348" s="8"/>
      <c r="D348" s="8"/>
      <c r="E348" s="8"/>
      <c r="F348" s="8"/>
      <c r="G348" s="8"/>
      <c r="H348" s="8"/>
      <c r="I348" s="8"/>
      <c r="J348" s="8"/>
      <c r="K348" s="8"/>
      <c r="L348" s="8"/>
      <c r="M348" s="8"/>
      <c r="N348" s="8"/>
      <c r="O348" s="8"/>
      <c r="P348" s="8"/>
      <c r="Q348" s="8"/>
      <c r="R348" s="8"/>
      <c r="S348" s="8"/>
      <c r="T348" s="8"/>
      <c r="U348" s="8"/>
      <c r="V348" s="1953"/>
      <c r="W348" s="4658" t="s">
        <v>3231</v>
      </c>
      <c r="X348" s="4657" t="s">
        <v>3232</v>
      </c>
      <c r="Y348" s="4656">
        <v>240</v>
      </c>
      <c r="Z348" s="181">
        <v>240</v>
      </c>
      <c r="AA348" s="182">
        <v>240</v>
      </c>
      <c r="AB348"/>
      <c r="AC348" s="1954"/>
      <c r="AD348" s="4652" t="s">
        <v>3233</v>
      </c>
      <c r="AE348" s="4651" t="s">
        <v>3234</v>
      </c>
      <c r="AF348" s="4650">
        <v>133</v>
      </c>
      <c r="AG348" s="173">
        <v>94</v>
      </c>
      <c r="AH348" s="174">
        <v>66</v>
      </c>
      <c r="AI348"/>
      <c r="AJ348" s="1955"/>
      <c r="AK348" s="4652" t="s">
        <v>3235</v>
      </c>
      <c r="AL348" s="4651" t="s">
        <v>3236</v>
      </c>
      <c r="AM348" s="4650">
        <v>124</v>
      </c>
      <c r="AN348" s="173">
        <v>205</v>
      </c>
      <c r="AO348" s="174">
        <v>124</v>
      </c>
      <c r="AP348" s="8"/>
      <c r="AQ348" s="10">
        <v>1</v>
      </c>
    </row>
    <row r="349" spans="2:43" s="3022" customFormat="1" ht="21" customHeight="1">
      <c r="B349" s="8"/>
      <c r="C349" s="8"/>
      <c r="D349" s="8"/>
      <c r="E349" s="8"/>
      <c r="F349" s="8"/>
      <c r="G349" s="8"/>
      <c r="H349" s="8"/>
      <c r="I349" s="8"/>
      <c r="J349" s="8"/>
      <c r="K349" s="8"/>
      <c r="L349" s="8"/>
      <c r="M349" s="8"/>
      <c r="N349" s="8"/>
      <c r="O349" s="8"/>
      <c r="P349" s="8"/>
      <c r="Q349" s="8"/>
      <c r="R349" s="8"/>
      <c r="S349" s="8"/>
      <c r="T349" s="8"/>
      <c r="U349" s="8"/>
      <c r="V349" s="1956"/>
      <c r="W349" s="4658" t="s">
        <v>3237</v>
      </c>
      <c r="X349" s="4657" t="s">
        <v>3238</v>
      </c>
      <c r="Y349" s="4656">
        <v>242</v>
      </c>
      <c r="Z349" s="181">
        <v>242</v>
      </c>
      <c r="AA349" s="182">
        <v>242</v>
      </c>
      <c r="AB349"/>
      <c r="AC349" s="1957"/>
      <c r="AD349" s="4655" t="s">
        <v>3239</v>
      </c>
      <c r="AE349" s="4651" t="s">
        <v>3240</v>
      </c>
      <c r="AF349" s="4650">
        <v>132</v>
      </c>
      <c r="AG349" s="173">
        <v>90</v>
      </c>
      <c r="AH349" s="174">
        <v>59</v>
      </c>
      <c r="AI349"/>
      <c r="AJ349" s="1958"/>
      <c r="AK349" s="4652" t="s">
        <v>3241</v>
      </c>
      <c r="AL349" s="4651" t="s">
        <v>3242</v>
      </c>
      <c r="AM349" s="4650">
        <v>143</v>
      </c>
      <c r="AN349" s="173">
        <v>188</v>
      </c>
      <c r="AO349" s="174">
        <v>143</v>
      </c>
      <c r="AP349" s="8"/>
      <c r="AQ349" s="10">
        <v>1</v>
      </c>
    </row>
    <row r="350" spans="2:43" s="3022" customFormat="1" ht="21" customHeight="1">
      <c r="B350" s="8"/>
      <c r="C350" s="8"/>
      <c r="D350" s="8"/>
      <c r="E350" s="8"/>
      <c r="F350" s="8"/>
      <c r="G350" s="8"/>
      <c r="H350" s="8"/>
      <c r="I350" s="8"/>
      <c r="J350" s="8"/>
      <c r="K350" s="8"/>
      <c r="L350" s="8"/>
      <c r="M350" s="8"/>
      <c r="N350" s="8"/>
      <c r="O350" s="8"/>
      <c r="P350" s="8"/>
      <c r="Q350" s="8"/>
      <c r="R350" s="8"/>
      <c r="S350" s="8"/>
      <c r="T350" s="8"/>
      <c r="U350" s="8"/>
      <c r="V350" s="1959"/>
      <c r="W350" s="4658" t="s">
        <v>3243</v>
      </c>
      <c r="X350" s="4657" t="s">
        <v>3244</v>
      </c>
      <c r="Y350" s="4656">
        <v>245</v>
      </c>
      <c r="Z350" s="181">
        <v>245</v>
      </c>
      <c r="AA350" s="182">
        <v>245</v>
      </c>
      <c r="AB350"/>
      <c r="AC350" s="1960"/>
      <c r="AD350" s="4652" t="s">
        <v>3245</v>
      </c>
      <c r="AE350" s="4651" t="s">
        <v>3246</v>
      </c>
      <c r="AF350" s="4650">
        <v>139</v>
      </c>
      <c r="AG350" s="173">
        <v>69</v>
      </c>
      <c r="AH350" s="174">
        <v>19</v>
      </c>
      <c r="AI350"/>
      <c r="AJ350" s="1961"/>
      <c r="AK350" s="4655" t="s">
        <v>3247</v>
      </c>
      <c r="AL350" s="4651" t="s">
        <v>3248</v>
      </c>
      <c r="AM350" s="4650">
        <v>149</v>
      </c>
      <c r="AN350" s="173">
        <v>165</v>
      </c>
      <c r="AO350" s="174">
        <v>149</v>
      </c>
      <c r="AP350" s="8"/>
      <c r="AQ350" s="10">
        <v>1</v>
      </c>
    </row>
    <row r="351" spans="2:43" s="3022" customFormat="1" ht="21" customHeight="1">
      <c r="B351" s="8"/>
      <c r="C351" s="8"/>
      <c r="D351" s="8"/>
      <c r="E351" s="8"/>
      <c r="F351" s="8"/>
      <c r="G351" s="8"/>
      <c r="H351" s="8"/>
      <c r="I351" s="8"/>
      <c r="J351" s="8"/>
      <c r="K351" s="8"/>
      <c r="L351" s="8"/>
      <c r="M351" s="8"/>
      <c r="N351" s="8"/>
      <c r="O351" s="8"/>
      <c r="P351" s="8"/>
      <c r="Q351" s="8"/>
      <c r="R351" s="8"/>
      <c r="S351" s="8"/>
      <c r="T351" s="8"/>
      <c r="U351" s="8"/>
      <c r="V351" s="1962"/>
      <c r="W351" s="4658" t="s">
        <v>3249</v>
      </c>
      <c r="X351" s="4657" t="s">
        <v>3250</v>
      </c>
      <c r="Y351" s="4656">
        <v>247</v>
      </c>
      <c r="Z351" s="181">
        <v>247</v>
      </c>
      <c r="AA351" s="182">
        <v>247</v>
      </c>
      <c r="AB351"/>
      <c r="AC351" s="1963"/>
      <c r="AD351" s="4652" t="s">
        <v>3251</v>
      </c>
      <c r="AE351" s="4651" t="s">
        <v>3252</v>
      </c>
      <c r="AF351" s="4650">
        <v>139</v>
      </c>
      <c r="AG351" s="173">
        <v>69</v>
      </c>
      <c r="AH351" s="174">
        <v>0</v>
      </c>
      <c r="AI351"/>
      <c r="AJ351" s="1964"/>
      <c r="AK351" s="4652" t="s">
        <v>3253</v>
      </c>
      <c r="AL351" s="4651" t="s">
        <v>3254</v>
      </c>
      <c r="AM351" s="4650">
        <v>50</v>
      </c>
      <c r="AN351" s="173">
        <v>205</v>
      </c>
      <c r="AO351" s="174">
        <v>50</v>
      </c>
      <c r="AP351" s="8"/>
      <c r="AQ351" s="10">
        <v>1</v>
      </c>
    </row>
    <row r="352" spans="2:43" s="3022" customFormat="1" ht="21" customHeight="1">
      <c r="B352" s="8"/>
      <c r="C352" s="8"/>
      <c r="D352" s="8"/>
      <c r="E352" s="8"/>
      <c r="F352" s="8"/>
      <c r="G352" s="8"/>
      <c r="H352" s="8"/>
      <c r="I352" s="8"/>
      <c r="J352" s="8"/>
      <c r="K352" s="8"/>
      <c r="L352" s="8"/>
      <c r="M352" s="8"/>
      <c r="N352" s="8"/>
      <c r="O352" s="8"/>
      <c r="P352" s="8"/>
      <c r="Q352" s="8"/>
      <c r="R352" s="8"/>
      <c r="S352" s="8"/>
      <c r="T352" s="8"/>
      <c r="U352" s="8"/>
      <c r="V352" s="1965"/>
      <c r="W352" s="4658" t="s">
        <v>3255</v>
      </c>
      <c r="X352" s="4657" t="s">
        <v>3256</v>
      </c>
      <c r="Y352" s="4656">
        <v>250</v>
      </c>
      <c r="Z352" s="181">
        <v>250</v>
      </c>
      <c r="AA352" s="182">
        <v>250</v>
      </c>
      <c r="AB352"/>
      <c r="AC352" s="1966"/>
      <c r="AD352" s="4655" t="s">
        <v>3257</v>
      </c>
      <c r="AE352" s="4651" t="s">
        <v>3258</v>
      </c>
      <c r="AF352" s="4650">
        <v>128</v>
      </c>
      <c r="AG352" s="173">
        <v>70</v>
      </c>
      <c r="AH352" s="174">
        <v>27</v>
      </c>
      <c r="AI352"/>
      <c r="AJ352" s="1967"/>
      <c r="AK352" s="4652" t="s">
        <v>3259</v>
      </c>
      <c r="AL352" s="4651" t="s">
        <v>3260</v>
      </c>
      <c r="AM352" s="4650">
        <v>0</v>
      </c>
      <c r="AN352" s="173">
        <v>205</v>
      </c>
      <c r="AO352" s="174">
        <v>0</v>
      </c>
      <c r="AP352" s="8"/>
      <c r="AQ352" s="10">
        <v>1</v>
      </c>
    </row>
    <row r="353" spans="2:43" s="3022" customFormat="1" ht="21" customHeight="1">
      <c r="B353" s="8"/>
      <c r="C353" s="8"/>
      <c r="D353" s="8"/>
      <c r="E353" s="8"/>
      <c r="F353" s="8"/>
      <c r="G353" s="8"/>
      <c r="H353" s="8"/>
      <c r="I353" s="8"/>
      <c r="J353" s="8"/>
      <c r="K353" s="8"/>
      <c r="L353" s="8"/>
      <c r="M353" s="8"/>
      <c r="N353" s="8"/>
      <c r="O353" s="8"/>
      <c r="P353" s="8"/>
      <c r="Q353" s="8"/>
      <c r="R353" s="8"/>
      <c r="S353" s="8"/>
      <c r="T353" s="8"/>
      <c r="U353" s="8"/>
      <c r="V353" s="1968"/>
      <c r="W353" s="4658" t="s">
        <v>3261</v>
      </c>
      <c r="X353" s="4657" t="s">
        <v>3262</v>
      </c>
      <c r="Y353" s="4656">
        <v>252</v>
      </c>
      <c r="Z353" s="181">
        <v>252</v>
      </c>
      <c r="AA353" s="182">
        <v>252</v>
      </c>
      <c r="AB353"/>
      <c r="AC353" s="1969"/>
      <c r="AD353" s="4655" t="s">
        <v>3263</v>
      </c>
      <c r="AE353" s="4651" t="s">
        <v>3264</v>
      </c>
      <c r="AF353" s="4650">
        <v>111</v>
      </c>
      <c r="AG353" s="173">
        <v>78</v>
      </c>
      <c r="AH353" s="174">
        <v>55</v>
      </c>
      <c r="AI353"/>
      <c r="AJ353" s="1970"/>
      <c r="AK353" s="4655" t="s">
        <v>3265</v>
      </c>
      <c r="AL353" s="4651" t="s">
        <v>3266</v>
      </c>
      <c r="AM353" s="4650">
        <v>52</v>
      </c>
      <c r="AN353" s="173">
        <v>201</v>
      </c>
      <c r="AO353" s="174">
        <v>36</v>
      </c>
      <c r="AP353" s="8"/>
      <c r="AQ353" s="10">
        <v>1</v>
      </c>
    </row>
    <row r="354" spans="2:43" s="3022" customFormat="1" ht="21" customHeight="1">
      <c r="B354" s="8"/>
      <c r="C354" s="8"/>
      <c r="D354" s="8"/>
      <c r="E354" s="8"/>
      <c r="F354" s="8"/>
      <c r="G354" s="8"/>
      <c r="H354" s="8"/>
      <c r="I354" s="8"/>
      <c r="J354" s="8"/>
      <c r="K354" s="8"/>
      <c r="L354" s="8"/>
      <c r="M354" s="8"/>
      <c r="N354" s="8"/>
      <c r="O354" s="8"/>
      <c r="P354" s="8"/>
      <c r="Q354" s="8"/>
      <c r="R354" s="8"/>
      <c r="S354" s="8"/>
      <c r="T354" s="8"/>
      <c r="U354" s="8"/>
      <c r="V354" s="1971"/>
      <c r="W354" s="4659" t="s">
        <v>3267</v>
      </c>
      <c r="X354" s="4657" t="s">
        <v>3268</v>
      </c>
      <c r="Y354" s="4656">
        <v>254</v>
      </c>
      <c r="Z354" s="181">
        <v>254</v>
      </c>
      <c r="AA354" s="182">
        <v>254</v>
      </c>
      <c r="AB354"/>
      <c r="AC354" s="1972"/>
      <c r="AD354" s="4655" t="s">
        <v>3269</v>
      </c>
      <c r="AE354" s="4651" t="s">
        <v>3270</v>
      </c>
      <c r="AF354" s="4650">
        <v>99</v>
      </c>
      <c r="AG354" s="173">
        <v>81</v>
      </c>
      <c r="AH354" s="174">
        <v>71</v>
      </c>
      <c r="AI354"/>
      <c r="AJ354" s="1973"/>
      <c r="AK354" s="4652" t="s">
        <v>3271</v>
      </c>
      <c r="AL354" s="4651" t="s">
        <v>3272</v>
      </c>
      <c r="AM354" s="4650">
        <v>131</v>
      </c>
      <c r="AN354" s="173">
        <v>139</v>
      </c>
      <c r="AO354" s="174">
        <v>131</v>
      </c>
      <c r="AP354" s="8"/>
      <c r="AQ354" s="10">
        <v>1</v>
      </c>
    </row>
    <row r="355" spans="2:43" s="3022" customFormat="1" ht="21" customHeight="1">
      <c r="B355" s="8"/>
      <c r="C355" s="8"/>
      <c r="D355" s="8"/>
      <c r="E355" s="8"/>
      <c r="F355" s="8"/>
      <c r="G355" s="8"/>
      <c r="H355" s="8"/>
      <c r="I355" s="8"/>
      <c r="J355" s="8"/>
      <c r="K355" s="8"/>
      <c r="L355" s="8"/>
      <c r="M355" s="8"/>
      <c r="N355" s="8"/>
      <c r="O355" s="8"/>
      <c r="P355" s="8"/>
      <c r="Q355" s="8"/>
      <c r="R355" s="8"/>
      <c r="S355" s="8"/>
      <c r="T355" s="8"/>
      <c r="U355" s="8"/>
      <c r="V355" s="1974"/>
      <c r="W355" s="4658" t="s">
        <v>3273</v>
      </c>
      <c r="X355" s="4657" t="s">
        <v>3274</v>
      </c>
      <c r="Y355" s="4656">
        <v>184</v>
      </c>
      <c r="Z355" s="181">
        <v>184</v>
      </c>
      <c r="AA355" s="182">
        <v>184</v>
      </c>
      <c r="AB355"/>
      <c r="AC355" s="1975"/>
      <c r="AD355" s="4652" t="s">
        <v>3275</v>
      </c>
      <c r="AE355" s="4651" t="s">
        <v>3276</v>
      </c>
      <c r="AF355" s="4650">
        <v>107</v>
      </c>
      <c r="AG355" s="173">
        <v>66</v>
      </c>
      <c r="AH355" s="174">
        <v>38</v>
      </c>
      <c r="AI355"/>
      <c r="AJ355" s="1976"/>
      <c r="AK355" s="4655" t="s">
        <v>3277</v>
      </c>
      <c r="AL355" s="4651" t="s">
        <v>3278</v>
      </c>
      <c r="AM355" s="4650">
        <v>103</v>
      </c>
      <c r="AN355" s="173">
        <v>146</v>
      </c>
      <c r="AO355" s="174">
        <v>103</v>
      </c>
      <c r="AP355" s="8"/>
      <c r="AQ355" s="10">
        <v>1</v>
      </c>
    </row>
    <row r="356" spans="2:43" s="3022" customFormat="1" ht="21" customHeight="1">
      <c r="B356" s="8"/>
      <c r="C356" s="8"/>
      <c r="D356" s="8"/>
      <c r="E356" s="8"/>
      <c r="F356" s="8"/>
      <c r="G356" s="8"/>
      <c r="H356" s="8"/>
      <c r="I356" s="8"/>
      <c r="J356" s="8"/>
      <c r="K356" s="8"/>
      <c r="L356" s="8"/>
      <c r="M356" s="8"/>
      <c r="N356" s="8"/>
      <c r="O356" s="8"/>
      <c r="P356" s="8"/>
      <c r="Q356" s="8"/>
      <c r="R356" s="8"/>
      <c r="S356" s="8"/>
      <c r="T356" s="8"/>
      <c r="U356" s="8"/>
      <c r="V356" s="1977"/>
      <c r="W356" s="4658" t="s">
        <v>3279</v>
      </c>
      <c r="X356" s="4657" t="s">
        <v>3280</v>
      </c>
      <c r="Y356" s="4656">
        <v>181</v>
      </c>
      <c r="Z356" s="181">
        <v>181</v>
      </c>
      <c r="AA356" s="182">
        <v>181</v>
      </c>
      <c r="AB356"/>
      <c r="AC356" s="1978"/>
      <c r="AD356" s="4652" t="s">
        <v>3281</v>
      </c>
      <c r="AE356" s="4651" t="s">
        <v>3282</v>
      </c>
      <c r="AF356" s="4650">
        <v>92</v>
      </c>
      <c r="AG356" s="173">
        <v>64</v>
      </c>
      <c r="AH356" s="174">
        <v>51</v>
      </c>
      <c r="AI356"/>
      <c r="AJ356" s="1979"/>
      <c r="AK356" s="4652" t="s">
        <v>3283</v>
      </c>
      <c r="AL356" s="4651" t="s">
        <v>3284</v>
      </c>
      <c r="AM356" s="4650">
        <v>105</v>
      </c>
      <c r="AN356" s="173">
        <v>139</v>
      </c>
      <c r="AO356" s="174">
        <v>105</v>
      </c>
      <c r="AP356" s="8"/>
      <c r="AQ356" s="10">
        <v>1</v>
      </c>
    </row>
    <row r="357" spans="2:43" s="3022" customFormat="1" ht="21" customHeight="1">
      <c r="B357" s="8"/>
      <c r="C357" s="8"/>
      <c r="D357" s="8"/>
      <c r="E357" s="8"/>
      <c r="F357" s="8"/>
      <c r="G357" s="8"/>
      <c r="H357" s="8"/>
      <c r="I357" s="8"/>
      <c r="J357" s="8"/>
      <c r="K357" s="8"/>
      <c r="L357" s="8"/>
      <c r="M357" s="8"/>
      <c r="N357" s="8"/>
      <c r="O357" s="8"/>
      <c r="P357" s="8"/>
      <c r="Q357" s="8"/>
      <c r="R357" s="8"/>
      <c r="S357" s="8"/>
      <c r="T357" s="8"/>
      <c r="U357" s="8"/>
      <c r="V357" s="1980"/>
      <c r="W357" s="4658" t="s">
        <v>3285</v>
      </c>
      <c r="X357" s="4657" t="s">
        <v>3286</v>
      </c>
      <c r="Y357" s="4656">
        <v>179</v>
      </c>
      <c r="Z357" s="181">
        <v>179</v>
      </c>
      <c r="AA357" s="182">
        <v>179</v>
      </c>
      <c r="AB357"/>
      <c r="AC357" s="1981"/>
      <c r="AD357" s="4655" t="s">
        <v>3287</v>
      </c>
      <c r="AE357" s="4651" t="s">
        <v>3288</v>
      </c>
      <c r="AF357" s="4650">
        <v>90</v>
      </c>
      <c r="AG357" s="173">
        <v>58</v>
      </c>
      <c r="AH357" s="174">
        <v>34</v>
      </c>
      <c r="AI357"/>
      <c r="AJ357" s="1982"/>
      <c r="AK357" s="4655" t="s">
        <v>3289</v>
      </c>
      <c r="AL357" s="4651" t="s">
        <v>3290</v>
      </c>
      <c r="AM357" s="4650">
        <v>68</v>
      </c>
      <c r="AN357" s="173">
        <v>148</v>
      </c>
      <c r="AO357" s="174">
        <v>74</v>
      </c>
      <c r="AP357" s="8"/>
      <c r="AQ357" s="10">
        <v>1</v>
      </c>
    </row>
    <row r="358" spans="2:43" s="3022" customFormat="1" ht="21" customHeight="1">
      <c r="B358" s="8"/>
      <c r="C358" s="8"/>
      <c r="D358" s="8"/>
      <c r="E358" s="8"/>
      <c r="F358" s="8"/>
      <c r="G358" s="8"/>
      <c r="H358" s="8"/>
      <c r="I358" s="8"/>
      <c r="J358" s="8"/>
      <c r="K358" s="8"/>
      <c r="L358" s="8"/>
      <c r="M358" s="8"/>
      <c r="N358" s="8"/>
      <c r="O358" s="8"/>
      <c r="P358" s="8"/>
      <c r="Q358" s="8"/>
      <c r="R358" s="8"/>
      <c r="S358" s="8"/>
      <c r="T358" s="8"/>
      <c r="U358" s="8"/>
      <c r="V358" s="1983"/>
      <c r="W358" s="4658" t="s">
        <v>3291</v>
      </c>
      <c r="X358" s="4657" t="s">
        <v>3292</v>
      </c>
      <c r="Y358" s="4656">
        <v>176</v>
      </c>
      <c r="Z358" s="181">
        <v>176</v>
      </c>
      <c r="AA358" s="182">
        <v>176</v>
      </c>
      <c r="AB358"/>
      <c r="AC358" s="1984"/>
      <c r="AD358" s="4652" t="s">
        <v>3293</v>
      </c>
      <c r="AE358" s="4651" t="s">
        <v>3294</v>
      </c>
      <c r="AF358" s="4650">
        <v>92</v>
      </c>
      <c r="AG358" s="173">
        <v>51</v>
      </c>
      <c r="AH358" s="174">
        <v>23</v>
      </c>
      <c r="AI358"/>
      <c r="AJ358" s="1985"/>
      <c r="AK358" s="4652" t="s">
        <v>3295</v>
      </c>
      <c r="AL358" s="4651" t="s">
        <v>3296</v>
      </c>
      <c r="AM358" s="4650">
        <v>84</v>
      </c>
      <c r="AN358" s="173">
        <v>139</v>
      </c>
      <c r="AO358" s="174">
        <v>84</v>
      </c>
      <c r="AP358" s="8"/>
      <c r="AQ358" s="10">
        <v>1</v>
      </c>
    </row>
    <row r="359" spans="2:43" s="3022" customFormat="1" ht="21" customHeight="1">
      <c r="B359" s="8"/>
      <c r="C359" s="8"/>
      <c r="D359" s="8"/>
      <c r="E359" s="8"/>
      <c r="F359" s="8"/>
      <c r="G359" s="8"/>
      <c r="H359" s="8"/>
      <c r="I359" s="8"/>
      <c r="J359" s="8"/>
      <c r="K359" s="8"/>
      <c r="L359" s="8"/>
      <c r="M359" s="8"/>
      <c r="N359" s="8"/>
      <c r="O359" s="8"/>
      <c r="P359" s="8"/>
      <c r="Q359" s="8"/>
      <c r="R359" s="8"/>
      <c r="S359" s="8"/>
      <c r="T359" s="8"/>
      <c r="U359" s="8"/>
      <c r="V359" s="1986"/>
      <c r="W359" s="4659" t="s">
        <v>3297</v>
      </c>
      <c r="X359" s="4657" t="s">
        <v>3298</v>
      </c>
      <c r="Y359" s="4656">
        <v>175</v>
      </c>
      <c r="Z359" s="181">
        <v>175</v>
      </c>
      <c r="AA359" s="182">
        <v>175</v>
      </c>
      <c r="AB359"/>
      <c r="AC359" s="1987"/>
      <c r="AD359" s="4655" t="s">
        <v>3299</v>
      </c>
      <c r="AE359" s="4651" t="s">
        <v>3300</v>
      </c>
      <c r="AF359" s="4650">
        <v>89</v>
      </c>
      <c r="AG359" s="173">
        <v>51</v>
      </c>
      <c r="AH359" s="174">
        <v>25</v>
      </c>
      <c r="AI359"/>
      <c r="AJ359" s="1988"/>
      <c r="AK359" s="4655" t="s">
        <v>3301</v>
      </c>
      <c r="AL359" s="4651" t="s">
        <v>3302</v>
      </c>
      <c r="AM359" s="4650">
        <v>20</v>
      </c>
      <c r="AN359" s="173">
        <v>148</v>
      </c>
      <c r="AO359" s="174">
        <v>20</v>
      </c>
      <c r="AP359" s="8"/>
      <c r="AQ359" s="10">
        <v>1</v>
      </c>
    </row>
    <row r="360" spans="2:43" s="3022" customFormat="1" ht="21" customHeight="1">
      <c r="B360" s="8"/>
      <c r="C360" s="8"/>
      <c r="D360" s="8"/>
      <c r="E360" s="8"/>
      <c r="F360" s="8"/>
      <c r="G360" s="8"/>
      <c r="H360" s="8"/>
      <c r="I360" s="8"/>
      <c r="J360" s="8"/>
      <c r="K360" s="8"/>
      <c r="L360" s="8"/>
      <c r="M360" s="8"/>
      <c r="N360" s="8"/>
      <c r="O360" s="8"/>
      <c r="P360" s="8"/>
      <c r="Q360" s="8"/>
      <c r="R360" s="8"/>
      <c r="S360" s="8"/>
      <c r="T360" s="8"/>
      <c r="U360" s="8"/>
      <c r="V360" s="1989"/>
      <c r="W360" s="4658" t="s">
        <v>3303</v>
      </c>
      <c r="X360" s="4657" t="s">
        <v>3304</v>
      </c>
      <c r="Y360" s="4656">
        <v>173</v>
      </c>
      <c r="Z360" s="181">
        <v>173</v>
      </c>
      <c r="AA360" s="182">
        <v>173</v>
      </c>
      <c r="AB360"/>
      <c r="AC360" s="1990"/>
      <c r="AD360" s="4655" t="s">
        <v>3305</v>
      </c>
      <c r="AE360" s="4651" t="s">
        <v>3306</v>
      </c>
      <c r="AF360" s="4650">
        <v>88</v>
      </c>
      <c r="AG360" s="173">
        <v>41</v>
      </c>
      <c r="AH360" s="174">
        <v>0</v>
      </c>
      <c r="AI360"/>
      <c r="AJ360" s="1991"/>
      <c r="AK360" s="4655" t="s">
        <v>3307</v>
      </c>
      <c r="AL360" s="4651" t="s">
        <v>3308</v>
      </c>
      <c r="AM360" s="4650">
        <v>35</v>
      </c>
      <c r="AN360" s="173">
        <v>142</v>
      </c>
      <c r="AO360" s="174">
        <v>35</v>
      </c>
      <c r="AP360" s="8"/>
      <c r="AQ360" s="10">
        <v>1</v>
      </c>
    </row>
    <row r="361" spans="2:43" s="3022" customFormat="1" ht="21" customHeight="1">
      <c r="B361" s="8"/>
      <c r="C361" s="8"/>
      <c r="D361" s="8"/>
      <c r="E361" s="8"/>
      <c r="F361" s="8"/>
      <c r="G361" s="8"/>
      <c r="H361" s="8"/>
      <c r="I361" s="8"/>
      <c r="J361" s="8"/>
      <c r="K361" s="8"/>
      <c r="L361" s="8"/>
      <c r="M361" s="8"/>
      <c r="N361" s="8"/>
      <c r="O361" s="8"/>
      <c r="P361" s="8"/>
      <c r="Q361" s="8"/>
      <c r="R361" s="8"/>
      <c r="S361" s="8"/>
      <c r="T361" s="8"/>
      <c r="U361" s="8"/>
      <c r="V361" s="1992"/>
      <c r="W361" s="4658" t="s">
        <v>3309</v>
      </c>
      <c r="X361" s="4657" t="s">
        <v>3310</v>
      </c>
      <c r="Y361" s="4656">
        <v>171</v>
      </c>
      <c r="Z361" s="181">
        <v>171</v>
      </c>
      <c r="AA361" s="182">
        <v>171</v>
      </c>
      <c r="AB361"/>
      <c r="AC361" s="1993"/>
      <c r="AD361" s="4655" t="s">
        <v>3311</v>
      </c>
      <c r="AE361" s="4651" t="s">
        <v>3312</v>
      </c>
      <c r="AF361" s="4650">
        <v>62</v>
      </c>
      <c r="AG361" s="173">
        <v>50</v>
      </c>
      <c r="AH361" s="174">
        <v>44</v>
      </c>
      <c r="AI361"/>
      <c r="AJ361" s="1994"/>
      <c r="AK361" s="4652" t="s">
        <v>3313</v>
      </c>
      <c r="AL361" s="4651" t="s">
        <v>3314</v>
      </c>
      <c r="AM361" s="4650">
        <v>34</v>
      </c>
      <c r="AN361" s="173">
        <v>139</v>
      </c>
      <c r="AO361" s="174">
        <v>34</v>
      </c>
      <c r="AP361" s="8"/>
      <c r="AQ361" s="10">
        <v>1</v>
      </c>
    </row>
    <row r="362" spans="2:43" s="3022" customFormat="1" ht="21" customHeight="1">
      <c r="B362" s="8"/>
      <c r="C362" s="8"/>
      <c r="D362" s="8"/>
      <c r="E362" s="8"/>
      <c r="F362" s="8"/>
      <c r="G362" s="8"/>
      <c r="H362" s="8"/>
      <c r="I362" s="8"/>
      <c r="J362" s="8"/>
      <c r="K362" s="8"/>
      <c r="L362" s="8"/>
      <c r="M362" s="8"/>
      <c r="N362" s="8"/>
      <c r="O362" s="8"/>
      <c r="P362" s="8"/>
      <c r="Q362" s="8"/>
      <c r="R362" s="8"/>
      <c r="S362" s="8"/>
      <c r="T362" s="8"/>
      <c r="U362" s="8"/>
      <c r="V362" s="1995"/>
      <c r="W362" s="4658" t="s">
        <v>3315</v>
      </c>
      <c r="X362" s="4657" t="s">
        <v>3316</v>
      </c>
      <c r="Y362" s="4656">
        <v>168</v>
      </c>
      <c r="Z362" s="181">
        <v>168</v>
      </c>
      <c r="AA362" s="182">
        <v>168</v>
      </c>
      <c r="AB362"/>
      <c r="AC362" s="1996"/>
      <c r="AD362" s="4655" t="s">
        <v>3317</v>
      </c>
      <c r="AE362" s="4651" t="s">
        <v>3318</v>
      </c>
      <c r="AF362" s="4650">
        <v>66</v>
      </c>
      <c r="AG362" s="173">
        <v>37</v>
      </c>
      <c r="AH362" s="174">
        <v>24</v>
      </c>
      <c r="AI362"/>
      <c r="AJ362" s="1997"/>
      <c r="AK362" s="4652" t="s">
        <v>3319</v>
      </c>
      <c r="AL362" s="4651" t="s">
        <v>3320</v>
      </c>
      <c r="AM362" s="4650">
        <v>0</v>
      </c>
      <c r="AN362" s="173">
        <v>139</v>
      </c>
      <c r="AO362" s="174">
        <v>0</v>
      </c>
      <c r="AP362" s="8"/>
      <c r="AQ362" s="10">
        <v>1</v>
      </c>
    </row>
    <row r="363" spans="2:43" s="3022" customFormat="1" ht="21" customHeight="1">
      <c r="B363" s="8"/>
      <c r="C363" s="8"/>
      <c r="D363" s="8"/>
      <c r="E363" s="8"/>
      <c r="F363" s="8"/>
      <c r="G363" s="8"/>
      <c r="H363" s="8"/>
      <c r="I363" s="8"/>
      <c r="J363" s="8"/>
      <c r="K363" s="8"/>
      <c r="L363" s="8"/>
      <c r="M363" s="8"/>
      <c r="N363" s="8"/>
      <c r="O363" s="8"/>
      <c r="P363" s="8"/>
      <c r="Q363" s="8"/>
      <c r="R363" s="8"/>
      <c r="S363" s="8"/>
      <c r="T363" s="8"/>
      <c r="U363" s="8"/>
      <c r="V363" s="1998"/>
      <c r="W363" s="4658" t="s">
        <v>3321</v>
      </c>
      <c r="X363" s="4657" t="s">
        <v>3322</v>
      </c>
      <c r="Y363" s="4656">
        <v>166</v>
      </c>
      <c r="Z363" s="181">
        <v>166</v>
      </c>
      <c r="AA363" s="182">
        <v>166</v>
      </c>
      <c r="AB363"/>
      <c r="AC363" s="1999"/>
      <c r="AD363" s="4655" t="s">
        <v>3323</v>
      </c>
      <c r="AE363" s="4651" t="s">
        <v>3324</v>
      </c>
      <c r="AF363" s="4650">
        <v>63</v>
      </c>
      <c r="AG363" s="173">
        <v>34</v>
      </c>
      <c r="AH363" s="174">
        <v>4</v>
      </c>
      <c r="AI363"/>
      <c r="AJ363" s="2000"/>
      <c r="AK363" s="4652" t="s">
        <v>3325</v>
      </c>
      <c r="AL363" s="4651" t="s">
        <v>3326</v>
      </c>
      <c r="AM363" s="4650">
        <v>0</v>
      </c>
      <c r="AN363" s="173">
        <v>128</v>
      </c>
      <c r="AO363" s="174">
        <v>0</v>
      </c>
      <c r="AP363" s="8"/>
      <c r="AQ363" s="10">
        <v>1</v>
      </c>
    </row>
    <row r="364" spans="2:43" s="3022" customFormat="1" ht="21" customHeight="1">
      <c r="B364" s="8"/>
      <c r="C364" s="8"/>
      <c r="D364" s="8"/>
      <c r="E364" s="8"/>
      <c r="F364" s="8"/>
      <c r="G364" s="8"/>
      <c r="H364" s="8"/>
      <c r="I364" s="8"/>
      <c r="J364" s="8"/>
      <c r="K364" s="8"/>
      <c r="L364" s="8"/>
      <c r="M364" s="8"/>
      <c r="N364" s="8"/>
      <c r="O364" s="8"/>
      <c r="P364" s="8"/>
      <c r="Q364" s="8"/>
      <c r="R364" s="8"/>
      <c r="S364" s="8"/>
      <c r="T364" s="8"/>
      <c r="U364" s="8"/>
      <c r="V364" s="2001"/>
      <c r="W364" s="4658" t="s">
        <v>3327</v>
      </c>
      <c r="X364" s="4657" t="s">
        <v>3328</v>
      </c>
      <c r="Y364" s="4656">
        <v>163</v>
      </c>
      <c r="Z364" s="181">
        <v>163</v>
      </c>
      <c r="AA364" s="182">
        <v>163</v>
      </c>
      <c r="AB364"/>
      <c r="AC364" s="2002"/>
      <c r="AD364" s="4655" t="s">
        <v>3329</v>
      </c>
      <c r="AE364" s="4651" t="s">
        <v>3330</v>
      </c>
      <c r="AF364" s="4650">
        <v>40</v>
      </c>
      <c r="AG364" s="173">
        <v>32</v>
      </c>
      <c r="AH364" s="174">
        <v>28</v>
      </c>
      <c r="AI364"/>
      <c r="AJ364" s="2003"/>
      <c r="AK364" s="4652" t="s">
        <v>3331</v>
      </c>
      <c r="AL364" s="4651" t="s">
        <v>3332</v>
      </c>
      <c r="AM364" s="4650">
        <v>66</v>
      </c>
      <c r="AN364" s="173">
        <v>111</v>
      </c>
      <c r="AO364" s="174">
        <v>66</v>
      </c>
      <c r="AP364" s="8"/>
      <c r="AQ364" s="10">
        <v>1</v>
      </c>
    </row>
    <row r="365" spans="2:43" s="3022" customFormat="1" ht="21" customHeight="1">
      <c r="B365" s="8"/>
      <c r="C365" s="8"/>
      <c r="D365" s="8"/>
      <c r="E365" s="8"/>
      <c r="F365" s="8"/>
      <c r="G365" s="8"/>
      <c r="H365" s="8"/>
      <c r="I365" s="8"/>
      <c r="J365" s="8"/>
      <c r="K365" s="8"/>
      <c r="L365" s="8"/>
      <c r="M365" s="8"/>
      <c r="N365" s="8"/>
      <c r="O365" s="8"/>
      <c r="P365" s="8"/>
      <c r="Q365" s="8"/>
      <c r="R365" s="8"/>
      <c r="S365" s="8"/>
      <c r="T365" s="8"/>
      <c r="U365" s="8"/>
      <c r="V365" s="2004"/>
      <c r="W365" s="4658" t="s">
        <v>3333</v>
      </c>
      <c r="X365" s="4657" t="s">
        <v>3334</v>
      </c>
      <c r="Y365" s="4656">
        <v>161</v>
      </c>
      <c r="Z365" s="181">
        <v>161</v>
      </c>
      <c r="AA365" s="182">
        <v>161</v>
      </c>
      <c r="AB365"/>
      <c r="AC365" s="2005"/>
      <c r="AD365" s="4655" t="s">
        <v>3335</v>
      </c>
      <c r="AE365" s="4651" t="s">
        <v>3336</v>
      </c>
      <c r="AF365" s="4650">
        <v>47</v>
      </c>
      <c r="AG365" s="173">
        <v>27</v>
      </c>
      <c r="AH365" s="174">
        <v>12</v>
      </c>
      <c r="AI365"/>
      <c r="AJ365" s="2006"/>
      <c r="AK365" s="4655" t="s">
        <v>3337</v>
      </c>
      <c r="AL365" s="4651" t="s">
        <v>3338</v>
      </c>
      <c r="AM365" s="4650">
        <v>34</v>
      </c>
      <c r="AN365" s="173">
        <v>120</v>
      </c>
      <c r="AO365" s="174">
        <v>15</v>
      </c>
      <c r="AP365" s="8"/>
      <c r="AQ365" s="10">
        <v>1</v>
      </c>
    </row>
    <row r="366" spans="2:43" s="3022" customFormat="1" ht="21" customHeight="1">
      <c r="B366" s="8"/>
      <c r="C366" s="8"/>
      <c r="D366" s="8"/>
      <c r="E366" s="8"/>
      <c r="F366" s="8"/>
      <c r="G366" s="8"/>
      <c r="H366" s="8"/>
      <c r="I366" s="8"/>
      <c r="J366" s="8"/>
      <c r="K366" s="8"/>
      <c r="L366" s="8"/>
      <c r="M366" s="8"/>
      <c r="N366" s="8"/>
      <c r="O366" s="8"/>
      <c r="P366" s="8"/>
      <c r="Q366" s="8"/>
      <c r="R366" s="8"/>
      <c r="S366" s="8"/>
      <c r="T366" s="8"/>
      <c r="U366" s="8"/>
      <c r="V366" s="2007"/>
      <c r="W366" s="4659" t="s">
        <v>3339</v>
      </c>
      <c r="X366" s="4657" t="s">
        <v>3340</v>
      </c>
      <c r="Y366" s="4656">
        <v>158</v>
      </c>
      <c r="Z366" s="181">
        <v>158</v>
      </c>
      <c r="AA366" s="182">
        <v>158</v>
      </c>
      <c r="AB366"/>
      <c r="AC366" s="2008"/>
      <c r="AD366" s="4652" t="s">
        <v>3341</v>
      </c>
      <c r="AE366" s="4651" t="s">
        <v>3342</v>
      </c>
      <c r="AF366" s="4650">
        <v>127</v>
      </c>
      <c r="AG366" s="173">
        <v>255</v>
      </c>
      <c r="AH366" s="174">
        <v>0</v>
      </c>
      <c r="AI366"/>
      <c r="AJ366" s="2009"/>
      <c r="AK366" s="4655" t="s">
        <v>3343</v>
      </c>
      <c r="AL366" s="4651" t="s">
        <v>3344</v>
      </c>
      <c r="AM366" s="4650">
        <v>9</v>
      </c>
      <c r="AN366" s="173">
        <v>106</v>
      </c>
      <c r="AO366" s="174">
        <v>9</v>
      </c>
      <c r="AP366" s="8"/>
      <c r="AQ366" s="10">
        <v>1</v>
      </c>
    </row>
    <row r="367" spans="2:43" s="3022" customFormat="1" ht="21" customHeight="1">
      <c r="B367" s="8"/>
      <c r="C367" s="8"/>
      <c r="D367" s="8"/>
      <c r="E367" s="8"/>
      <c r="F367" s="8"/>
      <c r="G367" s="8"/>
      <c r="H367" s="8"/>
      <c r="I367" s="8"/>
      <c r="J367" s="8"/>
      <c r="K367" s="8"/>
      <c r="L367" s="8"/>
      <c r="M367" s="8"/>
      <c r="N367" s="8"/>
      <c r="O367" s="8"/>
      <c r="P367" s="8"/>
      <c r="Q367" s="8"/>
      <c r="R367" s="8"/>
      <c r="S367" s="8"/>
      <c r="T367" s="8"/>
      <c r="U367" s="8"/>
      <c r="V367" s="2010"/>
      <c r="W367" s="4658" t="s">
        <v>3345</v>
      </c>
      <c r="X367" s="4657" t="s">
        <v>3346</v>
      </c>
      <c r="Y367" s="4656">
        <v>156</v>
      </c>
      <c r="Z367" s="181">
        <v>156</v>
      </c>
      <c r="AA367" s="182">
        <v>156</v>
      </c>
      <c r="AB367"/>
      <c r="AC367" s="2011"/>
      <c r="AD367" s="4652" t="s">
        <v>3347</v>
      </c>
      <c r="AE367" s="4651" t="s">
        <v>3348</v>
      </c>
      <c r="AF367" s="4650">
        <v>124</v>
      </c>
      <c r="AG367" s="173">
        <v>252</v>
      </c>
      <c r="AH367" s="174">
        <v>0</v>
      </c>
      <c r="AI367"/>
      <c r="AJ367" s="2012"/>
      <c r="AK367" s="4652" t="s">
        <v>3349</v>
      </c>
      <c r="AL367" s="4651" t="s">
        <v>3350</v>
      </c>
      <c r="AM367" s="4650">
        <v>0</v>
      </c>
      <c r="AN367" s="173">
        <v>100</v>
      </c>
      <c r="AO367" s="174">
        <v>0</v>
      </c>
      <c r="AP367" s="8"/>
      <c r="AQ367" s="10">
        <v>1</v>
      </c>
    </row>
    <row r="368" spans="2:43" s="3022" customFormat="1" ht="21" customHeight="1">
      <c r="B368" s="8"/>
      <c r="C368" s="8"/>
      <c r="D368" s="8"/>
      <c r="E368" s="8"/>
      <c r="F368" s="8"/>
      <c r="G368" s="8"/>
      <c r="H368" s="8"/>
      <c r="I368" s="8"/>
      <c r="J368" s="8"/>
      <c r="K368" s="8"/>
      <c r="L368" s="8"/>
      <c r="M368" s="8"/>
      <c r="N368" s="8"/>
      <c r="O368" s="8"/>
      <c r="P368" s="8"/>
      <c r="Q368" s="8"/>
      <c r="R368" s="8"/>
      <c r="S368" s="8"/>
      <c r="T368" s="8"/>
      <c r="U368" s="8"/>
      <c r="V368" s="2013"/>
      <c r="W368" s="4658" t="s">
        <v>3351</v>
      </c>
      <c r="X368" s="4657" t="s">
        <v>3352</v>
      </c>
      <c r="Y368" s="4656">
        <v>153</v>
      </c>
      <c r="Z368" s="181">
        <v>153</v>
      </c>
      <c r="AA368" s="182">
        <v>153</v>
      </c>
      <c r="AB368"/>
      <c r="AC368" s="2014"/>
      <c r="AD368" s="4652" t="s">
        <v>3353</v>
      </c>
      <c r="AE368" s="4651" t="s">
        <v>3354</v>
      </c>
      <c r="AF368" s="4650">
        <v>118</v>
      </c>
      <c r="AG368" s="173">
        <v>238</v>
      </c>
      <c r="AH368" s="174">
        <v>0</v>
      </c>
      <c r="AI368"/>
      <c r="AJ368" s="2015"/>
      <c r="AK368" s="4652" t="s">
        <v>3349</v>
      </c>
      <c r="AL368" s="4651" t="s">
        <v>3355</v>
      </c>
      <c r="AM368" s="4650">
        <v>47</v>
      </c>
      <c r="AN368" s="173">
        <v>79</v>
      </c>
      <c r="AO368" s="174">
        <v>47</v>
      </c>
      <c r="AP368" s="8"/>
      <c r="AQ368" s="10">
        <v>1</v>
      </c>
    </row>
    <row r="369" spans="2:43" s="3022" customFormat="1" ht="21" customHeight="1">
      <c r="B369" s="8"/>
      <c r="C369" s="8"/>
      <c r="D369" s="8"/>
      <c r="E369" s="8"/>
      <c r="F369" s="8"/>
      <c r="G369" s="8"/>
      <c r="H369" s="8"/>
      <c r="I369" s="8"/>
      <c r="J369" s="8"/>
      <c r="K369" s="8"/>
      <c r="L369" s="8"/>
      <c r="M369" s="8"/>
      <c r="N369" s="8"/>
      <c r="O369" s="8"/>
      <c r="P369" s="8"/>
      <c r="Q369" s="8"/>
      <c r="R369" s="8"/>
      <c r="S369" s="8"/>
      <c r="T369" s="8"/>
      <c r="U369" s="8"/>
      <c r="V369" s="2016"/>
      <c r="W369" s="4658" t="s">
        <v>3356</v>
      </c>
      <c r="X369" s="4657" t="s">
        <v>3357</v>
      </c>
      <c r="Y369" s="4656">
        <v>150</v>
      </c>
      <c r="Z369" s="181">
        <v>150</v>
      </c>
      <c r="AA369" s="182">
        <v>150</v>
      </c>
      <c r="AB369"/>
      <c r="AC369" s="2017"/>
      <c r="AD369" s="4655" t="s">
        <v>3358</v>
      </c>
      <c r="AE369" s="4651" t="s">
        <v>3359</v>
      </c>
      <c r="AF369" s="4650">
        <v>127</v>
      </c>
      <c r="AG369" s="173">
        <v>221</v>
      </c>
      <c r="AH369" s="174">
        <v>76</v>
      </c>
      <c r="AI369"/>
      <c r="AJ369" s="2018"/>
      <c r="AK369" s="4655" t="s">
        <v>3360</v>
      </c>
      <c r="AL369" s="4651" t="s">
        <v>3361</v>
      </c>
      <c r="AM369" s="4650">
        <v>182</v>
      </c>
      <c r="AN369" s="173">
        <v>229</v>
      </c>
      <c r="AO369" s="174">
        <v>175</v>
      </c>
      <c r="AP369" s="8"/>
      <c r="AQ369" s="10">
        <v>1</v>
      </c>
    </row>
    <row r="370" spans="2:43" s="3022" customFormat="1" ht="21" customHeight="1">
      <c r="B370" s="8"/>
      <c r="C370" s="8"/>
      <c r="D370" s="8"/>
      <c r="E370" s="8"/>
      <c r="F370" s="8"/>
      <c r="G370" s="8"/>
      <c r="H370" s="8"/>
      <c r="I370" s="8"/>
      <c r="J370" s="8"/>
      <c r="K370" s="8"/>
      <c r="L370" s="8"/>
      <c r="M370" s="8"/>
      <c r="N370" s="8"/>
      <c r="O370" s="8"/>
      <c r="P370" s="8"/>
      <c r="Q370" s="8"/>
      <c r="R370" s="8"/>
      <c r="S370" s="8"/>
      <c r="T370" s="8"/>
      <c r="U370" s="8"/>
      <c r="V370" s="2019"/>
      <c r="W370" s="4658" t="s">
        <v>3362</v>
      </c>
      <c r="X370" s="4657" t="s">
        <v>3363</v>
      </c>
      <c r="Y370" s="4656">
        <v>148</v>
      </c>
      <c r="Z370" s="181">
        <v>148</v>
      </c>
      <c r="AA370" s="182">
        <v>148</v>
      </c>
      <c r="AB370"/>
      <c r="AC370" s="2020"/>
      <c r="AD370" s="4652" t="s">
        <v>3364</v>
      </c>
      <c r="AE370" s="4651" t="s">
        <v>3365</v>
      </c>
      <c r="AF370" s="4650">
        <v>102</v>
      </c>
      <c r="AG370" s="173">
        <v>205</v>
      </c>
      <c r="AH370" s="174">
        <v>0</v>
      </c>
      <c r="AI370"/>
      <c r="AJ370" s="2021"/>
      <c r="AK370" s="4655" t="s">
        <v>3366</v>
      </c>
      <c r="AL370" s="4651" t="s">
        <v>3367</v>
      </c>
      <c r="AM370" s="4650">
        <v>133</v>
      </c>
      <c r="AN370" s="173">
        <v>193</v>
      </c>
      <c r="AO370" s="174">
        <v>126</v>
      </c>
      <c r="AP370" s="8"/>
      <c r="AQ370" s="10">
        <v>1</v>
      </c>
    </row>
    <row r="371" spans="2:43" s="3022" customFormat="1" ht="21" customHeight="1">
      <c r="B371" s="8"/>
      <c r="C371" s="8"/>
      <c r="D371" s="8"/>
      <c r="E371" s="8"/>
      <c r="F371" s="8"/>
      <c r="G371" s="8"/>
      <c r="H371" s="8"/>
      <c r="I371" s="8"/>
      <c r="J371" s="8"/>
      <c r="K371" s="8"/>
      <c r="L371" s="8"/>
      <c r="M371" s="8"/>
      <c r="N371" s="8"/>
      <c r="O371" s="8"/>
      <c r="P371" s="8"/>
      <c r="Q371" s="8"/>
      <c r="R371" s="8"/>
      <c r="S371" s="8"/>
      <c r="T371" s="8"/>
      <c r="U371" s="8"/>
      <c r="V371" s="2022"/>
      <c r="W371" s="4658" t="s">
        <v>3368</v>
      </c>
      <c r="X371" s="4657" t="s">
        <v>3369</v>
      </c>
      <c r="Y371" s="4656">
        <v>145</v>
      </c>
      <c r="Z371" s="181">
        <v>145</v>
      </c>
      <c r="AA371" s="182">
        <v>145</v>
      </c>
      <c r="AB371"/>
      <c r="AC371" s="2023"/>
      <c r="AD371" s="4652" t="s">
        <v>3370</v>
      </c>
      <c r="AE371" s="4651" t="s">
        <v>3371</v>
      </c>
      <c r="AF371" s="4650">
        <v>69</v>
      </c>
      <c r="AG371" s="173">
        <v>139</v>
      </c>
      <c r="AH371" s="174">
        <v>0</v>
      </c>
      <c r="AI371"/>
      <c r="AJ371" s="2024"/>
      <c r="AK371" s="4655" t="s">
        <v>3372</v>
      </c>
      <c r="AL371" s="4651" t="s">
        <v>3373</v>
      </c>
      <c r="AM371" s="4650">
        <v>87</v>
      </c>
      <c r="AN371" s="173">
        <v>213</v>
      </c>
      <c r="AO371" s="174">
        <v>59</v>
      </c>
      <c r="AP371" s="8"/>
      <c r="AQ371" s="10">
        <v>1</v>
      </c>
    </row>
    <row r="372" spans="2:43" s="3022" customFormat="1" ht="21" customHeight="1">
      <c r="B372" s="8"/>
      <c r="C372" s="8"/>
      <c r="D372" s="8"/>
      <c r="E372" s="8"/>
      <c r="F372" s="8"/>
      <c r="G372" s="8"/>
      <c r="H372" s="8"/>
      <c r="I372" s="8"/>
      <c r="J372" s="8"/>
      <c r="K372" s="8"/>
      <c r="L372" s="8"/>
      <c r="M372" s="8"/>
      <c r="N372" s="8"/>
      <c r="O372" s="8"/>
      <c r="P372" s="8"/>
      <c r="Q372" s="8"/>
      <c r="R372" s="8"/>
      <c r="S372" s="8"/>
      <c r="T372" s="8"/>
      <c r="U372" s="8"/>
      <c r="V372" s="2025"/>
      <c r="W372" s="4658" t="s">
        <v>3374</v>
      </c>
      <c r="X372" s="4657" t="s">
        <v>3375</v>
      </c>
      <c r="Y372" s="4656">
        <v>143</v>
      </c>
      <c r="Z372" s="181">
        <v>143</v>
      </c>
      <c r="AA372" s="182">
        <v>143</v>
      </c>
      <c r="AB372"/>
      <c r="AC372" s="2026"/>
      <c r="AD372" s="4655" t="s">
        <v>3376</v>
      </c>
      <c r="AE372" s="4651" t="s">
        <v>3377</v>
      </c>
      <c r="AF372" s="4650">
        <v>70</v>
      </c>
      <c r="AG372" s="173">
        <v>113</v>
      </c>
      <c r="AH372" s="174">
        <v>41</v>
      </c>
      <c r="AI372"/>
      <c r="AJ372" s="2027"/>
      <c r="AK372" s="4655" t="s">
        <v>3378</v>
      </c>
      <c r="AL372" s="4651" t="s">
        <v>3379</v>
      </c>
      <c r="AM372" s="4650">
        <v>130</v>
      </c>
      <c r="AN372" s="173">
        <v>196</v>
      </c>
      <c r="AO372" s="174">
        <v>108</v>
      </c>
      <c r="AP372" s="8"/>
      <c r="AQ372" s="10">
        <v>1</v>
      </c>
    </row>
    <row r="373" spans="2:43" s="3022" customFormat="1" ht="21" customHeight="1">
      <c r="B373" s="8"/>
      <c r="C373" s="8"/>
      <c r="D373" s="8"/>
      <c r="E373" s="8"/>
      <c r="F373" s="8"/>
      <c r="G373" s="8"/>
      <c r="H373" s="8"/>
      <c r="I373" s="8"/>
      <c r="J373" s="8"/>
      <c r="K373" s="8"/>
      <c r="L373" s="8"/>
      <c r="M373" s="8"/>
      <c r="N373" s="8"/>
      <c r="O373" s="8"/>
      <c r="P373" s="8"/>
      <c r="Q373" s="8"/>
      <c r="R373" s="8"/>
      <c r="S373" s="8"/>
      <c r="T373" s="8"/>
      <c r="U373" s="8"/>
      <c r="V373" s="2028"/>
      <c r="W373" s="4658" t="s">
        <v>3380</v>
      </c>
      <c r="X373" s="4657" t="s">
        <v>3381</v>
      </c>
      <c r="Y373" s="4656">
        <v>140</v>
      </c>
      <c r="Z373" s="181">
        <v>140</v>
      </c>
      <c r="AA373" s="182">
        <v>140</v>
      </c>
      <c r="AB373"/>
      <c r="AC373" s="2029"/>
      <c r="AD373" s="4652" t="s">
        <v>3382</v>
      </c>
      <c r="AE373" s="4651" t="s">
        <v>3383</v>
      </c>
      <c r="AF373" s="4650">
        <v>0</v>
      </c>
      <c r="AG373" s="173">
        <v>255</v>
      </c>
      <c r="AH373" s="174">
        <v>127</v>
      </c>
      <c r="AI373"/>
      <c r="AJ373" s="2030"/>
      <c r="AK373" s="4655" t="s">
        <v>3384</v>
      </c>
      <c r="AL373" s="4651" t="s">
        <v>3385</v>
      </c>
      <c r="AM373" s="4650">
        <v>103</v>
      </c>
      <c r="AN373" s="173">
        <v>159</v>
      </c>
      <c r="AO373" s="174">
        <v>90</v>
      </c>
      <c r="AP373" s="8"/>
      <c r="AQ373" s="10">
        <v>1</v>
      </c>
    </row>
    <row r="374" spans="2:43" s="3022" customFormat="1" ht="21" customHeight="1">
      <c r="B374" s="8"/>
      <c r="C374" s="8"/>
      <c r="D374" s="8"/>
      <c r="E374" s="8"/>
      <c r="F374" s="8"/>
      <c r="G374" s="8"/>
      <c r="H374" s="8"/>
      <c r="I374" s="8"/>
      <c r="J374" s="8"/>
      <c r="K374" s="8"/>
      <c r="L374" s="8"/>
      <c r="M374" s="8"/>
      <c r="N374" s="8"/>
      <c r="O374" s="8"/>
      <c r="P374" s="8"/>
      <c r="Q374" s="8"/>
      <c r="R374" s="8"/>
      <c r="S374" s="8"/>
      <c r="T374" s="8"/>
      <c r="U374" s="8"/>
      <c r="V374" s="2031"/>
      <c r="W374" s="4658" t="s">
        <v>3386</v>
      </c>
      <c r="X374" s="4657" t="s">
        <v>3387</v>
      </c>
      <c r="Y374" s="4656">
        <v>138</v>
      </c>
      <c r="Z374" s="181">
        <v>138</v>
      </c>
      <c r="AA374" s="182">
        <v>138</v>
      </c>
      <c r="AB374"/>
      <c r="AC374" s="2032"/>
      <c r="AD374" s="4655" t="s">
        <v>3388</v>
      </c>
      <c r="AE374" s="4651" t="s">
        <v>3389</v>
      </c>
      <c r="AF374" s="4650">
        <v>84</v>
      </c>
      <c r="AG374" s="173">
        <v>249</v>
      </c>
      <c r="AH374" s="174">
        <v>141</v>
      </c>
      <c r="AI374"/>
      <c r="AJ374" s="2033"/>
      <c r="AK374" s="4655" t="s">
        <v>3390</v>
      </c>
      <c r="AL374" s="4651" t="s">
        <v>3391</v>
      </c>
      <c r="AM374" s="4650">
        <v>58</v>
      </c>
      <c r="AN374" s="173">
        <v>157</v>
      </c>
      <c r="AO374" s="174">
        <v>35</v>
      </c>
      <c r="AP374" s="8"/>
      <c r="AQ374" s="10">
        <v>1</v>
      </c>
    </row>
    <row r="375" spans="2:43" s="3022" customFormat="1" ht="21" customHeight="1">
      <c r="B375" s="8"/>
      <c r="C375" s="8"/>
      <c r="D375" s="8"/>
      <c r="E375" s="8"/>
      <c r="F375" s="8"/>
      <c r="G375" s="8"/>
      <c r="H375" s="8"/>
      <c r="I375" s="8"/>
      <c r="J375" s="8"/>
      <c r="K375" s="8"/>
      <c r="L375" s="8"/>
      <c r="M375" s="8"/>
      <c r="N375" s="8"/>
      <c r="O375" s="8"/>
      <c r="P375" s="8"/>
      <c r="Q375" s="8"/>
      <c r="R375" s="8"/>
      <c r="S375" s="8"/>
      <c r="T375" s="8"/>
      <c r="U375" s="8"/>
      <c r="V375" s="2034"/>
      <c r="W375" s="4658"/>
      <c r="X375" s="4657" t="s">
        <v>3392</v>
      </c>
      <c r="Y375" s="4656">
        <v>136</v>
      </c>
      <c r="Z375" s="181">
        <v>136</v>
      </c>
      <c r="AA375" s="182">
        <v>136</v>
      </c>
      <c r="AB375"/>
      <c r="AC375" s="2035"/>
      <c r="AD375" s="4652" t="s">
        <v>3393</v>
      </c>
      <c r="AE375" s="4651" t="s">
        <v>3394</v>
      </c>
      <c r="AF375" s="4650">
        <v>84</v>
      </c>
      <c r="AG375" s="173">
        <v>255</v>
      </c>
      <c r="AH375" s="174">
        <v>159</v>
      </c>
      <c r="AI375"/>
      <c r="AJ375" s="2036"/>
      <c r="AK375" s="4655" t="s">
        <v>3395</v>
      </c>
      <c r="AL375" s="4651" t="s">
        <v>3396</v>
      </c>
      <c r="AM375" s="4650">
        <v>27</v>
      </c>
      <c r="AN375" s="173">
        <v>79</v>
      </c>
      <c r="AO375" s="174">
        <v>8</v>
      </c>
      <c r="AP375" s="8"/>
      <c r="AQ375" s="10">
        <v>1</v>
      </c>
    </row>
    <row r="376" spans="2:43" s="3022" customFormat="1" ht="21" customHeight="1">
      <c r="B376" s="8"/>
      <c r="C376" s="8"/>
      <c r="D376" s="8"/>
      <c r="E376" s="8"/>
      <c r="F376" s="8"/>
      <c r="G376" s="8"/>
      <c r="H376" s="8"/>
      <c r="I376" s="8"/>
      <c r="J376" s="8"/>
      <c r="K376" s="8"/>
      <c r="L376" s="8"/>
      <c r="M376" s="8"/>
      <c r="N376" s="8"/>
      <c r="O376" s="8"/>
      <c r="P376" s="8"/>
      <c r="Q376" s="8"/>
      <c r="R376" s="8"/>
      <c r="S376" s="8"/>
      <c r="T376" s="8"/>
      <c r="U376" s="8"/>
      <c r="V376" s="2037"/>
      <c r="W376" s="4658" t="s">
        <v>3397</v>
      </c>
      <c r="X376" s="4657" t="s">
        <v>3398</v>
      </c>
      <c r="Y376" s="4656">
        <v>135</v>
      </c>
      <c r="Z376" s="181">
        <v>135</v>
      </c>
      <c r="AA376" s="182">
        <v>135</v>
      </c>
      <c r="AB376"/>
      <c r="AC376" s="2038"/>
      <c r="AD376" s="4655" t="s">
        <v>3382</v>
      </c>
      <c r="AE376" s="4651" t="s">
        <v>3399</v>
      </c>
      <c r="AF376" s="4650">
        <v>0</v>
      </c>
      <c r="AG376" s="173">
        <v>254</v>
      </c>
      <c r="AH376" s="174">
        <v>126</v>
      </c>
      <c r="AI376"/>
      <c r="AJ376" s="2039"/>
      <c r="AK376" s="4655" t="s">
        <v>3400</v>
      </c>
      <c r="AL376" s="4651" t="s">
        <v>3401</v>
      </c>
      <c r="AM376" s="4650">
        <v>43</v>
      </c>
      <c r="AN376" s="173">
        <v>61</v>
      </c>
      <c r="AO376" s="174">
        <v>38</v>
      </c>
      <c r="AP376" s="8"/>
      <c r="AQ376" s="10">
        <v>1</v>
      </c>
    </row>
    <row r="377" spans="2:43" s="3022" customFormat="1" ht="21" customHeight="1">
      <c r="B377" s="8"/>
      <c r="C377" s="8"/>
      <c r="D377" s="8"/>
      <c r="E377" s="8"/>
      <c r="F377" s="8"/>
      <c r="G377" s="8"/>
      <c r="H377" s="8"/>
      <c r="I377" s="8"/>
      <c r="J377" s="8"/>
      <c r="K377" s="8"/>
      <c r="L377" s="8"/>
      <c r="M377" s="8"/>
      <c r="N377" s="8"/>
      <c r="O377" s="8"/>
      <c r="P377" s="8"/>
      <c r="Q377" s="8"/>
      <c r="R377" s="8"/>
      <c r="S377" s="8"/>
      <c r="T377" s="8"/>
      <c r="U377" s="8"/>
      <c r="V377" s="2040"/>
      <c r="W377" s="4658" t="s">
        <v>3402</v>
      </c>
      <c r="X377" s="4657" t="s">
        <v>3403</v>
      </c>
      <c r="Y377" s="4656">
        <v>133</v>
      </c>
      <c r="Z377" s="181">
        <v>133</v>
      </c>
      <c r="AA377" s="182">
        <v>133</v>
      </c>
      <c r="AB377"/>
      <c r="AC377" s="2041"/>
      <c r="AD377" s="4655" t="s">
        <v>3404</v>
      </c>
      <c r="AE377" s="4651" t="s">
        <v>3405</v>
      </c>
      <c r="AF377" s="4650">
        <v>178</v>
      </c>
      <c r="AG377" s="173">
        <v>190</v>
      </c>
      <c r="AH377" s="174">
        <v>181</v>
      </c>
      <c r="AI377"/>
      <c r="AJ377" s="2042"/>
      <c r="AK377" s="4655" t="s">
        <v>3406</v>
      </c>
      <c r="AL377" s="4651" t="s">
        <v>3407</v>
      </c>
      <c r="AM377" s="4650">
        <v>176</v>
      </c>
      <c r="AN377" s="173">
        <v>242</v>
      </c>
      <c r="AO377" s="174">
        <v>182</v>
      </c>
      <c r="AP377" s="8"/>
      <c r="AQ377" s="10">
        <v>1</v>
      </c>
    </row>
    <row r="378" spans="2:43" s="3022" customFormat="1" ht="21" customHeight="1">
      <c r="B378" s="8"/>
      <c r="C378" s="8"/>
      <c r="D378" s="8"/>
      <c r="E378" s="8"/>
      <c r="F378" s="8"/>
      <c r="G378" s="8"/>
      <c r="H378" s="8"/>
      <c r="I378" s="8"/>
      <c r="J378" s="8"/>
      <c r="K378" s="8"/>
      <c r="L378" s="8"/>
      <c r="M378" s="8"/>
      <c r="N378" s="8"/>
      <c r="O378" s="8"/>
      <c r="P378" s="8"/>
      <c r="Q378" s="8"/>
      <c r="R378" s="8"/>
      <c r="S378" s="8"/>
      <c r="T378" s="8"/>
      <c r="U378" s="8"/>
      <c r="V378" s="2043"/>
      <c r="W378" s="4659" t="s">
        <v>3408</v>
      </c>
      <c r="X378" s="4657" t="s">
        <v>3409</v>
      </c>
      <c r="Y378" s="4656">
        <v>132</v>
      </c>
      <c r="Z378" s="181">
        <v>132</v>
      </c>
      <c r="AA378" s="182">
        <v>132</v>
      </c>
      <c r="AB378"/>
      <c r="AC378" s="2044"/>
      <c r="AD378" s="4652" t="s">
        <v>3410</v>
      </c>
      <c r="AE378" s="4651" t="s">
        <v>3411</v>
      </c>
      <c r="AF378" s="4650">
        <v>78</v>
      </c>
      <c r="AG378" s="173">
        <v>238</v>
      </c>
      <c r="AH378" s="174">
        <v>148</v>
      </c>
      <c r="AI378"/>
      <c r="AJ378" s="2045"/>
      <c r="AK378" s="4655" t="s">
        <v>3412</v>
      </c>
      <c r="AL378" s="4651" t="s">
        <v>3413</v>
      </c>
      <c r="AM378" s="4650">
        <v>1</v>
      </c>
      <c r="AN378" s="173">
        <v>215</v>
      </c>
      <c r="AO378" s="174">
        <v>88</v>
      </c>
      <c r="AP378" s="8"/>
      <c r="AQ378" s="10">
        <v>1</v>
      </c>
    </row>
    <row r="379" spans="2:43" s="3022" customFormat="1" ht="21" customHeight="1">
      <c r="B379" s="8"/>
      <c r="C379" s="8"/>
      <c r="D379" s="8"/>
      <c r="E379" s="8"/>
      <c r="F379" s="8"/>
      <c r="G379" s="8"/>
      <c r="H379" s="8"/>
      <c r="I379" s="8"/>
      <c r="J379" s="8"/>
      <c r="K379" s="8"/>
      <c r="L379" s="8"/>
      <c r="M379" s="8"/>
      <c r="N379" s="8"/>
      <c r="O379" s="8"/>
      <c r="P379" s="8"/>
      <c r="Q379" s="8"/>
      <c r="R379" s="8"/>
      <c r="S379" s="8"/>
      <c r="T379" s="8"/>
      <c r="U379" s="8"/>
      <c r="V379" s="2046"/>
      <c r="W379" s="4658" t="s">
        <v>3414</v>
      </c>
      <c r="X379" s="4657" t="s">
        <v>3415</v>
      </c>
      <c r="Y379" s="4656">
        <v>130</v>
      </c>
      <c r="Z379" s="181">
        <v>130</v>
      </c>
      <c r="AA379" s="182">
        <v>130</v>
      </c>
      <c r="AB379"/>
      <c r="AC379" s="2047"/>
      <c r="AD379" s="4652" t="s">
        <v>3416</v>
      </c>
      <c r="AE379" s="4651" t="s">
        <v>3417</v>
      </c>
      <c r="AF379" s="4650">
        <v>112</v>
      </c>
      <c r="AG379" s="173">
        <v>219</v>
      </c>
      <c r="AH379" s="174">
        <v>147</v>
      </c>
      <c r="AI379"/>
      <c r="AJ379" s="2048"/>
      <c r="AK379" s="4655" t="s">
        <v>3418</v>
      </c>
      <c r="AL379" s="4651" t="s">
        <v>3419</v>
      </c>
      <c r="AM379" s="4650">
        <v>22</v>
      </c>
      <c r="AN379" s="173">
        <v>184</v>
      </c>
      <c r="AO379" s="174">
        <v>78</v>
      </c>
      <c r="AP379" s="8"/>
      <c r="AQ379" s="10">
        <v>1</v>
      </c>
    </row>
    <row r="380" spans="2:43" s="3022" customFormat="1" ht="21" customHeight="1">
      <c r="B380" s="8"/>
      <c r="C380" s="8"/>
      <c r="D380" s="8"/>
      <c r="E380" s="8"/>
      <c r="F380" s="8"/>
      <c r="G380" s="8"/>
      <c r="H380" s="8"/>
      <c r="I380" s="8"/>
      <c r="J380" s="8"/>
      <c r="K380" s="8"/>
      <c r="L380" s="8"/>
      <c r="M380" s="8"/>
      <c r="N380" s="8"/>
      <c r="O380" s="8"/>
      <c r="P380" s="8"/>
      <c r="Q380" s="8"/>
      <c r="R380" s="8"/>
      <c r="S380" s="8"/>
      <c r="T380" s="8"/>
      <c r="U380" s="8"/>
      <c r="V380" s="2049"/>
      <c r="W380" s="4659" t="s">
        <v>3420</v>
      </c>
      <c r="X380" s="4657" t="s">
        <v>3421</v>
      </c>
      <c r="Y380" s="4656">
        <v>127</v>
      </c>
      <c r="Z380" s="181">
        <v>127</v>
      </c>
      <c r="AA380" s="182">
        <v>127</v>
      </c>
      <c r="AB380"/>
      <c r="AC380" s="2050"/>
      <c r="AD380" s="4652" t="s">
        <v>3422</v>
      </c>
      <c r="AE380" s="4651" t="s">
        <v>3423</v>
      </c>
      <c r="AF380" s="4650">
        <v>0</v>
      </c>
      <c r="AG380" s="173">
        <v>238</v>
      </c>
      <c r="AH380" s="174">
        <v>118</v>
      </c>
      <c r="AI380"/>
      <c r="AJ380" s="2051"/>
      <c r="AK380" s="4655" t="s">
        <v>3424</v>
      </c>
      <c r="AL380" s="4651" t="s">
        <v>3425</v>
      </c>
      <c r="AM380" s="4650">
        <v>104</v>
      </c>
      <c r="AN380" s="173">
        <v>157</v>
      </c>
      <c r="AO380" s="174">
        <v>113</v>
      </c>
      <c r="AP380" s="8"/>
      <c r="AQ380" s="10">
        <v>1</v>
      </c>
    </row>
    <row r="381" spans="2:43" s="3022" customFormat="1" ht="21" customHeight="1">
      <c r="B381" s="8"/>
      <c r="C381" s="8"/>
      <c r="D381" s="8"/>
      <c r="E381" s="8"/>
      <c r="F381" s="8"/>
      <c r="G381" s="8"/>
      <c r="H381" s="8"/>
      <c r="I381" s="8"/>
      <c r="J381" s="8"/>
      <c r="K381" s="8"/>
      <c r="L381" s="8"/>
      <c r="M381" s="8"/>
      <c r="N381" s="8"/>
      <c r="O381" s="8"/>
      <c r="P381" s="8"/>
      <c r="Q381" s="8"/>
      <c r="R381" s="8"/>
      <c r="S381" s="8"/>
      <c r="T381" s="8"/>
      <c r="U381" s="8"/>
      <c r="V381" s="2052"/>
      <c r="W381" s="4658" t="s">
        <v>3426</v>
      </c>
      <c r="X381" s="4657" t="s">
        <v>3427</v>
      </c>
      <c r="Y381" s="4656">
        <v>125</v>
      </c>
      <c r="Z381" s="181">
        <v>125</v>
      </c>
      <c r="AA381" s="182">
        <v>125</v>
      </c>
      <c r="AB381"/>
      <c r="AC381" s="2053"/>
      <c r="AD381" s="4652" t="s">
        <v>3428</v>
      </c>
      <c r="AE381" s="4651" t="s">
        <v>3429</v>
      </c>
      <c r="AF381" s="4650">
        <v>67</v>
      </c>
      <c r="AG381" s="173">
        <v>205</v>
      </c>
      <c r="AH381" s="174">
        <v>128</v>
      </c>
      <c r="AI381"/>
      <c r="AJ381" s="2054"/>
      <c r="AK381" s="4655" t="s">
        <v>3430</v>
      </c>
      <c r="AL381" s="4651" t="s">
        <v>3431</v>
      </c>
      <c r="AM381" s="4650">
        <v>39</v>
      </c>
      <c r="AN381" s="173">
        <v>166</v>
      </c>
      <c r="AO381" s="174">
        <v>76</v>
      </c>
      <c r="AP381" s="8"/>
      <c r="AQ381" s="10">
        <v>1</v>
      </c>
    </row>
    <row r="382" spans="2:43" s="3022" customFormat="1" ht="21" customHeight="1">
      <c r="B382" s="8"/>
      <c r="C382" s="8"/>
      <c r="D382" s="8"/>
      <c r="E382" s="8"/>
      <c r="F382" s="8"/>
      <c r="G382" s="8"/>
      <c r="H382" s="8"/>
      <c r="I382" s="8"/>
      <c r="J382" s="8"/>
      <c r="K382" s="8"/>
      <c r="L382" s="8"/>
      <c r="M382" s="8"/>
      <c r="N382" s="8"/>
      <c r="O382" s="8"/>
      <c r="P382" s="8"/>
      <c r="Q382" s="8"/>
      <c r="R382" s="8"/>
      <c r="S382" s="8"/>
      <c r="T382" s="8"/>
      <c r="U382" s="8"/>
      <c r="V382" s="2055"/>
      <c r="W382" s="4658" t="s">
        <v>3432</v>
      </c>
      <c r="X382" s="4657" t="s">
        <v>3433</v>
      </c>
      <c r="Y382" s="4656">
        <v>122</v>
      </c>
      <c r="Z382" s="181">
        <v>122</v>
      </c>
      <c r="AA382" s="182">
        <v>122</v>
      </c>
      <c r="AB382"/>
      <c r="AC382" s="2056"/>
      <c r="AD382" s="4652" t="s">
        <v>3434</v>
      </c>
      <c r="AE382" s="4651" t="s">
        <v>3435</v>
      </c>
      <c r="AF382" s="4650">
        <v>0</v>
      </c>
      <c r="AG382" s="173">
        <v>205</v>
      </c>
      <c r="AH382" s="174">
        <v>102</v>
      </c>
      <c r="AI382"/>
      <c r="AJ382" s="2057"/>
      <c r="AK382" s="4655" t="s">
        <v>3436</v>
      </c>
      <c r="AL382" s="4651" t="s">
        <v>3437</v>
      </c>
      <c r="AM382" s="4650">
        <v>53</v>
      </c>
      <c r="AN382" s="173">
        <v>94</v>
      </c>
      <c r="AO382" s="174">
        <v>59</v>
      </c>
      <c r="AP382" s="8"/>
      <c r="AQ382" s="10">
        <v>1</v>
      </c>
    </row>
    <row r="383" spans="2:43" s="3022" customFormat="1" ht="21" customHeight="1">
      <c r="B383" s="8"/>
      <c r="C383" s="8"/>
      <c r="D383" s="8"/>
      <c r="E383" s="8"/>
      <c r="F383" s="8"/>
      <c r="G383" s="8"/>
      <c r="H383" s="8"/>
      <c r="I383" s="8"/>
      <c r="J383" s="8"/>
      <c r="K383" s="8"/>
      <c r="L383" s="8"/>
      <c r="M383" s="8"/>
      <c r="N383" s="8"/>
      <c r="O383" s="8"/>
      <c r="P383" s="8"/>
      <c r="Q383" s="8"/>
      <c r="R383" s="8"/>
      <c r="S383" s="8"/>
      <c r="T383" s="8"/>
      <c r="U383" s="8"/>
      <c r="V383" s="2058"/>
      <c r="W383" s="4658" t="s">
        <v>3438</v>
      </c>
      <c r="X383" s="4657" t="s">
        <v>3439</v>
      </c>
      <c r="Y383" s="4656">
        <v>120</v>
      </c>
      <c r="Z383" s="181">
        <v>120</v>
      </c>
      <c r="AA383" s="182">
        <v>120</v>
      </c>
      <c r="AB383"/>
      <c r="AC383" s="2059"/>
      <c r="AD383" s="4652" t="s">
        <v>3331</v>
      </c>
      <c r="AE383" s="4651" t="s">
        <v>3440</v>
      </c>
      <c r="AF383" s="4650">
        <v>60</v>
      </c>
      <c r="AG383" s="173">
        <v>179</v>
      </c>
      <c r="AH383" s="174">
        <v>113</v>
      </c>
      <c r="AI383"/>
      <c r="AJ383" s="2060"/>
      <c r="AK383" s="4655" t="s">
        <v>3441</v>
      </c>
      <c r="AL383" s="4651" t="s">
        <v>3442</v>
      </c>
      <c r="AM383" s="4650">
        <v>0</v>
      </c>
      <c r="AN383" s="173">
        <v>86</v>
      </c>
      <c r="AO383" s="174">
        <v>27</v>
      </c>
      <c r="AP383" s="8"/>
      <c r="AQ383" s="10">
        <v>1</v>
      </c>
    </row>
    <row r="384" spans="2:43" s="3022" customFormat="1" ht="21" customHeight="1">
      <c r="B384" s="8"/>
      <c r="C384" s="8"/>
      <c r="D384" s="8"/>
      <c r="E384" s="8"/>
      <c r="F384" s="8"/>
      <c r="G384" s="8"/>
      <c r="H384" s="8"/>
      <c r="I384" s="8"/>
      <c r="J384" s="8"/>
      <c r="K384" s="8"/>
      <c r="L384" s="8"/>
      <c r="M384" s="8"/>
      <c r="N384" s="8"/>
      <c r="O384" s="8"/>
      <c r="P384" s="8"/>
      <c r="Q384" s="8"/>
      <c r="R384" s="8"/>
      <c r="S384" s="8"/>
      <c r="T384" s="8"/>
      <c r="U384" s="8"/>
      <c r="V384" s="2061"/>
      <c r="W384" s="4658"/>
      <c r="X384" s="4657" t="s">
        <v>3443</v>
      </c>
      <c r="Y384" s="4656">
        <v>119</v>
      </c>
      <c r="Z384" s="181">
        <v>119</v>
      </c>
      <c r="AA384" s="182">
        <v>119</v>
      </c>
      <c r="AB384"/>
      <c r="AC384" s="2062"/>
      <c r="AD384" s="4655" t="s">
        <v>3444</v>
      </c>
      <c r="AE384" s="4651" t="s">
        <v>3445</v>
      </c>
      <c r="AF384" s="4650">
        <v>76</v>
      </c>
      <c r="AG384" s="173">
        <v>166</v>
      </c>
      <c r="AH384" s="174">
        <v>107</v>
      </c>
      <c r="AI384"/>
      <c r="AJ384" s="2063"/>
      <c r="AK384" s="4655" t="s">
        <v>3446</v>
      </c>
      <c r="AL384" s="4651" t="s">
        <v>3447</v>
      </c>
      <c r="AM384" s="4650">
        <v>24</v>
      </c>
      <c r="AN384" s="173">
        <v>57</v>
      </c>
      <c r="AO384" s="174">
        <v>30</v>
      </c>
      <c r="AP384" s="8"/>
      <c r="AQ384" s="10">
        <v>1</v>
      </c>
    </row>
    <row r="385" spans="2:43" s="3022" customFormat="1" ht="21" customHeight="1">
      <c r="B385" s="8"/>
      <c r="C385" s="8"/>
      <c r="D385" s="8"/>
      <c r="E385" s="8"/>
      <c r="F385" s="8"/>
      <c r="G385" s="8"/>
      <c r="H385" s="8"/>
      <c r="I385" s="8"/>
      <c r="J385" s="8"/>
      <c r="K385" s="8"/>
      <c r="L385" s="8"/>
      <c r="M385" s="8"/>
      <c r="N385" s="8"/>
      <c r="O385" s="8"/>
      <c r="P385" s="8"/>
      <c r="Q385" s="8"/>
      <c r="R385" s="8"/>
      <c r="S385" s="8"/>
      <c r="T385" s="8"/>
      <c r="U385" s="8"/>
      <c r="V385" s="2064"/>
      <c r="W385" s="4658" t="s">
        <v>3448</v>
      </c>
      <c r="X385" s="4657" t="s">
        <v>3449</v>
      </c>
      <c r="Y385" s="4656">
        <v>117</v>
      </c>
      <c r="Z385" s="181">
        <v>117</v>
      </c>
      <c r="AA385" s="182">
        <v>117</v>
      </c>
      <c r="AB385"/>
      <c r="AC385" s="2065"/>
      <c r="AD385" s="4655" t="s">
        <v>3450</v>
      </c>
      <c r="AE385" s="4651" t="s">
        <v>3451</v>
      </c>
      <c r="AF385" s="4650">
        <v>31</v>
      </c>
      <c r="AG385" s="173">
        <v>160</v>
      </c>
      <c r="AH385" s="174">
        <v>85</v>
      </c>
      <c r="AI385"/>
      <c r="AJ385" s="2066"/>
      <c r="AK385" s="4652" t="s">
        <v>3452</v>
      </c>
      <c r="AL385" s="4651" t="s">
        <v>3453</v>
      </c>
      <c r="AM385" s="4650">
        <v>191</v>
      </c>
      <c r="AN385" s="173">
        <v>62</v>
      </c>
      <c r="AO385" s="174">
        <v>255</v>
      </c>
      <c r="AP385" s="8"/>
      <c r="AQ385" s="10">
        <v>1</v>
      </c>
    </row>
    <row r="386" spans="2:43" s="3022" customFormat="1" ht="21" customHeight="1">
      <c r="B386" s="8"/>
      <c r="C386" s="8"/>
      <c r="D386" s="8"/>
      <c r="E386" s="8"/>
      <c r="F386" s="8"/>
      <c r="G386" s="8"/>
      <c r="H386" s="8"/>
      <c r="I386" s="8"/>
      <c r="J386" s="8"/>
      <c r="K386" s="8"/>
      <c r="L386" s="8"/>
      <c r="M386" s="8"/>
      <c r="N386" s="8"/>
      <c r="O386" s="8"/>
      <c r="P386" s="8"/>
      <c r="Q386" s="8"/>
      <c r="R386" s="8"/>
      <c r="S386" s="8"/>
      <c r="T386" s="8"/>
      <c r="U386" s="8"/>
      <c r="V386" s="2067"/>
      <c r="W386" s="4658" t="s">
        <v>3454</v>
      </c>
      <c r="X386" s="4657" t="s">
        <v>3455</v>
      </c>
      <c r="Y386" s="4656">
        <v>115</v>
      </c>
      <c r="Z386" s="181">
        <v>115</v>
      </c>
      <c r="AA386" s="182">
        <v>115</v>
      </c>
      <c r="AB386"/>
      <c r="AC386" s="2068"/>
      <c r="AD386" s="4652" t="s">
        <v>3456</v>
      </c>
      <c r="AE386" s="4651" t="s">
        <v>3457</v>
      </c>
      <c r="AF386" s="4650">
        <v>46</v>
      </c>
      <c r="AG386" s="173">
        <v>139</v>
      </c>
      <c r="AH386" s="174">
        <v>87</v>
      </c>
      <c r="AI386"/>
      <c r="AJ386" s="2069"/>
      <c r="AK386" s="4652" t="s">
        <v>3458</v>
      </c>
      <c r="AL386" s="4651" t="s">
        <v>3459</v>
      </c>
      <c r="AM386" s="4650">
        <v>178</v>
      </c>
      <c r="AN386" s="173">
        <v>58</v>
      </c>
      <c r="AO386" s="174">
        <v>238</v>
      </c>
      <c r="AP386" s="8"/>
      <c r="AQ386" s="10">
        <v>1</v>
      </c>
    </row>
    <row r="387" spans="2:43" s="3022" customFormat="1" ht="21" customHeight="1">
      <c r="B387" s="8"/>
      <c r="C387" s="8"/>
      <c r="D387" s="8"/>
      <c r="E387" s="8"/>
      <c r="F387" s="8"/>
      <c r="G387" s="8"/>
      <c r="H387" s="8"/>
      <c r="I387" s="8"/>
      <c r="J387" s="8"/>
      <c r="K387" s="8"/>
      <c r="L387" s="8"/>
      <c r="M387" s="8"/>
      <c r="N387" s="8"/>
      <c r="O387" s="8"/>
      <c r="P387" s="8"/>
      <c r="Q387" s="8"/>
      <c r="R387" s="8"/>
      <c r="S387" s="8"/>
      <c r="T387" s="8"/>
      <c r="U387" s="8"/>
      <c r="V387" s="2070"/>
      <c r="W387" s="4658" t="s">
        <v>3460</v>
      </c>
      <c r="X387" s="4657" t="s">
        <v>3461</v>
      </c>
      <c r="Y387" s="4656">
        <v>112</v>
      </c>
      <c r="Z387" s="181">
        <v>112</v>
      </c>
      <c r="AA387" s="182">
        <v>112</v>
      </c>
      <c r="AB387"/>
      <c r="AC387" s="2071"/>
      <c r="AD387" s="4652" t="s">
        <v>3462</v>
      </c>
      <c r="AE387" s="4651" t="s">
        <v>3463</v>
      </c>
      <c r="AF387" s="4650">
        <v>0</v>
      </c>
      <c r="AG387" s="173">
        <v>139</v>
      </c>
      <c r="AH387" s="174">
        <v>69</v>
      </c>
      <c r="AI387"/>
      <c r="AJ387" s="2072"/>
      <c r="AK387" s="4652" t="s">
        <v>3464</v>
      </c>
      <c r="AL387" s="4651" t="s">
        <v>3465</v>
      </c>
      <c r="AM387" s="4650">
        <v>148</v>
      </c>
      <c r="AN387" s="173">
        <v>0</v>
      </c>
      <c r="AO387" s="174">
        <v>211</v>
      </c>
      <c r="AP387" s="8"/>
      <c r="AQ387" s="10">
        <v>1</v>
      </c>
    </row>
    <row r="388" spans="2:43" s="3022" customFormat="1" ht="21" customHeight="1">
      <c r="B388" s="8"/>
      <c r="C388" s="8"/>
      <c r="D388" s="8"/>
      <c r="E388" s="8"/>
      <c r="F388" s="8"/>
      <c r="G388" s="8"/>
      <c r="H388" s="8"/>
      <c r="I388" s="8"/>
      <c r="J388" s="8"/>
      <c r="K388" s="8"/>
      <c r="L388" s="8"/>
      <c r="M388" s="8"/>
      <c r="N388" s="8"/>
      <c r="O388" s="8"/>
      <c r="P388" s="8"/>
      <c r="Q388" s="8"/>
      <c r="R388" s="8"/>
      <c r="S388" s="8"/>
      <c r="T388" s="8"/>
      <c r="U388" s="8"/>
      <c r="V388" s="2073"/>
      <c r="W388" s="4658" t="s">
        <v>3466</v>
      </c>
      <c r="X388" s="4657" t="s">
        <v>3467</v>
      </c>
      <c r="Y388" s="4656">
        <v>110</v>
      </c>
      <c r="Z388" s="181">
        <v>110</v>
      </c>
      <c r="AA388" s="182">
        <v>110</v>
      </c>
      <c r="AB388"/>
      <c r="AC388" s="2074"/>
      <c r="AD388" s="4655" t="s">
        <v>3468</v>
      </c>
      <c r="AE388" s="4651" t="s">
        <v>3469</v>
      </c>
      <c r="AF388" s="4650">
        <v>56</v>
      </c>
      <c r="AG388" s="173">
        <v>111</v>
      </c>
      <c r="AH388" s="174">
        <v>72</v>
      </c>
      <c r="AI388"/>
      <c r="AJ388" s="2075"/>
      <c r="AK388" s="4652" t="s">
        <v>3470</v>
      </c>
      <c r="AL388" s="4651" t="s">
        <v>3471</v>
      </c>
      <c r="AM388" s="4650">
        <v>153</v>
      </c>
      <c r="AN388" s="173">
        <v>50</v>
      </c>
      <c r="AO388" s="174">
        <v>205</v>
      </c>
      <c r="AP388" s="8"/>
      <c r="AQ388" s="10">
        <v>1</v>
      </c>
    </row>
    <row r="389" spans="2:43" s="3022" customFormat="1" ht="21" customHeight="1">
      <c r="B389" s="8"/>
      <c r="C389" s="8"/>
      <c r="D389" s="8"/>
      <c r="E389" s="8"/>
      <c r="F389" s="8"/>
      <c r="G389" s="8"/>
      <c r="H389" s="8"/>
      <c r="I389" s="8"/>
      <c r="J389" s="8"/>
      <c r="K389" s="8"/>
      <c r="L389" s="8"/>
      <c r="M389" s="8"/>
      <c r="N389" s="8"/>
      <c r="O389" s="8"/>
      <c r="P389" s="8"/>
      <c r="Q389" s="8"/>
      <c r="R389" s="8"/>
      <c r="S389" s="8"/>
      <c r="T389" s="8"/>
      <c r="U389" s="8"/>
      <c r="V389" s="2076"/>
      <c r="W389" s="4658" t="s">
        <v>3472</v>
      </c>
      <c r="X389" s="4657" t="s">
        <v>3473</v>
      </c>
      <c r="Y389" s="4656">
        <v>107</v>
      </c>
      <c r="Z389" s="181">
        <v>107</v>
      </c>
      <c r="AA389" s="182">
        <v>107</v>
      </c>
      <c r="AB389"/>
      <c r="AC389" s="2077"/>
      <c r="AD389" s="4655" t="s">
        <v>3474</v>
      </c>
      <c r="AE389" s="4651" t="s">
        <v>3475</v>
      </c>
      <c r="AF389" s="4650">
        <v>0</v>
      </c>
      <c r="AG389" s="173">
        <v>98</v>
      </c>
      <c r="AH389" s="174">
        <v>45</v>
      </c>
      <c r="AI389"/>
      <c r="AJ389" s="2078"/>
      <c r="AK389" s="4652" t="s">
        <v>3476</v>
      </c>
      <c r="AL389" s="4651" t="s">
        <v>3471</v>
      </c>
      <c r="AM389" s="4650">
        <v>154</v>
      </c>
      <c r="AN389" s="173">
        <v>50</v>
      </c>
      <c r="AO389" s="174">
        <v>205</v>
      </c>
      <c r="AP389" s="8"/>
      <c r="AQ389" s="10">
        <v>1</v>
      </c>
    </row>
    <row r="390" spans="2:43" s="3022" customFormat="1" ht="21" customHeight="1">
      <c r="B390" s="8"/>
      <c r="C390" s="8"/>
      <c r="D390" s="8"/>
      <c r="E390" s="8"/>
      <c r="F390" s="8"/>
      <c r="G390" s="8"/>
      <c r="H390" s="8"/>
      <c r="I390" s="8"/>
      <c r="J390" s="8"/>
      <c r="K390" s="8"/>
      <c r="L390" s="8"/>
      <c r="M390" s="8"/>
      <c r="N390" s="8"/>
      <c r="O390" s="8"/>
      <c r="P390" s="8"/>
      <c r="Q390" s="8"/>
      <c r="R390" s="8"/>
      <c r="S390" s="8"/>
      <c r="T390" s="8"/>
      <c r="U390" s="8"/>
      <c r="V390" s="2079"/>
      <c r="W390" s="4658" t="s">
        <v>3477</v>
      </c>
      <c r="X390" s="4657" t="s">
        <v>3478</v>
      </c>
      <c r="Y390" s="4656">
        <v>105</v>
      </c>
      <c r="Z390" s="181">
        <v>105</v>
      </c>
      <c r="AA390" s="182">
        <v>105</v>
      </c>
      <c r="AB390"/>
      <c r="AC390" s="2080"/>
      <c r="AD390" s="4655" t="s">
        <v>3479</v>
      </c>
      <c r="AE390" s="4651" t="s">
        <v>3480</v>
      </c>
      <c r="AF390" s="4650">
        <v>23</v>
      </c>
      <c r="AG390" s="173">
        <v>87</v>
      </c>
      <c r="AH390" s="174">
        <v>50</v>
      </c>
      <c r="AI390"/>
      <c r="AJ390" s="2081"/>
      <c r="AK390" s="4652" t="s">
        <v>3481</v>
      </c>
      <c r="AL390" s="4651" t="s">
        <v>3482</v>
      </c>
      <c r="AM390" s="4650">
        <v>153</v>
      </c>
      <c r="AN390" s="173">
        <v>50</v>
      </c>
      <c r="AO390" s="174">
        <v>204</v>
      </c>
      <c r="AP390" s="8"/>
      <c r="AQ390" s="10">
        <v>1</v>
      </c>
    </row>
    <row r="391" spans="2:43" s="3022" customFormat="1" ht="21" customHeight="1">
      <c r="B391" s="8"/>
      <c r="C391" s="8"/>
      <c r="D391" s="8"/>
      <c r="E391" s="8"/>
      <c r="F391" s="8"/>
      <c r="G391" s="8"/>
      <c r="H391" s="8"/>
      <c r="I391" s="8"/>
      <c r="J391" s="8"/>
      <c r="K391" s="8"/>
      <c r="L391" s="8"/>
      <c r="M391" s="8"/>
      <c r="N391" s="8"/>
      <c r="O391" s="8"/>
      <c r="P391" s="8"/>
      <c r="Q391" s="8"/>
      <c r="R391" s="8"/>
      <c r="S391" s="8"/>
      <c r="T391" s="8"/>
      <c r="U391" s="8"/>
      <c r="V391" s="2082"/>
      <c r="W391" s="4658" t="s">
        <v>3483</v>
      </c>
      <c r="X391" s="4657" t="s">
        <v>3484</v>
      </c>
      <c r="Y391" s="4656">
        <v>102</v>
      </c>
      <c r="Z391" s="181">
        <v>102</v>
      </c>
      <c r="AA391" s="182">
        <v>102</v>
      </c>
      <c r="AB391"/>
      <c r="AC391" s="2083"/>
      <c r="AD391" s="4655" t="s">
        <v>3485</v>
      </c>
      <c r="AE391" s="4651" t="s">
        <v>3486</v>
      </c>
      <c r="AF391" s="4650">
        <v>9</v>
      </c>
      <c r="AG391" s="173">
        <v>82</v>
      </c>
      <c r="AH391" s="174">
        <v>40</v>
      </c>
      <c r="AI391"/>
      <c r="AJ391" s="2084"/>
      <c r="AK391" s="4655" t="s">
        <v>3487</v>
      </c>
      <c r="AL391" s="4651" t="s">
        <v>3488</v>
      </c>
      <c r="AM391" s="4650">
        <v>136</v>
      </c>
      <c r="AN391" s="173">
        <v>77</v>
      </c>
      <c r="AO391" s="174">
        <v>167</v>
      </c>
      <c r="AP391" s="8"/>
      <c r="AQ391" s="10">
        <v>1</v>
      </c>
    </row>
    <row r="392" spans="2:43" s="3022" customFormat="1" ht="21" customHeight="1">
      <c r="B392" s="8"/>
      <c r="C392" s="8"/>
      <c r="D392" s="8"/>
      <c r="E392" s="8"/>
      <c r="F392" s="8"/>
      <c r="G392" s="8"/>
      <c r="H392" s="8"/>
      <c r="I392" s="8"/>
      <c r="J392" s="8"/>
      <c r="K392" s="8"/>
      <c r="L392" s="8"/>
      <c r="M392" s="8"/>
      <c r="N392" s="8"/>
      <c r="O392" s="8"/>
      <c r="P392" s="8"/>
      <c r="Q392" s="8"/>
      <c r="R392" s="8"/>
      <c r="S392" s="8"/>
      <c r="T392" s="8"/>
      <c r="U392" s="8"/>
      <c r="V392" s="2085"/>
      <c r="W392" s="4658" t="s">
        <v>3489</v>
      </c>
      <c r="X392" s="4657" t="s">
        <v>3490</v>
      </c>
      <c r="Y392" s="4656">
        <v>99</v>
      </c>
      <c r="Z392" s="181">
        <v>99</v>
      </c>
      <c r="AA392" s="182">
        <v>99</v>
      </c>
      <c r="AB392"/>
      <c r="AC392" s="2086"/>
      <c r="AD392" s="4655" t="s">
        <v>3491</v>
      </c>
      <c r="AE392" s="4651" t="s">
        <v>3492</v>
      </c>
      <c r="AF392" s="4650">
        <v>23</v>
      </c>
      <c r="AG392" s="173">
        <v>54</v>
      </c>
      <c r="AH392" s="174">
        <v>32</v>
      </c>
      <c r="AI392"/>
      <c r="AJ392" s="2087"/>
      <c r="AK392" s="4652" t="s">
        <v>3493</v>
      </c>
      <c r="AL392" s="4651" t="s">
        <v>3494</v>
      </c>
      <c r="AM392" s="4650">
        <v>104</v>
      </c>
      <c r="AN392" s="173">
        <v>34</v>
      </c>
      <c r="AO392" s="174">
        <v>139</v>
      </c>
      <c r="AP392" s="8"/>
      <c r="AQ392" s="10">
        <v>1</v>
      </c>
    </row>
    <row r="393" spans="2:43" s="3022" customFormat="1" ht="21" customHeight="1">
      <c r="B393" s="8"/>
      <c r="C393" s="8"/>
      <c r="D393" s="8"/>
      <c r="E393" s="8"/>
      <c r="F393" s="8"/>
      <c r="G393" s="8"/>
      <c r="H393" s="8"/>
      <c r="I393" s="8"/>
      <c r="J393" s="8"/>
      <c r="K393" s="8"/>
      <c r="L393" s="8"/>
      <c r="M393" s="8"/>
      <c r="N393" s="8"/>
      <c r="O393" s="8"/>
      <c r="P393" s="8"/>
      <c r="Q393" s="8"/>
      <c r="R393" s="8"/>
      <c r="S393" s="8"/>
      <c r="T393" s="8"/>
      <c r="U393" s="8"/>
      <c r="V393" s="2088"/>
      <c r="W393" s="4658" t="s">
        <v>3495</v>
      </c>
      <c r="X393" s="4657" t="s">
        <v>3496</v>
      </c>
      <c r="Y393" s="4656">
        <v>97</v>
      </c>
      <c r="Z393" s="181">
        <v>97</v>
      </c>
      <c r="AA393" s="182">
        <v>97</v>
      </c>
      <c r="AB393"/>
      <c r="AC393" s="2089"/>
      <c r="AD393" s="4655" t="s">
        <v>3497</v>
      </c>
      <c r="AE393" s="4651" t="s">
        <v>3498</v>
      </c>
      <c r="AF393" s="4650">
        <v>0</v>
      </c>
      <c r="AG393" s="173">
        <v>49</v>
      </c>
      <c r="AH393" s="174">
        <v>24</v>
      </c>
      <c r="AI393"/>
      <c r="AJ393" s="2090"/>
      <c r="AK393" s="4655" t="s">
        <v>3499</v>
      </c>
      <c r="AL393" s="4651" t="s">
        <v>3500</v>
      </c>
      <c r="AM393" s="4650">
        <v>18</v>
      </c>
      <c r="AN393" s="173">
        <v>13</v>
      </c>
      <c r="AO393" s="174">
        <v>22</v>
      </c>
      <c r="AP393" s="8"/>
      <c r="AQ393" s="10">
        <v>1</v>
      </c>
    </row>
    <row r="394" spans="2:43" s="3022" customFormat="1" ht="21" customHeight="1">
      <c r="B394" s="8"/>
      <c r="C394" s="8"/>
      <c r="D394" s="8"/>
      <c r="E394" s="8"/>
      <c r="F394" s="8"/>
      <c r="G394" s="8"/>
      <c r="H394" s="8"/>
      <c r="I394" s="8"/>
      <c r="J394" s="8"/>
      <c r="K394" s="8"/>
      <c r="L394" s="8"/>
      <c r="M394" s="8"/>
      <c r="N394" s="8"/>
      <c r="O394" s="8"/>
      <c r="P394" s="8"/>
      <c r="Q394" s="8"/>
      <c r="R394" s="8"/>
      <c r="S394" s="8"/>
      <c r="T394" s="8"/>
      <c r="U394" s="8"/>
      <c r="V394" s="2091"/>
      <c r="W394" s="4659" t="s">
        <v>3048</v>
      </c>
      <c r="X394" s="4657" t="s">
        <v>3501</v>
      </c>
      <c r="Y394" s="4656">
        <v>96</v>
      </c>
      <c r="Z394" s="181">
        <v>96</v>
      </c>
      <c r="AA394" s="182">
        <v>96</v>
      </c>
      <c r="AB394"/>
      <c r="AC394" s="2092"/>
      <c r="AD394" s="4655" t="s">
        <v>3502</v>
      </c>
      <c r="AE394" s="4651" t="s">
        <v>3502</v>
      </c>
      <c r="AF394" s="4650">
        <v>0</v>
      </c>
      <c r="AG394" s="173">
        <v>0</v>
      </c>
      <c r="AH394" s="174">
        <v>0</v>
      </c>
      <c r="AI394"/>
      <c r="AJ394" s="2093"/>
      <c r="AK394" s="4652" t="s">
        <v>3503</v>
      </c>
      <c r="AL394" s="4651" t="s">
        <v>3504</v>
      </c>
      <c r="AM394" s="4650">
        <v>160</v>
      </c>
      <c r="AN394" s="173">
        <v>32</v>
      </c>
      <c r="AO394" s="174">
        <v>240</v>
      </c>
      <c r="AP394" s="8"/>
      <c r="AQ394" s="10">
        <v>1</v>
      </c>
    </row>
    <row r="395" spans="2:43" s="3022" customFormat="1" ht="21" customHeight="1">
      <c r="B395" s="8"/>
      <c r="C395" s="8"/>
      <c r="D395" s="8"/>
      <c r="E395" s="8"/>
      <c r="F395" s="8"/>
      <c r="G395" s="8"/>
      <c r="H395" s="8"/>
      <c r="I395" s="8"/>
      <c r="J395" s="8"/>
      <c r="K395" s="8"/>
      <c r="L395" s="8"/>
      <c r="M395" s="8"/>
      <c r="N395" s="8"/>
      <c r="O395" s="8"/>
      <c r="P395" s="8"/>
      <c r="Q395" s="8"/>
      <c r="R395" s="8"/>
      <c r="S395" s="8"/>
      <c r="T395" s="8"/>
      <c r="U395" s="8"/>
      <c r="V395" s="2094"/>
      <c r="W395" s="4658" t="s">
        <v>3505</v>
      </c>
      <c r="X395" s="4657" t="s">
        <v>3506</v>
      </c>
      <c r="Y395" s="4656">
        <v>94</v>
      </c>
      <c r="Z395" s="181">
        <v>94</v>
      </c>
      <c r="AA395" s="182">
        <v>94</v>
      </c>
      <c r="AB395"/>
      <c r="AC395" s="2095"/>
      <c r="AD395" s="4652" t="s">
        <v>3507</v>
      </c>
      <c r="AE395" s="4651" t="s">
        <v>3508</v>
      </c>
      <c r="AF395" s="4650">
        <v>255</v>
      </c>
      <c r="AG395" s="173">
        <v>185</v>
      </c>
      <c r="AH395" s="174">
        <v>15</v>
      </c>
      <c r="AI395"/>
      <c r="AJ395" s="2096"/>
      <c r="AK395" s="4652"/>
      <c r="AL395" s="4651" t="s">
        <v>3509</v>
      </c>
      <c r="AM395" s="4650">
        <v>153</v>
      </c>
      <c r="AN395" s="173">
        <v>102</v>
      </c>
      <c r="AO395" s="174">
        <v>204</v>
      </c>
      <c r="AP395" s="8"/>
      <c r="AQ395" s="10">
        <v>1</v>
      </c>
    </row>
    <row r="396" spans="2:43" s="3022" customFormat="1" ht="21" customHeight="1">
      <c r="B396" s="8"/>
      <c r="C396" s="8"/>
      <c r="D396" s="8"/>
      <c r="E396" s="8"/>
      <c r="F396" s="8"/>
      <c r="G396" s="8"/>
      <c r="H396" s="8"/>
      <c r="I396" s="8"/>
      <c r="J396" s="8"/>
      <c r="K396" s="8"/>
      <c r="L396" s="8"/>
      <c r="M396" s="8"/>
      <c r="N396" s="8"/>
      <c r="O396" s="8"/>
      <c r="P396" s="8"/>
      <c r="Q396" s="8"/>
      <c r="R396" s="8"/>
      <c r="S396" s="8"/>
      <c r="T396" s="8"/>
      <c r="U396" s="8"/>
      <c r="V396" s="2097"/>
      <c r="W396" s="4658" t="s">
        <v>3510</v>
      </c>
      <c r="X396" s="4657" t="s">
        <v>3511</v>
      </c>
      <c r="Y396" s="4656">
        <v>92</v>
      </c>
      <c r="Z396" s="181">
        <v>92</v>
      </c>
      <c r="AA396" s="182">
        <v>92</v>
      </c>
      <c r="AB396"/>
      <c r="AC396" s="2098"/>
      <c r="AD396" s="4652" t="s">
        <v>3512</v>
      </c>
      <c r="AE396" s="4651" t="s">
        <v>3513</v>
      </c>
      <c r="AF396" s="4650">
        <v>255</v>
      </c>
      <c r="AG396" s="173">
        <v>193</v>
      </c>
      <c r="AH396" s="174">
        <v>37</v>
      </c>
      <c r="AI396"/>
      <c r="AJ396" s="2099"/>
      <c r="AK396" s="4655" t="s">
        <v>2116</v>
      </c>
      <c r="AL396" s="4651" t="s">
        <v>3514</v>
      </c>
      <c r="AM396" s="4650">
        <v>136</v>
      </c>
      <c r="AN396" s="173">
        <v>6</v>
      </c>
      <c r="AO396" s="174">
        <v>206</v>
      </c>
      <c r="AP396" s="8"/>
      <c r="AQ396" s="10">
        <v>1</v>
      </c>
    </row>
    <row r="397" spans="2:43" s="3022" customFormat="1" ht="21" customHeight="1">
      <c r="B397" s="8"/>
      <c r="C397" s="8"/>
      <c r="D397" s="8"/>
      <c r="E397" s="8"/>
      <c r="F397" s="8"/>
      <c r="G397" s="8"/>
      <c r="H397" s="8"/>
      <c r="I397" s="8"/>
      <c r="J397" s="8"/>
      <c r="K397" s="8"/>
      <c r="L397" s="8"/>
      <c r="M397" s="8"/>
      <c r="N397" s="8"/>
      <c r="O397" s="8"/>
      <c r="P397" s="8"/>
      <c r="Q397" s="8"/>
      <c r="R397" s="8"/>
      <c r="S397" s="8"/>
      <c r="T397" s="8"/>
      <c r="U397" s="8"/>
      <c r="V397" s="2100"/>
      <c r="W397" s="4658" t="s">
        <v>3515</v>
      </c>
      <c r="X397" s="4657" t="s">
        <v>3516</v>
      </c>
      <c r="Y397" s="4656">
        <v>89</v>
      </c>
      <c r="Z397" s="181">
        <v>89</v>
      </c>
      <c r="AA397" s="182">
        <v>89</v>
      </c>
      <c r="AB397"/>
      <c r="AC397" s="2101"/>
      <c r="AD397" s="4652" t="s">
        <v>3517</v>
      </c>
      <c r="AE397" s="4651" t="s">
        <v>3518</v>
      </c>
      <c r="AF397" s="4650">
        <v>205</v>
      </c>
      <c r="AG397" s="173">
        <v>192</v>
      </c>
      <c r="AH397" s="174">
        <v>176</v>
      </c>
      <c r="AI397"/>
      <c r="AJ397" s="2102"/>
      <c r="AK397" s="4652" t="s">
        <v>3519</v>
      </c>
      <c r="AL397" s="4651" t="s">
        <v>3520</v>
      </c>
      <c r="AM397" s="4650">
        <v>85</v>
      </c>
      <c r="AN397" s="173">
        <v>26</v>
      </c>
      <c r="AO397" s="174">
        <v>139</v>
      </c>
      <c r="AP397" s="8"/>
      <c r="AQ397" s="10">
        <v>1</v>
      </c>
    </row>
    <row r="398" spans="2:43" s="3022" customFormat="1" ht="21" customHeight="1">
      <c r="B398" s="8"/>
      <c r="C398" s="8"/>
      <c r="D398" s="8"/>
      <c r="E398" s="8"/>
      <c r="F398" s="8"/>
      <c r="G398" s="8"/>
      <c r="H398" s="8"/>
      <c r="I398" s="8"/>
      <c r="J398" s="8"/>
      <c r="K398" s="8"/>
      <c r="L398" s="8"/>
      <c r="M398" s="8"/>
      <c r="N398" s="8"/>
      <c r="O398" s="8"/>
      <c r="P398" s="8"/>
      <c r="Q398" s="8"/>
      <c r="R398" s="8"/>
      <c r="S398" s="8"/>
      <c r="T398" s="8"/>
      <c r="U398" s="8"/>
      <c r="V398" s="2103"/>
      <c r="W398" s="4658" t="s">
        <v>3521</v>
      </c>
      <c r="X398" s="4657" t="s">
        <v>3522</v>
      </c>
      <c r="Y398" s="4656">
        <v>87</v>
      </c>
      <c r="Z398" s="181">
        <v>87</v>
      </c>
      <c r="AA398" s="182">
        <v>87</v>
      </c>
      <c r="AB398"/>
      <c r="AC398" s="2104"/>
      <c r="AD398" s="4655" t="s">
        <v>3523</v>
      </c>
      <c r="AE398" s="4651" t="s">
        <v>3524</v>
      </c>
      <c r="AF398" s="4650">
        <v>255</v>
      </c>
      <c r="AG398" s="173">
        <v>193</v>
      </c>
      <c r="AH398" s="174">
        <v>79</v>
      </c>
      <c r="AI398"/>
      <c r="AJ398" s="2105"/>
      <c r="AK398" s="4655" t="s">
        <v>3525</v>
      </c>
      <c r="AL398" s="4651" t="s">
        <v>3526</v>
      </c>
      <c r="AM398" s="4650">
        <v>50</v>
      </c>
      <c r="AN398" s="173">
        <v>23</v>
      </c>
      <c r="AO398" s="174">
        <v>77</v>
      </c>
      <c r="AP398" s="8"/>
      <c r="AQ398" s="10">
        <v>1</v>
      </c>
    </row>
    <row r="399" spans="2:43" s="3022" customFormat="1" ht="21" customHeight="1">
      <c r="B399" s="8"/>
      <c r="C399" s="8"/>
      <c r="D399" s="8"/>
      <c r="E399" s="8"/>
      <c r="F399" s="8"/>
      <c r="G399" s="8"/>
      <c r="H399" s="8"/>
      <c r="I399" s="8"/>
      <c r="J399" s="8"/>
      <c r="K399" s="8"/>
      <c r="L399" s="8"/>
      <c r="M399" s="8"/>
      <c r="N399" s="8"/>
      <c r="O399" s="8"/>
      <c r="P399" s="8"/>
      <c r="Q399" s="8"/>
      <c r="R399" s="8"/>
      <c r="S399" s="8"/>
      <c r="T399" s="8"/>
      <c r="U399" s="8"/>
      <c r="V399" s="2106"/>
      <c r="W399" s="4659" t="s">
        <v>3527</v>
      </c>
      <c r="X399" s="4657" t="s">
        <v>3528</v>
      </c>
      <c r="Y399" s="4656">
        <v>85</v>
      </c>
      <c r="Z399" s="181">
        <v>85</v>
      </c>
      <c r="AA399" s="182">
        <v>85</v>
      </c>
      <c r="AB399"/>
      <c r="AC399" s="2107"/>
      <c r="AD399" s="4655" t="s">
        <v>3529</v>
      </c>
      <c r="AE399" s="4651" t="s">
        <v>3530</v>
      </c>
      <c r="AF399" s="4650">
        <v>255</v>
      </c>
      <c r="AG399" s="173">
        <v>203</v>
      </c>
      <c r="AH399" s="174">
        <v>96</v>
      </c>
      <c r="AI399"/>
      <c r="AJ399" s="2108"/>
      <c r="AK399" s="4655" t="s">
        <v>3531</v>
      </c>
      <c r="AL399" s="4651" t="s">
        <v>3532</v>
      </c>
      <c r="AM399" s="4650">
        <v>47</v>
      </c>
      <c r="AN399" s="173">
        <v>33</v>
      </c>
      <c r="AO399" s="174">
        <v>64</v>
      </c>
      <c r="AP399" s="8"/>
      <c r="AQ399" s="10">
        <v>1</v>
      </c>
    </row>
    <row r="400" spans="2:43" s="3022" customFormat="1" ht="21" customHeight="1">
      <c r="B400" s="8"/>
      <c r="C400" s="8"/>
      <c r="D400" s="8"/>
      <c r="E400" s="8"/>
      <c r="F400" s="8"/>
      <c r="G400" s="8"/>
      <c r="H400" s="8"/>
      <c r="I400" s="8"/>
      <c r="J400" s="8"/>
      <c r="K400" s="8"/>
      <c r="L400" s="8"/>
      <c r="M400" s="8"/>
      <c r="N400" s="8"/>
      <c r="O400" s="8"/>
      <c r="P400" s="8"/>
      <c r="Q400" s="8"/>
      <c r="R400" s="8"/>
      <c r="S400" s="8"/>
      <c r="T400" s="8"/>
      <c r="U400" s="8"/>
      <c r="V400" s="2109"/>
      <c r="W400" s="4658" t="s">
        <v>657</v>
      </c>
      <c r="X400" s="4657" t="s">
        <v>3533</v>
      </c>
      <c r="Y400" s="4656">
        <v>84</v>
      </c>
      <c r="Z400" s="181">
        <v>84</v>
      </c>
      <c r="AA400" s="182">
        <v>84</v>
      </c>
      <c r="AB400"/>
      <c r="AC400" s="2110"/>
      <c r="AD400" s="4652" t="s">
        <v>3534</v>
      </c>
      <c r="AE400" s="4651" t="s">
        <v>3535</v>
      </c>
      <c r="AF400" s="4650">
        <v>238</v>
      </c>
      <c r="AG400" s="173">
        <v>197</v>
      </c>
      <c r="AH400" s="174">
        <v>145</v>
      </c>
      <c r="AI400"/>
      <c r="AJ400" s="2111"/>
      <c r="AK400" s="4655" t="s">
        <v>3536</v>
      </c>
      <c r="AL400" s="4651" t="s">
        <v>3537</v>
      </c>
      <c r="AM400" s="4650">
        <v>201</v>
      </c>
      <c r="AN400" s="173">
        <v>160</v>
      </c>
      <c r="AO400" s="174">
        <v>220</v>
      </c>
      <c r="AP400" s="8"/>
      <c r="AQ400" s="10">
        <v>1</v>
      </c>
    </row>
    <row r="401" spans="1:45" ht="21" customHeight="1">
      <c r="V401" s="2112"/>
      <c r="W401" s="4658" t="s">
        <v>3538</v>
      </c>
      <c r="X401" s="4657" t="s">
        <v>3539</v>
      </c>
      <c r="Y401" s="4656">
        <v>82</v>
      </c>
      <c r="Z401" s="181">
        <v>82</v>
      </c>
      <c r="AA401" s="182">
        <v>82</v>
      </c>
      <c r="AB401"/>
      <c r="AC401" s="2113"/>
      <c r="AD401" s="4655" t="s">
        <v>3540</v>
      </c>
      <c r="AE401" s="4651" t="s">
        <v>3541</v>
      </c>
      <c r="AF401" s="4650">
        <v>251</v>
      </c>
      <c r="AG401" s="173">
        <v>201</v>
      </c>
      <c r="AH401" s="174">
        <v>127</v>
      </c>
      <c r="AI401"/>
      <c r="AJ401" s="2114"/>
      <c r="AK401" s="4655" t="s">
        <v>3542</v>
      </c>
      <c r="AL401" s="4651" t="s">
        <v>3543</v>
      </c>
      <c r="AM401" s="4650">
        <v>207</v>
      </c>
      <c r="AN401" s="173">
        <v>160</v>
      </c>
      <c r="AO401" s="174">
        <v>233</v>
      </c>
      <c r="AQ401" s="10">
        <v>1</v>
      </c>
    </row>
    <row r="402" spans="1:45" ht="21" customHeight="1">
      <c r="V402" s="2115"/>
      <c r="W402" s="4658" t="s">
        <v>3544</v>
      </c>
      <c r="X402" s="4657" t="s">
        <v>3545</v>
      </c>
      <c r="Y402" s="4656">
        <v>79</v>
      </c>
      <c r="Z402" s="181">
        <v>79</v>
      </c>
      <c r="AA402" s="182">
        <v>79</v>
      </c>
      <c r="AB402"/>
      <c r="AC402" s="2116"/>
      <c r="AD402" s="4652" t="s">
        <v>3546</v>
      </c>
      <c r="AE402" s="4651" t="s">
        <v>3547</v>
      </c>
      <c r="AF402" s="4650">
        <v>235</v>
      </c>
      <c r="AG402" s="173">
        <v>199</v>
      </c>
      <c r="AH402" s="174">
        <v>158</v>
      </c>
      <c r="AI402"/>
      <c r="AJ402" s="2117"/>
      <c r="AK402" s="4655" t="s">
        <v>3548</v>
      </c>
      <c r="AL402" s="4651" t="s">
        <v>3549</v>
      </c>
      <c r="AM402" s="4650">
        <v>214</v>
      </c>
      <c r="AN402" s="173">
        <v>202</v>
      </c>
      <c r="AO402" s="174">
        <v>221</v>
      </c>
      <c r="AQ402" s="10">
        <v>1</v>
      </c>
    </row>
    <row r="403" spans="1:45" ht="21" customHeight="1">
      <c r="V403" s="2118"/>
      <c r="W403" s="4658" t="s">
        <v>3550</v>
      </c>
      <c r="X403" s="4657" t="s">
        <v>3551</v>
      </c>
      <c r="Y403" s="4656">
        <v>77</v>
      </c>
      <c r="Z403" s="181">
        <v>77</v>
      </c>
      <c r="AA403" s="182">
        <v>77</v>
      </c>
      <c r="AB403"/>
      <c r="AC403" s="2119"/>
      <c r="AD403" s="4652" t="s">
        <v>3552</v>
      </c>
      <c r="AE403" s="4651" t="s">
        <v>3553</v>
      </c>
      <c r="AF403" s="4650">
        <v>238</v>
      </c>
      <c r="AG403" s="173">
        <v>207</v>
      </c>
      <c r="AH403" s="174">
        <v>161</v>
      </c>
      <c r="AI403"/>
      <c r="AJ403" s="2120"/>
      <c r="AK403" s="4655" t="s">
        <v>3554</v>
      </c>
      <c r="AL403" s="4651" t="s">
        <v>3555</v>
      </c>
      <c r="AM403" s="4650">
        <v>182</v>
      </c>
      <c r="AN403" s="173">
        <v>102</v>
      </c>
      <c r="AO403" s="174">
        <v>210</v>
      </c>
      <c r="AQ403" s="10">
        <v>1</v>
      </c>
    </row>
    <row r="404" spans="1:45" ht="21" customHeight="1">
      <c r="V404" s="2121"/>
      <c r="W404" s="4654"/>
      <c r="X404" s="4654"/>
      <c r="Y404" s="4653"/>
      <c r="Z404" s="2122"/>
      <c r="AA404" s="2122"/>
      <c r="AB404"/>
      <c r="AC404" s="2123"/>
      <c r="AD404" s="4652" t="s">
        <v>3556</v>
      </c>
      <c r="AE404" s="4651" t="s">
        <v>3557</v>
      </c>
      <c r="AF404" s="4650">
        <v>255</v>
      </c>
      <c r="AG404" s="173">
        <v>211</v>
      </c>
      <c r="AH404" s="174">
        <v>155</v>
      </c>
      <c r="AI404"/>
      <c r="AJ404" s="2124"/>
      <c r="AK404" s="4649" t="s">
        <v>3558</v>
      </c>
      <c r="AL404" s="4648" t="s">
        <v>3559</v>
      </c>
      <c r="AM404" s="4647">
        <v>64</v>
      </c>
      <c r="AN404" s="2125">
        <v>26</v>
      </c>
      <c r="AO404" s="2126">
        <v>76</v>
      </c>
      <c r="AQ404" s="10">
        <v>1</v>
      </c>
    </row>
    <row r="405" spans="1:45" ht="21" customHeight="1">
      <c r="V405" s="2127">
        <v>9</v>
      </c>
      <c r="W405" s="2127">
        <v>23</v>
      </c>
      <c r="X405" s="2127">
        <v>37</v>
      </c>
      <c r="Y405" s="2127">
        <v>8</v>
      </c>
      <c r="Z405" s="2127">
        <v>8</v>
      </c>
      <c r="AA405" s="2127">
        <v>8</v>
      </c>
      <c r="AB405"/>
      <c r="AC405" s="2127">
        <v>9</v>
      </c>
      <c r="AD405" s="2127">
        <v>23</v>
      </c>
      <c r="AE405" s="2127">
        <v>37</v>
      </c>
      <c r="AF405" s="2127">
        <v>8</v>
      </c>
      <c r="AG405" s="2127">
        <v>8</v>
      </c>
      <c r="AH405" s="2127">
        <v>8</v>
      </c>
      <c r="AI405"/>
      <c r="AJ405" s="2127">
        <v>9</v>
      </c>
      <c r="AK405" s="2127">
        <v>23</v>
      </c>
      <c r="AL405" s="2127">
        <v>37</v>
      </c>
      <c r="AM405" s="2127">
        <v>8</v>
      </c>
      <c r="AN405" s="2127">
        <v>8</v>
      </c>
      <c r="AO405" s="2127">
        <v>8</v>
      </c>
      <c r="AQ405" s="10">
        <v>1</v>
      </c>
    </row>
    <row r="406" spans="1:45" ht="21" customHeight="1">
      <c r="V406" s="2128">
        <f t="shared" ref="V406:AA406" ca="1" si="6">CELL("largeur",V406)</f>
        <v>9</v>
      </c>
      <c r="W406" s="2128">
        <f t="shared" ca="1" si="6"/>
        <v>23</v>
      </c>
      <c r="X406" s="2128">
        <f t="shared" ca="1" si="6"/>
        <v>37</v>
      </c>
      <c r="Y406" s="2128">
        <f t="shared" ca="1" si="6"/>
        <v>8</v>
      </c>
      <c r="Z406" s="2128">
        <f t="shared" ca="1" si="6"/>
        <v>8</v>
      </c>
      <c r="AA406" s="2128">
        <f t="shared" ca="1" si="6"/>
        <v>8</v>
      </c>
      <c r="AB406"/>
      <c r="AC406" s="2128">
        <f t="shared" ref="AC406:AH406" ca="1" si="7">CELL("largeur",AC406)</f>
        <v>9</v>
      </c>
      <c r="AD406" s="2128">
        <f t="shared" ca="1" si="7"/>
        <v>23</v>
      </c>
      <c r="AE406" s="2128">
        <f t="shared" ca="1" si="7"/>
        <v>37</v>
      </c>
      <c r="AF406" s="2128">
        <f t="shared" ca="1" si="7"/>
        <v>8</v>
      </c>
      <c r="AG406" s="2128">
        <f t="shared" ca="1" si="7"/>
        <v>8</v>
      </c>
      <c r="AH406" s="2128">
        <f t="shared" ca="1" si="7"/>
        <v>8</v>
      </c>
      <c r="AI406"/>
      <c r="AJ406" s="2128">
        <f t="shared" ref="AJ406:AO406" ca="1" si="8">CELL("largeur",AJ406)</f>
        <v>9</v>
      </c>
      <c r="AK406" s="2128">
        <f t="shared" ca="1" si="8"/>
        <v>23</v>
      </c>
      <c r="AL406" s="2128">
        <f t="shared" ca="1" si="8"/>
        <v>37</v>
      </c>
      <c r="AM406" s="2128">
        <f t="shared" ca="1" si="8"/>
        <v>8</v>
      </c>
      <c r="AN406" s="2128">
        <f t="shared" ca="1" si="8"/>
        <v>8</v>
      </c>
      <c r="AO406" s="2128">
        <f t="shared" ca="1" si="8"/>
        <v>8</v>
      </c>
      <c r="AQ406" s="10">
        <v>1</v>
      </c>
    </row>
    <row r="407" spans="1:45" ht="21" customHeight="1">
      <c r="AQ407" s="3047" t="s">
        <v>3560</v>
      </c>
      <c r="AR407" s="8"/>
      <c r="AS407" s="8"/>
    </row>
    <row r="408" spans="1:45" ht="21" customHeight="1">
      <c r="A408" s="10">
        <v>1</v>
      </c>
      <c r="B408" s="10">
        <v>1</v>
      </c>
      <c r="C408" s="10">
        <v>1</v>
      </c>
      <c r="D408" s="10">
        <v>1</v>
      </c>
      <c r="E408" s="10">
        <v>1</v>
      </c>
      <c r="F408" s="10">
        <v>1</v>
      </c>
      <c r="G408" s="10">
        <v>1</v>
      </c>
      <c r="H408" s="10">
        <v>1</v>
      </c>
      <c r="I408" s="10">
        <v>1</v>
      </c>
      <c r="J408" s="10">
        <v>1</v>
      </c>
      <c r="K408" s="10">
        <v>1</v>
      </c>
      <c r="L408" s="10">
        <v>1</v>
      </c>
      <c r="M408" s="10">
        <v>1</v>
      </c>
      <c r="N408" s="10">
        <v>1</v>
      </c>
      <c r="O408" s="10">
        <v>1</v>
      </c>
      <c r="P408" s="10">
        <v>1</v>
      </c>
      <c r="Q408" s="10">
        <v>1</v>
      </c>
      <c r="R408" s="10">
        <v>1</v>
      </c>
      <c r="S408" s="10">
        <v>1</v>
      </c>
      <c r="T408" s="10">
        <v>1</v>
      </c>
      <c r="U408" s="10">
        <v>1</v>
      </c>
      <c r="V408" s="10">
        <v>1</v>
      </c>
      <c r="W408" s="10">
        <v>1</v>
      </c>
      <c r="X408" s="10">
        <v>1</v>
      </c>
      <c r="Y408" s="10">
        <v>1</v>
      </c>
      <c r="Z408" s="10">
        <v>1</v>
      </c>
      <c r="AA408" s="10">
        <v>1</v>
      </c>
      <c r="AB408" s="10">
        <v>1</v>
      </c>
      <c r="AC408" s="10">
        <v>1</v>
      </c>
      <c r="AD408" s="10">
        <v>1</v>
      </c>
      <c r="AE408" s="10">
        <v>1</v>
      </c>
      <c r="AF408" s="10">
        <v>1</v>
      </c>
      <c r="AG408" s="10">
        <v>1</v>
      </c>
      <c r="AH408" s="10">
        <v>1</v>
      </c>
      <c r="AI408" s="10">
        <v>1</v>
      </c>
      <c r="AJ408" s="10">
        <v>1</v>
      </c>
      <c r="AK408" s="10">
        <v>1</v>
      </c>
      <c r="AL408" s="10">
        <v>1</v>
      </c>
      <c r="AM408" s="10">
        <v>1</v>
      </c>
      <c r="AN408" s="10">
        <v>1</v>
      </c>
      <c r="AO408" s="10">
        <v>1</v>
      </c>
      <c r="AP408" s="10">
        <v>1</v>
      </c>
      <c r="AQ408" s="1" t="str">
        <f>ADDRESS(ROW(),COLUMN(),4)</f>
        <v>AQ408</v>
      </c>
      <c r="AR408" s="2130"/>
      <c r="AS408" s="2131" t="str">
        <f>ADDRESS(ROW(),COLUMN(),4)</f>
        <v>AS408</v>
      </c>
    </row>
  </sheetData>
  <mergeCells count="35">
    <mergeCell ref="AD7:AF7"/>
    <mergeCell ref="B8:C9"/>
    <mergeCell ref="E8:F9"/>
    <mergeCell ref="AD9:AF9"/>
    <mergeCell ref="B10:C11"/>
    <mergeCell ref="K11:R11"/>
    <mergeCell ref="AD11:AF11"/>
    <mergeCell ref="B13:C14"/>
    <mergeCell ref="E13:F14"/>
    <mergeCell ref="H13:I13"/>
    <mergeCell ref="H14:I16"/>
    <mergeCell ref="B16:C17"/>
    <mergeCell ref="E16:F17"/>
    <mergeCell ref="H18:I19"/>
    <mergeCell ref="B19:C20"/>
    <mergeCell ref="E19:F20"/>
    <mergeCell ref="K20:R21"/>
    <mergeCell ref="H21:I21"/>
    <mergeCell ref="B22:C23"/>
    <mergeCell ref="E22:F23"/>
    <mergeCell ref="H22:I22"/>
    <mergeCell ref="K22:T22"/>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5501575D-39DF-4B68-8EE7-6BABF7CE9A85}"/>
    <hyperlink ref="AD13" r:id="rId2" xr:uid="{7D7D52B9-389D-4BF1-B86A-730B2243AB3C}"/>
    <hyperlink ref="AD15" r:id="rId3" xr:uid="{27FC0096-B0E5-44DB-857A-D3E2997C8C14}"/>
    <hyperlink ref="AD17" r:id="rId4" xr:uid="{ABDE6588-0CE3-4117-B3BC-800C0A97B7D6}"/>
    <hyperlink ref="AD19" r:id="rId5" xr:uid="{6D934060-D358-4428-B443-53735DC54020}"/>
    <hyperlink ref="AD9" r:id="rId6" xr:uid="{72C6D0A1-E515-4DC9-8EF4-0281EBE239CB}"/>
    <hyperlink ref="AD7" r:id="rId7" xr:uid="{EE3DF635-A859-46FE-9BE2-FFAF56375B63}"/>
    <hyperlink ref="AD11" r:id="rId8" xr:uid="{AAC95451-C536-4A8D-ACB5-93340D8FA3F8}"/>
    <hyperlink ref="AD21" r:id="rId9" xr:uid="{FD56BE68-870F-4CF5-8CB3-807376FF5C85}"/>
    <hyperlink ref="K54" r:id="rId10" xr:uid="{AC3B845D-6A97-4A97-AA56-FE9AE2B3236E}"/>
    <hyperlink ref="V16" r:id="rId11" xr:uid="{2B236038-B71B-4517-ACEE-544FD00620E3}"/>
    <hyperlink ref="V15" r:id="rId12" xr:uid="{EC47E1CE-AF77-43C7-8516-45AE373C71C3}"/>
    <hyperlink ref="V19" r:id="rId13" xr:uid="{1B15DFCA-C8C7-4459-9F5D-D01BBA3EA71D}"/>
  </hyperlinks>
  <pageMargins left="0.7" right="0.7" top="0.75" bottom="0.75" header="0.3" footer="0.3"/>
  <pageSetup paperSize="9" orientation="portrait"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6B64A-AA13-400E-8A94-1BEB6F74F1B2}">
  <dimension ref="A1:CY409"/>
  <sheetViews>
    <sheetView showZeros="0" tabSelected="1" zoomScaleNormal="100" workbookViewId="0">
      <selection activeCell="J9" sqref="J9"/>
    </sheetView>
  </sheetViews>
  <sheetFormatPr baseColWidth="10" defaultRowHeight="15"/>
  <cols>
    <col min="1" max="1" width="4.140625" customWidth="1"/>
    <col min="2" max="2" width="3.7109375" customWidth="1"/>
    <col min="3" max="3" width="6.42578125" customWidth="1"/>
    <col min="4" max="4" width="8" customWidth="1"/>
    <col min="5" max="9" width="8.5703125" customWidth="1"/>
    <col min="10" max="10" width="56.7109375" customWidth="1"/>
    <col min="11" max="11" width="2.7109375" customWidth="1"/>
    <col min="12" max="12" width="12.140625" customWidth="1"/>
    <col min="13" max="29" width="10.7109375" customWidth="1"/>
    <col min="30" max="31" width="9.7109375" customWidth="1"/>
    <col min="32" max="32" width="14.7109375" customWidth="1"/>
    <col min="33" max="33" width="20.7109375" customWidth="1"/>
    <col min="34" max="39" width="10.7109375" customWidth="1"/>
    <col min="40" max="40" width="12.5703125" customWidth="1"/>
    <col min="41" max="42" width="10.7109375" customWidth="1"/>
    <col min="43" max="43" width="14.7109375" customWidth="1"/>
    <col min="44" max="46" width="10.7109375" customWidth="1"/>
    <col min="47" max="47" width="12.42578125" customWidth="1"/>
    <col min="48" max="58" width="10.7109375" customWidth="1"/>
    <col min="59" max="59" width="29.42578125" customWidth="1"/>
    <col min="60" max="60" width="12.42578125" customWidth="1"/>
    <col min="61" max="61" width="9.85546875" customWidth="1"/>
    <col min="62" max="62" width="11.85546875" customWidth="1"/>
    <col min="63" max="63" width="18.140625" customWidth="1"/>
    <col min="64" max="64" width="14.28515625" customWidth="1"/>
    <col min="65" max="65" width="5.5703125" style="1420" customWidth="1"/>
    <col min="66" max="66" width="41.7109375" style="1421" customWidth="1"/>
    <col min="67" max="67" width="6" style="1420" customWidth="1"/>
    <col min="68" max="68" width="9.7109375" customWidth="1"/>
    <col min="69" max="70" width="12.7109375" style="9" customWidth="1"/>
    <col min="71" max="71" width="4" style="9" customWidth="1"/>
    <col min="72" max="72" width="9.7109375" style="9" customWidth="1"/>
    <col min="73" max="73" width="13" style="9" customWidth="1"/>
    <col min="74" max="74" width="13.5703125" style="9" customWidth="1"/>
    <col min="75" max="75" width="40.7109375" style="9" customWidth="1"/>
    <col min="76" max="76" width="6" style="1420" customWidth="1"/>
    <col min="77" max="77" width="5.85546875" customWidth="1"/>
    <col min="78" max="78" width="9.7109375" customWidth="1"/>
    <col min="79" max="79" width="7.7109375" customWidth="1"/>
    <col min="80" max="80" width="103.7109375" customWidth="1"/>
    <col min="81" max="81" width="11.7109375" customWidth="1"/>
    <col min="82" max="82" width="10.7109375" customWidth="1"/>
    <col min="83" max="83" width="9.7109375" customWidth="1"/>
    <col min="84" max="84" width="3.7109375" customWidth="1"/>
    <col min="85" max="85" width="102.7109375" customWidth="1"/>
    <col min="86" max="86" width="6.7109375" customWidth="1"/>
    <col min="87" max="87" width="4.7109375" customWidth="1"/>
    <col min="88" max="91" width="10.7109375" customWidth="1"/>
    <col min="92" max="92" width="15.7109375" customWidth="1"/>
    <col min="93" max="93" width="11.7109375" customWidth="1"/>
    <col min="94" max="94" width="6" style="1420" customWidth="1"/>
    <col min="95" max="95" width="44" customWidth="1"/>
    <col min="96" max="96" width="19" customWidth="1"/>
    <col min="97" max="97" width="20" customWidth="1"/>
    <col min="98" max="98" width="16.7109375" customWidth="1"/>
    <col min="99" max="99" width="29.28515625" customWidth="1"/>
    <col min="100" max="100" width="6" style="1420" customWidth="1"/>
    <col min="101" max="101" width="8.7109375" customWidth="1"/>
    <col min="103" max="103" width="76.85546875" customWidth="1"/>
  </cols>
  <sheetData>
    <row r="1" spans="1:103" ht="15.75" thickTop="1">
      <c r="A1" s="1" t="str">
        <f>ADDRESS(ROW(),COLUMN(),4)</f>
        <v>A1</v>
      </c>
      <c r="B1" s="2" t="str">
        <f t="shared" ref="B1:B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2" t="str">
        <f t="shared" si="0"/>
        <v>BI</v>
      </c>
      <c r="BJ1" s="2" t="str">
        <f t="shared" si="0"/>
        <v>BJ</v>
      </c>
      <c r="BK1" s="2" t="str">
        <f t="shared" si="0"/>
        <v>BK</v>
      </c>
      <c r="BL1" s="2293"/>
      <c r="BM1" s="4"/>
      <c r="BN1" s="5">
        <v>1</v>
      </c>
      <c r="BO1" s="3"/>
      <c r="BP1" s="6" t="str">
        <f t="shared" ref="BP1:BW1" si="1">SUBSTITUTE(ADDRESS(1,COLUMN(),4),"1","")</f>
        <v>BP</v>
      </c>
      <c r="BQ1" s="6" t="str">
        <f t="shared" si="1"/>
        <v>BQ</v>
      </c>
      <c r="BR1" s="6" t="str">
        <f t="shared" si="1"/>
        <v>BR</v>
      </c>
      <c r="BS1" s="6" t="str">
        <f t="shared" si="1"/>
        <v>BS</v>
      </c>
      <c r="BT1" s="6" t="str">
        <f t="shared" si="1"/>
        <v>BT</v>
      </c>
      <c r="BU1" s="6" t="str">
        <f t="shared" si="1"/>
        <v>BU</v>
      </c>
      <c r="BV1" s="6" t="str">
        <f t="shared" si="1"/>
        <v>BV</v>
      </c>
      <c r="BW1" s="6" t="str">
        <f t="shared" si="1"/>
        <v>BW</v>
      </c>
      <c r="BX1" s="3"/>
      <c r="BY1" s="6" t="str">
        <f t="shared" ref="BY1:CO1" si="2">SUBSTITUTE(ADDRESS(1,COLUMN(),4),"1","")</f>
        <v>BY</v>
      </c>
      <c r="BZ1" s="6" t="str">
        <f t="shared" si="2"/>
        <v>BZ</v>
      </c>
      <c r="CA1" s="6" t="str">
        <f t="shared" si="2"/>
        <v>CA</v>
      </c>
      <c r="CB1" s="6" t="str">
        <f t="shared" si="2"/>
        <v>CB</v>
      </c>
      <c r="CC1" s="6" t="str">
        <f t="shared" si="2"/>
        <v>CC</v>
      </c>
      <c r="CD1" s="6" t="str">
        <f t="shared" si="2"/>
        <v>CD</v>
      </c>
      <c r="CE1" s="6" t="str">
        <f t="shared" si="2"/>
        <v>CE</v>
      </c>
      <c r="CF1" s="6" t="str">
        <f t="shared" si="2"/>
        <v>CF</v>
      </c>
      <c r="CG1" s="6" t="str">
        <f t="shared" si="2"/>
        <v>CG</v>
      </c>
      <c r="CH1" s="6" t="str">
        <f t="shared" si="2"/>
        <v>CH</v>
      </c>
      <c r="CI1" s="6" t="str">
        <f t="shared" si="2"/>
        <v>CI</v>
      </c>
      <c r="CJ1" s="6" t="str">
        <f t="shared" si="2"/>
        <v>CJ</v>
      </c>
      <c r="CK1" s="6" t="str">
        <f t="shared" si="2"/>
        <v>CK</v>
      </c>
      <c r="CL1" s="6" t="str">
        <f t="shared" si="2"/>
        <v>CL</v>
      </c>
      <c r="CM1" s="6" t="str">
        <f t="shared" si="2"/>
        <v>CM</v>
      </c>
      <c r="CN1" s="6" t="str">
        <f t="shared" si="2"/>
        <v>CN</v>
      </c>
      <c r="CO1" s="6" t="str">
        <f t="shared" si="2"/>
        <v>CO</v>
      </c>
      <c r="CP1" s="3"/>
      <c r="CQ1" s="2" t="str">
        <f>SUBSTITUTE(ADDRESS(1,COLUMN(),4),"1","")</f>
        <v>CQ</v>
      </c>
      <c r="CR1" s="2" t="str">
        <f>SUBSTITUTE(ADDRESS(1,COLUMN(),4),"1","")</f>
        <v>CR</v>
      </c>
      <c r="CS1" s="2" t="str">
        <f>SUBSTITUTE(ADDRESS(1,COLUMN(),4),"1","")</f>
        <v>CS</v>
      </c>
      <c r="CT1" s="2" t="str">
        <f>SUBSTITUTE(ADDRESS(1,COLUMN(),4),"1","")</f>
        <v>CT</v>
      </c>
      <c r="CU1" s="2" t="str">
        <f>SUBSTITUTE(ADDRESS(1,COLUMN(),4),"1","")</f>
        <v>CU</v>
      </c>
      <c r="CV1" s="3"/>
      <c r="CW1" s="10">
        <v>1</v>
      </c>
      <c r="CX1" s="11" t="str">
        <f>SUBSTITUTE(ADDRESS(1,COLUMN(),4),"1","")</f>
        <v>CX</v>
      </c>
      <c r="CY1" s="12" t="str">
        <f>SUBSTITUTE(ADDRESS(1,COLUMN(),4),"1","")</f>
        <v>CY</v>
      </c>
    </row>
    <row r="2" spans="1:103" ht="15.75" thickBot="1">
      <c r="A2" s="3"/>
      <c r="B2" s="13">
        <f t="shared" ref="B2:BK2" ca="1" si="3">CELL("largeur",B2)</f>
        <v>3</v>
      </c>
      <c r="C2" s="13">
        <f t="shared" ca="1" si="3"/>
        <v>6</v>
      </c>
      <c r="D2" s="13">
        <f t="shared" ca="1" si="3"/>
        <v>7</v>
      </c>
      <c r="E2" s="13">
        <f t="shared" ca="1" si="3"/>
        <v>8</v>
      </c>
      <c r="F2" s="13">
        <f t="shared" ca="1" si="3"/>
        <v>8</v>
      </c>
      <c r="G2" s="13">
        <f t="shared" ca="1" si="3"/>
        <v>8</v>
      </c>
      <c r="H2" s="13">
        <f t="shared" ca="1" si="3"/>
        <v>8</v>
      </c>
      <c r="I2" s="13">
        <f t="shared" ca="1" si="3"/>
        <v>8</v>
      </c>
      <c r="J2" s="13">
        <f t="shared" ca="1" si="3"/>
        <v>56</v>
      </c>
      <c r="K2" s="13">
        <f t="shared" ca="1" si="3"/>
        <v>2</v>
      </c>
      <c r="L2" s="13">
        <f t="shared" ca="1" si="3"/>
        <v>11</v>
      </c>
      <c r="M2" s="13">
        <f t="shared" ca="1" si="3"/>
        <v>10</v>
      </c>
      <c r="N2" s="13">
        <f t="shared" ca="1" si="3"/>
        <v>10</v>
      </c>
      <c r="O2" s="13">
        <f t="shared" ca="1" si="3"/>
        <v>10</v>
      </c>
      <c r="P2" s="13">
        <f t="shared" ca="1" si="3"/>
        <v>10</v>
      </c>
      <c r="Q2" s="13">
        <f t="shared" ca="1" si="3"/>
        <v>10</v>
      </c>
      <c r="R2" s="13">
        <f t="shared" ca="1" si="3"/>
        <v>10</v>
      </c>
      <c r="S2" s="13">
        <f t="shared" ca="1" si="3"/>
        <v>10</v>
      </c>
      <c r="T2" s="13">
        <f t="shared" ca="1" si="3"/>
        <v>10</v>
      </c>
      <c r="U2" s="13">
        <f t="shared" ca="1" si="3"/>
        <v>10</v>
      </c>
      <c r="V2" s="13">
        <f t="shared" ca="1" si="3"/>
        <v>10</v>
      </c>
      <c r="W2" s="13">
        <f t="shared" ca="1" si="3"/>
        <v>10</v>
      </c>
      <c r="X2" s="13">
        <f t="shared" ca="1" si="3"/>
        <v>10</v>
      </c>
      <c r="Y2" s="13">
        <f t="shared" ca="1" si="3"/>
        <v>10</v>
      </c>
      <c r="Z2" s="13">
        <f t="shared" ca="1" si="3"/>
        <v>10</v>
      </c>
      <c r="AA2" s="13">
        <f t="shared" ca="1" si="3"/>
        <v>10</v>
      </c>
      <c r="AB2" s="13">
        <f t="shared" ca="1" si="3"/>
        <v>10</v>
      </c>
      <c r="AC2" s="13">
        <f t="shared" ca="1" si="3"/>
        <v>10</v>
      </c>
      <c r="AD2" s="13">
        <f t="shared" ca="1" si="3"/>
        <v>9</v>
      </c>
      <c r="AE2" s="13">
        <f t="shared" ca="1" si="3"/>
        <v>9</v>
      </c>
      <c r="AF2" s="13">
        <f t="shared" ca="1" si="3"/>
        <v>14</v>
      </c>
      <c r="AG2" s="13">
        <f t="shared" ca="1" si="3"/>
        <v>20</v>
      </c>
      <c r="AH2" s="13">
        <f t="shared" ca="1" si="3"/>
        <v>10</v>
      </c>
      <c r="AI2" s="13">
        <f t="shared" ca="1" si="3"/>
        <v>10</v>
      </c>
      <c r="AJ2" s="13">
        <f t="shared" ca="1" si="3"/>
        <v>10</v>
      </c>
      <c r="AK2" s="13">
        <f t="shared" ca="1" si="3"/>
        <v>10</v>
      </c>
      <c r="AL2" s="13">
        <f t="shared" ca="1" si="3"/>
        <v>10</v>
      </c>
      <c r="AM2" s="13">
        <f t="shared" ca="1" si="3"/>
        <v>10</v>
      </c>
      <c r="AN2" s="13">
        <f t="shared" ca="1" si="3"/>
        <v>12</v>
      </c>
      <c r="AO2" s="13">
        <f t="shared" ca="1" si="3"/>
        <v>10</v>
      </c>
      <c r="AP2" s="13">
        <f t="shared" ca="1" si="3"/>
        <v>10</v>
      </c>
      <c r="AQ2" s="13">
        <f t="shared" ca="1" si="3"/>
        <v>14</v>
      </c>
      <c r="AR2" s="13">
        <f t="shared" ca="1" si="3"/>
        <v>10</v>
      </c>
      <c r="AS2" s="13">
        <f t="shared" ca="1" si="3"/>
        <v>10</v>
      </c>
      <c r="AT2" s="13">
        <f t="shared" ca="1" si="3"/>
        <v>10</v>
      </c>
      <c r="AU2" s="13">
        <f t="shared" ca="1" si="3"/>
        <v>12</v>
      </c>
      <c r="AV2" s="13">
        <f t="shared" ca="1" si="3"/>
        <v>10</v>
      </c>
      <c r="AW2" s="13">
        <f t="shared" ca="1" si="3"/>
        <v>10</v>
      </c>
      <c r="AX2" s="13">
        <f t="shared" ca="1" si="3"/>
        <v>10</v>
      </c>
      <c r="AY2" s="13">
        <f t="shared" ca="1" si="3"/>
        <v>10</v>
      </c>
      <c r="AZ2" s="13">
        <f t="shared" ca="1" si="3"/>
        <v>10</v>
      </c>
      <c r="BA2" s="13">
        <f t="shared" ca="1" si="3"/>
        <v>10</v>
      </c>
      <c r="BB2" s="13">
        <f t="shared" ca="1" si="3"/>
        <v>10</v>
      </c>
      <c r="BC2" s="13">
        <f t="shared" ca="1" si="3"/>
        <v>10</v>
      </c>
      <c r="BD2" s="13">
        <f t="shared" ca="1" si="3"/>
        <v>10</v>
      </c>
      <c r="BE2" s="13">
        <f t="shared" ca="1" si="3"/>
        <v>10</v>
      </c>
      <c r="BF2" s="13">
        <f t="shared" ca="1" si="3"/>
        <v>10</v>
      </c>
      <c r="BG2" s="13">
        <f t="shared" ca="1" si="3"/>
        <v>29</v>
      </c>
      <c r="BH2" s="13">
        <f t="shared" ca="1" si="3"/>
        <v>12</v>
      </c>
      <c r="BI2" s="13">
        <f t="shared" ca="1" si="3"/>
        <v>9</v>
      </c>
      <c r="BJ2" s="13">
        <f t="shared" ca="1" si="3"/>
        <v>11</v>
      </c>
      <c r="BK2" s="13">
        <f t="shared" ca="1" si="3"/>
        <v>17</v>
      </c>
      <c r="BL2" s="2293"/>
      <c r="BM2" s="4"/>
      <c r="BN2" s="5">
        <v>1</v>
      </c>
      <c r="BO2" s="3"/>
      <c r="BP2" s="14">
        <f t="shared" ref="BP2:BW2" ca="1" si="4">CELL("largeur",BP2)</f>
        <v>9</v>
      </c>
      <c r="BQ2" s="14">
        <f t="shared" ca="1" si="4"/>
        <v>12</v>
      </c>
      <c r="BR2" s="14">
        <f t="shared" ca="1" si="4"/>
        <v>12</v>
      </c>
      <c r="BS2" s="14">
        <f t="shared" ca="1" si="4"/>
        <v>3</v>
      </c>
      <c r="BT2" s="14">
        <f t="shared" ca="1" si="4"/>
        <v>9</v>
      </c>
      <c r="BU2" s="14">
        <f t="shared" ca="1" si="4"/>
        <v>12</v>
      </c>
      <c r="BV2" s="14">
        <f t="shared" ca="1" si="4"/>
        <v>13</v>
      </c>
      <c r="BW2" s="14">
        <f t="shared" ca="1" si="4"/>
        <v>40</v>
      </c>
      <c r="BX2" s="3"/>
      <c r="BY2" s="2910">
        <v>5</v>
      </c>
      <c r="BZ2" s="14">
        <v>9</v>
      </c>
      <c r="CA2" s="14">
        <v>7</v>
      </c>
      <c r="CB2" s="14">
        <v>103</v>
      </c>
      <c r="CC2" s="14">
        <v>11</v>
      </c>
      <c r="CD2" s="14">
        <v>10</v>
      </c>
      <c r="CE2" s="14">
        <v>9</v>
      </c>
      <c r="CF2" s="14">
        <v>3</v>
      </c>
      <c r="CG2" s="14">
        <v>102</v>
      </c>
      <c r="CH2" s="14">
        <v>6</v>
      </c>
      <c r="CI2" s="14">
        <v>4</v>
      </c>
      <c r="CJ2" s="14">
        <v>10</v>
      </c>
      <c r="CK2" s="14">
        <v>10</v>
      </c>
      <c r="CL2" s="14">
        <v>10</v>
      </c>
      <c r="CM2" s="14">
        <v>10</v>
      </c>
      <c r="CN2" s="2910">
        <v>15</v>
      </c>
      <c r="CO2" s="2910">
        <v>11</v>
      </c>
      <c r="CP2" s="3"/>
      <c r="CQ2" s="15">
        <v>19</v>
      </c>
      <c r="CR2" s="15">
        <v>18</v>
      </c>
      <c r="CS2" s="15">
        <v>25</v>
      </c>
      <c r="CT2" s="15">
        <v>16</v>
      </c>
      <c r="CU2" s="15">
        <v>29</v>
      </c>
      <c r="CV2" s="3"/>
      <c r="CW2" s="10">
        <v>1</v>
      </c>
      <c r="CX2" s="16" t="s">
        <v>0</v>
      </c>
      <c r="CY2" s="17"/>
    </row>
    <row r="3" spans="1:103" ht="15.75" customHeight="1" thickBot="1">
      <c r="A3" s="3"/>
      <c r="M3" s="18"/>
      <c r="N3" s="18"/>
      <c r="O3" s="18"/>
      <c r="P3" s="18"/>
      <c r="Q3" s="18"/>
      <c r="R3" s="18"/>
      <c r="S3" s="18"/>
      <c r="T3" s="18"/>
      <c r="U3" s="18"/>
      <c r="V3" s="18"/>
      <c r="W3" s="18"/>
      <c r="X3" s="18"/>
      <c r="Y3" s="18"/>
      <c r="Z3" s="18"/>
      <c r="AA3" s="18"/>
      <c r="AB3" s="18"/>
      <c r="AC3" s="18"/>
      <c r="AD3" s="18"/>
      <c r="AE3" s="18"/>
      <c r="AF3" s="18"/>
      <c r="AG3" s="18"/>
      <c r="AH3" s="19"/>
      <c r="AI3" s="19"/>
      <c r="AJ3" s="19"/>
      <c r="AK3" s="19"/>
      <c r="AL3" s="19"/>
      <c r="AM3" s="19"/>
      <c r="AN3" s="20"/>
      <c r="AO3" s="21"/>
      <c r="AP3" s="22"/>
      <c r="AQ3" s="22"/>
      <c r="AR3" s="22"/>
      <c r="AS3" s="22"/>
      <c r="AT3" s="22"/>
      <c r="AU3" s="22"/>
      <c r="AV3" s="22"/>
      <c r="AW3" s="22"/>
      <c r="AX3" s="22"/>
      <c r="AY3" s="22"/>
      <c r="AZ3" s="22"/>
      <c r="BA3" s="22"/>
      <c r="BB3" s="22"/>
      <c r="BC3" s="22"/>
      <c r="BD3" s="22"/>
      <c r="BE3" s="22"/>
      <c r="BF3" s="22"/>
      <c r="BG3" s="22"/>
      <c r="BH3" s="3"/>
      <c r="BI3" s="3"/>
      <c r="BJ3" s="3"/>
      <c r="BK3" s="23" t="s">
        <v>1</v>
      </c>
      <c r="BL3" s="2293"/>
      <c r="BM3" s="4"/>
      <c r="BN3" s="5">
        <v>1</v>
      </c>
      <c r="BO3" s="3"/>
      <c r="BP3" s="24"/>
      <c r="BQ3" s="24"/>
      <c r="BR3" s="24"/>
      <c r="BS3" s="24"/>
      <c r="BT3" s="24"/>
      <c r="BU3" s="24"/>
      <c r="BV3" s="24"/>
      <c r="BW3" s="24"/>
      <c r="BX3" s="3"/>
      <c r="BY3" s="2911" t="s">
        <v>24</v>
      </c>
      <c r="BZ3" s="2912"/>
      <c r="CA3" s="2912"/>
      <c r="CB3" s="4841" t="s">
        <v>4334</v>
      </c>
      <c r="CC3" s="4841"/>
      <c r="CD3" s="4841"/>
      <c r="CE3" s="4841"/>
      <c r="CF3" s="2913"/>
      <c r="CG3" s="2913"/>
      <c r="CH3" s="2913"/>
      <c r="CI3" s="2913"/>
      <c r="CJ3" s="2913"/>
      <c r="CK3" s="2913"/>
      <c r="CL3" s="2913"/>
      <c r="CM3" s="2913"/>
      <c r="CN3" s="2913"/>
      <c r="CO3" s="2914"/>
      <c r="CP3" s="3"/>
      <c r="CQ3" s="13">
        <f ca="1">CELL("largeur",CQ3)</f>
        <v>43</v>
      </c>
      <c r="CR3" s="13">
        <f ca="1">CELL("largeur",CR3)</f>
        <v>18</v>
      </c>
      <c r="CS3" s="13">
        <f ca="1">CELL("largeur",CS3)</f>
        <v>19</v>
      </c>
      <c r="CT3" s="13">
        <f ca="1">CELL("largeur",CT3)</f>
        <v>16</v>
      </c>
      <c r="CU3" s="13">
        <f ca="1">CELL("largeur",CU3)</f>
        <v>29</v>
      </c>
      <c r="CV3" s="3"/>
      <c r="CW3" s="10">
        <v>1</v>
      </c>
      <c r="CX3" s="27">
        <f ca="1">COUNTA(A1:CW409) + COUNTBLANK(A1:CW409)</f>
        <v>43456</v>
      </c>
      <c r="CY3" s="28" t="str">
        <f>"cellules entre -cells -celdas  "&amp;" " &amp;A1&amp;" et  "&amp;CW409</f>
        <v>cellules entre -cells -celdas   A1 et  CW409</v>
      </c>
    </row>
    <row r="4" spans="1:103" ht="24" thickBot="1">
      <c r="A4" s="3"/>
      <c r="B4" s="4862"/>
      <c r="C4" s="2602"/>
      <c r="D4" s="2602"/>
      <c r="E4" s="2602"/>
      <c r="F4" s="2602"/>
      <c r="G4" s="2602"/>
      <c r="H4" s="2602"/>
      <c r="I4" s="2602"/>
      <c r="J4" s="2602"/>
      <c r="K4" s="2602"/>
      <c r="L4" s="2602"/>
      <c r="M4" s="4865" t="s">
        <v>3874</v>
      </c>
      <c r="N4" s="4865"/>
      <c r="O4" s="4865"/>
      <c r="P4" s="4865"/>
      <c r="Q4" s="4865"/>
      <c r="R4" s="4865"/>
      <c r="S4" s="4865"/>
      <c r="T4" s="4865"/>
      <c r="U4" s="4865"/>
      <c r="V4" s="4865"/>
      <c r="W4" s="4865"/>
      <c r="X4" s="4865"/>
      <c r="Y4" s="4865"/>
      <c r="Z4" s="4865"/>
      <c r="AA4" s="4865"/>
      <c r="AB4" s="4865"/>
      <c r="AC4" s="4865"/>
      <c r="AD4" s="4865"/>
      <c r="AE4" s="4865"/>
      <c r="AF4" s="4865"/>
      <c r="AG4" s="4865"/>
      <c r="AH4" s="4865"/>
      <c r="AI4" s="4865"/>
      <c r="AJ4" s="4865"/>
      <c r="AK4" s="4865"/>
      <c r="AL4" s="4865"/>
      <c r="AM4" s="4865"/>
      <c r="AN4" s="4865"/>
      <c r="AO4" s="4865"/>
      <c r="AP4" s="4865"/>
      <c r="AQ4" s="4865"/>
      <c r="AR4" s="4865"/>
      <c r="AS4" s="2188"/>
      <c r="AT4" s="2188"/>
      <c r="AU4" s="2189"/>
      <c r="AV4" s="2189"/>
      <c r="AW4" s="2190"/>
      <c r="AX4" s="20"/>
      <c r="AY4" s="20"/>
      <c r="AZ4" s="20"/>
      <c r="BA4" s="20"/>
      <c r="BB4" s="20"/>
      <c r="BC4" s="20"/>
      <c r="BD4" s="20"/>
      <c r="BE4" s="20"/>
      <c r="BF4" s="20"/>
      <c r="BG4" s="29"/>
      <c r="BH4" s="29"/>
      <c r="BI4" s="29"/>
      <c r="BJ4" s="29"/>
      <c r="BK4" s="30" t="str" cm="1">
        <f t="array" aca="1" ref="BK4" ca="1">IF(COUNTIF(B2:BK2,"&gt;0.5")=0,"Aucune",COUNTIF(B2:BK2,"&lt;0.5") &amp; " " &amp; IF(COUNTIF(B2:BK2,"&lt;0.5")&gt;1,"colonnes masquées","colonne masquée") &amp; " " &amp; _xlfn.TEXTJOIN(" ", TRUE, IF(B2:BK2&lt;0.5,B1:BK1,"")))&amp;" "</f>
        <v xml:space="preserve">0 colonne masquée  </v>
      </c>
      <c r="BL4" s="2293"/>
      <c r="BM4" s="4"/>
      <c r="BN4" s="31" t="s">
        <v>3</v>
      </c>
      <c r="BO4" s="3"/>
      <c r="BP4" s="32"/>
      <c r="BQ4" s="33"/>
      <c r="BR4" s="33"/>
      <c r="BS4" s="33"/>
      <c r="BT4" s="33"/>
      <c r="BU4" s="33"/>
      <c r="BV4" s="33"/>
      <c r="BW4" s="33"/>
      <c r="BX4" s="3"/>
      <c r="BY4" s="2911" t="s">
        <v>24</v>
      </c>
      <c r="BZ4" s="2915"/>
      <c r="CA4" s="2915"/>
      <c r="CB4" s="4842"/>
      <c r="CC4" s="4842"/>
      <c r="CD4" s="4842"/>
      <c r="CE4" s="4842"/>
      <c r="CF4" s="2916"/>
      <c r="CG4" s="2916"/>
      <c r="CH4" s="2916"/>
      <c r="CI4" s="2916"/>
      <c r="CJ4" s="2916"/>
      <c r="CK4" s="2916"/>
      <c r="CL4" s="2916"/>
      <c r="CM4" s="2916"/>
      <c r="CN4" s="2916"/>
      <c r="CO4" s="2917"/>
      <c r="CP4" s="3"/>
      <c r="CV4" s="3"/>
      <c r="CW4" s="10">
        <v>1</v>
      </c>
      <c r="CX4" s="27">
        <f ca="1">COUNTA(A1:CW409)</f>
        <v>7060</v>
      </c>
      <c r="CY4" s="28" t="s">
        <v>4</v>
      </c>
    </row>
    <row r="5" spans="1:103" ht="23.25" customHeight="1">
      <c r="A5" s="3"/>
      <c r="B5" s="4863"/>
      <c r="C5" s="2603"/>
      <c r="D5" s="2603"/>
      <c r="E5" s="2603"/>
      <c r="F5" s="2603"/>
      <c r="G5" s="2603"/>
      <c r="H5" s="2603"/>
      <c r="I5" s="2603"/>
      <c r="J5" s="2603"/>
      <c r="K5" s="2603"/>
      <c r="L5" s="2603"/>
      <c r="M5" s="4866" t="s">
        <v>4054</v>
      </c>
      <c r="N5" s="4866"/>
      <c r="O5" s="4866"/>
      <c r="P5" s="4866"/>
      <c r="Q5" s="4866"/>
      <c r="R5" s="4866"/>
      <c r="S5" s="4866"/>
      <c r="T5" s="4866"/>
      <c r="U5" s="4866"/>
      <c r="V5" s="4866"/>
      <c r="W5" s="4866"/>
      <c r="X5" s="4866"/>
      <c r="Y5" s="4866"/>
      <c r="Z5" s="4866"/>
      <c r="AA5" s="4866"/>
      <c r="AB5" s="4866"/>
      <c r="AC5" s="4866"/>
      <c r="AD5" s="4866"/>
      <c r="AE5" s="4866"/>
      <c r="AF5" s="4866"/>
      <c r="AG5" s="4866"/>
      <c r="AH5" s="4866"/>
      <c r="AI5" s="4866"/>
      <c r="AJ5" s="4866"/>
      <c r="AK5" s="4866"/>
      <c r="AL5" s="4866"/>
      <c r="AM5" s="4866"/>
      <c r="AN5" s="4866"/>
      <c r="AO5" s="4866"/>
      <c r="AP5" s="4866"/>
      <c r="AQ5" s="4866"/>
      <c r="AR5" s="4866"/>
      <c r="AS5" s="25"/>
      <c r="AT5" s="25"/>
      <c r="AU5" s="25"/>
      <c r="AV5" s="25"/>
      <c r="AW5" s="162"/>
      <c r="AX5" s="2184"/>
      <c r="AY5" s="2184"/>
      <c r="AZ5" s="2184"/>
      <c r="BA5" s="2184"/>
      <c r="BB5" s="2184"/>
      <c r="BC5" s="25"/>
      <c r="BD5" s="25"/>
      <c r="BE5" s="36"/>
      <c r="BF5" s="36"/>
      <c r="BG5" s="2184" t="s">
        <v>3613</v>
      </c>
      <c r="BH5" s="2157"/>
      <c r="BI5" s="35">
        <f ca="1">COUNTIF(B2:BK2,"&gt;0.5")</f>
        <v>62</v>
      </c>
      <c r="BJ5" s="36" t="s">
        <v>5</v>
      </c>
      <c r="BK5" s="2157"/>
      <c r="BL5" s="2293"/>
      <c r="BM5" s="37"/>
      <c r="BN5" s="38" t="str">
        <f>BN8-SUBTOTAL(103,BM11:BM139)&amp;" "&amp;"Lignes masquées"</f>
        <v>0 Lignes masquées</v>
      </c>
      <c r="BO5" s="3"/>
      <c r="BP5" s="4867" t="s">
        <v>6</v>
      </c>
      <c r="BQ5" s="4868"/>
      <c r="BR5" s="4868"/>
      <c r="BS5" s="4868"/>
      <c r="BT5" s="4868"/>
      <c r="BU5" s="4868"/>
      <c r="BV5" s="4868"/>
      <c r="BW5" s="4869"/>
      <c r="BX5" s="3"/>
      <c r="BY5" s="2911" t="s">
        <v>24</v>
      </c>
      <c r="BZ5" s="2915"/>
      <c r="CA5" s="2915"/>
      <c r="CB5" s="4842"/>
      <c r="CC5" s="4842"/>
      <c r="CD5" s="4842"/>
      <c r="CE5" s="4842"/>
      <c r="CF5" s="2918"/>
      <c r="CG5" s="4843" t="s">
        <v>4345</v>
      </c>
      <c r="CH5" s="2918"/>
      <c r="CI5" s="2918"/>
      <c r="CJ5" s="2918"/>
      <c r="CK5" s="2918"/>
      <c r="CL5" s="2918"/>
      <c r="CM5" s="2918"/>
      <c r="CN5" s="2919"/>
      <c r="CO5" s="2920"/>
      <c r="CP5" s="3"/>
      <c r="CQ5" s="4823" t="s">
        <v>4057</v>
      </c>
      <c r="CR5" s="4824"/>
      <c r="CS5" s="4824"/>
      <c r="CT5" s="4824"/>
      <c r="CU5" s="4825"/>
      <c r="CV5" s="3"/>
      <c r="CW5" s="10">
        <v>1</v>
      </c>
      <c r="CX5" s="27">
        <f ca="1">COUNTBLANK(A1:CW409)</f>
        <v>36396</v>
      </c>
      <c r="CY5" s="28" t="s">
        <v>8</v>
      </c>
    </row>
    <row r="6" spans="1:103" ht="27" customHeight="1" thickBot="1">
      <c r="A6" s="3"/>
      <c r="B6" s="4864"/>
      <c r="C6" s="2604"/>
      <c r="D6" s="2604"/>
      <c r="E6" s="2604"/>
      <c r="F6" s="2604"/>
      <c r="G6" s="2604"/>
      <c r="H6" s="2604"/>
      <c r="I6" s="2604"/>
      <c r="J6" s="2604"/>
      <c r="K6" s="2604"/>
      <c r="L6" s="2604"/>
      <c r="M6" s="44" t="s">
        <v>4330</v>
      </c>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2191"/>
      <c r="AT6" s="2191"/>
      <c r="AU6" s="2191"/>
      <c r="AV6" s="2191"/>
      <c r="AW6" s="2192"/>
      <c r="AX6" s="35"/>
      <c r="AY6" s="35"/>
      <c r="AZ6" s="35"/>
      <c r="BA6" s="35"/>
      <c r="BB6" s="35"/>
      <c r="BC6" s="35"/>
      <c r="BD6" s="36"/>
      <c r="BE6" s="36"/>
      <c r="BF6" s="25"/>
      <c r="BG6" s="2157"/>
      <c r="BH6" s="2157"/>
      <c r="BI6" s="2157"/>
      <c r="BJ6" s="2157"/>
      <c r="BK6" s="2186" t="s">
        <v>9</v>
      </c>
      <c r="BL6" s="2293"/>
      <c r="BM6" s="5">
        <v>1</v>
      </c>
      <c r="BN6" s="45" t="str">
        <f>COUNTIF(BM11:BM139,"A")&amp;" "&amp;"Lignes"&amp;" "&amp;"A"</f>
        <v>110 Lignes A</v>
      </c>
      <c r="BO6" s="3"/>
      <c r="BP6" s="4870"/>
      <c r="BQ6" s="4871"/>
      <c r="BR6" s="4871"/>
      <c r="BS6" s="4871"/>
      <c r="BT6" s="4871"/>
      <c r="BU6" s="4871"/>
      <c r="BV6" s="4871"/>
      <c r="BW6" s="4872"/>
      <c r="BX6" s="3"/>
      <c r="BY6" s="2911" t="s">
        <v>24</v>
      </c>
      <c r="BZ6" s="2976" t="s">
        <v>4335</v>
      </c>
      <c r="CA6" s="2915"/>
      <c r="CB6" s="2916"/>
      <c r="CC6" s="2916"/>
      <c r="CD6" s="2916"/>
      <c r="CE6" s="2921"/>
      <c r="CF6" s="2918"/>
      <c r="CG6" s="4843"/>
      <c r="CH6" s="2918"/>
      <c r="CI6" s="2918"/>
      <c r="CJ6" s="2918"/>
      <c r="CK6" s="2918"/>
      <c r="CL6" s="2918"/>
      <c r="CM6" s="2918"/>
      <c r="CN6" s="2919"/>
      <c r="CO6" s="2920"/>
      <c r="CP6" s="3"/>
      <c r="CQ6" s="4826"/>
      <c r="CR6" s="4827"/>
      <c r="CS6" s="4827"/>
      <c r="CT6" s="4827"/>
      <c r="CU6" s="4828"/>
      <c r="CV6" s="3"/>
      <c r="CW6" s="10">
        <v>1</v>
      </c>
      <c r="CX6" s="27">
        <f>SUM(CW1:CW407)+2</f>
        <v>409</v>
      </c>
      <c r="CY6" s="28" t="s">
        <v>11</v>
      </c>
    </row>
    <row r="7" spans="1:103" ht="24" thickBot="1">
      <c r="A7" s="3"/>
      <c r="B7" s="2605"/>
      <c r="C7" s="2605"/>
      <c r="D7" s="2605"/>
      <c r="E7" s="2605"/>
      <c r="F7" s="2605"/>
      <c r="G7" s="2605"/>
      <c r="H7" s="2605"/>
      <c r="I7" s="2605"/>
      <c r="J7" s="2605"/>
      <c r="K7" s="2605"/>
      <c r="L7" s="2605"/>
      <c r="M7" s="2187" t="s">
        <v>12</v>
      </c>
      <c r="N7" s="2187"/>
      <c r="O7" s="2187"/>
      <c r="P7" s="48" t="str">
        <f ca="1">CELL("nomfichier")</f>
        <v>D:\Données\1.UPRT\0-UPRT.fait\1-UPRT.FR-SITE-WEB\ff-fiches-fabrications\ff.fiches.fabrication.2023\ffr.restaurant.2023\[Tableau.Magique.17.12.2025.xlsx]Joël.Leboucher</v>
      </c>
      <c r="Q7" s="48"/>
      <c r="R7" s="48"/>
      <c r="S7" s="48"/>
      <c r="T7" s="48"/>
      <c r="U7" s="48"/>
      <c r="V7" s="48"/>
      <c r="W7" s="48"/>
      <c r="X7" s="48"/>
      <c r="Y7" s="48"/>
      <c r="Z7" s="48"/>
      <c r="AA7" s="48"/>
      <c r="AB7" s="49"/>
      <c r="AC7" s="49"/>
      <c r="AD7" s="50"/>
      <c r="AE7" s="50"/>
      <c r="AF7" s="50"/>
      <c r="AG7" s="50"/>
      <c r="AH7" s="50"/>
      <c r="AI7" s="50"/>
      <c r="AJ7" s="25"/>
      <c r="AK7" s="25"/>
      <c r="AL7" s="25" t="s">
        <v>13</v>
      </c>
      <c r="AM7" s="25"/>
      <c r="AN7" s="25"/>
      <c r="AO7" s="25"/>
      <c r="AP7" s="25"/>
      <c r="AQ7" s="25"/>
      <c r="AR7" s="25"/>
      <c r="AS7" s="25"/>
      <c r="AT7" s="25"/>
      <c r="AU7" s="25"/>
      <c r="AV7" s="25"/>
      <c r="AW7" s="25"/>
      <c r="AX7" s="25"/>
      <c r="AY7" s="25"/>
      <c r="AZ7" s="25"/>
      <c r="BA7" s="25"/>
      <c r="BB7" s="25"/>
      <c r="BC7" s="25"/>
      <c r="BD7" s="51"/>
      <c r="BE7" s="25"/>
      <c r="BF7" s="25"/>
      <c r="BG7" s="2157"/>
      <c r="BH7" s="2157"/>
      <c r="BI7" s="2157"/>
      <c r="BJ7" s="51" t="s">
        <v>14</v>
      </c>
      <c r="BK7" s="1" t="str">
        <f>$CW$409</f>
        <v>CW409</v>
      </c>
      <c r="BL7" s="2293"/>
      <c r="BM7" s="5">
        <v>1</v>
      </c>
      <c r="BN7" s="45" t="str">
        <f>COUNTIF(BM11:BM139,"►")&amp;" "&amp;"Lignes"&amp;" "&amp;"►"</f>
        <v>19 Lignes ►</v>
      </c>
      <c r="BO7" s="3"/>
      <c r="BP7" s="4873" t="s">
        <v>15</v>
      </c>
      <c r="BQ7" s="4874"/>
      <c r="BR7" s="4874"/>
      <c r="BS7" s="4874"/>
      <c r="BT7" s="4874"/>
      <c r="BU7" s="4874"/>
      <c r="BV7" s="4874"/>
      <c r="BW7" s="4875"/>
      <c r="BX7" s="3"/>
      <c r="BY7" s="2911" t="s">
        <v>24</v>
      </c>
      <c r="BZ7" s="25"/>
      <c r="CA7" s="25"/>
      <c r="CB7" s="2922"/>
      <c r="CC7" s="2922"/>
      <c r="CD7" s="2922"/>
      <c r="CE7" s="2922"/>
      <c r="CF7" s="2905"/>
      <c r="CG7" s="2431" t="s">
        <v>4344</v>
      </c>
      <c r="CH7" s="2923">
        <f ca="1">SUM(AF2:AN2)</f>
        <v>106</v>
      </c>
      <c r="CI7" s="2905"/>
      <c r="CJ7" s="2905"/>
      <c r="CK7" s="2905"/>
      <c r="CL7" s="2905"/>
      <c r="CM7" s="2905"/>
      <c r="CN7" s="2924"/>
      <c r="CO7" s="2925"/>
      <c r="CP7" s="3"/>
      <c r="CQ7" s="2358" t="str">
        <f>ADDRESS(ROW(AD12),COLUMN(AD12),4)</f>
        <v>AD12</v>
      </c>
      <c r="CR7" s="2407" t="s">
        <v>3819</v>
      </c>
      <c r="CS7" s="43"/>
      <c r="CT7" s="43"/>
      <c r="CU7" s="162"/>
      <c r="CV7" s="3"/>
      <c r="CW7" s="10">
        <v>1</v>
      </c>
      <c r="CX7" s="27">
        <f>SUM(A409:CV409)+1</f>
        <v>83</v>
      </c>
      <c r="CY7" s="28" t="s">
        <v>18</v>
      </c>
    </row>
    <row r="8" spans="1:103" ht="15" customHeight="1">
      <c r="A8" s="3"/>
      <c r="B8" s="2185"/>
      <c r="C8" s="2185"/>
      <c r="D8" s="2185"/>
      <c r="E8" s="2185"/>
      <c r="F8" s="2185"/>
      <c r="G8" s="2185"/>
      <c r="H8" s="2185"/>
      <c r="I8" s="2185"/>
      <c r="J8" s="2185"/>
      <c r="K8" s="2185"/>
      <c r="L8" s="2185"/>
      <c r="M8" s="4876" t="s">
        <v>4041</v>
      </c>
      <c r="N8" s="4877"/>
      <c r="O8" s="4877"/>
      <c r="P8" s="4877"/>
      <c r="Q8" s="4877"/>
      <c r="R8" s="4877"/>
      <c r="S8" s="4877"/>
      <c r="T8" s="4877"/>
      <c r="U8" s="4877"/>
      <c r="V8" s="4877"/>
      <c r="W8" s="4877"/>
      <c r="X8" s="4877"/>
      <c r="Y8" s="4877"/>
      <c r="Z8" s="4877"/>
      <c r="AA8" s="4877"/>
      <c r="AB8" s="4877"/>
      <c r="AC8" s="4877"/>
      <c r="AD8" s="4877"/>
      <c r="AE8" s="4877"/>
      <c r="AF8" s="4877"/>
      <c r="AG8" s="4877"/>
      <c r="AH8" s="4877"/>
      <c r="AI8" s="4877"/>
      <c r="AJ8" s="4877"/>
      <c r="AK8" s="4877"/>
      <c r="AL8" s="4877"/>
      <c r="AM8" s="4877"/>
      <c r="AN8" s="4877"/>
      <c r="AO8" s="4877"/>
      <c r="AP8" s="4877"/>
      <c r="AQ8" s="4877"/>
      <c r="AR8" s="4877"/>
      <c r="AS8" s="4877"/>
      <c r="AT8" s="4877"/>
      <c r="AU8" s="4877"/>
      <c r="AV8" s="4877"/>
      <c r="AW8" s="4877"/>
      <c r="AX8" s="4877"/>
      <c r="AY8" s="4877"/>
      <c r="AZ8" s="4877"/>
      <c r="BA8" s="4877"/>
      <c r="BB8" s="4877"/>
      <c r="BC8" s="4877"/>
      <c r="BD8" s="4877"/>
      <c r="BE8" s="4877"/>
      <c r="BF8" s="4877"/>
      <c r="BG8" s="4877"/>
      <c r="BH8" s="4877"/>
      <c r="BI8" s="4877"/>
      <c r="BJ8" s="4877"/>
      <c r="BK8" s="4878"/>
      <c r="BL8" s="2293"/>
      <c r="BM8" s="5">
        <v>1</v>
      </c>
      <c r="BN8" s="56">
        <f>ROWS(BM11:BM139)</f>
        <v>129</v>
      </c>
      <c r="BO8" s="3"/>
      <c r="BP8" s="57"/>
      <c r="BQ8" s="4882" t="s">
        <v>19</v>
      </c>
      <c r="BR8" s="4882"/>
      <c r="BS8" s="4882"/>
      <c r="BT8" s="4882"/>
      <c r="BU8" s="4882"/>
      <c r="BV8" s="4882"/>
      <c r="BW8" s="4883"/>
      <c r="BX8" s="3"/>
      <c r="BY8" s="2911" t="s">
        <v>24</v>
      </c>
      <c r="BZ8" s="25"/>
      <c r="CA8" s="25"/>
      <c r="CB8" s="25"/>
      <c r="CC8" s="2905"/>
      <c r="CD8" s="2905"/>
      <c r="CE8" s="2905"/>
      <c r="CF8" s="2905"/>
      <c r="CG8" s="4844" t="str">
        <f ca="1">"Largeur de cette colonne : " &amp; CG2 &amp; IF(CG2 &gt; CH7, " - Colonne trop large de " &amp; (CG2 - CH7), IF(CH7 &gt; CG2, " - Élargissez la colonne à " &amp; CH7, ""))</f>
        <v>Largeur de cette colonne : 102 - Élargissez la colonne à 106</v>
      </c>
      <c r="CH8" s="2905"/>
      <c r="CI8" s="2905"/>
      <c r="CJ8" s="2905"/>
      <c r="CK8" s="2905"/>
      <c r="CL8" s="2905"/>
      <c r="CM8" s="2905"/>
      <c r="CN8" s="2924"/>
      <c r="CO8" s="2925"/>
      <c r="CP8" s="3"/>
      <c r="CQ8" s="2359"/>
      <c r="CR8" s="2407"/>
      <c r="CS8" s="43"/>
      <c r="CT8" s="43"/>
      <c r="CU8" s="162"/>
      <c r="CV8" s="3"/>
      <c r="CW8" s="10">
        <v>1</v>
      </c>
    </row>
    <row r="9" spans="1:103" ht="15.75" customHeight="1" thickBot="1">
      <c r="A9" s="3"/>
      <c r="B9" s="2185"/>
      <c r="C9" s="2185"/>
      <c r="D9" s="2185"/>
      <c r="E9" s="2185"/>
      <c r="F9" s="2185"/>
      <c r="G9" s="2185"/>
      <c r="H9" s="2185"/>
      <c r="I9" s="2185"/>
      <c r="J9" s="2185"/>
      <c r="K9" s="2185"/>
      <c r="L9" s="2185"/>
      <c r="M9" s="4879"/>
      <c r="N9" s="4880"/>
      <c r="O9" s="4880"/>
      <c r="P9" s="4880"/>
      <c r="Q9" s="4880"/>
      <c r="R9" s="4880"/>
      <c r="S9" s="4880"/>
      <c r="T9" s="4880"/>
      <c r="U9" s="4880"/>
      <c r="V9" s="4880"/>
      <c r="W9" s="4880"/>
      <c r="X9" s="4880"/>
      <c r="Y9" s="4880"/>
      <c r="Z9" s="4880"/>
      <c r="AA9" s="4880"/>
      <c r="AB9" s="4880"/>
      <c r="AC9" s="4880"/>
      <c r="AD9" s="4880"/>
      <c r="AE9" s="4880"/>
      <c r="AF9" s="4880"/>
      <c r="AG9" s="4880"/>
      <c r="AH9" s="4880"/>
      <c r="AI9" s="4880"/>
      <c r="AJ9" s="4880"/>
      <c r="AK9" s="4880"/>
      <c r="AL9" s="4880"/>
      <c r="AM9" s="4880"/>
      <c r="AN9" s="4880"/>
      <c r="AO9" s="4880"/>
      <c r="AP9" s="4880"/>
      <c r="AQ9" s="4880"/>
      <c r="AR9" s="4880"/>
      <c r="AS9" s="4880"/>
      <c r="AT9" s="4880"/>
      <c r="AU9" s="4880"/>
      <c r="AV9" s="4880"/>
      <c r="AW9" s="4880"/>
      <c r="AX9" s="4880"/>
      <c r="AY9" s="4880"/>
      <c r="AZ9" s="4880"/>
      <c r="BA9" s="4880"/>
      <c r="BB9" s="4880"/>
      <c r="BC9" s="4880"/>
      <c r="BD9" s="4880"/>
      <c r="BE9" s="4880"/>
      <c r="BF9" s="4880"/>
      <c r="BG9" s="4880"/>
      <c r="BH9" s="4880"/>
      <c r="BI9" s="4880"/>
      <c r="BJ9" s="4880"/>
      <c r="BK9" s="4881"/>
      <c r="BL9" s="2293"/>
      <c r="BM9" s="5">
        <v>1</v>
      </c>
      <c r="BN9" s="5">
        <v>1</v>
      </c>
      <c r="BO9" s="3"/>
      <c r="BP9" s="58"/>
      <c r="BQ9" s="34"/>
      <c r="BR9" s="34"/>
      <c r="BS9" s="34"/>
      <c r="BT9" s="34"/>
      <c r="BU9" s="34"/>
      <c r="BV9" s="34"/>
      <c r="BW9" s="59"/>
      <c r="BX9" s="3"/>
      <c r="BY9" s="2911" t="s">
        <v>24</v>
      </c>
      <c r="BZ9" s="25"/>
      <c r="CA9" s="25"/>
      <c r="CB9" s="25"/>
      <c r="CC9" s="2905"/>
      <c r="CD9" s="2905"/>
      <c r="CE9" s="2905"/>
      <c r="CF9" s="2905"/>
      <c r="CG9" s="4844"/>
      <c r="CH9" s="2905"/>
      <c r="CI9" s="2905"/>
      <c r="CJ9" s="2905"/>
      <c r="CK9" s="2905"/>
      <c r="CL9" s="2905"/>
      <c r="CM9" s="2905"/>
      <c r="CN9" s="2924"/>
      <c r="CO9" s="2925"/>
      <c r="CP9" s="3"/>
      <c r="CQ9" s="2358" t="str">
        <f>ADDRESS(ROW(AD14),COLUMN(AD14),4)</f>
        <v>AD14</v>
      </c>
      <c r="CR9" s="2407" t="s">
        <v>3820</v>
      </c>
      <c r="CS9" s="43"/>
      <c r="CT9" s="43"/>
      <c r="CU9" s="162"/>
      <c r="CV9" s="3"/>
      <c r="CW9" s="10">
        <v>1</v>
      </c>
    </row>
    <row r="10" spans="1:103" ht="19.5" customHeight="1" thickBot="1">
      <c r="A10" s="3"/>
      <c r="B10" s="2157">
        <v>1</v>
      </c>
      <c r="C10" s="2157">
        <v>2</v>
      </c>
      <c r="D10" s="2157">
        <v>3</v>
      </c>
      <c r="E10" s="2157">
        <v>4</v>
      </c>
      <c r="F10" s="2157">
        <v>5</v>
      </c>
      <c r="G10" s="2157">
        <v>6</v>
      </c>
      <c r="H10" s="2157">
        <v>7</v>
      </c>
      <c r="I10" s="2157">
        <v>8</v>
      </c>
      <c r="J10" s="2157">
        <v>9</v>
      </c>
      <c r="K10" s="2157">
        <v>10</v>
      </c>
      <c r="L10" s="2157">
        <v>11</v>
      </c>
      <c r="M10" s="2157">
        <v>12</v>
      </c>
      <c r="N10" s="2157">
        <v>13</v>
      </c>
      <c r="O10" s="2157">
        <v>14</v>
      </c>
      <c r="P10" s="2157">
        <v>15</v>
      </c>
      <c r="Q10" s="2157">
        <v>16</v>
      </c>
      <c r="R10" s="2157">
        <v>17</v>
      </c>
      <c r="S10" s="2157">
        <v>18</v>
      </c>
      <c r="T10" s="2157">
        <v>19</v>
      </c>
      <c r="U10" s="2157">
        <v>20</v>
      </c>
      <c r="V10" s="2157">
        <v>21</v>
      </c>
      <c r="W10" s="2157">
        <v>22</v>
      </c>
      <c r="X10" s="2157">
        <v>23</v>
      </c>
      <c r="Y10" s="2157">
        <v>24</v>
      </c>
      <c r="Z10" s="2157">
        <v>25</v>
      </c>
      <c r="AA10" s="2157">
        <v>26</v>
      </c>
      <c r="AB10" s="2157">
        <v>27</v>
      </c>
      <c r="AC10" s="2157">
        <v>28</v>
      </c>
      <c r="AD10" s="2157">
        <v>29</v>
      </c>
      <c r="AE10" s="2157">
        <v>30</v>
      </c>
      <c r="AF10" s="2157">
        <v>31</v>
      </c>
      <c r="AG10" s="2157">
        <v>32</v>
      </c>
      <c r="AH10" s="2157">
        <v>33</v>
      </c>
      <c r="AI10" s="2157">
        <v>34</v>
      </c>
      <c r="AJ10" s="2157">
        <v>35</v>
      </c>
      <c r="AK10" s="2157">
        <v>36</v>
      </c>
      <c r="AL10" s="2157">
        <v>37</v>
      </c>
      <c r="AM10" s="2157">
        <v>38</v>
      </c>
      <c r="AN10" s="2157">
        <v>39</v>
      </c>
      <c r="AO10" s="2157">
        <v>40</v>
      </c>
      <c r="AP10" s="2157">
        <v>41</v>
      </c>
      <c r="AQ10" s="2157">
        <v>42</v>
      </c>
      <c r="AR10" s="2157">
        <v>43</v>
      </c>
      <c r="AS10" s="2157">
        <v>44</v>
      </c>
      <c r="AT10" s="2157">
        <v>45</v>
      </c>
      <c r="AU10" s="2157">
        <v>46</v>
      </c>
      <c r="AV10" s="2157">
        <v>47</v>
      </c>
      <c r="AW10" s="2157">
        <v>48</v>
      </c>
      <c r="AX10" s="2157">
        <v>49</v>
      </c>
      <c r="AY10" s="2157">
        <v>50</v>
      </c>
      <c r="AZ10" s="2157">
        <v>51</v>
      </c>
      <c r="BA10" s="2157">
        <v>52</v>
      </c>
      <c r="BB10" s="2157">
        <v>53</v>
      </c>
      <c r="BC10" s="2157">
        <v>54</v>
      </c>
      <c r="BD10" s="2157">
        <v>55</v>
      </c>
      <c r="BE10" s="2157">
        <v>56</v>
      </c>
      <c r="BF10" s="2157">
        <v>57</v>
      </c>
      <c r="BG10" s="2157">
        <v>58</v>
      </c>
      <c r="BH10" s="2157">
        <v>59</v>
      </c>
      <c r="BI10" s="2157">
        <v>60</v>
      </c>
      <c r="BJ10" s="2157">
        <v>61</v>
      </c>
      <c r="BK10" s="2157">
        <v>62</v>
      </c>
      <c r="BL10" s="2293"/>
      <c r="BM10" s="60" t="s">
        <v>24</v>
      </c>
      <c r="BN10" s="61" t="s">
        <v>25</v>
      </c>
      <c r="BO10" s="3"/>
      <c r="BP10" s="58"/>
      <c r="BQ10" s="34"/>
      <c r="BR10" s="34"/>
      <c r="BS10" s="34"/>
      <c r="BT10" s="34"/>
      <c r="BU10" s="34"/>
      <c r="BV10" s="34"/>
      <c r="BW10" s="59"/>
      <c r="BX10" s="3"/>
      <c r="BY10" s="2911" t="s">
        <v>24</v>
      </c>
      <c r="BZ10" s="25"/>
      <c r="CA10" s="25"/>
      <c r="CB10" s="25"/>
      <c r="CC10" s="2905"/>
      <c r="CD10" s="2905"/>
      <c r="CE10" s="2905"/>
      <c r="CF10" s="2905"/>
      <c r="CG10" s="2926" t="str">
        <f>"❶  collez le texte brut à découper colonne "&amp;CB29</f>
        <v>❶  collez le texte brut à découper colonne CB</v>
      </c>
      <c r="CH10" s="2905"/>
      <c r="CI10" s="2905"/>
      <c r="CJ10" s="2905"/>
      <c r="CK10" s="2905"/>
      <c r="CL10" s="2905"/>
      <c r="CM10" s="2905"/>
      <c r="CN10" s="2924"/>
      <c r="CO10" s="2925"/>
      <c r="CP10" s="3"/>
      <c r="CQ10" s="79"/>
      <c r="CR10" s="80"/>
      <c r="CS10" s="43"/>
      <c r="CT10" s="43"/>
      <c r="CU10" s="81"/>
      <c r="CV10" s="3"/>
      <c r="CW10" s="10">
        <v>1</v>
      </c>
    </row>
    <row r="11" spans="1:103" ht="21" customHeight="1">
      <c r="A11" s="3"/>
      <c r="B11" s="64" t="s">
        <v>24</v>
      </c>
      <c r="C11" s="65"/>
      <c r="D11" s="65"/>
      <c r="E11" s="65"/>
      <c r="F11" s="65"/>
      <c r="G11" s="65"/>
      <c r="H11" s="65"/>
      <c r="I11" s="65"/>
      <c r="J11" s="65"/>
      <c r="K11" s="65"/>
      <c r="L11" s="65"/>
      <c r="M11" s="4884"/>
      <c r="N11" s="4884"/>
      <c r="O11" s="4884"/>
      <c r="P11" s="4884"/>
      <c r="Q11" s="4884"/>
      <c r="R11" s="4884"/>
      <c r="S11" s="4884"/>
      <c r="T11" s="4884"/>
      <c r="U11" s="4884"/>
      <c r="V11" s="4884"/>
      <c r="W11" s="4884"/>
      <c r="X11" s="4884"/>
      <c r="Y11" s="4884"/>
      <c r="Z11" s="4884"/>
      <c r="AA11" s="4884"/>
      <c r="AB11" s="4884"/>
      <c r="AC11" s="4884"/>
      <c r="AD11" s="4884"/>
      <c r="AE11" s="4884"/>
      <c r="AF11" s="4884"/>
      <c r="AG11" s="4884"/>
      <c r="AH11" s="4884"/>
      <c r="AI11" s="4884"/>
      <c r="AJ11" s="4884"/>
      <c r="AK11" s="4884"/>
      <c r="AL11" s="4884"/>
      <c r="AM11" s="4884"/>
      <c r="AN11" s="4884"/>
      <c r="AO11" s="4884"/>
      <c r="AP11" s="4884"/>
      <c r="AQ11" s="4884"/>
      <c r="AR11" s="4884"/>
      <c r="AS11" s="4884"/>
      <c r="AT11" s="4884"/>
      <c r="AU11" s="4884"/>
      <c r="AV11" s="4884"/>
      <c r="AW11" s="4884"/>
      <c r="AX11" s="4884"/>
      <c r="AY11" s="4884"/>
      <c r="AZ11" s="4884"/>
      <c r="BA11" s="4884"/>
      <c r="BB11" s="4884"/>
      <c r="BC11" s="4884"/>
      <c r="BD11" s="4884"/>
      <c r="BE11" s="4884"/>
      <c r="BF11" s="4884"/>
      <c r="BG11" s="4884"/>
      <c r="BH11" s="4884"/>
      <c r="BI11" s="4884"/>
      <c r="BJ11" s="4884"/>
      <c r="BK11" s="4885"/>
      <c r="BL11" s="2293"/>
      <c r="BM11" s="72" t="str">
        <f t="shared" ref="BM11:BM42" si="5">B12</f>
        <v>A</v>
      </c>
      <c r="BN11" s="66" t="s">
        <v>30</v>
      </c>
      <c r="BO11" s="3"/>
      <c r="BP11" s="67"/>
      <c r="BQ11" s="43"/>
      <c r="BR11" s="43"/>
      <c r="BS11" s="43"/>
      <c r="BT11" s="43"/>
      <c r="BU11" s="43"/>
      <c r="BV11" s="43"/>
      <c r="BW11" s="68"/>
      <c r="BX11" s="3"/>
      <c r="BY11" s="2911" t="s">
        <v>24</v>
      </c>
      <c r="BZ11" s="25"/>
      <c r="CA11" s="25"/>
      <c r="CB11" s="25"/>
      <c r="CC11" s="2905"/>
      <c r="CD11" s="2905"/>
      <c r="CE11" s="2905"/>
      <c r="CF11" s="2905"/>
      <c r="CG11" s="2926" t="s">
        <v>4345</v>
      </c>
      <c r="CH11" s="2905"/>
      <c r="CI11" s="2905"/>
      <c r="CJ11" s="2905"/>
      <c r="CK11" s="2905"/>
      <c r="CL11" s="2905"/>
      <c r="CM11" s="2905"/>
      <c r="CN11" s="2924"/>
      <c r="CO11" s="2925"/>
      <c r="CP11" s="3"/>
      <c r="CQ11" s="2354" t="s">
        <v>3821</v>
      </c>
      <c r="CR11" s="2380"/>
      <c r="CS11" s="2380"/>
      <c r="CT11" s="2380"/>
      <c r="CU11" s="2381"/>
      <c r="CV11" s="3"/>
      <c r="CW11" s="10">
        <v>1</v>
      </c>
    </row>
    <row r="12" spans="1:103" ht="21" customHeight="1">
      <c r="A12" s="3"/>
      <c r="B12" s="72" t="s">
        <v>24</v>
      </c>
      <c r="C12" s="4747" t="s">
        <v>4371</v>
      </c>
      <c r="D12" s="4748"/>
      <c r="E12" s="4748"/>
      <c r="F12" s="4748"/>
      <c r="G12" s="4748"/>
      <c r="H12" s="4748"/>
      <c r="I12" s="4748"/>
      <c r="J12" s="4748"/>
      <c r="K12" s="4749"/>
      <c r="L12" s="4750"/>
      <c r="M12" s="4751" t="s">
        <v>35</v>
      </c>
      <c r="N12" s="4756"/>
      <c r="O12" s="4757"/>
      <c r="P12" s="4757"/>
      <c r="Q12" s="4757"/>
      <c r="R12" s="4757"/>
      <c r="S12" s="4757"/>
      <c r="T12" s="4757"/>
      <c r="U12" s="4757"/>
      <c r="V12" s="4757"/>
      <c r="W12" s="4757"/>
      <c r="X12" s="4757"/>
      <c r="Y12" s="4757"/>
      <c r="Z12" s="4757"/>
      <c r="AA12" s="4757"/>
      <c r="AB12" s="4757"/>
      <c r="AC12" s="4857" t="s">
        <v>36</v>
      </c>
      <c r="AD12" s="4858" t="s">
        <v>4331</v>
      </c>
      <c r="AE12" s="4858"/>
      <c r="AF12" s="4858"/>
      <c r="AG12" s="4858"/>
      <c r="AH12" s="4858"/>
      <c r="AI12" s="4858"/>
      <c r="AJ12" s="4858"/>
      <c r="AK12" s="4858"/>
      <c r="AL12" s="4858"/>
      <c r="AM12" s="4858"/>
      <c r="AN12" s="4858"/>
      <c r="AO12" s="4858"/>
      <c r="AP12" s="4858"/>
      <c r="AQ12" s="4858"/>
      <c r="AR12" s="4858"/>
      <c r="AS12" s="4858"/>
      <c r="AT12" s="4858"/>
      <c r="AU12" s="4858"/>
      <c r="AV12" s="4858"/>
      <c r="AW12" s="4858"/>
      <c r="AX12" s="4858"/>
      <c r="AY12" s="4858"/>
      <c r="AZ12" s="4858"/>
      <c r="BA12" s="4858"/>
      <c r="BB12" s="4858"/>
      <c r="BC12" s="4858"/>
      <c r="BD12" s="4858"/>
      <c r="BE12" s="4858"/>
      <c r="BF12" s="4858"/>
      <c r="BG12" s="4858"/>
      <c r="BH12" s="4859" t="s">
        <v>942</v>
      </c>
      <c r="BI12" s="4859"/>
      <c r="BJ12" s="4859"/>
      <c r="BK12" s="4886" t="str">
        <f>LEFT(AD12,1)</f>
        <v>e</v>
      </c>
      <c r="BL12" s="2293"/>
      <c r="BM12" s="72" t="str">
        <f t="shared" si="5"/>
        <v>A</v>
      </c>
      <c r="BN12" s="73" t="s">
        <v>37</v>
      </c>
      <c r="BO12" s="3"/>
      <c r="BP12" s="67"/>
      <c r="BQ12" s="43"/>
      <c r="BR12" s="43"/>
      <c r="BS12" s="43"/>
      <c r="BT12" s="43"/>
      <c r="BU12" s="43"/>
      <c r="BV12" s="43"/>
      <c r="BW12" s="68"/>
      <c r="BX12" s="3"/>
      <c r="BY12" s="2911" t="s">
        <v>24</v>
      </c>
      <c r="BZ12" s="25"/>
      <c r="CA12" s="25"/>
      <c r="CB12" s="25"/>
      <c r="CC12" s="2789"/>
      <c r="CD12" s="2789"/>
      <c r="CE12" s="2789"/>
      <c r="CF12" s="2789"/>
      <c r="CG12" s="2926" t="s">
        <v>4336</v>
      </c>
      <c r="CH12" s="2789"/>
      <c r="CI12" s="2789"/>
      <c r="CJ12" s="2789"/>
      <c r="CK12" s="2789"/>
      <c r="CL12" s="2789"/>
      <c r="CM12" s="2789"/>
      <c r="CN12" s="2924"/>
      <c r="CO12" s="2925"/>
      <c r="CP12" s="3"/>
      <c r="CQ12" s="2353" t="s">
        <v>3822</v>
      </c>
      <c r="CR12" s="2382"/>
      <c r="CS12" s="2382"/>
      <c r="CT12" s="2382"/>
      <c r="CU12" s="2383"/>
      <c r="CV12" s="3"/>
      <c r="CW12" s="10">
        <v>1</v>
      </c>
    </row>
    <row r="13" spans="1:103" ht="21" customHeight="1">
      <c r="A13" s="3"/>
      <c r="B13" s="72" t="s">
        <v>24</v>
      </c>
      <c r="C13" s="4752"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13" s="4748"/>
      <c r="E13" s="4748"/>
      <c r="F13" s="4748"/>
      <c r="G13" s="4748"/>
      <c r="H13" s="4748"/>
      <c r="I13" s="4748"/>
      <c r="J13" s="4748"/>
      <c r="K13" s="4749"/>
      <c r="L13" s="4749"/>
      <c r="M13" s="4753" t="s">
        <v>40</v>
      </c>
      <c r="N13" s="4756"/>
      <c r="O13" s="4757"/>
      <c r="P13" s="4757"/>
      <c r="Q13" s="4757"/>
      <c r="R13" s="4757"/>
      <c r="S13" s="4757"/>
      <c r="T13" s="4757"/>
      <c r="U13" s="4757"/>
      <c r="V13" s="4757"/>
      <c r="W13" s="4757"/>
      <c r="X13" s="4757"/>
      <c r="Y13" s="4757"/>
      <c r="Z13" s="4757"/>
      <c r="AA13" s="4757"/>
      <c r="AB13" s="4757"/>
      <c r="AC13" s="4857"/>
      <c r="AD13" s="4858"/>
      <c r="AE13" s="4858"/>
      <c r="AF13" s="4858"/>
      <c r="AG13" s="4858"/>
      <c r="AH13" s="4858"/>
      <c r="AI13" s="4858"/>
      <c r="AJ13" s="4858"/>
      <c r="AK13" s="4858"/>
      <c r="AL13" s="4858"/>
      <c r="AM13" s="4858"/>
      <c r="AN13" s="4858"/>
      <c r="AO13" s="4858"/>
      <c r="AP13" s="4858"/>
      <c r="AQ13" s="4858"/>
      <c r="AR13" s="4858"/>
      <c r="AS13" s="4858"/>
      <c r="AT13" s="4858"/>
      <c r="AU13" s="4858"/>
      <c r="AV13" s="4858"/>
      <c r="AW13" s="4858"/>
      <c r="AX13" s="4858"/>
      <c r="AY13" s="4858"/>
      <c r="AZ13" s="4858"/>
      <c r="BA13" s="4858"/>
      <c r="BB13" s="4858"/>
      <c r="BC13" s="4858"/>
      <c r="BD13" s="4858"/>
      <c r="BE13" s="4858"/>
      <c r="BF13" s="4858"/>
      <c r="BG13" s="4858"/>
      <c r="BH13" s="4859"/>
      <c r="BI13" s="4859"/>
      <c r="BJ13" s="4859"/>
      <c r="BK13" s="4886"/>
      <c r="BL13" s="2293"/>
      <c r="BM13" s="72" t="str">
        <f t="shared" si="5"/>
        <v>A</v>
      </c>
      <c r="BN13" s="78" t="s">
        <v>41</v>
      </c>
      <c r="BO13" s="3"/>
      <c r="BP13" s="67"/>
      <c r="BQ13" s="43"/>
      <c r="BR13" s="43"/>
      <c r="BS13" s="43"/>
      <c r="BT13" s="43"/>
      <c r="BU13" s="43"/>
      <c r="BV13" s="43"/>
      <c r="BW13" s="68"/>
      <c r="BX13" s="3"/>
      <c r="BY13" s="2911" t="s">
        <v>24</v>
      </c>
      <c r="BZ13" s="97"/>
      <c r="CA13" s="97"/>
      <c r="CB13" s="97"/>
      <c r="CC13" s="97"/>
      <c r="CD13" s="97"/>
      <c r="CE13" s="97"/>
      <c r="CF13" s="97"/>
      <c r="CG13" s="2926" t="s">
        <v>4346</v>
      </c>
      <c r="CH13" s="2927"/>
      <c r="CI13" s="4831" t="s">
        <v>4337</v>
      </c>
      <c r="CJ13" s="4831"/>
      <c r="CK13" s="4831"/>
      <c r="CL13" s="4831"/>
      <c r="CM13" s="4831"/>
      <c r="CN13" s="4831"/>
      <c r="CO13" s="2925"/>
      <c r="CP13" s="3"/>
      <c r="CQ13" s="2409" t="s">
        <v>3866</v>
      </c>
      <c r="CR13" s="2410" t="s">
        <v>3823</v>
      </c>
      <c r="CS13" s="2411"/>
      <c r="CT13" s="2411"/>
      <c r="CU13" s="2412"/>
      <c r="CV13" s="3"/>
      <c r="CW13" s="10">
        <v>1</v>
      </c>
    </row>
    <row r="14" spans="1:103" ht="21" customHeight="1">
      <c r="A14" s="3"/>
      <c r="B14" s="72" t="s">
        <v>24</v>
      </c>
      <c r="C14" s="4897" t="str">
        <f ca="1">_xlfn.FORMULATEXT(C13)</f>
        <v>=SI(ESTNUM(SIERREUR(CNUM("0,5");""));"ATTENTION : sur cet ordinateur, le séparateur décimal est la VIRGULE";SI(ESTNUM(SIERREUR(CNUM("0.5");""));"  OK. TOUT VA BIEN : sur cet ordinateur. le séparateur décimal est le POINT";"Impossible de déterminer le séparateur décimal"))</v>
      </c>
      <c r="D14" s="4898"/>
      <c r="E14" s="4898"/>
      <c r="F14" s="4898"/>
      <c r="G14" s="4898"/>
      <c r="H14" s="4898"/>
      <c r="I14" s="4898"/>
      <c r="J14" s="4898"/>
      <c r="K14" s="4749"/>
      <c r="L14" s="4749"/>
      <c r="M14" s="4754"/>
      <c r="N14" s="4756"/>
      <c r="O14" s="4757"/>
      <c r="P14" s="4757"/>
      <c r="Q14" s="4757"/>
      <c r="R14" s="4757"/>
      <c r="S14" s="4757"/>
      <c r="T14" s="4757"/>
      <c r="U14" s="4757"/>
      <c r="V14" s="4757"/>
      <c r="W14" s="4757"/>
      <c r="X14" s="4757"/>
      <c r="Y14" s="4757"/>
      <c r="Z14" s="4757"/>
      <c r="AA14" s="4757"/>
      <c r="AB14" s="4757"/>
      <c r="AC14" s="4758" t="s">
        <v>4038</v>
      </c>
      <c r="AD14" s="92" t="s">
        <v>44</v>
      </c>
      <c r="AE14" s="93" t="s">
        <v>3622</v>
      </c>
      <c r="AF14" s="94"/>
      <c r="AG14" s="95"/>
      <c r="AH14" s="95"/>
      <c r="AI14" s="95"/>
      <c r="AJ14" s="25"/>
      <c r="AL14" s="96"/>
      <c r="AM14" s="96"/>
      <c r="AO14" s="2167"/>
      <c r="AP14" s="2167"/>
      <c r="AQ14" s="2167" t="str">
        <f>AN16&amp;"  "&amp;AO16&amp;" ► Famille = "&amp;BH12&amp;" ► "&amp;AD12</f>
        <v>③Recette mère ►  HARICOT DE MOUTON ► Famille = cuisine-protéines-PORC ► exemple HARICOT DE MOUTON OU CASSOULET TOULOUSAIN</v>
      </c>
      <c r="AR14" s="2167"/>
      <c r="AS14" s="2167"/>
      <c r="AT14" s="2167"/>
      <c r="AU14" s="2167"/>
      <c r="AV14" s="2167"/>
      <c r="AW14" s="2167"/>
      <c r="AX14" s="2167"/>
      <c r="AY14" s="2167"/>
      <c r="AZ14" s="2167"/>
      <c r="BA14" s="2167"/>
      <c r="BB14" s="2167"/>
      <c r="BC14" s="2999"/>
      <c r="BD14" s="2999"/>
      <c r="BE14" s="3000" t="s">
        <v>3815</v>
      </c>
      <c r="BF14" s="2999"/>
      <c r="BG14" s="2999"/>
      <c r="BH14" s="2999"/>
      <c r="BI14" s="2999"/>
      <c r="BJ14" s="2999"/>
      <c r="BK14" s="3001"/>
      <c r="BL14" s="2293"/>
      <c r="BM14" s="72" t="str">
        <f t="shared" si="5"/>
        <v>A</v>
      </c>
      <c r="BN14" s="66" t="s">
        <v>45</v>
      </c>
      <c r="BO14" s="3"/>
      <c r="BP14" s="67"/>
      <c r="BQ14" s="43"/>
      <c r="BR14" s="43"/>
      <c r="BS14" s="43"/>
      <c r="BT14" s="43"/>
      <c r="BU14" s="43"/>
      <c r="BV14" s="43"/>
      <c r="BW14" s="68"/>
      <c r="BX14" s="3"/>
      <c r="BY14" s="2911" t="s">
        <v>24</v>
      </c>
      <c r="BZ14" s="97"/>
      <c r="CA14" s="97"/>
      <c r="CB14" s="97"/>
      <c r="CC14" s="97"/>
      <c r="CD14" s="97"/>
      <c r="CE14" s="97"/>
      <c r="CF14" s="97"/>
      <c r="CG14" s="4833" t="s">
        <v>4347</v>
      </c>
      <c r="CH14" s="2927"/>
      <c r="CI14" s="4831"/>
      <c r="CJ14" s="4831"/>
      <c r="CK14" s="4831"/>
      <c r="CL14" s="4831"/>
      <c r="CM14" s="4831"/>
      <c r="CN14" s="4831"/>
      <c r="CO14" s="2925"/>
      <c r="CP14" s="3"/>
      <c r="CQ14" s="2599" t="str">
        <f>HYPERLINK("#"&amp;AO15, " "&amp;AO15)</f>
        <v xml:space="preserve"> ③ AO16 ▼  Recette mère</v>
      </c>
      <c r="CR14" s="2398" t="s">
        <v>3865</v>
      </c>
      <c r="CS14" s="2399"/>
      <c r="CT14" s="2384"/>
      <c r="CU14" s="162"/>
      <c r="CV14" s="3"/>
      <c r="CW14" s="10">
        <v>1</v>
      </c>
    </row>
    <row r="15" spans="1:103" ht="21" customHeight="1">
      <c r="A15" s="3"/>
      <c r="B15" s="72" t="s">
        <v>24</v>
      </c>
      <c r="C15" s="4897"/>
      <c r="D15" s="4898"/>
      <c r="E15" s="4898"/>
      <c r="F15" s="4898"/>
      <c r="G15" s="4898"/>
      <c r="H15" s="4898"/>
      <c r="I15" s="4898"/>
      <c r="J15" s="4898"/>
      <c r="K15" s="4749"/>
      <c r="L15" s="4749"/>
      <c r="M15" s="4755" t="s">
        <v>49</v>
      </c>
      <c r="N15" s="4756"/>
      <c r="O15" s="4757"/>
      <c r="P15" s="4757"/>
      <c r="Q15" s="4757"/>
      <c r="R15" s="4757"/>
      <c r="S15" s="4757"/>
      <c r="T15" s="4757"/>
      <c r="U15" s="4757"/>
      <c r="V15" s="4757"/>
      <c r="W15" s="4757"/>
      <c r="X15" s="4759"/>
      <c r="Y15" s="4759"/>
      <c r="Z15" s="4759"/>
      <c r="AA15" s="4759"/>
      <c r="AB15" s="4759"/>
      <c r="AC15" s="4760" t="s">
        <v>4039</v>
      </c>
      <c r="AD15" s="107"/>
      <c r="AE15" s="107"/>
      <c r="AF15" s="108"/>
      <c r="AG15" s="108"/>
      <c r="AH15" s="108"/>
      <c r="AI15" s="108"/>
      <c r="AJ15" s="109"/>
      <c r="AK15" s="109"/>
      <c r="AL15" s="109"/>
      <c r="AM15" s="109"/>
      <c r="AN15" s="1"/>
      <c r="AO15" s="1" t="str">
        <f>"③ "&amp;ADDRESS(ROW(AO16),COLUMN(AO16),4)&amp;" ▼  Recette mère"</f>
        <v>③ AO16 ▼  Recette mère</v>
      </c>
      <c r="AP15" s="2370"/>
      <c r="AQ15" s="109"/>
      <c r="AR15" s="109"/>
      <c r="AS15" s="2167"/>
      <c r="AT15" s="2167"/>
      <c r="AU15" s="2167"/>
      <c r="AV15" s="2167"/>
      <c r="AW15" s="2167"/>
      <c r="AX15" s="2167"/>
      <c r="AY15" s="2167"/>
      <c r="AZ15" s="2167"/>
      <c r="BA15" s="2167"/>
      <c r="BB15" s="2167"/>
      <c r="BC15" s="2999"/>
      <c r="BD15" s="3002" t="s">
        <v>3616</v>
      </c>
      <c r="BE15" s="2203" t="s">
        <v>3617</v>
      </c>
      <c r="BF15" s="2203" t="s">
        <v>3618</v>
      </c>
      <c r="BG15" s="2203" t="s">
        <v>24</v>
      </c>
      <c r="BH15" s="2203" t="s">
        <v>3619</v>
      </c>
      <c r="BI15" s="2203" t="s">
        <v>3791</v>
      </c>
      <c r="BJ15" s="2514" t="s">
        <v>3792</v>
      </c>
      <c r="BK15" s="2515" t="s">
        <v>3817</v>
      </c>
      <c r="BL15" s="2293"/>
      <c r="BM15" s="72" t="str">
        <f t="shared" si="5"/>
        <v>A</v>
      </c>
      <c r="BN15" s="66" t="s">
        <v>50</v>
      </c>
      <c r="BO15" s="3"/>
      <c r="BP15" s="67"/>
      <c r="BQ15" s="43"/>
      <c r="BR15" s="43"/>
      <c r="BS15" s="43"/>
      <c r="BT15" s="43"/>
      <c r="BU15" s="43"/>
      <c r="BV15" s="43"/>
      <c r="BW15" s="68"/>
      <c r="BX15" s="3"/>
      <c r="BY15" s="2911" t="s">
        <v>24</v>
      </c>
      <c r="BZ15" s="97"/>
      <c r="CA15" s="97"/>
      <c r="CB15" s="97"/>
      <c r="CC15" s="97"/>
      <c r="CD15" s="97"/>
      <c r="CE15" s="97"/>
      <c r="CF15" s="97"/>
      <c r="CG15" s="4833"/>
      <c r="CH15" s="2927"/>
      <c r="CI15" s="4831"/>
      <c r="CJ15" s="4831"/>
      <c r="CK15" s="4831"/>
      <c r="CL15" s="4831"/>
      <c r="CM15" s="4831"/>
      <c r="CN15" s="4831"/>
      <c r="CO15" s="2925"/>
      <c r="CP15" s="3"/>
      <c r="CQ15" s="2600" t="str">
        <f>HYPERLINK("#"&amp;ADDRESS(ROW(AH28),COLUMN(AH28),4)," "&amp;AH28)</f>
        <v xml:space="preserve"> ④ AI28 Nom des recettes - le/la ► </v>
      </c>
      <c r="CR15" s="2398" t="s">
        <v>3864</v>
      </c>
      <c r="CS15" s="2384"/>
      <c r="CT15" s="2384"/>
      <c r="CU15" s="162"/>
      <c r="CV15" s="3"/>
      <c r="CW15" s="10">
        <v>1</v>
      </c>
    </row>
    <row r="16" spans="1:103" ht="21" customHeight="1">
      <c r="A16" s="3"/>
      <c r="B16" s="72" t="s">
        <v>24</v>
      </c>
      <c r="C16" s="2902" t="s">
        <v>3872</v>
      </c>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4" t="s">
        <v>3873</v>
      </c>
      <c r="AD16" s="2168"/>
      <c r="AE16" s="2168"/>
      <c r="AF16" s="2168"/>
      <c r="AG16" s="2168"/>
      <c r="AH16" s="2168"/>
      <c r="AI16" s="2168"/>
      <c r="AJ16" s="2169" t="str">
        <f>UPPER(LEFT(AD12,1))&amp;" "&amp;AD12&amp;" | "&amp;BH12&amp;"| "&amp;AD14&amp;" "&amp;AE14</f>
        <v>E exemple HARICOT DE MOUTON OU CASSOULET TOULOUSAIN | cuisine-protéines-PORC| Auteur Grosmann et Le franc la cuisine de collectivité BPI 2007</v>
      </c>
      <c r="AK16" s="2170"/>
      <c r="AL16" s="2171" t="s">
        <v>53</v>
      </c>
      <c r="AM16" s="2172" t="s">
        <v>54</v>
      </c>
      <c r="AN16" s="2173" t="str">
        <f>IF(ISTEXT(AO16),"③Recette mère ►",AM16)</f>
        <v>③Recette mère ►</v>
      </c>
      <c r="AO16" s="2174" t="s">
        <v>3621</v>
      </c>
      <c r="AP16" s="2175"/>
      <c r="AQ16" s="2175"/>
      <c r="AR16" s="95"/>
      <c r="AS16" s="4771"/>
      <c r="AT16" s="4771"/>
      <c r="AU16" s="4771"/>
      <c r="AV16" s="4771"/>
      <c r="AW16" s="4771"/>
      <c r="AX16" s="4771"/>
      <c r="AY16" s="4771"/>
      <c r="AZ16" s="4771"/>
      <c r="BA16" s="4771"/>
      <c r="BB16" s="4771"/>
      <c r="BC16" s="95"/>
      <c r="BD16" s="51" t="s">
        <v>3816</v>
      </c>
      <c r="BE16" s="2204">
        <v>100</v>
      </c>
      <c r="BF16" s="2205">
        <v>107</v>
      </c>
      <c r="BG16" s="2204">
        <v>100</v>
      </c>
      <c r="BH16" s="2205">
        <v>100</v>
      </c>
      <c r="BI16" s="2204">
        <v>100</v>
      </c>
      <c r="BJ16" s="2516">
        <v>100</v>
      </c>
      <c r="BK16" s="2517">
        <f>SUM(BE16:BJ16)</f>
        <v>607</v>
      </c>
      <c r="BL16" s="2293"/>
      <c r="BM16" s="72" t="str">
        <f t="shared" si="5"/>
        <v>A</v>
      </c>
      <c r="BN16" s="66" t="s">
        <v>55</v>
      </c>
      <c r="BO16" s="3"/>
      <c r="BP16" s="67"/>
      <c r="BQ16" s="43"/>
      <c r="BR16" s="43"/>
      <c r="BS16" s="43"/>
      <c r="BT16" s="43"/>
      <c r="BU16" s="43"/>
      <c r="BV16" s="43"/>
      <c r="BW16" s="68"/>
      <c r="BX16" s="3"/>
      <c r="BY16" s="2911" t="s">
        <v>24</v>
      </c>
      <c r="BZ16" s="97"/>
      <c r="CA16" s="97"/>
      <c r="CB16" s="97"/>
      <c r="CC16" s="97"/>
      <c r="CD16" s="97"/>
      <c r="CE16" s="97"/>
      <c r="CF16" s="97"/>
      <c r="CG16" s="2928" t="s">
        <v>3890</v>
      </c>
      <c r="CH16" s="2927"/>
      <c r="CI16" s="4832" t="s">
        <v>4348</v>
      </c>
      <c r="CJ16" s="4832"/>
      <c r="CK16" s="4832"/>
      <c r="CL16" s="4832"/>
      <c r="CM16" s="4832"/>
      <c r="CN16" s="4832"/>
      <c r="CO16" s="2925"/>
      <c r="CP16" s="3"/>
      <c r="CQ16" s="2600" t="str">
        <f>HYPERLINK("#"&amp;ADDRESS(ROW(AE31),COLUMN(AE31),4), "  " &amp; AE31)</f>
        <v xml:space="preserve">  ❺ AE31 Denrées  ▼ </v>
      </c>
      <c r="CR16" s="2360" t="s">
        <v>3863</v>
      </c>
      <c r="CS16" s="2399"/>
      <c r="CT16" s="2400"/>
      <c r="CU16" s="162"/>
      <c r="CV16" s="3"/>
      <c r="CW16" s="10">
        <v>1</v>
      </c>
    </row>
    <row r="17" spans="1:101" ht="21" customHeight="1">
      <c r="A17" s="3"/>
      <c r="B17" s="72" t="s">
        <v>24</v>
      </c>
      <c r="C17" s="2984"/>
      <c r="D17" s="2984"/>
      <c r="E17" s="2984"/>
      <c r="F17" s="2984"/>
      <c r="G17" s="2984"/>
      <c r="H17" s="2984"/>
      <c r="I17" s="2984"/>
      <c r="J17" s="2984"/>
      <c r="K17" s="2984"/>
      <c r="L17" s="4746"/>
      <c r="M17" s="4761" t="s">
        <v>58</v>
      </c>
      <c r="N17" s="4761"/>
      <c r="O17" s="4761"/>
      <c r="P17" s="4761"/>
      <c r="Q17" s="4761"/>
      <c r="R17" s="4761"/>
      <c r="S17" s="4761"/>
      <c r="T17" s="4761"/>
      <c r="U17" s="4761"/>
      <c r="V17" s="4761"/>
      <c r="W17" s="4761"/>
      <c r="X17" s="4761"/>
      <c r="Y17" s="4761"/>
      <c r="Z17" s="4761"/>
      <c r="AA17" s="4761"/>
      <c r="AB17" s="4761"/>
      <c r="AC17" s="4761"/>
      <c r="AD17" s="4762"/>
      <c r="AE17" s="4762"/>
      <c r="AF17" s="4762"/>
      <c r="AG17" s="4762"/>
      <c r="AH17" s="4762"/>
      <c r="AI17" s="4762"/>
      <c r="AJ17" s="4762"/>
      <c r="AK17" s="4762"/>
      <c r="AL17" s="4762"/>
      <c r="AM17" s="4763" t="s">
        <v>4040</v>
      </c>
      <c r="AN17" s="4899">
        <f ca="1">NOW()</f>
        <v>46009.35330185185</v>
      </c>
      <c r="AO17" s="4899"/>
      <c r="AP17" s="4899"/>
      <c r="AQ17" s="4899"/>
      <c r="AR17" s="4892" t="str">
        <f>C13</f>
        <v xml:space="preserve">  OK. TOUT VA BIEN : sur cet ordinateur. le séparateur décimal est le POINT</v>
      </c>
      <c r="AS17" s="4892"/>
      <c r="AT17" s="4892"/>
      <c r="AU17" s="4892"/>
      <c r="AV17" s="4892"/>
      <c r="AW17" s="4892"/>
      <c r="AX17" s="4892"/>
      <c r="AY17" s="2997"/>
      <c r="AZ17" s="2997"/>
      <c r="BA17" s="2997"/>
      <c r="BB17" s="2997"/>
      <c r="BC17" s="2176"/>
      <c r="BD17" s="2352" t="s">
        <v>3818</v>
      </c>
      <c r="BE17" s="2206">
        <v>50</v>
      </c>
      <c r="BF17" s="2207">
        <v>80</v>
      </c>
      <c r="BG17" s="2206">
        <v>100</v>
      </c>
      <c r="BH17" s="2207">
        <v>120</v>
      </c>
      <c r="BI17" s="2206">
        <v>90</v>
      </c>
      <c r="BJ17" s="2518">
        <v>80</v>
      </c>
      <c r="BK17" s="2519"/>
      <c r="BL17" s="2293"/>
      <c r="BM17" s="72" t="str">
        <f t="shared" si="5"/>
        <v>A</v>
      </c>
      <c r="BN17" s="4861" t="s">
        <v>59</v>
      </c>
      <c r="BO17" s="3"/>
      <c r="BP17" s="67"/>
      <c r="BQ17" s="43"/>
      <c r="BR17" s="43"/>
      <c r="BS17" s="43"/>
      <c r="BT17" s="43"/>
      <c r="BU17" s="43"/>
      <c r="BV17" s="43"/>
      <c r="BW17" s="68"/>
      <c r="BX17" s="3"/>
      <c r="BY17" s="2911" t="s">
        <v>24</v>
      </c>
      <c r="BZ17" s="97"/>
      <c r="CA17" s="97"/>
      <c r="CB17" s="4834" t="str">
        <f>"❶ COLLEZ LE TEXTE BRUT  A DÉCOUPER  DANS CETTE COLONNE ▼ "&amp;SUBSTITUTE(ADDRESS(1,COLUMN(),4),"1","")</f>
        <v>❶ COLLEZ LE TEXTE BRUT  A DÉCOUPER  DANS CETTE COLONNE ▼ CB</v>
      </c>
      <c r="CC17" s="97"/>
      <c r="CD17" s="97"/>
      <c r="CE17" s="97"/>
      <c r="CF17" s="97"/>
      <c r="CG17" s="4835">
        <v>100</v>
      </c>
      <c r="CH17" s="2929"/>
      <c r="CI17" s="4832"/>
      <c r="CJ17" s="4832"/>
      <c r="CK17" s="4832"/>
      <c r="CL17" s="4832"/>
      <c r="CM17" s="4832"/>
      <c r="CN17" s="4832"/>
      <c r="CO17" s="2925"/>
      <c r="CP17" s="3"/>
      <c r="CQ17" s="2600" t="str">
        <f>HYPERLINK("#"&amp;ADDRESS(ROW(L30),COLUMN(L30),4), "⑥ colonne "&amp;SUBSTITUTE(ADDRESS(1,COLUMN(L30),4),"1","")&amp;" · ligne "&amp;ROW(L30))</f>
        <v>⑥ colonne L · ligne 30</v>
      </c>
      <c r="CR17" s="2399" t="s">
        <v>3862</v>
      </c>
      <c r="CS17" s="2399"/>
      <c r="CT17" s="2400"/>
      <c r="CU17" s="2401"/>
      <c r="CV17" s="3"/>
      <c r="CW17" s="10">
        <v>1</v>
      </c>
    </row>
    <row r="18" spans="1:101" ht="21" customHeight="1">
      <c r="A18" s="3"/>
      <c r="B18" s="72" t="s">
        <v>24</v>
      </c>
      <c r="C18" s="2984"/>
      <c r="D18" s="2984"/>
      <c r="E18" s="2984"/>
      <c r="F18" s="2984"/>
      <c r="G18" s="2984"/>
      <c r="H18" s="2984"/>
      <c r="I18" s="2984"/>
      <c r="J18" s="2984"/>
      <c r="K18" s="2984"/>
      <c r="L18" s="4845" t="s">
        <v>65</v>
      </c>
      <c r="M18" s="4848"/>
      <c r="N18" s="4848"/>
      <c r="O18" s="4848"/>
      <c r="P18" s="4848"/>
      <c r="Q18" s="4848"/>
      <c r="R18" s="4848"/>
      <c r="S18" s="4848"/>
      <c r="T18" s="4848"/>
      <c r="U18" s="4848"/>
      <c r="V18" s="4848"/>
      <c r="W18" s="4848"/>
      <c r="X18" s="4848"/>
      <c r="Y18" s="4848"/>
      <c r="Z18" s="4848"/>
      <c r="AA18" s="4848"/>
      <c r="AB18" s="4848"/>
      <c r="AC18" s="4848"/>
      <c r="AD18" s="4848"/>
      <c r="AE18" s="4849"/>
      <c r="AF18" s="4762"/>
      <c r="AG18" s="4762"/>
      <c r="AH18" s="2744"/>
      <c r="AI18" s="2744"/>
      <c r="AJ18" s="2744"/>
      <c r="AK18" s="2744"/>
      <c r="AL18" s="2744"/>
      <c r="AM18" s="2744"/>
      <c r="AN18" s="2744"/>
      <c r="AO18" s="2744"/>
      <c r="AP18" s="2744"/>
      <c r="AQ18" s="2744"/>
      <c r="AR18" s="4892"/>
      <c r="AS18" s="4892"/>
      <c r="AT18" s="4892"/>
      <c r="AU18" s="4892"/>
      <c r="AV18" s="4892"/>
      <c r="AW18" s="4892"/>
      <c r="AX18" s="4892"/>
      <c r="AY18" s="2997"/>
      <c r="AZ18" s="2997"/>
      <c r="BA18" s="2997"/>
      <c r="BB18" s="2997"/>
      <c r="BC18" s="2997"/>
      <c r="BD18" s="3003" t="s">
        <v>3906</v>
      </c>
      <c r="BE18" s="2436">
        <f t="shared" ref="BE18:BJ18" si="6">(BE17*BE16)/1000</f>
        <v>5</v>
      </c>
      <c r="BF18" s="2436">
        <f t="shared" si="6"/>
        <v>8.56</v>
      </c>
      <c r="BG18" s="2436">
        <f t="shared" si="6"/>
        <v>10</v>
      </c>
      <c r="BH18" s="2436">
        <f t="shared" si="6"/>
        <v>12</v>
      </c>
      <c r="BI18" s="2436">
        <f t="shared" si="6"/>
        <v>9</v>
      </c>
      <c r="BJ18" s="2520">
        <f t="shared" si="6"/>
        <v>8</v>
      </c>
      <c r="BK18" s="2521">
        <f>SUM(BE18:BJ18)</f>
        <v>52.56</v>
      </c>
      <c r="BL18" s="2293"/>
      <c r="BM18" s="72" t="str">
        <f t="shared" si="5"/>
        <v>A</v>
      </c>
      <c r="BN18" s="4861"/>
      <c r="BO18" s="3"/>
      <c r="BP18" s="67"/>
      <c r="BQ18" s="43"/>
      <c r="BR18" s="43"/>
      <c r="BS18" s="43"/>
      <c r="BT18" s="43"/>
      <c r="BU18" s="43"/>
      <c r="BV18" s="43"/>
      <c r="BW18" s="68"/>
      <c r="BX18" s="3"/>
      <c r="BY18" s="2911" t="s">
        <v>24</v>
      </c>
      <c r="BZ18" s="97"/>
      <c r="CA18" s="97"/>
      <c r="CB18" s="4834"/>
      <c r="CC18" s="97"/>
      <c r="CD18" s="97"/>
      <c r="CE18" s="97"/>
      <c r="CF18" s="97"/>
      <c r="CG18" s="4835"/>
      <c r="CH18" s="2929"/>
      <c r="CI18" s="4832"/>
      <c r="CJ18" s="4832"/>
      <c r="CK18" s="4832"/>
      <c r="CL18" s="4832"/>
      <c r="CM18" s="4832"/>
      <c r="CN18" s="4832"/>
      <c r="CO18" s="2925"/>
      <c r="CP18" s="3"/>
      <c r="CQ18" s="2599" t="str">
        <f>HYPERLINK("#"&amp;ADDRESS(ROW(M30),COLUMN(M30),4), "⑦ colonne "&amp;SUBSTITUTE(ADDRESS(1,COLUMN(M30),4),"1","")&amp;" · ligne "&amp;ROW(M30))</f>
        <v>⑦ colonne M · ligne 30</v>
      </c>
      <c r="CR18" s="2402" t="s">
        <v>3861</v>
      </c>
      <c r="CS18" s="2399"/>
      <c r="CT18" s="2400"/>
      <c r="CU18" s="2401"/>
      <c r="CV18" s="3"/>
      <c r="CW18" s="10">
        <v>1</v>
      </c>
    </row>
    <row r="19" spans="1:101" ht="21" customHeight="1">
      <c r="A19" s="3"/>
      <c r="B19" s="72" t="s">
        <v>24</v>
      </c>
      <c r="C19" s="2984"/>
      <c r="D19" s="2984"/>
      <c r="E19" s="2984"/>
      <c r="F19" s="2984"/>
      <c r="G19" s="2984" t="s">
        <v>3907</v>
      </c>
      <c r="H19" s="2984"/>
      <c r="I19" s="2984"/>
      <c r="J19" s="2984"/>
      <c r="K19" s="2984"/>
      <c r="L19" s="4846"/>
      <c r="M19" s="4850"/>
      <c r="N19" s="4850"/>
      <c r="O19" s="4850"/>
      <c r="P19" s="4850"/>
      <c r="Q19" s="4850"/>
      <c r="R19" s="4850"/>
      <c r="S19" s="4850"/>
      <c r="T19" s="4850"/>
      <c r="U19" s="4850"/>
      <c r="V19" s="4850"/>
      <c r="W19" s="4850"/>
      <c r="X19" s="4850"/>
      <c r="Y19" s="4850"/>
      <c r="Z19" s="4850"/>
      <c r="AA19" s="4850"/>
      <c r="AB19" s="4850"/>
      <c r="AC19" s="4850"/>
      <c r="AD19" s="4850"/>
      <c r="AE19" s="4851"/>
      <c r="AF19" s="2744"/>
      <c r="AG19" s="2744"/>
      <c r="AH19" s="2744"/>
      <c r="AI19" s="4764"/>
      <c r="AJ19" s="2744"/>
      <c r="AK19" s="2744"/>
      <c r="AL19" s="2744"/>
      <c r="AM19" s="2744"/>
      <c r="AN19" s="2744"/>
      <c r="AO19" s="2744"/>
      <c r="AP19" s="2744"/>
      <c r="AQ19" s="2744"/>
      <c r="AR19" s="2744"/>
      <c r="AS19" s="2744"/>
      <c r="AT19" s="2744"/>
      <c r="AU19" s="2744"/>
      <c r="AV19" s="2744"/>
      <c r="AW19" s="2744"/>
      <c r="AX19" s="2744"/>
      <c r="AY19" s="2744"/>
      <c r="AZ19" s="2744"/>
      <c r="BA19" s="2744"/>
      <c r="BB19" s="2744"/>
      <c r="BD19" s="2352" t="s">
        <v>3918</v>
      </c>
      <c r="BE19" s="2522">
        <v>1</v>
      </c>
      <c r="BF19" s="2522">
        <v>1.3</v>
      </c>
      <c r="BG19" s="2522">
        <v>2</v>
      </c>
      <c r="BH19" s="2522">
        <v>2.5</v>
      </c>
      <c r="BI19" s="2522">
        <v>1.5</v>
      </c>
      <c r="BJ19" s="2523">
        <v>1</v>
      </c>
      <c r="BK19" s="2408"/>
      <c r="BL19" s="2293"/>
      <c r="BM19" s="72" t="str">
        <f t="shared" si="5"/>
        <v>A</v>
      </c>
      <c r="BN19" s="4861"/>
      <c r="BO19" s="3"/>
      <c r="BP19" s="67"/>
      <c r="BQ19" s="43"/>
      <c r="BR19" s="43"/>
      <c r="BS19" s="43"/>
      <c r="BT19" s="43"/>
      <c r="BU19" s="43"/>
      <c r="BV19" s="43"/>
      <c r="BW19" s="68"/>
      <c r="BX19" s="3"/>
      <c r="BY19" s="2911" t="s">
        <v>24</v>
      </c>
      <c r="BZ19" s="97"/>
      <c r="CA19" s="97"/>
      <c r="CB19" s="2930" t="s">
        <v>4349</v>
      </c>
      <c r="CC19" s="97"/>
      <c r="CD19" s="97"/>
      <c r="CE19" s="97"/>
      <c r="CF19" s="97"/>
      <c r="CH19" s="25"/>
      <c r="CI19" s="25"/>
      <c r="CJ19" s="25"/>
      <c r="CK19" s="25"/>
      <c r="CL19" s="25"/>
      <c r="CM19" s="25"/>
      <c r="CN19" s="2924"/>
      <c r="CO19" s="2925"/>
      <c r="CP19" s="3"/>
      <c r="CQ19" s="2601" t="str">
        <f>HYPERLINK("#"&amp;ADDRESS(ROW(N30),COLUMN(N30),4), "⑧ colonne "&amp;SUBSTITUTE(ADDRESS(1,COLUMN(N30),4),"1","")&amp;" · ligne "&amp;ROW(N30))</f>
        <v>⑧ colonne N · ligne 30</v>
      </c>
      <c r="CR19" s="2403" t="s">
        <v>3860</v>
      </c>
      <c r="CS19" s="2399"/>
      <c r="CT19" s="2400"/>
      <c r="CU19" s="2401"/>
      <c r="CV19" s="3"/>
      <c r="CW19" s="10">
        <v>1</v>
      </c>
    </row>
    <row r="20" spans="1:101" ht="21" customHeight="1">
      <c r="A20" s="3"/>
      <c r="B20" s="72" t="s">
        <v>24</v>
      </c>
      <c r="C20" s="2984"/>
      <c r="D20" s="2984"/>
      <c r="E20" s="2984"/>
      <c r="F20" s="2984"/>
      <c r="G20" s="2984" t="s">
        <v>3908</v>
      </c>
      <c r="H20" s="2984"/>
      <c r="I20" s="2984"/>
      <c r="J20" s="2984"/>
      <c r="K20" s="2984"/>
      <c r="L20" s="4846"/>
      <c r="M20" s="4850"/>
      <c r="N20" s="4850"/>
      <c r="O20" s="4850"/>
      <c r="P20" s="4850"/>
      <c r="Q20" s="4850"/>
      <c r="R20" s="4850"/>
      <c r="S20" s="4850"/>
      <c r="T20" s="4850"/>
      <c r="U20" s="4850"/>
      <c r="V20" s="4850"/>
      <c r="W20" s="4850"/>
      <c r="X20" s="4850"/>
      <c r="Y20" s="4850"/>
      <c r="Z20" s="4850"/>
      <c r="AA20" s="4850"/>
      <c r="AB20" s="4850"/>
      <c r="AC20" s="4850"/>
      <c r="AD20" s="4850"/>
      <c r="AE20" s="4851"/>
      <c r="AF20" s="2744"/>
      <c r="AG20" s="2744"/>
      <c r="AH20" s="4765" t="s">
        <v>3875</v>
      </c>
      <c r="AI20" s="4900" t="s">
        <v>3917</v>
      </c>
      <c r="AJ20" s="4901"/>
      <c r="AK20" s="4901"/>
      <c r="AL20" s="4901"/>
      <c r="AM20" s="4901"/>
      <c r="AN20" s="4901"/>
      <c r="AO20" s="4901"/>
      <c r="AP20" s="4901"/>
      <c r="AQ20" s="4901"/>
      <c r="AR20" s="4901"/>
      <c r="AS20" s="4901"/>
      <c r="AT20" s="4901"/>
      <c r="AU20" s="4901"/>
      <c r="AV20" s="4901"/>
      <c r="AW20" s="4901"/>
      <c r="AX20" s="4901"/>
      <c r="AY20" s="4901"/>
      <c r="AZ20" s="4901"/>
      <c r="BA20" s="4901"/>
      <c r="BB20" s="4769"/>
      <c r="BC20" s="4769"/>
      <c r="BD20" s="3003" t="s">
        <v>3919</v>
      </c>
      <c r="BE20" s="2524">
        <f>IF(BE19*BE16=INT(BE19*BE16),INT(BE19*BE16),ROUND(BE19*BE16,2))</f>
        <v>100</v>
      </c>
      <c r="BF20" s="2524">
        <f>IF(BF19*BF16=INT(BF19*BF16),INT(BF19*BF16),ROUND(BF19*BF16,2))</f>
        <v>139.1</v>
      </c>
      <c r="BG20" s="2524">
        <f t="shared" ref="BG20:BJ20" si="7">IF(BG19*BG16=INT(BG19*BG16),INT(BG19*BG16),ROUND(BG19*BG16,2))</f>
        <v>200</v>
      </c>
      <c r="BH20" s="2524">
        <f t="shared" si="7"/>
        <v>250</v>
      </c>
      <c r="BI20" s="2524">
        <f t="shared" si="7"/>
        <v>150</v>
      </c>
      <c r="BJ20" s="2525">
        <f t="shared" si="7"/>
        <v>100</v>
      </c>
      <c r="BK20" s="2526">
        <f>ROUNDUP(SUM(BE20:BJ20),0)</f>
        <v>940</v>
      </c>
      <c r="BL20" s="2293"/>
      <c r="BM20" s="72" t="str">
        <f t="shared" si="5"/>
        <v>A</v>
      </c>
      <c r="BN20" s="4861"/>
      <c r="BO20" s="3"/>
      <c r="BP20" s="67"/>
      <c r="BQ20" s="43"/>
      <c r="BR20" s="43"/>
      <c r="BS20" s="43"/>
      <c r="BT20" s="43"/>
      <c r="BU20" s="43"/>
      <c r="BV20" s="43"/>
      <c r="BW20" s="68"/>
      <c r="BX20" s="3"/>
      <c r="BY20" s="2911" t="s">
        <v>24</v>
      </c>
      <c r="BZ20" s="97"/>
      <c r="CA20" s="97"/>
      <c r="CB20" s="4840" t="s">
        <v>4350</v>
      </c>
      <c r="CC20" s="97"/>
      <c r="CD20" s="97"/>
      <c r="CE20" s="97"/>
      <c r="CF20" s="97"/>
      <c r="CG20" s="4836" t="s">
        <v>4351</v>
      </c>
      <c r="CH20" s="97"/>
      <c r="CI20" s="4837" t="s">
        <v>4352</v>
      </c>
      <c r="CJ20" s="4837"/>
      <c r="CK20" s="4837"/>
      <c r="CL20" s="2931"/>
      <c r="CM20" s="2931"/>
      <c r="CN20" s="2924"/>
      <c r="CO20" s="2925"/>
      <c r="CP20" s="3"/>
      <c r="CQ20" s="2601" t="str">
        <f>HYPERLINK("#"&amp;ADDRESS(ROW(AD89),COLUMN(AD89),4)&amp;":"&amp;ADDRESS(ROW(BK91),COLUMN(BK91),4), " choisir dans le tableau "&amp;ADDRESS(ROW(AD89),COLUMN(AD89),4)&amp;" à "&amp;ADDRESS(ROW(BK91),COLUMN(BK91),4))</f>
        <v xml:space="preserve"> choisir dans le tableau AD89 à BK91</v>
      </c>
      <c r="CR20" s="2404" t="s">
        <v>3856</v>
      </c>
      <c r="CS20" s="2348"/>
      <c r="CT20" s="2400"/>
      <c r="CU20" s="2385"/>
      <c r="CV20" s="3"/>
      <c r="CW20" s="10">
        <v>1</v>
      </c>
    </row>
    <row r="21" spans="1:101" ht="21" customHeight="1">
      <c r="A21" s="3"/>
      <c r="B21" s="72" t="s">
        <v>24</v>
      </c>
      <c r="C21" s="2984"/>
      <c r="D21" s="2984"/>
      <c r="E21" s="2984"/>
      <c r="F21" s="2984"/>
      <c r="G21" s="2984" t="s">
        <v>4009</v>
      </c>
      <c r="H21" s="2984"/>
      <c r="I21" s="2984"/>
      <c r="J21" s="2984"/>
      <c r="K21" s="2984"/>
      <c r="L21" s="4846"/>
      <c r="M21" s="4850"/>
      <c r="N21" s="4850"/>
      <c r="O21" s="4850"/>
      <c r="P21" s="4850"/>
      <c r="Q21" s="4850"/>
      <c r="R21" s="4850"/>
      <c r="S21" s="4850"/>
      <c r="T21" s="4850"/>
      <c r="U21" s="4850"/>
      <c r="V21" s="4850"/>
      <c r="W21" s="4850"/>
      <c r="X21" s="4850"/>
      <c r="Y21" s="4850"/>
      <c r="Z21" s="4850"/>
      <c r="AA21" s="4850"/>
      <c r="AB21" s="4850"/>
      <c r="AC21" s="4850"/>
      <c r="AD21" s="4850"/>
      <c r="AE21" s="4851"/>
      <c r="AF21" s="2489"/>
      <c r="AG21" s="2489"/>
      <c r="AH21" s="2489" t="str">
        <f>ADDRESS(ROW(AI24),COLUMN(AI24),4) &amp; " Quantité ?  "&amp;" "&amp;ADDRESS(ROW(AJ24),COLUMN(AJ24),4) &amp; " Unités  "&amp;" "&amp;ADDRESS(ROW(AK24),COLUMN(AK24),4) &amp; " Quoi?  "</f>
        <v xml:space="preserve">AI24 Quantité ?   AJ24 Unités   AK24 Quoi?  </v>
      </c>
      <c r="AI21" s="2616" t="s">
        <v>3727</v>
      </c>
      <c r="AJ21" s="2488" t="s">
        <v>4053</v>
      </c>
      <c r="AK21" s="2490"/>
      <c r="AL21" s="2490"/>
      <c r="AM21" s="2616" t="s">
        <v>3727</v>
      </c>
      <c r="AN21" s="2488" t="s">
        <v>4053</v>
      </c>
      <c r="AO21" s="2490"/>
      <c r="AP21" s="2490"/>
      <c r="AQ21" s="2616" t="s">
        <v>3727</v>
      </c>
      <c r="AR21" s="2488" t="s">
        <v>4053</v>
      </c>
      <c r="AS21" s="2490"/>
      <c r="AT21" s="2490"/>
      <c r="AU21" s="2616" t="s">
        <v>3727</v>
      </c>
      <c r="AV21" s="2488" t="s">
        <v>4052</v>
      </c>
      <c r="AW21" s="2490"/>
      <c r="AX21" s="2490"/>
      <c r="AY21" s="2616" t="s">
        <v>3727</v>
      </c>
      <c r="AZ21" s="2488" t="s">
        <v>4053</v>
      </c>
      <c r="BA21" s="2490"/>
      <c r="BB21" s="2490"/>
      <c r="BC21" s="2616" t="s">
        <v>3727</v>
      </c>
      <c r="BD21" s="2488" t="s">
        <v>4053</v>
      </c>
      <c r="BE21" s="25"/>
      <c r="BF21" s="25"/>
      <c r="BG21" s="4770" t="s">
        <v>3915</v>
      </c>
      <c r="BH21" s="4854">
        <f>IFERROR(AI22,0)+IFERROR(AM22,0)+IFERROR(AQ22,0)+IFERROR(AU22,0)+IFERROR(AY22,0)+IFERROR(BC22,0)</f>
        <v>590</v>
      </c>
      <c r="BI21" s="4854"/>
      <c r="BJ21" s="3004"/>
      <c r="BK21" s="3005">
        <f>SUM(BE20:BJ20)</f>
        <v>939.1</v>
      </c>
      <c r="BL21" s="2293"/>
      <c r="BM21" s="72" t="str">
        <f t="shared" si="5"/>
        <v>A</v>
      </c>
      <c r="BN21" s="5">
        <v>1</v>
      </c>
      <c r="BO21" s="3"/>
      <c r="BP21" s="67"/>
      <c r="BQ21" s="43"/>
      <c r="BR21" s="43"/>
      <c r="BS21" s="43"/>
      <c r="BT21" s="43"/>
      <c r="BU21" s="43"/>
      <c r="BV21" s="43"/>
      <c r="BW21" s="68"/>
      <c r="BX21" s="3"/>
      <c r="BY21" s="2911" t="s">
        <v>24</v>
      </c>
      <c r="BZ21" s="97"/>
      <c r="CA21" s="97"/>
      <c r="CB21" s="4840"/>
      <c r="CC21" s="97"/>
      <c r="CD21" s="97"/>
      <c r="CE21" s="97"/>
      <c r="CF21" s="97"/>
      <c r="CG21" s="4836"/>
      <c r="CH21" s="97"/>
      <c r="CI21" s="4837"/>
      <c r="CJ21" s="4837"/>
      <c r="CK21" s="4837"/>
      <c r="CL21" s="2931"/>
      <c r="CM21" s="2931"/>
      <c r="CN21" s="2924"/>
      <c r="CO21" s="2925"/>
      <c r="CP21" s="3"/>
      <c r="CQ21" s="2600" t="str">
        <f>HYPERLINK("#"&amp;ADDRESS(ROW(AH31),COLUMN(AH31),4)," "&amp;AH31)</f>
        <v xml:space="preserve"> ❾ AH31 Saisissez vos prix  ▼ </v>
      </c>
      <c r="CR21" s="2348" t="s">
        <v>3859</v>
      </c>
      <c r="CS21" s="2384"/>
      <c r="CT21" s="2362">
        <v>1</v>
      </c>
      <c r="CU21" s="2405"/>
      <c r="CV21" s="3"/>
      <c r="CW21" s="10">
        <v>1</v>
      </c>
    </row>
    <row r="22" spans="1:101" ht="21" customHeight="1">
      <c r="A22" s="3"/>
      <c r="B22" s="72" t="s">
        <v>24</v>
      </c>
      <c r="C22" s="2984"/>
      <c r="D22" s="2984"/>
      <c r="E22" s="2984"/>
      <c r="F22" s="2984"/>
      <c r="G22" s="2984" t="s">
        <v>3909</v>
      </c>
      <c r="H22" s="2984"/>
      <c r="I22" s="2984"/>
      <c r="J22" s="2984"/>
      <c r="K22" s="2984"/>
      <c r="L22" s="4847"/>
      <c r="M22" s="4852"/>
      <c r="N22" s="4852"/>
      <c r="O22" s="4852"/>
      <c r="P22" s="4852"/>
      <c r="Q22" s="4852"/>
      <c r="R22" s="4852"/>
      <c r="S22" s="4852"/>
      <c r="T22" s="4852"/>
      <c r="U22" s="4852"/>
      <c r="V22" s="4852"/>
      <c r="W22" s="4852"/>
      <c r="X22" s="4852"/>
      <c r="Y22" s="4852"/>
      <c r="Z22" s="4852"/>
      <c r="AA22" s="4852"/>
      <c r="AB22" s="4852"/>
      <c r="AC22" s="4852"/>
      <c r="AD22" s="4852"/>
      <c r="AE22" s="4853"/>
      <c r="AF22" s="1"/>
      <c r="AG22" s="1"/>
      <c r="AH22" s="2501" t="str">
        <f>"⓬ "&amp; ADDRESS(ROW(AI22),COLUMN(AI22),4)&amp;"  Quelles quantités ► "</f>
        <v xml:space="preserve">⓬ AI22  Quelles quantités ► </v>
      </c>
      <c r="AI22" s="2614">
        <v>10</v>
      </c>
      <c r="AJ22" s="2503" t="str">
        <f>AJ24</f>
        <v>kg</v>
      </c>
      <c r="AK22" s="2609" t="str">
        <f>AK24</f>
        <v>haricots</v>
      </c>
      <c r="AL22" s="2610"/>
      <c r="AM22" s="2614">
        <v>10</v>
      </c>
      <c r="AN22" s="2503" t="str">
        <f>AN24</f>
        <v>kg</v>
      </c>
      <c r="AO22" s="2609" t="str">
        <f>AO24</f>
        <v>echine épaule ou travers de porc</v>
      </c>
      <c r="AP22" s="2610"/>
      <c r="AQ22" s="2615">
        <v>250</v>
      </c>
      <c r="AR22" s="2503" t="str">
        <f>AR24</f>
        <v>couverts</v>
      </c>
      <c r="AS22" s="2609">
        <f>AS24</f>
        <v>0</v>
      </c>
      <c r="AT22" s="2610"/>
      <c r="AU22" s="2615">
        <v>130</v>
      </c>
      <c r="AV22" s="2503" t="str">
        <f>AV24</f>
        <v>portions</v>
      </c>
      <c r="AW22" s="2609">
        <f>AW24</f>
        <v>0</v>
      </c>
      <c r="AX22" s="2610"/>
      <c r="AY22" s="2615">
        <v>75</v>
      </c>
      <c r="AZ22" s="2503" t="str">
        <f>AZ24</f>
        <v>adultes</v>
      </c>
      <c r="BA22" s="2609">
        <f>BA24</f>
        <v>0</v>
      </c>
      <c r="BB22" s="2610"/>
      <c r="BC22" s="2615">
        <v>115</v>
      </c>
      <c r="BD22" s="2503" t="str">
        <f>BD24</f>
        <v>couverts</v>
      </c>
      <c r="BE22" s="2609">
        <f>BE24</f>
        <v>0</v>
      </c>
      <c r="BF22" s="2641"/>
      <c r="BG22" s="2643" t="str">
        <f>AK22</f>
        <v>haricots</v>
      </c>
      <c r="BH22" s="2648">
        <f>AI22</f>
        <v>10</v>
      </c>
      <c r="BI22" s="2625" t="str">
        <f>AJ22</f>
        <v>kg</v>
      </c>
      <c r="BJ22" s="2626"/>
      <c r="BK22" s="2635" t="s">
        <v>3730</v>
      </c>
      <c r="BL22" s="2293"/>
      <c r="BM22" s="72" t="str">
        <f t="shared" si="5"/>
        <v>A</v>
      </c>
      <c r="BN22" s="5"/>
      <c r="BO22" s="3"/>
      <c r="BP22" s="67"/>
      <c r="BQ22" s="43"/>
      <c r="BR22" s="43"/>
      <c r="BS22" s="43"/>
      <c r="BT22" s="43"/>
      <c r="BU22" s="43"/>
      <c r="BV22" s="43"/>
      <c r="BW22" s="68"/>
      <c r="BX22" s="3"/>
      <c r="BY22" s="2911" t="s">
        <v>24</v>
      </c>
      <c r="BZ22" s="2551"/>
      <c r="CA22" s="2551"/>
      <c r="CB22" s="2932" t="s">
        <v>4353</v>
      </c>
      <c r="CC22" s="97"/>
      <c r="CD22" s="97"/>
      <c r="CE22" s="97"/>
      <c r="CF22" s="97"/>
      <c r="CG22" s="2932" t="s">
        <v>4354</v>
      </c>
      <c r="CH22" s="97"/>
      <c r="CI22" s="4837"/>
      <c r="CJ22" s="4837"/>
      <c r="CK22" s="4837"/>
      <c r="CL22" s="2933"/>
      <c r="CM22" s="2931"/>
      <c r="CN22" s="2924"/>
      <c r="CO22" s="2925"/>
      <c r="CP22" s="3"/>
      <c r="CQ22" s="2397"/>
      <c r="CR22" s="52"/>
      <c r="CS22" s="52"/>
      <c r="CT22" s="2406" t="s">
        <v>164</v>
      </c>
      <c r="CU22" s="162"/>
      <c r="CV22" s="3"/>
      <c r="CW22" s="10">
        <v>1</v>
      </c>
    </row>
    <row r="23" spans="1:101" ht="21" customHeight="1">
      <c r="A23" s="3"/>
      <c r="B23" s="72" t="s">
        <v>24</v>
      </c>
      <c r="C23" s="2984" t="s">
        <v>3855</v>
      </c>
      <c r="D23" s="2984"/>
      <c r="E23" s="2984"/>
      <c r="F23" s="2984"/>
      <c r="G23" s="2984"/>
      <c r="H23" s="2984"/>
      <c r="I23" s="2984"/>
      <c r="J23" s="2984"/>
      <c r="K23" s="2984"/>
      <c r="L23" s="4860" t="s">
        <v>85</v>
      </c>
      <c r="M23" s="4860"/>
      <c r="N23" s="4860"/>
      <c r="O23" s="4860"/>
      <c r="P23" s="4860"/>
      <c r="Q23" s="4860"/>
      <c r="R23" s="4860"/>
      <c r="S23" s="4860"/>
      <c r="T23" s="4860"/>
      <c r="U23" s="4860"/>
      <c r="V23" s="4860"/>
      <c r="W23" s="4860"/>
      <c r="X23" s="4860"/>
      <c r="Y23" s="4860"/>
      <c r="Z23" s="4860"/>
      <c r="AA23" s="4860"/>
      <c r="AB23" s="4860"/>
      <c r="AC23" s="4860"/>
      <c r="AD23" s="4742"/>
      <c r="AE23" s="4742"/>
      <c r="AF23" s="2369"/>
      <c r="AG23" s="2369"/>
      <c r="AH23" s="2369" t="s">
        <v>3916</v>
      </c>
      <c r="AI23" s="2624" t="s">
        <v>3730</v>
      </c>
      <c r="AJ23" s="2624"/>
      <c r="AK23" s="2624"/>
      <c r="AL23" s="246">
        <f>IFERROR(AI22/AI24,0)</f>
        <v>10</v>
      </c>
      <c r="AM23" s="2617" t="s">
        <v>3731</v>
      </c>
      <c r="AN23" s="2618"/>
      <c r="AO23" s="2618"/>
      <c r="AP23" s="2306">
        <f>IFERROR(AM22/AM24,0)</f>
        <v>2.5</v>
      </c>
      <c r="AQ23" s="2619" t="s">
        <v>3732</v>
      </c>
      <c r="AR23" s="2619"/>
      <c r="AS23" s="2619"/>
      <c r="AT23" s="2311">
        <f>IFERROR(AQ22/AQ24,0)</f>
        <v>2.5</v>
      </c>
      <c r="AU23" s="2620" t="s">
        <v>3733</v>
      </c>
      <c r="AV23" s="2620"/>
      <c r="AW23" s="2620"/>
      <c r="AX23" s="2247">
        <f>IFERROR(AU22/AU24,0)</f>
        <v>1.3</v>
      </c>
      <c r="AY23" s="2621" t="s">
        <v>3734</v>
      </c>
      <c r="AZ23" s="2622"/>
      <c r="BA23" s="2622"/>
      <c r="BB23" s="2510">
        <f>IFERROR(AY22/AY24,0)</f>
        <v>0.75</v>
      </c>
      <c r="BC23" s="2623" t="s">
        <v>3735</v>
      </c>
      <c r="BD23" s="2623"/>
      <c r="BE23" s="2623"/>
      <c r="BF23" s="247">
        <f>IFERROR(BC22/BC24,0)</f>
        <v>1.1499999999999999</v>
      </c>
      <c r="BG23" s="2644" t="str">
        <f>AO22</f>
        <v>echine épaule ou travers de porc</v>
      </c>
      <c r="BH23" s="2649">
        <f>AM22</f>
        <v>10</v>
      </c>
      <c r="BI23" s="2627" t="str">
        <f>AN22</f>
        <v>kg</v>
      </c>
      <c r="BJ23" s="2628"/>
      <c r="BK23" s="2636" t="s">
        <v>3731</v>
      </c>
      <c r="BL23" s="2293"/>
      <c r="BM23" s="72" t="str">
        <f t="shared" si="5"/>
        <v>A</v>
      </c>
      <c r="BN23" s="5"/>
      <c r="BO23" s="3"/>
      <c r="BP23" s="4855" t="s">
        <v>88</v>
      </c>
      <c r="BQ23" s="158" t="s">
        <v>89</v>
      </c>
      <c r="BR23" s="159"/>
      <c r="BS23" s="160"/>
      <c r="BT23" s="160"/>
      <c r="BU23" s="160"/>
      <c r="BV23" s="160"/>
      <c r="BW23" s="161"/>
      <c r="BX23" s="3"/>
      <c r="BY23" s="2911" t="s">
        <v>24</v>
      </c>
      <c r="BZ23" s="2551"/>
      <c r="CA23" s="2551"/>
      <c r="CB23" s="2934"/>
      <c r="CC23" s="97"/>
      <c r="CD23" s="97"/>
      <c r="CE23" s="97"/>
      <c r="CF23" s="97"/>
      <c r="CG23" s="2924"/>
      <c r="CH23" s="97"/>
      <c r="CI23" s="4837"/>
      <c r="CJ23" s="4837"/>
      <c r="CK23" s="4837"/>
      <c r="CL23" s="2933"/>
      <c r="CM23" s="2931"/>
      <c r="CN23" s="2924"/>
      <c r="CO23" s="2925"/>
      <c r="CP23" s="3"/>
      <c r="CQ23" s="2600" t="str">
        <f>HYPERLINK("#"&amp;ADDRESS(ROW(L24),COLUMN(L24),4)," "&amp;L24)</f>
        <v xml:space="preserve"> ❿ L24 ▼ Auteur recette prévue pour : </v>
      </c>
      <c r="CR23" s="2348" t="s">
        <v>3858</v>
      </c>
      <c r="CS23" s="2384"/>
      <c r="CT23" s="2384"/>
      <c r="CU23" s="2385"/>
      <c r="CV23" s="3"/>
      <c r="CW23" s="10">
        <v>1</v>
      </c>
    </row>
    <row r="24" spans="1:101" ht="21" customHeight="1">
      <c r="A24" s="3"/>
      <c r="B24" s="72" t="s">
        <v>24</v>
      </c>
      <c r="C24" s="2984" t="s">
        <v>3910</v>
      </c>
      <c r="D24" s="2984"/>
      <c r="E24" s="2984"/>
      <c r="F24" s="2984"/>
      <c r="G24" s="2984"/>
      <c r="H24" s="2984"/>
      <c r="I24" s="2984"/>
      <c r="J24" s="2984"/>
      <c r="K24" s="2984"/>
      <c r="L24" s="2536" t="str">
        <f>"❿ "&amp; ADDRESS(ROW(),COLUMN(),4)&amp;" ▼ Auteur recette prévue pour : "</f>
        <v xml:space="preserve">❿ L24 ▼ Auteur recette prévue pour : </v>
      </c>
      <c r="M24" s="2530"/>
      <c r="N24" s="2530"/>
      <c r="O24" s="2531" t="s">
        <v>3920</v>
      </c>
      <c r="P24" s="2531"/>
      <c r="Q24" s="2531"/>
      <c r="R24" s="2532" t="s">
        <v>3920</v>
      </c>
      <c r="S24" s="2532"/>
      <c r="T24" s="2532"/>
      <c r="U24" s="2533" t="s">
        <v>3920</v>
      </c>
      <c r="V24" s="2533"/>
      <c r="W24" s="2533"/>
      <c r="X24" s="2534" t="s">
        <v>3920</v>
      </c>
      <c r="Y24" s="2534"/>
      <c r="Z24" s="2534"/>
      <c r="AA24" s="2535" t="s">
        <v>3920</v>
      </c>
      <c r="AB24" s="2535"/>
      <c r="AC24" s="2535"/>
      <c r="AD24" s="4742"/>
      <c r="AE24" s="4742"/>
      <c r="AF24" s="1"/>
      <c r="AG24" s="2369"/>
      <c r="AH24" s="2369" t="str">
        <f>"⓫ "&amp; ADDRESS(ROW(AI24),COLUMN(AI24),4)&amp;"  vos références ► "</f>
        <v xml:space="preserve">⓫ AI24  vos références ► </v>
      </c>
      <c r="AI24" s="2608">
        <v>1</v>
      </c>
      <c r="AJ24" s="2611" t="s">
        <v>418</v>
      </c>
      <c r="AK24" s="2309" t="s">
        <v>3654</v>
      </c>
      <c r="AL24" s="2305"/>
      <c r="AM24" s="2608">
        <v>4</v>
      </c>
      <c r="AN24" s="2611" t="s">
        <v>418</v>
      </c>
      <c r="AO24" s="2309" t="s">
        <v>3666</v>
      </c>
      <c r="AP24" s="2305"/>
      <c r="AQ24" s="2612">
        <v>100</v>
      </c>
      <c r="AR24" s="2611" t="s">
        <v>3836</v>
      </c>
      <c r="AS24" s="2309"/>
      <c r="AT24" s="2305"/>
      <c r="AU24" s="2612">
        <v>100</v>
      </c>
      <c r="AV24" s="2611" t="s">
        <v>4050</v>
      </c>
      <c r="AW24" s="2309"/>
      <c r="AX24" s="2305"/>
      <c r="AY24" s="2612">
        <v>100</v>
      </c>
      <c r="AZ24" s="2611" t="s">
        <v>4051</v>
      </c>
      <c r="BA24" s="2309"/>
      <c r="BB24" s="2305"/>
      <c r="BC24" s="2612">
        <v>100</v>
      </c>
      <c r="BD24" s="2611" t="s">
        <v>3836</v>
      </c>
      <c r="BE24" s="2309"/>
      <c r="BF24" s="2432"/>
      <c r="BG24" s="2645">
        <f>AS22</f>
        <v>0</v>
      </c>
      <c r="BH24" s="2650">
        <f>AQ22</f>
        <v>250</v>
      </c>
      <c r="BI24" s="2629" t="str">
        <f>AR22</f>
        <v>couverts</v>
      </c>
      <c r="BJ24" s="2630"/>
      <c r="BK24" s="2637" t="s">
        <v>3732</v>
      </c>
      <c r="BL24" s="2293"/>
      <c r="BM24" s="72" t="str">
        <f t="shared" si="5"/>
        <v>A</v>
      </c>
      <c r="BN24" s="5"/>
      <c r="BO24" s="3"/>
      <c r="BP24" s="4856"/>
      <c r="BQ24" s="166" t="s">
        <v>114</v>
      </c>
      <c r="BR24" s="167"/>
      <c r="BS24" s="167"/>
      <c r="BT24" s="167"/>
      <c r="BU24" s="167"/>
      <c r="BV24" s="167"/>
      <c r="BW24" s="168"/>
      <c r="BX24" s="3"/>
      <c r="BY24" s="2911" t="s">
        <v>24</v>
      </c>
      <c r="BZ24" s="2551"/>
      <c r="CA24" s="2551"/>
      <c r="CB24" s="2934"/>
      <c r="CC24" s="97"/>
      <c r="CD24" s="97"/>
      <c r="CE24" s="97"/>
      <c r="CF24" s="97"/>
      <c r="CG24" s="4838" t="s">
        <v>4355</v>
      </c>
      <c r="CH24" s="97"/>
      <c r="CI24" s="97"/>
      <c r="CJ24" s="2931"/>
      <c r="CK24" s="2933"/>
      <c r="CL24" s="2933"/>
      <c r="CM24" s="2931"/>
      <c r="CN24" s="2924"/>
      <c r="CO24" s="2925"/>
      <c r="CP24" s="3"/>
      <c r="CQ24" s="134"/>
      <c r="CR24" s="2282">
        <v>6</v>
      </c>
      <c r="CS24" s="2281" t="s">
        <v>3836</v>
      </c>
      <c r="CT24" s="25"/>
      <c r="CU24" s="162"/>
      <c r="CV24" s="3"/>
      <c r="CW24" s="10">
        <v>1</v>
      </c>
    </row>
    <row r="25" spans="1:101" ht="21" customHeight="1">
      <c r="A25" s="3"/>
      <c r="B25" s="72" t="s">
        <v>24</v>
      </c>
      <c r="C25" s="2984" t="s">
        <v>3911</v>
      </c>
      <c r="D25" s="2984"/>
      <c r="E25" s="2984"/>
      <c r="F25" s="2984"/>
      <c r="G25" s="2984"/>
      <c r="H25" s="2984"/>
      <c r="I25" s="2984"/>
      <c r="J25" s="2984"/>
      <c r="K25" s="2984"/>
      <c r="L25" s="2488" t="s">
        <v>3727</v>
      </c>
      <c r="M25" s="2488" t="s">
        <v>3921</v>
      </c>
      <c r="N25" s="2488"/>
      <c r="O25" s="2488" t="s">
        <v>3727</v>
      </c>
      <c r="P25" s="2488" t="s">
        <v>3921</v>
      </c>
      <c r="Q25" s="2488"/>
      <c r="R25" s="2488" t="s">
        <v>3727</v>
      </c>
      <c r="S25" s="2488" t="s">
        <v>3921</v>
      </c>
      <c r="T25" s="2488"/>
      <c r="U25" s="2488" t="s">
        <v>3727</v>
      </c>
      <c r="V25" s="2488" t="s">
        <v>3921</v>
      </c>
      <c r="W25" s="2488"/>
      <c r="X25" s="2488" t="s">
        <v>3727</v>
      </c>
      <c r="Y25" s="2488" t="s">
        <v>3921</v>
      </c>
      <c r="Z25" s="2488"/>
      <c r="AA25" s="2488" t="s">
        <v>3727</v>
      </c>
      <c r="AB25" s="2488" t="s">
        <v>3921</v>
      </c>
      <c r="AC25" s="2488"/>
      <c r="AD25" s="4742"/>
      <c r="AE25" s="4742"/>
      <c r="AF25" s="2369"/>
      <c r="AG25" s="2369"/>
      <c r="AH25" s="2369" t="str">
        <f>ADDRESS(ROW(AH25),COLUMN(AH25),4)&amp;" Poids Auteur à copier en ⓫ si souhaité ► "</f>
        <v xml:space="preserve">AH25 Poids Auteur à copier en ⓫ si souhaité ► </v>
      </c>
      <c r="AI25" s="2504">
        <f>C88</f>
        <v>0</v>
      </c>
      <c r="AJ25" s="2505" t="str">
        <f>AI28</f>
        <v>01. La veille : réhydratation des haricots</v>
      </c>
      <c r="AK25" s="2506"/>
      <c r="AL25" s="2507"/>
      <c r="AM25" s="2491">
        <f>D88</f>
        <v>0</v>
      </c>
      <c r="AN25" s="2492" t="str">
        <f>AM28</f>
        <v>02.Pré-cuisson des haricots /  Préparation des viandes</v>
      </c>
      <c r="AO25" s="2493"/>
      <c r="AP25" s="2310"/>
      <c r="AQ25" s="2494">
        <f>E88</f>
        <v>0</v>
      </c>
      <c r="AR25" s="2495" t="str">
        <f>AQ28</f>
        <v>03.Garniture aromatique</v>
      </c>
      <c r="AS25" s="2496"/>
      <c r="AT25" s="2312"/>
      <c r="AU25" s="2497">
        <f>F88</f>
        <v>0</v>
      </c>
      <c r="AV25" s="2498" t="str">
        <f>AU28</f>
        <v>04. Assemblage et cuisson au four</v>
      </c>
      <c r="AW25" s="2499"/>
      <c r="AX25" s="2508"/>
      <c r="AY25" s="2435">
        <f>G88</f>
        <v>0</v>
      </c>
      <c r="AZ25" s="2316" t="str">
        <f>AY28</f>
        <v>05. Finition et service</v>
      </c>
      <c r="BA25" s="2317"/>
      <c r="BB25" s="2511"/>
      <c r="BC25" s="2509">
        <f>H88</f>
        <v>0.06</v>
      </c>
      <c r="BD25" s="2318" t="str">
        <f>BC28</f>
        <v>06</v>
      </c>
      <c r="BE25" s="2319"/>
      <c r="BF25" s="2642"/>
      <c r="BG25" s="2646">
        <f>AW22</f>
        <v>0</v>
      </c>
      <c r="BH25" s="2651">
        <f>AU22</f>
        <v>130</v>
      </c>
      <c r="BI25" s="2631" t="str">
        <f>AV22</f>
        <v>portions</v>
      </c>
      <c r="BJ25" s="2632"/>
      <c r="BK25" s="2638" t="s">
        <v>3733</v>
      </c>
      <c r="BL25" s="2293"/>
      <c r="BM25" s="72" t="str">
        <f t="shared" si="5"/>
        <v>A</v>
      </c>
      <c r="BN25" s="5"/>
      <c r="BO25" s="3"/>
      <c r="BP25" s="176" cm="1">
        <f t="array" ref="BP25">SUMPRODUCT(LEN(BQ25:BW25))</f>
        <v>0</v>
      </c>
      <c r="BQ25" s="177"/>
      <c r="BR25" s="178"/>
      <c r="BS25" s="178"/>
      <c r="BT25" s="178"/>
      <c r="BU25" s="178"/>
      <c r="BV25" s="178"/>
      <c r="BW25" s="179"/>
      <c r="BX25" s="3"/>
      <c r="BY25" s="2911" t="s">
        <v>24</v>
      </c>
      <c r="BZ25" s="2551"/>
      <c r="CA25" s="2551"/>
      <c r="CB25" s="2935" t="s">
        <v>4356</v>
      </c>
      <c r="CC25" s="97"/>
      <c r="CD25" s="97"/>
      <c r="CE25" s="97"/>
      <c r="CF25" s="97"/>
      <c r="CG25" s="4838"/>
      <c r="CH25" s="97"/>
      <c r="CI25" s="97"/>
      <c r="CJ25" s="2931"/>
      <c r="CK25" s="2933"/>
      <c r="CL25" s="2933"/>
      <c r="CM25" s="2931"/>
      <c r="CN25" s="2924"/>
      <c r="CO25" s="2925"/>
      <c r="CP25" s="3"/>
      <c r="CQ25" s="2357" t="str">
        <f>ADDRESS(ROW(M26),COLUMN(M26),4)</f>
        <v>M26</v>
      </c>
      <c r="CR25" s="2348" t="s">
        <v>3832</v>
      </c>
      <c r="CS25" s="2384"/>
      <c r="CT25" s="2384"/>
      <c r="CU25" s="2385"/>
      <c r="CV25" s="3"/>
      <c r="CW25" s="10">
        <v>1</v>
      </c>
    </row>
    <row r="26" spans="1:101" ht="21" customHeight="1">
      <c r="A26" s="3"/>
      <c r="B26" s="72" t="s">
        <v>24</v>
      </c>
      <c r="C26" s="2984" t="s">
        <v>3912</v>
      </c>
      <c r="D26" s="2984"/>
      <c r="E26" s="2984"/>
      <c r="F26" s="2984"/>
      <c r="G26" s="2984" t="s">
        <v>3913</v>
      </c>
      <c r="H26" s="2984"/>
      <c r="I26" s="2984"/>
      <c r="J26" s="2984"/>
      <c r="K26" s="2984"/>
      <c r="L26" s="2606">
        <v>100</v>
      </c>
      <c r="M26" s="2281" t="s">
        <v>3836</v>
      </c>
      <c r="N26" s="2542" t="s">
        <v>3730</v>
      </c>
      <c r="O26" s="2606">
        <v>100</v>
      </c>
      <c r="P26" s="2281" t="s">
        <v>3836</v>
      </c>
      <c r="Q26" s="2541" t="s">
        <v>3731</v>
      </c>
      <c r="R26" s="2606">
        <v>100</v>
      </c>
      <c r="S26" s="2281" t="s">
        <v>3836</v>
      </c>
      <c r="T26" s="2540" t="s">
        <v>3732</v>
      </c>
      <c r="U26" s="2606">
        <v>100</v>
      </c>
      <c r="V26" s="2281" t="s">
        <v>3836</v>
      </c>
      <c r="W26" s="2539" t="s">
        <v>3733</v>
      </c>
      <c r="X26" s="2606">
        <v>100</v>
      </c>
      <c r="Y26" s="2281" t="s">
        <v>3836</v>
      </c>
      <c r="Z26" s="2538" t="s">
        <v>3734</v>
      </c>
      <c r="AA26" s="2606">
        <v>100</v>
      </c>
      <c r="AB26" s="2281" t="s">
        <v>3836</v>
      </c>
      <c r="AC26" s="2537" t="s">
        <v>3735</v>
      </c>
      <c r="AD26" s="4742"/>
      <c r="AE26" s="4742"/>
      <c r="AF26" s="4742"/>
      <c r="AG26" s="4810"/>
      <c r="AH26" s="2463"/>
      <c r="AI26" s="2744"/>
      <c r="AJ26" s="4768"/>
      <c r="AK26" s="4768"/>
      <c r="AL26" s="4768"/>
      <c r="AM26" s="4768"/>
      <c r="AN26" s="4768"/>
      <c r="AO26" s="4768"/>
      <c r="AP26" s="4768"/>
      <c r="AQ26" s="4768"/>
      <c r="AR26" s="4768"/>
      <c r="AS26" s="4768"/>
      <c r="AT26" s="4768"/>
      <c r="AU26" s="4768"/>
      <c r="AV26" s="4768"/>
      <c r="AW26" s="4768"/>
      <c r="AX26" s="4768"/>
      <c r="AY26" s="4768"/>
      <c r="AZ26" s="4768"/>
      <c r="BA26" s="4768"/>
      <c r="BB26" s="4768"/>
      <c r="BC26" s="4768"/>
      <c r="BD26" s="4768"/>
      <c r="BE26" s="4768"/>
      <c r="BF26" s="4768"/>
      <c r="BG26" s="2643">
        <f>BA22</f>
        <v>0</v>
      </c>
      <c r="BH26" s="2652">
        <f>AY22</f>
        <v>75</v>
      </c>
      <c r="BI26" s="2625" t="str">
        <f>AZ22</f>
        <v>adultes</v>
      </c>
      <c r="BJ26" s="2626"/>
      <c r="BK26" s="2639" t="s">
        <v>3734</v>
      </c>
      <c r="BL26" s="2293"/>
      <c r="BM26" s="72" t="str">
        <f t="shared" si="5"/>
        <v>A</v>
      </c>
      <c r="BN26" s="5"/>
      <c r="BO26" s="3"/>
      <c r="BP26" s="176" cm="1">
        <f t="array" ref="BP26">SUMPRODUCT(LEN(BQ26:BW26))</f>
        <v>0</v>
      </c>
      <c r="BQ26" s="177"/>
      <c r="BR26" s="178"/>
      <c r="BS26" s="178"/>
      <c r="BT26" s="178"/>
      <c r="BU26" s="178"/>
      <c r="BV26" s="178"/>
      <c r="BW26" s="179"/>
      <c r="BX26" s="3"/>
      <c r="BY26" s="2911" t="s">
        <v>24</v>
      </c>
      <c r="BZ26" s="2551"/>
      <c r="CA26" s="2551"/>
      <c r="CB26" s="2936" t="str">
        <f ca="1">"Largeur de cette colonne : "&amp;CELL("largeur",CB26)</f>
        <v>Largeur de cette colonne : 103</v>
      </c>
      <c r="CC26" s="97"/>
      <c r="CD26" s="97"/>
      <c r="CE26" s="97"/>
      <c r="CF26" s="97"/>
      <c r="CG26" s="2936" t="str">
        <f ca="1">"Largeur de cette colonne : "&amp;CELL("largeur",CG26)</f>
        <v>Largeur de cette colonne : 102</v>
      </c>
      <c r="CH26" s="97"/>
      <c r="CI26" s="97"/>
      <c r="CJ26" s="2931"/>
      <c r="CK26" s="2933"/>
      <c r="CL26" s="2933"/>
      <c r="CM26" s="2931"/>
      <c r="CN26" s="2924"/>
      <c r="CO26" s="2925"/>
      <c r="CP26" s="3"/>
      <c r="CQ26" s="2371"/>
      <c r="CR26" s="25"/>
      <c r="CS26" s="25"/>
      <c r="CT26" s="25"/>
      <c r="CU26" s="162"/>
      <c r="CV26" s="3"/>
      <c r="CW26" s="10">
        <v>1</v>
      </c>
    </row>
    <row r="27" spans="1:101" ht="21" customHeight="1">
      <c r="A27" s="3"/>
      <c r="B27" s="72" t="s">
        <v>24</v>
      </c>
      <c r="C27" s="2984" t="s">
        <v>3914</v>
      </c>
      <c r="D27" s="2984"/>
      <c r="E27" s="2984"/>
      <c r="F27" s="2984"/>
      <c r="G27" s="2985"/>
      <c r="H27" s="2985"/>
      <c r="I27" s="2985"/>
      <c r="J27" s="2985"/>
      <c r="K27" s="2985"/>
      <c r="L27" s="1" t="str">
        <f>ADDRESS(ROW(),COLUMN(),4)&amp;"▼ "</f>
        <v xml:space="preserve">L27▼ </v>
      </c>
      <c r="M27" s="2500" t="str">
        <f t="shared" ref="M27:AB27" si="8">SUBSTITUTE(ADDRESS(1,COLUMN(),4),"1","")</f>
        <v>M</v>
      </c>
      <c r="N27" s="2363" t="str">
        <f>ADDRESS(ROW(N32),COLUMN(N32),4)&amp;"▼ "</f>
        <v xml:space="preserve">N32▼ </v>
      </c>
      <c r="O27" s="2500" t="str">
        <f t="shared" si="8"/>
        <v>O</v>
      </c>
      <c r="P27" s="2500" t="str">
        <f t="shared" si="8"/>
        <v>P</v>
      </c>
      <c r="Q27" s="2364" t="str">
        <f>ADDRESS(ROW(Q32),COLUMN(Q32),4)&amp;"▼ "</f>
        <v xml:space="preserve">Q32▼ </v>
      </c>
      <c r="R27" s="2500" t="str">
        <f t="shared" si="8"/>
        <v>R</v>
      </c>
      <c r="S27" s="2500" t="str">
        <f t="shared" si="8"/>
        <v>S</v>
      </c>
      <c r="T27" s="2365" t="str">
        <f>ADDRESS(ROW(T32),COLUMN(T32),4)&amp;"▼ "</f>
        <v xml:space="preserve">T32▼ </v>
      </c>
      <c r="U27" s="2500" t="str">
        <f t="shared" si="8"/>
        <v>U</v>
      </c>
      <c r="V27" s="2500" t="str">
        <f t="shared" si="8"/>
        <v>V</v>
      </c>
      <c r="W27" s="2366" t="str">
        <f>ADDRESS(ROW(W32),COLUMN(W32),4)&amp;"▼ "</f>
        <v xml:space="preserve">W32▼ </v>
      </c>
      <c r="X27" s="2500" t="str">
        <f t="shared" si="8"/>
        <v>X</v>
      </c>
      <c r="Y27" s="2500" t="str">
        <f t="shared" si="8"/>
        <v>Y</v>
      </c>
      <c r="Z27" s="2367" t="str">
        <f>ADDRESS(ROW(Z32),COLUMN(Z32),4)&amp;"▼ "</f>
        <v xml:space="preserve">Z32▼ </v>
      </c>
      <c r="AA27" s="2500" t="str">
        <f t="shared" si="8"/>
        <v>AA</v>
      </c>
      <c r="AB27" s="2500" t="str">
        <f t="shared" si="8"/>
        <v>AB</v>
      </c>
      <c r="AC27" s="2368" t="str">
        <f>ADDRESS(ROW(AC32),COLUMN(AC32),4)&amp;"▼ "</f>
        <v xml:space="preserve">AC32▼ </v>
      </c>
      <c r="AD27" s="4808" t="s">
        <v>3922</v>
      </c>
      <c r="AE27" s="4742"/>
      <c r="AF27" s="4742"/>
      <c r="AG27" s="2463"/>
      <c r="AH27" s="4811" t="s">
        <v>3896</v>
      </c>
      <c r="AI27" s="2996" t="str">
        <f>SUBSTITUTE(ADDRESS(ROW(),COLUMN(),4),ROW(),"")</f>
        <v>AI</v>
      </c>
      <c r="AJ27" s="2996" t="str">
        <f t="shared" ref="AJ27:BF27" si="9">SUBSTITUTE(ADDRESS(ROW(),COLUMN(),4),ROW(),"")</f>
        <v>AJ</v>
      </c>
      <c r="AK27" s="2996" t="str">
        <f t="shared" si="9"/>
        <v>AK</v>
      </c>
      <c r="AL27" s="2996" t="str">
        <f t="shared" si="9"/>
        <v>AL</v>
      </c>
      <c r="AM27" s="2996" t="str">
        <f t="shared" si="9"/>
        <v>AM</v>
      </c>
      <c r="AN27" s="2996" t="str">
        <f t="shared" si="9"/>
        <v>AN</v>
      </c>
      <c r="AO27" s="2996" t="str">
        <f t="shared" si="9"/>
        <v>AO</v>
      </c>
      <c r="AP27" s="2996" t="str">
        <f t="shared" si="9"/>
        <v>AP</v>
      </c>
      <c r="AQ27" s="2996" t="str">
        <f t="shared" si="9"/>
        <v>AQ</v>
      </c>
      <c r="AR27" s="2996" t="str">
        <f t="shared" si="9"/>
        <v>AR</v>
      </c>
      <c r="AS27" s="2996" t="str">
        <f t="shared" si="9"/>
        <v>AS</v>
      </c>
      <c r="AT27" s="2996" t="str">
        <f t="shared" si="9"/>
        <v>AT</v>
      </c>
      <c r="AU27" s="2996" t="str">
        <f t="shared" si="9"/>
        <v>AU</v>
      </c>
      <c r="AV27" s="2996" t="str">
        <f t="shared" si="9"/>
        <v>AV</v>
      </c>
      <c r="AW27" s="2996" t="str">
        <f t="shared" si="9"/>
        <v>AW</v>
      </c>
      <c r="AX27" s="2996" t="str">
        <f t="shared" si="9"/>
        <v>AX</v>
      </c>
      <c r="AY27" s="2996" t="str">
        <f t="shared" si="9"/>
        <v>AY</v>
      </c>
      <c r="AZ27" s="2996" t="str">
        <f t="shared" si="9"/>
        <v>AZ</v>
      </c>
      <c r="BA27" s="2996" t="str">
        <f t="shared" si="9"/>
        <v>BA</v>
      </c>
      <c r="BB27" s="2996" t="str">
        <f t="shared" si="9"/>
        <v>BB</v>
      </c>
      <c r="BC27" s="2996" t="str">
        <f t="shared" si="9"/>
        <v>BC</v>
      </c>
      <c r="BD27" s="2996" t="str">
        <f t="shared" si="9"/>
        <v>BD</v>
      </c>
      <c r="BE27" s="2996" t="str">
        <f t="shared" si="9"/>
        <v>BE</v>
      </c>
      <c r="BF27" s="2996" t="str">
        <f t="shared" si="9"/>
        <v>BF</v>
      </c>
      <c r="BG27" s="2647">
        <f>BE22</f>
        <v>0</v>
      </c>
      <c r="BH27" s="2653">
        <f>BC22</f>
        <v>115</v>
      </c>
      <c r="BI27" s="2633" t="str">
        <f>BD22</f>
        <v>couverts</v>
      </c>
      <c r="BJ27" s="2634"/>
      <c r="BK27" s="2640" t="s">
        <v>3735</v>
      </c>
      <c r="BL27" s="2293"/>
      <c r="BM27" s="72" t="str">
        <f t="shared" si="5"/>
        <v>A</v>
      </c>
      <c r="BN27" s="5"/>
      <c r="BO27" s="3"/>
      <c r="BP27" s="176"/>
      <c r="BQ27" s="177"/>
      <c r="BR27" s="178"/>
      <c r="BS27" s="178"/>
      <c r="BT27" s="178"/>
      <c r="BU27" s="178"/>
      <c r="BV27" s="178"/>
      <c r="BW27" s="179"/>
      <c r="BX27" s="3"/>
      <c r="BY27" s="2911" t="s">
        <v>24</v>
      </c>
      <c r="BZ27" s="2551"/>
      <c r="CA27" s="2551"/>
      <c r="CB27" s="2776"/>
      <c r="CC27" s="97"/>
      <c r="CD27" s="97"/>
      <c r="CE27" s="97"/>
      <c r="CF27" s="97"/>
      <c r="CG27" s="4839" t="s">
        <v>4357</v>
      </c>
      <c r="CH27" s="2937"/>
      <c r="CI27" s="2937"/>
      <c r="CJ27" s="2931"/>
      <c r="CK27" s="2931"/>
      <c r="CL27" s="2931"/>
      <c r="CM27" s="2931"/>
      <c r="CN27" s="2931"/>
      <c r="CO27" s="2925"/>
      <c r="CP27" s="3"/>
      <c r="CQ27" s="2600" t="str">
        <f>HYPERLINK("#"&amp;ADDRESS(ROW(AH24),COLUMN(AH24),4)," "&amp;AH24)</f>
        <v xml:space="preserve"> ⓫ AI24  vos références ► </v>
      </c>
      <c r="CR27" s="2348" t="s">
        <v>3857</v>
      </c>
      <c r="CS27" s="2384"/>
      <c r="CT27" s="2384"/>
      <c r="CU27" s="2385"/>
      <c r="CV27" s="3"/>
      <c r="CW27" s="10">
        <v>1</v>
      </c>
    </row>
    <row r="28" spans="1:101" ht="21" customHeight="1">
      <c r="A28" s="3"/>
      <c r="B28" s="72" t="s">
        <v>24</v>
      </c>
      <c r="C28" s="2984"/>
      <c r="D28" s="2984"/>
      <c r="E28" s="2984"/>
      <c r="F28" s="2984"/>
      <c r="G28" s="2985"/>
      <c r="H28" s="2985"/>
      <c r="I28" s="2985"/>
      <c r="J28" s="2985"/>
      <c r="K28" s="2985"/>
      <c r="L28" s="4895" t="s">
        <v>3824</v>
      </c>
      <c r="M28" s="4895"/>
      <c r="N28" s="4895"/>
      <c r="O28" s="4895" t="s">
        <v>3825</v>
      </c>
      <c r="P28" s="4895"/>
      <c r="Q28" s="4895"/>
      <c r="R28" s="4888" t="s">
        <v>3826</v>
      </c>
      <c r="S28" s="4888"/>
      <c r="T28" s="4888"/>
      <c r="U28" s="4888" t="s">
        <v>3827</v>
      </c>
      <c r="V28" s="4888"/>
      <c r="W28" s="4888"/>
      <c r="X28" s="4930" t="s">
        <v>3828</v>
      </c>
      <c r="Y28" s="4930"/>
      <c r="Z28" s="4930"/>
      <c r="AA28" s="4887" t="s">
        <v>3831</v>
      </c>
      <c r="AB28" s="4888"/>
      <c r="AC28" s="4888"/>
      <c r="AD28" s="4809" t="s">
        <v>3829</v>
      </c>
      <c r="AE28" s="4742"/>
      <c r="AF28" s="4812"/>
      <c r="AG28" s="2369"/>
      <c r="AH28" s="2529" t="str">
        <f>"④ "&amp; ADDRESS(ROW(AI28),COLUMN(AI28),4)&amp;" Nom des recettes - le/la ► "</f>
        <v xml:space="preserve">④ AI28 Nom des recettes - le/la ► </v>
      </c>
      <c r="AI28" s="4891" t="str">
        <f>L28</f>
        <v>01. La veille : réhydratation des haricots</v>
      </c>
      <c r="AJ28" s="4891"/>
      <c r="AK28" s="4891"/>
      <c r="AL28" s="4891"/>
      <c r="AM28" s="4918" t="str">
        <f>O28</f>
        <v>02.Pré-cuisson des haricots /  Préparation des viandes</v>
      </c>
      <c r="AN28" s="4918"/>
      <c r="AO28" s="4918"/>
      <c r="AP28" s="4918"/>
      <c r="AQ28" s="4958" t="str">
        <f>R28</f>
        <v>03.Garniture aromatique</v>
      </c>
      <c r="AR28" s="4959"/>
      <c r="AS28" s="4959"/>
      <c r="AT28" s="4960"/>
      <c r="AU28" s="4961" t="str">
        <f>U28</f>
        <v>04. Assemblage et cuisson au four</v>
      </c>
      <c r="AV28" s="4961"/>
      <c r="AW28" s="4961"/>
      <c r="AX28" s="4961"/>
      <c r="AY28" s="4890" t="str">
        <f>X28</f>
        <v>05. Finition et service</v>
      </c>
      <c r="AZ28" s="4890"/>
      <c r="BA28" s="4890"/>
      <c r="BB28" s="4890"/>
      <c r="BC28" s="4962" t="str">
        <f>AA28</f>
        <v>06</v>
      </c>
      <c r="BD28" s="4963"/>
      <c r="BE28" s="4963"/>
      <c r="BF28" s="4964"/>
      <c r="BG28" s="4965" t="s">
        <v>139</v>
      </c>
      <c r="BH28" s="4966" t="s">
        <v>3611</v>
      </c>
      <c r="BI28" s="4966" t="s">
        <v>91</v>
      </c>
      <c r="BJ28" s="4967" t="s">
        <v>3612</v>
      </c>
      <c r="BK28" s="4935" t="s">
        <v>3610</v>
      </c>
      <c r="BL28" s="2293"/>
      <c r="BM28" s="72" t="str">
        <f t="shared" si="5"/>
        <v>A</v>
      </c>
      <c r="BN28" s="5"/>
      <c r="BO28" s="3"/>
      <c r="BP28" s="176" cm="1">
        <f t="array" ref="BP28">SUMPRODUCT(LEN(BQ28:BW28))</f>
        <v>0</v>
      </c>
      <c r="BQ28" s="177"/>
      <c r="BR28" s="178"/>
      <c r="BS28" s="178"/>
      <c r="BT28" s="178"/>
      <c r="BU28" s="178"/>
      <c r="BV28" s="178"/>
      <c r="BW28" s="179"/>
      <c r="BX28" s="3"/>
      <c r="BY28" s="2911" t="s">
        <v>24</v>
      </c>
      <c r="BZ28" s="4829" t="s">
        <v>4338</v>
      </c>
      <c r="CA28" s="4829"/>
      <c r="CB28" s="2939" t="s">
        <v>4349</v>
      </c>
      <c r="CC28" s="2551"/>
      <c r="CD28" s="2551"/>
      <c r="CE28" s="2551"/>
      <c r="CF28" s="2551"/>
      <c r="CG28" s="4839"/>
      <c r="CH28" s="2937"/>
      <c r="CI28" s="2937"/>
      <c r="CJ28" s="4830" t="s">
        <v>4339</v>
      </c>
      <c r="CK28" s="4830"/>
      <c r="CL28" s="4830"/>
      <c r="CM28" s="4830"/>
      <c r="CN28" s="4953" t="str">
        <f>"vous auriez dû coupez le texte de la col."&amp;CB29&amp;" en ▼"</f>
        <v>vous auriez dû coupez le texte de la col.CB en ▼</v>
      </c>
      <c r="CO28" s="4954"/>
      <c r="CP28" s="3"/>
      <c r="CQ28" s="2356"/>
      <c r="CR28" s="2348" t="s">
        <v>3833</v>
      </c>
      <c r="CS28" s="2348"/>
      <c r="CT28" s="2348"/>
      <c r="CU28" s="2349"/>
      <c r="CV28" s="3"/>
      <c r="CW28" s="10">
        <v>1</v>
      </c>
    </row>
    <row r="29" spans="1:101" ht="21" customHeight="1">
      <c r="A29" s="3"/>
      <c r="B29" s="72" t="s">
        <v>24</v>
      </c>
      <c r="C29" s="2984"/>
      <c r="D29" s="2984"/>
      <c r="E29" s="2984"/>
      <c r="F29" s="2984"/>
      <c r="G29" s="2985"/>
      <c r="H29" s="2985"/>
      <c r="I29" s="2985"/>
      <c r="J29" s="2985"/>
      <c r="K29" s="2985"/>
      <c r="L29" s="4896"/>
      <c r="M29" s="4896"/>
      <c r="N29" s="4896"/>
      <c r="O29" s="4896"/>
      <c r="P29" s="4896"/>
      <c r="Q29" s="4896"/>
      <c r="R29" s="4889"/>
      <c r="S29" s="4889"/>
      <c r="T29" s="4889"/>
      <c r="U29" s="4889"/>
      <c r="V29" s="4889"/>
      <c r="W29" s="4889"/>
      <c r="X29" s="4931"/>
      <c r="Y29" s="4931"/>
      <c r="Z29" s="4931"/>
      <c r="AA29" s="4889"/>
      <c r="AB29" s="4889"/>
      <c r="AC29" s="4889"/>
      <c r="AD29" s="4809" t="s">
        <v>3830</v>
      </c>
      <c r="AE29" s="4742"/>
      <c r="AF29" s="4742"/>
      <c r="AG29" s="4813"/>
      <c r="AH29" s="4814"/>
      <c r="AI29" s="4891"/>
      <c r="AJ29" s="4891"/>
      <c r="AK29" s="4891"/>
      <c r="AL29" s="4891"/>
      <c r="AM29" s="4918"/>
      <c r="AN29" s="4918"/>
      <c r="AO29" s="4918"/>
      <c r="AP29" s="4918"/>
      <c r="AQ29" s="4958"/>
      <c r="AR29" s="4959"/>
      <c r="AS29" s="4959"/>
      <c r="AT29" s="4960"/>
      <c r="AU29" s="4961"/>
      <c r="AV29" s="4961"/>
      <c r="AW29" s="4961"/>
      <c r="AX29" s="4961"/>
      <c r="AY29" s="4890"/>
      <c r="AZ29" s="4890"/>
      <c r="BA29" s="4890"/>
      <c r="BB29" s="4890"/>
      <c r="BC29" s="4962"/>
      <c r="BD29" s="4963"/>
      <c r="BE29" s="4963"/>
      <c r="BF29" s="4964"/>
      <c r="BG29" s="4965"/>
      <c r="BH29" s="4966"/>
      <c r="BI29" s="4966"/>
      <c r="BJ29" s="4967"/>
      <c r="BK29" s="4935"/>
      <c r="BL29" s="2293"/>
      <c r="BM29" s="72" t="str">
        <f t="shared" si="5"/>
        <v>A</v>
      </c>
      <c r="BN29" s="5"/>
      <c r="BO29" s="3"/>
      <c r="BP29" s="176" cm="1">
        <f t="array" ref="BP29">SUMPRODUCT(LEN(BQ29:BW29))</f>
        <v>0</v>
      </c>
      <c r="BQ29" s="177"/>
      <c r="BR29" s="178"/>
      <c r="BS29" s="178"/>
      <c r="BT29" s="178"/>
      <c r="BU29" s="178"/>
      <c r="BV29" s="178"/>
      <c r="BW29" s="179"/>
      <c r="BX29" s="3"/>
      <c r="BY29" s="2911" t="s">
        <v>24</v>
      </c>
      <c r="BZ29" s="2940"/>
      <c r="CA29" s="2938" t="s">
        <v>4358</v>
      </c>
      <c r="CB29" s="2941" t="str">
        <f t="shared" ref="CB29" si="10">SUBSTITUTE(ADDRESS(1,COLUMN(),4),"1","")</f>
        <v>CB</v>
      </c>
      <c r="CC29" s="2942" t="s">
        <v>13</v>
      </c>
      <c r="CD29" s="2943"/>
      <c r="CE29" s="2943"/>
      <c r="CF29" s="2943">
        <v>0</v>
      </c>
      <c r="CG29" s="2943"/>
      <c r="CH29" s="2944"/>
      <c r="CI29" s="2937"/>
      <c r="CJ29" s="4830"/>
      <c r="CK29" s="4830"/>
      <c r="CL29" s="4830"/>
      <c r="CM29" s="4830"/>
      <c r="CN29" s="4953"/>
      <c r="CO29" s="4954"/>
      <c r="CP29" s="3"/>
      <c r="CQ29" s="2600" t="str">
        <f>HYPERLINK("#"&amp;ADDRESS(ROW(AH25),COLUMN(AH25),4)," "&amp;AH25)</f>
        <v xml:space="preserve"> AH25 Poids Auteur à copier en ⓫ si souhaité ► </v>
      </c>
      <c r="CR29" s="2392" t="s">
        <v>3844</v>
      </c>
      <c r="CS29" s="2348"/>
      <c r="CT29" s="2348"/>
      <c r="CU29" s="2349"/>
      <c r="CV29" s="3"/>
      <c r="CW29" s="10">
        <v>1</v>
      </c>
    </row>
    <row r="30" spans="1:101" ht="21" customHeight="1">
      <c r="A30" s="3"/>
      <c r="B30" s="72" t="s">
        <v>24</v>
      </c>
      <c r="C30" s="2984"/>
      <c r="D30" s="2984"/>
      <c r="E30" s="2984"/>
      <c r="F30" s="2984"/>
      <c r="G30" s="2985"/>
      <c r="H30" s="2985"/>
      <c r="I30" s="2985"/>
      <c r="J30" s="2985"/>
      <c r="K30" s="2985"/>
      <c r="L30" s="4936" t="s">
        <v>90</v>
      </c>
      <c r="M30" s="4938" t="s">
        <v>91</v>
      </c>
      <c r="N30" s="4940" t="s">
        <v>92</v>
      </c>
      <c r="O30" s="4942" t="s">
        <v>90</v>
      </c>
      <c r="P30" s="4944" t="s">
        <v>91</v>
      </c>
      <c r="Q30" s="4946" t="s">
        <v>92</v>
      </c>
      <c r="R30" s="4948" t="s">
        <v>90</v>
      </c>
      <c r="S30" s="4950" t="s">
        <v>91</v>
      </c>
      <c r="T30" s="4904" t="s">
        <v>92</v>
      </c>
      <c r="U30" s="4906" t="s">
        <v>90</v>
      </c>
      <c r="V30" s="4906" t="s">
        <v>91</v>
      </c>
      <c r="W30" s="4908" t="s">
        <v>92</v>
      </c>
      <c r="X30" s="4968" t="s">
        <v>90</v>
      </c>
      <c r="Y30" s="4968" t="s">
        <v>91</v>
      </c>
      <c r="Z30" s="4970" t="s">
        <v>92</v>
      </c>
      <c r="AA30" s="4910" t="s">
        <v>90</v>
      </c>
      <c r="AB30" s="4910" t="s">
        <v>91</v>
      </c>
      <c r="AC30" s="4912" t="s">
        <v>92</v>
      </c>
      <c r="AD30" s="4742"/>
      <c r="AE30" s="4742"/>
      <c r="AF30" s="4742"/>
      <c r="AG30" s="4814"/>
      <c r="AH30" s="4813"/>
      <c r="AI30" s="4914" t="s">
        <v>126</v>
      </c>
      <c r="AJ30" s="4914"/>
      <c r="AK30" s="4914"/>
      <c r="AL30" s="4914"/>
      <c r="AM30" s="4952" t="s">
        <v>127</v>
      </c>
      <c r="AN30" s="4952"/>
      <c r="AO30" s="4952"/>
      <c r="AP30" s="4952"/>
      <c r="AQ30" s="4893" t="s">
        <v>128</v>
      </c>
      <c r="AR30" s="4893"/>
      <c r="AS30" s="4893"/>
      <c r="AT30" s="4893"/>
      <c r="AU30" s="4894" t="s">
        <v>3604</v>
      </c>
      <c r="AV30" s="4894"/>
      <c r="AW30" s="4894"/>
      <c r="AX30" s="4894"/>
      <c r="AY30" s="4917" t="s">
        <v>3605</v>
      </c>
      <c r="AZ30" s="4917"/>
      <c r="BA30" s="4917"/>
      <c r="BB30" s="4917"/>
      <c r="BC30" s="4915" t="s">
        <v>3736</v>
      </c>
      <c r="BD30" s="4915"/>
      <c r="BE30" s="4915"/>
      <c r="BF30" s="4916"/>
      <c r="BG30" s="2451"/>
      <c r="BH30" s="2159"/>
      <c r="BI30" s="2159"/>
      <c r="BJ30" s="2159"/>
      <c r="BK30" s="2160"/>
      <c r="BL30" s="2293"/>
      <c r="BM30" s="72" t="str">
        <f t="shared" si="5"/>
        <v>A</v>
      </c>
      <c r="BN30" s="4861" t="s">
        <v>129</v>
      </c>
      <c r="BO30" s="3"/>
      <c r="BP30" s="176" cm="1">
        <f t="array" ref="BP30">SUMPRODUCT(LEN(BQ30:BW30))</f>
        <v>0</v>
      </c>
      <c r="BQ30" s="177"/>
      <c r="BR30" s="178"/>
      <c r="BS30" s="178"/>
      <c r="BT30" s="178"/>
      <c r="BU30" s="178"/>
      <c r="BV30" s="178"/>
      <c r="BW30" s="179"/>
      <c r="BX30" s="3"/>
      <c r="BY30" s="2911" t="s">
        <v>24</v>
      </c>
      <c r="BZ30" s="2946" t="str">
        <f>IF(CB30="","",(LEN(TRIM(SUBSTITUTE(CB30,CHAR(160)," ")))-LEN(SUBSTITUTE(TRIM(SUBSTITUTE(CB30,CHAR(160)," "))," ",""))+1)&amp;" mot"&amp;IF((LEN(TRIM(SUBSTITUTE(CB30,CHAR(160)," ")))-LEN(SUBSTITUTE(TRIM(SUBSTITUTE(CB30,CHAR(160)," "))," ",""))+1)&gt;1,"s",""))</f>
        <v>4 mots</v>
      </c>
      <c r="CA30" s="2947">
        <f>IF(CB30="","",LEN(TRIM(SUBSTITUTE(CB30,CHAR(160),""))))</f>
        <v>30</v>
      </c>
      <c r="CB30" s="2948" t="s">
        <v>4359</v>
      </c>
      <c r="CC30" s="2949" t="str">
        <f>" ◄ ligne "&amp;ROW()</f>
        <v xml:space="preserve"> ◄ ligne 30</v>
      </c>
      <c r="CD30" s="2946" t="str">
        <f>IF(CG30="","",(LEN(TRIM(SUBSTITUTE(CG30,CHAR(160)," ")))-LEN(SUBSTITUTE(TRIM(SUBSTITUTE(CG30,CHAR(160)," "))," ",""))+1)&amp;" mot"&amp;IF((LEN(TRIM(SUBSTITUTE(CG30,CHAR(160)," ")))-LEN(SUBSTITUTE(TRIM(SUBSTITUTE(CG30,CHAR(160)," "))," ",""))+1)&gt;1,"s",""))</f>
        <v>4 mots</v>
      </c>
      <c r="CE30" s="2950" t="str">
        <f>IF(CG30="","",LEN(TRIM(SUBSTITUTE(CG30,CHAR(160),"")))&amp;" car. ►")</f>
        <v>30 car. ►</v>
      </c>
      <c r="CF30" s="2951">
        <f>IF(LEN(TRIM(CK30))&gt;0,MAX(CF29:CF29)+1,"")</f>
        <v>1</v>
      </c>
      <c r="CG30" s="2906" t="str">
        <f>IFERROR(INDEX(CK30:CK299,MATCH(ROW()-ROW(CK30)+1,CF30:CF299,0)),"")</f>
        <v>bœuf bourguignon de grand-mère</v>
      </c>
      <c r="CH30" s="2944"/>
      <c r="CI30" s="2937"/>
      <c r="CJ30" s="2370" t="str">
        <f>(SUBSTITUTE(SUBSTITUTE(CB30,CHAR(13)&amp;CHAR(10)," "),CHAR(10)," "))</f>
        <v>bœuf bourguignon de grand-mère</v>
      </c>
      <c r="CK30" s="2907" t="str">
        <f>IF(OR(CJ31="",CJ32=""),"",IF(LEN(CJ31)&lt;=CJ32,CJ31,IFERROR(LEFT(CJ31,FIND("♦",SUBSTITUTE(LEFT(CJ31,CJ32+1)," ","♦",LEN(LEFT(CJ31,CJ32+1))-LEN(SUBSTITUTE(LEFT(CJ31,CJ32+1)," ",""))))),LEFT(CJ31,IFERROR(FIND(" ",CJ31)-1,LEN(CJ31))))))</f>
        <v>bœuf bourguignon de grand-mère</v>
      </c>
      <c r="CL30" s="2908" t="str">
        <f>IF(CK30="","",TRIM(RIGHT(CJ31,LEN(CJ31)-LEN(CK30))))</f>
        <v/>
      </c>
      <c r="CM30" s="2952" t="str">
        <f>CC30</f>
        <v xml:space="preserve"> ◄ ligne 30</v>
      </c>
      <c r="CN30" s="2945">
        <f>IF(CA30="","",IF(OR(CA30=0,CA30&lt;CG17),0,IF(CA30&gt;CG17,(CA30-CG17)&amp;" car. en trop",(CA30-CG17)&amp;" car.")))</f>
        <v>0</v>
      </c>
      <c r="CO30" s="2953" t="str">
        <f>IF(CA30="","",ROUNDUP(CA30/CG17,0)&amp;" ligne(s)")</f>
        <v>1 ligne(s)</v>
      </c>
      <c r="CP30" s="3"/>
      <c r="CQ30" s="2371"/>
      <c r="CR30" s="2304" t="s">
        <v>3727</v>
      </c>
      <c r="CS30" s="2304" t="s">
        <v>3729</v>
      </c>
      <c r="CT30" s="2304" t="s">
        <v>3728</v>
      </c>
      <c r="CU30" s="162"/>
      <c r="CV30" s="3"/>
      <c r="CW30" s="10">
        <v>1</v>
      </c>
    </row>
    <row r="31" spans="1:101" ht="21" customHeight="1">
      <c r="A31" s="3"/>
      <c r="B31" s="72" t="s">
        <v>24</v>
      </c>
      <c r="C31" s="2543" t="s">
        <v>3730</v>
      </c>
      <c r="D31" s="2544" t="s">
        <v>3731</v>
      </c>
      <c r="E31" s="2545" t="s">
        <v>3732</v>
      </c>
      <c r="F31" s="2546" t="s">
        <v>3733</v>
      </c>
      <c r="G31" s="2547" t="s">
        <v>3734</v>
      </c>
      <c r="H31" s="2548" t="s">
        <v>3735</v>
      </c>
      <c r="I31" s="2472"/>
      <c r="J31" s="2707" t="str">
        <f xml:space="preserve"> "❺ "&amp;ADDRESS(ROW(J32),COLUMN(J32),4)&amp;" Denrées  ▼ "</f>
        <v xml:space="preserve">❺ J32 Denrées  ▼ </v>
      </c>
      <c r="K31" s="2438"/>
      <c r="L31" s="4937"/>
      <c r="M31" s="4939"/>
      <c r="N31" s="4941"/>
      <c r="O31" s="4943"/>
      <c r="P31" s="4945"/>
      <c r="Q31" s="4947"/>
      <c r="R31" s="4949"/>
      <c r="S31" s="4951"/>
      <c r="T31" s="4905"/>
      <c r="U31" s="4907"/>
      <c r="V31" s="4907"/>
      <c r="W31" s="4909"/>
      <c r="X31" s="4969"/>
      <c r="Y31" s="4969"/>
      <c r="Z31" s="4971"/>
      <c r="AA31" s="4911"/>
      <c r="AB31" s="4911"/>
      <c r="AC31" s="4913"/>
      <c r="AD31" s="1"/>
      <c r="AE31" s="1" t="str">
        <f>"❺ "&amp; ADDRESS(ROW(),COLUMN(),4)&amp;" Denrées  ▼ "</f>
        <v xml:space="preserve">❺ AE31 Denrées  ▼ </v>
      </c>
      <c r="AF31" s="1"/>
      <c r="AG31" s="2369"/>
      <c r="AH31" s="2369" t="str">
        <f>"❾ "&amp; ADDRESS(ROW(),COLUMN(),4)&amp;" Saisissez vos prix  ▼ "</f>
        <v xml:space="preserve">❾ AH31 Saisissez vos prix  ▼ </v>
      </c>
      <c r="AI31" s="4914"/>
      <c r="AJ31" s="4914"/>
      <c r="AK31" s="4914"/>
      <c r="AL31" s="4914"/>
      <c r="AM31" s="4952"/>
      <c r="AN31" s="4952"/>
      <c r="AO31" s="4952"/>
      <c r="AP31" s="4952"/>
      <c r="AQ31" s="4893"/>
      <c r="AR31" s="4893"/>
      <c r="AS31" s="4893"/>
      <c r="AT31" s="4893"/>
      <c r="AU31" s="4894"/>
      <c r="AV31" s="4894"/>
      <c r="AW31" s="4894"/>
      <c r="AX31" s="4894"/>
      <c r="AY31" s="4917"/>
      <c r="AZ31" s="4917"/>
      <c r="BA31" s="4917"/>
      <c r="BB31" s="4917"/>
      <c r="BC31" s="4915"/>
      <c r="BD31" s="4915"/>
      <c r="BE31" s="4915"/>
      <c r="BF31" s="4916"/>
      <c r="BG31" s="2451"/>
      <c r="BH31" s="2159"/>
      <c r="BI31" s="2159"/>
      <c r="BJ31" s="2159"/>
      <c r="BK31" s="2160"/>
      <c r="BL31" s="2293"/>
      <c r="BM31" s="188" t="str">
        <f t="shared" si="5"/>
        <v>A</v>
      </c>
      <c r="BN31" s="4861"/>
      <c r="BO31" s="3"/>
      <c r="BP31" s="176" cm="1">
        <f t="array" ref="BP31">SUMPRODUCT(LEN(BQ31:BW31))</f>
        <v>0</v>
      </c>
      <c r="BQ31" s="177"/>
      <c r="BR31" s="178"/>
      <c r="BS31" s="178"/>
      <c r="BT31" s="178"/>
      <c r="BU31" s="178"/>
      <c r="BV31" s="178"/>
      <c r="BW31" s="179"/>
      <c r="BX31" s="3"/>
      <c r="BY31" s="2954" t="str">
        <f>IF(OR(LEN(CG31)&gt;1),"A", "►")</f>
        <v>A</v>
      </c>
      <c r="BZ31" s="2946" t="str">
        <f t="shared" ref="BZ31:BZ74" si="11">IF(CB31="","",(LEN(TRIM(SUBSTITUTE(CB31,CHAR(160)," ")))-LEN(SUBSTITUTE(TRIM(SUBSTITUTE(CB31,CHAR(160)," "))," ",""))+1)&amp;" mot"&amp;IF((LEN(TRIM(SUBSTITUTE(CB31,CHAR(160)," ")))-LEN(SUBSTITUTE(TRIM(SUBSTITUTE(CB31,CHAR(160)," "))," ",""))+1)&gt;1,"s",""))</f>
        <v>1 mot</v>
      </c>
      <c r="CA31" s="2947">
        <f>IF(CB31="","",LEN(TRIM(SUBSTITUTE(CB31,CHAR(160),""))))</f>
        <v>11</v>
      </c>
      <c r="CB31" s="2948" t="s">
        <v>4360</v>
      </c>
      <c r="CC31" s="2955" t="str">
        <f t="shared" ref="CC31:CC74" si="12">" ◄ ligne "&amp;ROW()</f>
        <v xml:space="preserve"> ◄ ligne 31</v>
      </c>
      <c r="CD31" s="2946" t="str">
        <f>IF(CG31="","",(LEN(TRIM(SUBSTITUTE(CG31,CHAR(160)," ")))-LEN(SUBSTITUTE(TRIM(SUBSTITUTE(CG31,CHAR(160)," "))," ",""))+1)&amp;" mot"&amp;IF((LEN(TRIM(SUBSTITUTE(CG31,CHAR(160)," ")))-LEN(SUBSTITUTE(TRIM(SUBSTITUTE(CG31,CHAR(160)," "))," ",""))+1)&gt;1,"s",""))</f>
        <v>1 mot</v>
      </c>
      <c r="CE31" s="2950" t="str">
        <f>IF(CG31="","",LEN(TRIM(SUBSTITUTE(CG31,CHAR(160),"")))&amp;" car. ►")</f>
        <v>11 car. ►</v>
      </c>
      <c r="CF31" s="2951" t="str">
        <f>IF(LEN(TRIM(CK31))&gt;0,MAX(CF29:CF30)+1,"")</f>
        <v/>
      </c>
      <c r="CG31" s="2906" t="str">
        <f>IFERROR(INDEX(CK30:CK299,MATCH(ROW()-ROW(CK30)+1,CF30:CF299,0)),"")</f>
        <v>Préparation</v>
      </c>
      <c r="CH31" s="2944"/>
      <c r="CI31" s="2937"/>
      <c r="CJ31" s="2907" t="str">
        <f>TRIM(SUBSTITUTE(SUBSTITUTE(SUBSTITUTE(SUBSTITUTE(IF(OR(LEFT(CJ30,1)="-",LEFT(CJ30,1)="="),MID(CJ30,2,9999),CJ30),CHAR(160)," "),","," "),";"," "),"."," "))</f>
        <v>bœuf bourguignon de grand-mère</v>
      </c>
      <c r="CK31" s="2908" t="str">
        <f>IF(OR(CL30="",CJ32=""),"",IF(LEN(CL30)&lt;=CJ32,CL30,IFERROR(LEFT(CL30,FIND("♦",SUBSTITUTE(LEFT(CL30,CJ32+1)," ","♦",LEN(LEFT(CL30,CJ32+1))-LEN(SUBSTITUTE(LEFT(CL30,CJ32+1)," ",""))))),LEFT(CL30,IFERROR(FIND(" ",CL30)-1,LEN(CL30))))))</f>
        <v/>
      </c>
      <c r="CL31" s="2908" t="str">
        <f>IF(CK31="","",TRIM(RIGHT(CL30,LEN(CL30)-LEN(CK31))))</f>
        <v/>
      </c>
      <c r="CM31" s="2956" t="str">
        <f>"ligne "&amp;ROW()&amp;" ►"</f>
        <v>ligne 31 ►</v>
      </c>
      <c r="CN31" s="2945">
        <f>IF(CA31="","",IF(OR(CA31=0,CA31&lt;CG17),0,IF(CA31&gt;CG17,(CA31-CG17)&amp;" car. en trop",(CA31-CG17)&amp;" car.")))</f>
        <v>0</v>
      </c>
      <c r="CO31" s="2953" t="str">
        <f>IF(CA31="","",ROUNDUP(CA31/CG17,0)&amp;" ligne(s)")</f>
        <v>1 ligne(s)</v>
      </c>
      <c r="CP31" s="3"/>
      <c r="CQ31" s="2371"/>
      <c r="CR31" s="2386">
        <v>1</v>
      </c>
      <c r="CS31" s="2387"/>
      <c r="CT31" s="2387" t="s">
        <v>3834</v>
      </c>
      <c r="CU31" s="2388"/>
      <c r="CV31" s="3"/>
      <c r="CW31" s="10">
        <v>1</v>
      </c>
    </row>
    <row r="32" spans="1:101" ht="21" customHeight="1">
      <c r="A32" s="3"/>
      <c r="B32" s="188" t="str">
        <f>IF(COUNTA(AE32:AG32)&gt;0, "A", "►")</f>
        <v>A</v>
      </c>
      <c r="C32" s="2237" cm="1">
        <f t="array" ref="C32">IFERROR(_xlfn.LET(_xlpm.k,UPPER(TRIM(N32)),_xlpm.r,_xlfn.XLOOKUP(_xlpm.k,UPPER(TRIM($AD$89:$BK$89)),$AD$92:$BK$92,_xlfn.XLOOKUP(_xlpm.k,UPPER(TRIM($AD$90:$BK$90)),$AD$92:$BK$92,_xlfn.XLOOKUP(_xlpm.k,UPPER(TRIM($AD$91:$BK$91)),$AD$92:$BK$92,0.001))),_xlpm.r*M32),0)</f>
        <v>0</v>
      </c>
      <c r="D32" s="2240" cm="1">
        <f t="array" ref="D32">IFERROR(_xlfn.LET(_xlpm.k,UPPER(TRIM(Q32)),_xlpm.r,_xlfn.XLOOKUP(_xlpm.k,UPPER(TRIM($AD$89:$BK$89)),$AD$92:$BK$92,_xlfn.XLOOKUP(_xlpm.k,UPPER(TRIM($AD$90:$BK$90)),$AD$92:$BK$92,_xlfn.XLOOKUP(_xlpm.k,UPPER(TRIM($AD$91:$BK$91)),$AD$92:$BK$92,0.001))),_xlpm.r*P32),0)</f>
        <v>0</v>
      </c>
      <c r="E32" s="2243" cm="1">
        <f t="array" ref="E32">IFERROR(_xlfn.LET(_xlpm.k,UPPER(TRIM(T32)),_xlpm.r,_xlfn.XLOOKUP(_xlpm.k,UPPER(TRIM($AD$89:$BK$89)),$AD$92:$BK$92,_xlfn.XLOOKUP(_xlpm.k,UPPER(TRIM($AD$90:$BK$90)),$AD$92:$BK$92,_xlfn.XLOOKUP(_xlpm.k,UPPER(TRIM($AD$91:$BK$91)),$AD$92:$BK$92,0.001))),_xlpm.r*S32),0)</f>
        <v>0</v>
      </c>
      <c r="F32" s="2246" cm="1">
        <f t="array" ref="F32">IFERROR(_xlfn.LET(_xlpm.k,UPPER(TRIM(W32)),_xlpm.r,_xlfn.XLOOKUP(_xlpm.k,UPPER(TRIM($AD$89:$BK$89)),$AD$92:$BK$92,_xlfn.XLOOKUP(_xlpm.k,UPPER(TRIM($AD$90:$BK$90)),$AD$92:$BK$92,_xlfn.XLOOKUP(_xlpm.k,UPPER(TRIM($AD$91:$BK$91)),$AD$92:$BK$92,0.001))),_xlpm.r*V32),0)</f>
        <v>0</v>
      </c>
      <c r="G32" s="189" cm="1">
        <f t="array" ref="G32">IFERROR(_xlfn.LET(_xlpm.k,UPPER(TRIM(Z32)),_xlpm.r,_xlfn.XLOOKUP(_xlpm.k,UPPER(TRIM($AD$89:$BK$89)),$AD$92:$BK$92,_xlfn.XLOOKUP(_xlpm.k,UPPER(TRIM($AD$90:$BK$90)),$AD$92:$BK$92,_xlfn.XLOOKUP(_xlpm.k,UPPER(TRIM($AD$91:$BK$91)),$AD$92:$BK$92,0.001))),_xlpm.r*Y32),0)</f>
        <v>0</v>
      </c>
      <c r="H32" s="190" cm="1">
        <f t="array" ref="H32">IFERROR(_xlfn.LET(_xlpm.k,UPPER(TRIM(AC32)),_xlpm.r,_xlfn.XLOOKUP(_xlpm.k,UPPER(TRIM($AD$89:$BK$89)),$AD$92:$BK$92,_xlfn.XLOOKUP(_xlpm.k,UPPER(TRIM($AD$90:$BK$90)),$AD$92:$BK$92,_xlfn.XLOOKUP(_xlpm.k,UPPER(TRIM($AD$91:$BK$91)),$AD$92:$BK$92,0.001))),_xlpm.r*AB32),0)</f>
        <v>0</v>
      </c>
      <c r="I32" s="192" t="s">
        <v>3669</v>
      </c>
      <c r="J32" s="2479" t="s">
        <v>3657</v>
      </c>
      <c r="K32" s="2250" t="s">
        <v>13</v>
      </c>
      <c r="L32" s="2209"/>
      <c r="M32" s="2210"/>
      <c r="N32" s="2213"/>
      <c r="O32" s="2212"/>
      <c r="P32" s="2211"/>
      <c r="Q32" s="2214"/>
      <c r="R32" s="2215"/>
      <c r="S32" s="2211"/>
      <c r="T32" s="199"/>
      <c r="U32" s="2216"/>
      <c r="V32" s="2211"/>
      <c r="W32" s="199"/>
      <c r="X32" s="2208"/>
      <c r="Y32" s="2211"/>
      <c r="Z32" s="199"/>
      <c r="AA32" s="2219"/>
      <c r="AB32" s="2211"/>
      <c r="AC32" s="199"/>
      <c r="AD32" s="2472" t="str">
        <f t="shared" ref="AD32:AD63" si="13">I32</f>
        <v>1 ►</v>
      </c>
      <c r="AE32" s="4806" t="str">
        <f t="shared" ref="AE32:AE63" si="14">J32</f>
        <v>1/ La veille : réhydratation des haricots</v>
      </c>
      <c r="AF32" s="4807"/>
      <c r="AG32" s="4807"/>
      <c r="AH32" s="2362">
        <v>1</v>
      </c>
      <c r="AI32" s="193">
        <f t="shared" ref="AI32:AI63" si="15">IFERROR(L32*AL$23,0)</f>
        <v>0</v>
      </c>
      <c r="AJ32" s="194">
        <f t="shared" ref="AJ32:AJ63" si="16">IFERROR(C32*AL$23,0)</f>
        <v>0</v>
      </c>
      <c r="AK32" s="194" t="str">
        <f>_xlfn.LET(_xlpm.unite,SUBSTITUTE(TRIM(N32)," (s)",""),_xlpm.val,AJ32,_xlpm.estVol,COUNTIF($AQ$89:$BK$91,_xlpm.unite)&gt;0,_xlpm.estPoids,COUNTIF($AD$89:$AP$91,_xlpm.unite)&gt;0,IF(_xlpm.estVol,IF(ROUND(_xlpm.val,3)&gt;=1,ROUND(_xlpm.val,3)&amp;" L",MAX(1,ROUND(_xlpm.val*100,0))&amp;" cl"),IF(_xlpm.estPoids,IF(ROUND(_xlpm.val,3)&gt;=1,ROUND(_xlpm.val,3)&amp;" Kg",MAX(1,ROUND(_xlpm.val*1000,0))&amp;" g"),"")))</f>
        <v/>
      </c>
      <c r="AL32" s="195">
        <f>IFERROR(IF(AI32=0, AJ32*$AH32, AI32*$AH32), 0)</f>
        <v>0</v>
      </c>
      <c r="AM32" s="2178">
        <f t="shared" ref="AM32:AM63" si="17">IFERROR(O32*AP$23,0)</f>
        <v>0</v>
      </c>
      <c r="AN32" s="2179">
        <f t="shared" ref="AN32:AN63" si="18">IFERROR(D32*AP$23,0)</f>
        <v>0</v>
      </c>
      <c r="AO32" s="2180" t="str">
        <f>_xlfn.LET(_xlpm.unite,SUBSTITUTE(TRIM(Q32)," (s)",""),_xlpm.val,AN32,_xlpm.estVol,COUNTIF($AQ$89:$BK$91,_xlpm.unite)&gt;0,_xlpm.estPoids,COUNTIF($AD$89:$AP$91,_xlpm.unite)&gt;0,IF(_xlpm.estVol,IF(ROUND(_xlpm.val,3)&gt;=1,ROUND(_xlpm.val,3)&amp;" L",MAX(1,ROUND(_xlpm.val*100,0))&amp;" cl"),IF(_xlpm.estPoids,IF(ROUND(_xlpm.val,3)&gt;=1,ROUND(_xlpm.val,3)&amp;" Kg",MAX(1,ROUND(_xlpm.val*1000,0))&amp;" g"),"")))</f>
        <v/>
      </c>
      <c r="AP32" s="2181">
        <f>IFERROR(IF(AM32=0, AN32*$AH32, AM32*$AH32), 0)</f>
        <v>0</v>
      </c>
      <c r="AQ32" s="2251">
        <f t="shared" ref="AQ32:AQ63" si="19">IFERROR(R32*AT$23,0)</f>
        <v>0</v>
      </c>
      <c r="AR32" s="2252">
        <f t="shared" ref="AR32:AR63" si="20">IFERROR(E32*AT$23,0)</f>
        <v>0</v>
      </c>
      <c r="AS32" s="2253" t="str">
        <f>_xlfn.LET(_xlpm.unite,SUBSTITUTE(TRIM(T32)," (s)",""),_xlpm.val,AR32,_xlpm.estVol,COUNTIF($AQ$89:$BK$91,_xlpm.unite)&gt;0,_xlpm.estPoids,COUNTIF($AD$89:$AP$91,_xlpm.unite)&gt;0,IF(_xlpm.estVol,IF(ROUND(_xlpm.val,3)&gt;=1,ROUND(_xlpm.val,3)&amp;" L",MAX(1,ROUND(_xlpm.val*100,0))&amp;" cl"),IF(_xlpm.estPoids,IF(ROUND(_xlpm.val,3)&gt;=1,ROUND(_xlpm.val,3)&amp;" Kg",MAX(1,ROUND(_xlpm.val*1000,0))&amp;" g"),"")))</f>
        <v/>
      </c>
      <c r="AT32" s="2254">
        <f>IFERROR(IF(AQ32=0, AR32*$AH32, AQ32*$AH32), 0)</f>
        <v>0</v>
      </c>
      <c r="AU32" s="2260">
        <f t="shared" ref="AU32:AU63" si="21">IFERROR(U32*AX$23,0)</f>
        <v>0</v>
      </c>
      <c r="AV32" s="2261">
        <f t="shared" ref="AV32:AV63" si="22">IFERROR(F32*AX$23,0)</f>
        <v>0</v>
      </c>
      <c r="AW32" s="2262" t="str">
        <f>_xlfn.LET(_xlpm.unite,SUBSTITUTE(TRIM(W32)," (s)",""),_xlpm.val,AV32,_xlpm.estVol,COUNTIF($AQ$89:$BK$91,_xlpm.unite)&gt;0,_xlpm.estPoids,COUNTIF($AD$89:$AP$91,_xlpm.unite)&gt;0,IF(_xlpm.estVol,IF(ROUND(_xlpm.val,3)&gt;=1,ROUND(_xlpm.val,3)&amp;" L",MAX(1,ROUND(_xlpm.val*100,0))&amp;" cl"),IF(_xlpm.estPoids,IF(ROUND(_xlpm.val,3)&gt;=1,ROUND(_xlpm.val,3)&amp;" Kg",MAX(1,ROUND(_xlpm.val*1000,0))&amp;" g"),"")))</f>
        <v/>
      </c>
      <c r="AX32" s="2263">
        <f>IFERROR(IF(AU32=0, AV32*$AH32, AU32*$AH32), 0)</f>
        <v>0</v>
      </c>
      <c r="AY32" s="2283">
        <f t="shared" ref="AY32:AY63" si="23">IFERROR(X32*BB$23,0)</f>
        <v>0</v>
      </c>
      <c r="AZ32" s="2284">
        <f t="shared" ref="AZ32:AZ63" si="24">IFERROR(G32*BB$23,0)</f>
        <v>0</v>
      </c>
      <c r="BA32" s="2285" t="str">
        <f>_xlfn.LET(_xlpm.unite,SUBSTITUTE(TRIM(AA32)," (s)",""),_xlpm.val,AZ32,_xlpm.estVol,COUNTIF($AQ$89:$BK$91,_xlpm.unite)&gt;0,_xlpm.estPoids,COUNTIF($AD$89:$AP$91,_xlpm.unite)&gt;0,IF(_xlpm.estVol,IF(ROUND(_xlpm.val,3)&gt;=1,ROUND(_xlpm.val,3)&amp;" L",MAX(1,ROUND(_xlpm.val*100,0))&amp;" cl"),IF(_xlpm.estPoids,IF(ROUND(_xlpm.val,3)&gt;=1,ROUND(_xlpm.val,3)&amp;" Kg",MAX(1,ROUND(_xlpm.val*1000,0))&amp;" g"),"")))</f>
        <v/>
      </c>
      <c r="BB32" s="2286">
        <f>IFERROR(IF(AY32=0, AZ32*$AH32, AY32*$AH32), 0)</f>
        <v>0</v>
      </c>
      <c r="BC32" s="2271">
        <f>IFERROR(AA32*BF$23,0)</f>
        <v>0</v>
      </c>
      <c r="BD32" s="2272">
        <f t="shared" ref="BD32:BD63" si="25">IFERROR(G32*BF$23,0)</f>
        <v>0</v>
      </c>
      <c r="BE32" s="2273" t="str">
        <f>_xlfn.LET(_xlpm.unite,SUBSTITUTE(TRIM(AC32)," (s)",""),_xlpm.val,BD32,_xlpm.estVol,COUNTIF($AQ$89:$BK$91,_xlpm.unite)&gt;0,_xlpm.estPoids,COUNTIF($AD$89:$AP$91,_xlpm.unite)&gt;0,IF(_xlpm.estVol,IF(ROUND(_xlpm.val,3)&gt;=1,ROUND(_xlpm.val,3)&amp;" L",MAX(1,ROUND(_xlpm.val*100,0))&amp;" cl"),IF(_xlpm.estPoids,IF(ROUND(_xlpm.val,3)&gt;=1,ROUND(_xlpm.val,3)&amp;" Kg",MAX(1,ROUND(_xlpm.val*1000,0))&amp;" g"),"")))</f>
        <v/>
      </c>
      <c r="BF32" s="2274">
        <f>IFERROR(IF(BC32=0, BD32*$AH32, BC32*$AH32), 0)</f>
        <v>0</v>
      </c>
      <c r="BG32" s="2451" t="str">
        <f>AE32</f>
        <v>1/ La veille : réhydratation des haricots</v>
      </c>
      <c r="BH32" s="2153">
        <f>IFERROR(AI32,0)+IFERROR(AM32,0)+IFERROR(AQ32,0)+IFERROR(AU32,0)+IFERROR(AY32,0)+IFERROR(BC32,0)</f>
        <v>0</v>
      </c>
      <c r="BI32" s="2154">
        <f>IFERROR(AJ32,0)+IFERROR(AN32,0)+IFERROR(AR32,0)+IFERROR(AV32,0)+IFERROR(AZ32,0)+IFERROR(BD32,0)</f>
        <v>0</v>
      </c>
      <c r="BJ32" s="2155">
        <f>IFERROR(AL32,0)+IFERROR(AP32,0)+IFERROR(AT32,0)+IFERROR(AX32,0)+IFERROR(BB32,0)+IFERROR(BF32,0)</f>
        <v>0</v>
      </c>
      <c r="BK32" s="2156" t="str" cm="1">
        <f t="array" aca="1" ref="BK3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2" s="2293"/>
      <c r="BM32" s="188" t="str">
        <f t="shared" si="5"/>
        <v>A</v>
      </c>
      <c r="BN32" s="4861"/>
      <c r="BO32" s="3"/>
      <c r="BP32" s="176" cm="1">
        <f t="array" ref="BP32">SUMPRODUCT(LEN(BQ32:BW32))</f>
        <v>34</v>
      </c>
      <c r="BQ32" s="177"/>
      <c r="BR32" s="178" t="s">
        <v>220</v>
      </c>
      <c r="BS32" s="178"/>
      <c r="BT32" s="178"/>
      <c r="BU32" s="178"/>
      <c r="BV32" s="178"/>
      <c r="BW32" s="179"/>
      <c r="BX32" s="3"/>
      <c r="BY32" s="2954" t="str">
        <f t="shared" ref="BY32:BY74" si="26">IF(OR(LEN(CG32)&gt;1),"A", "►")</f>
        <v>A</v>
      </c>
      <c r="BZ32" s="2946" t="str">
        <f t="shared" si="11"/>
        <v/>
      </c>
      <c r="CA32" s="2947" t="str">
        <f>IF(CB32="","",LEN(TRIM(SUBSTITUTE(CB32,CHAR(160),""))))</f>
        <v/>
      </c>
      <c r="CB32" s="2948"/>
      <c r="CC32" s="2949" t="str">
        <f t="shared" si="12"/>
        <v xml:space="preserve"> ◄ ligne 32</v>
      </c>
      <c r="CD32" s="2946" t="str">
        <f t="shared" ref="CD32:CD95" si="27">IF(CG32="","",(LEN(TRIM(SUBSTITUTE(CG32,CHAR(160)," ")))-LEN(SUBSTITUTE(TRIM(SUBSTITUTE(CG32,CHAR(160)," "))," ",""))+1)&amp;" mot"&amp;IF((LEN(TRIM(SUBSTITUTE(CG32,CHAR(160)," ")))-LEN(SUBSTITUTE(TRIM(SUBSTITUTE(CG32,CHAR(160)," "))," ",""))+1)&gt;1,"s",""))</f>
        <v>8 mots</v>
      </c>
      <c r="CE32" s="2950" t="str">
        <f t="shared" ref="CE32:CE95" si="28">IF(CG32="","",LEN(TRIM(SUBSTITUTE(CG32,CHAR(160),"")))&amp;" car. ►")</f>
        <v>42 car. ►</v>
      </c>
      <c r="CF32" s="2951" t="str">
        <f>IF(LEN(TRIM(CK32))&gt;0,MAX(CF29:CF31)+1,"")</f>
        <v/>
      </c>
      <c r="CG32" s="2906" t="str">
        <f>IFERROR(INDEX(CK30:CK299,MATCH(ROW()-ROW(CK30)+1,CF30:CF299,0)),"")</f>
        <v>Portez à ébullition puis baissez le feu et</v>
      </c>
      <c r="CH32" s="2944"/>
      <c r="CI32" s="2937"/>
      <c r="CJ32" s="2909">
        <f>CG17</f>
        <v>100</v>
      </c>
      <c r="CK32" s="2908" t="str">
        <f>IF(OR(CL31="",CJ32=""),"",IF(LEN(CL31)&lt;=CJ32,CL31,IFERROR(LEFT(CL31,FIND("♦",SUBSTITUTE(LEFT(CL31,CJ32+1)," ","♦",LEN(LEFT(CL31,CJ32+1))-LEN(SUBSTITUTE(LEFT(CL31,CJ32+1)," ",""))))),LEFT(CL31,IFERROR(FIND(" ",CL31)-1,LEN(CL31))))))</f>
        <v/>
      </c>
      <c r="CL32" s="2908" t="str">
        <f t="shared" ref="CL32:CL35" si="29">IF(CK32="","",TRIM(RIGHT(CL31,LEN(CL31)-LEN(CK32))))</f>
        <v/>
      </c>
      <c r="CM32" s="2956" t="str">
        <f t="shared" ref="CM32:CM35" si="30">"ligne "&amp;ROW()&amp;" ►"</f>
        <v>ligne 32 ►</v>
      </c>
      <c r="CN32" s="2945" t="str">
        <f>IF(CA32="","",IF(OR(CA32=0,CA32&lt;CG17),0,IF(CA32&gt;CG17,(CA32-CG17)&amp;" car. en trop",(CA32-CG17)&amp;" car.")))</f>
        <v/>
      </c>
      <c r="CO32" s="2953" t="str">
        <f>IF(CA32="","",ROUNDUP(CA32/CG17,0)&amp;" ligne(s)")</f>
        <v/>
      </c>
      <c r="CP32" s="3"/>
      <c r="CQ32" s="2361"/>
      <c r="CR32" s="2386">
        <v>4</v>
      </c>
      <c r="CS32" s="2387"/>
      <c r="CT32" s="2387" t="s">
        <v>3835</v>
      </c>
      <c r="CU32" s="2388"/>
      <c r="CV32" s="3"/>
      <c r="CW32" s="10">
        <v>1</v>
      </c>
    </row>
    <row r="33" spans="1:101" ht="21" customHeight="1">
      <c r="A33" s="3"/>
      <c r="B33" s="188" t="str">
        <f>IF(COUNTA(AE33:AG33)&gt;0, "A", "►")</f>
        <v>A</v>
      </c>
      <c r="C33" s="2237" cm="1">
        <f t="array" ref="C33">IFERROR(_xlfn.LET(_xlpm.k,UPPER(TRIM(N33)),_xlpm.r,_xlfn.XLOOKUP(_xlpm.k,UPPER(TRIM($AD$89:$BK$89)),$AD$92:$BK$92,_xlfn.XLOOKUP(_xlpm.k,UPPER(TRIM($AD$90:$BK$90)),$AD$92:$BK$92,_xlfn.XLOOKUP(_xlpm.k,UPPER(TRIM($AD$91:$BK$91)),$AD$92:$BK$92,0.001))),_xlpm.r*M33),0)</f>
        <v>0</v>
      </c>
      <c r="D33" s="2240" cm="1">
        <f t="array" ref="D33">IFERROR(_xlfn.LET(_xlpm.k,UPPER(TRIM(Q33)),_xlpm.r,_xlfn.XLOOKUP(_xlpm.k,UPPER(TRIM($AD$89:$BK$89)),$AD$92:$BK$92,_xlfn.XLOOKUP(_xlpm.k,UPPER(TRIM($AD$90:$BK$90)),$AD$92:$BK$92,_xlfn.XLOOKUP(_xlpm.k,UPPER(TRIM($AD$91:$BK$91)),$AD$92:$BK$92,0.001))),_xlpm.r*P33),0)</f>
        <v>0</v>
      </c>
      <c r="E33" s="2243" cm="1">
        <f t="array" ref="E33">IFERROR(_xlfn.LET(_xlpm.k,UPPER(TRIM(T33)),_xlpm.r,_xlfn.XLOOKUP(_xlpm.k,UPPER(TRIM($AD$89:$BK$89)),$AD$92:$BK$92,_xlfn.XLOOKUP(_xlpm.k,UPPER(TRIM($AD$90:$BK$90)),$AD$92:$BK$92,_xlfn.XLOOKUP(_xlpm.k,UPPER(TRIM($AD$91:$BK$91)),$AD$92:$BK$92,0.001))),_xlpm.r*S33),0)</f>
        <v>0</v>
      </c>
      <c r="F33" s="2246" cm="1">
        <f t="array" ref="F33">IFERROR(_xlfn.LET(_xlpm.k,UPPER(TRIM(W33)),_xlpm.r,_xlfn.XLOOKUP(_xlpm.k,UPPER(TRIM($AD$89:$BK$89)),$AD$92:$BK$92,_xlfn.XLOOKUP(_xlpm.k,UPPER(TRIM($AD$90:$BK$90)),$AD$92:$BK$92,_xlfn.XLOOKUP(_xlpm.k,UPPER(TRIM($AD$91:$BK$91)),$AD$92:$BK$92,0.001))),_xlpm.r*V33),0)</f>
        <v>0</v>
      </c>
      <c r="G33" s="189" cm="1">
        <f t="array" ref="G33">IFERROR(_xlfn.LET(_xlpm.k,UPPER(TRIM(Z33)),_xlpm.r,_xlfn.XLOOKUP(_xlpm.k,UPPER(TRIM($AD$89:$BK$89)),$AD$92:$BK$92,_xlfn.XLOOKUP(_xlpm.k,UPPER(TRIM($AD$90:$BK$90)),$AD$92:$BK$92,_xlfn.XLOOKUP(_xlpm.k,UPPER(TRIM($AD$91:$BK$91)),$AD$92:$BK$92,0.001))),_xlpm.r*Y33),0)</f>
        <v>0</v>
      </c>
      <c r="H33" s="190" cm="1">
        <f t="array" ref="H33">IFERROR(_xlfn.LET(_xlpm.k,UPPER(TRIM(AC33)),_xlpm.r,_xlfn.XLOOKUP(_xlpm.k,UPPER(TRIM($AD$89:$BK$89)),$AD$92:$BK$92,_xlfn.XLOOKUP(_xlpm.k,UPPER(TRIM($AD$90:$BK$90)),$AD$92:$BK$92,_xlfn.XLOOKUP(_xlpm.k,UPPER(TRIM($AD$91:$BK$91)),$AD$92:$BK$92,0.001))),_xlpm.r*AB33),0)</f>
        <v>0</v>
      </c>
      <c r="I33" s="192" t="s">
        <v>3670</v>
      </c>
      <c r="J33" s="2480" t="s">
        <v>3660</v>
      </c>
      <c r="K33" s="2250" t="s">
        <v>13</v>
      </c>
      <c r="L33" s="2209"/>
      <c r="M33" s="2210"/>
      <c r="N33" s="2213"/>
      <c r="O33" s="2212"/>
      <c r="P33" s="2211"/>
      <c r="Q33" s="2214"/>
      <c r="R33" s="2215"/>
      <c r="S33" s="2211"/>
      <c r="T33" s="199"/>
      <c r="U33" s="2216"/>
      <c r="V33" s="2211"/>
      <c r="W33" s="199"/>
      <c r="X33" s="2208"/>
      <c r="Y33" s="2211"/>
      <c r="Z33" s="199"/>
      <c r="AA33" s="2219"/>
      <c r="AB33" s="2211"/>
      <c r="AC33" s="199"/>
      <c r="AD33" s="2472" t="str">
        <f t="shared" si="13"/>
        <v>2 ►</v>
      </c>
      <c r="AE33" s="4806" t="str">
        <f t="shared" si="14"/>
        <v>Faites tremper les haricots blancs dans de l’eau froide toute une nuit.</v>
      </c>
      <c r="AF33" s="4807"/>
      <c r="AG33" s="4807"/>
      <c r="AH33" s="2362">
        <v>1</v>
      </c>
      <c r="AI33" s="193">
        <f t="shared" si="15"/>
        <v>0</v>
      </c>
      <c r="AJ33" s="194">
        <f t="shared" si="16"/>
        <v>0</v>
      </c>
      <c r="AK33" s="194" t="str">
        <f>_xlfn.LET(_xlpm.unite,SUBSTITUTE(TRIM(N33)," (s)",""),_xlpm.val,AJ33,_xlpm.estVol,COUNTIF($AQ$89:$BK$91,_xlpm.unite)&gt;0,_xlpm.estPoids,COUNTIF($AD$89:$AP$91,_xlpm.unite)&gt;0,IF(_xlpm.estVol,IF(ROUND(_xlpm.val,3)&gt;=1,ROUND(_xlpm.val,3)&amp;" L",MAX(1,ROUND(_xlpm.val*100,0))&amp;" cl"),IF(_xlpm.estPoids,IF(ROUND(_xlpm.val,3)&gt;=1,ROUND(_xlpm.val,3)&amp;" Kg",MAX(1,ROUND(_xlpm.val*1000,0))&amp;" g"),"")))</f>
        <v/>
      </c>
      <c r="AL33" s="195">
        <f>IFERROR(IF(AI33=0, AJ33*$AH33, AI33*$AH33), 0)</f>
        <v>0</v>
      </c>
      <c r="AM33" s="2178">
        <f t="shared" si="17"/>
        <v>0</v>
      </c>
      <c r="AN33" s="2179">
        <f t="shared" si="18"/>
        <v>0</v>
      </c>
      <c r="AO33" s="2180" t="str">
        <f>_xlfn.LET(_xlpm.unite,SUBSTITUTE(TRIM(Q33)," (s)",""),_xlpm.val,AN33,_xlpm.estVol,COUNTIF($AQ$89:$BK$91,_xlpm.unite)&gt;0,_xlpm.estPoids,COUNTIF($AD$89:$AP$91,_xlpm.unite)&gt;0,IF(_xlpm.estVol,IF(ROUND(_xlpm.val,3)&gt;=1,ROUND(_xlpm.val,3)&amp;" L",MAX(1,ROUND(_xlpm.val*100,0))&amp;" cl"),IF(_xlpm.estPoids,IF(ROUND(_xlpm.val,3)&gt;=1,ROUND(_xlpm.val,3)&amp;" Kg",MAX(1,ROUND(_xlpm.val*1000,0))&amp;" g"),"")))</f>
        <v/>
      </c>
      <c r="AP33" s="2181">
        <f>IFERROR(IF(AM33=0, AN33*$AH33, AM33*$AH33), 0)</f>
        <v>0</v>
      </c>
      <c r="AQ33" s="2251">
        <f t="shared" si="19"/>
        <v>0</v>
      </c>
      <c r="AR33" s="2252">
        <f t="shared" si="20"/>
        <v>0</v>
      </c>
      <c r="AS33" s="2253" t="str">
        <f>_xlfn.LET(_xlpm.unite,SUBSTITUTE(TRIM(T33)," (s)",""),_xlpm.val,AR33,_xlpm.estVol,COUNTIF($AQ$89:$BK$91,_xlpm.unite)&gt;0,_xlpm.estPoids,COUNTIF($AD$89:$AP$91,_xlpm.unite)&gt;0,IF(_xlpm.estVol,IF(ROUND(_xlpm.val,3)&gt;=1,ROUND(_xlpm.val,3)&amp;" L",MAX(1,ROUND(_xlpm.val*100,0))&amp;" cl"),IF(_xlpm.estPoids,IF(ROUND(_xlpm.val,3)&gt;=1,ROUND(_xlpm.val,3)&amp;" Kg",MAX(1,ROUND(_xlpm.val*1000,0))&amp;" g"),"")))</f>
        <v/>
      </c>
      <c r="AT33" s="2254">
        <f>IFERROR(IF(AQ33=0, AR33*$AH33, AQ33*$AH33), 0)</f>
        <v>0</v>
      </c>
      <c r="AU33" s="2260">
        <f t="shared" si="21"/>
        <v>0</v>
      </c>
      <c r="AV33" s="2261">
        <f t="shared" si="22"/>
        <v>0</v>
      </c>
      <c r="AW33" s="2262" t="str">
        <f>_xlfn.LET(_xlpm.unite,SUBSTITUTE(TRIM(W33)," (s)",""),_xlpm.val,AV33,_xlpm.estVol,COUNTIF($AQ$89:$BK$91,_xlpm.unite)&gt;0,_xlpm.estPoids,COUNTIF($AD$89:$AP$91,_xlpm.unite)&gt;0,IF(_xlpm.estVol,IF(ROUND(_xlpm.val,3)&gt;=1,ROUND(_xlpm.val,3)&amp;" L",MAX(1,ROUND(_xlpm.val*100,0))&amp;" cl"),IF(_xlpm.estPoids,IF(ROUND(_xlpm.val,3)&gt;=1,ROUND(_xlpm.val,3)&amp;" Kg",MAX(1,ROUND(_xlpm.val*1000,0))&amp;" g"),"")))</f>
        <v/>
      </c>
      <c r="AX33" s="2263">
        <f>IFERROR(IF(AU33=0, AV33*$AH33, AU33*$AH33), 0)</f>
        <v>0</v>
      </c>
      <c r="AY33" s="2283">
        <f t="shared" si="23"/>
        <v>0</v>
      </c>
      <c r="AZ33" s="2284">
        <f t="shared" si="24"/>
        <v>0</v>
      </c>
      <c r="BA33" s="2285" t="str">
        <f t="shared" ref="BA33:BA86" si="31">_xlfn.LET(_xlpm.unite,SUBSTITUTE(TRIM(AA33)," (s)",""),_xlpm.val,AZ33,_xlpm.estVol,COUNTIF($AQ$89:$BK$91,_xlpm.unite)&gt;0,_xlpm.estPoids,COUNTIF($AD$89:$AP$91,_xlpm.unite)&gt;0,IF(_xlpm.estVol,IF(ROUND(_xlpm.val,3)&gt;=1,ROUND(_xlpm.val,3)&amp;" L",MAX(1,ROUND(_xlpm.val*100,0))&amp;" cl"),IF(_xlpm.estPoids,IF(ROUND(_xlpm.val,3)&gt;=1,ROUND(_xlpm.val,3)&amp;" Kg",MAX(1,ROUND(_xlpm.val*1000,0))&amp;" g"),"")))</f>
        <v/>
      </c>
      <c r="BB33" s="2286">
        <f t="shared" ref="BB33:BB86" si="32">IFERROR(IF(AY33=0, AZ33*$AH33, AY33*$AH33), 0)</f>
        <v>0</v>
      </c>
      <c r="BC33" s="2271">
        <f>IFERROR(AA33*G$87,0)</f>
        <v>0</v>
      </c>
      <c r="BD33" s="2272">
        <f t="shared" si="25"/>
        <v>0</v>
      </c>
      <c r="BE33" s="2273" t="str">
        <f>_xlfn.LET(_xlpm.unite,SUBSTITUTE(TRIM(AC33)," (s)",""),_xlpm.val,BD33,_xlpm.estVol,COUNTIF($AQ$89:$BK$91,_xlpm.unite)&gt;0,_xlpm.estPoids,COUNTIF($AD$89:$AP$91,_xlpm.unite)&gt;0,IF(_xlpm.estVol,IF(ROUND(_xlpm.val,3)&gt;=1,ROUND(_xlpm.val,3)&amp;" L",MAX(1,ROUND(_xlpm.val*100,0))&amp;" cl"),IF(_xlpm.estPoids,IF(ROUND(_xlpm.val,3)&gt;=1,ROUND(_xlpm.val,3)&amp;" Kg",MAX(1,ROUND(_xlpm.val*1000,0))&amp;" g"),"")))</f>
        <v/>
      </c>
      <c r="BF33" s="2274">
        <f>IFERROR(IF(BC33=0, BD33*$AH33, BC33*$AH33), 0)</f>
        <v>0</v>
      </c>
      <c r="BG33" s="2451" t="str">
        <f t="shared" ref="BG33:BG86" si="33">AE33</f>
        <v>Faites tremper les haricots blancs dans de l’eau froide toute une nuit.</v>
      </c>
      <c r="BH33" s="2153">
        <f t="shared" ref="BH33:BH86" si="34">IFERROR(AI33,0)+IFERROR(AM33,0)+IFERROR(AQ33,0)+IFERROR(AU33,0)+IFERROR(AY33,0)+IFERROR(BC33,0)</f>
        <v>0</v>
      </c>
      <c r="BI33" s="2154">
        <f t="shared" ref="BI33:BI86" si="35">IFERROR(AJ33,0)+IFERROR(AN33,0)+IFERROR(AR33,0)+IFERROR(AV33,0)+IFERROR(AZ33,0)+IFERROR(BD33,0)</f>
        <v>0</v>
      </c>
      <c r="BJ33" s="2155">
        <f t="shared" ref="BJ33:BJ86" si="36">IFERROR(AL33,0)+IFERROR(AP33,0)+IFERROR(AT33,0)+IFERROR(AX33,0)+IFERROR(BB33,0)+IFERROR(BF33,0)</f>
        <v>0</v>
      </c>
      <c r="BK33" s="2156" t="str" cm="1">
        <f t="array" aca="1" ref="BK3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3" s="2293"/>
      <c r="BM33" s="188" t="str">
        <f t="shared" si="5"/>
        <v>A</v>
      </c>
      <c r="BN33" s="5"/>
      <c r="BO33" s="3"/>
      <c r="BP33" s="176" cm="1">
        <f t="array" ref="BP33">SUMPRODUCT(LEN(BQ33:BW33))</f>
        <v>71</v>
      </c>
      <c r="BQ33" s="177"/>
      <c r="BR33" s="178" t="s">
        <v>232</v>
      </c>
      <c r="BS33" s="178"/>
      <c r="BT33" s="178"/>
      <c r="BU33" s="178"/>
      <c r="BV33" s="178"/>
      <c r="BW33" s="179"/>
      <c r="BX33" s="3"/>
      <c r="BY33" s="2954" t="str">
        <f t="shared" si="26"/>
        <v>A</v>
      </c>
      <c r="BZ33" s="2946" t="str">
        <f t="shared" si="11"/>
        <v>8 mots</v>
      </c>
      <c r="CA33" s="2947">
        <f t="shared" ref="CA33:CA74" si="37">IF(CB33="","",LEN(TRIM(SUBSTITUTE(CB33,CHAR(160),""))))</f>
        <v>43</v>
      </c>
      <c r="CB33" s="2948" t="s">
        <v>4361</v>
      </c>
      <c r="CC33" s="2955" t="str">
        <f t="shared" si="12"/>
        <v xml:space="preserve"> ◄ ligne 33</v>
      </c>
      <c r="CD33" s="2946" t="str">
        <f t="shared" si="27"/>
        <v>18 mots</v>
      </c>
      <c r="CE33" s="2950" t="str">
        <f t="shared" si="28"/>
        <v>100 car. ►</v>
      </c>
      <c r="CF33" s="2951" t="str">
        <f>IF(LEN(TRIM(CK33))&gt;0,MAX(CF29:CF32)+1,"")</f>
        <v/>
      </c>
      <c r="CG33" s="2906" t="str">
        <f>IFERROR(INDEX(CK30:CK299,MATCH(ROW()-ROW(CK30)+1,CF30:CF299,0)),"")</f>
        <v xml:space="preserve">1 Coupez la viande en cubes d’environ 4 cm et mettez-la dans un grand saladier Ajoutez-y les oignons </v>
      </c>
      <c r="CH33" s="2944"/>
      <c r="CI33" s="2937"/>
      <c r="CJ33" s="2907"/>
      <c r="CK33" s="2908" t="str">
        <f>IF(OR(CL32="",CJ32=""),"",IF(LEN(CL32)&lt;=CJ32,CL32,IFERROR(LEFT(CL32,FIND("♦",SUBSTITUTE(LEFT(CL32,CJ32+1)," ","♦",LEN(LEFT(CL32,CJ32+1))-LEN(SUBSTITUTE(LEFT(CL32,CJ32+1)," ",""))))),LEFT(CL32,IFERROR(FIND(" ",CL32)-1,LEN(CL32))))))</f>
        <v/>
      </c>
      <c r="CL33" s="2908" t="str">
        <f t="shared" si="29"/>
        <v/>
      </c>
      <c r="CM33" s="2956" t="str">
        <f t="shared" si="30"/>
        <v>ligne 33 ►</v>
      </c>
      <c r="CN33" s="2945">
        <f>IF(CA33="","",IF(OR(CA33=0,CA33&lt;CG17),0,IF(CA33&gt;CG17,(CA33-CG17)&amp;" car. en trop",(CA33-CG17)&amp;" car.")))</f>
        <v>0</v>
      </c>
      <c r="CO33" s="2953" t="str">
        <f>IF(CA33="","",ROUNDUP(CA33/CG17,0)&amp;" ligne(s)")</f>
        <v>1 ligne(s)</v>
      </c>
      <c r="CP33" s="3"/>
      <c r="CQ33" s="2361"/>
      <c r="CR33" s="2386">
        <v>10</v>
      </c>
      <c r="CS33" s="2387"/>
      <c r="CT33" s="2387" t="s">
        <v>3836</v>
      </c>
      <c r="CU33" s="2388"/>
      <c r="CV33" s="3"/>
      <c r="CW33" s="10">
        <v>1</v>
      </c>
    </row>
    <row r="34" spans="1:101" ht="21" customHeight="1">
      <c r="A34" s="3"/>
      <c r="B34" s="188" t="str">
        <f t="shared" ref="B34:B86" si="38">IF(COUNTA(AE34:AG34)&gt;0, "A", "►")</f>
        <v>A</v>
      </c>
      <c r="C34" s="2237" cm="1">
        <f t="array" ref="C34">IFERROR(_xlfn.LET(_xlpm.k,UPPER(TRIM(N34)),_xlpm.r,_xlfn.XLOOKUP(_xlpm.k,UPPER(TRIM($AD$89:$BK$89)),$AD$92:$BK$92,_xlfn.XLOOKUP(_xlpm.k,UPPER(TRIM($AD$90:$BK$90)),$AD$92:$BK$92,_xlfn.XLOOKUP(_xlpm.k,UPPER(TRIM($AD$91:$BK$91)),$AD$92:$BK$92,0.001))),_xlpm.r*M34),0)</f>
        <v>0</v>
      </c>
      <c r="D34" s="2240" cm="1">
        <f t="array" ref="D34">IFERROR(_xlfn.LET(_xlpm.k,UPPER(TRIM(Q34)),_xlpm.r,_xlfn.XLOOKUP(_xlpm.k,UPPER(TRIM($AD$89:$BK$89)),$AD$92:$BK$92,_xlfn.XLOOKUP(_xlpm.k,UPPER(TRIM($AD$90:$BK$90)),$AD$92:$BK$92,_xlfn.XLOOKUP(_xlpm.k,UPPER(TRIM($AD$91:$BK$91)),$AD$92:$BK$92,0.001))),_xlpm.r*P34),0)</f>
        <v>0</v>
      </c>
      <c r="E34" s="2243" cm="1">
        <f t="array" ref="E34">IFERROR(_xlfn.LET(_xlpm.k,UPPER(TRIM(T34)),_xlpm.r,_xlfn.XLOOKUP(_xlpm.k,UPPER(TRIM($AD$89:$BK$89)),$AD$92:$BK$92,_xlfn.XLOOKUP(_xlpm.k,UPPER(TRIM($AD$90:$BK$90)),$AD$92:$BK$92,_xlfn.XLOOKUP(_xlpm.k,UPPER(TRIM($AD$91:$BK$91)),$AD$92:$BK$92,0.001))),_xlpm.r*S34),0)</f>
        <v>0</v>
      </c>
      <c r="F34" s="2246" cm="1">
        <f t="array" ref="F34">IFERROR(_xlfn.LET(_xlpm.k,UPPER(TRIM(W34)),_xlpm.r,_xlfn.XLOOKUP(_xlpm.k,UPPER(TRIM($AD$89:$BK$89)),$AD$92:$BK$92,_xlfn.XLOOKUP(_xlpm.k,UPPER(TRIM($AD$90:$BK$90)),$AD$92:$BK$92,_xlfn.XLOOKUP(_xlpm.k,UPPER(TRIM($AD$91:$BK$91)),$AD$92:$BK$92,0.001))),_xlpm.r*V34),0)</f>
        <v>0</v>
      </c>
      <c r="G34" s="189" cm="1">
        <f t="array" ref="G34">IFERROR(_xlfn.LET(_xlpm.k,UPPER(TRIM(Z34)),_xlpm.r,_xlfn.XLOOKUP(_xlpm.k,UPPER(TRIM($AD$89:$BK$89)),$AD$92:$BK$92,_xlfn.XLOOKUP(_xlpm.k,UPPER(TRIM($AD$90:$BK$90)),$AD$92:$BK$92,_xlfn.XLOOKUP(_xlpm.k,UPPER(TRIM($AD$91:$BK$91)),$AD$92:$BK$92,0.001))),_xlpm.r*Y34),0)</f>
        <v>0</v>
      </c>
      <c r="H34" s="190" cm="1">
        <f t="array" ref="H34">IFERROR(_xlfn.LET(_xlpm.k,UPPER(TRIM(AC34)),_xlpm.r,_xlfn.XLOOKUP(_xlpm.k,UPPER(TRIM($AD$89:$BK$89)),$AD$92:$BK$92,_xlfn.XLOOKUP(_xlpm.k,UPPER(TRIM($AD$90:$BK$90)),$AD$92:$BK$92,_xlfn.XLOOKUP(_xlpm.k,UPPER(TRIM($AD$91:$BK$91)),$AD$92:$BK$92,0.001))),_xlpm.r*AB34),0)</f>
        <v>0</v>
      </c>
      <c r="I34" s="192" t="s">
        <v>3671</v>
      </c>
      <c r="J34" s="2481" t="s">
        <v>3647</v>
      </c>
      <c r="K34" s="2250" t="s">
        <v>13</v>
      </c>
      <c r="L34" s="2209"/>
      <c r="M34" s="2210"/>
      <c r="N34" s="2213"/>
      <c r="O34" s="2212"/>
      <c r="P34" s="2211"/>
      <c r="Q34" s="2214"/>
      <c r="R34" s="2215"/>
      <c r="S34" s="2211"/>
      <c r="T34" s="199"/>
      <c r="U34" s="2216"/>
      <c r="V34" s="2211"/>
      <c r="W34" s="199"/>
      <c r="X34" s="2208"/>
      <c r="Y34" s="2211"/>
      <c r="Z34" s="199"/>
      <c r="AA34" s="2219"/>
      <c r="AB34" s="2211"/>
      <c r="AC34" s="199"/>
      <c r="AD34" s="2472" t="str">
        <f t="shared" si="13"/>
        <v>3 ►</v>
      </c>
      <c r="AE34" s="4806" t="str">
        <f t="shared" si="14"/>
        <v>haricots blancs secs (lingots de Castelnaudary de préférence)</v>
      </c>
      <c r="AF34" s="4807"/>
      <c r="AG34" s="4807"/>
      <c r="AH34" s="2362">
        <v>1</v>
      </c>
      <c r="AI34" s="193">
        <f t="shared" si="15"/>
        <v>0</v>
      </c>
      <c r="AJ34" s="194">
        <f t="shared" si="16"/>
        <v>0</v>
      </c>
      <c r="AK34" s="194" t="str">
        <f t="shared" ref="AK34:AK86" si="39">_xlfn.LET(_xlpm.unite,SUBSTITUTE(TRIM(N34)," (s)",""),_xlpm.val,AJ34,_xlpm.estVol,COUNTIF($AQ$89:$BK$91,_xlpm.unite)&gt;0,_xlpm.estPoids,COUNTIF($AD$89:$AP$91,_xlpm.unite)&gt;0,IF(_xlpm.estVol,IF(ROUND(_xlpm.val,3)&gt;=1,ROUND(_xlpm.val,3)&amp;" L",MAX(1,ROUND(_xlpm.val*100,0))&amp;" cl"),IF(_xlpm.estPoids,IF(ROUND(_xlpm.val,3)&gt;=1,ROUND(_xlpm.val,3)&amp;" Kg",MAX(1,ROUND(_xlpm.val*1000,0))&amp;" g"),"")))</f>
        <v/>
      </c>
      <c r="AL34" s="195">
        <f t="shared" ref="AL34:AL86" si="40">IFERROR(IF(AI34=0, AJ34*$AH34, AI34*$AH34), 0)</f>
        <v>0</v>
      </c>
      <c r="AM34" s="2178">
        <f t="shared" si="17"/>
        <v>0</v>
      </c>
      <c r="AN34" s="2179">
        <f t="shared" si="18"/>
        <v>0</v>
      </c>
      <c r="AO34" s="2180" t="str">
        <f t="shared" ref="AO34:AO86" si="41">_xlfn.LET(_xlpm.unite,SUBSTITUTE(TRIM(Q34)," (s)",""),_xlpm.val,AN34,_xlpm.estVol,COUNTIF($AQ$89:$BK$91,_xlpm.unite)&gt;0,_xlpm.estPoids,COUNTIF($AD$89:$AP$91,_xlpm.unite)&gt;0,IF(_xlpm.estVol,IF(ROUND(_xlpm.val,3)&gt;=1,ROUND(_xlpm.val,3)&amp;" L",MAX(1,ROUND(_xlpm.val*100,0))&amp;" cl"),IF(_xlpm.estPoids,IF(ROUND(_xlpm.val,3)&gt;=1,ROUND(_xlpm.val,3)&amp;" Kg",MAX(1,ROUND(_xlpm.val*1000,0))&amp;" g"),"")))</f>
        <v/>
      </c>
      <c r="AP34" s="2181">
        <f t="shared" ref="AP34:AP86" si="42">IFERROR(IF(AM34=0, AN34*$AH34, AM34*$AH34), 0)</f>
        <v>0</v>
      </c>
      <c r="AQ34" s="2251">
        <f t="shared" si="19"/>
        <v>0</v>
      </c>
      <c r="AR34" s="2252">
        <f t="shared" si="20"/>
        <v>0</v>
      </c>
      <c r="AS34" s="2253" t="str">
        <f t="shared" ref="AS34:AS86" si="43">_xlfn.LET(_xlpm.unite,SUBSTITUTE(TRIM(T34)," (s)",""),_xlpm.val,AR34,_xlpm.estVol,COUNTIF($AQ$89:$BK$91,_xlpm.unite)&gt;0,_xlpm.estPoids,COUNTIF($AD$89:$AP$91,_xlpm.unite)&gt;0,IF(_xlpm.estVol,IF(ROUND(_xlpm.val,3)&gt;=1,ROUND(_xlpm.val,3)&amp;" L",MAX(1,ROUND(_xlpm.val*100,0))&amp;" cl"),IF(_xlpm.estPoids,IF(ROUND(_xlpm.val,3)&gt;=1,ROUND(_xlpm.val,3)&amp;" Kg",MAX(1,ROUND(_xlpm.val*1000,0))&amp;" g"),"")))</f>
        <v/>
      </c>
      <c r="AT34" s="2254">
        <f t="shared" ref="AT34:AT86" si="44">IFERROR(IF(AQ34=0, AR34*$AH34, AQ34*$AH34), 0)</f>
        <v>0</v>
      </c>
      <c r="AU34" s="2260">
        <f t="shared" si="21"/>
        <v>0</v>
      </c>
      <c r="AV34" s="2261">
        <f t="shared" si="22"/>
        <v>0</v>
      </c>
      <c r="AW34" s="2262" t="str">
        <f t="shared" ref="AW34:AW86" si="45">_xlfn.LET(_xlpm.unite,SUBSTITUTE(TRIM(W34)," (s)",""),_xlpm.val,AV34,_xlpm.estVol,COUNTIF($AQ$89:$BK$91,_xlpm.unite)&gt;0,_xlpm.estPoids,COUNTIF($AD$89:$AP$91,_xlpm.unite)&gt;0,IF(_xlpm.estVol,IF(ROUND(_xlpm.val,3)&gt;=1,ROUND(_xlpm.val,3)&amp;" L",MAX(1,ROUND(_xlpm.val*100,0))&amp;" cl"),IF(_xlpm.estPoids,IF(ROUND(_xlpm.val,3)&gt;=1,ROUND(_xlpm.val,3)&amp;" Kg",MAX(1,ROUND(_xlpm.val*1000,0))&amp;" g"),"")))</f>
        <v/>
      </c>
      <c r="AX34" s="2263">
        <f t="shared" ref="AX34:AX86" si="46">IFERROR(IF(AU34=0, AV34*$AH34, AU34*$AH34), 0)</f>
        <v>0</v>
      </c>
      <c r="AY34" s="2283">
        <f t="shared" si="23"/>
        <v>0</v>
      </c>
      <c r="AZ34" s="2284">
        <f t="shared" si="24"/>
        <v>0</v>
      </c>
      <c r="BA34" s="2285" t="str">
        <f t="shared" si="31"/>
        <v/>
      </c>
      <c r="BB34" s="2286">
        <f t="shared" si="32"/>
        <v>0</v>
      </c>
      <c r="BC34" s="2271">
        <f t="shared" ref="BC34:BC86" si="47">IFERROR(AA34*G$87,0)</f>
        <v>0</v>
      </c>
      <c r="BD34" s="2272">
        <f t="shared" si="25"/>
        <v>0</v>
      </c>
      <c r="BE34" s="2273" t="str">
        <f t="shared" ref="BE34:BE86" si="48">_xlfn.LET(_xlpm.unite,SUBSTITUTE(TRIM(AC34)," (s)",""),_xlpm.val,BD34,_xlpm.estVol,COUNTIF($AQ$89:$BK$91,_xlpm.unite)&gt;0,_xlpm.estPoids,COUNTIF($AD$89:$AP$91,_xlpm.unite)&gt;0,IF(_xlpm.estVol,IF(ROUND(_xlpm.val,3)&gt;=1,ROUND(_xlpm.val,3)&amp;" L",MAX(1,ROUND(_xlpm.val*100,0))&amp;" cl"),IF(_xlpm.estPoids,IF(ROUND(_xlpm.val,3)&gt;=1,ROUND(_xlpm.val,3)&amp;" Kg",MAX(1,ROUND(_xlpm.val*1000,0))&amp;" g"),"")))</f>
        <v/>
      </c>
      <c r="BF34" s="2274">
        <f t="shared" ref="BF34:BF86" si="49">IFERROR(IF(BC34=0, BD34*$AH34, BC34*$AH34), 0)</f>
        <v>0</v>
      </c>
      <c r="BG34" s="2451" t="str">
        <f t="shared" si="33"/>
        <v>haricots blancs secs (lingots de Castelnaudary de préférence)</v>
      </c>
      <c r="BH34" s="2153">
        <f t="shared" si="34"/>
        <v>0</v>
      </c>
      <c r="BI34" s="2154">
        <f t="shared" si="35"/>
        <v>0</v>
      </c>
      <c r="BJ34" s="2155">
        <f t="shared" si="36"/>
        <v>0</v>
      </c>
      <c r="BK34" s="2156" t="str" cm="1">
        <f t="array" aca="1" ref="BK3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4" s="2293"/>
      <c r="BM34" s="188" t="str">
        <f t="shared" si="5"/>
        <v>A</v>
      </c>
      <c r="BN34" s="5"/>
      <c r="BO34" s="3"/>
      <c r="BP34" s="176" cm="1">
        <f t="array" ref="BP34">SUMPRODUCT(LEN(BQ34:BW34))</f>
        <v>78</v>
      </c>
      <c r="BQ34" s="177"/>
      <c r="BR34" s="178" t="s">
        <v>258</v>
      </c>
      <c r="BS34" s="178"/>
      <c r="BT34" s="178"/>
      <c r="BU34" s="178"/>
      <c r="BV34" s="178"/>
      <c r="BW34" s="179"/>
      <c r="BX34" s="3"/>
      <c r="BY34" s="2954" t="str">
        <f t="shared" si="26"/>
        <v>A</v>
      </c>
      <c r="BZ34" s="2946" t="str">
        <f t="shared" si="11"/>
        <v/>
      </c>
      <c r="CA34" s="2947" t="str">
        <f t="shared" si="37"/>
        <v/>
      </c>
      <c r="CB34" s="2957"/>
      <c r="CC34" s="2949" t="str">
        <f t="shared" si="12"/>
        <v xml:space="preserve"> ◄ ligne 34</v>
      </c>
      <c r="CD34" s="2946" t="str">
        <f t="shared" si="27"/>
        <v>16 mots</v>
      </c>
      <c r="CE34" s="2950" t="str">
        <f t="shared" si="28"/>
        <v>98 car. ►</v>
      </c>
      <c r="CF34" s="2951" t="str">
        <f>IF(LEN(TRIM(CK34))&gt;0,MAX(CF29:CF33)+1,"")</f>
        <v/>
      </c>
      <c r="CG34" s="2906" t="str">
        <f>IFERROR(INDEX(CK30:CK299,MATCH(ROW()-ROW(CK30)+1,CF30:CF299,0)),"")</f>
        <v xml:space="preserve">coupés en rondelles les carottes coupées en rondelles les lardons l’ail émincé et le bouquet garni </v>
      </c>
      <c r="CH34" s="2944"/>
      <c r="CI34" s="2937"/>
      <c r="CJ34" s="2958"/>
      <c r="CK34" s="2908" t="str">
        <f>IF(OR(CL33="",CJ32=""),"",IF(LEN(CL33)&lt;=CJ32,CL33,IFERROR(LEFT(CL33,FIND("♦",SUBSTITUTE(LEFT(CL33,CJ32+1)," ","♦",LEN(LEFT(CL33,CJ32+1))-LEN(SUBSTITUTE(LEFT(CL33,CJ32+1)," ",""))))),LEFT(CL33,IFERROR(FIND(" ",CL33)-1,LEN(CL33))))))</f>
        <v/>
      </c>
      <c r="CL34" s="2908" t="str">
        <f t="shared" si="29"/>
        <v/>
      </c>
      <c r="CM34" s="2956" t="str">
        <f t="shared" si="30"/>
        <v>ligne 34 ►</v>
      </c>
      <c r="CN34" s="2945" t="str">
        <f>IF(CA34="","",IF(OR(CA34=0,CA34&lt;CG17),0,IF(CA34&gt;CG17,(CA34-CG17)&amp;" car. en trop",(CA34-CG17)&amp;" car.")))</f>
        <v/>
      </c>
      <c r="CO34" s="2953" t="str">
        <f>IF(CA34="","",ROUNDUP(CA34/CG17,0)&amp;" ligne(s)")</f>
        <v/>
      </c>
      <c r="CP34" s="3"/>
      <c r="CQ34" s="134"/>
      <c r="CR34" s="2389" t="s">
        <v>3846</v>
      </c>
      <c r="CU34" s="314"/>
      <c r="CV34" s="3"/>
      <c r="CW34" s="10">
        <v>1</v>
      </c>
    </row>
    <row r="35" spans="1:101" ht="21" customHeight="1">
      <c r="A35" s="3"/>
      <c r="B35" s="188" t="str">
        <f t="shared" si="38"/>
        <v>A</v>
      </c>
      <c r="C35" s="2237" cm="1">
        <f t="array" ref="C35">IFERROR(_xlfn.LET(_xlpm.k,UPPER(TRIM(N35)),_xlpm.r,_xlfn.XLOOKUP(_xlpm.k,UPPER(TRIM($AD$89:$BK$89)),$AD$92:$BK$92,_xlfn.XLOOKUP(_xlpm.k,UPPER(TRIM($AD$90:$BK$90)),$AD$92:$BK$92,_xlfn.XLOOKUP(_xlpm.k,UPPER(TRIM($AD$91:$BK$91)),$AD$92:$BK$92,0.001))),_xlpm.r*M35),0)</f>
        <v>0</v>
      </c>
      <c r="D35" s="2240" cm="1">
        <f t="array" ref="D35">IFERROR(_xlfn.LET(_xlpm.k,UPPER(TRIM(Q35)),_xlpm.r,_xlfn.XLOOKUP(_xlpm.k,UPPER(TRIM($AD$89:$BK$89)),$AD$92:$BK$92,_xlfn.XLOOKUP(_xlpm.k,UPPER(TRIM($AD$90:$BK$90)),$AD$92:$BK$92,_xlfn.XLOOKUP(_xlpm.k,UPPER(TRIM($AD$91:$BK$91)),$AD$92:$BK$92,0.001))),_xlpm.r*P35),0)</f>
        <v>0</v>
      </c>
      <c r="E35" s="2243" cm="1">
        <f t="array" ref="E35">IFERROR(_xlfn.LET(_xlpm.k,UPPER(TRIM(T35)),_xlpm.r,_xlfn.XLOOKUP(_xlpm.k,UPPER(TRIM($AD$89:$BK$89)),$AD$92:$BK$92,_xlfn.XLOOKUP(_xlpm.k,UPPER(TRIM($AD$90:$BK$90)),$AD$92:$BK$92,_xlfn.XLOOKUP(_xlpm.k,UPPER(TRIM($AD$91:$BK$91)),$AD$92:$BK$92,0.001))),_xlpm.r*S35),0)</f>
        <v>0</v>
      </c>
      <c r="F35" s="2246" cm="1">
        <f t="array" ref="F35">IFERROR(_xlfn.LET(_xlpm.k,UPPER(TRIM(W35)),_xlpm.r,_xlfn.XLOOKUP(_xlpm.k,UPPER(TRIM($AD$89:$BK$89)),$AD$92:$BK$92,_xlfn.XLOOKUP(_xlpm.k,UPPER(TRIM($AD$90:$BK$90)),$AD$92:$BK$92,_xlfn.XLOOKUP(_xlpm.k,UPPER(TRIM($AD$91:$BK$91)),$AD$92:$BK$92,0.001))),_xlpm.r*V35),0)</f>
        <v>0</v>
      </c>
      <c r="G35" s="189" cm="1">
        <f t="array" ref="G35">IFERROR(_xlfn.LET(_xlpm.k,UPPER(TRIM(Z35)),_xlpm.r,_xlfn.XLOOKUP(_xlpm.k,UPPER(TRIM($AD$89:$BK$89)),$AD$92:$BK$92,_xlfn.XLOOKUP(_xlpm.k,UPPER(TRIM($AD$90:$BK$90)),$AD$92:$BK$92,_xlfn.XLOOKUP(_xlpm.k,UPPER(TRIM($AD$91:$BK$91)),$AD$92:$BK$92,0.001))),_xlpm.r*Y35),0)</f>
        <v>0</v>
      </c>
      <c r="H35" s="190" cm="1">
        <f t="array" ref="H35">IFERROR(_xlfn.LET(_xlpm.k,UPPER(TRIM(AC35)),_xlpm.r,_xlfn.XLOOKUP(_xlpm.k,UPPER(TRIM($AD$89:$BK$89)),$AD$92:$BK$92,_xlfn.XLOOKUP(_xlpm.k,UPPER(TRIM($AD$90:$BK$90)),$AD$92:$BK$92,_xlfn.XLOOKUP(_xlpm.k,UPPER(TRIM($AD$91:$BK$91)),$AD$92:$BK$92,0.001))),_xlpm.r*AB35),0)</f>
        <v>0</v>
      </c>
      <c r="I35" s="192" t="s">
        <v>3672</v>
      </c>
      <c r="J35" s="2481" t="s">
        <v>3639</v>
      </c>
      <c r="K35" s="2250" t="s">
        <v>13</v>
      </c>
      <c r="L35" s="2209"/>
      <c r="M35" s="2210"/>
      <c r="N35" s="2213"/>
      <c r="O35" s="2212"/>
      <c r="P35" s="2211"/>
      <c r="Q35" s="2214"/>
      <c r="R35" s="2215"/>
      <c r="S35" s="2211"/>
      <c r="T35" s="199"/>
      <c r="U35" s="2216"/>
      <c r="V35" s="2211"/>
      <c r="W35" s="199"/>
      <c r="X35" s="2208"/>
      <c r="Y35" s="2211"/>
      <c r="Z35" s="199"/>
      <c r="AA35" s="2219"/>
      <c r="AB35" s="2211"/>
      <c r="AC35" s="199"/>
      <c r="AD35" s="2472" t="str">
        <f t="shared" si="13"/>
        <v>4 ►</v>
      </c>
      <c r="AE35" s="4806" t="str">
        <f t="shared" si="14"/>
        <v>haricots secs de type lingot (du lauragais de préférence)</v>
      </c>
      <c r="AF35" s="4807"/>
      <c r="AG35" s="4807"/>
      <c r="AH35" s="2362">
        <v>1</v>
      </c>
      <c r="AI35" s="193">
        <f t="shared" si="15"/>
        <v>0</v>
      </c>
      <c r="AJ35" s="194">
        <f t="shared" si="16"/>
        <v>0</v>
      </c>
      <c r="AK35" s="194" t="str">
        <f t="shared" si="39"/>
        <v/>
      </c>
      <c r="AL35" s="195">
        <f t="shared" si="40"/>
        <v>0</v>
      </c>
      <c r="AM35" s="2178">
        <f t="shared" si="17"/>
        <v>0</v>
      </c>
      <c r="AN35" s="2179">
        <f t="shared" si="18"/>
        <v>0</v>
      </c>
      <c r="AO35" s="2180" t="str">
        <f t="shared" si="41"/>
        <v/>
      </c>
      <c r="AP35" s="2181">
        <f t="shared" si="42"/>
        <v>0</v>
      </c>
      <c r="AQ35" s="2251">
        <f t="shared" si="19"/>
        <v>0</v>
      </c>
      <c r="AR35" s="2252">
        <f t="shared" si="20"/>
        <v>0</v>
      </c>
      <c r="AS35" s="2253" t="str">
        <f t="shared" si="43"/>
        <v/>
      </c>
      <c r="AT35" s="2254">
        <f t="shared" si="44"/>
        <v>0</v>
      </c>
      <c r="AU35" s="2260">
        <f t="shared" si="21"/>
        <v>0</v>
      </c>
      <c r="AV35" s="2261">
        <f t="shared" si="22"/>
        <v>0</v>
      </c>
      <c r="AW35" s="2262" t="str">
        <f t="shared" si="45"/>
        <v/>
      </c>
      <c r="AX35" s="2263">
        <f t="shared" si="46"/>
        <v>0</v>
      </c>
      <c r="AY35" s="2283">
        <f t="shared" si="23"/>
        <v>0</v>
      </c>
      <c r="AZ35" s="2284">
        <f t="shared" si="24"/>
        <v>0</v>
      </c>
      <c r="BA35" s="2285" t="str">
        <f t="shared" si="31"/>
        <v/>
      </c>
      <c r="BB35" s="2286">
        <f t="shared" si="32"/>
        <v>0</v>
      </c>
      <c r="BC35" s="2271">
        <f t="shared" si="47"/>
        <v>0</v>
      </c>
      <c r="BD35" s="2272">
        <f t="shared" si="25"/>
        <v>0</v>
      </c>
      <c r="BE35" s="2273" t="str">
        <f t="shared" si="48"/>
        <v/>
      </c>
      <c r="BF35" s="2274">
        <f t="shared" si="49"/>
        <v>0</v>
      </c>
      <c r="BG35" s="2451" t="str">
        <f t="shared" si="33"/>
        <v>haricots secs de type lingot (du lauragais de préférence)</v>
      </c>
      <c r="BH35" s="2153">
        <f t="shared" si="34"/>
        <v>0</v>
      </c>
      <c r="BI35" s="2154">
        <f t="shared" si="35"/>
        <v>0</v>
      </c>
      <c r="BJ35" s="2155">
        <f t="shared" si="36"/>
        <v>0</v>
      </c>
      <c r="BK35" s="2156" t="str" cm="1">
        <f t="array" aca="1" ref="BK3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5" s="2293"/>
      <c r="BM35" s="188" t="str">
        <f t="shared" si="5"/>
        <v>A</v>
      </c>
      <c r="BN35" s="5"/>
      <c r="BO35" s="3"/>
      <c r="BP35" s="176" cm="1">
        <f t="array" ref="BP35">SUMPRODUCT(LEN(BQ35:BW35))</f>
        <v>0</v>
      </c>
      <c r="BQ35" s="177"/>
      <c r="BR35" s="178"/>
      <c r="BS35" s="178"/>
      <c r="BT35" s="178"/>
      <c r="BU35" s="178"/>
      <c r="BV35" s="178"/>
      <c r="BW35" s="179"/>
      <c r="BX35" s="3"/>
      <c r="BY35" s="2954" t="str">
        <f t="shared" si="26"/>
        <v>A</v>
      </c>
      <c r="BZ35" s="2946" t="str">
        <f t="shared" si="11"/>
        <v>49 mots</v>
      </c>
      <c r="CA35" s="2947">
        <f t="shared" si="37"/>
        <v>284</v>
      </c>
      <c r="CB35" s="2957" t="s">
        <v>4362</v>
      </c>
      <c r="CC35" s="2955" t="str">
        <f t="shared" si="12"/>
        <v xml:space="preserve"> ◄ ligne 35</v>
      </c>
      <c r="CD35" s="2946" t="str">
        <f t="shared" si="27"/>
        <v>15 mots</v>
      </c>
      <c r="CE35" s="2950" t="str">
        <f t="shared" si="28"/>
        <v>77 car. ►</v>
      </c>
      <c r="CF35" s="2951" t="str">
        <f>IF(LEN(TRIM(CK35))&gt;0,MAX(CF29:CF34)+1,"")</f>
        <v/>
      </c>
      <c r="CG35" s="2906" t="str">
        <f>IFERROR(INDEX(CK30:CK299,MATCH(ROW()-ROW(CK30)+1,CF30:CF299,0)),"")</f>
        <v>Versez le vin rouge sur le tout et laissez mariner au frais pendant 24 heures</v>
      </c>
      <c r="CH35" s="2944"/>
      <c r="CI35" s="2937"/>
      <c r="CJ35" s="2959"/>
      <c r="CK35" s="2908" t="str">
        <f>IF(OR(CL34="",CJ32=""),"",IF(LEN(CL34)&lt;=CJ32,CL34,IFERROR(LEFT(CL34,FIND("♦",SUBSTITUTE(LEFT(CL34,CJ32+1)," ","♦",LEN(LEFT(CL34,CJ32+1))-LEN(SUBSTITUTE(LEFT(CL34,CJ32+1)," ",""))))),LEFT(CL34,IFERROR(FIND(" ",CL34)-1,LEN(CL34))))))</f>
        <v/>
      </c>
      <c r="CL35" s="2908" t="str">
        <f t="shared" si="29"/>
        <v/>
      </c>
      <c r="CM35" s="2956" t="str">
        <f t="shared" si="30"/>
        <v>ligne 35 ►</v>
      </c>
      <c r="CN35" s="2945" t="str">
        <f>IF(CA35="","",IF(OR(CA35=0,CA35&lt;CG17),0,IF(CA35&gt;CG17,(CA35-CG17)&amp;" car. en trop",(CA35-CG17)&amp;" car.")))</f>
        <v>184 car. en trop</v>
      </c>
      <c r="CO35" s="2953" t="str">
        <f>IF(CA35="","",ROUNDUP(CA35/CG17,0)&amp;" ligne(s)")</f>
        <v>3 ligne(s)</v>
      </c>
      <c r="CP35" s="3"/>
      <c r="CQ35" s="2361"/>
      <c r="CR35" s="2390" t="s">
        <v>3837</v>
      </c>
      <c r="CS35" s="2390"/>
      <c r="CT35" s="2390"/>
      <c r="CU35" s="2388"/>
      <c r="CV35" s="3"/>
      <c r="CW35" s="10">
        <v>1</v>
      </c>
    </row>
    <row r="36" spans="1:101" ht="21" customHeight="1">
      <c r="A36" s="3"/>
      <c r="B36" s="188" t="str">
        <f t="shared" si="38"/>
        <v>A</v>
      </c>
      <c r="C36" s="2237" cm="1">
        <f t="array" ref="C36">IFERROR(_xlfn.LET(_xlpm.k,UPPER(TRIM(N36)),_xlpm.r,_xlfn.XLOOKUP(_xlpm.k,UPPER(TRIM($AD$89:$BK$89)),$AD$92:$BK$92,_xlfn.XLOOKUP(_xlpm.k,UPPER(TRIM($AD$90:$BK$90)),$AD$92:$BK$92,_xlfn.XLOOKUP(_xlpm.k,UPPER(TRIM($AD$91:$BK$91)),$AD$92:$BK$92,0.001))),_xlpm.r*M36),0)</f>
        <v>0</v>
      </c>
      <c r="D36" s="2240" cm="1">
        <f t="array" ref="D36">IFERROR(_xlfn.LET(_xlpm.k,UPPER(TRIM(Q36)),_xlpm.r,_xlfn.XLOOKUP(_xlpm.k,UPPER(TRIM($AD$89:$BK$89)),$AD$92:$BK$92,_xlfn.XLOOKUP(_xlpm.k,UPPER(TRIM($AD$90:$BK$90)),$AD$92:$BK$92,_xlfn.XLOOKUP(_xlpm.k,UPPER(TRIM($AD$91:$BK$91)),$AD$92:$BK$92,0.001))),_xlpm.r*P36),0)</f>
        <v>0</v>
      </c>
      <c r="E36" s="2243" cm="1">
        <f t="array" ref="E36">IFERROR(_xlfn.LET(_xlpm.k,UPPER(TRIM(T36)),_xlpm.r,_xlfn.XLOOKUP(_xlpm.k,UPPER(TRIM($AD$89:$BK$89)),$AD$92:$BK$92,_xlfn.XLOOKUP(_xlpm.k,UPPER(TRIM($AD$90:$BK$90)),$AD$92:$BK$92,_xlfn.XLOOKUP(_xlpm.k,UPPER(TRIM($AD$91:$BK$91)),$AD$92:$BK$92,0.001))),_xlpm.r*S36),0)</f>
        <v>0</v>
      </c>
      <c r="F36" s="2246" cm="1">
        <f t="array" ref="F36">IFERROR(_xlfn.LET(_xlpm.k,UPPER(TRIM(W36)),_xlpm.r,_xlfn.XLOOKUP(_xlpm.k,UPPER(TRIM($AD$89:$BK$89)),$AD$92:$BK$92,_xlfn.XLOOKUP(_xlpm.k,UPPER(TRIM($AD$90:$BK$90)),$AD$92:$BK$92,_xlfn.XLOOKUP(_xlpm.k,UPPER(TRIM($AD$91:$BK$91)),$AD$92:$BK$92,0.001))),_xlpm.r*V36),0)</f>
        <v>0</v>
      </c>
      <c r="G36" s="189" cm="1">
        <f t="array" ref="G36">IFERROR(_xlfn.LET(_xlpm.k,UPPER(TRIM(Z36)),_xlpm.r,_xlfn.XLOOKUP(_xlpm.k,UPPER(TRIM($AD$89:$BK$89)),$AD$92:$BK$92,_xlfn.XLOOKUP(_xlpm.k,UPPER(TRIM($AD$90:$BK$90)),$AD$92:$BK$92,_xlfn.XLOOKUP(_xlpm.k,UPPER(TRIM($AD$91:$BK$91)),$AD$92:$BK$92,0.001))),_xlpm.r*Y36),0)</f>
        <v>0</v>
      </c>
      <c r="H36" s="190" cm="1">
        <f t="array" ref="H36">IFERROR(_xlfn.LET(_xlpm.k,UPPER(TRIM(AC36)),_xlpm.r,_xlfn.XLOOKUP(_xlpm.k,UPPER(TRIM($AD$89:$BK$89)),$AD$92:$BK$92,_xlfn.XLOOKUP(_xlpm.k,UPPER(TRIM($AD$90:$BK$90)),$AD$92:$BK$92,_xlfn.XLOOKUP(_xlpm.k,UPPER(TRIM($AD$91:$BK$91)),$AD$92:$BK$92,0.001))),_xlpm.r*AB36),0)</f>
        <v>0</v>
      </c>
      <c r="I36" s="192" t="s">
        <v>3673</v>
      </c>
      <c r="J36" s="2481" t="s">
        <v>3643</v>
      </c>
      <c r="K36" s="2250" t="s">
        <v>13</v>
      </c>
      <c r="L36" s="2209"/>
      <c r="M36" s="2210"/>
      <c r="N36" s="2213"/>
      <c r="O36" s="2212"/>
      <c r="P36" s="2211"/>
      <c r="Q36" s="2214"/>
      <c r="R36" s="2215"/>
      <c r="S36" s="2211"/>
      <c r="T36" s="199"/>
      <c r="U36" s="2216"/>
      <c r="V36" s="2211"/>
      <c r="W36" s="199"/>
      <c r="X36" s="2208"/>
      <c r="Y36" s="2211"/>
      <c r="Z36" s="199"/>
      <c r="AA36" s="2219"/>
      <c r="AB36" s="2211"/>
      <c r="AC36" s="199"/>
      <c r="AD36" s="2472" t="str">
        <f t="shared" si="13"/>
        <v>5 ►</v>
      </c>
      <c r="AE36" s="4806" t="str">
        <f t="shared" si="14"/>
        <v>Haricots Tarbais secs</v>
      </c>
      <c r="AF36" s="4807"/>
      <c r="AG36" s="4807"/>
      <c r="AH36" s="2362">
        <v>1</v>
      </c>
      <c r="AI36" s="193">
        <f t="shared" si="15"/>
        <v>0</v>
      </c>
      <c r="AJ36" s="194">
        <f t="shared" si="16"/>
        <v>0</v>
      </c>
      <c r="AK36" s="194" t="str">
        <f t="shared" si="39"/>
        <v/>
      </c>
      <c r="AL36" s="195">
        <f t="shared" si="40"/>
        <v>0</v>
      </c>
      <c r="AM36" s="2178">
        <f t="shared" si="17"/>
        <v>0</v>
      </c>
      <c r="AN36" s="2179">
        <f t="shared" si="18"/>
        <v>0</v>
      </c>
      <c r="AO36" s="2180" t="str">
        <f t="shared" si="41"/>
        <v/>
      </c>
      <c r="AP36" s="2181">
        <f t="shared" si="42"/>
        <v>0</v>
      </c>
      <c r="AQ36" s="2251">
        <f t="shared" si="19"/>
        <v>0</v>
      </c>
      <c r="AR36" s="2252">
        <f t="shared" si="20"/>
        <v>0</v>
      </c>
      <c r="AS36" s="2253" t="str">
        <f t="shared" si="43"/>
        <v/>
      </c>
      <c r="AT36" s="2254">
        <f t="shared" si="44"/>
        <v>0</v>
      </c>
      <c r="AU36" s="2260">
        <f t="shared" si="21"/>
        <v>0</v>
      </c>
      <c r="AV36" s="2261">
        <f t="shared" si="22"/>
        <v>0</v>
      </c>
      <c r="AW36" s="2262" t="str">
        <f t="shared" si="45"/>
        <v/>
      </c>
      <c r="AX36" s="2263">
        <f t="shared" si="46"/>
        <v>0</v>
      </c>
      <c r="AY36" s="2283">
        <f t="shared" si="23"/>
        <v>0</v>
      </c>
      <c r="AZ36" s="2284">
        <f t="shared" si="24"/>
        <v>0</v>
      </c>
      <c r="BA36" s="2285" t="str">
        <f t="shared" si="31"/>
        <v/>
      </c>
      <c r="BB36" s="2286">
        <f t="shared" si="32"/>
        <v>0</v>
      </c>
      <c r="BC36" s="2271">
        <f t="shared" si="47"/>
        <v>0</v>
      </c>
      <c r="BD36" s="2272">
        <f t="shared" si="25"/>
        <v>0</v>
      </c>
      <c r="BE36" s="2273" t="str">
        <f t="shared" si="48"/>
        <v/>
      </c>
      <c r="BF36" s="2274">
        <f t="shared" si="49"/>
        <v>0</v>
      </c>
      <c r="BG36" s="2451" t="str">
        <f t="shared" si="33"/>
        <v>Haricots Tarbais secs</v>
      </c>
      <c r="BH36" s="2153">
        <f t="shared" si="34"/>
        <v>0</v>
      </c>
      <c r="BI36" s="2154">
        <f t="shared" si="35"/>
        <v>0</v>
      </c>
      <c r="BJ36" s="2155">
        <f t="shared" si="36"/>
        <v>0</v>
      </c>
      <c r="BK36" s="2156" t="str" cm="1">
        <f t="array" aca="1" ref="BK3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6" s="2293"/>
      <c r="BM36" s="188" t="str">
        <f t="shared" si="5"/>
        <v>A</v>
      </c>
      <c r="BN36" s="5"/>
      <c r="BO36" s="3"/>
      <c r="BP36" s="176" cm="1">
        <f t="array" ref="BP36">SUMPRODUCT(LEN(BQ36:BW36))</f>
        <v>0</v>
      </c>
      <c r="BQ36" s="177"/>
      <c r="BR36" s="178"/>
      <c r="BS36" s="178"/>
      <c r="BT36" s="178"/>
      <c r="BU36" s="178"/>
      <c r="BV36" s="178"/>
      <c r="BW36" s="179"/>
      <c r="BX36" s="3"/>
      <c r="BY36" s="2954" t="str">
        <f t="shared" si="26"/>
        <v>A</v>
      </c>
      <c r="BZ36" s="2946" t="str">
        <f t="shared" si="11"/>
        <v>17 mots</v>
      </c>
      <c r="CA36" s="2947">
        <f t="shared" si="37"/>
        <v>102</v>
      </c>
      <c r="CB36" s="2957" t="s">
        <v>4363</v>
      </c>
      <c r="CC36" s="2949" t="str">
        <f t="shared" si="12"/>
        <v xml:space="preserve"> ◄ ligne 36</v>
      </c>
      <c r="CD36" s="2946" t="str">
        <f t="shared" si="27"/>
        <v>17 mots</v>
      </c>
      <c r="CE36" s="2950" t="str">
        <f t="shared" si="28"/>
        <v>98 car. ►</v>
      </c>
      <c r="CF36" s="2951">
        <f>IF(LEN(TRIM(CK36))&gt;0,MAX(CF29:CF35)+1,"")</f>
        <v>2</v>
      </c>
      <c r="CG36" s="2906" t="str">
        <f>IFERROR(INDEX(CK30:CK299,MATCH(ROW()-ROW(CK30)+1,CF30:CF299,0)),"")</f>
        <v>2 Le lendemain sortez la viande et les légumes de la marinade et égouttez-les Réservez la marinade</v>
      </c>
      <c r="CH36" s="2944"/>
      <c r="CI36" s="2937"/>
      <c r="CJ36" s="2370" t="str">
        <f>(SUBSTITUTE(SUBSTITUTE(CB31,CHAR(13)&amp;CHAR(10)," "),CHAR(10)," "))</f>
        <v>Préparation</v>
      </c>
      <c r="CK36" s="2960" t="str">
        <f>IF(OR(CJ37="",CJ38=""),"",IF(LEN(CJ37)&lt;=CJ38,CJ37,IFERROR(LEFT(CJ37,FIND("♦",SUBSTITUTE(LEFT(CJ37,CJ38+1)," ","♦",LEN(LEFT(CJ37,CJ38+1))-LEN(SUBSTITUTE(LEFT(CJ37,CJ38+1)," ",""))))),LEFT(CJ37,IFERROR(FIND(" ",CJ37)-1,LEN(CJ37))))))</f>
        <v>Préparation</v>
      </c>
      <c r="CL36" s="2961" t="str">
        <f>IF(CK36="","",TRIM(RIGHT(CJ37,LEN(CJ37)-LEN(CK36))))</f>
        <v/>
      </c>
      <c r="CM36" s="2952" t="str">
        <f>CC31</f>
        <v xml:space="preserve"> ◄ ligne 31</v>
      </c>
      <c r="CN36" s="2945" t="str">
        <f>IF(CA36="","",IF(OR(CA36=0,CA36&lt;CG17),0,IF(CA36&gt;CG17,(CA36-CG17)&amp;" car. en trop",(CA36-CG17)&amp;" car.")))</f>
        <v>2 car. en trop</v>
      </c>
      <c r="CO36" s="2953" t="str">
        <f>IF(CA36="","",ROUNDUP(CA36/CG17,0)&amp;" ligne(s)")</f>
        <v>2 ligne(s)</v>
      </c>
      <c r="CP36" s="3"/>
      <c r="CQ36" s="2361"/>
      <c r="CR36" s="4902" t="s">
        <v>3838</v>
      </c>
      <c r="CS36" s="4902"/>
      <c r="CT36" s="4902"/>
      <c r="CU36" s="4903"/>
      <c r="CV36" s="3"/>
      <c r="CW36" s="10">
        <v>1</v>
      </c>
    </row>
    <row r="37" spans="1:101" ht="21" customHeight="1">
      <c r="A37" s="3"/>
      <c r="B37" s="188" t="str">
        <f t="shared" si="38"/>
        <v>A</v>
      </c>
      <c r="C37" s="2237" cm="1">
        <f t="array" ref="C37">IFERROR(_xlfn.LET(_xlpm.k,UPPER(TRIM(N37)),_xlpm.r,_xlfn.XLOOKUP(_xlpm.k,UPPER(TRIM($AD$89:$BK$89)),$AD$92:$BK$92,_xlfn.XLOOKUP(_xlpm.k,UPPER(TRIM($AD$90:$BK$90)),$AD$92:$BK$92,_xlfn.XLOOKUP(_xlpm.k,UPPER(TRIM($AD$91:$BK$91)),$AD$92:$BK$92,0.001))),_xlpm.r*M37),0)</f>
        <v>0</v>
      </c>
      <c r="D37" s="2240" cm="1">
        <f t="array" ref="D37">IFERROR(_xlfn.LET(_xlpm.k,UPPER(TRIM(Q37)),_xlpm.r,_xlfn.XLOOKUP(_xlpm.k,UPPER(TRIM($AD$89:$BK$89)),$AD$92:$BK$92,_xlfn.XLOOKUP(_xlpm.k,UPPER(TRIM($AD$90:$BK$90)),$AD$92:$BK$92,_xlfn.XLOOKUP(_xlpm.k,UPPER(TRIM($AD$91:$BK$91)),$AD$92:$BK$92,0.001))),_xlpm.r*P37),0)</f>
        <v>0</v>
      </c>
      <c r="E37" s="2243" cm="1">
        <f t="array" ref="E37">IFERROR(_xlfn.LET(_xlpm.k,UPPER(TRIM(T37)),_xlpm.r,_xlfn.XLOOKUP(_xlpm.k,UPPER(TRIM($AD$89:$BK$89)),$AD$92:$BK$92,_xlfn.XLOOKUP(_xlpm.k,UPPER(TRIM($AD$90:$BK$90)),$AD$92:$BK$92,_xlfn.XLOOKUP(_xlpm.k,UPPER(TRIM($AD$91:$BK$91)),$AD$92:$BK$92,0.001))),_xlpm.r*S37),0)</f>
        <v>0</v>
      </c>
      <c r="F37" s="2246" cm="1">
        <f t="array" ref="F37">IFERROR(_xlfn.LET(_xlpm.k,UPPER(TRIM(W37)),_xlpm.r,_xlfn.XLOOKUP(_xlpm.k,UPPER(TRIM($AD$89:$BK$89)),$AD$92:$BK$92,_xlfn.XLOOKUP(_xlpm.k,UPPER(TRIM($AD$90:$BK$90)),$AD$92:$BK$92,_xlfn.XLOOKUP(_xlpm.k,UPPER(TRIM($AD$91:$BK$91)),$AD$92:$BK$92,0.001))),_xlpm.r*V37),0)</f>
        <v>0</v>
      </c>
      <c r="G37" s="189" cm="1">
        <f t="array" ref="G37">IFERROR(_xlfn.LET(_xlpm.k,UPPER(TRIM(Z37)),_xlpm.r,_xlfn.XLOOKUP(_xlpm.k,UPPER(TRIM($AD$89:$BK$89)),$AD$92:$BK$92,_xlfn.XLOOKUP(_xlpm.k,UPPER(TRIM($AD$90:$BK$90)),$AD$92:$BK$92,_xlfn.XLOOKUP(_xlpm.k,UPPER(TRIM($AD$91:$BK$91)),$AD$92:$BK$92,0.001))),_xlpm.r*Y37),0)</f>
        <v>0</v>
      </c>
      <c r="H37" s="190" cm="1">
        <f t="array" ref="H37">IFERROR(_xlfn.LET(_xlpm.k,UPPER(TRIM(AC37)),_xlpm.r,_xlfn.XLOOKUP(_xlpm.k,UPPER(TRIM($AD$89:$BK$89)),$AD$92:$BK$92,_xlfn.XLOOKUP(_xlpm.k,UPPER(TRIM($AD$90:$BK$90)),$AD$92:$BK$92,_xlfn.XLOOKUP(_xlpm.k,UPPER(TRIM($AD$91:$BK$91)),$AD$92:$BK$92,0.001))),_xlpm.r*AB37),0)</f>
        <v>0</v>
      </c>
      <c r="I37" s="192" t="s">
        <v>3674</v>
      </c>
      <c r="J37" s="2481"/>
      <c r="K37" s="2250" t="s">
        <v>13</v>
      </c>
      <c r="L37" s="2209"/>
      <c r="M37" s="2210"/>
      <c r="N37" s="2213"/>
      <c r="O37" s="2212"/>
      <c r="P37" s="2211"/>
      <c r="Q37" s="2214"/>
      <c r="R37" s="2215"/>
      <c r="S37" s="2211"/>
      <c r="T37" s="199"/>
      <c r="U37" s="2216"/>
      <c r="V37" s="2211"/>
      <c r="W37" s="199"/>
      <c r="X37" s="2208"/>
      <c r="Y37" s="2211"/>
      <c r="Z37" s="199"/>
      <c r="AA37" s="2219"/>
      <c r="AB37" s="2211"/>
      <c r="AC37" s="199"/>
      <c r="AD37" s="2472" t="str">
        <f t="shared" si="13"/>
        <v>6 ►</v>
      </c>
      <c r="AE37" s="4806">
        <f t="shared" si="14"/>
        <v>0</v>
      </c>
      <c r="AF37" s="4807"/>
      <c r="AG37" s="4807"/>
      <c r="AH37" s="2362">
        <v>1</v>
      </c>
      <c r="AI37" s="193">
        <f t="shared" si="15"/>
        <v>0</v>
      </c>
      <c r="AJ37" s="194">
        <f t="shared" si="16"/>
        <v>0</v>
      </c>
      <c r="AK37" s="194" t="str">
        <f t="shared" si="39"/>
        <v/>
      </c>
      <c r="AL37" s="195">
        <f t="shared" si="40"/>
        <v>0</v>
      </c>
      <c r="AM37" s="2178">
        <f t="shared" si="17"/>
        <v>0</v>
      </c>
      <c r="AN37" s="2179">
        <f t="shared" si="18"/>
        <v>0</v>
      </c>
      <c r="AO37" s="2180" t="str">
        <f t="shared" si="41"/>
        <v/>
      </c>
      <c r="AP37" s="2181">
        <f t="shared" si="42"/>
        <v>0</v>
      </c>
      <c r="AQ37" s="2251">
        <f t="shared" si="19"/>
        <v>0</v>
      </c>
      <c r="AR37" s="2252">
        <f t="shared" si="20"/>
        <v>0</v>
      </c>
      <c r="AS37" s="2253" t="str">
        <f t="shared" si="43"/>
        <v/>
      </c>
      <c r="AT37" s="2254">
        <f t="shared" si="44"/>
        <v>0</v>
      </c>
      <c r="AU37" s="2260">
        <f t="shared" si="21"/>
        <v>0</v>
      </c>
      <c r="AV37" s="2261">
        <f t="shared" si="22"/>
        <v>0</v>
      </c>
      <c r="AW37" s="2262" t="str">
        <f t="shared" si="45"/>
        <v/>
      </c>
      <c r="AX37" s="2263">
        <f t="shared" si="46"/>
        <v>0</v>
      </c>
      <c r="AY37" s="2283">
        <f t="shared" si="23"/>
        <v>0</v>
      </c>
      <c r="AZ37" s="2284">
        <f t="shared" si="24"/>
        <v>0</v>
      </c>
      <c r="BA37" s="2285" t="str">
        <f t="shared" si="31"/>
        <v/>
      </c>
      <c r="BB37" s="2286">
        <f t="shared" si="32"/>
        <v>0</v>
      </c>
      <c r="BC37" s="2271">
        <f t="shared" si="47"/>
        <v>0</v>
      </c>
      <c r="BD37" s="2272">
        <f t="shared" si="25"/>
        <v>0</v>
      </c>
      <c r="BE37" s="2273" t="str">
        <f t="shared" si="48"/>
        <v/>
      </c>
      <c r="BF37" s="2274">
        <f t="shared" si="49"/>
        <v>0</v>
      </c>
      <c r="BG37" s="2451">
        <f t="shared" si="33"/>
        <v>0</v>
      </c>
      <c r="BH37" s="2153">
        <f t="shared" si="34"/>
        <v>0</v>
      </c>
      <c r="BI37" s="2154">
        <f t="shared" si="35"/>
        <v>0</v>
      </c>
      <c r="BJ37" s="2155">
        <f t="shared" si="36"/>
        <v>0</v>
      </c>
      <c r="BK37" s="2156" t="str" cm="1">
        <f t="array" aca="1" ref="BK3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7" s="2293"/>
      <c r="BM37" s="188" t="str">
        <f t="shared" si="5"/>
        <v>A</v>
      </c>
      <c r="BN37" s="5"/>
      <c r="BO37" s="3"/>
      <c r="BP37" s="176" cm="1">
        <f t="array" ref="BP37">SUMPRODUCT(LEN(BQ37:BW37))</f>
        <v>0</v>
      </c>
      <c r="BQ37" s="177"/>
      <c r="BR37" s="178"/>
      <c r="BS37" s="178"/>
      <c r="BT37" s="178"/>
      <c r="BU37" s="178"/>
      <c r="BV37" s="178"/>
      <c r="BW37" s="179"/>
      <c r="BX37" s="3"/>
      <c r="BY37" s="2954" t="str">
        <f t="shared" si="26"/>
        <v>A</v>
      </c>
      <c r="BZ37" s="2946" t="str">
        <f t="shared" si="11"/>
        <v>29 mots</v>
      </c>
      <c r="CA37" s="2947">
        <f t="shared" si="37"/>
        <v>171</v>
      </c>
      <c r="CB37" s="2957" t="s">
        <v>4364</v>
      </c>
      <c r="CC37" s="2955" t="str">
        <f t="shared" si="12"/>
        <v xml:space="preserve"> ◄ ligne 37</v>
      </c>
      <c r="CD37" s="2946" t="str">
        <f t="shared" si="27"/>
        <v>17 mots</v>
      </c>
      <c r="CE37" s="2950" t="str">
        <f t="shared" si="28"/>
        <v>92 car. ►</v>
      </c>
      <c r="CF37" s="2951" t="str">
        <f>IF(LEN(TRIM(CK37))&gt;0,MAX(CF29:CF36)+1,"")</f>
        <v/>
      </c>
      <c r="CG37" s="2906" t="str">
        <f>IFERROR(INDEX(CK30:CK299,MATCH(ROW()-ROW(CK30)+1,CF30:CF299,0)),"")</f>
        <v xml:space="preserve">3 Dans une cocotte en fonte faites chauffer l’huile d’olive à feu moyen Ajoutez la viande et </v>
      </c>
      <c r="CH37" s="2944"/>
      <c r="CI37" s="2937"/>
      <c r="CJ37" s="2960" t="str">
        <f>TRIM(SUBSTITUTE(SUBSTITUTE(SUBSTITUTE(SUBSTITUTE(IF(OR(LEFT(CJ36,1)="-",LEFT(CJ36,1)="="),MID(CJ36,2,9999),CJ36),CHAR(160)," "),","," "),";"," "),"."," "))</f>
        <v>Préparation</v>
      </c>
      <c r="CK37" s="2961" t="str">
        <f>IF(OR(CL36="",CJ38=""),"",IF(LEN(CL36)&lt;=CJ38,CL36,IFERROR(LEFT(CL36,FIND("♦",SUBSTITUTE(LEFT(CL36,CJ38+1)," ","♦",LEN(LEFT(CL36,CJ38+1))-LEN(SUBSTITUTE(LEFT(CL36,CJ38+1)," ",""))))),LEFT(CL36,IFERROR(FIND(" ",CL36)-1,LEN(CL36))))))</f>
        <v/>
      </c>
      <c r="CL37" s="2961" t="str">
        <f>IF(CK37="","",TRIM(RIGHT(CL36,LEN(CL36)-LEN(CK37))))</f>
        <v/>
      </c>
      <c r="CM37" s="2962" t="str">
        <f t="shared" ref="CM37:CM41" si="50">"ligne "&amp;ROW()&amp;" ►"</f>
        <v>ligne 37 ►</v>
      </c>
      <c r="CN37" s="2945" t="str">
        <f>IF(CA37="","",IF(OR(CA37=0,CA37&lt;CG17),0,IF(CA37&gt;CG17,(CA37-CG17)&amp;" car. en trop",(CA37-CG17)&amp;" car.")))</f>
        <v>71 car. en trop</v>
      </c>
      <c r="CO37" s="2953" t="str">
        <f>IF(CA37="","",ROUNDUP(CA37/CG17,0)&amp;" ligne(s)")</f>
        <v>2 ligne(s)</v>
      </c>
      <c r="CP37" s="3"/>
      <c r="CQ37" s="2361"/>
      <c r="CR37" s="4902"/>
      <c r="CS37" s="4902"/>
      <c r="CT37" s="4902"/>
      <c r="CU37" s="4903"/>
      <c r="CV37" s="3"/>
      <c r="CW37" s="10">
        <v>1</v>
      </c>
    </row>
    <row r="38" spans="1:101" ht="21" customHeight="1">
      <c r="A38" s="3"/>
      <c r="B38" s="188" t="str">
        <f t="shared" si="38"/>
        <v>A</v>
      </c>
      <c r="C38" s="2237" cm="1">
        <f t="array" ref="C38">IFERROR(_xlfn.LET(_xlpm.k,UPPER(TRIM(N38)),_xlpm.r,_xlfn.XLOOKUP(_xlpm.k,UPPER(TRIM($AD$89:$BK$89)),$AD$92:$BK$92,_xlfn.XLOOKUP(_xlpm.k,UPPER(TRIM($AD$90:$BK$90)),$AD$92:$BK$92,_xlfn.XLOOKUP(_xlpm.k,UPPER(TRIM($AD$91:$BK$91)),$AD$92:$BK$92,0.001))),_xlpm.r*M38),0)</f>
        <v>0</v>
      </c>
      <c r="D38" s="2240" cm="1">
        <f t="array" ref="D38">IFERROR(_xlfn.LET(_xlpm.k,UPPER(TRIM(Q38)),_xlpm.r,_xlfn.XLOOKUP(_xlpm.k,UPPER(TRIM($AD$89:$BK$89)),$AD$92:$BK$92,_xlfn.XLOOKUP(_xlpm.k,UPPER(TRIM($AD$90:$BK$90)),$AD$92:$BK$92,_xlfn.XLOOKUP(_xlpm.k,UPPER(TRIM($AD$91:$BK$91)),$AD$92:$BK$92,0.001))),_xlpm.r*P38),0)</f>
        <v>0</v>
      </c>
      <c r="E38" s="2243" cm="1">
        <f t="array" ref="E38">IFERROR(_xlfn.LET(_xlpm.k,UPPER(TRIM(T38)),_xlpm.r,_xlfn.XLOOKUP(_xlpm.k,UPPER(TRIM($AD$89:$BK$89)),$AD$92:$BK$92,_xlfn.XLOOKUP(_xlpm.k,UPPER(TRIM($AD$90:$BK$90)),$AD$92:$BK$92,_xlfn.XLOOKUP(_xlpm.k,UPPER(TRIM($AD$91:$BK$91)),$AD$92:$BK$92,0.001))),_xlpm.r*S38),0)</f>
        <v>0</v>
      </c>
      <c r="F38" s="2246" cm="1">
        <f t="array" ref="F38">IFERROR(_xlfn.LET(_xlpm.k,UPPER(TRIM(W38)),_xlpm.r,_xlfn.XLOOKUP(_xlpm.k,UPPER(TRIM($AD$89:$BK$89)),$AD$92:$BK$92,_xlfn.XLOOKUP(_xlpm.k,UPPER(TRIM($AD$90:$BK$90)),$AD$92:$BK$92,_xlfn.XLOOKUP(_xlpm.k,UPPER(TRIM($AD$91:$BK$91)),$AD$92:$BK$92,0.001))),_xlpm.r*V38),0)</f>
        <v>0</v>
      </c>
      <c r="G38" s="189" cm="1">
        <f t="array" ref="G38">IFERROR(_xlfn.LET(_xlpm.k,UPPER(TRIM(Z38)),_xlpm.r,_xlfn.XLOOKUP(_xlpm.k,UPPER(TRIM($AD$89:$BK$89)),$AD$92:$BK$92,_xlfn.XLOOKUP(_xlpm.k,UPPER(TRIM($AD$90:$BK$90)),$AD$92:$BK$92,_xlfn.XLOOKUP(_xlpm.k,UPPER(TRIM($AD$91:$BK$91)),$AD$92:$BK$92,0.001))),_xlpm.r*Y38),0)</f>
        <v>0</v>
      </c>
      <c r="H38" s="190" cm="1">
        <f t="array" ref="H38">IFERROR(_xlfn.LET(_xlpm.k,UPPER(TRIM(AC38)),_xlpm.r,_xlfn.XLOOKUP(_xlpm.k,UPPER(TRIM($AD$89:$BK$89)),$AD$92:$BK$92,_xlfn.XLOOKUP(_xlpm.k,UPPER(TRIM($AD$90:$BK$90)),$AD$92:$BK$92,_xlfn.XLOOKUP(_xlpm.k,UPPER(TRIM($AD$91:$BK$91)),$AD$92:$BK$92,0.001))),_xlpm.r*AB38),0)</f>
        <v>0</v>
      </c>
      <c r="I38" s="192" t="s">
        <v>3675</v>
      </c>
      <c r="J38" s="2481" t="s">
        <v>3663</v>
      </c>
      <c r="K38" s="2250" t="s">
        <v>13</v>
      </c>
      <c r="L38" s="2209"/>
      <c r="M38" s="2210"/>
      <c r="N38" s="2213"/>
      <c r="O38" s="2212"/>
      <c r="P38" s="2211"/>
      <c r="Q38" s="2214"/>
      <c r="R38" s="2215"/>
      <c r="S38" s="2211"/>
      <c r="T38" s="199"/>
      <c r="U38" s="2216"/>
      <c r="V38" s="2211"/>
      <c r="W38" s="199"/>
      <c r="X38" s="2208"/>
      <c r="Y38" s="2211"/>
      <c r="Z38" s="199"/>
      <c r="AA38" s="2219"/>
      <c r="AB38" s="2211"/>
      <c r="AC38" s="199"/>
      <c r="AD38" s="2472" t="str">
        <f t="shared" si="13"/>
        <v>7 ►</v>
      </c>
      <c r="AE38" s="4806" t="str">
        <f t="shared" si="14"/>
        <v>2/ Pré-cuisson des haricots /  Préparation des viandes</v>
      </c>
      <c r="AF38" s="4807"/>
      <c r="AG38" s="4807"/>
      <c r="AH38" s="2362">
        <v>1</v>
      </c>
      <c r="AI38" s="193">
        <f t="shared" si="15"/>
        <v>0</v>
      </c>
      <c r="AJ38" s="194">
        <f t="shared" si="16"/>
        <v>0</v>
      </c>
      <c r="AK38" s="194" t="str">
        <f t="shared" si="39"/>
        <v/>
      </c>
      <c r="AL38" s="195">
        <f t="shared" si="40"/>
        <v>0</v>
      </c>
      <c r="AM38" s="2178">
        <f t="shared" si="17"/>
        <v>0</v>
      </c>
      <c r="AN38" s="2179">
        <f t="shared" si="18"/>
        <v>0</v>
      </c>
      <c r="AO38" s="2180" t="str">
        <f t="shared" si="41"/>
        <v/>
      </c>
      <c r="AP38" s="2181">
        <f t="shared" si="42"/>
        <v>0</v>
      </c>
      <c r="AQ38" s="2251">
        <f t="shared" si="19"/>
        <v>0</v>
      </c>
      <c r="AR38" s="2252">
        <f t="shared" si="20"/>
        <v>0</v>
      </c>
      <c r="AS38" s="2253" t="str">
        <f t="shared" si="43"/>
        <v/>
      </c>
      <c r="AT38" s="2254">
        <f t="shared" si="44"/>
        <v>0</v>
      </c>
      <c r="AU38" s="2260">
        <f t="shared" si="21"/>
        <v>0</v>
      </c>
      <c r="AV38" s="2261">
        <f t="shared" si="22"/>
        <v>0</v>
      </c>
      <c r="AW38" s="2262" t="str">
        <f t="shared" si="45"/>
        <v/>
      </c>
      <c r="AX38" s="2263">
        <f t="shared" si="46"/>
        <v>0</v>
      </c>
      <c r="AY38" s="2283">
        <f t="shared" si="23"/>
        <v>0</v>
      </c>
      <c r="AZ38" s="2284">
        <f t="shared" si="24"/>
        <v>0</v>
      </c>
      <c r="BA38" s="2285" t="str">
        <f t="shared" si="31"/>
        <v/>
      </c>
      <c r="BB38" s="2286">
        <f t="shared" si="32"/>
        <v>0</v>
      </c>
      <c r="BC38" s="2271">
        <f t="shared" si="47"/>
        <v>0</v>
      </c>
      <c r="BD38" s="2272">
        <f t="shared" si="25"/>
        <v>0</v>
      </c>
      <c r="BE38" s="2273" t="str">
        <f t="shared" si="48"/>
        <v/>
      </c>
      <c r="BF38" s="2274">
        <f t="shared" si="49"/>
        <v>0</v>
      </c>
      <c r="BG38" s="2451" t="str">
        <f t="shared" si="33"/>
        <v>2/ Pré-cuisson des haricots /  Préparation des viandes</v>
      </c>
      <c r="BH38" s="2153">
        <f t="shared" si="34"/>
        <v>0</v>
      </c>
      <c r="BI38" s="2154">
        <f t="shared" si="35"/>
        <v>0</v>
      </c>
      <c r="BJ38" s="2155">
        <f t="shared" si="36"/>
        <v>0</v>
      </c>
      <c r="BK38" s="2156" t="str" cm="1">
        <f t="array" aca="1" ref="BK3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8" s="2293"/>
      <c r="BM38" s="188" t="str">
        <f t="shared" si="5"/>
        <v>A</v>
      </c>
      <c r="BN38" s="4861" t="s">
        <v>257</v>
      </c>
      <c r="BO38" s="3"/>
      <c r="BP38" s="176" cm="1">
        <f t="array" ref="BP38">SUMPRODUCT(LEN(BQ38:BW38))</f>
        <v>0</v>
      </c>
      <c r="BQ38" s="177"/>
      <c r="BR38" s="178"/>
      <c r="BS38" s="178"/>
      <c r="BT38" s="178"/>
      <c r="BU38" s="178"/>
      <c r="BV38" s="178"/>
      <c r="BW38" s="179"/>
      <c r="BX38" s="3"/>
      <c r="BY38" s="2954" t="str">
        <f t="shared" si="26"/>
        <v>A</v>
      </c>
      <c r="BZ38" s="2946" t="str">
        <f t="shared" si="11"/>
        <v>22 mots</v>
      </c>
      <c r="CA38" s="2947">
        <f t="shared" si="37"/>
        <v>132</v>
      </c>
      <c r="CB38" s="2957" t="s">
        <v>4365</v>
      </c>
      <c r="CC38" s="2949" t="str">
        <f t="shared" si="12"/>
        <v xml:space="preserve"> ◄ ligne 38</v>
      </c>
      <c r="CD38" s="2946" t="str">
        <f t="shared" si="27"/>
        <v>12 mots</v>
      </c>
      <c r="CE38" s="2950" t="str">
        <f t="shared" si="28"/>
        <v>73 car. ►</v>
      </c>
      <c r="CF38" s="2951" t="str">
        <f>IF(LEN(TRIM(CK38))&gt;0,MAX(CF29:CF37)+1,"")</f>
        <v/>
      </c>
      <c r="CG38" s="2906" t="str">
        <f>IFERROR(INDEX(CK30:CK299,MATCH(ROW()-ROW(CK30)+1,CF30:CF299,0)),"")</f>
        <v>faites-la dorer de tous les côtés Retirez-la de la cocotte et réservez-la</v>
      </c>
      <c r="CH38" s="2944"/>
      <c r="CI38" s="2937"/>
      <c r="CJ38" s="2909">
        <f>CG17</f>
        <v>100</v>
      </c>
      <c r="CK38" s="2961" t="str">
        <f>IF(OR(CL37="",CJ38=""),"",IF(LEN(CL37)&lt;=CJ38,CL37,IFERROR(LEFT(CL37,FIND("♦",SUBSTITUTE(LEFT(CL37,CJ38+1)," ","♦",LEN(LEFT(CL37,CJ38+1))-LEN(SUBSTITUTE(LEFT(CL37,CJ38+1)," ",""))))),LEFT(CL37,IFERROR(FIND(" ",CL37)-1,LEN(CL37))))))</f>
        <v/>
      </c>
      <c r="CL38" s="2961" t="str">
        <f t="shared" ref="CL38:CL41" si="51">IF(CK38="","",TRIM(RIGHT(CL37,LEN(CL37)-LEN(CK38))))</f>
        <v/>
      </c>
      <c r="CM38" s="2962" t="str">
        <f t="shared" si="50"/>
        <v>ligne 38 ►</v>
      </c>
      <c r="CN38" s="2945" t="str">
        <f>IF(CA38="","",IF(OR(CA38=0,CA38&lt;CG17),0,IF(CA38&gt;CG17,(CA38-CG17)&amp;" car. en trop",(CA38-CG17)&amp;" car.")))</f>
        <v>32 car. en trop</v>
      </c>
      <c r="CO38" s="2953" t="str">
        <f>IF(CA38="","",ROUNDUP(CA38/CG17,0)&amp;" ligne(s)")</f>
        <v>2 ligne(s)</v>
      </c>
      <c r="CP38" s="3"/>
      <c r="CQ38" s="2357"/>
      <c r="CR38" s="2391">
        <v>1.5</v>
      </c>
      <c r="CS38" s="2387" t="s">
        <v>3847</v>
      </c>
      <c r="CT38" s="2387" t="s">
        <v>3848</v>
      </c>
      <c r="CU38" s="2388"/>
      <c r="CV38" s="3"/>
      <c r="CW38" s="10">
        <v>1</v>
      </c>
    </row>
    <row r="39" spans="1:101" ht="21" customHeight="1">
      <c r="A39" s="3"/>
      <c r="B39" s="188" t="str">
        <f t="shared" si="38"/>
        <v>A</v>
      </c>
      <c r="C39" s="2237" cm="1">
        <f t="array" ref="C39">IFERROR(_xlfn.LET(_xlpm.k,UPPER(TRIM(N39)),_xlpm.r,_xlfn.XLOOKUP(_xlpm.k,UPPER(TRIM($AD$89:$BK$89)),$AD$92:$BK$92,_xlfn.XLOOKUP(_xlpm.k,UPPER(TRIM($AD$90:$BK$90)),$AD$92:$BK$92,_xlfn.XLOOKUP(_xlpm.k,UPPER(TRIM($AD$91:$BK$91)),$AD$92:$BK$92,0.001))),_xlpm.r*M39),0)</f>
        <v>0</v>
      </c>
      <c r="D39" s="2240" cm="1">
        <f t="array" ref="D39">IFERROR(_xlfn.LET(_xlpm.k,UPPER(TRIM(Q39)),_xlpm.r,_xlfn.XLOOKUP(_xlpm.k,UPPER(TRIM($AD$89:$BK$89)),$AD$92:$BK$92,_xlfn.XLOOKUP(_xlpm.k,UPPER(TRIM($AD$90:$BK$90)),$AD$92:$BK$92,_xlfn.XLOOKUP(_xlpm.k,UPPER(TRIM($AD$91:$BK$91)),$AD$92:$BK$92,0.001))),_xlpm.r*P39),0)</f>
        <v>0</v>
      </c>
      <c r="E39" s="2243" cm="1">
        <f t="array" ref="E39">IFERROR(_xlfn.LET(_xlpm.k,UPPER(TRIM(T39)),_xlpm.r,_xlfn.XLOOKUP(_xlpm.k,UPPER(TRIM($AD$89:$BK$89)),$AD$92:$BK$92,_xlfn.XLOOKUP(_xlpm.k,UPPER(TRIM($AD$90:$BK$90)),$AD$92:$BK$92,_xlfn.XLOOKUP(_xlpm.k,UPPER(TRIM($AD$91:$BK$91)),$AD$92:$BK$92,0.001))),_xlpm.r*S39),0)</f>
        <v>0</v>
      </c>
      <c r="F39" s="2246" cm="1">
        <f t="array" ref="F39">IFERROR(_xlfn.LET(_xlpm.k,UPPER(TRIM(W39)),_xlpm.r,_xlfn.XLOOKUP(_xlpm.k,UPPER(TRIM($AD$89:$BK$89)),$AD$92:$BK$92,_xlfn.XLOOKUP(_xlpm.k,UPPER(TRIM($AD$90:$BK$90)),$AD$92:$BK$92,_xlfn.XLOOKUP(_xlpm.k,UPPER(TRIM($AD$91:$BK$91)),$AD$92:$BK$92,0.001))),_xlpm.r*V39),0)</f>
        <v>0</v>
      </c>
      <c r="G39" s="189" cm="1">
        <f t="array" ref="G39">IFERROR(_xlfn.LET(_xlpm.k,UPPER(TRIM(Z39)),_xlpm.r,_xlfn.XLOOKUP(_xlpm.k,UPPER(TRIM($AD$89:$BK$89)),$AD$92:$BK$92,_xlfn.XLOOKUP(_xlpm.k,UPPER(TRIM($AD$90:$BK$90)),$AD$92:$BK$92,_xlfn.XLOOKUP(_xlpm.k,UPPER(TRIM($AD$91:$BK$91)),$AD$92:$BK$92,0.001))),_xlpm.r*Y39),0)</f>
        <v>0</v>
      </c>
      <c r="H39" s="190" cm="1">
        <f t="array" ref="H39">IFERROR(_xlfn.LET(_xlpm.k,UPPER(TRIM(AC39)),_xlpm.r,_xlfn.XLOOKUP(_xlpm.k,UPPER(TRIM($AD$89:$BK$89)),$AD$92:$BK$92,_xlfn.XLOOKUP(_xlpm.k,UPPER(TRIM($AD$90:$BK$90)),$AD$92:$BK$92,_xlfn.XLOOKUP(_xlpm.k,UPPER(TRIM($AD$91:$BK$91)),$AD$92:$BK$92,0.001))),_xlpm.r*AB39),0)</f>
        <v>0</v>
      </c>
      <c r="I39" s="192" t="s">
        <v>3676</v>
      </c>
      <c r="J39" s="2481" t="s">
        <v>3661</v>
      </c>
      <c r="K39" s="2250" t="s">
        <v>13</v>
      </c>
      <c r="L39" s="2209"/>
      <c r="M39" s="2210"/>
      <c r="N39" s="2213"/>
      <c r="O39" s="2212"/>
      <c r="P39" s="2211"/>
      <c r="Q39" s="2214"/>
      <c r="R39" s="2215"/>
      <c r="S39" s="2211"/>
      <c r="T39" s="199"/>
      <c r="U39" s="2216"/>
      <c r="V39" s="2211"/>
      <c r="W39" s="199"/>
      <c r="X39" s="2208"/>
      <c r="Y39" s="2211"/>
      <c r="Z39" s="199"/>
      <c r="AA39" s="2219"/>
      <c r="AB39" s="2211"/>
      <c r="AC39" s="199"/>
      <c r="AD39" s="2472" t="str">
        <f t="shared" si="13"/>
        <v>8 ►</v>
      </c>
      <c r="AE39" s="4806" t="str">
        <f t="shared" si="14"/>
        <v>Égouttez et rincez les haricots.</v>
      </c>
      <c r="AF39" s="4807"/>
      <c r="AG39" s="4807"/>
      <c r="AH39" s="2362">
        <v>1</v>
      </c>
      <c r="AI39" s="193">
        <f t="shared" si="15"/>
        <v>0</v>
      </c>
      <c r="AJ39" s="194">
        <f t="shared" si="16"/>
        <v>0</v>
      </c>
      <c r="AK39" s="194" t="str">
        <f t="shared" si="39"/>
        <v/>
      </c>
      <c r="AL39" s="195">
        <f t="shared" si="40"/>
        <v>0</v>
      </c>
      <c r="AM39" s="2178">
        <f t="shared" si="17"/>
        <v>0</v>
      </c>
      <c r="AN39" s="2179">
        <f t="shared" si="18"/>
        <v>0</v>
      </c>
      <c r="AO39" s="2180" t="str">
        <f t="shared" si="41"/>
        <v/>
      </c>
      <c r="AP39" s="2181">
        <f t="shared" si="42"/>
        <v>0</v>
      </c>
      <c r="AQ39" s="2251">
        <f t="shared" si="19"/>
        <v>0</v>
      </c>
      <c r="AR39" s="2252">
        <f t="shared" si="20"/>
        <v>0</v>
      </c>
      <c r="AS39" s="2253" t="str">
        <f t="shared" si="43"/>
        <v/>
      </c>
      <c r="AT39" s="2254">
        <f t="shared" si="44"/>
        <v>0</v>
      </c>
      <c r="AU39" s="2260">
        <f t="shared" si="21"/>
        <v>0</v>
      </c>
      <c r="AV39" s="2261">
        <f t="shared" si="22"/>
        <v>0</v>
      </c>
      <c r="AW39" s="2262" t="str">
        <f t="shared" si="45"/>
        <v/>
      </c>
      <c r="AX39" s="2263">
        <f t="shared" si="46"/>
        <v>0</v>
      </c>
      <c r="AY39" s="2283">
        <f t="shared" si="23"/>
        <v>0</v>
      </c>
      <c r="AZ39" s="2284">
        <f t="shared" si="24"/>
        <v>0</v>
      </c>
      <c r="BA39" s="2285" t="str">
        <f t="shared" si="31"/>
        <v/>
      </c>
      <c r="BB39" s="2286">
        <f t="shared" si="32"/>
        <v>0</v>
      </c>
      <c r="BC39" s="2271">
        <f t="shared" si="47"/>
        <v>0</v>
      </c>
      <c r="BD39" s="2272">
        <f t="shared" si="25"/>
        <v>0</v>
      </c>
      <c r="BE39" s="2273" t="str">
        <f t="shared" si="48"/>
        <v/>
      </c>
      <c r="BF39" s="2274">
        <f t="shared" si="49"/>
        <v>0</v>
      </c>
      <c r="BG39" s="2451" t="str">
        <f t="shared" si="33"/>
        <v>Égouttez et rincez les haricots.</v>
      </c>
      <c r="BH39" s="2153">
        <f t="shared" si="34"/>
        <v>0</v>
      </c>
      <c r="BI39" s="2154">
        <f t="shared" si="35"/>
        <v>0</v>
      </c>
      <c r="BJ39" s="2155">
        <f t="shared" si="36"/>
        <v>0</v>
      </c>
      <c r="BK39" s="2156" t="str" cm="1">
        <f t="array" aca="1" ref="BK3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9" s="2293"/>
      <c r="BM39" s="188" t="str">
        <f t="shared" si="5"/>
        <v>A</v>
      </c>
      <c r="BN39" s="4861"/>
      <c r="BO39" s="3"/>
      <c r="BP39" s="176" cm="1">
        <f t="array" ref="BP39">SUMPRODUCT(LEN(BQ39:BW39))</f>
        <v>0</v>
      </c>
      <c r="BQ39" s="177"/>
      <c r="BR39" s="178"/>
      <c r="BS39" s="178"/>
      <c r="BT39" s="178"/>
      <c r="BU39" s="178"/>
      <c r="BV39" s="178"/>
      <c r="BW39" s="179"/>
      <c r="BX39" s="3"/>
      <c r="BY39" s="2954" t="str">
        <f t="shared" si="26"/>
        <v>A</v>
      </c>
      <c r="BZ39" s="2946" t="str">
        <f t="shared" si="11"/>
        <v>25 mots</v>
      </c>
      <c r="CA39" s="2947">
        <f t="shared" si="37"/>
        <v>154</v>
      </c>
      <c r="CB39" s="2957" t="s">
        <v>4366</v>
      </c>
      <c r="CC39" s="2955" t="str">
        <f t="shared" si="12"/>
        <v xml:space="preserve"> ◄ ligne 39</v>
      </c>
      <c r="CD39" s="2946" t="str">
        <f t="shared" si="27"/>
        <v>16 mots</v>
      </c>
      <c r="CE39" s="2950" t="str">
        <f t="shared" si="28"/>
        <v>90 car. ►</v>
      </c>
      <c r="CF39" s="2951" t="str">
        <f>IF(LEN(TRIM(CK39))&gt;0,MAX(CF29:CF38)+1,"")</f>
        <v/>
      </c>
      <c r="CG39" s="2906" t="str">
        <f>IFERROR(INDEX(CK30:CK299,MATCH(ROW()-ROW(CK30)+1,CF30:CF299,0)),"")</f>
        <v xml:space="preserve">4 Dans la même cocotte faites revenir les légumes et les lardons pendant environ 5 minutes </v>
      </c>
      <c r="CH39" s="2944"/>
      <c r="CI39" s="2937"/>
      <c r="CJ39" s="2960"/>
      <c r="CK39" s="2961" t="str">
        <f>IF(OR(CL38="",CJ38=""),"",IF(LEN(CL38)&lt;=CJ38,CL38,IFERROR(LEFT(CL38,FIND("♦",SUBSTITUTE(LEFT(CL38,CJ38+1)," ","♦",LEN(LEFT(CL38,CJ38+1))-LEN(SUBSTITUTE(LEFT(CL38,CJ38+1)," ",""))))),LEFT(CL38,IFERROR(FIND(" ",CL38)-1,LEN(CL38))))))</f>
        <v/>
      </c>
      <c r="CL39" s="2961" t="str">
        <f t="shared" si="51"/>
        <v/>
      </c>
      <c r="CM39" s="2962" t="str">
        <f t="shared" si="50"/>
        <v>ligne 39 ►</v>
      </c>
      <c r="CN39" s="2945" t="str">
        <f>IF(CA39="","",IF(OR(CA39=0,CA39&lt;CG17),0,IF(CA39&gt;CG17,(CA39-CG17)&amp;" car. en trop",(CA39-CG17)&amp;" car.")))</f>
        <v>54 car. en trop</v>
      </c>
      <c r="CO39" s="2953" t="str">
        <f>IF(CA39="","",ROUNDUP(CA39/CG17,0)&amp;" ligne(s)")</f>
        <v>2 ligne(s)</v>
      </c>
      <c r="CP39" s="3"/>
      <c r="CQ39" s="2361"/>
      <c r="CR39" s="2391">
        <v>5</v>
      </c>
      <c r="CS39" s="2387" t="s">
        <v>3849</v>
      </c>
      <c r="CT39" s="2387" t="s">
        <v>3839</v>
      </c>
      <c r="CU39" s="2388"/>
      <c r="CV39" s="3"/>
      <c r="CW39" s="10">
        <v>1</v>
      </c>
    </row>
    <row r="40" spans="1:101" ht="21" customHeight="1">
      <c r="A40" s="3"/>
      <c r="B40" s="188" t="str">
        <f t="shared" si="38"/>
        <v>A</v>
      </c>
      <c r="C40" s="2237" cm="1">
        <f t="array" ref="C40">IFERROR(_xlfn.LET(_xlpm.k,UPPER(TRIM(N40)),_xlpm.r,_xlfn.XLOOKUP(_xlpm.k,UPPER(TRIM($AD$89:$BK$89)),$AD$92:$BK$92,_xlfn.XLOOKUP(_xlpm.k,UPPER(TRIM($AD$90:$BK$90)),$AD$92:$BK$92,_xlfn.XLOOKUP(_xlpm.k,UPPER(TRIM($AD$91:$BK$91)),$AD$92:$BK$92,0.001))),_xlpm.r*M40),0)</f>
        <v>0</v>
      </c>
      <c r="D40" s="2240" cm="1">
        <f t="array" ref="D40">IFERROR(_xlfn.LET(_xlpm.k,UPPER(TRIM(Q40)),_xlpm.r,_xlfn.XLOOKUP(_xlpm.k,UPPER(TRIM($AD$89:$BK$89)),$AD$92:$BK$92,_xlfn.XLOOKUP(_xlpm.k,UPPER(TRIM($AD$90:$BK$90)),$AD$92:$BK$92,_xlfn.XLOOKUP(_xlpm.k,UPPER(TRIM($AD$91:$BK$91)),$AD$92:$BK$92,0.001))),_xlpm.r*P40),0)</f>
        <v>0</v>
      </c>
      <c r="E40" s="2243" cm="1">
        <f t="array" ref="E40">IFERROR(_xlfn.LET(_xlpm.k,UPPER(TRIM(T40)),_xlpm.r,_xlfn.XLOOKUP(_xlpm.k,UPPER(TRIM($AD$89:$BK$89)),$AD$92:$BK$92,_xlfn.XLOOKUP(_xlpm.k,UPPER(TRIM($AD$90:$BK$90)),$AD$92:$BK$92,_xlfn.XLOOKUP(_xlpm.k,UPPER(TRIM($AD$91:$BK$91)),$AD$92:$BK$92,0.001))),_xlpm.r*S40),0)</f>
        <v>0</v>
      </c>
      <c r="F40" s="2246" cm="1">
        <f t="array" ref="F40">IFERROR(_xlfn.LET(_xlpm.k,UPPER(TRIM(W40)),_xlpm.r,_xlfn.XLOOKUP(_xlpm.k,UPPER(TRIM($AD$89:$BK$89)),$AD$92:$BK$92,_xlfn.XLOOKUP(_xlpm.k,UPPER(TRIM($AD$90:$BK$90)),$AD$92:$BK$92,_xlfn.XLOOKUP(_xlpm.k,UPPER(TRIM($AD$91:$BK$91)),$AD$92:$BK$92,0.001))),_xlpm.r*V40),0)</f>
        <v>0</v>
      </c>
      <c r="G40" s="189" cm="1">
        <f t="array" ref="G40">IFERROR(_xlfn.LET(_xlpm.k,UPPER(TRIM(Z40)),_xlpm.r,_xlfn.XLOOKUP(_xlpm.k,UPPER(TRIM($AD$89:$BK$89)),$AD$92:$BK$92,_xlfn.XLOOKUP(_xlpm.k,UPPER(TRIM($AD$90:$BK$90)),$AD$92:$BK$92,_xlfn.XLOOKUP(_xlpm.k,UPPER(TRIM($AD$91:$BK$91)),$AD$92:$BK$92,0.001))),_xlpm.r*Y40),0)</f>
        <v>0</v>
      </c>
      <c r="H40" s="190" cm="1">
        <f t="array" ref="H40">IFERROR(_xlfn.LET(_xlpm.k,UPPER(TRIM(AC40)),_xlpm.r,_xlfn.XLOOKUP(_xlpm.k,UPPER(TRIM($AD$89:$BK$89)),$AD$92:$BK$92,_xlfn.XLOOKUP(_xlpm.k,UPPER(TRIM($AD$90:$BK$90)),$AD$92:$BK$92,_xlfn.XLOOKUP(_xlpm.k,UPPER(TRIM($AD$91:$BK$91)),$AD$92:$BK$92,0.001))),_xlpm.r*AB40),0)</f>
        <v>0</v>
      </c>
      <c r="I40" s="192" t="s">
        <v>3677</v>
      </c>
      <c r="J40" s="2481" t="s">
        <v>3664</v>
      </c>
      <c r="K40" s="2250" t="s">
        <v>13</v>
      </c>
      <c r="L40" s="2209"/>
      <c r="M40" s="2210"/>
      <c r="N40" s="2213"/>
      <c r="O40" s="2212"/>
      <c r="P40" s="2211"/>
      <c r="Q40" s="2214"/>
      <c r="R40" s="2215"/>
      <c r="S40" s="2211"/>
      <c r="T40" s="199"/>
      <c r="U40" s="2216"/>
      <c r="V40" s="2211"/>
      <c r="W40" s="199"/>
      <c r="X40" s="2208"/>
      <c r="Y40" s="2211"/>
      <c r="Z40" s="199"/>
      <c r="AA40" s="2219"/>
      <c r="AB40" s="2211"/>
      <c r="AC40" s="199"/>
      <c r="AD40" s="2472" t="str">
        <f t="shared" si="13"/>
        <v>9 ►</v>
      </c>
      <c r="AE40" s="4806" t="str">
        <f t="shared" si="14"/>
        <v>Les mettre dans une grande marmite avec</v>
      </c>
      <c r="AF40" s="4807"/>
      <c r="AG40" s="4807"/>
      <c r="AH40" s="2362">
        <v>1</v>
      </c>
      <c r="AI40" s="193">
        <f t="shared" si="15"/>
        <v>0</v>
      </c>
      <c r="AJ40" s="194">
        <f t="shared" si="16"/>
        <v>0</v>
      </c>
      <c r="AK40" s="194" t="str">
        <f t="shared" si="39"/>
        <v/>
      </c>
      <c r="AL40" s="195">
        <f t="shared" si="40"/>
        <v>0</v>
      </c>
      <c r="AM40" s="2178">
        <f t="shared" si="17"/>
        <v>0</v>
      </c>
      <c r="AN40" s="2179">
        <f t="shared" si="18"/>
        <v>0</v>
      </c>
      <c r="AO40" s="2180" t="str">
        <f t="shared" si="41"/>
        <v/>
      </c>
      <c r="AP40" s="2181">
        <f t="shared" si="42"/>
        <v>0</v>
      </c>
      <c r="AQ40" s="2251">
        <f t="shared" si="19"/>
        <v>0</v>
      </c>
      <c r="AR40" s="2252">
        <f t="shared" si="20"/>
        <v>0</v>
      </c>
      <c r="AS40" s="2253" t="str">
        <f t="shared" si="43"/>
        <v/>
      </c>
      <c r="AT40" s="2254">
        <f t="shared" si="44"/>
        <v>0</v>
      </c>
      <c r="AU40" s="2260">
        <f t="shared" si="21"/>
        <v>0</v>
      </c>
      <c r="AV40" s="2261">
        <f t="shared" si="22"/>
        <v>0</v>
      </c>
      <c r="AW40" s="2262" t="str">
        <f t="shared" si="45"/>
        <v/>
      </c>
      <c r="AX40" s="2263">
        <f t="shared" si="46"/>
        <v>0</v>
      </c>
      <c r="AY40" s="2283">
        <f t="shared" si="23"/>
        <v>0</v>
      </c>
      <c r="AZ40" s="2284">
        <f t="shared" si="24"/>
        <v>0</v>
      </c>
      <c r="BA40" s="2285" t="str">
        <f t="shared" si="31"/>
        <v/>
      </c>
      <c r="BB40" s="2286">
        <f t="shared" si="32"/>
        <v>0</v>
      </c>
      <c r="BC40" s="2271">
        <f t="shared" si="47"/>
        <v>0</v>
      </c>
      <c r="BD40" s="2272">
        <f t="shared" si="25"/>
        <v>0</v>
      </c>
      <c r="BE40" s="2273" t="str">
        <f t="shared" si="48"/>
        <v/>
      </c>
      <c r="BF40" s="2274">
        <f t="shared" si="49"/>
        <v>0</v>
      </c>
      <c r="BG40" s="2451" t="str">
        <f t="shared" si="33"/>
        <v>Les mettre dans une grande marmite avec</v>
      </c>
      <c r="BH40" s="2153">
        <f t="shared" si="34"/>
        <v>0</v>
      </c>
      <c r="BI40" s="2154">
        <f t="shared" si="35"/>
        <v>0</v>
      </c>
      <c r="BJ40" s="2155">
        <f t="shared" si="36"/>
        <v>0</v>
      </c>
      <c r="BK40" s="2156" t="str" cm="1">
        <f t="array" aca="1" ref="BK4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0" s="2293"/>
      <c r="BM40" s="188" t="str">
        <f t="shared" si="5"/>
        <v>A</v>
      </c>
      <c r="BN40" s="4861"/>
      <c r="BO40" s="3"/>
      <c r="BP40" s="176" cm="1">
        <f t="array" ref="BP40">SUMPRODUCT(LEN(BQ40:BW40))</f>
        <v>0</v>
      </c>
      <c r="BQ40" s="177"/>
      <c r="BR40" s="178"/>
      <c r="BS40" s="178"/>
      <c r="BT40" s="178"/>
      <c r="BU40" s="178"/>
      <c r="BV40" s="178"/>
      <c r="BW40" s="179"/>
      <c r="BX40" s="3"/>
      <c r="BY40" s="2954" t="str">
        <f t="shared" si="26"/>
        <v>A</v>
      </c>
      <c r="BZ40" s="2946" t="str">
        <f t="shared" si="11"/>
        <v>33 mots</v>
      </c>
      <c r="CA40" s="2947">
        <f t="shared" si="37"/>
        <v>179</v>
      </c>
      <c r="CB40" s="2957" t="s">
        <v>4367</v>
      </c>
      <c r="CC40" s="2949" t="str">
        <f t="shared" si="12"/>
        <v xml:space="preserve"> ◄ ligne 40</v>
      </c>
      <c r="CD40" s="2946" t="str">
        <f t="shared" si="27"/>
        <v>6 mots</v>
      </c>
      <c r="CE40" s="2950" t="str">
        <f t="shared" si="28"/>
        <v>37 car. ►</v>
      </c>
      <c r="CF40" s="2951" t="str">
        <f>IF(LEN(TRIM(CK40))&gt;0,MAX(CF29:CF39)+1,"")</f>
        <v/>
      </c>
      <c r="CG40" s="2906" t="str">
        <f>IFERROR(INDEX(CK30:CK299,MATCH(ROW()-ROW(CK30)+1,CF30:CF299,0)),"")</f>
        <v>Saupoudrez de farine et mélangez bien</v>
      </c>
      <c r="CH40" s="2944"/>
      <c r="CI40" s="2937"/>
      <c r="CJ40" s="2963"/>
      <c r="CK40" s="2961" t="str">
        <f>IF(OR(CL39="",CJ38=""),"",IF(LEN(CL39)&lt;=CJ38,CL39,IFERROR(LEFT(CL39,FIND("♦",SUBSTITUTE(LEFT(CL39,CJ38+1)," ","♦",LEN(LEFT(CL39,CJ38+1))-LEN(SUBSTITUTE(LEFT(CL39,CJ38+1)," ",""))))),LEFT(CL39,IFERROR(FIND(" ",CL39)-1,LEN(CL39))))))</f>
        <v/>
      </c>
      <c r="CL40" s="2961" t="str">
        <f t="shared" si="51"/>
        <v/>
      </c>
      <c r="CM40" s="2962" t="str">
        <f t="shared" si="50"/>
        <v>ligne 40 ►</v>
      </c>
      <c r="CN40" s="2945" t="str">
        <f>IF(CA40="","",IF(OR(CA40=0,CA40&lt;CG17),0,IF(CA40&gt;CG17,(CA40-CG17)&amp;" car. en trop",(CA40-CG17)&amp;" car.")))</f>
        <v>79 car. en trop</v>
      </c>
      <c r="CO40" s="2953" t="str">
        <f>IF(CA40="","",ROUNDUP(CA40/CG17,0)&amp;" ligne(s)")</f>
        <v>2 ligne(s)</v>
      </c>
      <c r="CP40" s="3"/>
      <c r="CQ40" s="2361"/>
      <c r="CR40" s="2391">
        <v>8</v>
      </c>
      <c r="CS40" s="2387" t="s">
        <v>3603</v>
      </c>
      <c r="CT40" s="2387" t="s">
        <v>3851</v>
      </c>
      <c r="CU40" s="2388"/>
      <c r="CV40" s="3"/>
      <c r="CW40" s="10">
        <v>1</v>
      </c>
    </row>
    <row r="41" spans="1:101" ht="21" customHeight="1">
      <c r="A41" s="3"/>
      <c r="B41" s="188" t="str">
        <f t="shared" si="38"/>
        <v>A</v>
      </c>
      <c r="C41" s="2237" cm="1">
        <f t="array" ref="C41">IFERROR(_xlfn.LET(_xlpm.k,UPPER(TRIM(N41)),_xlpm.r,_xlfn.XLOOKUP(_xlpm.k,UPPER(TRIM($AD$89:$BK$89)),$AD$92:$BK$92,_xlfn.XLOOKUP(_xlpm.k,UPPER(TRIM($AD$90:$BK$90)),$AD$92:$BK$92,_xlfn.XLOOKUP(_xlpm.k,UPPER(TRIM($AD$91:$BK$91)),$AD$92:$BK$92,0.001))),_xlpm.r*M41),0)</f>
        <v>0</v>
      </c>
      <c r="D41" s="2240" cm="1">
        <f t="array" ref="D41">IFERROR(_xlfn.LET(_xlpm.k,UPPER(TRIM(Q41)),_xlpm.r,_xlfn.XLOOKUP(_xlpm.k,UPPER(TRIM($AD$89:$BK$89)),$AD$92:$BK$92,_xlfn.XLOOKUP(_xlpm.k,UPPER(TRIM($AD$90:$BK$90)),$AD$92:$BK$92,_xlfn.XLOOKUP(_xlpm.k,UPPER(TRIM($AD$91:$BK$91)),$AD$92:$BK$92,0.001))),_xlpm.r*P41),0)</f>
        <v>0</v>
      </c>
      <c r="E41" s="2243" cm="1">
        <f t="array" ref="E41">IFERROR(_xlfn.LET(_xlpm.k,UPPER(TRIM(T41)),_xlpm.r,_xlfn.XLOOKUP(_xlpm.k,UPPER(TRIM($AD$89:$BK$89)),$AD$92:$BK$92,_xlfn.XLOOKUP(_xlpm.k,UPPER(TRIM($AD$90:$BK$90)),$AD$92:$BK$92,_xlfn.XLOOKUP(_xlpm.k,UPPER(TRIM($AD$91:$BK$91)),$AD$92:$BK$92,0.001))),_xlpm.r*S41),0)</f>
        <v>0</v>
      </c>
      <c r="F41" s="2246" cm="1">
        <f t="array" ref="F41">IFERROR(_xlfn.LET(_xlpm.k,UPPER(TRIM(W41)),_xlpm.r,_xlfn.XLOOKUP(_xlpm.k,UPPER(TRIM($AD$89:$BK$89)),$AD$92:$BK$92,_xlfn.XLOOKUP(_xlpm.k,UPPER(TRIM($AD$90:$BK$90)),$AD$92:$BK$92,_xlfn.XLOOKUP(_xlpm.k,UPPER(TRIM($AD$91:$BK$91)),$AD$92:$BK$92,0.001))),_xlpm.r*V41),0)</f>
        <v>0</v>
      </c>
      <c r="G41" s="189" cm="1">
        <f t="array" ref="G41">IFERROR(_xlfn.LET(_xlpm.k,UPPER(TRIM(Z41)),_xlpm.r,_xlfn.XLOOKUP(_xlpm.k,UPPER(TRIM($AD$89:$BK$89)),$AD$92:$BK$92,_xlfn.XLOOKUP(_xlpm.k,UPPER(TRIM($AD$90:$BK$90)),$AD$92:$BK$92,_xlfn.XLOOKUP(_xlpm.k,UPPER(TRIM($AD$91:$BK$91)),$AD$92:$BK$92,0.001))),_xlpm.r*Y41),0)</f>
        <v>0</v>
      </c>
      <c r="H41" s="190" cm="1">
        <f t="array" ref="H41">IFERROR(_xlfn.LET(_xlpm.k,UPPER(TRIM(AC41)),_xlpm.r,_xlfn.XLOOKUP(_xlpm.k,UPPER(TRIM($AD$89:$BK$89)),$AD$92:$BK$92,_xlfn.XLOOKUP(_xlpm.k,UPPER(TRIM($AD$90:$BK$90)),$AD$92:$BK$92,_xlfn.XLOOKUP(_xlpm.k,UPPER(TRIM($AD$91:$BK$91)),$AD$92:$BK$92,0.001))),_xlpm.r*AB41),0)</f>
        <v>0</v>
      </c>
      <c r="I41" s="192" t="s">
        <v>3678</v>
      </c>
      <c r="J41" s="2481" t="s">
        <v>3631</v>
      </c>
      <c r="K41" s="2250" t="s">
        <v>13</v>
      </c>
      <c r="L41" s="2209"/>
      <c r="M41" s="2210"/>
      <c r="N41" s="2213"/>
      <c r="O41" s="2212"/>
      <c r="P41" s="2211"/>
      <c r="Q41" s="2214"/>
      <c r="R41" s="2215"/>
      <c r="S41" s="2211"/>
      <c r="T41" s="199"/>
      <c r="U41" s="2216"/>
      <c r="V41" s="2211"/>
      <c r="W41" s="199"/>
      <c r="X41" s="2208"/>
      <c r="Y41" s="2211"/>
      <c r="Z41" s="199"/>
      <c r="AA41" s="2219"/>
      <c r="AB41" s="2211"/>
      <c r="AC41" s="199"/>
      <c r="AD41" s="2472" t="str">
        <f t="shared" si="13"/>
        <v>10 ►</v>
      </c>
      <c r="AE41" s="4806" t="str">
        <f t="shared" si="14"/>
        <v>carcasse de volaille ou quelques os de porc</v>
      </c>
      <c r="AF41" s="4807"/>
      <c r="AG41" s="4807"/>
      <c r="AH41" s="2362">
        <v>1</v>
      </c>
      <c r="AI41" s="193">
        <f t="shared" si="15"/>
        <v>0</v>
      </c>
      <c r="AJ41" s="194">
        <f t="shared" si="16"/>
        <v>0</v>
      </c>
      <c r="AK41" s="194" t="str">
        <f t="shared" si="39"/>
        <v/>
      </c>
      <c r="AL41" s="195">
        <f t="shared" si="40"/>
        <v>0</v>
      </c>
      <c r="AM41" s="2178">
        <f t="shared" si="17"/>
        <v>0</v>
      </c>
      <c r="AN41" s="2179">
        <f t="shared" si="18"/>
        <v>0</v>
      </c>
      <c r="AO41" s="2180" t="str">
        <f t="shared" si="41"/>
        <v/>
      </c>
      <c r="AP41" s="2181">
        <f t="shared" si="42"/>
        <v>0</v>
      </c>
      <c r="AQ41" s="2251">
        <f t="shared" si="19"/>
        <v>0</v>
      </c>
      <c r="AR41" s="2252">
        <f t="shared" si="20"/>
        <v>0</v>
      </c>
      <c r="AS41" s="2253" t="str">
        <f t="shared" si="43"/>
        <v/>
      </c>
      <c r="AT41" s="2254">
        <f t="shared" si="44"/>
        <v>0</v>
      </c>
      <c r="AU41" s="2260">
        <f t="shared" si="21"/>
        <v>0</v>
      </c>
      <c r="AV41" s="2261">
        <f t="shared" si="22"/>
        <v>0</v>
      </c>
      <c r="AW41" s="2262" t="str">
        <f t="shared" si="45"/>
        <v/>
      </c>
      <c r="AX41" s="2263">
        <f t="shared" si="46"/>
        <v>0</v>
      </c>
      <c r="AY41" s="2283">
        <f t="shared" si="23"/>
        <v>0</v>
      </c>
      <c r="AZ41" s="2284">
        <f t="shared" si="24"/>
        <v>0</v>
      </c>
      <c r="BA41" s="2285" t="str">
        <f t="shared" si="31"/>
        <v/>
      </c>
      <c r="BB41" s="2286">
        <f t="shared" si="32"/>
        <v>0</v>
      </c>
      <c r="BC41" s="2271">
        <f t="shared" si="47"/>
        <v>0</v>
      </c>
      <c r="BD41" s="2272">
        <f t="shared" si="25"/>
        <v>0</v>
      </c>
      <c r="BE41" s="2273" t="str">
        <f t="shared" si="48"/>
        <v/>
      </c>
      <c r="BF41" s="2274">
        <f t="shared" si="49"/>
        <v>0</v>
      </c>
      <c r="BG41" s="2451" t="str">
        <f t="shared" si="33"/>
        <v>carcasse de volaille ou quelques os de porc</v>
      </c>
      <c r="BH41" s="2153">
        <f t="shared" si="34"/>
        <v>0</v>
      </c>
      <c r="BI41" s="2154">
        <f t="shared" si="35"/>
        <v>0</v>
      </c>
      <c r="BJ41" s="2155">
        <f t="shared" si="36"/>
        <v>0</v>
      </c>
      <c r="BK41" s="2156" t="str" cm="1">
        <f t="array" aca="1" ref="BK4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1" s="2293"/>
      <c r="BM41" s="188" t="str">
        <f t="shared" si="5"/>
        <v>A</v>
      </c>
      <c r="BN41" s="5">
        <v>1</v>
      </c>
      <c r="BO41" s="3"/>
      <c r="BP41" s="176" cm="1">
        <f t="array" ref="BP41">SUMPRODUCT(LEN(BQ41:BW41))</f>
        <v>0</v>
      </c>
      <c r="BQ41" s="177"/>
      <c r="BR41" s="178"/>
      <c r="BS41" s="178"/>
      <c r="BT41" s="178"/>
      <c r="BU41" s="178"/>
      <c r="BV41" s="178"/>
      <c r="BW41" s="179"/>
      <c r="BX41" s="3"/>
      <c r="BY41" s="2954" t="str">
        <f t="shared" si="26"/>
        <v>A</v>
      </c>
      <c r="BZ41" s="2946" t="str">
        <f t="shared" si="11"/>
        <v>20 mots</v>
      </c>
      <c r="CA41" s="2947">
        <f t="shared" si="37"/>
        <v>121</v>
      </c>
      <c r="CB41" s="2957" t="s">
        <v>4368</v>
      </c>
      <c r="CC41" s="2955" t="str">
        <f t="shared" si="12"/>
        <v xml:space="preserve"> ◄ ligne 41</v>
      </c>
      <c r="CD41" s="2946" t="str">
        <f t="shared" si="27"/>
        <v>17 mots</v>
      </c>
      <c r="CE41" s="2950" t="str">
        <f t="shared" si="28"/>
        <v>97 car. ►</v>
      </c>
      <c r="CF41" s="2951" t="str">
        <f>IF(LEN(TRIM(CK41))&gt;0,MAX(CF29:CF40)+1,"")</f>
        <v/>
      </c>
      <c r="CG41" s="2906" t="str">
        <f>IFERROR(INDEX(CK30:CK299,MATCH(ROW()-ROW(CK30)+1,CF30:CF299,0)),"")</f>
        <v xml:space="preserve">5 Remettez la viande dans la cocotte et versez la marinade filtrée par-dessus Ajoutez de l’eau si </v>
      </c>
      <c r="CH41" s="2944"/>
      <c r="CI41" s="2937"/>
      <c r="CJ41" s="2964"/>
      <c r="CK41" s="2961" t="str">
        <f>IF(OR(CL40="",CJ38=""),"",IF(LEN(CL40)&lt;=CJ38,CL40,IFERROR(LEFT(CL40,FIND("♦",SUBSTITUTE(LEFT(CL40,CJ38+1)," ","♦",LEN(LEFT(CL40,CJ38+1))-LEN(SUBSTITUTE(LEFT(CL40,CJ38+1)," ",""))))),LEFT(CL40,IFERROR(FIND(" ",CL40)-1,LEN(CL40))))))</f>
        <v/>
      </c>
      <c r="CL41" s="2961" t="str">
        <f t="shared" si="51"/>
        <v/>
      </c>
      <c r="CM41" s="2962" t="str">
        <f t="shared" si="50"/>
        <v>ligne 41 ►</v>
      </c>
      <c r="CN41" s="2945" t="str">
        <f>IF(CA41="","",IF(OR(CA41=0,CA41&lt;CG17),0,IF(CA41&gt;CG17,(CA41-CG17)&amp;" car. en trop",(CA41-CG17)&amp;" car.")))</f>
        <v>21 car. en trop</v>
      </c>
      <c r="CO41" s="2953" t="str">
        <f>IF(CA41="","",ROUNDUP(CA41/CG17,0)&amp;" ligne(s)")</f>
        <v>2 ligne(s)</v>
      </c>
      <c r="CP41" s="3"/>
      <c r="CQ41" s="2361"/>
      <c r="CR41" s="2391">
        <v>3</v>
      </c>
      <c r="CS41" s="2387" t="s">
        <v>3842</v>
      </c>
      <c r="CT41" s="2387"/>
      <c r="CU41" s="2388"/>
      <c r="CV41" s="3"/>
      <c r="CW41" s="10">
        <v>1</v>
      </c>
    </row>
    <row r="42" spans="1:101" ht="21" customHeight="1">
      <c r="A42" s="3"/>
      <c r="B42" s="188" t="str">
        <f t="shared" si="38"/>
        <v>A</v>
      </c>
      <c r="C42" s="2237" cm="1">
        <f t="array" ref="C42">IFERROR(_xlfn.LET(_xlpm.k,UPPER(TRIM(N42)),_xlpm.r,_xlfn.XLOOKUP(_xlpm.k,UPPER(TRIM($AD$89:$BK$89)),$AD$92:$BK$92,_xlfn.XLOOKUP(_xlpm.k,UPPER(TRIM($AD$90:$BK$90)),$AD$92:$BK$92,_xlfn.XLOOKUP(_xlpm.k,UPPER(TRIM($AD$91:$BK$91)),$AD$92:$BK$92,0.001))),_xlpm.r*M42),0)</f>
        <v>0</v>
      </c>
      <c r="D42" s="2240" cm="1">
        <f t="array" ref="D42">IFERROR(_xlfn.LET(_xlpm.k,UPPER(TRIM(Q42)),_xlpm.r,_xlfn.XLOOKUP(_xlpm.k,UPPER(TRIM($AD$89:$BK$89)),$AD$92:$BK$92,_xlfn.XLOOKUP(_xlpm.k,UPPER(TRIM($AD$90:$BK$90)),$AD$92:$BK$92,_xlfn.XLOOKUP(_xlpm.k,UPPER(TRIM($AD$91:$BK$91)),$AD$92:$BK$92,0.001))),_xlpm.r*P42),0)</f>
        <v>0</v>
      </c>
      <c r="E42" s="2243" cm="1">
        <f t="array" ref="E42">IFERROR(_xlfn.LET(_xlpm.k,UPPER(TRIM(T42)),_xlpm.r,_xlfn.XLOOKUP(_xlpm.k,UPPER(TRIM($AD$89:$BK$89)),$AD$92:$BK$92,_xlfn.XLOOKUP(_xlpm.k,UPPER(TRIM($AD$90:$BK$90)),$AD$92:$BK$92,_xlfn.XLOOKUP(_xlpm.k,UPPER(TRIM($AD$91:$BK$91)),$AD$92:$BK$92,0.001))),_xlpm.r*S42),0)</f>
        <v>0</v>
      </c>
      <c r="F42" s="2246" cm="1">
        <f t="array" ref="F42">IFERROR(_xlfn.LET(_xlpm.k,UPPER(TRIM(W42)),_xlpm.r,_xlfn.XLOOKUP(_xlpm.k,UPPER(TRIM($AD$89:$BK$89)),$AD$92:$BK$92,_xlfn.XLOOKUP(_xlpm.k,UPPER(TRIM($AD$90:$BK$90)),$AD$92:$BK$92,_xlfn.XLOOKUP(_xlpm.k,UPPER(TRIM($AD$91:$BK$91)),$AD$92:$BK$92,0.001))),_xlpm.r*V42),0)</f>
        <v>0</v>
      </c>
      <c r="G42" s="189" cm="1">
        <f t="array" ref="G42">IFERROR(_xlfn.LET(_xlpm.k,UPPER(TRIM(Z42)),_xlpm.r,_xlfn.XLOOKUP(_xlpm.k,UPPER(TRIM($AD$89:$BK$89)),$AD$92:$BK$92,_xlfn.XLOOKUP(_xlpm.k,UPPER(TRIM($AD$90:$BK$90)),$AD$92:$BK$92,_xlfn.XLOOKUP(_xlpm.k,UPPER(TRIM($AD$91:$BK$91)),$AD$92:$BK$92,0.001))),_xlpm.r*Y42),0)</f>
        <v>0</v>
      </c>
      <c r="H42" s="190" cm="1">
        <f t="array" ref="H42">IFERROR(_xlfn.LET(_xlpm.k,UPPER(TRIM(AC42)),_xlpm.r,_xlfn.XLOOKUP(_xlpm.k,UPPER(TRIM($AD$89:$BK$89)),$AD$92:$BK$92,_xlfn.XLOOKUP(_xlpm.k,UPPER(TRIM($AD$90:$BK$90)),$AD$92:$BK$92,_xlfn.XLOOKUP(_xlpm.k,UPPER(TRIM($AD$91:$BK$91)),$AD$92:$BK$92,0.001))),_xlpm.r*AB42),0)</f>
        <v>0</v>
      </c>
      <c r="I42" s="192" t="s">
        <v>3679</v>
      </c>
      <c r="J42" s="2481" t="s">
        <v>3725</v>
      </c>
      <c r="K42" s="2250" t="s">
        <v>13</v>
      </c>
      <c r="L42" s="2209"/>
      <c r="M42" s="2210"/>
      <c r="N42" s="2213"/>
      <c r="O42" s="2212"/>
      <c r="P42" s="2211"/>
      <c r="Q42" s="2214"/>
      <c r="R42" s="2215"/>
      <c r="S42" s="2211"/>
      <c r="T42" s="199"/>
      <c r="U42" s="2216"/>
      <c r="V42" s="2211"/>
      <c r="W42" s="199"/>
      <c r="X42" s="2208"/>
      <c r="Y42" s="2211"/>
      <c r="Z42" s="199"/>
      <c r="AA42" s="2219"/>
      <c r="AB42" s="2211"/>
      <c r="AC42" s="199"/>
      <c r="AD42" s="2472" t="str">
        <f t="shared" si="13"/>
        <v>11 ►</v>
      </c>
      <c r="AE42" s="4806" t="str">
        <f t="shared" si="14"/>
        <v>morceaux de couenne de porc</v>
      </c>
      <c r="AF42" s="4807"/>
      <c r="AG42" s="4807"/>
      <c r="AH42" s="2362">
        <v>1</v>
      </c>
      <c r="AI42" s="193">
        <f t="shared" si="15"/>
        <v>0</v>
      </c>
      <c r="AJ42" s="194">
        <f t="shared" si="16"/>
        <v>0</v>
      </c>
      <c r="AK42" s="194" t="str">
        <f t="shared" si="39"/>
        <v/>
      </c>
      <c r="AL42" s="195">
        <f t="shared" si="40"/>
        <v>0</v>
      </c>
      <c r="AM42" s="2178">
        <f t="shared" si="17"/>
        <v>0</v>
      </c>
      <c r="AN42" s="2179">
        <f t="shared" si="18"/>
        <v>0</v>
      </c>
      <c r="AO42" s="2180" t="str">
        <f t="shared" si="41"/>
        <v/>
      </c>
      <c r="AP42" s="2181">
        <f t="shared" si="42"/>
        <v>0</v>
      </c>
      <c r="AQ42" s="2251">
        <f t="shared" si="19"/>
        <v>0</v>
      </c>
      <c r="AR42" s="2252">
        <f t="shared" si="20"/>
        <v>0</v>
      </c>
      <c r="AS42" s="2253" t="str">
        <f t="shared" si="43"/>
        <v/>
      </c>
      <c r="AT42" s="2254">
        <f t="shared" si="44"/>
        <v>0</v>
      </c>
      <c r="AU42" s="2260">
        <f t="shared" si="21"/>
        <v>0</v>
      </c>
      <c r="AV42" s="2261">
        <f t="shared" si="22"/>
        <v>0</v>
      </c>
      <c r="AW42" s="2262" t="str">
        <f t="shared" si="45"/>
        <v/>
      </c>
      <c r="AX42" s="2263">
        <f t="shared" si="46"/>
        <v>0</v>
      </c>
      <c r="AY42" s="2283">
        <f t="shared" si="23"/>
        <v>0</v>
      </c>
      <c r="AZ42" s="2284">
        <f t="shared" si="24"/>
        <v>0</v>
      </c>
      <c r="BA42" s="2285" t="str">
        <f t="shared" si="31"/>
        <v/>
      </c>
      <c r="BB42" s="2286">
        <f t="shared" si="32"/>
        <v>0</v>
      </c>
      <c r="BC42" s="2271">
        <f t="shared" si="47"/>
        <v>0</v>
      </c>
      <c r="BD42" s="2272">
        <f t="shared" si="25"/>
        <v>0</v>
      </c>
      <c r="BE42" s="2273" t="str">
        <f t="shared" si="48"/>
        <v/>
      </c>
      <c r="BF42" s="2274">
        <f t="shared" si="49"/>
        <v>0</v>
      </c>
      <c r="BG42" s="2451" t="str">
        <f t="shared" si="33"/>
        <v>morceaux de couenne de porc</v>
      </c>
      <c r="BH42" s="2153">
        <f t="shared" si="34"/>
        <v>0</v>
      </c>
      <c r="BI42" s="2154">
        <f t="shared" si="35"/>
        <v>0</v>
      </c>
      <c r="BJ42" s="2155">
        <f t="shared" si="36"/>
        <v>0</v>
      </c>
      <c r="BK42" s="2156" t="str" cm="1">
        <f t="array" aca="1" ref="BK4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2" s="2293"/>
      <c r="BM42" s="188" t="str">
        <f t="shared" si="5"/>
        <v>A</v>
      </c>
      <c r="BN42" s="4934" t="s">
        <v>315</v>
      </c>
      <c r="BO42" s="3"/>
      <c r="BP42" s="176" cm="1">
        <f t="array" ref="BP42">SUMPRODUCT(LEN(BQ42:BW42))</f>
        <v>0</v>
      </c>
      <c r="BQ42" s="177"/>
      <c r="BR42" s="178"/>
      <c r="BS42" s="178"/>
      <c r="BT42" s="178"/>
      <c r="BU42" s="178"/>
      <c r="BV42" s="178"/>
      <c r="BW42" s="179"/>
      <c r="BX42" s="3"/>
      <c r="BY42" s="2954" t="str">
        <f t="shared" si="26"/>
        <v>A</v>
      </c>
      <c r="BZ42" s="2946" t="str">
        <f t="shared" si="11"/>
        <v>16 mots</v>
      </c>
      <c r="CA42" s="2947">
        <f t="shared" si="37"/>
        <v>89</v>
      </c>
      <c r="CB42" s="2957" t="s">
        <v>4369</v>
      </c>
      <c r="CC42" s="2949" t="str">
        <f t="shared" si="12"/>
        <v xml:space="preserve"> ◄ ligne 42</v>
      </c>
      <c r="CD42" s="2946" t="str">
        <f t="shared" si="27"/>
        <v>8 mots</v>
      </c>
      <c r="CE42" s="2950" t="str">
        <f t="shared" si="28"/>
        <v>52 car. ►</v>
      </c>
      <c r="CF42" s="2951" t="str">
        <f>IF(LEN(TRIM(CK42))&gt;0,MAX(CF29:CF41)+1,"")</f>
        <v/>
      </c>
      <c r="CG42" s="2906" t="str">
        <f>IFERROR(INDEX(CK30:CK299,MATCH(ROW()-ROW(CK30)+1,CF30:CF299,0)),"")</f>
        <v>nécessaire pour recouvrir la viande Salez et poivrez</v>
      </c>
      <c r="CH42" s="2944"/>
      <c r="CI42" s="2937"/>
      <c r="CJ42" s="2370" t="str">
        <f>(SUBSTITUTE(SUBSTITUTE(CB32,CHAR(13)&amp;CHAR(10)," "),CHAR(10)," "))</f>
        <v/>
      </c>
      <c r="CK42" s="2907" t="str">
        <f>IF(OR(CJ43="",CJ44=""),"",IF(LEN(CJ43)&lt;=CJ44,CJ43,IFERROR(LEFT(CJ43,FIND("♦",SUBSTITUTE(LEFT(CJ43,CJ44+1)," ","♦",LEN(LEFT(CJ43,CJ44+1))-LEN(SUBSTITUTE(LEFT(CJ43,CJ44+1)," ",""))))),LEFT(CJ43,IFERROR(FIND(" ",CJ43)-1,LEN(CJ43))))))</f>
        <v/>
      </c>
      <c r="CL42" s="2908" t="str">
        <f>IF(CK42="","",TRIM(RIGHT(CJ43,LEN(CJ43)-LEN(CK42))))</f>
        <v/>
      </c>
      <c r="CM42" s="2952" t="str">
        <f>CC32</f>
        <v xml:space="preserve"> ◄ ligne 32</v>
      </c>
      <c r="CN42" s="2945">
        <f>IF(CA42="","",IF(OR(CA42=0,CA42&lt;CG17),0,IF(CA42&gt;CG17,(CA42-CG17)&amp;" car. en trop",(CA42-CG17)&amp;" car.")))</f>
        <v>0</v>
      </c>
      <c r="CO42" s="2953" t="str">
        <f>IF(CA42="","",ROUNDUP(CA42/CG17,0)&amp;" ligne(s)")</f>
        <v>1 ligne(s)</v>
      </c>
      <c r="CP42" s="3"/>
      <c r="CQ42" s="134"/>
      <c r="CR42" s="2391">
        <v>4</v>
      </c>
      <c r="CS42" s="2387" t="s">
        <v>421</v>
      </c>
      <c r="CT42" s="2387" t="s">
        <v>3850</v>
      </c>
      <c r="CU42" s="314"/>
      <c r="CV42" s="3"/>
      <c r="CW42" s="10">
        <v>1</v>
      </c>
    </row>
    <row r="43" spans="1:101" ht="21" customHeight="1">
      <c r="A43" s="3"/>
      <c r="B43" s="188" t="str">
        <f t="shared" si="38"/>
        <v>A</v>
      </c>
      <c r="C43" s="2237" cm="1">
        <f t="array" ref="C43">IFERROR(_xlfn.LET(_xlpm.k,UPPER(TRIM(N43)),_xlpm.r,_xlfn.XLOOKUP(_xlpm.k,UPPER(TRIM($AD$89:$BK$89)),$AD$92:$BK$92,_xlfn.XLOOKUP(_xlpm.k,UPPER(TRIM($AD$90:$BK$90)),$AD$92:$BK$92,_xlfn.XLOOKUP(_xlpm.k,UPPER(TRIM($AD$91:$BK$91)),$AD$92:$BK$92,0.001))),_xlpm.r*M43),0)</f>
        <v>0</v>
      </c>
      <c r="D43" s="2240" cm="1">
        <f t="array" ref="D43">IFERROR(_xlfn.LET(_xlpm.k,UPPER(TRIM(Q43)),_xlpm.r,_xlfn.XLOOKUP(_xlpm.k,UPPER(TRIM($AD$89:$BK$89)),$AD$92:$BK$92,_xlfn.XLOOKUP(_xlpm.k,UPPER(TRIM($AD$90:$BK$90)),$AD$92:$BK$92,_xlfn.XLOOKUP(_xlpm.k,UPPER(TRIM($AD$91:$BK$91)),$AD$92:$BK$92,0.001))),_xlpm.r*P43),0)</f>
        <v>0</v>
      </c>
      <c r="E43" s="2243" cm="1">
        <f t="array" ref="E43">IFERROR(_xlfn.LET(_xlpm.k,UPPER(TRIM(T43)),_xlpm.r,_xlfn.XLOOKUP(_xlpm.k,UPPER(TRIM($AD$89:$BK$89)),$AD$92:$BK$92,_xlfn.XLOOKUP(_xlpm.k,UPPER(TRIM($AD$90:$BK$90)),$AD$92:$BK$92,_xlfn.XLOOKUP(_xlpm.k,UPPER(TRIM($AD$91:$BK$91)),$AD$92:$BK$92,0.001))),_xlpm.r*S43),0)</f>
        <v>0</v>
      </c>
      <c r="F43" s="2246" cm="1">
        <f t="array" ref="F43">IFERROR(_xlfn.LET(_xlpm.k,UPPER(TRIM(W43)),_xlpm.r,_xlfn.XLOOKUP(_xlpm.k,UPPER(TRIM($AD$89:$BK$89)),$AD$92:$BK$92,_xlfn.XLOOKUP(_xlpm.k,UPPER(TRIM($AD$90:$BK$90)),$AD$92:$BK$92,_xlfn.XLOOKUP(_xlpm.k,UPPER(TRIM($AD$91:$BK$91)),$AD$92:$BK$92,0.001))),_xlpm.r*V43),0)</f>
        <v>0</v>
      </c>
      <c r="G43" s="189" cm="1">
        <f t="array" ref="G43">IFERROR(_xlfn.LET(_xlpm.k,UPPER(TRIM(Z43)),_xlpm.r,_xlfn.XLOOKUP(_xlpm.k,UPPER(TRIM($AD$89:$BK$89)),$AD$92:$BK$92,_xlfn.XLOOKUP(_xlpm.k,UPPER(TRIM($AD$90:$BK$90)),$AD$92:$BK$92,_xlfn.XLOOKUP(_xlpm.k,UPPER(TRIM($AD$91:$BK$91)),$AD$92:$BK$92,0.001))),_xlpm.r*Y43),0)</f>
        <v>0</v>
      </c>
      <c r="H43" s="190" cm="1">
        <f t="array" ref="H43">IFERROR(_xlfn.LET(_xlpm.k,UPPER(TRIM(AC43)),_xlpm.r,_xlfn.XLOOKUP(_xlpm.k,UPPER(TRIM($AD$89:$BK$89)),$AD$92:$BK$92,_xlfn.XLOOKUP(_xlpm.k,UPPER(TRIM($AD$90:$BK$90)),$AD$92:$BK$92,_xlfn.XLOOKUP(_xlpm.k,UPPER(TRIM($AD$91:$BK$91)),$AD$92:$BK$92,0.001))),_xlpm.r*AB43),0)</f>
        <v>0</v>
      </c>
      <c r="I43" s="192" t="s">
        <v>3680</v>
      </c>
      <c r="J43" s="2481" t="s">
        <v>3666</v>
      </c>
      <c r="K43" s="2250" t="s">
        <v>13</v>
      </c>
      <c r="L43" s="2209"/>
      <c r="M43" s="2210"/>
      <c r="N43" s="2213"/>
      <c r="O43" s="2212"/>
      <c r="P43" s="2211"/>
      <c r="Q43" s="2214"/>
      <c r="R43" s="2215"/>
      <c r="S43" s="2211"/>
      <c r="T43" s="199"/>
      <c r="U43" s="2216"/>
      <c r="V43" s="2211"/>
      <c r="W43" s="199"/>
      <c r="X43" s="2208"/>
      <c r="Y43" s="2211"/>
      <c r="Z43" s="199"/>
      <c r="AA43" s="2219"/>
      <c r="AB43" s="2211"/>
      <c r="AC43" s="199"/>
      <c r="AD43" s="2472" t="str">
        <f t="shared" si="13"/>
        <v>12 ►</v>
      </c>
      <c r="AE43" s="4806" t="str">
        <f t="shared" si="14"/>
        <v>echine épaule ou travers de porc</v>
      </c>
      <c r="AF43" s="4807"/>
      <c r="AG43" s="4807"/>
      <c r="AH43" s="2362">
        <v>1</v>
      </c>
      <c r="AI43" s="193">
        <f t="shared" si="15"/>
        <v>0</v>
      </c>
      <c r="AJ43" s="194">
        <f t="shared" si="16"/>
        <v>0</v>
      </c>
      <c r="AK43" s="194" t="str">
        <f t="shared" si="39"/>
        <v/>
      </c>
      <c r="AL43" s="195">
        <f t="shared" si="40"/>
        <v>0</v>
      </c>
      <c r="AM43" s="2178">
        <f t="shared" si="17"/>
        <v>0</v>
      </c>
      <c r="AN43" s="2179">
        <f t="shared" si="18"/>
        <v>0</v>
      </c>
      <c r="AO43" s="2180" t="str">
        <f t="shared" si="41"/>
        <v/>
      </c>
      <c r="AP43" s="2181">
        <f t="shared" si="42"/>
        <v>0</v>
      </c>
      <c r="AQ43" s="2251">
        <f t="shared" si="19"/>
        <v>0</v>
      </c>
      <c r="AR43" s="2252">
        <f t="shared" si="20"/>
        <v>0</v>
      </c>
      <c r="AS43" s="2253" t="str">
        <f t="shared" si="43"/>
        <v/>
      </c>
      <c r="AT43" s="2254">
        <f t="shared" si="44"/>
        <v>0</v>
      </c>
      <c r="AU43" s="2260">
        <f t="shared" si="21"/>
        <v>0</v>
      </c>
      <c r="AV43" s="2261">
        <f t="shared" si="22"/>
        <v>0</v>
      </c>
      <c r="AW43" s="2262" t="str">
        <f t="shared" si="45"/>
        <v/>
      </c>
      <c r="AX43" s="2263">
        <f t="shared" si="46"/>
        <v>0</v>
      </c>
      <c r="AY43" s="2283">
        <f t="shared" si="23"/>
        <v>0</v>
      </c>
      <c r="AZ43" s="2284">
        <f t="shared" si="24"/>
        <v>0</v>
      </c>
      <c r="BA43" s="2285" t="str">
        <f t="shared" si="31"/>
        <v/>
      </c>
      <c r="BB43" s="2286">
        <f t="shared" si="32"/>
        <v>0</v>
      </c>
      <c r="BC43" s="2271">
        <f t="shared" si="47"/>
        <v>0</v>
      </c>
      <c r="BD43" s="2272">
        <f t="shared" si="25"/>
        <v>0</v>
      </c>
      <c r="BE43" s="2273" t="str">
        <f t="shared" si="48"/>
        <v/>
      </c>
      <c r="BF43" s="2274">
        <f t="shared" si="49"/>
        <v>0</v>
      </c>
      <c r="BG43" s="2451" t="str">
        <f t="shared" si="33"/>
        <v>echine épaule ou travers de porc</v>
      </c>
      <c r="BH43" s="2153">
        <f t="shared" si="34"/>
        <v>0</v>
      </c>
      <c r="BI43" s="2154">
        <f t="shared" si="35"/>
        <v>0</v>
      </c>
      <c r="BJ43" s="2155">
        <f t="shared" si="36"/>
        <v>0</v>
      </c>
      <c r="BK43" s="2156" t="str" cm="1">
        <f t="array" aca="1" ref="BK4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3" s="2293"/>
      <c r="BM43" s="188" t="str">
        <f t="shared" ref="BM43:BM74" si="52">B44</f>
        <v>A</v>
      </c>
      <c r="BN43" s="4934"/>
      <c r="BO43" s="3"/>
      <c r="BP43" s="176" cm="1">
        <f t="array" ref="BP43">SUMPRODUCT(LEN(BQ43:BW43))</f>
        <v>0</v>
      </c>
      <c r="BQ43" s="177"/>
      <c r="BR43" s="178"/>
      <c r="BS43" s="178"/>
      <c r="BT43" s="178"/>
      <c r="BU43" s="178"/>
      <c r="BV43" s="178"/>
      <c r="BW43" s="179"/>
      <c r="BX43" s="3"/>
      <c r="BY43" s="2954" t="str">
        <f t="shared" si="26"/>
        <v>A</v>
      </c>
      <c r="BZ43" s="2946" t="str">
        <f t="shared" si="11"/>
        <v>17 mots</v>
      </c>
      <c r="CA43" s="2947">
        <f t="shared" si="37"/>
        <v>91</v>
      </c>
      <c r="CB43" s="2957" t="s">
        <v>4370</v>
      </c>
      <c r="CC43" s="2955" t="str">
        <f t="shared" si="12"/>
        <v xml:space="preserve"> ◄ ligne 43</v>
      </c>
      <c r="CD43" s="2946" t="str">
        <f t="shared" si="27"/>
        <v>19 mots</v>
      </c>
      <c r="CE43" s="2950" t="str">
        <f t="shared" si="28"/>
        <v>99 car. ►</v>
      </c>
      <c r="CF43" s="2951" t="str">
        <f>IF(LEN(TRIM(CK43))&gt;0,MAX(CF29:CF42)+1,"")</f>
        <v/>
      </c>
      <c r="CG43" s="2906" t="str">
        <f>IFERROR(INDEX(CK30:CK299,MATCH(ROW()-ROW(CK30)+1,CF30:CF299,0)),"")</f>
        <v xml:space="preserve">6 Portez à ébullition puis baissez le feu et laissez mijoter à feu doux pendant environ 3 heures en </v>
      </c>
      <c r="CH43" s="2944"/>
      <c r="CI43" s="2937"/>
      <c r="CJ43" s="2907" t="str">
        <f>TRIM(SUBSTITUTE(SUBSTITUTE(SUBSTITUTE(SUBSTITUTE(IF(OR(LEFT(CJ42,1)="-",LEFT(CJ42,1)="="),MID(CJ42,2,9999),CJ42),CHAR(160)," "),","," "),";"," "),"."," "))</f>
        <v/>
      </c>
      <c r="CK43" s="2908" t="str">
        <f>IF(OR(CL42="",CJ44=""),"",IF(LEN(CL42)&lt;=CJ44,CL42,IFERROR(LEFT(CL42,FIND("♦",SUBSTITUTE(LEFT(CL42,CJ44+1)," ","♦",LEN(LEFT(CL42,CJ44+1))-LEN(SUBSTITUTE(LEFT(CL42,CJ44+1)," ",""))))),LEFT(CL42,IFERROR(FIND(" ",CL42)-1,LEN(CL42))))))</f>
        <v/>
      </c>
      <c r="CL43" s="2908" t="str">
        <f>IF(CK43="","",TRIM(RIGHT(CL42,LEN(CL42)-LEN(CK43))))</f>
        <v/>
      </c>
      <c r="CM43" s="2956" t="str">
        <f t="shared" ref="CM43:CM47" si="53">"ligne "&amp;ROW()&amp;" ►"</f>
        <v>ligne 43 ►</v>
      </c>
      <c r="CN43" s="2945">
        <f>IF(CA43="","",IF(OR(CA43=0,CA43&lt;CG17),0,IF(CA43&gt;CG17,(CA43-CG17)&amp;" car. en trop",(CA43-CG17)&amp;" car.")))</f>
        <v>0</v>
      </c>
      <c r="CO43" s="2953" t="str">
        <f>IF(CA43="","",ROUNDUP(CA43/CG17,0)&amp;" ligne(s)")</f>
        <v>1 ligne(s)</v>
      </c>
      <c r="CP43" s="3"/>
      <c r="CQ43" s="2361"/>
      <c r="CR43" s="2392" t="s">
        <v>3843</v>
      </c>
      <c r="CT43" s="2390"/>
      <c r="CU43" s="2388"/>
      <c r="CV43" s="3"/>
      <c r="CW43" s="10">
        <v>1</v>
      </c>
    </row>
    <row r="44" spans="1:101" ht="21" customHeight="1">
      <c r="A44" s="3"/>
      <c r="B44" s="188" t="str">
        <f t="shared" si="38"/>
        <v>A</v>
      </c>
      <c r="C44" s="2237" cm="1">
        <f t="array" ref="C44">IFERROR(_xlfn.LET(_xlpm.k,UPPER(TRIM(N44)),_xlpm.r,_xlfn.XLOOKUP(_xlpm.k,UPPER(TRIM($AD$89:$BK$89)),$AD$92:$BK$92,_xlfn.XLOOKUP(_xlpm.k,UPPER(TRIM($AD$90:$BK$90)),$AD$92:$BK$92,_xlfn.XLOOKUP(_xlpm.k,UPPER(TRIM($AD$91:$BK$91)),$AD$92:$BK$92,0.001))),_xlpm.r*M44),0)</f>
        <v>0</v>
      </c>
      <c r="D44" s="2240" cm="1">
        <f t="array" ref="D44">IFERROR(_xlfn.LET(_xlpm.k,UPPER(TRIM(Q44)),_xlpm.r,_xlfn.XLOOKUP(_xlpm.k,UPPER(TRIM($AD$89:$BK$89)),$AD$92:$BK$92,_xlfn.XLOOKUP(_xlpm.k,UPPER(TRIM($AD$90:$BK$90)),$AD$92:$BK$92,_xlfn.XLOOKUP(_xlpm.k,UPPER(TRIM($AD$91:$BK$91)),$AD$92:$BK$92,0.001))),_xlpm.r*P44),0)</f>
        <v>0</v>
      </c>
      <c r="E44" s="2243" cm="1">
        <f t="array" ref="E44">IFERROR(_xlfn.LET(_xlpm.k,UPPER(TRIM(T44)),_xlpm.r,_xlfn.XLOOKUP(_xlpm.k,UPPER(TRIM($AD$89:$BK$89)),$AD$92:$BK$92,_xlfn.XLOOKUP(_xlpm.k,UPPER(TRIM($AD$90:$BK$90)),$AD$92:$BK$92,_xlfn.XLOOKUP(_xlpm.k,UPPER(TRIM($AD$91:$BK$91)),$AD$92:$BK$92,0.001))),_xlpm.r*S44),0)</f>
        <v>0</v>
      </c>
      <c r="F44" s="2246" cm="1">
        <f t="array" ref="F44">IFERROR(_xlfn.LET(_xlpm.k,UPPER(TRIM(W44)),_xlpm.r,_xlfn.XLOOKUP(_xlpm.k,UPPER(TRIM($AD$89:$BK$89)),$AD$92:$BK$92,_xlfn.XLOOKUP(_xlpm.k,UPPER(TRIM($AD$90:$BK$90)),$AD$92:$BK$92,_xlfn.XLOOKUP(_xlpm.k,UPPER(TRIM($AD$91:$BK$91)),$AD$92:$BK$92,0.001))),_xlpm.r*V44),0)</f>
        <v>0</v>
      </c>
      <c r="G44" s="189" cm="1">
        <f t="array" ref="G44">IFERROR(_xlfn.LET(_xlpm.k,UPPER(TRIM(Z44)),_xlpm.r,_xlfn.XLOOKUP(_xlpm.k,UPPER(TRIM($AD$89:$BK$89)),$AD$92:$BK$92,_xlfn.XLOOKUP(_xlpm.k,UPPER(TRIM($AD$90:$BK$90)),$AD$92:$BK$92,_xlfn.XLOOKUP(_xlpm.k,UPPER(TRIM($AD$91:$BK$91)),$AD$92:$BK$92,0.001))),_xlpm.r*Y44),0)</f>
        <v>0</v>
      </c>
      <c r="H44" s="190" cm="1">
        <f t="array" ref="H44">IFERROR(_xlfn.LET(_xlpm.k,UPPER(TRIM(AC44)),_xlpm.r,_xlfn.XLOOKUP(_xlpm.k,UPPER(TRIM($AD$89:$BK$89)),$AD$92:$BK$92,_xlfn.XLOOKUP(_xlpm.k,UPPER(TRIM($AD$90:$BK$90)),$AD$92:$BK$92,_xlfn.XLOOKUP(_xlpm.k,UPPER(TRIM($AD$91:$BK$91)),$AD$92:$BK$92,0.001))),_xlpm.r*AB44),0)</f>
        <v>0</v>
      </c>
      <c r="I44" s="192" t="s">
        <v>3681</v>
      </c>
      <c r="J44" s="2481" t="s">
        <v>3655</v>
      </c>
      <c r="K44" s="2250" t="s">
        <v>13</v>
      </c>
      <c r="L44" s="2209"/>
      <c r="M44" s="2210"/>
      <c r="N44" s="2213"/>
      <c r="O44" s="2212"/>
      <c r="P44" s="2211"/>
      <c r="Q44" s="2214"/>
      <c r="R44" s="2215"/>
      <c r="S44" s="2211"/>
      <c r="T44" s="199"/>
      <c r="U44" s="2216"/>
      <c r="V44" s="2211"/>
      <c r="W44" s="199"/>
      <c r="X44" s="2208"/>
      <c r="Y44" s="2211"/>
      <c r="Z44" s="199"/>
      <c r="AA44" s="2219"/>
      <c r="AB44" s="2211"/>
      <c r="AC44" s="199"/>
      <c r="AD44" s="2472" t="str">
        <f t="shared" si="13"/>
        <v>13 ►</v>
      </c>
      <c r="AE44" s="4806" t="str">
        <f t="shared" si="14"/>
        <v>jambon talon  cru de pays</v>
      </c>
      <c r="AF44" s="4807"/>
      <c r="AG44" s="4807"/>
      <c r="AH44" s="2362">
        <v>1</v>
      </c>
      <c r="AI44" s="193">
        <f t="shared" si="15"/>
        <v>0</v>
      </c>
      <c r="AJ44" s="194">
        <f t="shared" si="16"/>
        <v>0</v>
      </c>
      <c r="AK44" s="194" t="str">
        <f t="shared" si="39"/>
        <v/>
      </c>
      <c r="AL44" s="195">
        <f t="shared" si="40"/>
        <v>0</v>
      </c>
      <c r="AM44" s="2178">
        <f t="shared" si="17"/>
        <v>0</v>
      </c>
      <c r="AN44" s="2179">
        <f t="shared" si="18"/>
        <v>0</v>
      </c>
      <c r="AO44" s="2180" t="str">
        <f t="shared" si="41"/>
        <v/>
      </c>
      <c r="AP44" s="2181">
        <f t="shared" si="42"/>
        <v>0</v>
      </c>
      <c r="AQ44" s="2251">
        <f t="shared" si="19"/>
        <v>0</v>
      </c>
      <c r="AR44" s="2252">
        <f t="shared" si="20"/>
        <v>0</v>
      </c>
      <c r="AS44" s="2253" t="str">
        <f t="shared" si="43"/>
        <v/>
      </c>
      <c r="AT44" s="2254">
        <f t="shared" si="44"/>
        <v>0</v>
      </c>
      <c r="AU44" s="2260">
        <f t="shared" si="21"/>
        <v>0</v>
      </c>
      <c r="AV44" s="2261">
        <f t="shared" si="22"/>
        <v>0</v>
      </c>
      <c r="AW44" s="2262" t="str">
        <f t="shared" si="45"/>
        <v/>
      </c>
      <c r="AX44" s="2263">
        <f t="shared" si="46"/>
        <v>0</v>
      </c>
      <c r="AY44" s="2283">
        <f t="shared" si="23"/>
        <v>0</v>
      </c>
      <c r="AZ44" s="2284">
        <f t="shared" si="24"/>
        <v>0</v>
      </c>
      <c r="BA44" s="2285" t="str">
        <f t="shared" si="31"/>
        <v/>
      </c>
      <c r="BB44" s="2286">
        <f t="shared" si="32"/>
        <v>0</v>
      </c>
      <c r="BC44" s="2271">
        <f t="shared" si="47"/>
        <v>0</v>
      </c>
      <c r="BD44" s="2272">
        <f t="shared" si="25"/>
        <v>0</v>
      </c>
      <c r="BE44" s="2273" t="str">
        <f t="shared" si="48"/>
        <v/>
      </c>
      <c r="BF44" s="2274">
        <f t="shared" si="49"/>
        <v>0</v>
      </c>
      <c r="BG44" s="2451" t="str">
        <f t="shared" si="33"/>
        <v>jambon talon  cru de pays</v>
      </c>
      <c r="BH44" s="2153">
        <f t="shared" si="34"/>
        <v>0</v>
      </c>
      <c r="BI44" s="2154">
        <f t="shared" si="35"/>
        <v>0</v>
      </c>
      <c r="BJ44" s="2155">
        <f t="shared" si="36"/>
        <v>0</v>
      </c>
      <c r="BK44" s="2156" t="str" cm="1">
        <f t="array" aca="1" ref="BK4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4" s="2293"/>
      <c r="BM44" s="188" t="str">
        <f t="shared" si="52"/>
        <v>A</v>
      </c>
      <c r="BN44" s="4934"/>
      <c r="BO44" s="3"/>
      <c r="BP44" s="176" cm="1">
        <f t="array" ref="BP44">SUMPRODUCT(LEN(BQ44:BW44))</f>
        <v>0</v>
      </c>
      <c r="BQ44" s="177"/>
      <c r="BR44" s="178"/>
      <c r="BS44" s="178"/>
      <c r="BT44" s="178"/>
      <c r="BU44" s="178"/>
      <c r="BV44" s="178"/>
      <c r="BW44" s="179"/>
      <c r="BX44" s="3"/>
      <c r="BY44" s="2954" t="str">
        <f t="shared" si="26"/>
        <v>A</v>
      </c>
      <c r="BZ44" s="2946" t="str">
        <f t="shared" si="11"/>
        <v/>
      </c>
      <c r="CA44" s="2947" t="str">
        <f t="shared" si="37"/>
        <v/>
      </c>
      <c r="CB44" s="2957"/>
      <c r="CC44" s="2949" t="str">
        <f t="shared" si="12"/>
        <v xml:space="preserve"> ◄ ligne 44</v>
      </c>
      <c r="CD44" s="2946" t="str">
        <f t="shared" si="27"/>
        <v>14 mots</v>
      </c>
      <c r="CE44" s="2950" t="str">
        <f t="shared" si="28"/>
        <v>74 car. ►</v>
      </c>
      <c r="CF44" s="2951" t="str">
        <f>IF(LEN(TRIM(CK44))&gt;0,MAX(CF29:CF43)+1,"")</f>
        <v/>
      </c>
      <c r="CG44" s="2906" t="str">
        <f>IFERROR(INDEX(CK30:CK299,MATCH(ROW()-ROW(CK30)+1,CF30:CF299,0)),"")</f>
        <v>remuant de temps en temps La viande doit être tendre et la sauce onctueuse</v>
      </c>
      <c r="CH44" s="2944"/>
      <c r="CI44" s="2937"/>
      <c r="CJ44" s="2909">
        <f>CG17</f>
        <v>100</v>
      </c>
      <c r="CK44" s="2908" t="str">
        <f>IF(OR(CL43="",CJ44=""),"",IF(LEN(CL43)&lt;=CJ44,CL43,IFERROR(LEFT(CL43,FIND("♦",SUBSTITUTE(LEFT(CL43,CJ44+1)," ","♦",LEN(LEFT(CL43,CJ44+1))-LEN(SUBSTITUTE(LEFT(CL43,CJ44+1)," ",""))))),LEFT(CL43,IFERROR(FIND(" ",CL43)-1,LEN(CL43))))))</f>
        <v/>
      </c>
      <c r="CL44" s="2908" t="str">
        <f t="shared" ref="CL44:CL47" si="54">IF(CK44="","",TRIM(RIGHT(CL43,LEN(CL43)-LEN(CK44))))</f>
        <v/>
      </c>
      <c r="CM44" s="2956" t="str">
        <f t="shared" si="53"/>
        <v>ligne 44 ►</v>
      </c>
      <c r="CN44" s="2945" t="str">
        <f>IF(CA44="","",IF(OR(CA44=0,CA44&lt;CG17),0,IF(CA44&gt;CG17,(CA44-CG17)&amp;" car. en trop",(CA44-CG17)&amp;" car.")))</f>
        <v/>
      </c>
      <c r="CO44" s="2953" t="str">
        <f>IF(CA44="","",ROUNDUP(CA44/CG17,0)&amp;" ligne(s)")</f>
        <v/>
      </c>
      <c r="CP44" s="3"/>
      <c r="CQ44" s="4923" t="s">
        <v>3845</v>
      </c>
      <c r="CR44" s="4924"/>
      <c r="CS44" s="4924"/>
      <c r="CT44" s="4924"/>
      <c r="CU44" s="4925"/>
      <c r="CV44" s="3"/>
      <c r="CW44" s="10">
        <v>1</v>
      </c>
    </row>
    <row r="45" spans="1:101" ht="21" customHeight="1">
      <c r="A45" s="3"/>
      <c r="B45" s="188" t="str">
        <f t="shared" si="38"/>
        <v>A</v>
      </c>
      <c r="C45" s="2237" cm="1">
        <f t="array" ref="C45">IFERROR(_xlfn.LET(_xlpm.k,UPPER(TRIM(N45)),_xlpm.r,_xlfn.XLOOKUP(_xlpm.k,UPPER(TRIM($AD$89:$BK$89)),$AD$92:$BK$92,_xlfn.XLOOKUP(_xlpm.k,UPPER(TRIM($AD$90:$BK$90)),$AD$92:$BK$92,_xlfn.XLOOKUP(_xlpm.k,UPPER(TRIM($AD$91:$BK$91)),$AD$92:$BK$92,0.001))),_xlpm.r*M45),0)</f>
        <v>0</v>
      </c>
      <c r="D45" s="2240" cm="1">
        <f t="array" ref="D45">IFERROR(_xlfn.LET(_xlpm.k,UPPER(TRIM(Q45)),_xlpm.r,_xlfn.XLOOKUP(_xlpm.k,UPPER(TRIM($AD$89:$BK$89)),$AD$92:$BK$92,_xlfn.XLOOKUP(_xlpm.k,UPPER(TRIM($AD$90:$BK$90)),$AD$92:$BK$92,_xlfn.XLOOKUP(_xlpm.k,UPPER(TRIM($AD$91:$BK$91)),$AD$92:$BK$92,0.001))),_xlpm.r*P45),0)</f>
        <v>0</v>
      </c>
      <c r="E45" s="2243" cm="1">
        <f t="array" ref="E45">IFERROR(_xlfn.LET(_xlpm.k,UPPER(TRIM(T45)),_xlpm.r,_xlfn.XLOOKUP(_xlpm.k,UPPER(TRIM($AD$89:$BK$89)),$AD$92:$BK$92,_xlfn.XLOOKUP(_xlpm.k,UPPER(TRIM($AD$90:$BK$90)),$AD$92:$BK$92,_xlfn.XLOOKUP(_xlpm.k,UPPER(TRIM($AD$91:$BK$91)),$AD$92:$BK$92,0.001))),_xlpm.r*S45),0)</f>
        <v>0</v>
      </c>
      <c r="F45" s="2246" cm="1">
        <f t="array" ref="F45">IFERROR(_xlfn.LET(_xlpm.k,UPPER(TRIM(W45)),_xlpm.r,_xlfn.XLOOKUP(_xlpm.k,UPPER(TRIM($AD$89:$BK$89)),$AD$92:$BK$92,_xlfn.XLOOKUP(_xlpm.k,UPPER(TRIM($AD$90:$BK$90)),$AD$92:$BK$92,_xlfn.XLOOKUP(_xlpm.k,UPPER(TRIM($AD$91:$BK$91)),$AD$92:$BK$92,0.001))),_xlpm.r*V45),0)</f>
        <v>0</v>
      </c>
      <c r="G45" s="189" cm="1">
        <f t="array" ref="G45">IFERROR(_xlfn.LET(_xlpm.k,UPPER(TRIM(Z45)),_xlpm.r,_xlfn.XLOOKUP(_xlpm.k,UPPER(TRIM($AD$89:$BK$89)),$AD$92:$BK$92,_xlfn.XLOOKUP(_xlpm.k,UPPER(TRIM($AD$90:$BK$90)),$AD$92:$BK$92,_xlfn.XLOOKUP(_xlpm.k,UPPER(TRIM($AD$91:$BK$91)),$AD$92:$BK$92,0.001))),_xlpm.r*Y45),0)</f>
        <v>0</v>
      </c>
      <c r="H45" s="190" cm="1">
        <f t="array" ref="H45">IFERROR(_xlfn.LET(_xlpm.k,UPPER(TRIM(AC45)),_xlpm.r,_xlfn.XLOOKUP(_xlpm.k,UPPER(TRIM($AD$89:$BK$89)),$AD$92:$BK$92,_xlfn.XLOOKUP(_xlpm.k,UPPER(TRIM($AD$90:$BK$90)),$AD$92:$BK$92,_xlfn.XLOOKUP(_xlpm.k,UPPER(TRIM($AD$91:$BK$91)),$AD$92:$BK$92,0.001))),_xlpm.r*AB45),0)</f>
        <v>0</v>
      </c>
      <c r="I45" s="192" t="s">
        <v>3682</v>
      </c>
      <c r="J45" s="2481" t="s">
        <v>3641</v>
      </c>
      <c r="K45" s="2250" t="s">
        <v>13</v>
      </c>
      <c r="L45" s="2209"/>
      <c r="M45" s="2210"/>
      <c r="N45" s="2213"/>
      <c r="O45" s="2212"/>
      <c r="P45" s="2211"/>
      <c r="Q45" s="2214"/>
      <c r="R45" s="2215"/>
      <c r="S45" s="2211"/>
      <c r="T45" s="199"/>
      <c r="U45" s="2216"/>
      <c r="V45" s="2211"/>
      <c r="W45" s="199"/>
      <c r="X45" s="2208"/>
      <c r="Y45" s="2211"/>
      <c r="Z45" s="199"/>
      <c r="AA45" s="2219"/>
      <c r="AB45" s="2211"/>
      <c r="AC45" s="199"/>
      <c r="AD45" s="2472" t="str">
        <f t="shared" si="13"/>
        <v>14 ►</v>
      </c>
      <c r="AE45" s="4806" t="str">
        <f t="shared" si="14"/>
        <v>oreille confite</v>
      </c>
      <c r="AF45" s="4807"/>
      <c r="AG45" s="4807"/>
      <c r="AH45" s="2362">
        <v>1</v>
      </c>
      <c r="AI45" s="193">
        <f t="shared" si="15"/>
        <v>0</v>
      </c>
      <c r="AJ45" s="194">
        <f t="shared" si="16"/>
        <v>0</v>
      </c>
      <c r="AK45" s="194" t="str">
        <f t="shared" si="39"/>
        <v/>
      </c>
      <c r="AL45" s="195">
        <f t="shared" si="40"/>
        <v>0</v>
      </c>
      <c r="AM45" s="2178">
        <f t="shared" si="17"/>
        <v>0</v>
      </c>
      <c r="AN45" s="2179">
        <f t="shared" si="18"/>
        <v>0</v>
      </c>
      <c r="AO45" s="2180" t="str">
        <f t="shared" si="41"/>
        <v/>
      </c>
      <c r="AP45" s="2181">
        <f t="shared" si="42"/>
        <v>0</v>
      </c>
      <c r="AQ45" s="2251">
        <f t="shared" si="19"/>
        <v>0</v>
      </c>
      <c r="AR45" s="2252">
        <f t="shared" si="20"/>
        <v>0</v>
      </c>
      <c r="AS45" s="2253" t="str">
        <f t="shared" si="43"/>
        <v/>
      </c>
      <c r="AT45" s="2254">
        <f t="shared" si="44"/>
        <v>0</v>
      </c>
      <c r="AU45" s="2260">
        <f t="shared" si="21"/>
        <v>0</v>
      </c>
      <c r="AV45" s="2261">
        <f t="shared" si="22"/>
        <v>0</v>
      </c>
      <c r="AW45" s="2262" t="str">
        <f t="shared" si="45"/>
        <v/>
      </c>
      <c r="AX45" s="2263">
        <f t="shared" si="46"/>
        <v>0</v>
      </c>
      <c r="AY45" s="2283">
        <f t="shared" si="23"/>
        <v>0</v>
      </c>
      <c r="AZ45" s="2284">
        <f t="shared" si="24"/>
        <v>0</v>
      </c>
      <c r="BA45" s="2285" t="str">
        <f t="shared" si="31"/>
        <v/>
      </c>
      <c r="BB45" s="2286">
        <f t="shared" si="32"/>
        <v>0</v>
      </c>
      <c r="BC45" s="2271">
        <f t="shared" si="47"/>
        <v>0</v>
      </c>
      <c r="BD45" s="2272">
        <f t="shared" si="25"/>
        <v>0</v>
      </c>
      <c r="BE45" s="2273" t="str">
        <f t="shared" si="48"/>
        <v/>
      </c>
      <c r="BF45" s="2274">
        <f t="shared" si="49"/>
        <v>0</v>
      </c>
      <c r="BG45" s="2451" t="str">
        <f t="shared" si="33"/>
        <v>oreille confite</v>
      </c>
      <c r="BH45" s="2153">
        <f t="shared" si="34"/>
        <v>0</v>
      </c>
      <c r="BI45" s="2154">
        <f t="shared" si="35"/>
        <v>0</v>
      </c>
      <c r="BJ45" s="2155">
        <f t="shared" si="36"/>
        <v>0</v>
      </c>
      <c r="BK45" s="2156" t="str" cm="1">
        <f t="array" aca="1" ref="BK4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5" s="2293"/>
      <c r="BM45" s="188" t="str">
        <f t="shared" si="52"/>
        <v>A</v>
      </c>
      <c r="BN45" s="4934"/>
      <c r="BO45" s="3"/>
      <c r="BP45" s="176" cm="1">
        <f t="array" ref="BP45">SUMPRODUCT(LEN(BQ45:BW45))</f>
        <v>0</v>
      </c>
      <c r="BQ45" s="177"/>
      <c r="BR45" s="178"/>
      <c r="BS45" s="178"/>
      <c r="BT45" s="178"/>
      <c r="BU45" s="178"/>
      <c r="BV45" s="178"/>
      <c r="BW45" s="179"/>
      <c r="BX45" s="3"/>
      <c r="BY45" s="2954" t="str">
        <f t="shared" si="26"/>
        <v>A</v>
      </c>
      <c r="BZ45" s="2946" t="str">
        <f t="shared" si="11"/>
        <v/>
      </c>
      <c r="CA45" s="2947" t="str">
        <f t="shared" si="37"/>
        <v/>
      </c>
      <c r="CB45" s="2957"/>
      <c r="CC45" s="2955" t="str">
        <f t="shared" si="12"/>
        <v xml:space="preserve"> ◄ ligne 45</v>
      </c>
      <c r="CD45" s="2946" t="str">
        <f t="shared" si="27"/>
        <v>17 mots</v>
      </c>
      <c r="CE45" s="2950" t="str">
        <f t="shared" si="28"/>
        <v>100 car. ►</v>
      </c>
      <c r="CF45" s="2951" t="str">
        <f>IF(LEN(TRIM(CK45))&gt;0,MAX(CF29:CF44)+1,"")</f>
        <v/>
      </c>
      <c r="CG45" s="2906" t="str">
        <f>IFERROR(INDEX(CK30:CK299,MATCH(ROW()-ROW(CK30)+1,CF30:CF299,0)),"")</f>
        <v xml:space="preserve">7 Pendant ce temps faites revenir les champignons dans une poêle avec un peu d’huile d’olive pendant </v>
      </c>
      <c r="CH45" s="2944"/>
      <c r="CI45" s="2937"/>
      <c r="CJ45" s="2907"/>
      <c r="CK45" s="2908" t="str">
        <f>IF(OR(CL44="",CJ44=""),"",IF(LEN(CL44)&lt;=CJ44,CL44,IFERROR(LEFT(CL44,FIND("♦",SUBSTITUTE(LEFT(CL44,CJ44+1)," ","♦",LEN(LEFT(CL44,CJ44+1))-LEN(SUBSTITUTE(LEFT(CL44,CJ44+1)," ",""))))),LEFT(CL44,IFERROR(FIND(" ",CL44)-1,LEN(CL44))))))</f>
        <v/>
      </c>
      <c r="CL45" s="2908" t="str">
        <f t="shared" si="54"/>
        <v/>
      </c>
      <c r="CM45" s="2956" t="str">
        <f t="shared" si="53"/>
        <v>ligne 45 ►</v>
      </c>
      <c r="CN45" s="2945" t="str">
        <f>IF(CA45="","",IF(OR(CA45=0,CA45&lt;CG17),0,IF(CA45&gt;CG17,(CA45-CG17)&amp;" car. en trop",(CA45-CG17)&amp;" car.")))</f>
        <v/>
      </c>
      <c r="CO45" s="2953" t="str">
        <f>IF(CA45="","",ROUNDUP(CA45/CG17,0)&amp;" ligne(s)")</f>
        <v/>
      </c>
      <c r="CP45" s="3"/>
      <c r="CQ45" s="4923"/>
      <c r="CR45" s="4924"/>
      <c r="CS45" s="4924"/>
      <c r="CT45" s="4924"/>
      <c r="CU45" s="4925"/>
      <c r="CV45" s="3"/>
      <c r="CW45" s="10">
        <v>1</v>
      </c>
    </row>
    <row r="46" spans="1:101" ht="21" customHeight="1">
      <c r="A46" s="3"/>
      <c r="B46" s="188" t="str">
        <f t="shared" si="38"/>
        <v>A</v>
      </c>
      <c r="C46" s="2237" cm="1">
        <f t="array" ref="C46">IFERROR(_xlfn.LET(_xlpm.k,UPPER(TRIM(N46)),_xlpm.r,_xlfn.XLOOKUP(_xlpm.k,UPPER(TRIM($AD$89:$BK$89)),$AD$92:$BK$92,_xlfn.XLOOKUP(_xlpm.k,UPPER(TRIM($AD$90:$BK$90)),$AD$92:$BK$92,_xlfn.XLOOKUP(_xlpm.k,UPPER(TRIM($AD$91:$BK$91)),$AD$92:$BK$92,0.001))),_xlpm.r*M46),0)</f>
        <v>0</v>
      </c>
      <c r="D46" s="2240" cm="1">
        <f t="array" ref="D46">IFERROR(_xlfn.LET(_xlpm.k,UPPER(TRIM(Q46)),_xlpm.r,_xlfn.XLOOKUP(_xlpm.k,UPPER(TRIM($AD$89:$BK$89)),$AD$92:$BK$92,_xlfn.XLOOKUP(_xlpm.k,UPPER(TRIM($AD$90:$BK$90)),$AD$92:$BK$92,_xlfn.XLOOKUP(_xlpm.k,UPPER(TRIM($AD$91:$BK$91)),$AD$92:$BK$92,0.001))),_xlpm.r*P46),0)</f>
        <v>0</v>
      </c>
      <c r="E46" s="2243" cm="1">
        <f t="array" ref="E46">IFERROR(_xlfn.LET(_xlpm.k,UPPER(TRIM(T46)),_xlpm.r,_xlfn.XLOOKUP(_xlpm.k,UPPER(TRIM($AD$89:$BK$89)),$AD$92:$BK$92,_xlfn.XLOOKUP(_xlpm.k,UPPER(TRIM($AD$90:$BK$90)),$AD$92:$BK$92,_xlfn.XLOOKUP(_xlpm.k,UPPER(TRIM($AD$91:$BK$91)),$AD$92:$BK$92,0.001))),_xlpm.r*S46),0)</f>
        <v>0</v>
      </c>
      <c r="F46" s="2246" cm="1">
        <f t="array" ref="F46">IFERROR(_xlfn.LET(_xlpm.k,UPPER(TRIM(W46)),_xlpm.r,_xlfn.XLOOKUP(_xlpm.k,UPPER(TRIM($AD$89:$BK$89)),$AD$92:$BK$92,_xlfn.XLOOKUP(_xlpm.k,UPPER(TRIM($AD$90:$BK$90)),$AD$92:$BK$92,_xlfn.XLOOKUP(_xlpm.k,UPPER(TRIM($AD$91:$BK$91)),$AD$92:$BK$92,0.001))),_xlpm.r*V46),0)</f>
        <v>0</v>
      </c>
      <c r="G46" s="189" cm="1">
        <f t="array" ref="G46">IFERROR(_xlfn.LET(_xlpm.k,UPPER(TRIM(Z46)),_xlpm.r,_xlfn.XLOOKUP(_xlpm.k,UPPER(TRIM($AD$89:$BK$89)),$AD$92:$BK$92,_xlfn.XLOOKUP(_xlpm.k,UPPER(TRIM($AD$90:$BK$90)),$AD$92:$BK$92,_xlfn.XLOOKUP(_xlpm.k,UPPER(TRIM($AD$91:$BK$91)),$AD$92:$BK$92,0.001))),_xlpm.r*Y46),0)</f>
        <v>0</v>
      </c>
      <c r="H46" s="190" cm="1">
        <f t="array" ref="H46">IFERROR(_xlfn.LET(_xlpm.k,UPPER(TRIM(AC46)),_xlpm.r,_xlfn.XLOOKUP(_xlpm.k,UPPER(TRIM($AD$89:$BK$89)),$AD$92:$BK$92,_xlfn.XLOOKUP(_xlpm.k,UPPER(TRIM($AD$90:$BK$90)),$AD$92:$BK$92,_xlfn.XLOOKUP(_xlpm.k,UPPER(TRIM($AD$91:$BK$91)),$AD$92:$BK$92,0.001))),_xlpm.r*AB46),0)</f>
        <v>0</v>
      </c>
      <c r="I46" s="192" t="s">
        <v>3683</v>
      </c>
      <c r="J46" s="2481" t="s">
        <v>3651</v>
      </c>
      <c r="K46" s="2250" t="s">
        <v>13</v>
      </c>
      <c r="L46" s="2209"/>
      <c r="M46" s="2210"/>
      <c r="N46" s="2213"/>
      <c r="O46" s="2212"/>
      <c r="P46" s="2211"/>
      <c r="Q46" s="2214"/>
      <c r="R46" s="2215"/>
      <c r="S46" s="2211"/>
      <c r="T46" s="199"/>
      <c r="U46" s="2216"/>
      <c r="V46" s="2211"/>
      <c r="W46" s="199"/>
      <c r="X46" s="2208"/>
      <c r="Y46" s="2211"/>
      <c r="Z46" s="199"/>
      <c r="AA46" s="2219"/>
      <c r="AB46" s="2211"/>
      <c r="AC46" s="199"/>
      <c r="AD46" s="2472" t="str">
        <f t="shared" si="13"/>
        <v>15 ►</v>
      </c>
      <c r="AE46" s="4806" t="str">
        <f t="shared" si="14"/>
        <v>os d’un cochon noir</v>
      </c>
      <c r="AF46" s="4807"/>
      <c r="AG46" s="4807"/>
      <c r="AH46" s="2362">
        <v>1</v>
      </c>
      <c r="AI46" s="193">
        <f t="shared" si="15"/>
        <v>0</v>
      </c>
      <c r="AJ46" s="194">
        <f t="shared" si="16"/>
        <v>0</v>
      </c>
      <c r="AK46" s="194" t="str">
        <f t="shared" si="39"/>
        <v/>
      </c>
      <c r="AL46" s="195">
        <f t="shared" si="40"/>
        <v>0</v>
      </c>
      <c r="AM46" s="2178">
        <f t="shared" si="17"/>
        <v>0</v>
      </c>
      <c r="AN46" s="2179">
        <f t="shared" si="18"/>
        <v>0</v>
      </c>
      <c r="AO46" s="2180" t="str">
        <f t="shared" si="41"/>
        <v/>
      </c>
      <c r="AP46" s="2181">
        <f t="shared" si="42"/>
        <v>0</v>
      </c>
      <c r="AQ46" s="2251">
        <f t="shared" si="19"/>
        <v>0</v>
      </c>
      <c r="AR46" s="2252">
        <f t="shared" si="20"/>
        <v>0</v>
      </c>
      <c r="AS46" s="2253" t="str">
        <f t="shared" si="43"/>
        <v/>
      </c>
      <c r="AT46" s="2254">
        <f t="shared" si="44"/>
        <v>0</v>
      </c>
      <c r="AU46" s="2260">
        <f t="shared" si="21"/>
        <v>0</v>
      </c>
      <c r="AV46" s="2261">
        <f t="shared" si="22"/>
        <v>0</v>
      </c>
      <c r="AW46" s="2262" t="str">
        <f t="shared" si="45"/>
        <v/>
      </c>
      <c r="AX46" s="2263">
        <f t="shared" si="46"/>
        <v>0</v>
      </c>
      <c r="AY46" s="2283">
        <f t="shared" si="23"/>
        <v>0</v>
      </c>
      <c r="AZ46" s="2284">
        <f t="shared" si="24"/>
        <v>0</v>
      </c>
      <c r="BA46" s="2285" t="str">
        <f t="shared" si="31"/>
        <v/>
      </c>
      <c r="BB46" s="2286">
        <f t="shared" si="32"/>
        <v>0</v>
      </c>
      <c r="BC46" s="2271">
        <f t="shared" si="47"/>
        <v>0</v>
      </c>
      <c r="BD46" s="2272">
        <f t="shared" si="25"/>
        <v>0</v>
      </c>
      <c r="BE46" s="2273" t="str">
        <f t="shared" si="48"/>
        <v/>
      </c>
      <c r="BF46" s="2274">
        <f t="shared" si="49"/>
        <v>0</v>
      </c>
      <c r="BG46" s="2451" t="str">
        <f t="shared" si="33"/>
        <v>os d’un cochon noir</v>
      </c>
      <c r="BH46" s="2153">
        <f t="shared" si="34"/>
        <v>0</v>
      </c>
      <c r="BI46" s="2154">
        <f t="shared" si="35"/>
        <v>0</v>
      </c>
      <c r="BJ46" s="2155">
        <f t="shared" si="36"/>
        <v>0</v>
      </c>
      <c r="BK46" s="2156" t="str" cm="1">
        <f t="array" aca="1" ref="BK4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6" s="2293"/>
      <c r="BM46" s="188" t="str">
        <f t="shared" si="52"/>
        <v>A</v>
      </c>
      <c r="BN46" s="4934"/>
      <c r="BO46" s="3"/>
      <c r="BP46" s="176" cm="1">
        <f t="array" ref="BP46">SUMPRODUCT(LEN(BQ46:BW46))</f>
        <v>0</v>
      </c>
      <c r="BQ46" s="177"/>
      <c r="BR46" s="178"/>
      <c r="BS46" s="178"/>
      <c r="BT46" s="178"/>
      <c r="BU46" s="178"/>
      <c r="BV46" s="178"/>
      <c r="BW46" s="179"/>
      <c r="BX46" s="3"/>
      <c r="BY46" s="2954" t="str">
        <f t="shared" si="26"/>
        <v>A</v>
      </c>
      <c r="BZ46" s="2946" t="str">
        <f t="shared" si="11"/>
        <v/>
      </c>
      <c r="CA46" s="2947" t="str">
        <f t="shared" si="37"/>
        <v/>
      </c>
      <c r="CB46" s="2957"/>
      <c r="CC46" s="2949" t="str">
        <f t="shared" si="12"/>
        <v xml:space="preserve"> ◄ ligne 46</v>
      </c>
      <c r="CD46" s="2946" t="str">
        <f t="shared" si="27"/>
        <v>3 mots</v>
      </c>
      <c r="CE46" s="2950" t="str">
        <f t="shared" si="28"/>
        <v>17 car. ►</v>
      </c>
      <c r="CF46" s="2951" t="str">
        <f>IF(LEN(TRIM(CK46))&gt;0,MAX(CF29:CF45)+1,"")</f>
        <v/>
      </c>
      <c r="CG46" s="2906" t="str">
        <f>IFERROR(INDEX(CK30:CK299,MATCH(ROW()-ROW(CK30)+1,CF30:CF299,0)),"")</f>
        <v>environ 5 minutes</v>
      </c>
      <c r="CH46" s="2944"/>
      <c r="CI46" s="2937"/>
      <c r="CJ46" s="2958"/>
      <c r="CK46" s="2908" t="str">
        <f>IF(OR(CL45="",CJ44=""),"",IF(LEN(CL45)&lt;=CJ44,CL45,IFERROR(LEFT(CL45,FIND("♦",SUBSTITUTE(LEFT(CL45,CJ44+1)," ","♦",LEN(LEFT(CL45,CJ44+1))-LEN(SUBSTITUTE(LEFT(CL45,CJ44+1)," ",""))))),LEFT(CL45,IFERROR(FIND(" ",CL45)-1,LEN(CL45))))))</f>
        <v/>
      </c>
      <c r="CL46" s="2908" t="str">
        <f t="shared" si="54"/>
        <v/>
      </c>
      <c r="CM46" s="2956" t="str">
        <f t="shared" si="53"/>
        <v>ligne 46 ►</v>
      </c>
      <c r="CN46" s="2945" t="str">
        <f>IF(CA46="","",IF(OR(CA46=0,CA46&lt;CG17),0,IF(CA46&gt;CG17,(CA46-CG17)&amp;" car. en trop",(CA46-CG17)&amp;" car.")))</f>
        <v/>
      </c>
      <c r="CO46" s="2953" t="str">
        <f>IF(CA46="","",ROUNDUP(CA46/CG17,0)&amp;" ligne(s)")</f>
        <v/>
      </c>
      <c r="CP46" s="3"/>
      <c r="CQ46" s="2600" t="str">
        <f>HYPERLINK("#"&amp;ADDRESS(ROW(AH22),COLUMN(AH22),4)," "&amp;AH22)</f>
        <v xml:space="preserve"> ⓬ AI22  Quelles quantités ► </v>
      </c>
      <c r="CR46" s="2413" t="s">
        <v>3917</v>
      </c>
      <c r="CS46" s="25"/>
      <c r="CT46" s="2390"/>
      <c r="CU46" s="2388"/>
      <c r="CV46" s="3"/>
      <c r="CW46" s="10">
        <v>1</v>
      </c>
    </row>
    <row r="47" spans="1:101" ht="21" customHeight="1">
      <c r="A47" s="3"/>
      <c r="B47" s="188" t="str">
        <f t="shared" si="38"/>
        <v>A</v>
      </c>
      <c r="C47" s="2237" cm="1">
        <f t="array" ref="C47">IFERROR(_xlfn.LET(_xlpm.k,UPPER(TRIM(N47)),_xlpm.r,_xlfn.XLOOKUP(_xlpm.k,UPPER(TRIM($AD$89:$BK$89)),$AD$92:$BK$92,_xlfn.XLOOKUP(_xlpm.k,UPPER(TRIM($AD$90:$BK$90)),$AD$92:$BK$92,_xlfn.XLOOKUP(_xlpm.k,UPPER(TRIM($AD$91:$BK$91)),$AD$92:$BK$92,0.001))),_xlpm.r*M47),0)</f>
        <v>0</v>
      </c>
      <c r="D47" s="2240" cm="1">
        <f t="array" ref="D47">IFERROR(_xlfn.LET(_xlpm.k,UPPER(TRIM(Q47)),_xlpm.r,_xlfn.XLOOKUP(_xlpm.k,UPPER(TRIM($AD$89:$BK$89)),$AD$92:$BK$92,_xlfn.XLOOKUP(_xlpm.k,UPPER(TRIM($AD$90:$BK$90)),$AD$92:$BK$92,_xlfn.XLOOKUP(_xlpm.k,UPPER(TRIM($AD$91:$BK$91)),$AD$92:$BK$92,0.001))),_xlpm.r*P47),0)</f>
        <v>0</v>
      </c>
      <c r="E47" s="2243" cm="1">
        <f t="array" ref="E47">IFERROR(_xlfn.LET(_xlpm.k,UPPER(TRIM(T47)),_xlpm.r,_xlfn.XLOOKUP(_xlpm.k,UPPER(TRIM($AD$89:$BK$89)),$AD$92:$BK$92,_xlfn.XLOOKUP(_xlpm.k,UPPER(TRIM($AD$90:$BK$90)),$AD$92:$BK$92,_xlfn.XLOOKUP(_xlpm.k,UPPER(TRIM($AD$91:$BK$91)),$AD$92:$BK$92,0.001))),_xlpm.r*S47),0)</f>
        <v>0</v>
      </c>
      <c r="F47" s="2246" cm="1">
        <f t="array" ref="F47">IFERROR(_xlfn.LET(_xlpm.k,UPPER(TRIM(W47)),_xlpm.r,_xlfn.XLOOKUP(_xlpm.k,UPPER(TRIM($AD$89:$BK$89)),$AD$92:$BK$92,_xlfn.XLOOKUP(_xlpm.k,UPPER(TRIM($AD$90:$BK$90)),$AD$92:$BK$92,_xlfn.XLOOKUP(_xlpm.k,UPPER(TRIM($AD$91:$BK$91)),$AD$92:$BK$92,0.001))),_xlpm.r*V47),0)</f>
        <v>0</v>
      </c>
      <c r="G47" s="189" cm="1">
        <f t="array" ref="G47">IFERROR(_xlfn.LET(_xlpm.k,UPPER(TRIM(Z47)),_xlpm.r,_xlfn.XLOOKUP(_xlpm.k,UPPER(TRIM($AD$89:$BK$89)),$AD$92:$BK$92,_xlfn.XLOOKUP(_xlpm.k,UPPER(TRIM($AD$90:$BK$90)),$AD$92:$BK$92,_xlfn.XLOOKUP(_xlpm.k,UPPER(TRIM($AD$91:$BK$91)),$AD$92:$BK$92,0.001))),_xlpm.r*Y47),0)</f>
        <v>0</v>
      </c>
      <c r="H47" s="190" cm="1">
        <f t="array" ref="H47">IFERROR(_xlfn.LET(_xlpm.k,UPPER(TRIM(AC47)),_xlpm.r,_xlfn.XLOOKUP(_xlpm.k,UPPER(TRIM($AD$89:$BK$89)),$AD$92:$BK$92,_xlfn.XLOOKUP(_xlpm.k,UPPER(TRIM($AD$90:$BK$90)),$AD$92:$BK$92,_xlfn.XLOOKUP(_xlpm.k,UPPER(TRIM($AD$91:$BK$91)),$AD$92:$BK$92,0.001))),_xlpm.r*AB47),0)</f>
        <v>0</v>
      </c>
      <c r="I47" s="192" t="s">
        <v>3684</v>
      </c>
      <c r="J47" s="2481" t="s">
        <v>3665</v>
      </c>
      <c r="K47" s="2250" t="s">
        <v>13</v>
      </c>
      <c r="L47" s="2209"/>
      <c r="M47" s="2210"/>
      <c r="N47" s="2213"/>
      <c r="O47" s="2212"/>
      <c r="P47" s="2211"/>
      <c r="Q47" s="2214"/>
      <c r="R47" s="2215"/>
      <c r="S47" s="2211"/>
      <c r="T47" s="199"/>
      <c r="U47" s="2216"/>
      <c r="V47" s="2211"/>
      <c r="W47" s="199"/>
      <c r="X47" s="2208"/>
      <c r="Y47" s="2211"/>
      <c r="Z47" s="199"/>
      <c r="AA47" s="2219"/>
      <c r="AB47" s="2211"/>
      <c r="AC47" s="199"/>
      <c r="AD47" s="2472" t="str">
        <f t="shared" si="13"/>
        <v>16 ►</v>
      </c>
      <c r="AE47" s="4806" t="str">
        <f t="shared" si="14"/>
        <v>pied d’un cochon noir ou pieds de veau</v>
      </c>
      <c r="AF47" s="4807"/>
      <c r="AG47" s="4807"/>
      <c r="AH47" s="2362">
        <v>1</v>
      </c>
      <c r="AI47" s="193">
        <f t="shared" si="15"/>
        <v>0</v>
      </c>
      <c r="AJ47" s="194">
        <f t="shared" si="16"/>
        <v>0</v>
      </c>
      <c r="AK47" s="194" t="str">
        <f t="shared" si="39"/>
        <v/>
      </c>
      <c r="AL47" s="195">
        <f t="shared" si="40"/>
        <v>0</v>
      </c>
      <c r="AM47" s="2178">
        <f t="shared" si="17"/>
        <v>0</v>
      </c>
      <c r="AN47" s="2179">
        <f t="shared" si="18"/>
        <v>0</v>
      </c>
      <c r="AO47" s="2180" t="str">
        <f t="shared" si="41"/>
        <v/>
      </c>
      <c r="AP47" s="2181">
        <f t="shared" si="42"/>
        <v>0</v>
      </c>
      <c r="AQ47" s="2251">
        <f t="shared" si="19"/>
        <v>0</v>
      </c>
      <c r="AR47" s="2252">
        <f t="shared" si="20"/>
        <v>0</v>
      </c>
      <c r="AS47" s="2253" t="str">
        <f t="shared" si="43"/>
        <v/>
      </c>
      <c r="AT47" s="2254">
        <f t="shared" si="44"/>
        <v>0</v>
      </c>
      <c r="AU47" s="2260">
        <f t="shared" si="21"/>
        <v>0</v>
      </c>
      <c r="AV47" s="2261">
        <f t="shared" si="22"/>
        <v>0</v>
      </c>
      <c r="AW47" s="2262" t="str">
        <f t="shared" si="45"/>
        <v/>
      </c>
      <c r="AX47" s="2263">
        <f t="shared" si="46"/>
        <v>0</v>
      </c>
      <c r="AY47" s="2283">
        <f t="shared" si="23"/>
        <v>0</v>
      </c>
      <c r="AZ47" s="2284">
        <f t="shared" si="24"/>
        <v>0</v>
      </c>
      <c r="BA47" s="2285" t="str">
        <f t="shared" si="31"/>
        <v/>
      </c>
      <c r="BB47" s="2286">
        <f t="shared" si="32"/>
        <v>0</v>
      </c>
      <c r="BC47" s="2271">
        <f t="shared" si="47"/>
        <v>0</v>
      </c>
      <c r="BD47" s="2272">
        <f t="shared" si="25"/>
        <v>0</v>
      </c>
      <c r="BE47" s="2273" t="str">
        <f t="shared" si="48"/>
        <v/>
      </c>
      <c r="BF47" s="2274">
        <f t="shared" si="49"/>
        <v>0</v>
      </c>
      <c r="BG47" s="2451" t="str">
        <f t="shared" si="33"/>
        <v>pied d’un cochon noir ou pieds de veau</v>
      </c>
      <c r="BH47" s="2153">
        <f t="shared" si="34"/>
        <v>0</v>
      </c>
      <c r="BI47" s="2154">
        <f t="shared" si="35"/>
        <v>0</v>
      </c>
      <c r="BJ47" s="2155">
        <f t="shared" si="36"/>
        <v>0</v>
      </c>
      <c r="BK47" s="2156" t="str" cm="1">
        <f t="array" aca="1" ref="BK4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7" s="2293"/>
      <c r="BM47" s="188" t="str">
        <f t="shared" si="52"/>
        <v>A</v>
      </c>
      <c r="BN47" s="2418"/>
      <c r="BO47" s="3"/>
      <c r="BP47" s="176" cm="1">
        <f t="array" ref="BP47">SUMPRODUCT(LEN(BQ47:BW47))</f>
        <v>0</v>
      </c>
      <c r="BQ47" s="177"/>
      <c r="BR47" s="178"/>
      <c r="BS47" s="178"/>
      <c r="BT47" s="178"/>
      <c r="BU47" s="178"/>
      <c r="BV47" s="178"/>
      <c r="BW47" s="179"/>
      <c r="BX47" s="3"/>
      <c r="BY47" s="2954" t="str">
        <f t="shared" si="26"/>
        <v>A</v>
      </c>
      <c r="BZ47" s="2946" t="str">
        <f t="shared" si="11"/>
        <v/>
      </c>
      <c r="CA47" s="2947" t="str">
        <f t="shared" si="37"/>
        <v/>
      </c>
      <c r="CB47" s="2957"/>
      <c r="CC47" s="2955" t="str">
        <f t="shared" si="12"/>
        <v xml:space="preserve"> ◄ ligne 47</v>
      </c>
      <c r="CD47" s="2946" t="str">
        <f t="shared" si="27"/>
        <v>16 mots</v>
      </c>
      <c r="CE47" s="2950" t="str">
        <f t="shared" si="28"/>
        <v>87 car. ►</v>
      </c>
      <c r="CF47" s="2951" t="str">
        <f>IF(LEN(TRIM(CK47))&gt;0,MAX(CF29:CF46)+1,"")</f>
        <v/>
      </c>
      <c r="CG47" s="2906" t="str">
        <f>IFERROR(INDEX(CK30:CK299,MATCH(ROW()-ROW(CK30)+1,CF30:CF299,0)),"")</f>
        <v>8 Ajoutez les champignons dans la cocotte environ 30 minutes avant la fin de la cuisson</v>
      </c>
      <c r="CH47" s="2944"/>
      <c r="CI47" s="2937"/>
      <c r="CJ47" s="2959"/>
      <c r="CK47" s="2908" t="str">
        <f>IF(OR(CL46="",CJ44=""),"",IF(LEN(CL46)&lt;=CJ44,CL46,IFERROR(LEFT(CL46,FIND("♦",SUBSTITUTE(LEFT(CL46,CJ44+1)," ","♦",LEN(LEFT(CL46,CJ44+1))-LEN(SUBSTITUTE(LEFT(CL46,CJ44+1)," ",""))))),LEFT(CL46,IFERROR(FIND(" ",CL46)-1,LEN(CL46))))))</f>
        <v/>
      </c>
      <c r="CL47" s="2908" t="str">
        <f t="shared" si="54"/>
        <v/>
      </c>
      <c r="CM47" s="2956" t="str">
        <f t="shared" si="53"/>
        <v>ligne 47 ►</v>
      </c>
      <c r="CN47" s="2945" t="str">
        <f>IF(CA47="","",IF(OR(CA47=0,CA47&lt;CG17),0,IF(CA47&gt;CG17,(CA47-CG17)&amp;" car. en trop",(CA47-CG17)&amp;" car.")))</f>
        <v/>
      </c>
      <c r="CO47" s="2953" t="str">
        <f>IF(CA47="","",ROUNDUP(CA47/CG17,0)&amp;" ligne(s)")</f>
        <v/>
      </c>
      <c r="CP47" s="3"/>
      <c r="CQ47" s="134"/>
      <c r="CR47" s="2413" t="s">
        <v>3852</v>
      </c>
      <c r="CS47" s="2393"/>
      <c r="CT47" s="25"/>
      <c r="CU47" s="162"/>
      <c r="CV47" s="3"/>
      <c r="CW47" s="10">
        <v>1</v>
      </c>
    </row>
    <row r="48" spans="1:101" ht="21" customHeight="1">
      <c r="A48" s="3"/>
      <c r="B48" s="188" t="str">
        <f t="shared" si="38"/>
        <v>A</v>
      </c>
      <c r="C48" s="2237" cm="1">
        <f t="array" ref="C48">IFERROR(_xlfn.LET(_xlpm.k,UPPER(TRIM(N48)),_xlpm.r,_xlfn.XLOOKUP(_xlpm.k,UPPER(TRIM($AD$89:$BK$89)),$AD$92:$BK$92,_xlfn.XLOOKUP(_xlpm.k,UPPER(TRIM($AD$90:$BK$90)),$AD$92:$BK$92,_xlfn.XLOOKUP(_xlpm.k,UPPER(TRIM($AD$91:$BK$91)),$AD$92:$BK$92,0.001))),_xlpm.r*M48),0)</f>
        <v>0</v>
      </c>
      <c r="D48" s="2240" cm="1">
        <f t="array" ref="D48">IFERROR(_xlfn.LET(_xlpm.k,UPPER(TRIM(Q48)),_xlpm.r,_xlfn.XLOOKUP(_xlpm.k,UPPER(TRIM($AD$89:$BK$89)),$AD$92:$BK$92,_xlfn.XLOOKUP(_xlpm.k,UPPER(TRIM($AD$90:$BK$90)),$AD$92:$BK$92,_xlfn.XLOOKUP(_xlpm.k,UPPER(TRIM($AD$91:$BK$91)),$AD$92:$BK$92,0.001))),_xlpm.r*P48),0)</f>
        <v>0</v>
      </c>
      <c r="E48" s="2243" cm="1">
        <f t="array" ref="E48">IFERROR(_xlfn.LET(_xlpm.k,UPPER(TRIM(T48)),_xlpm.r,_xlfn.XLOOKUP(_xlpm.k,UPPER(TRIM($AD$89:$BK$89)),$AD$92:$BK$92,_xlfn.XLOOKUP(_xlpm.k,UPPER(TRIM($AD$90:$BK$90)),$AD$92:$BK$92,_xlfn.XLOOKUP(_xlpm.k,UPPER(TRIM($AD$91:$BK$91)),$AD$92:$BK$92,0.001))),_xlpm.r*S48),0)</f>
        <v>0</v>
      </c>
      <c r="F48" s="2246" cm="1">
        <f t="array" ref="F48">IFERROR(_xlfn.LET(_xlpm.k,UPPER(TRIM(W48)),_xlpm.r,_xlfn.XLOOKUP(_xlpm.k,UPPER(TRIM($AD$89:$BK$89)),$AD$92:$BK$92,_xlfn.XLOOKUP(_xlpm.k,UPPER(TRIM($AD$90:$BK$90)),$AD$92:$BK$92,_xlfn.XLOOKUP(_xlpm.k,UPPER(TRIM($AD$91:$BK$91)),$AD$92:$BK$92,0.001))),_xlpm.r*V48),0)</f>
        <v>0</v>
      </c>
      <c r="G48" s="189" cm="1">
        <f t="array" ref="G48">IFERROR(_xlfn.LET(_xlpm.k,UPPER(TRIM(Z48)),_xlpm.r,_xlfn.XLOOKUP(_xlpm.k,UPPER(TRIM($AD$89:$BK$89)),$AD$92:$BK$92,_xlfn.XLOOKUP(_xlpm.k,UPPER(TRIM($AD$90:$BK$90)),$AD$92:$BK$92,_xlfn.XLOOKUP(_xlpm.k,UPPER(TRIM($AD$91:$BK$91)),$AD$92:$BK$92,0.001))),_xlpm.r*Y48),0)</f>
        <v>0</v>
      </c>
      <c r="H48" s="190" cm="1">
        <f t="array" ref="H48">IFERROR(_xlfn.LET(_xlpm.k,UPPER(TRIM(AC48)),_xlpm.r,_xlfn.XLOOKUP(_xlpm.k,UPPER(TRIM($AD$89:$BK$89)),$AD$92:$BK$92,_xlfn.XLOOKUP(_xlpm.k,UPPER(TRIM($AD$90:$BK$90)),$AD$92:$BK$92,_xlfn.XLOOKUP(_xlpm.k,UPPER(TRIM($AD$91:$BK$91)),$AD$92:$BK$92,0.001))),_xlpm.r*AB48),0)</f>
        <v>0</v>
      </c>
      <c r="I48" s="192" t="s">
        <v>3685</v>
      </c>
      <c r="J48" s="2481" t="s">
        <v>3653</v>
      </c>
      <c r="K48" s="2250" t="s">
        <v>13</v>
      </c>
      <c r="L48" s="2209"/>
      <c r="M48" s="2210"/>
      <c r="N48" s="2213"/>
      <c r="O48" s="2212"/>
      <c r="P48" s="2211"/>
      <c r="Q48" s="2214"/>
      <c r="R48" s="2215"/>
      <c r="S48" s="2211"/>
      <c r="T48" s="199"/>
      <c r="U48" s="2216"/>
      <c r="V48" s="2211"/>
      <c r="W48" s="199"/>
      <c r="X48" s="2208"/>
      <c r="Y48" s="2211"/>
      <c r="Z48" s="199"/>
      <c r="AA48" s="2219"/>
      <c r="AB48" s="2211"/>
      <c r="AC48" s="199"/>
      <c r="AD48" s="2472" t="str">
        <f t="shared" si="13"/>
        <v>17 ►</v>
      </c>
      <c r="AE48" s="4806" t="str">
        <f t="shared" si="14"/>
        <v>poitrine tranches épaisses</v>
      </c>
      <c r="AF48" s="4807"/>
      <c r="AG48" s="4807"/>
      <c r="AH48" s="2362">
        <v>1</v>
      </c>
      <c r="AI48" s="193">
        <f t="shared" si="15"/>
        <v>0</v>
      </c>
      <c r="AJ48" s="194">
        <f t="shared" si="16"/>
        <v>0</v>
      </c>
      <c r="AK48" s="194" t="str">
        <f t="shared" si="39"/>
        <v/>
      </c>
      <c r="AL48" s="195">
        <f t="shared" si="40"/>
        <v>0</v>
      </c>
      <c r="AM48" s="2178">
        <f t="shared" si="17"/>
        <v>0</v>
      </c>
      <c r="AN48" s="2179">
        <f t="shared" si="18"/>
        <v>0</v>
      </c>
      <c r="AO48" s="2180" t="str">
        <f t="shared" si="41"/>
        <v/>
      </c>
      <c r="AP48" s="2181">
        <f t="shared" si="42"/>
        <v>0</v>
      </c>
      <c r="AQ48" s="2251">
        <f t="shared" si="19"/>
        <v>0</v>
      </c>
      <c r="AR48" s="2252">
        <f t="shared" si="20"/>
        <v>0</v>
      </c>
      <c r="AS48" s="2253" t="str">
        <f t="shared" si="43"/>
        <v/>
      </c>
      <c r="AT48" s="2254">
        <f t="shared" si="44"/>
        <v>0</v>
      </c>
      <c r="AU48" s="2260">
        <f t="shared" si="21"/>
        <v>0</v>
      </c>
      <c r="AV48" s="2261">
        <f t="shared" si="22"/>
        <v>0</v>
      </c>
      <c r="AW48" s="2262" t="str">
        <f t="shared" si="45"/>
        <v/>
      </c>
      <c r="AX48" s="2263">
        <f t="shared" si="46"/>
        <v>0</v>
      </c>
      <c r="AY48" s="2283">
        <f t="shared" si="23"/>
        <v>0</v>
      </c>
      <c r="AZ48" s="2284">
        <f t="shared" si="24"/>
        <v>0</v>
      </c>
      <c r="BA48" s="2285" t="str">
        <f t="shared" si="31"/>
        <v/>
      </c>
      <c r="BB48" s="2286">
        <f t="shared" si="32"/>
        <v>0</v>
      </c>
      <c r="BC48" s="2271">
        <f t="shared" si="47"/>
        <v>0</v>
      </c>
      <c r="BD48" s="2272">
        <f t="shared" si="25"/>
        <v>0</v>
      </c>
      <c r="BE48" s="2273" t="str">
        <f t="shared" si="48"/>
        <v/>
      </c>
      <c r="BF48" s="2274">
        <f t="shared" si="49"/>
        <v>0</v>
      </c>
      <c r="BG48" s="2451" t="str">
        <f t="shared" si="33"/>
        <v>poitrine tranches épaisses</v>
      </c>
      <c r="BH48" s="2153">
        <f t="shared" si="34"/>
        <v>0</v>
      </c>
      <c r="BI48" s="2154">
        <f t="shared" si="35"/>
        <v>0</v>
      </c>
      <c r="BJ48" s="2155">
        <f t="shared" si="36"/>
        <v>0</v>
      </c>
      <c r="BK48" s="2156" t="str" cm="1">
        <f t="array" aca="1" ref="BK4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8" s="2293"/>
      <c r="BM48" s="188" t="str">
        <f t="shared" si="52"/>
        <v>A</v>
      </c>
      <c r="BN48" s="2418"/>
      <c r="BO48" s="3"/>
      <c r="BP48" s="176" cm="1">
        <f t="array" ref="BP48">SUMPRODUCT(LEN(BQ48:BW48))</f>
        <v>0</v>
      </c>
      <c r="BQ48" s="177"/>
      <c r="BR48" s="178"/>
      <c r="BS48" s="178"/>
      <c r="BT48" s="178"/>
      <c r="BU48" s="178"/>
      <c r="BV48" s="178"/>
      <c r="BW48" s="179"/>
      <c r="BX48" s="3"/>
      <c r="BY48" s="2954" t="str">
        <f t="shared" si="26"/>
        <v>A</v>
      </c>
      <c r="BZ48" s="2946" t="str">
        <f t="shared" si="11"/>
        <v/>
      </c>
      <c r="CA48" s="2947" t="str">
        <f t="shared" si="37"/>
        <v/>
      </c>
      <c r="CB48" s="2957"/>
      <c r="CC48" s="2949" t="str">
        <f t="shared" si="12"/>
        <v xml:space="preserve"> ◄ ligne 48</v>
      </c>
      <c r="CD48" s="2946" t="str">
        <f t="shared" si="27"/>
        <v>17 mots</v>
      </c>
      <c r="CE48" s="2950" t="str">
        <f t="shared" si="28"/>
        <v>88 car. ►</v>
      </c>
      <c r="CF48" s="2951">
        <f>IF(LEN(TRIM(CK48))&gt;0,MAX(CF29:CF47)+1,"")</f>
        <v>3</v>
      </c>
      <c r="CG48" s="2906" t="str">
        <f>IFERROR(INDEX(CK30:CK299,MATCH(ROW()-ROW(CK30)+1,CF30:CF299,0)),"")</f>
        <v>9 Servez le bœuf bourguignon bien chaud accompagné de pommes de terre de pâtes ou de riz</v>
      </c>
      <c r="CH48" s="2944"/>
      <c r="CI48" s="2937"/>
      <c r="CJ48" s="2370" t="str">
        <f>(SUBSTITUTE(SUBSTITUTE(CB33,CHAR(13)&amp;CHAR(10)," "),CHAR(10)," "))</f>
        <v>Portez à ébullition, puis baissez le feu et</v>
      </c>
      <c r="CK48" s="2960" t="str">
        <f>IF(OR(CJ49="",CJ50=""),"",IF(LEN(CJ49)&lt;=CJ50,CJ49,IFERROR(LEFT(CJ49,FIND("♦",SUBSTITUTE(LEFT(CJ49,CJ50+1)," ","♦",LEN(LEFT(CJ49,CJ50+1))-LEN(SUBSTITUTE(LEFT(CJ49,CJ50+1)," ",""))))),LEFT(CJ49,IFERROR(FIND(" ",CJ49)-1,LEN(CJ49))))))</f>
        <v>Portez à ébullition puis baissez le feu et</v>
      </c>
      <c r="CL48" s="2961" t="str">
        <f>IF(CK48="","",TRIM(RIGHT(CJ49,LEN(CJ49)-LEN(CK48))))</f>
        <v/>
      </c>
      <c r="CM48" s="2952" t="str">
        <f>CC33</f>
        <v xml:space="preserve"> ◄ ligne 33</v>
      </c>
      <c r="CN48" s="2945" t="str">
        <f>IF(CA48="","",IF(OR(CA48=0,CA48&lt;CG17),0,IF(CA48&gt;CG17,(CA48-CG17)&amp;" car. en trop",(CA48-CG17)&amp;" car.")))</f>
        <v/>
      </c>
      <c r="CO48" s="2953" t="str">
        <f>IF(CA48="","",ROUNDUP(CA48/CG17,0)&amp;" ligne(s)")</f>
        <v/>
      </c>
      <c r="CP48" s="3"/>
      <c r="CQ48" s="134"/>
      <c r="CR48" s="2394">
        <v>16</v>
      </c>
      <c r="CS48" s="2395" t="s">
        <v>3839</v>
      </c>
      <c r="CT48" s="25"/>
      <c r="CU48" s="162"/>
      <c r="CV48" s="3"/>
      <c r="CW48" s="10">
        <v>1</v>
      </c>
    </row>
    <row r="49" spans="1:101" ht="21" customHeight="1">
      <c r="A49" s="3"/>
      <c r="B49" s="188" t="str">
        <f t="shared" si="38"/>
        <v>A</v>
      </c>
      <c r="C49" s="2237" cm="1">
        <f t="array" ref="C49">IFERROR(_xlfn.LET(_xlpm.k,UPPER(TRIM(N49)),_xlpm.r,_xlfn.XLOOKUP(_xlpm.k,UPPER(TRIM($AD$89:$BK$89)),$AD$92:$BK$92,_xlfn.XLOOKUP(_xlpm.k,UPPER(TRIM($AD$90:$BK$90)),$AD$92:$BK$92,_xlfn.XLOOKUP(_xlpm.k,UPPER(TRIM($AD$91:$BK$91)),$AD$92:$BK$92,0.001))),_xlpm.r*M49),0)</f>
        <v>0</v>
      </c>
      <c r="D49" s="2240" cm="1">
        <f t="array" ref="D49">IFERROR(_xlfn.LET(_xlpm.k,UPPER(TRIM(Q49)),_xlpm.r,_xlfn.XLOOKUP(_xlpm.k,UPPER(TRIM($AD$89:$BK$89)),$AD$92:$BK$92,_xlfn.XLOOKUP(_xlpm.k,UPPER(TRIM($AD$90:$BK$90)),$AD$92:$BK$92,_xlfn.XLOOKUP(_xlpm.k,UPPER(TRIM($AD$91:$BK$91)),$AD$92:$BK$92,0.001))),_xlpm.r*P49),0)</f>
        <v>0</v>
      </c>
      <c r="E49" s="2243" cm="1">
        <f t="array" ref="E49">IFERROR(_xlfn.LET(_xlpm.k,UPPER(TRIM(T49)),_xlpm.r,_xlfn.XLOOKUP(_xlpm.k,UPPER(TRIM($AD$89:$BK$89)),$AD$92:$BK$92,_xlfn.XLOOKUP(_xlpm.k,UPPER(TRIM($AD$90:$BK$90)),$AD$92:$BK$92,_xlfn.XLOOKUP(_xlpm.k,UPPER(TRIM($AD$91:$BK$91)),$AD$92:$BK$92,0.001))),_xlpm.r*S49),0)</f>
        <v>0</v>
      </c>
      <c r="F49" s="2246" cm="1">
        <f t="array" ref="F49">IFERROR(_xlfn.LET(_xlpm.k,UPPER(TRIM(W49)),_xlpm.r,_xlfn.XLOOKUP(_xlpm.k,UPPER(TRIM($AD$89:$BK$89)),$AD$92:$BK$92,_xlfn.XLOOKUP(_xlpm.k,UPPER(TRIM($AD$90:$BK$90)),$AD$92:$BK$92,_xlfn.XLOOKUP(_xlpm.k,UPPER(TRIM($AD$91:$BK$91)),$AD$92:$BK$92,0.001))),_xlpm.r*V49),0)</f>
        <v>0</v>
      </c>
      <c r="G49" s="189" cm="1">
        <f t="array" ref="G49">IFERROR(_xlfn.LET(_xlpm.k,UPPER(TRIM(Z49)),_xlpm.r,_xlfn.XLOOKUP(_xlpm.k,UPPER(TRIM($AD$89:$BK$89)),$AD$92:$BK$92,_xlfn.XLOOKUP(_xlpm.k,UPPER(TRIM($AD$90:$BK$90)),$AD$92:$BK$92,_xlfn.XLOOKUP(_xlpm.k,UPPER(TRIM($AD$91:$BK$91)),$AD$92:$BK$92,0.001))),_xlpm.r*Y49),0)</f>
        <v>0</v>
      </c>
      <c r="H49" s="190" cm="1">
        <f t="array" ref="H49">IFERROR(_xlfn.LET(_xlpm.k,UPPER(TRIM(AC49)),_xlpm.r,_xlfn.XLOOKUP(_xlpm.k,UPPER(TRIM($AD$89:$BK$89)),$AD$92:$BK$92,_xlfn.XLOOKUP(_xlpm.k,UPPER(TRIM($AD$90:$BK$90)),$AD$92:$BK$92,_xlfn.XLOOKUP(_xlpm.k,UPPER(TRIM($AD$91:$BK$91)),$AD$92:$BK$92,0.001))),_xlpm.r*AB49),0)</f>
        <v>0</v>
      </c>
      <c r="I49" s="192" t="s">
        <v>3686</v>
      </c>
      <c r="J49" s="2481" t="s">
        <v>3652</v>
      </c>
      <c r="K49" s="2250" t="s">
        <v>13</v>
      </c>
      <c r="L49" s="2209"/>
      <c r="M49" s="2210"/>
      <c r="N49" s="2213"/>
      <c r="O49" s="2212"/>
      <c r="P49" s="2211"/>
      <c r="Q49" s="2214"/>
      <c r="R49" s="2215"/>
      <c r="S49" s="2211"/>
      <c r="T49" s="199"/>
      <c r="U49" s="2216"/>
      <c r="V49" s="2211"/>
      <c r="W49" s="199"/>
      <c r="X49" s="2208"/>
      <c r="Y49" s="2211"/>
      <c r="Z49" s="199"/>
      <c r="AA49" s="2219"/>
      <c r="AB49" s="2211"/>
      <c r="AC49" s="199"/>
      <c r="AD49" s="2472" t="str">
        <f t="shared" si="13"/>
        <v>18 ►</v>
      </c>
      <c r="AE49" s="4806" t="str">
        <f t="shared" si="14"/>
        <v xml:space="preserve">queue  d’un cochon noir </v>
      </c>
      <c r="AF49" s="4807"/>
      <c r="AG49" s="4807"/>
      <c r="AH49" s="2362">
        <v>1</v>
      </c>
      <c r="AI49" s="193">
        <f t="shared" si="15"/>
        <v>0</v>
      </c>
      <c r="AJ49" s="194">
        <f t="shared" si="16"/>
        <v>0</v>
      </c>
      <c r="AK49" s="194" t="str">
        <f t="shared" si="39"/>
        <v/>
      </c>
      <c r="AL49" s="195">
        <f t="shared" si="40"/>
        <v>0</v>
      </c>
      <c r="AM49" s="2178">
        <f t="shared" si="17"/>
        <v>0</v>
      </c>
      <c r="AN49" s="2179">
        <f t="shared" si="18"/>
        <v>0</v>
      </c>
      <c r="AO49" s="2180" t="str">
        <f t="shared" si="41"/>
        <v/>
      </c>
      <c r="AP49" s="2181">
        <f t="shared" si="42"/>
        <v>0</v>
      </c>
      <c r="AQ49" s="2251">
        <f t="shared" si="19"/>
        <v>0</v>
      </c>
      <c r="AR49" s="2252">
        <f t="shared" si="20"/>
        <v>0</v>
      </c>
      <c r="AS49" s="2253" t="str">
        <f t="shared" si="43"/>
        <v/>
      </c>
      <c r="AT49" s="2254">
        <f t="shared" si="44"/>
        <v>0</v>
      </c>
      <c r="AU49" s="2260">
        <f t="shared" si="21"/>
        <v>0</v>
      </c>
      <c r="AV49" s="2261">
        <f t="shared" si="22"/>
        <v>0</v>
      </c>
      <c r="AW49" s="2262" t="str">
        <f t="shared" si="45"/>
        <v/>
      </c>
      <c r="AX49" s="2263">
        <f t="shared" si="46"/>
        <v>0</v>
      </c>
      <c r="AY49" s="2283">
        <f t="shared" si="23"/>
        <v>0</v>
      </c>
      <c r="AZ49" s="2284">
        <f t="shared" si="24"/>
        <v>0</v>
      </c>
      <c r="BA49" s="2285" t="str">
        <f t="shared" si="31"/>
        <v/>
      </c>
      <c r="BB49" s="2286">
        <f t="shared" si="32"/>
        <v>0</v>
      </c>
      <c r="BC49" s="2271">
        <f t="shared" si="47"/>
        <v>0</v>
      </c>
      <c r="BD49" s="2272">
        <f t="shared" si="25"/>
        <v>0</v>
      </c>
      <c r="BE49" s="2273" t="str">
        <f t="shared" si="48"/>
        <v/>
      </c>
      <c r="BF49" s="2274">
        <f t="shared" si="49"/>
        <v>0</v>
      </c>
      <c r="BG49" s="2451" t="str">
        <f t="shared" si="33"/>
        <v xml:space="preserve">queue  d’un cochon noir </v>
      </c>
      <c r="BH49" s="2153">
        <f t="shared" si="34"/>
        <v>0</v>
      </c>
      <c r="BI49" s="2154">
        <f t="shared" si="35"/>
        <v>0</v>
      </c>
      <c r="BJ49" s="2155">
        <f t="shared" si="36"/>
        <v>0</v>
      </c>
      <c r="BK49" s="2156" t="str" cm="1">
        <f t="array" aca="1" ref="BK4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9" s="2293"/>
      <c r="BM49" s="188" t="str">
        <f t="shared" si="52"/>
        <v>A</v>
      </c>
      <c r="BN49" s="2418"/>
      <c r="BO49" s="3"/>
      <c r="BP49" s="176" cm="1">
        <f t="array" ref="BP49">SUMPRODUCT(LEN(BQ49:BW49))</f>
        <v>0</v>
      </c>
      <c r="BQ49" s="177"/>
      <c r="BR49" s="178"/>
      <c r="BS49" s="178"/>
      <c r="BT49" s="178"/>
      <c r="BU49" s="178"/>
      <c r="BV49" s="178"/>
      <c r="BW49" s="179"/>
      <c r="BX49" s="3"/>
      <c r="BY49" s="2954" t="str">
        <f t="shared" si="26"/>
        <v>►</v>
      </c>
      <c r="BZ49" s="2946" t="str">
        <f t="shared" si="11"/>
        <v/>
      </c>
      <c r="CA49" s="2947" t="str">
        <f t="shared" si="37"/>
        <v/>
      </c>
      <c r="CB49" s="2957"/>
      <c r="CC49" s="2955" t="str">
        <f t="shared" si="12"/>
        <v xml:space="preserve"> ◄ ligne 49</v>
      </c>
      <c r="CD49" s="2946" t="str">
        <f t="shared" si="27"/>
        <v/>
      </c>
      <c r="CE49" s="2950" t="str">
        <f t="shared" si="28"/>
        <v/>
      </c>
      <c r="CF49" s="2951" t="str">
        <f>IF(LEN(TRIM(CK49))&gt;0,MAX(CF29:CF48)+1,"")</f>
        <v/>
      </c>
      <c r="CG49" s="2906" t="str">
        <f>IFERROR(INDEX(CK30:CK299,MATCH(ROW()-ROW(CK30)+1,CF30:CF299,0)),"")</f>
        <v/>
      </c>
      <c r="CH49" s="2944"/>
      <c r="CI49" s="2937"/>
      <c r="CJ49" s="2960" t="str">
        <f>TRIM(SUBSTITUTE(SUBSTITUTE(SUBSTITUTE(SUBSTITUTE(IF(OR(LEFT(CJ48,1)="-",LEFT(CJ48,1)="="),MID(CJ48,2,9999),CJ48),CHAR(160)," "),","," "),";"," "),"."," "))</f>
        <v>Portez à ébullition puis baissez le feu et</v>
      </c>
      <c r="CK49" s="2961" t="str">
        <f>IF(OR(CL48="",CJ50=""),"",IF(LEN(CL48)&lt;=CJ50,CL48,IFERROR(LEFT(CL48,FIND("♦",SUBSTITUTE(LEFT(CL48,CJ50+1)," ","♦",LEN(LEFT(CL48,CJ50+1))-LEN(SUBSTITUTE(LEFT(CL48,CJ50+1)," ",""))))),LEFT(CL48,IFERROR(FIND(" ",CL48)-1,LEN(CL48))))))</f>
        <v/>
      </c>
      <c r="CL49" s="2961" t="str">
        <f>IF(CK49="","",TRIM(RIGHT(CL48,LEN(CL48)-LEN(CK49))))</f>
        <v/>
      </c>
      <c r="CM49" s="2962" t="str">
        <f t="shared" ref="CM49:CM53" si="55">"ligne "&amp;ROW()&amp;" ►"</f>
        <v>ligne 49 ►</v>
      </c>
      <c r="CN49" s="2945" t="str">
        <f>IF(CA49="","",IF(OR(CA49=0,CA49&lt;CG17),0,IF(CA49&gt;CG17,(CA49-CG17)&amp;" car. en trop",(CA49-CG17)&amp;" car.")))</f>
        <v/>
      </c>
      <c r="CO49" s="2953" t="str">
        <f>IF(CA49="","",ROUNDUP(CA49/CG17,0)&amp;" ligne(s)")</f>
        <v/>
      </c>
      <c r="CP49" s="3"/>
      <c r="CQ49" s="134"/>
      <c r="CR49" s="2394">
        <v>25</v>
      </c>
      <c r="CS49" s="2395" t="s">
        <v>3840</v>
      </c>
      <c r="CT49" s="25"/>
      <c r="CU49" s="162"/>
      <c r="CV49" s="3"/>
      <c r="CW49" s="10">
        <v>1</v>
      </c>
    </row>
    <row r="50" spans="1:101" ht="21" customHeight="1">
      <c r="A50" s="3"/>
      <c r="B50" s="188" t="str">
        <f t="shared" si="38"/>
        <v>A</v>
      </c>
      <c r="C50" s="2237" cm="1">
        <f t="array" ref="C50">IFERROR(_xlfn.LET(_xlpm.k,UPPER(TRIM(N50)),_xlpm.r,_xlfn.XLOOKUP(_xlpm.k,UPPER(TRIM($AD$89:$BK$89)),$AD$92:$BK$92,_xlfn.XLOOKUP(_xlpm.k,UPPER(TRIM($AD$90:$BK$90)),$AD$92:$BK$92,_xlfn.XLOOKUP(_xlpm.k,UPPER(TRIM($AD$91:$BK$91)),$AD$92:$BK$92,0.001))),_xlpm.r*M50),0)</f>
        <v>0</v>
      </c>
      <c r="D50" s="2240" cm="1">
        <f t="array" ref="D50">IFERROR(_xlfn.LET(_xlpm.k,UPPER(TRIM(Q50)),_xlpm.r,_xlfn.XLOOKUP(_xlpm.k,UPPER(TRIM($AD$89:$BK$89)),$AD$92:$BK$92,_xlfn.XLOOKUP(_xlpm.k,UPPER(TRIM($AD$90:$BK$90)),$AD$92:$BK$92,_xlfn.XLOOKUP(_xlpm.k,UPPER(TRIM($AD$91:$BK$91)),$AD$92:$BK$92,0.001))),_xlpm.r*P50),0)</f>
        <v>0</v>
      </c>
      <c r="E50" s="2243" cm="1">
        <f t="array" ref="E50">IFERROR(_xlfn.LET(_xlpm.k,UPPER(TRIM(T50)),_xlpm.r,_xlfn.XLOOKUP(_xlpm.k,UPPER(TRIM($AD$89:$BK$89)),$AD$92:$BK$92,_xlfn.XLOOKUP(_xlpm.k,UPPER(TRIM($AD$90:$BK$90)),$AD$92:$BK$92,_xlfn.XLOOKUP(_xlpm.k,UPPER(TRIM($AD$91:$BK$91)),$AD$92:$BK$92,0.001))),_xlpm.r*S50),0)</f>
        <v>0</v>
      </c>
      <c r="F50" s="2246" cm="1">
        <f t="array" ref="F50">IFERROR(_xlfn.LET(_xlpm.k,UPPER(TRIM(W50)),_xlpm.r,_xlfn.XLOOKUP(_xlpm.k,UPPER(TRIM($AD$89:$BK$89)),$AD$92:$BK$92,_xlfn.XLOOKUP(_xlpm.k,UPPER(TRIM($AD$90:$BK$90)),$AD$92:$BK$92,_xlfn.XLOOKUP(_xlpm.k,UPPER(TRIM($AD$91:$BK$91)),$AD$92:$BK$92,0.001))),_xlpm.r*V50),0)</f>
        <v>0</v>
      </c>
      <c r="G50" s="189" cm="1">
        <f t="array" ref="G50">IFERROR(_xlfn.LET(_xlpm.k,UPPER(TRIM(Z50)),_xlpm.r,_xlfn.XLOOKUP(_xlpm.k,UPPER(TRIM($AD$89:$BK$89)),$AD$92:$BK$92,_xlfn.XLOOKUP(_xlpm.k,UPPER(TRIM($AD$90:$BK$90)),$AD$92:$BK$92,_xlfn.XLOOKUP(_xlpm.k,UPPER(TRIM($AD$91:$BK$91)),$AD$92:$BK$92,0.001))),_xlpm.r*Y50),0)</f>
        <v>0</v>
      </c>
      <c r="H50" s="190" cm="1">
        <f t="array" ref="H50">IFERROR(_xlfn.LET(_xlpm.k,UPPER(TRIM(AC50)),_xlpm.r,_xlfn.XLOOKUP(_xlpm.k,UPPER(TRIM($AD$89:$BK$89)),$AD$92:$BK$92,_xlfn.XLOOKUP(_xlpm.k,UPPER(TRIM($AD$90:$BK$90)),$AD$92:$BK$92,_xlfn.XLOOKUP(_xlpm.k,UPPER(TRIM($AD$91:$BK$91)),$AD$92:$BK$92,0.001))),_xlpm.r*AB50),0)</f>
        <v>0</v>
      </c>
      <c r="I50" s="192" t="s">
        <v>3687</v>
      </c>
      <c r="J50" s="2481" t="s">
        <v>3642</v>
      </c>
      <c r="K50" s="2250" t="s">
        <v>13</v>
      </c>
      <c r="L50" s="2209"/>
      <c r="M50" s="2210"/>
      <c r="N50" s="2213"/>
      <c r="O50" s="2212"/>
      <c r="P50" s="2211"/>
      <c r="Q50" s="2214"/>
      <c r="R50" s="2215"/>
      <c r="S50" s="2211"/>
      <c r="T50" s="199"/>
      <c r="U50" s="2216"/>
      <c r="V50" s="2211"/>
      <c r="W50" s="199"/>
      <c r="X50" s="2208"/>
      <c r="Y50" s="2211"/>
      <c r="Z50" s="199"/>
      <c r="AA50" s="2219"/>
      <c r="AB50" s="2211"/>
      <c r="AC50" s="199"/>
      <c r="AD50" s="2472" t="str">
        <f t="shared" si="13"/>
        <v>19 ►</v>
      </c>
      <c r="AE50" s="4806" t="str">
        <f t="shared" si="14"/>
        <v>vieux lard</v>
      </c>
      <c r="AF50" s="4807"/>
      <c r="AG50" s="4807"/>
      <c r="AH50" s="2362">
        <v>1</v>
      </c>
      <c r="AI50" s="193">
        <f t="shared" si="15"/>
        <v>0</v>
      </c>
      <c r="AJ50" s="194">
        <f t="shared" si="16"/>
        <v>0</v>
      </c>
      <c r="AK50" s="194" t="str">
        <f t="shared" si="39"/>
        <v/>
      </c>
      <c r="AL50" s="195">
        <f t="shared" si="40"/>
        <v>0</v>
      </c>
      <c r="AM50" s="2178">
        <f t="shared" si="17"/>
        <v>0</v>
      </c>
      <c r="AN50" s="2179">
        <f t="shared" si="18"/>
        <v>0</v>
      </c>
      <c r="AO50" s="2180" t="str">
        <f t="shared" si="41"/>
        <v/>
      </c>
      <c r="AP50" s="2181">
        <f t="shared" si="42"/>
        <v>0</v>
      </c>
      <c r="AQ50" s="2251">
        <f t="shared" si="19"/>
        <v>0</v>
      </c>
      <c r="AR50" s="2252">
        <f t="shared" si="20"/>
        <v>0</v>
      </c>
      <c r="AS50" s="2253" t="str">
        <f t="shared" si="43"/>
        <v/>
      </c>
      <c r="AT50" s="2254">
        <f t="shared" si="44"/>
        <v>0</v>
      </c>
      <c r="AU50" s="2260">
        <f t="shared" si="21"/>
        <v>0</v>
      </c>
      <c r="AV50" s="2261">
        <f t="shared" si="22"/>
        <v>0</v>
      </c>
      <c r="AW50" s="2262" t="str">
        <f t="shared" si="45"/>
        <v/>
      </c>
      <c r="AX50" s="2263">
        <f t="shared" si="46"/>
        <v>0</v>
      </c>
      <c r="AY50" s="2283">
        <f t="shared" si="23"/>
        <v>0</v>
      </c>
      <c r="AZ50" s="2284">
        <f t="shared" si="24"/>
        <v>0</v>
      </c>
      <c r="BA50" s="2285" t="str">
        <f t="shared" si="31"/>
        <v/>
      </c>
      <c r="BB50" s="2286">
        <f t="shared" si="32"/>
        <v>0</v>
      </c>
      <c r="BC50" s="2271">
        <f t="shared" si="47"/>
        <v>0</v>
      </c>
      <c r="BD50" s="2272">
        <f t="shared" si="25"/>
        <v>0</v>
      </c>
      <c r="BE50" s="2273" t="str">
        <f t="shared" si="48"/>
        <v/>
      </c>
      <c r="BF50" s="2274">
        <f t="shared" si="49"/>
        <v>0</v>
      </c>
      <c r="BG50" s="2451" t="str">
        <f t="shared" si="33"/>
        <v>vieux lard</v>
      </c>
      <c r="BH50" s="2153">
        <f t="shared" si="34"/>
        <v>0</v>
      </c>
      <c r="BI50" s="2154">
        <f t="shared" si="35"/>
        <v>0</v>
      </c>
      <c r="BJ50" s="2155">
        <f t="shared" si="36"/>
        <v>0</v>
      </c>
      <c r="BK50" s="2156" t="str" cm="1">
        <f t="array" aca="1" ref="BK5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0" s="2293"/>
      <c r="BM50" s="188" t="str">
        <f t="shared" si="52"/>
        <v>A</v>
      </c>
      <c r="BN50" s="2418"/>
      <c r="BO50" s="3"/>
      <c r="BP50" s="176" cm="1">
        <f t="array" ref="BP50">SUMPRODUCT(LEN(BQ50:BW50))</f>
        <v>0</v>
      </c>
      <c r="BQ50" s="177"/>
      <c r="BR50" s="178"/>
      <c r="BS50" s="178"/>
      <c r="BT50" s="178"/>
      <c r="BU50" s="178"/>
      <c r="BV50" s="178"/>
      <c r="BW50" s="179"/>
      <c r="BX50" s="3"/>
      <c r="BY50" s="2954" t="str">
        <f t="shared" si="26"/>
        <v>►</v>
      </c>
      <c r="BZ50" s="2946" t="str">
        <f t="shared" si="11"/>
        <v/>
      </c>
      <c r="CA50" s="2947" t="str">
        <f t="shared" si="37"/>
        <v/>
      </c>
      <c r="CB50" s="2957"/>
      <c r="CC50" s="2949" t="str">
        <f t="shared" si="12"/>
        <v xml:space="preserve"> ◄ ligne 50</v>
      </c>
      <c r="CD50" s="2946" t="str">
        <f t="shared" si="27"/>
        <v/>
      </c>
      <c r="CE50" s="2950" t="str">
        <f t="shared" si="28"/>
        <v/>
      </c>
      <c r="CF50" s="2951" t="str">
        <f>IF(LEN(TRIM(CK50))&gt;0,MAX(CF29:CF49)+1,"")</f>
        <v/>
      </c>
      <c r="CG50" s="2906" t="str">
        <f>IFERROR(INDEX(CK30:CK299,MATCH(ROW()-ROW(CK30)+1,CF30:CF299,0)),"")</f>
        <v/>
      </c>
      <c r="CH50" s="2944"/>
      <c r="CI50" s="2937"/>
      <c r="CJ50" s="2909">
        <f>CG17</f>
        <v>100</v>
      </c>
      <c r="CK50" s="2961" t="str">
        <f>IF(OR(CL49="",CJ50=""),"",IF(LEN(CL49)&lt;=CJ50,CL49,IFERROR(LEFT(CL49,FIND("♦",SUBSTITUTE(LEFT(CL49,CJ50+1)," ","♦",LEN(LEFT(CL49,CJ50+1))-LEN(SUBSTITUTE(LEFT(CL49,CJ50+1)," ",""))))),LEFT(CL49,IFERROR(FIND(" ",CL49)-1,LEN(CL49))))))</f>
        <v/>
      </c>
      <c r="CL50" s="2961" t="str">
        <f t="shared" ref="CL50:CL53" si="56">IF(CK50="","",TRIM(RIGHT(CL49,LEN(CL49)-LEN(CK50))))</f>
        <v/>
      </c>
      <c r="CM50" s="2962" t="str">
        <f t="shared" si="55"/>
        <v>ligne 50 ►</v>
      </c>
      <c r="CN50" s="2945" t="str">
        <f>IF(CA50="","",IF(OR(CA50=0,CA50&lt;CG17),0,IF(CA50&gt;CG17,(CA50-CG17)&amp;" car. en trop",(CA50-CG17)&amp;" car.")))</f>
        <v/>
      </c>
      <c r="CO50" s="2953" t="str">
        <f>IF(CA50="","",ROUNDUP(CA50/CG17,0)&amp;" ligne(s)")</f>
        <v/>
      </c>
      <c r="CP50" s="3"/>
      <c r="CQ50" s="134"/>
      <c r="CR50" s="2394">
        <v>12</v>
      </c>
      <c r="CS50" s="320" t="s">
        <v>3841</v>
      </c>
      <c r="CT50" s="25"/>
      <c r="CU50" s="162"/>
      <c r="CV50" s="3"/>
      <c r="CW50" s="10">
        <v>1</v>
      </c>
    </row>
    <row r="51" spans="1:101" ht="21" customHeight="1">
      <c r="A51" s="3"/>
      <c r="B51" s="188" t="str">
        <f t="shared" si="38"/>
        <v>A</v>
      </c>
      <c r="C51" s="2237" cm="1">
        <f t="array" ref="C51">IFERROR(_xlfn.LET(_xlpm.k,UPPER(TRIM(N51)),_xlpm.r,_xlfn.XLOOKUP(_xlpm.k,UPPER(TRIM($AD$89:$BK$89)),$AD$92:$BK$92,_xlfn.XLOOKUP(_xlpm.k,UPPER(TRIM($AD$90:$BK$90)),$AD$92:$BK$92,_xlfn.XLOOKUP(_xlpm.k,UPPER(TRIM($AD$91:$BK$91)),$AD$92:$BK$92,0.001))),_xlpm.r*M51),0)</f>
        <v>0</v>
      </c>
      <c r="D51" s="2240" cm="1">
        <f t="array" ref="D51">IFERROR(_xlfn.LET(_xlpm.k,UPPER(TRIM(Q51)),_xlpm.r,_xlfn.XLOOKUP(_xlpm.k,UPPER(TRIM($AD$89:$BK$89)),$AD$92:$BK$92,_xlfn.XLOOKUP(_xlpm.k,UPPER(TRIM($AD$90:$BK$90)),$AD$92:$BK$92,_xlfn.XLOOKUP(_xlpm.k,UPPER(TRIM($AD$91:$BK$91)),$AD$92:$BK$92,0.001))),_xlpm.r*P51),0)</f>
        <v>0</v>
      </c>
      <c r="E51" s="2243" cm="1">
        <f t="array" ref="E51">IFERROR(_xlfn.LET(_xlpm.k,UPPER(TRIM(T51)),_xlpm.r,_xlfn.XLOOKUP(_xlpm.k,UPPER(TRIM($AD$89:$BK$89)),$AD$92:$BK$92,_xlfn.XLOOKUP(_xlpm.k,UPPER(TRIM($AD$90:$BK$90)),$AD$92:$BK$92,_xlfn.XLOOKUP(_xlpm.k,UPPER(TRIM($AD$91:$BK$91)),$AD$92:$BK$92,0.001))),_xlpm.r*S51),0)</f>
        <v>0</v>
      </c>
      <c r="F51" s="2246" cm="1">
        <f t="array" ref="F51">IFERROR(_xlfn.LET(_xlpm.k,UPPER(TRIM(W51)),_xlpm.r,_xlfn.XLOOKUP(_xlpm.k,UPPER(TRIM($AD$89:$BK$89)),$AD$92:$BK$92,_xlfn.XLOOKUP(_xlpm.k,UPPER(TRIM($AD$90:$BK$90)),$AD$92:$BK$92,_xlfn.XLOOKUP(_xlpm.k,UPPER(TRIM($AD$91:$BK$91)),$AD$92:$BK$92,0.001))),_xlpm.r*V51),0)</f>
        <v>0</v>
      </c>
      <c r="G51" s="189" cm="1">
        <f t="array" ref="G51">IFERROR(_xlfn.LET(_xlpm.k,UPPER(TRIM(Z51)),_xlpm.r,_xlfn.XLOOKUP(_xlpm.k,UPPER(TRIM($AD$89:$BK$89)),$AD$92:$BK$92,_xlfn.XLOOKUP(_xlpm.k,UPPER(TRIM($AD$90:$BK$90)),$AD$92:$BK$92,_xlfn.XLOOKUP(_xlpm.k,UPPER(TRIM($AD$91:$BK$91)),$AD$92:$BK$92,0.001))),_xlpm.r*Y51),0)</f>
        <v>0</v>
      </c>
      <c r="H51" s="190" cm="1">
        <f t="array" ref="H51">IFERROR(_xlfn.LET(_xlpm.k,UPPER(TRIM(AC51)),_xlpm.r,_xlfn.XLOOKUP(_xlpm.k,UPPER(TRIM($AD$89:$BK$89)),$AD$92:$BK$92,_xlfn.XLOOKUP(_xlpm.k,UPPER(TRIM($AD$90:$BK$90)),$AD$92:$BK$92,_xlfn.XLOOKUP(_xlpm.k,UPPER(TRIM($AD$91:$BK$91)),$AD$92:$BK$92,0.001))),_xlpm.r*AB51),0)</f>
        <v>0</v>
      </c>
      <c r="I51" s="192" t="s">
        <v>3688</v>
      </c>
      <c r="J51" s="2481"/>
      <c r="K51" s="2250" t="s">
        <v>13</v>
      </c>
      <c r="L51" s="2209"/>
      <c r="M51" s="2210"/>
      <c r="N51" s="2213"/>
      <c r="O51" s="2212"/>
      <c r="P51" s="2211"/>
      <c r="Q51" s="2214"/>
      <c r="R51" s="2215"/>
      <c r="S51" s="2211"/>
      <c r="T51" s="199"/>
      <c r="U51" s="2216"/>
      <c r="V51" s="2211"/>
      <c r="W51" s="199"/>
      <c r="X51" s="2208"/>
      <c r="Y51" s="2211"/>
      <c r="Z51" s="199"/>
      <c r="AA51" s="2219"/>
      <c r="AB51" s="2211"/>
      <c r="AC51" s="199"/>
      <c r="AD51" s="2472" t="str">
        <f t="shared" si="13"/>
        <v>20 ►</v>
      </c>
      <c r="AE51" s="4806">
        <f t="shared" si="14"/>
        <v>0</v>
      </c>
      <c r="AF51" s="4807"/>
      <c r="AG51" s="4807"/>
      <c r="AH51" s="2362">
        <v>1</v>
      </c>
      <c r="AI51" s="193">
        <f t="shared" si="15"/>
        <v>0</v>
      </c>
      <c r="AJ51" s="194">
        <f t="shared" si="16"/>
        <v>0</v>
      </c>
      <c r="AK51" s="194" t="str">
        <f t="shared" si="39"/>
        <v/>
      </c>
      <c r="AL51" s="195">
        <f t="shared" si="40"/>
        <v>0</v>
      </c>
      <c r="AM51" s="2178">
        <f t="shared" si="17"/>
        <v>0</v>
      </c>
      <c r="AN51" s="2179">
        <f t="shared" si="18"/>
        <v>0</v>
      </c>
      <c r="AO51" s="2180" t="str">
        <f t="shared" si="41"/>
        <v/>
      </c>
      <c r="AP51" s="2181">
        <f t="shared" si="42"/>
        <v>0</v>
      </c>
      <c r="AQ51" s="2251">
        <f t="shared" si="19"/>
        <v>0</v>
      </c>
      <c r="AR51" s="2252">
        <f t="shared" si="20"/>
        <v>0</v>
      </c>
      <c r="AS51" s="2253" t="str">
        <f t="shared" si="43"/>
        <v/>
      </c>
      <c r="AT51" s="2254">
        <f t="shared" si="44"/>
        <v>0</v>
      </c>
      <c r="AU51" s="2260">
        <f t="shared" si="21"/>
        <v>0</v>
      </c>
      <c r="AV51" s="2261">
        <f t="shared" si="22"/>
        <v>0</v>
      </c>
      <c r="AW51" s="2262" t="str">
        <f t="shared" si="45"/>
        <v/>
      </c>
      <c r="AX51" s="2263">
        <f t="shared" si="46"/>
        <v>0</v>
      </c>
      <c r="AY51" s="2283">
        <f t="shared" si="23"/>
        <v>0</v>
      </c>
      <c r="AZ51" s="2284">
        <f t="shared" si="24"/>
        <v>0</v>
      </c>
      <c r="BA51" s="2285" t="str">
        <f t="shared" si="31"/>
        <v/>
      </c>
      <c r="BB51" s="2286">
        <f t="shared" si="32"/>
        <v>0</v>
      </c>
      <c r="BC51" s="2271">
        <f t="shared" si="47"/>
        <v>0</v>
      </c>
      <c r="BD51" s="2272">
        <f t="shared" si="25"/>
        <v>0</v>
      </c>
      <c r="BE51" s="2273" t="str">
        <f t="shared" si="48"/>
        <v/>
      </c>
      <c r="BF51" s="2274">
        <f t="shared" si="49"/>
        <v>0</v>
      </c>
      <c r="BG51" s="2451">
        <f t="shared" si="33"/>
        <v>0</v>
      </c>
      <c r="BH51" s="2153">
        <f t="shared" si="34"/>
        <v>0</v>
      </c>
      <c r="BI51" s="2154">
        <f t="shared" si="35"/>
        <v>0</v>
      </c>
      <c r="BJ51" s="2155">
        <f t="shared" si="36"/>
        <v>0</v>
      </c>
      <c r="BK51" s="2156" t="str" cm="1">
        <f t="array" aca="1" ref="BK5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1" s="2293"/>
      <c r="BM51" s="188" t="str">
        <f t="shared" si="52"/>
        <v>A</v>
      </c>
      <c r="BN51" s="2418"/>
      <c r="BO51" s="3"/>
      <c r="BP51" s="176" cm="1">
        <f t="array" ref="BP51">SUMPRODUCT(LEN(BQ51:BW51))</f>
        <v>0</v>
      </c>
      <c r="BQ51" s="177"/>
      <c r="BR51" s="178"/>
      <c r="BS51" s="178"/>
      <c r="BT51" s="178"/>
      <c r="BU51" s="178"/>
      <c r="BV51" s="178"/>
      <c r="BW51" s="179"/>
      <c r="BX51" s="3"/>
      <c r="BY51" s="2954" t="str">
        <f t="shared" si="26"/>
        <v>►</v>
      </c>
      <c r="BZ51" s="2946" t="str">
        <f t="shared" si="11"/>
        <v/>
      </c>
      <c r="CA51" s="2947" t="str">
        <f t="shared" si="37"/>
        <v/>
      </c>
      <c r="CB51" s="2957"/>
      <c r="CC51" s="2955" t="str">
        <f t="shared" si="12"/>
        <v xml:space="preserve"> ◄ ligne 51</v>
      </c>
      <c r="CD51" s="2946" t="str">
        <f t="shared" si="27"/>
        <v/>
      </c>
      <c r="CE51" s="2950" t="str">
        <f t="shared" si="28"/>
        <v/>
      </c>
      <c r="CF51" s="2951" t="str">
        <f>IF(LEN(TRIM(CK51))&gt;0,MAX(CF29:CF50)+1,"")</f>
        <v/>
      </c>
      <c r="CG51" s="2906" t="str">
        <f>IFERROR(INDEX(CK30:CK299,MATCH(ROW()-ROW(CK30)+1,CF30:CF299,0)),"")</f>
        <v/>
      </c>
      <c r="CH51" s="2944"/>
      <c r="CI51" s="2937"/>
      <c r="CJ51" s="2960"/>
      <c r="CK51" s="2961" t="str">
        <f>IF(OR(CL50="",CJ50=""),"",IF(LEN(CL50)&lt;=CJ50,CL50,IFERROR(LEFT(CL50,FIND("♦",SUBSTITUTE(LEFT(CL50,CJ50+1)," ","♦",LEN(LEFT(CL50,CJ50+1))-LEN(SUBSTITUTE(LEFT(CL50,CJ50+1)," ",""))))),LEFT(CL50,IFERROR(FIND(" ",CL50)-1,LEN(CL50))))))</f>
        <v/>
      </c>
      <c r="CL51" s="2961" t="str">
        <f t="shared" si="56"/>
        <v/>
      </c>
      <c r="CM51" s="2962" t="str">
        <f t="shared" si="55"/>
        <v>ligne 51 ►</v>
      </c>
      <c r="CN51" s="2945" t="str">
        <f>IF(CA51="","",IF(OR(CA51=0,CA51&lt;CG17),0,IF(CA51&gt;CG17,(CA51-CG17)&amp;" car. en trop",(CA51-CG17)&amp;" car.")))</f>
        <v/>
      </c>
      <c r="CO51" s="2953" t="str">
        <f>IF(CA51="","",ROUNDUP(CA51/CG17,0)&amp;" ligne(s)")</f>
        <v/>
      </c>
      <c r="CP51" s="3"/>
      <c r="CQ51" s="134"/>
      <c r="CR51" s="2394">
        <v>7</v>
      </c>
      <c r="CS51" s="320" t="s">
        <v>3842</v>
      </c>
      <c r="CT51" s="25"/>
      <c r="CU51" s="162"/>
      <c r="CV51" s="3"/>
      <c r="CW51" s="10">
        <v>1</v>
      </c>
    </row>
    <row r="52" spans="1:101" ht="21" customHeight="1">
      <c r="A52" s="3"/>
      <c r="B52" s="188" t="str">
        <f t="shared" si="38"/>
        <v>A</v>
      </c>
      <c r="C52" s="2237" cm="1">
        <f t="array" ref="C52">IFERROR(_xlfn.LET(_xlpm.k,UPPER(TRIM(N52)),_xlpm.r,_xlfn.XLOOKUP(_xlpm.k,UPPER(TRIM($AD$89:$BK$89)),$AD$92:$BK$92,_xlfn.XLOOKUP(_xlpm.k,UPPER(TRIM($AD$90:$BK$90)),$AD$92:$BK$92,_xlfn.XLOOKUP(_xlpm.k,UPPER(TRIM($AD$91:$BK$91)),$AD$92:$BK$92,0.001))),_xlpm.r*M52),0)</f>
        <v>0</v>
      </c>
      <c r="D52" s="2240" cm="1">
        <f t="array" ref="D52">IFERROR(_xlfn.LET(_xlpm.k,UPPER(TRIM(Q52)),_xlpm.r,_xlfn.XLOOKUP(_xlpm.k,UPPER(TRIM($AD$89:$BK$89)),$AD$92:$BK$92,_xlfn.XLOOKUP(_xlpm.k,UPPER(TRIM($AD$90:$BK$90)),$AD$92:$BK$92,_xlfn.XLOOKUP(_xlpm.k,UPPER(TRIM($AD$91:$BK$91)),$AD$92:$BK$92,0.001))),_xlpm.r*P52),0)</f>
        <v>0</v>
      </c>
      <c r="E52" s="2243" cm="1">
        <f t="array" ref="E52">IFERROR(_xlfn.LET(_xlpm.k,UPPER(TRIM(T52)),_xlpm.r,_xlfn.XLOOKUP(_xlpm.k,UPPER(TRIM($AD$89:$BK$89)),$AD$92:$BK$92,_xlfn.XLOOKUP(_xlpm.k,UPPER(TRIM($AD$90:$BK$90)),$AD$92:$BK$92,_xlfn.XLOOKUP(_xlpm.k,UPPER(TRIM($AD$91:$BK$91)),$AD$92:$BK$92,0.001))),_xlpm.r*S52),0)</f>
        <v>0</v>
      </c>
      <c r="F52" s="2246" cm="1">
        <f t="array" ref="F52">IFERROR(_xlfn.LET(_xlpm.k,UPPER(TRIM(W52)),_xlpm.r,_xlfn.XLOOKUP(_xlpm.k,UPPER(TRIM($AD$89:$BK$89)),$AD$92:$BK$92,_xlfn.XLOOKUP(_xlpm.k,UPPER(TRIM($AD$90:$BK$90)),$AD$92:$BK$92,_xlfn.XLOOKUP(_xlpm.k,UPPER(TRIM($AD$91:$BK$91)),$AD$92:$BK$92,0.001))),_xlpm.r*V52),0)</f>
        <v>0</v>
      </c>
      <c r="G52" s="189" cm="1">
        <f t="array" ref="G52">IFERROR(_xlfn.LET(_xlpm.k,UPPER(TRIM(Z52)),_xlpm.r,_xlfn.XLOOKUP(_xlpm.k,UPPER(TRIM($AD$89:$BK$89)),$AD$92:$BK$92,_xlfn.XLOOKUP(_xlpm.k,UPPER(TRIM($AD$90:$BK$90)),$AD$92:$BK$92,_xlfn.XLOOKUP(_xlpm.k,UPPER(TRIM($AD$91:$BK$91)),$AD$92:$BK$92,0.001))),_xlpm.r*Y52),0)</f>
        <v>0</v>
      </c>
      <c r="H52" s="190" cm="1">
        <f t="array" ref="H52">IFERROR(_xlfn.LET(_xlpm.k,UPPER(TRIM(AC52)),_xlpm.r,_xlfn.XLOOKUP(_xlpm.k,UPPER(TRIM($AD$89:$BK$89)),$AD$92:$BK$92,_xlfn.XLOOKUP(_xlpm.k,UPPER(TRIM($AD$90:$BK$90)),$AD$92:$BK$92,_xlfn.XLOOKUP(_xlpm.k,UPPER(TRIM($AD$91:$BK$91)),$AD$92:$BK$92,0.001))),_xlpm.r*AB52),0)</f>
        <v>0</v>
      </c>
      <c r="I52" s="192" t="s">
        <v>3689</v>
      </c>
      <c r="J52" s="2479" t="s">
        <v>3662</v>
      </c>
      <c r="K52" s="2250" t="s">
        <v>13</v>
      </c>
      <c r="L52" s="2209"/>
      <c r="M52" s="2210"/>
      <c r="N52" s="2213"/>
      <c r="O52" s="2212"/>
      <c r="P52" s="2211"/>
      <c r="Q52" s="2214"/>
      <c r="R52" s="2215"/>
      <c r="S52" s="2211"/>
      <c r="T52" s="199"/>
      <c r="U52" s="2216"/>
      <c r="V52" s="2211"/>
      <c r="W52" s="199"/>
      <c r="X52" s="2208"/>
      <c r="Y52" s="2211"/>
      <c r="Z52" s="199"/>
      <c r="AA52" s="2219"/>
      <c r="AB52" s="2211"/>
      <c r="AC52" s="199"/>
      <c r="AD52" s="2472" t="str">
        <f t="shared" si="13"/>
        <v>21 ►</v>
      </c>
      <c r="AE52" s="4806" t="str">
        <f t="shared" si="14"/>
        <v>2/ Garniture aromatique</v>
      </c>
      <c r="AF52" s="4807"/>
      <c r="AG52" s="4807"/>
      <c r="AH52" s="2362">
        <v>1</v>
      </c>
      <c r="AI52" s="193">
        <f t="shared" si="15"/>
        <v>0</v>
      </c>
      <c r="AJ52" s="194">
        <f t="shared" si="16"/>
        <v>0</v>
      </c>
      <c r="AK52" s="194" t="str">
        <f t="shared" si="39"/>
        <v/>
      </c>
      <c r="AL52" s="195">
        <f t="shared" si="40"/>
        <v>0</v>
      </c>
      <c r="AM52" s="2178">
        <f t="shared" si="17"/>
        <v>0</v>
      </c>
      <c r="AN52" s="2179">
        <f t="shared" si="18"/>
        <v>0</v>
      </c>
      <c r="AO52" s="2180" t="str">
        <f t="shared" si="41"/>
        <v/>
      </c>
      <c r="AP52" s="2181">
        <f t="shared" si="42"/>
        <v>0</v>
      </c>
      <c r="AQ52" s="2251">
        <f t="shared" si="19"/>
        <v>0</v>
      </c>
      <c r="AR52" s="2252">
        <f t="shared" si="20"/>
        <v>0</v>
      </c>
      <c r="AS52" s="2253" t="str">
        <f t="shared" si="43"/>
        <v/>
      </c>
      <c r="AT52" s="2254">
        <f t="shared" si="44"/>
        <v>0</v>
      </c>
      <c r="AU52" s="2260">
        <f t="shared" si="21"/>
        <v>0</v>
      </c>
      <c r="AV52" s="2261">
        <f t="shared" si="22"/>
        <v>0</v>
      </c>
      <c r="AW52" s="2262" t="str">
        <f t="shared" si="45"/>
        <v/>
      </c>
      <c r="AX52" s="2263">
        <f t="shared" si="46"/>
        <v>0</v>
      </c>
      <c r="AY52" s="2283">
        <f t="shared" si="23"/>
        <v>0</v>
      </c>
      <c r="AZ52" s="2284">
        <f t="shared" si="24"/>
        <v>0</v>
      </c>
      <c r="BA52" s="2285" t="str">
        <f t="shared" si="31"/>
        <v/>
      </c>
      <c r="BB52" s="2286">
        <f t="shared" si="32"/>
        <v>0</v>
      </c>
      <c r="BC52" s="2271">
        <f t="shared" si="47"/>
        <v>0</v>
      </c>
      <c r="BD52" s="2272">
        <f t="shared" si="25"/>
        <v>0</v>
      </c>
      <c r="BE52" s="2273" t="str">
        <f t="shared" si="48"/>
        <v/>
      </c>
      <c r="BF52" s="2274">
        <f t="shared" si="49"/>
        <v>0</v>
      </c>
      <c r="BG52" s="2451" t="str">
        <f t="shared" si="33"/>
        <v>2/ Garniture aromatique</v>
      </c>
      <c r="BH52" s="2153">
        <f t="shared" si="34"/>
        <v>0</v>
      </c>
      <c r="BI52" s="2154">
        <f t="shared" si="35"/>
        <v>0</v>
      </c>
      <c r="BJ52" s="2155">
        <f t="shared" si="36"/>
        <v>0</v>
      </c>
      <c r="BK52" s="2156" t="str" cm="1">
        <f t="array" aca="1" ref="BK5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2" s="2293"/>
      <c r="BM52" s="188" t="str">
        <f t="shared" si="52"/>
        <v>A</v>
      </c>
      <c r="BN52" s="2418"/>
      <c r="BO52" s="3"/>
      <c r="BP52" s="176" cm="1">
        <f t="array" ref="BP52">SUMPRODUCT(LEN(BQ52:BW52))</f>
        <v>0</v>
      </c>
      <c r="BQ52" s="177"/>
      <c r="BR52" s="178"/>
      <c r="BS52" s="178"/>
      <c r="BT52" s="178"/>
      <c r="BU52" s="178"/>
      <c r="BV52" s="178"/>
      <c r="BW52" s="179"/>
      <c r="BX52" s="3"/>
      <c r="BY52" s="2954" t="str">
        <f t="shared" si="26"/>
        <v>►</v>
      </c>
      <c r="BZ52" s="2946" t="str">
        <f t="shared" si="11"/>
        <v/>
      </c>
      <c r="CA52" s="2947" t="str">
        <f t="shared" si="37"/>
        <v/>
      </c>
      <c r="CB52" s="2957"/>
      <c r="CC52" s="2949" t="str">
        <f t="shared" si="12"/>
        <v xml:space="preserve"> ◄ ligne 52</v>
      </c>
      <c r="CD52" s="2946" t="str">
        <f t="shared" si="27"/>
        <v/>
      </c>
      <c r="CE52" s="2950" t="str">
        <f t="shared" si="28"/>
        <v/>
      </c>
      <c r="CF52" s="2951" t="str">
        <f>IF(LEN(TRIM(CK52))&gt;0,MAX(CF29:CF51)+1,"")</f>
        <v/>
      </c>
      <c r="CG52" s="2906" t="str">
        <f>IFERROR(INDEX(CK30:CK299,MATCH(ROW()-ROW(CK30)+1,CF30:CF299,0)),"")</f>
        <v/>
      </c>
      <c r="CH52" s="2944"/>
      <c r="CI52" s="2937"/>
      <c r="CJ52" s="2963"/>
      <c r="CK52" s="2961" t="str">
        <f>IF(OR(CL51="",CJ50=""),"",IF(LEN(CL51)&lt;=CJ50,CL51,IFERROR(LEFT(CL51,FIND("♦",SUBSTITUTE(LEFT(CL51,CJ50+1)," ","♦",LEN(LEFT(CL51,CJ50+1))-LEN(SUBSTITUTE(LEFT(CL51,CJ50+1)," ",""))))),LEFT(CL51,IFERROR(FIND(" ",CL51)-1,LEN(CL51))))))</f>
        <v/>
      </c>
      <c r="CL52" s="2961" t="str">
        <f t="shared" si="56"/>
        <v/>
      </c>
      <c r="CM52" s="2962" t="str">
        <f t="shared" si="55"/>
        <v>ligne 52 ►</v>
      </c>
      <c r="CN52" s="2945" t="str">
        <f>IF(CA52="","",IF(OR(CA52=0,CA52&lt;CG17),0,IF(CA52&gt;CG17,(CA52-CG17)&amp;" car. en trop",(CA52-CG17)&amp;" car.")))</f>
        <v/>
      </c>
      <c r="CO52" s="2953" t="str">
        <f>IF(CA52="","",ROUNDUP(CA52/CG17,0)&amp;" ligne(s)")</f>
        <v/>
      </c>
      <c r="CP52" s="3"/>
      <c r="CQ52" s="134"/>
      <c r="CR52" s="2414" t="s">
        <v>3853</v>
      </c>
      <c r="CS52" s="2396"/>
      <c r="CT52" s="25"/>
      <c r="CU52" s="162"/>
      <c r="CV52" s="3"/>
      <c r="CW52" s="10">
        <v>1</v>
      </c>
    </row>
    <row r="53" spans="1:101" ht="21" customHeight="1">
      <c r="A53" s="3"/>
      <c r="B53" s="188" t="str">
        <f t="shared" si="38"/>
        <v>A</v>
      </c>
      <c r="C53" s="2237" cm="1">
        <f t="array" ref="C53">IFERROR(_xlfn.LET(_xlpm.k,UPPER(TRIM(N53)),_xlpm.r,_xlfn.XLOOKUP(_xlpm.k,UPPER(TRIM($AD$89:$BK$89)),$AD$92:$BK$92,_xlfn.XLOOKUP(_xlpm.k,UPPER(TRIM($AD$90:$BK$90)),$AD$92:$BK$92,_xlfn.XLOOKUP(_xlpm.k,UPPER(TRIM($AD$91:$BK$91)),$AD$92:$BK$92,0.001))),_xlpm.r*M53),0)</f>
        <v>0</v>
      </c>
      <c r="D53" s="2240" cm="1">
        <f t="array" ref="D53">IFERROR(_xlfn.LET(_xlpm.k,UPPER(TRIM(Q53)),_xlpm.r,_xlfn.XLOOKUP(_xlpm.k,UPPER(TRIM($AD$89:$BK$89)),$AD$92:$BK$92,_xlfn.XLOOKUP(_xlpm.k,UPPER(TRIM($AD$90:$BK$90)),$AD$92:$BK$92,_xlfn.XLOOKUP(_xlpm.k,UPPER(TRIM($AD$91:$BK$91)),$AD$92:$BK$92,0.001))),_xlpm.r*P53),0)</f>
        <v>0</v>
      </c>
      <c r="E53" s="2243" cm="1">
        <f t="array" ref="E53">IFERROR(_xlfn.LET(_xlpm.k,UPPER(TRIM(T53)),_xlpm.r,_xlfn.XLOOKUP(_xlpm.k,UPPER(TRIM($AD$89:$BK$89)),$AD$92:$BK$92,_xlfn.XLOOKUP(_xlpm.k,UPPER(TRIM($AD$90:$BK$90)),$AD$92:$BK$92,_xlfn.XLOOKUP(_xlpm.k,UPPER(TRIM($AD$91:$BK$91)),$AD$92:$BK$92,0.001))),_xlpm.r*S53),0)</f>
        <v>0</v>
      </c>
      <c r="F53" s="2246" cm="1">
        <f t="array" ref="F53">IFERROR(_xlfn.LET(_xlpm.k,UPPER(TRIM(W53)),_xlpm.r,_xlfn.XLOOKUP(_xlpm.k,UPPER(TRIM($AD$89:$BK$89)),$AD$92:$BK$92,_xlfn.XLOOKUP(_xlpm.k,UPPER(TRIM($AD$90:$BK$90)),$AD$92:$BK$92,_xlfn.XLOOKUP(_xlpm.k,UPPER(TRIM($AD$91:$BK$91)),$AD$92:$BK$92,0.001))),_xlpm.r*V53),0)</f>
        <v>0</v>
      </c>
      <c r="G53" s="189" cm="1">
        <f t="array" ref="G53">IFERROR(_xlfn.LET(_xlpm.k,UPPER(TRIM(Z53)),_xlpm.r,_xlfn.XLOOKUP(_xlpm.k,UPPER(TRIM($AD$89:$BK$89)),$AD$92:$BK$92,_xlfn.XLOOKUP(_xlpm.k,UPPER(TRIM($AD$90:$BK$90)),$AD$92:$BK$92,_xlfn.XLOOKUP(_xlpm.k,UPPER(TRIM($AD$91:$BK$91)),$AD$92:$BK$92,0.001))),_xlpm.r*Y53),0)</f>
        <v>0</v>
      </c>
      <c r="H53" s="190" cm="1">
        <f t="array" ref="H53">IFERROR(_xlfn.LET(_xlpm.k,UPPER(TRIM(AC53)),_xlpm.r,_xlfn.XLOOKUP(_xlpm.k,UPPER(TRIM($AD$89:$BK$89)),$AD$92:$BK$92,_xlfn.XLOOKUP(_xlpm.k,UPPER(TRIM($AD$90:$BK$90)),$AD$92:$BK$92,_xlfn.XLOOKUP(_xlpm.k,UPPER(TRIM($AD$91:$BK$91)),$AD$92:$BK$92,0.001))),_xlpm.r*AB53),0)</f>
        <v>0</v>
      </c>
      <c r="I53" s="192" t="s">
        <v>3690</v>
      </c>
      <c r="J53" s="2481" t="s">
        <v>3637</v>
      </c>
      <c r="K53" s="2250" t="s">
        <v>13</v>
      </c>
      <c r="L53" s="2209"/>
      <c r="M53" s="2210"/>
      <c r="N53" s="2213"/>
      <c r="O53" s="2212"/>
      <c r="P53" s="2211"/>
      <c r="Q53" s="2214"/>
      <c r="R53" s="2215"/>
      <c r="S53" s="2211"/>
      <c r="T53" s="199"/>
      <c r="U53" s="2216"/>
      <c r="V53" s="2211"/>
      <c r="W53" s="199"/>
      <c r="X53" s="2208"/>
      <c r="Y53" s="2211"/>
      <c r="Z53" s="199"/>
      <c r="AA53" s="2219"/>
      <c r="AB53" s="2211"/>
      <c r="AC53" s="199"/>
      <c r="AD53" s="2472" t="str">
        <f t="shared" si="13"/>
        <v>22 ►</v>
      </c>
      <c r="AE53" s="4806" t="str">
        <f t="shared" si="14"/>
        <v>bouillon de volaille</v>
      </c>
      <c r="AF53" s="4807"/>
      <c r="AG53" s="4807"/>
      <c r="AH53" s="2362">
        <v>1</v>
      </c>
      <c r="AI53" s="193">
        <f t="shared" si="15"/>
        <v>0</v>
      </c>
      <c r="AJ53" s="194">
        <f t="shared" si="16"/>
        <v>0</v>
      </c>
      <c r="AK53" s="194" t="str">
        <f t="shared" si="39"/>
        <v/>
      </c>
      <c r="AL53" s="195">
        <f t="shared" si="40"/>
        <v>0</v>
      </c>
      <c r="AM53" s="2178">
        <f t="shared" si="17"/>
        <v>0</v>
      </c>
      <c r="AN53" s="2179">
        <f t="shared" si="18"/>
        <v>0</v>
      </c>
      <c r="AO53" s="2180" t="str">
        <f t="shared" si="41"/>
        <v/>
      </c>
      <c r="AP53" s="2181">
        <f t="shared" si="42"/>
        <v>0</v>
      </c>
      <c r="AQ53" s="2251">
        <f t="shared" si="19"/>
        <v>0</v>
      </c>
      <c r="AR53" s="2252">
        <f t="shared" si="20"/>
        <v>0</v>
      </c>
      <c r="AS53" s="2253" t="str">
        <f t="shared" si="43"/>
        <v/>
      </c>
      <c r="AT53" s="2254">
        <f t="shared" si="44"/>
        <v>0</v>
      </c>
      <c r="AU53" s="2260">
        <f t="shared" si="21"/>
        <v>0</v>
      </c>
      <c r="AV53" s="2261">
        <f t="shared" si="22"/>
        <v>0</v>
      </c>
      <c r="AW53" s="2262" t="str">
        <f t="shared" si="45"/>
        <v/>
      </c>
      <c r="AX53" s="2263">
        <f t="shared" si="46"/>
        <v>0</v>
      </c>
      <c r="AY53" s="2283">
        <f t="shared" si="23"/>
        <v>0</v>
      </c>
      <c r="AZ53" s="2284">
        <f t="shared" si="24"/>
        <v>0</v>
      </c>
      <c r="BA53" s="2285" t="str">
        <f t="shared" si="31"/>
        <v/>
      </c>
      <c r="BB53" s="2286">
        <f t="shared" si="32"/>
        <v>0</v>
      </c>
      <c r="BC53" s="2271">
        <f t="shared" si="47"/>
        <v>0</v>
      </c>
      <c r="BD53" s="2272">
        <f t="shared" si="25"/>
        <v>0</v>
      </c>
      <c r="BE53" s="2273" t="str">
        <f t="shared" si="48"/>
        <v/>
      </c>
      <c r="BF53" s="2274">
        <f t="shared" si="49"/>
        <v>0</v>
      </c>
      <c r="BG53" s="2451" t="str">
        <f t="shared" si="33"/>
        <v>bouillon de volaille</v>
      </c>
      <c r="BH53" s="2153">
        <f t="shared" si="34"/>
        <v>0</v>
      </c>
      <c r="BI53" s="2154">
        <f t="shared" si="35"/>
        <v>0</v>
      </c>
      <c r="BJ53" s="2155">
        <f t="shared" si="36"/>
        <v>0</v>
      </c>
      <c r="BK53" s="2156" t="str" cm="1">
        <f t="array" aca="1" ref="BK5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3" s="2293"/>
      <c r="BM53" s="188" t="str">
        <f t="shared" si="52"/>
        <v>A</v>
      </c>
      <c r="BN53" s="2418"/>
      <c r="BO53" s="3"/>
      <c r="BP53" s="176" cm="1">
        <f t="array" ref="BP53">SUMPRODUCT(LEN(BQ53:BW53))</f>
        <v>0</v>
      </c>
      <c r="BQ53" s="177"/>
      <c r="BR53" s="178"/>
      <c r="BS53" s="178"/>
      <c r="BT53" s="178"/>
      <c r="BU53" s="178"/>
      <c r="BV53" s="178"/>
      <c r="BW53" s="179"/>
      <c r="BX53" s="3"/>
      <c r="BY53" s="2954" t="str">
        <f t="shared" si="26"/>
        <v>►</v>
      </c>
      <c r="BZ53" s="2946" t="str">
        <f t="shared" si="11"/>
        <v/>
      </c>
      <c r="CA53" s="2947" t="str">
        <f t="shared" si="37"/>
        <v/>
      </c>
      <c r="CB53" s="2957"/>
      <c r="CC53" s="2955" t="str">
        <f t="shared" si="12"/>
        <v xml:space="preserve"> ◄ ligne 53</v>
      </c>
      <c r="CD53" s="2946" t="str">
        <f t="shared" si="27"/>
        <v/>
      </c>
      <c r="CE53" s="2950" t="str">
        <f t="shared" si="28"/>
        <v/>
      </c>
      <c r="CF53" s="2951" t="str">
        <f>IF(LEN(TRIM(CK53))&gt;0,MAX(CF29:CF52)+1,"")</f>
        <v/>
      </c>
      <c r="CG53" s="2906" t="str">
        <f>IFERROR(INDEX(CK30:CK299,MATCH(ROW()-ROW(CK30)+1,CF30:CF299,0)),"")</f>
        <v/>
      </c>
      <c r="CH53" s="2944"/>
      <c r="CI53" s="2937"/>
      <c r="CJ53" s="2964"/>
      <c r="CK53" s="2961" t="str">
        <f>IF(OR(CL52="",CJ50=""),"",IF(LEN(CL52)&lt;=CJ50,CL52,IFERROR(LEFT(CL52,FIND("♦",SUBSTITUTE(LEFT(CL52,CJ50+1)," ","♦",LEN(LEFT(CL52,CJ50+1))-LEN(SUBSTITUTE(LEFT(CL52,CJ50+1)," ",""))))),LEFT(CL52,IFERROR(FIND(" ",CL52)-1,LEN(CL52))))))</f>
        <v/>
      </c>
      <c r="CL53" s="2961" t="str">
        <f t="shared" si="56"/>
        <v/>
      </c>
      <c r="CM53" s="2962" t="str">
        <f t="shared" si="55"/>
        <v>ligne 53 ►</v>
      </c>
      <c r="CN53" s="2945" t="str">
        <f>IF(CA53="","",IF(OR(CA53=0,CA53&lt;CG17),0,IF(CA53&gt;CG17,(CA53-CG17)&amp;" car. en trop",(CA53-CG17)&amp;" car.")))</f>
        <v/>
      </c>
      <c r="CO53" s="2953" t="str">
        <f>IF(CA53="","",ROUNDUP(CA53/CG17,0)&amp;" ligne(s)")</f>
        <v/>
      </c>
      <c r="CP53" s="3"/>
      <c r="CQ53" s="134"/>
      <c r="CR53" s="2414" t="s">
        <v>3854</v>
      </c>
      <c r="CS53" s="25"/>
      <c r="CT53" s="25"/>
      <c r="CU53" s="162"/>
      <c r="CV53" s="3"/>
      <c r="CW53" s="10">
        <v>1</v>
      </c>
    </row>
    <row r="54" spans="1:101" ht="21" customHeight="1">
      <c r="A54" s="3"/>
      <c r="B54" s="188" t="str">
        <f t="shared" si="38"/>
        <v>A</v>
      </c>
      <c r="C54" s="2237" cm="1">
        <f t="array" ref="C54">IFERROR(_xlfn.LET(_xlpm.k,UPPER(TRIM(N54)),_xlpm.r,_xlfn.XLOOKUP(_xlpm.k,UPPER(TRIM($AD$89:$BK$89)),$AD$92:$BK$92,_xlfn.XLOOKUP(_xlpm.k,UPPER(TRIM($AD$90:$BK$90)),$AD$92:$BK$92,_xlfn.XLOOKUP(_xlpm.k,UPPER(TRIM($AD$91:$BK$91)),$AD$92:$BK$92,0.001))),_xlpm.r*M54),0)</f>
        <v>0</v>
      </c>
      <c r="D54" s="2240" cm="1">
        <f t="array" ref="D54">IFERROR(_xlfn.LET(_xlpm.k,UPPER(TRIM(Q54)),_xlpm.r,_xlfn.XLOOKUP(_xlpm.k,UPPER(TRIM($AD$89:$BK$89)),$AD$92:$BK$92,_xlfn.XLOOKUP(_xlpm.k,UPPER(TRIM($AD$90:$BK$90)),$AD$92:$BK$92,_xlfn.XLOOKUP(_xlpm.k,UPPER(TRIM($AD$91:$BK$91)),$AD$92:$BK$92,0.001))),_xlpm.r*P54),0)</f>
        <v>0</v>
      </c>
      <c r="E54" s="2243" cm="1">
        <f t="array" ref="E54">IFERROR(_xlfn.LET(_xlpm.k,UPPER(TRIM(T54)),_xlpm.r,_xlfn.XLOOKUP(_xlpm.k,UPPER(TRIM($AD$89:$BK$89)),$AD$92:$BK$92,_xlfn.XLOOKUP(_xlpm.k,UPPER(TRIM($AD$90:$BK$90)),$AD$92:$BK$92,_xlfn.XLOOKUP(_xlpm.k,UPPER(TRIM($AD$91:$BK$91)),$AD$92:$BK$92,0.001))),_xlpm.r*S54),0)</f>
        <v>0</v>
      </c>
      <c r="F54" s="2246" cm="1">
        <f t="array" ref="F54">IFERROR(_xlfn.LET(_xlpm.k,UPPER(TRIM(W54)),_xlpm.r,_xlfn.XLOOKUP(_xlpm.k,UPPER(TRIM($AD$89:$BK$89)),$AD$92:$BK$92,_xlfn.XLOOKUP(_xlpm.k,UPPER(TRIM($AD$90:$BK$90)),$AD$92:$BK$92,_xlfn.XLOOKUP(_xlpm.k,UPPER(TRIM($AD$91:$BK$91)),$AD$92:$BK$92,0.001))),_xlpm.r*V54),0)</f>
        <v>0</v>
      </c>
      <c r="G54" s="189" cm="1">
        <f t="array" ref="G54">IFERROR(_xlfn.LET(_xlpm.k,UPPER(TRIM(Z54)),_xlpm.r,_xlfn.XLOOKUP(_xlpm.k,UPPER(TRIM($AD$89:$BK$89)),$AD$92:$BK$92,_xlfn.XLOOKUP(_xlpm.k,UPPER(TRIM($AD$90:$BK$90)),$AD$92:$BK$92,_xlfn.XLOOKUP(_xlpm.k,UPPER(TRIM($AD$91:$BK$91)),$AD$92:$BK$92,0.001))),_xlpm.r*Y54),0)</f>
        <v>0</v>
      </c>
      <c r="H54" s="190" cm="1">
        <f t="array" ref="H54">IFERROR(_xlfn.LET(_xlpm.k,UPPER(TRIM(AC54)),_xlpm.r,_xlfn.XLOOKUP(_xlpm.k,UPPER(TRIM($AD$89:$BK$89)),$AD$92:$BK$92,_xlfn.XLOOKUP(_xlpm.k,UPPER(TRIM($AD$90:$BK$90)),$AD$92:$BK$92,_xlfn.XLOOKUP(_xlpm.k,UPPER(TRIM($AD$91:$BK$91)),$AD$92:$BK$92,0.001))),_xlpm.r*AB54),0)</f>
        <v>0</v>
      </c>
      <c r="I54" s="192" t="s">
        <v>3691</v>
      </c>
      <c r="J54" s="2481" t="s">
        <v>3648</v>
      </c>
      <c r="K54" s="2250" t="s">
        <v>13</v>
      </c>
      <c r="L54" s="2209"/>
      <c r="M54" s="2210"/>
      <c r="N54" s="2213"/>
      <c r="O54" s="2212"/>
      <c r="P54" s="2211"/>
      <c r="Q54" s="2214"/>
      <c r="R54" s="2215"/>
      <c r="S54" s="2211"/>
      <c r="T54" s="199"/>
      <c r="U54" s="2216"/>
      <c r="V54" s="2211"/>
      <c r="W54" s="199"/>
      <c r="X54" s="2208"/>
      <c r="Y54" s="2211"/>
      <c r="Z54" s="199"/>
      <c r="AA54" s="2219"/>
      <c r="AB54" s="2211"/>
      <c r="AC54" s="199"/>
      <c r="AD54" s="2472" t="str">
        <f t="shared" si="13"/>
        <v>23 ►</v>
      </c>
      <c r="AE54" s="4806" t="str">
        <f t="shared" si="14"/>
        <v>concentré de tomate (facultatif)</v>
      </c>
      <c r="AF54" s="4807"/>
      <c r="AG54" s="4807"/>
      <c r="AH54" s="2362">
        <v>1</v>
      </c>
      <c r="AI54" s="193">
        <f t="shared" si="15"/>
        <v>0</v>
      </c>
      <c r="AJ54" s="194">
        <f t="shared" si="16"/>
        <v>0</v>
      </c>
      <c r="AK54" s="194" t="str">
        <f t="shared" si="39"/>
        <v/>
      </c>
      <c r="AL54" s="195">
        <f t="shared" si="40"/>
        <v>0</v>
      </c>
      <c r="AM54" s="2178">
        <f t="shared" si="17"/>
        <v>0</v>
      </c>
      <c r="AN54" s="2179">
        <f t="shared" si="18"/>
        <v>0</v>
      </c>
      <c r="AO54" s="2180" t="str">
        <f t="shared" si="41"/>
        <v/>
      </c>
      <c r="AP54" s="2181">
        <f t="shared" si="42"/>
        <v>0</v>
      </c>
      <c r="AQ54" s="2251">
        <f t="shared" si="19"/>
        <v>0</v>
      </c>
      <c r="AR54" s="2252">
        <f t="shared" si="20"/>
        <v>0</v>
      </c>
      <c r="AS54" s="2253" t="str">
        <f t="shared" si="43"/>
        <v/>
      </c>
      <c r="AT54" s="2254">
        <f t="shared" si="44"/>
        <v>0</v>
      </c>
      <c r="AU54" s="2260">
        <f t="shared" si="21"/>
        <v>0</v>
      </c>
      <c r="AV54" s="2261">
        <f t="shared" si="22"/>
        <v>0</v>
      </c>
      <c r="AW54" s="2262" t="str">
        <f t="shared" si="45"/>
        <v/>
      </c>
      <c r="AX54" s="2263">
        <f t="shared" si="46"/>
        <v>0</v>
      </c>
      <c r="AY54" s="2283">
        <f t="shared" si="23"/>
        <v>0</v>
      </c>
      <c r="AZ54" s="2284">
        <f t="shared" si="24"/>
        <v>0</v>
      </c>
      <c r="BA54" s="2285" t="str">
        <f t="shared" si="31"/>
        <v/>
      </c>
      <c r="BB54" s="2286">
        <f t="shared" si="32"/>
        <v>0</v>
      </c>
      <c r="BC54" s="2271">
        <f t="shared" si="47"/>
        <v>0</v>
      </c>
      <c r="BD54" s="2272">
        <f t="shared" si="25"/>
        <v>0</v>
      </c>
      <c r="BE54" s="2273" t="str">
        <f t="shared" si="48"/>
        <v/>
      </c>
      <c r="BF54" s="2274">
        <f t="shared" si="49"/>
        <v>0</v>
      </c>
      <c r="BG54" s="2451" t="str">
        <f t="shared" si="33"/>
        <v>concentré de tomate (facultatif)</v>
      </c>
      <c r="BH54" s="2153">
        <f t="shared" si="34"/>
        <v>0</v>
      </c>
      <c r="BI54" s="2154">
        <f t="shared" si="35"/>
        <v>0</v>
      </c>
      <c r="BJ54" s="2155">
        <f t="shared" si="36"/>
        <v>0</v>
      </c>
      <c r="BK54" s="2156" t="str" cm="1">
        <f t="array" aca="1" ref="BK5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4" s="2293"/>
      <c r="BM54" s="188" t="str">
        <f t="shared" si="52"/>
        <v>A</v>
      </c>
      <c r="BN54" s="301" t="s">
        <v>553</v>
      </c>
      <c r="BO54" s="3"/>
      <c r="BP54" s="176" cm="1">
        <f t="array" ref="BP54">SUMPRODUCT(LEN(BQ54:BW54))</f>
        <v>0</v>
      </c>
      <c r="BQ54" s="177"/>
      <c r="BR54" s="178"/>
      <c r="BS54" s="178"/>
      <c r="BT54" s="178"/>
      <c r="BU54" s="178"/>
      <c r="BV54" s="178"/>
      <c r="BW54" s="179"/>
      <c r="BX54" s="3"/>
      <c r="BY54" s="2954" t="str">
        <f t="shared" si="26"/>
        <v>►</v>
      </c>
      <c r="BZ54" s="2946" t="str">
        <f t="shared" si="11"/>
        <v/>
      </c>
      <c r="CA54" s="2947" t="str">
        <f t="shared" si="37"/>
        <v/>
      </c>
      <c r="CB54" s="2957"/>
      <c r="CC54" s="2949" t="str">
        <f t="shared" si="12"/>
        <v xml:space="preserve"> ◄ ligne 54</v>
      </c>
      <c r="CD54" s="2946" t="str">
        <f t="shared" si="27"/>
        <v/>
      </c>
      <c r="CE54" s="2950" t="str">
        <f t="shared" si="28"/>
        <v/>
      </c>
      <c r="CF54" s="2951" t="str">
        <f>IF(LEN(TRIM(CK54))&gt;0,MAX(CF29:CF53)+1,"")</f>
        <v/>
      </c>
      <c r="CG54" s="2906" t="str">
        <f>IFERROR(INDEX(CK30:CK299,MATCH(ROW()-ROW(CK30)+1,CF30:CF299,0)),"")</f>
        <v/>
      </c>
      <c r="CH54" s="2944"/>
      <c r="CI54" s="2937"/>
      <c r="CJ54" s="2370" t="str">
        <f>(SUBSTITUTE(SUBSTITUTE(CB34,CHAR(13)&amp;CHAR(10)," "),CHAR(10)," "))</f>
        <v/>
      </c>
      <c r="CK54" s="2907" t="str">
        <f>IF(OR(CJ55="",CJ56=""),"",IF(LEN(CJ55)&lt;=CJ56,CJ55,IFERROR(LEFT(CJ55,FIND("♦",SUBSTITUTE(LEFT(CJ55,CJ56+1)," ","♦",LEN(LEFT(CJ55,CJ56+1))-LEN(SUBSTITUTE(LEFT(CJ55,CJ56+1)," ",""))))),LEFT(CJ55,IFERROR(FIND(" ",CJ55)-1,LEN(CJ55))))))</f>
        <v/>
      </c>
      <c r="CL54" s="2908" t="str">
        <f>IF(CK54="","",TRIM(RIGHT(CJ55,LEN(CJ55)-LEN(CK54))))</f>
        <v/>
      </c>
      <c r="CM54" s="2952" t="str">
        <f>CC34</f>
        <v xml:space="preserve"> ◄ ligne 34</v>
      </c>
      <c r="CN54" s="2945" t="str">
        <f>IF(CA54="","",IF(OR(CA54=0,CA54&lt;CG17),0,IF(CA54&gt;CG17,(CA54-CG17)&amp;" car. en trop",(CA54-CG17)&amp;" car.")))</f>
        <v/>
      </c>
      <c r="CO54" s="2953" t="str">
        <f>IF(CA54="","",ROUNDUP(CA54/CG17,0)&amp;" ligne(s)")</f>
        <v/>
      </c>
      <c r="CP54" s="3"/>
      <c r="CQ54" s="134"/>
      <c r="CR54" s="25"/>
      <c r="CS54" s="25"/>
      <c r="CT54" s="25"/>
      <c r="CU54" s="162"/>
      <c r="CV54" s="3"/>
      <c r="CW54" s="10">
        <v>1</v>
      </c>
    </row>
    <row r="55" spans="1:101" ht="21.75" customHeight="1">
      <c r="A55" s="3"/>
      <c r="B55" s="188" t="str">
        <f t="shared" si="38"/>
        <v>A</v>
      </c>
      <c r="C55" s="2237" cm="1">
        <f t="array" ref="C55">IFERROR(_xlfn.LET(_xlpm.k,UPPER(TRIM(N55)),_xlpm.r,_xlfn.XLOOKUP(_xlpm.k,UPPER(TRIM($AD$89:$BK$89)),$AD$92:$BK$92,_xlfn.XLOOKUP(_xlpm.k,UPPER(TRIM($AD$90:$BK$90)),$AD$92:$BK$92,_xlfn.XLOOKUP(_xlpm.k,UPPER(TRIM($AD$91:$BK$91)),$AD$92:$BK$92,0.001))),_xlpm.r*M55),0)</f>
        <v>0</v>
      </c>
      <c r="D55" s="2240" cm="1">
        <f t="array" ref="D55">IFERROR(_xlfn.LET(_xlpm.k,UPPER(TRIM(Q55)),_xlpm.r,_xlfn.XLOOKUP(_xlpm.k,UPPER(TRIM($AD$89:$BK$89)),$AD$92:$BK$92,_xlfn.XLOOKUP(_xlpm.k,UPPER(TRIM($AD$90:$BK$90)),$AD$92:$BK$92,_xlfn.XLOOKUP(_xlpm.k,UPPER(TRIM($AD$91:$BK$91)),$AD$92:$BK$92,0.001))),_xlpm.r*P55),0)</f>
        <v>0</v>
      </c>
      <c r="E55" s="2243" cm="1">
        <f t="array" ref="E55">IFERROR(_xlfn.LET(_xlpm.k,UPPER(TRIM(T55)),_xlpm.r,_xlfn.XLOOKUP(_xlpm.k,UPPER(TRIM($AD$89:$BK$89)),$AD$92:$BK$92,_xlfn.XLOOKUP(_xlpm.k,UPPER(TRIM($AD$90:$BK$90)),$AD$92:$BK$92,_xlfn.XLOOKUP(_xlpm.k,UPPER(TRIM($AD$91:$BK$91)),$AD$92:$BK$92,0.001))),_xlpm.r*S55),0)</f>
        <v>0</v>
      </c>
      <c r="F55" s="2246" cm="1">
        <f t="array" ref="F55">IFERROR(_xlfn.LET(_xlpm.k,UPPER(TRIM(W55)),_xlpm.r,_xlfn.XLOOKUP(_xlpm.k,UPPER(TRIM($AD$89:$BK$89)),$AD$92:$BK$92,_xlfn.XLOOKUP(_xlpm.k,UPPER(TRIM($AD$90:$BK$90)),$AD$92:$BK$92,_xlfn.XLOOKUP(_xlpm.k,UPPER(TRIM($AD$91:$BK$91)),$AD$92:$BK$92,0.001))),_xlpm.r*V55),0)</f>
        <v>0</v>
      </c>
      <c r="G55" s="189" cm="1">
        <f t="array" ref="G55">IFERROR(_xlfn.LET(_xlpm.k,UPPER(TRIM(Z55)),_xlpm.r,_xlfn.XLOOKUP(_xlpm.k,UPPER(TRIM($AD$89:$BK$89)),$AD$92:$BK$92,_xlfn.XLOOKUP(_xlpm.k,UPPER(TRIM($AD$90:$BK$90)),$AD$92:$BK$92,_xlfn.XLOOKUP(_xlpm.k,UPPER(TRIM($AD$91:$BK$91)),$AD$92:$BK$92,0.001))),_xlpm.r*Y55),0)</f>
        <v>0</v>
      </c>
      <c r="H55" s="190" cm="1">
        <f t="array" ref="H55">IFERROR(_xlfn.LET(_xlpm.k,UPPER(TRIM(AC55)),_xlpm.r,_xlfn.XLOOKUP(_xlpm.k,UPPER(TRIM($AD$89:$BK$89)),$AD$92:$BK$92,_xlfn.XLOOKUP(_xlpm.k,UPPER(TRIM($AD$90:$BK$90)),$AD$92:$BK$92,_xlfn.XLOOKUP(_xlpm.k,UPPER(TRIM($AD$91:$BK$91)),$AD$92:$BK$92,0.001))),_xlpm.r*AB55),0)</f>
        <v>0</v>
      </c>
      <c r="I55" s="192" t="s">
        <v>3692</v>
      </c>
      <c r="J55" s="2481" t="s">
        <v>3668</v>
      </c>
      <c r="K55" s="2250" t="s">
        <v>13</v>
      </c>
      <c r="L55" s="2209"/>
      <c r="M55" s="2210"/>
      <c r="N55" s="2213"/>
      <c r="O55" s="2212"/>
      <c r="P55" s="2211"/>
      <c r="Q55" s="2214"/>
      <c r="R55" s="2215"/>
      <c r="S55" s="2211"/>
      <c r="T55" s="199"/>
      <c r="U55" s="2216"/>
      <c r="V55" s="2211"/>
      <c r="W55" s="199"/>
      <c r="X55" s="2208"/>
      <c r="Y55" s="2211"/>
      <c r="Z55" s="199"/>
      <c r="AA55" s="2219"/>
      <c r="AB55" s="2211"/>
      <c r="AC55" s="199"/>
      <c r="AD55" s="2472" t="str">
        <f t="shared" si="13"/>
        <v>24 ►</v>
      </c>
      <c r="AE55" s="4806" t="str">
        <f t="shared" si="14"/>
        <v>Coulis de tomates ou tomates fraiches pelées et épépinées</v>
      </c>
      <c r="AF55" s="4807"/>
      <c r="AG55" s="4807"/>
      <c r="AH55" s="2362">
        <v>1</v>
      </c>
      <c r="AI55" s="193">
        <f t="shared" si="15"/>
        <v>0</v>
      </c>
      <c r="AJ55" s="194">
        <f t="shared" si="16"/>
        <v>0</v>
      </c>
      <c r="AK55" s="194" t="str">
        <f t="shared" si="39"/>
        <v/>
      </c>
      <c r="AL55" s="195">
        <f t="shared" si="40"/>
        <v>0</v>
      </c>
      <c r="AM55" s="2178">
        <f t="shared" si="17"/>
        <v>0</v>
      </c>
      <c r="AN55" s="2179">
        <f t="shared" si="18"/>
        <v>0</v>
      </c>
      <c r="AO55" s="2180" t="str">
        <f t="shared" si="41"/>
        <v/>
      </c>
      <c r="AP55" s="2181">
        <f t="shared" si="42"/>
        <v>0</v>
      </c>
      <c r="AQ55" s="2251">
        <f t="shared" si="19"/>
        <v>0</v>
      </c>
      <c r="AR55" s="2252">
        <f t="shared" si="20"/>
        <v>0</v>
      </c>
      <c r="AS55" s="2253" t="str">
        <f t="shared" si="43"/>
        <v/>
      </c>
      <c r="AT55" s="2254">
        <f t="shared" si="44"/>
        <v>0</v>
      </c>
      <c r="AU55" s="2260">
        <f t="shared" si="21"/>
        <v>0</v>
      </c>
      <c r="AV55" s="2261">
        <f t="shared" si="22"/>
        <v>0</v>
      </c>
      <c r="AW55" s="2262" t="str">
        <f t="shared" si="45"/>
        <v/>
      </c>
      <c r="AX55" s="2263">
        <f t="shared" si="46"/>
        <v>0</v>
      </c>
      <c r="AY55" s="2283">
        <f t="shared" si="23"/>
        <v>0</v>
      </c>
      <c r="AZ55" s="2284">
        <f t="shared" si="24"/>
        <v>0</v>
      </c>
      <c r="BA55" s="2285" t="str">
        <f t="shared" si="31"/>
        <v/>
      </c>
      <c r="BB55" s="2286">
        <f t="shared" si="32"/>
        <v>0</v>
      </c>
      <c r="BC55" s="2271">
        <f t="shared" si="47"/>
        <v>0</v>
      </c>
      <c r="BD55" s="2272">
        <f t="shared" si="25"/>
        <v>0</v>
      </c>
      <c r="BE55" s="2273" t="str">
        <f t="shared" si="48"/>
        <v/>
      </c>
      <c r="BF55" s="2274">
        <f t="shared" si="49"/>
        <v>0</v>
      </c>
      <c r="BG55" s="2451" t="str">
        <f t="shared" si="33"/>
        <v>Coulis de tomates ou tomates fraiches pelées et épépinées</v>
      </c>
      <c r="BH55" s="2153">
        <f t="shared" si="34"/>
        <v>0</v>
      </c>
      <c r="BI55" s="2154">
        <f t="shared" si="35"/>
        <v>0</v>
      </c>
      <c r="BJ55" s="2155">
        <f t="shared" si="36"/>
        <v>0</v>
      </c>
      <c r="BK55" s="2156" t="str" cm="1">
        <f t="array" aca="1" ref="BK5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5" s="2293"/>
      <c r="BM55" s="188" t="str">
        <f t="shared" si="52"/>
        <v>A</v>
      </c>
      <c r="BN55" s="305" t="s">
        <v>563</v>
      </c>
      <c r="BO55" s="3"/>
      <c r="BP55" s="176" cm="1">
        <f t="array" ref="BP55">SUMPRODUCT(LEN(BQ55:BW55))</f>
        <v>0</v>
      </c>
      <c r="BQ55" s="177"/>
      <c r="BR55" s="178"/>
      <c r="BS55" s="178"/>
      <c r="BT55" s="178"/>
      <c r="BU55" s="178"/>
      <c r="BV55" s="178"/>
      <c r="BW55" s="179"/>
      <c r="BX55" s="3"/>
      <c r="BY55" s="2954" t="str">
        <f t="shared" si="26"/>
        <v>►</v>
      </c>
      <c r="BZ55" s="2946" t="str">
        <f t="shared" si="11"/>
        <v/>
      </c>
      <c r="CA55" s="2947" t="str">
        <f t="shared" si="37"/>
        <v/>
      </c>
      <c r="CB55" s="2957"/>
      <c r="CC55" s="2955" t="str">
        <f t="shared" si="12"/>
        <v xml:space="preserve"> ◄ ligne 55</v>
      </c>
      <c r="CD55" s="2946" t="str">
        <f t="shared" si="27"/>
        <v/>
      </c>
      <c r="CE55" s="2950" t="str">
        <f t="shared" si="28"/>
        <v/>
      </c>
      <c r="CF55" s="2951" t="str">
        <f>IF(LEN(TRIM(CK55))&gt;0,MAX(CF29:CF54)+1,"")</f>
        <v/>
      </c>
      <c r="CG55" s="2906" t="str">
        <f>IFERROR(INDEX(CK30:CK299,MATCH(ROW()-ROW(CK30)+1,CF30:CF299,0)),"")</f>
        <v/>
      </c>
      <c r="CH55" s="2944"/>
      <c r="CI55" s="2937"/>
      <c r="CJ55" s="2907" t="str">
        <f>TRIM(SUBSTITUTE(SUBSTITUTE(SUBSTITUTE(SUBSTITUTE(IF(OR(LEFT(CJ54,1)="-",LEFT(CJ54,1)="="),MID(CJ54,2,9999),CJ54),CHAR(160)," "),","," "),";"," "),"."," "))</f>
        <v/>
      </c>
      <c r="CK55" s="2908" t="str">
        <f>IF(OR(CL54="",CJ56=""),"",IF(LEN(CL54)&lt;=CJ56,CL54,IFERROR(LEFT(CL54,FIND("♦",SUBSTITUTE(LEFT(CL54,CJ56+1)," ","♦",LEN(LEFT(CL54,CJ56+1))-LEN(SUBSTITUTE(LEFT(CL54,CJ56+1)," ",""))))),LEFT(CL54,IFERROR(FIND(" ",CL54)-1,LEN(CL54))))))</f>
        <v/>
      </c>
      <c r="CL55" s="2908" t="str">
        <f>IF(CK55="","",TRIM(RIGHT(CL54,LEN(CL54)-LEN(CK55))))</f>
        <v/>
      </c>
      <c r="CM55" s="2956" t="str">
        <f t="shared" ref="CM55:CM59" si="57">"ligne "&amp;ROW()&amp;" ►"</f>
        <v>ligne 55 ►</v>
      </c>
      <c r="CN55" s="2945" t="str">
        <f>IF(CA55="","",IF(OR(CA55=0,CA55&lt;CG17),0,IF(CA55&gt;CG17,(CA55-CG17)&amp;" car. en trop",(CA55-CG17)&amp;" car.")))</f>
        <v/>
      </c>
      <c r="CO55" s="2953" t="str">
        <f>IF(CA55="","",ROUNDUP(CA55/CG17,0)&amp;" ligne(s)")</f>
        <v/>
      </c>
      <c r="CP55" s="3"/>
      <c r="CQ55" s="134"/>
      <c r="CR55" s="157" t="s">
        <v>3855</v>
      </c>
      <c r="CS55" s="25"/>
      <c r="CT55" s="25"/>
      <c r="CU55" s="162"/>
      <c r="CV55" s="3"/>
      <c r="CW55" s="10">
        <v>1</v>
      </c>
    </row>
    <row r="56" spans="1:101" ht="21.75" customHeight="1">
      <c r="A56" s="3"/>
      <c r="B56" s="188" t="str">
        <f t="shared" si="38"/>
        <v>A</v>
      </c>
      <c r="C56" s="2237" cm="1">
        <f t="array" ref="C56">IFERROR(_xlfn.LET(_xlpm.k,UPPER(TRIM(N56)),_xlpm.r,_xlfn.XLOOKUP(_xlpm.k,UPPER(TRIM($AD$89:$BK$89)),$AD$92:$BK$92,_xlfn.XLOOKUP(_xlpm.k,UPPER(TRIM($AD$90:$BK$90)),$AD$92:$BK$92,_xlfn.XLOOKUP(_xlpm.k,UPPER(TRIM($AD$91:$BK$91)),$AD$92:$BK$92,0.001))),_xlpm.r*M56),0)</f>
        <v>0</v>
      </c>
      <c r="D56" s="2240" cm="1">
        <f t="array" ref="D56">IFERROR(_xlfn.LET(_xlpm.k,UPPER(TRIM(Q56)),_xlpm.r,_xlfn.XLOOKUP(_xlpm.k,UPPER(TRIM($AD$89:$BK$89)),$AD$92:$BK$92,_xlfn.XLOOKUP(_xlpm.k,UPPER(TRIM($AD$90:$BK$90)),$AD$92:$BK$92,_xlfn.XLOOKUP(_xlpm.k,UPPER(TRIM($AD$91:$BK$91)),$AD$92:$BK$92,0.001))),_xlpm.r*P56),0)</f>
        <v>0</v>
      </c>
      <c r="E56" s="2243" cm="1">
        <f t="array" ref="E56">IFERROR(_xlfn.LET(_xlpm.k,UPPER(TRIM(T56)),_xlpm.r,_xlfn.XLOOKUP(_xlpm.k,UPPER(TRIM($AD$89:$BK$89)),$AD$92:$BK$92,_xlfn.XLOOKUP(_xlpm.k,UPPER(TRIM($AD$90:$BK$90)),$AD$92:$BK$92,_xlfn.XLOOKUP(_xlpm.k,UPPER(TRIM($AD$91:$BK$91)),$AD$92:$BK$92,0.001))),_xlpm.r*S56),0)</f>
        <v>0</v>
      </c>
      <c r="F56" s="2246" cm="1">
        <f t="array" ref="F56">IFERROR(_xlfn.LET(_xlpm.k,UPPER(TRIM(W56)),_xlpm.r,_xlfn.XLOOKUP(_xlpm.k,UPPER(TRIM($AD$89:$BK$89)),$AD$92:$BK$92,_xlfn.XLOOKUP(_xlpm.k,UPPER(TRIM($AD$90:$BK$90)),$AD$92:$BK$92,_xlfn.XLOOKUP(_xlpm.k,UPPER(TRIM($AD$91:$BK$91)),$AD$92:$BK$92,0.001))),_xlpm.r*V56),0)</f>
        <v>0</v>
      </c>
      <c r="G56" s="189" cm="1">
        <f t="array" ref="G56">IFERROR(_xlfn.LET(_xlpm.k,UPPER(TRIM(Z56)),_xlpm.r,_xlfn.XLOOKUP(_xlpm.k,UPPER(TRIM($AD$89:$BK$89)),$AD$92:$BK$92,_xlfn.XLOOKUP(_xlpm.k,UPPER(TRIM($AD$90:$BK$90)),$AD$92:$BK$92,_xlfn.XLOOKUP(_xlpm.k,UPPER(TRIM($AD$91:$BK$91)),$AD$92:$BK$92,0.001))),_xlpm.r*Y56),0)</f>
        <v>0</v>
      </c>
      <c r="H56" s="190" cm="1">
        <f t="array" ref="H56">IFERROR(_xlfn.LET(_xlpm.k,UPPER(TRIM(AC56)),_xlpm.r,_xlfn.XLOOKUP(_xlpm.k,UPPER(TRIM($AD$89:$BK$89)),$AD$92:$BK$92,_xlfn.XLOOKUP(_xlpm.k,UPPER(TRIM($AD$90:$BK$90)),$AD$92:$BK$92,_xlfn.XLOOKUP(_xlpm.k,UPPER(TRIM($AD$91:$BK$91)),$AD$92:$BK$92,0.001))),_xlpm.r*AB56),0)</f>
        <v>0</v>
      </c>
      <c r="I56" s="192" t="s">
        <v>3693</v>
      </c>
      <c r="J56" s="2481"/>
      <c r="K56" s="2250" t="s">
        <v>13</v>
      </c>
      <c r="L56" s="2209"/>
      <c r="M56" s="2210"/>
      <c r="N56" s="2213"/>
      <c r="O56" s="2212"/>
      <c r="P56" s="2211"/>
      <c r="Q56" s="2214"/>
      <c r="R56" s="2215"/>
      <c r="S56" s="2211"/>
      <c r="T56" s="199"/>
      <c r="U56" s="2216"/>
      <c r="V56" s="2211"/>
      <c r="W56" s="199"/>
      <c r="X56" s="2208"/>
      <c r="Y56" s="2211"/>
      <c r="Z56" s="199"/>
      <c r="AA56" s="2219"/>
      <c r="AB56" s="2211"/>
      <c r="AC56" s="199"/>
      <c r="AD56" s="2472" t="str">
        <f t="shared" si="13"/>
        <v>25 ►</v>
      </c>
      <c r="AE56" s="4806">
        <f t="shared" si="14"/>
        <v>0</v>
      </c>
      <c r="AF56" s="4807"/>
      <c r="AG56" s="4807"/>
      <c r="AH56" s="2362">
        <v>1</v>
      </c>
      <c r="AI56" s="193">
        <f t="shared" si="15"/>
        <v>0</v>
      </c>
      <c r="AJ56" s="194">
        <f t="shared" si="16"/>
        <v>0</v>
      </c>
      <c r="AK56" s="194" t="str">
        <f t="shared" si="39"/>
        <v/>
      </c>
      <c r="AL56" s="195">
        <f t="shared" si="40"/>
        <v>0</v>
      </c>
      <c r="AM56" s="2178">
        <f t="shared" si="17"/>
        <v>0</v>
      </c>
      <c r="AN56" s="2179">
        <f t="shared" si="18"/>
        <v>0</v>
      </c>
      <c r="AO56" s="2180" t="str">
        <f t="shared" si="41"/>
        <v/>
      </c>
      <c r="AP56" s="2181">
        <f t="shared" si="42"/>
        <v>0</v>
      </c>
      <c r="AQ56" s="2251">
        <f t="shared" si="19"/>
        <v>0</v>
      </c>
      <c r="AR56" s="2252">
        <f t="shared" si="20"/>
        <v>0</v>
      </c>
      <c r="AS56" s="2253" t="str">
        <f t="shared" si="43"/>
        <v/>
      </c>
      <c r="AT56" s="2254">
        <f t="shared" si="44"/>
        <v>0</v>
      </c>
      <c r="AU56" s="2260">
        <f t="shared" si="21"/>
        <v>0</v>
      </c>
      <c r="AV56" s="2261">
        <f t="shared" si="22"/>
        <v>0</v>
      </c>
      <c r="AW56" s="2262" t="str">
        <f t="shared" si="45"/>
        <v/>
      </c>
      <c r="AX56" s="2263">
        <f t="shared" si="46"/>
        <v>0</v>
      </c>
      <c r="AY56" s="2283">
        <f t="shared" si="23"/>
        <v>0</v>
      </c>
      <c r="AZ56" s="2284">
        <f t="shared" si="24"/>
        <v>0</v>
      </c>
      <c r="BA56" s="2285" t="str">
        <f t="shared" si="31"/>
        <v/>
      </c>
      <c r="BB56" s="2286">
        <f t="shared" si="32"/>
        <v>0</v>
      </c>
      <c r="BC56" s="2271">
        <f t="shared" si="47"/>
        <v>0</v>
      </c>
      <c r="BD56" s="2272">
        <f t="shared" si="25"/>
        <v>0</v>
      </c>
      <c r="BE56" s="2273" t="str">
        <f t="shared" si="48"/>
        <v/>
      </c>
      <c r="BF56" s="2274">
        <f t="shared" si="49"/>
        <v>0</v>
      </c>
      <c r="BG56" s="2451">
        <f t="shared" si="33"/>
        <v>0</v>
      </c>
      <c r="BH56" s="2153">
        <f t="shared" si="34"/>
        <v>0</v>
      </c>
      <c r="BI56" s="2154">
        <f t="shared" si="35"/>
        <v>0</v>
      </c>
      <c r="BJ56" s="2155">
        <f t="shared" si="36"/>
        <v>0</v>
      </c>
      <c r="BK56" s="2156" t="str" cm="1">
        <f t="array" aca="1" ref="BK5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6" s="2293"/>
      <c r="BM56" s="188" t="str">
        <f t="shared" si="52"/>
        <v>A</v>
      </c>
      <c r="BN56" s="301" t="s">
        <v>571</v>
      </c>
      <c r="BO56" s="3"/>
      <c r="BP56" s="176" cm="1">
        <f t="array" ref="BP56">SUMPRODUCT(LEN(BQ56:BW56))</f>
        <v>0</v>
      </c>
      <c r="BQ56" s="177"/>
      <c r="BR56" s="178"/>
      <c r="BS56" s="178"/>
      <c r="BT56" s="178"/>
      <c r="BU56" s="178"/>
      <c r="BV56" s="178"/>
      <c r="BW56" s="179"/>
      <c r="BX56" s="3"/>
      <c r="BY56" s="2954" t="str">
        <f t="shared" si="26"/>
        <v>►</v>
      </c>
      <c r="BZ56" s="2946" t="str">
        <f t="shared" si="11"/>
        <v/>
      </c>
      <c r="CA56" s="2947" t="str">
        <f t="shared" si="37"/>
        <v/>
      </c>
      <c r="CB56" s="2957"/>
      <c r="CC56" s="2949" t="str">
        <f t="shared" si="12"/>
        <v xml:space="preserve"> ◄ ligne 56</v>
      </c>
      <c r="CD56" s="2946" t="str">
        <f t="shared" si="27"/>
        <v/>
      </c>
      <c r="CE56" s="2950" t="str">
        <f t="shared" si="28"/>
        <v/>
      </c>
      <c r="CF56" s="2951" t="str">
        <f>IF(LEN(TRIM(CK56))&gt;0,MAX(CF29:CF55)+1,"")</f>
        <v/>
      </c>
      <c r="CG56" s="2906" t="str">
        <f>IFERROR(INDEX(CK30:CK299,MATCH(ROW()-ROW(CK30)+1,CF30:CF299,0)),"")</f>
        <v/>
      </c>
      <c r="CH56" s="2944"/>
      <c r="CI56" s="2937"/>
      <c r="CJ56" s="2909">
        <f>CG17</f>
        <v>100</v>
      </c>
      <c r="CK56" s="2908" t="str">
        <f>IF(OR(CL55="",CJ56=""),"",IF(LEN(CL55)&lt;=CJ56,CL55,IFERROR(LEFT(CL55,FIND("♦",SUBSTITUTE(LEFT(CL55,CJ56+1)," ","♦",LEN(LEFT(CL55,CJ56+1))-LEN(SUBSTITUTE(LEFT(CL55,CJ56+1)," ",""))))),LEFT(CL55,IFERROR(FIND(" ",CL55)-1,LEN(CL55))))))</f>
        <v/>
      </c>
      <c r="CL56" s="2908" t="str">
        <f t="shared" ref="CL56:CL59" si="58">IF(CK56="","",TRIM(RIGHT(CL55,LEN(CL55)-LEN(CK56))))</f>
        <v/>
      </c>
      <c r="CM56" s="2956" t="str">
        <f t="shared" si="57"/>
        <v>ligne 56 ►</v>
      </c>
      <c r="CN56" s="2945" t="str">
        <f>IF(CA56="","",IF(OR(CA56=0,CA56&lt;CG17),0,IF(CA56&gt;CG17,(CA56-CG17)&amp;" car. en trop",(CA56-CG17)&amp;" car.")))</f>
        <v/>
      </c>
      <c r="CO56" s="2953" t="str">
        <f>IF(CA56="","",ROUNDUP(CA56/CG17,0)&amp;" ligne(s)")</f>
        <v/>
      </c>
      <c r="CP56" s="3"/>
      <c r="CQ56" s="134"/>
      <c r="CR56" s="25" t="s">
        <v>3871</v>
      </c>
      <c r="CS56" s="25"/>
      <c r="CT56" s="25"/>
      <c r="CU56" s="162"/>
      <c r="CV56" s="3"/>
      <c r="CW56" s="10">
        <v>1</v>
      </c>
    </row>
    <row r="57" spans="1:101" ht="21.75" customHeight="1">
      <c r="A57" s="3"/>
      <c r="B57" s="188" t="str">
        <f t="shared" si="38"/>
        <v>A</v>
      </c>
      <c r="C57" s="2237" cm="1">
        <f t="array" ref="C57">IFERROR(_xlfn.LET(_xlpm.k,UPPER(TRIM(N57)),_xlpm.r,_xlfn.XLOOKUP(_xlpm.k,UPPER(TRIM($AD$89:$BK$89)),$AD$92:$BK$92,_xlfn.XLOOKUP(_xlpm.k,UPPER(TRIM($AD$90:$BK$90)),$AD$92:$BK$92,_xlfn.XLOOKUP(_xlpm.k,UPPER(TRIM($AD$91:$BK$91)),$AD$92:$BK$92,0.001))),_xlpm.r*M57),0)</f>
        <v>0</v>
      </c>
      <c r="D57" s="2240" cm="1">
        <f t="array" ref="D57">IFERROR(_xlfn.LET(_xlpm.k,UPPER(TRIM(Q57)),_xlpm.r,_xlfn.XLOOKUP(_xlpm.k,UPPER(TRIM($AD$89:$BK$89)),$AD$92:$BK$92,_xlfn.XLOOKUP(_xlpm.k,UPPER(TRIM($AD$90:$BK$90)),$AD$92:$BK$92,_xlfn.XLOOKUP(_xlpm.k,UPPER(TRIM($AD$91:$BK$91)),$AD$92:$BK$92,0.001))),_xlpm.r*P57),0)</f>
        <v>0</v>
      </c>
      <c r="E57" s="2243" cm="1">
        <f t="array" ref="E57">IFERROR(_xlfn.LET(_xlpm.k,UPPER(TRIM(T57)),_xlpm.r,_xlfn.XLOOKUP(_xlpm.k,UPPER(TRIM($AD$89:$BK$89)),$AD$92:$BK$92,_xlfn.XLOOKUP(_xlpm.k,UPPER(TRIM($AD$90:$BK$90)),$AD$92:$BK$92,_xlfn.XLOOKUP(_xlpm.k,UPPER(TRIM($AD$91:$BK$91)),$AD$92:$BK$92,0.001))),_xlpm.r*S57),0)</f>
        <v>0</v>
      </c>
      <c r="F57" s="2246" cm="1">
        <f t="array" ref="F57">IFERROR(_xlfn.LET(_xlpm.k,UPPER(TRIM(W57)),_xlpm.r,_xlfn.XLOOKUP(_xlpm.k,UPPER(TRIM($AD$89:$BK$89)),$AD$92:$BK$92,_xlfn.XLOOKUP(_xlpm.k,UPPER(TRIM($AD$90:$BK$90)),$AD$92:$BK$92,_xlfn.XLOOKUP(_xlpm.k,UPPER(TRIM($AD$91:$BK$91)),$AD$92:$BK$92,0.001))),_xlpm.r*V57),0)</f>
        <v>0</v>
      </c>
      <c r="G57" s="189" cm="1">
        <f t="array" ref="G57">IFERROR(_xlfn.LET(_xlpm.k,UPPER(TRIM(Z57)),_xlpm.r,_xlfn.XLOOKUP(_xlpm.k,UPPER(TRIM($AD$89:$BK$89)),$AD$92:$BK$92,_xlfn.XLOOKUP(_xlpm.k,UPPER(TRIM($AD$90:$BK$90)),$AD$92:$BK$92,_xlfn.XLOOKUP(_xlpm.k,UPPER(TRIM($AD$91:$BK$91)),$AD$92:$BK$92,0.001))),_xlpm.r*Y57),0)</f>
        <v>0</v>
      </c>
      <c r="H57" s="190" cm="1">
        <f t="array" ref="H57">IFERROR(_xlfn.LET(_xlpm.k,UPPER(TRIM(AC57)),_xlpm.r,_xlfn.XLOOKUP(_xlpm.k,UPPER(TRIM($AD$89:$BK$89)),$AD$92:$BK$92,_xlfn.XLOOKUP(_xlpm.k,UPPER(TRIM($AD$90:$BK$90)),$AD$92:$BK$92,_xlfn.XLOOKUP(_xlpm.k,UPPER(TRIM($AD$91:$BK$91)),$AD$92:$BK$92,0.001))),_xlpm.r*AB57),0)</f>
        <v>0</v>
      </c>
      <c r="I57" s="192" t="s">
        <v>3694</v>
      </c>
      <c r="J57" s="2481" t="s">
        <v>3726</v>
      </c>
      <c r="K57" s="2250" t="s">
        <v>13</v>
      </c>
      <c r="L57" s="2209"/>
      <c r="M57" s="2210"/>
      <c r="N57" s="2213"/>
      <c r="O57" s="2212"/>
      <c r="P57" s="2211"/>
      <c r="Q57" s="2214"/>
      <c r="R57" s="2215"/>
      <c r="S57" s="2211"/>
      <c r="T57" s="199"/>
      <c r="U57" s="2216"/>
      <c r="V57" s="2211"/>
      <c r="W57" s="199"/>
      <c r="X57" s="2208"/>
      <c r="Y57" s="2211"/>
      <c r="Z57" s="199"/>
      <c r="AA57" s="2219"/>
      <c r="AB57" s="2211"/>
      <c r="AC57" s="199"/>
      <c r="AD57" s="2472" t="str">
        <f t="shared" si="13"/>
        <v>26 ►</v>
      </c>
      <c r="AE57" s="4806" t="str">
        <f t="shared" si="14"/>
        <v>ail rose de Lautrec gousses</v>
      </c>
      <c r="AF57" s="4807"/>
      <c r="AG57" s="4807"/>
      <c r="AH57" s="2362">
        <v>1</v>
      </c>
      <c r="AI57" s="193">
        <f t="shared" si="15"/>
        <v>0</v>
      </c>
      <c r="AJ57" s="194">
        <f t="shared" si="16"/>
        <v>0</v>
      </c>
      <c r="AK57" s="194" t="str">
        <f t="shared" si="39"/>
        <v/>
      </c>
      <c r="AL57" s="195">
        <f t="shared" si="40"/>
        <v>0</v>
      </c>
      <c r="AM57" s="2178">
        <f t="shared" si="17"/>
        <v>0</v>
      </c>
      <c r="AN57" s="2179">
        <f t="shared" si="18"/>
        <v>0</v>
      </c>
      <c r="AO57" s="2180" t="str">
        <f t="shared" si="41"/>
        <v/>
      </c>
      <c r="AP57" s="2181">
        <f t="shared" si="42"/>
        <v>0</v>
      </c>
      <c r="AQ57" s="2251">
        <f t="shared" si="19"/>
        <v>0</v>
      </c>
      <c r="AR57" s="2252">
        <f t="shared" si="20"/>
        <v>0</v>
      </c>
      <c r="AS57" s="2253" t="str">
        <f t="shared" si="43"/>
        <v/>
      </c>
      <c r="AT57" s="2254">
        <f t="shared" si="44"/>
        <v>0</v>
      </c>
      <c r="AU57" s="2260">
        <f t="shared" si="21"/>
        <v>0</v>
      </c>
      <c r="AV57" s="2261">
        <f t="shared" si="22"/>
        <v>0</v>
      </c>
      <c r="AW57" s="2262" t="str">
        <f t="shared" si="45"/>
        <v/>
      </c>
      <c r="AX57" s="2263">
        <f t="shared" si="46"/>
        <v>0</v>
      </c>
      <c r="AY57" s="2283">
        <f t="shared" si="23"/>
        <v>0</v>
      </c>
      <c r="AZ57" s="2284">
        <f t="shared" si="24"/>
        <v>0</v>
      </c>
      <c r="BA57" s="2285" t="str">
        <f t="shared" si="31"/>
        <v/>
      </c>
      <c r="BB57" s="2286">
        <f t="shared" si="32"/>
        <v>0</v>
      </c>
      <c r="BC57" s="2271">
        <f t="shared" si="47"/>
        <v>0</v>
      </c>
      <c r="BD57" s="2272">
        <f t="shared" si="25"/>
        <v>0</v>
      </c>
      <c r="BE57" s="2273" t="str">
        <f t="shared" si="48"/>
        <v/>
      </c>
      <c r="BF57" s="2274">
        <f t="shared" si="49"/>
        <v>0</v>
      </c>
      <c r="BG57" s="2451" t="str">
        <f t="shared" si="33"/>
        <v>ail rose de Lautrec gousses</v>
      </c>
      <c r="BH57" s="2153">
        <f t="shared" si="34"/>
        <v>0</v>
      </c>
      <c r="BI57" s="2154">
        <f t="shared" si="35"/>
        <v>0</v>
      </c>
      <c r="BJ57" s="2155">
        <f t="shared" si="36"/>
        <v>0</v>
      </c>
      <c r="BK57" s="2156" t="str" cm="1">
        <f t="array" aca="1" ref="BK5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7" s="2293"/>
      <c r="BM57" s="188" t="str">
        <f t="shared" si="52"/>
        <v>A</v>
      </c>
      <c r="BN57" s="305" t="s">
        <v>590</v>
      </c>
      <c r="BO57" s="3"/>
      <c r="BP57" s="176" cm="1">
        <f t="array" ref="BP57">SUMPRODUCT(LEN(BQ57:BW57))</f>
        <v>0</v>
      </c>
      <c r="BQ57" s="177"/>
      <c r="BR57" s="178"/>
      <c r="BS57" s="178"/>
      <c r="BT57" s="178"/>
      <c r="BU57" s="178"/>
      <c r="BV57" s="178"/>
      <c r="BW57" s="179"/>
      <c r="BX57" s="3"/>
      <c r="BY57" s="2954" t="str">
        <f t="shared" si="26"/>
        <v>►</v>
      </c>
      <c r="BZ57" s="2946" t="str">
        <f t="shared" si="11"/>
        <v/>
      </c>
      <c r="CA57" s="2947" t="str">
        <f t="shared" si="37"/>
        <v/>
      </c>
      <c r="CB57" s="2957"/>
      <c r="CC57" s="2955" t="str">
        <f t="shared" si="12"/>
        <v xml:space="preserve"> ◄ ligne 57</v>
      </c>
      <c r="CD57" s="2946" t="str">
        <f t="shared" si="27"/>
        <v/>
      </c>
      <c r="CE57" s="2950" t="str">
        <f t="shared" si="28"/>
        <v/>
      </c>
      <c r="CF57" s="2951" t="str">
        <f>IF(LEN(TRIM(CK57))&gt;0,MAX(CF29:CF56)+1,"")</f>
        <v/>
      </c>
      <c r="CG57" s="2906" t="str">
        <f>IFERROR(INDEX(CK30:CK299,MATCH(ROW()-ROW(CK30)+1,CF30:CF299,0)),"")</f>
        <v/>
      </c>
      <c r="CH57" s="2944"/>
      <c r="CI57" s="2937"/>
      <c r="CJ57" s="2907"/>
      <c r="CK57" s="2908" t="str">
        <f>IF(OR(CL56="",CJ56=""),"",IF(LEN(CL56)&lt;=CJ56,CL56,IFERROR(LEFT(CL56,FIND("♦",SUBSTITUTE(LEFT(CL56,CJ56+1)," ","♦",LEN(LEFT(CL56,CJ56+1))-LEN(SUBSTITUTE(LEFT(CL56,CJ56+1)," ",""))))),LEFT(CL56,IFERROR(FIND(" ",CL56)-1,LEN(CL56))))))</f>
        <v/>
      </c>
      <c r="CL57" s="2908" t="str">
        <f t="shared" si="58"/>
        <v/>
      </c>
      <c r="CM57" s="2956" t="str">
        <f t="shared" si="57"/>
        <v>ligne 57 ►</v>
      </c>
      <c r="CN57" s="2945" t="str">
        <f>IF(CA57="","",IF(OR(CA57=0,CA57&lt;CG17),0,IF(CA57&gt;CG17,(CA57-CG17)&amp;" car. en trop",(CA57-CG17)&amp;" car.")))</f>
        <v/>
      </c>
      <c r="CO57" s="2953" t="str">
        <f>IF(CA57="","",ROUNDUP(CA57/CG17,0)&amp;" ligne(s)")</f>
        <v/>
      </c>
      <c r="CP57" s="3"/>
      <c r="CQ57" s="134"/>
      <c r="CR57" s="25" t="s">
        <v>3870</v>
      </c>
      <c r="CS57" s="25"/>
      <c r="CT57" s="25"/>
      <c r="CU57" s="162"/>
      <c r="CV57" s="3"/>
      <c r="CW57" s="10">
        <v>1</v>
      </c>
    </row>
    <row r="58" spans="1:101" ht="21.75" customHeight="1">
      <c r="A58" s="3"/>
      <c r="B58" s="188" t="str">
        <f t="shared" si="38"/>
        <v>A</v>
      </c>
      <c r="C58" s="2237" cm="1">
        <f t="array" ref="C58">IFERROR(_xlfn.LET(_xlpm.k,UPPER(TRIM(N58)),_xlpm.r,_xlfn.XLOOKUP(_xlpm.k,UPPER(TRIM($AD$89:$BK$89)),$AD$92:$BK$92,_xlfn.XLOOKUP(_xlpm.k,UPPER(TRIM($AD$90:$BK$90)),$AD$92:$BK$92,_xlfn.XLOOKUP(_xlpm.k,UPPER(TRIM($AD$91:$BK$91)),$AD$92:$BK$92,0.001))),_xlpm.r*M58),0)</f>
        <v>0</v>
      </c>
      <c r="D58" s="2240" cm="1">
        <f t="array" ref="D58">IFERROR(_xlfn.LET(_xlpm.k,UPPER(TRIM(Q58)),_xlpm.r,_xlfn.XLOOKUP(_xlpm.k,UPPER(TRIM($AD$89:$BK$89)),$AD$92:$BK$92,_xlfn.XLOOKUP(_xlpm.k,UPPER(TRIM($AD$90:$BK$90)),$AD$92:$BK$92,_xlfn.XLOOKUP(_xlpm.k,UPPER(TRIM($AD$91:$BK$91)),$AD$92:$BK$92,0.001))),_xlpm.r*P58),0)</f>
        <v>0</v>
      </c>
      <c r="E58" s="2243" cm="1">
        <f t="array" ref="E58">IFERROR(_xlfn.LET(_xlpm.k,UPPER(TRIM(T58)),_xlpm.r,_xlfn.XLOOKUP(_xlpm.k,UPPER(TRIM($AD$89:$BK$89)),$AD$92:$BK$92,_xlfn.XLOOKUP(_xlpm.k,UPPER(TRIM($AD$90:$BK$90)),$AD$92:$BK$92,_xlfn.XLOOKUP(_xlpm.k,UPPER(TRIM($AD$91:$BK$91)),$AD$92:$BK$92,0.001))),_xlpm.r*S58),0)</f>
        <v>0</v>
      </c>
      <c r="F58" s="2246" cm="1">
        <f t="array" ref="F58">IFERROR(_xlfn.LET(_xlpm.k,UPPER(TRIM(W58)),_xlpm.r,_xlfn.XLOOKUP(_xlpm.k,UPPER(TRIM($AD$89:$BK$89)),$AD$92:$BK$92,_xlfn.XLOOKUP(_xlpm.k,UPPER(TRIM($AD$90:$BK$90)),$AD$92:$BK$92,_xlfn.XLOOKUP(_xlpm.k,UPPER(TRIM($AD$91:$BK$91)),$AD$92:$BK$92,0.001))),_xlpm.r*V58),0)</f>
        <v>0</v>
      </c>
      <c r="G58" s="189" cm="1">
        <f t="array" ref="G58">IFERROR(_xlfn.LET(_xlpm.k,UPPER(TRIM(Z58)),_xlpm.r,_xlfn.XLOOKUP(_xlpm.k,UPPER(TRIM($AD$89:$BK$89)),$AD$92:$BK$92,_xlfn.XLOOKUP(_xlpm.k,UPPER(TRIM($AD$90:$BK$90)),$AD$92:$BK$92,_xlfn.XLOOKUP(_xlpm.k,UPPER(TRIM($AD$91:$BK$91)),$AD$92:$BK$92,0.001))),_xlpm.r*Y58),0)</f>
        <v>0</v>
      </c>
      <c r="H58" s="190" cm="1">
        <f t="array" ref="H58">IFERROR(_xlfn.LET(_xlpm.k,UPPER(TRIM(AC58)),_xlpm.r,_xlfn.XLOOKUP(_xlpm.k,UPPER(TRIM($AD$89:$BK$89)),$AD$92:$BK$92,_xlfn.XLOOKUP(_xlpm.k,UPPER(TRIM($AD$90:$BK$90)),$AD$92:$BK$92,_xlfn.XLOOKUP(_xlpm.k,UPPER(TRIM($AD$91:$BK$91)),$AD$92:$BK$92,0.001))),_xlpm.r*AB58),0)</f>
        <v>0</v>
      </c>
      <c r="I58" s="192" t="s">
        <v>3695</v>
      </c>
      <c r="J58" s="2481" t="s">
        <v>3629</v>
      </c>
      <c r="K58" s="2250" t="s">
        <v>13</v>
      </c>
      <c r="L58" s="2209"/>
      <c r="M58" s="2210"/>
      <c r="N58" s="2213"/>
      <c r="O58" s="2212"/>
      <c r="P58" s="2211"/>
      <c r="Q58" s="2214"/>
      <c r="R58" s="2215"/>
      <c r="S58" s="2211"/>
      <c r="T58" s="199"/>
      <c r="U58" s="2216"/>
      <c r="V58" s="2211"/>
      <c r="W58" s="199"/>
      <c r="X58" s="2208"/>
      <c r="Y58" s="2211"/>
      <c r="Z58" s="199"/>
      <c r="AA58" s="2219"/>
      <c r="AB58" s="2211"/>
      <c r="AC58" s="199"/>
      <c r="AD58" s="2472" t="str">
        <f t="shared" si="13"/>
        <v>27 ►</v>
      </c>
      <c r="AE58" s="4806" t="str">
        <f t="shared" si="14"/>
        <v>carottes</v>
      </c>
      <c r="AF58" s="4807"/>
      <c r="AG58" s="4807"/>
      <c r="AH58" s="2362">
        <v>1</v>
      </c>
      <c r="AI58" s="193">
        <f t="shared" si="15"/>
        <v>0</v>
      </c>
      <c r="AJ58" s="194">
        <f t="shared" si="16"/>
        <v>0</v>
      </c>
      <c r="AK58" s="194" t="str">
        <f t="shared" si="39"/>
        <v/>
      </c>
      <c r="AL58" s="195">
        <f t="shared" si="40"/>
        <v>0</v>
      </c>
      <c r="AM58" s="2178">
        <f t="shared" si="17"/>
        <v>0</v>
      </c>
      <c r="AN58" s="2179">
        <f t="shared" si="18"/>
        <v>0</v>
      </c>
      <c r="AO58" s="2180" t="str">
        <f t="shared" si="41"/>
        <v/>
      </c>
      <c r="AP58" s="2181">
        <f t="shared" si="42"/>
        <v>0</v>
      </c>
      <c r="AQ58" s="2251">
        <f t="shared" si="19"/>
        <v>0</v>
      </c>
      <c r="AR58" s="2252">
        <f t="shared" si="20"/>
        <v>0</v>
      </c>
      <c r="AS58" s="2253" t="str">
        <f t="shared" si="43"/>
        <v/>
      </c>
      <c r="AT58" s="2254">
        <f t="shared" si="44"/>
        <v>0</v>
      </c>
      <c r="AU58" s="2260">
        <f t="shared" si="21"/>
        <v>0</v>
      </c>
      <c r="AV58" s="2261">
        <f t="shared" si="22"/>
        <v>0</v>
      </c>
      <c r="AW58" s="2262" t="str">
        <f t="shared" si="45"/>
        <v/>
      </c>
      <c r="AX58" s="2263">
        <f t="shared" si="46"/>
        <v>0</v>
      </c>
      <c r="AY58" s="2283">
        <f t="shared" si="23"/>
        <v>0</v>
      </c>
      <c r="AZ58" s="2284">
        <f t="shared" si="24"/>
        <v>0</v>
      </c>
      <c r="BA58" s="2285" t="str">
        <f t="shared" si="31"/>
        <v/>
      </c>
      <c r="BB58" s="2286">
        <f t="shared" si="32"/>
        <v>0</v>
      </c>
      <c r="BC58" s="2271">
        <f t="shared" si="47"/>
        <v>0</v>
      </c>
      <c r="BD58" s="2272">
        <f t="shared" si="25"/>
        <v>0</v>
      </c>
      <c r="BE58" s="2273" t="str">
        <f t="shared" si="48"/>
        <v/>
      </c>
      <c r="BF58" s="2274">
        <f t="shared" si="49"/>
        <v>0</v>
      </c>
      <c r="BG58" s="2451" t="str">
        <f t="shared" si="33"/>
        <v>carottes</v>
      </c>
      <c r="BH58" s="2153">
        <f t="shared" si="34"/>
        <v>0</v>
      </c>
      <c r="BI58" s="2154">
        <f t="shared" si="35"/>
        <v>0</v>
      </c>
      <c r="BJ58" s="2155">
        <f t="shared" si="36"/>
        <v>0</v>
      </c>
      <c r="BK58" s="2156" t="str" cm="1">
        <f t="array" aca="1" ref="BK5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8" s="2293"/>
      <c r="BM58" s="188" t="str">
        <f t="shared" si="52"/>
        <v>A</v>
      </c>
      <c r="BN58" s="2418"/>
      <c r="BO58" s="3"/>
      <c r="BP58" s="176" cm="1">
        <f t="array" ref="BP58">SUMPRODUCT(LEN(BQ58:BW58))</f>
        <v>0</v>
      </c>
      <c r="BQ58" s="177"/>
      <c r="BR58" s="178"/>
      <c r="BS58" s="178"/>
      <c r="BT58" s="178"/>
      <c r="BU58" s="178"/>
      <c r="BV58" s="178"/>
      <c r="BW58" s="179"/>
      <c r="BX58" s="3"/>
      <c r="BY58" s="2954" t="str">
        <f t="shared" si="26"/>
        <v>►</v>
      </c>
      <c r="BZ58" s="2946" t="str">
        <f t="shared" si="11"/>
        <v/>
      </c>
      <c r="CA58" s="2947" t="str">
        <f t="shared" si="37"/>
        <v/>
      </c>
      <c r="CB58" s="2957"/>
      <c r="CC58" s="2949" t="str">
        <f t="shared" si="12"/>
        <v xml:space="preserve"> ◄ ligne 58</v>
      </c>
      <c r="CD58" s="2946" t="str">
        <f t="shared" si="27"/>
        <v/>
      </c>
      <c r="CE58" s="2950" t="str">
        <f t="shared" si="28"/>
        <v/>
      </c>
      <c r="CF58" s="2951" t="str">
        <f>IF(LEN(TRIM(CK58))&gt;0,MAX(CF29:CF57)+1,"")</f>
        <v/>
      </c>
      <c r="CG58" s="2906" t="str">
        <f>IFERROR(INDEX(CK30:CK299,MATCH(ROW()-ROW(CK30)+1,CF30:CF299,0)),"")</f>
        <v/>
      </c>
      <c r="CH58" s="2944"/>
      <c r="CI58" s="2937"/>
      <c r="CJ58" s="2958"/>
      <c r="CK58" s="2908" t="str">
        <f>IF(OR(CL57="",CJ56=""),"",IF(LEN(CL57)&lt;=CJ56,CL57,IFERROR(LEFT(CL57,FIND("♦",SUBSTITUTE(LEFT(CL57,CJ56+1)," ","♦",LEN(LEFT(CL57,CJ56+1))-LEN(SUBSTITUTE(LEFT(CL57,CJ56+1)," ",""))))),LEFT(CL57,IFERROR(FIND(" ",CL57)-1,LEN(CL57))))))</f>
        <v/>
      </c>
      <c r="CL58" s="2908" t="str">
        <f t="shared" si="58"/>
        <v/>
      </c>
      <c r="CM58" s="2956" t="str">
        <f t="shared" si="57"/>
        <v>ligne 58 ►</v>
      </c>
      <c r="CN58" s="2945" t="str">
        <f>IF(CA58="","",IF(OR(CA58=0,CA58&lt;CG17),0,IF(CA58&gt;CG17,(CA58-CG17)&amp;" car. en trop",(CA58-CG17)&amp;" car.")))</f>
        <v/>
      </c>
      <c r="CO58" s="2953" t="str">
        <f>IF(CA58="","",ROUNDUP(CA58/CG17,0)&amp;" ligne(s)")</f>
        <v/>
      </c>
      <c r="CP58" s="3"/>
      <c r="CQ58" s="134"/>
      <c r="CR58" s="25"/>
      <c r="CS58" s="25"/>
      <c r="CT58" s="25"/>
      <c r="CU58" s="162"/>
      <c r="CV58" s="3"/>
      <c r="CW58" s="10">
        <v>1</v>
      </c>
    </row>
    <row r="59" spans="1:101" ht="21.75" customHeight="1">
      <c r="A59" s="3"/>
      <c r="B59" s="188" t="str">
        <f t="shared" si="38"/>
        <v>A</v>
      </c>
      <c r="C59" s="2237" cm="1">
        <f t="array" ref="C59">IFERROR(_xlfn.LET(_xlpm.k,UPPER(TRIM(N59)),_xlpm.r,_xlfn.XLOOKUP(_xlpm.k,UPPER(TRIM($AD$89:$BK$89)),$AD$92:$BK$92,_xlfn.XLOOKUP(_xlpm.k,UPPER(TRIM($AD$90:$BK$90)),$AD$92:$BK$92,_xlfn.XLOOKUP(_xlpm.k,UPPER(TRIM($AD$91:$BK$91)),$AD$92:$BK$92,0.001))),_xlpm.r*M59),0)</f>
        <v>0</v>
      </c>
      <c r="D59" s="2240" cm="1">
        <f t="array" ref="D59">IFERROR(_xlfn.LET(_xlpm.k,UPPER(TRIM(Q59)),_xlpm.r,_xlfn.XLOOKUP(_xlpm.k,UPPER(TRIM($AD$89:$BK$89)),$AD$92:$BK$92,_xlfn.XLOOKUP(_xlpm.k,UPPER(TRIM($AD$90:$BK$90)),$AD$92:$BK$92,_xlfn.XLOOKUP(_xlpm.k,UPPER(TRIM($AD$91:$BK$91)),$AD$92:$BK$92,0.001))),_xlpm.r*P59),0)</f>
        <v>0</v>
      </c>
      <c r="E59" s="2243" cm="1">
        <f t="array" ref="E59">IFERROR(_xlfn.LET(_xlpm.k,UPPER(TRIM(T59)),_xlpm.r,_xlfn.XLOOKUP(_xlpm.k,UPPER(TRIM($AD$89:$BK$89)),$AD$92:$BK$92,_xlfn.XLOOKUP(_xlpm.k,UPPER(TRIM($AD$90:$BK$90)),$AD$92:$BK$92,_xlfn.XLOOKUP(_xlpm.k,UPPER(TRIM($AD$91:$BK$91)),$AD$92:$BK$92,0.001))),_xlpm.r*S59),0)</f>
        <v>0</v>
      </c>
      <c r="F59" s="2246" cm="1">
        <f t="array" ref="F59">IFERROR(_xlfn.LET(_xlpm.k,UPPER(TRIM(W59)),_xlpm.r,_xlfn.XLOOKUP(_xlpm.k,UPPER(TRIM($AD$89:$BK$89)),$AD$92:$BK$92,_xlfn.XLOOKUP(_xlpm.k,UPPER(TRIM($AD$90:$BK$90)),$AD$92:$BK$92,_xlfn.XLOOKUP(_xlpm.k,UPPER(TRIM($AD$91:$BK$91)),$AD$92:$BK$92,0.001))),_xlpm.r*V59),0)</f>
        <v>0</v>
      </c>
      <c r="G59" s="189" cm="1">
        <f t="array" ref="G59">IFERROR(_xlfn.LET(_xlpm.k,UPPER(TRIM(Z59)),_xlpm.r,_xlfn.XLOOKUP(_xlpm.k,UPPER(TRIM($AD$89:$BK$89)),$AD$92:$BK$92,_xlfn.XLOOKUP(_xlpm.k,UPPER(TRIM($AD$90:$BK$90)),$AD$92:$BK$92,_xlfn.XLOOKUP(_xlpm.k,UPPER(TRIM($AD$91:$BK$91)),$AD$92:$BK$92,0.001))),_xlpm.r*Y59),0)</f>
        <v>0</v>
      </c>
      <c r="H59" s="190" cm="1">
        <f t="array" ref="H59">IFERROR(_xlfn.LET(_xlpm.k,UPPER(TRIM(AC59)),_xlpm.r,_xlfn.XLOOKUP(_xlpm.k,UPPER(TRIM($AD$89:$BK$89)),$AD$92:$BK$92,_xlfn.XLOOKUP(_xlpm.k,UPPER(TRIM($AD$90:$BK$90)),$AD$92:$BK$92,_xlfn.XLOOKUP(_xlpm.k,UPPER(TRIM($AD$91:$BK$91)),$AD$92:$BK$92,0.001))),_xlpm.r*AB59),0)</f>
        <v>0</v>
      </c>
      <c r="I59" s="192" t="s">
        <v>3696</v>
      </c>
      <c r="J59" s="2481" t="s">
        <v>3644</v>
      </c>
      <c r="K59" s="2250" t="s">
        <v>13</v>
      </c>
      <c r="L59" s="2209"/>
      <c r="M59" s="2210"/>
      <c r="N59" s="2213"/>
      <c r="O59" s="2212"/>
      <c r="P59" s="2211"/>
      <c r="Q59" s="2214"/>
      <c r="R59" s="2215"/>
      <c r="S59" s="2211"/>
      <c r="T59" s="199"/>
      <c r="U59" s="2216"/>
      <c r="V59" s="2211"/>
      <c r="W59" s="199"/>
      <c r="X59" s="2208"/>
      <c r="Y59" s="2211"/>
      <c r="Z59" s="199"/>
      <c r="AA59" s="2219"/>
      <c r="AB59" s="2211"/>
      <c r="AC59" s="199"/>
      <c r="AD59" s="2472" t="str">
        <f t="shared" si="13"/>
        <v>28 ►</v>
      </c>
      <c r="AE59" s="4806" t="str">
        <f t="shared" si="14"/>
        <v>céleri branche</v>
      </c>
      <c r="AF59" s="4807"/>
      <c r="AG59" s="4807"/>
      <c r="AH59" s="2362">
        <v>1</v>
      </c>
      <c r="AI59" s="193">
        <f t="shared" si="15"/>
        <v>0</v>
      </c>
      <c r="AJ59" s="194">
        <f t="shared" si="16"/>
        <v>0</v>
      </c>
      <c r="AK59" s="194" t="str">
        <f t="shared" si="39"/>
        <v/>
      </c>
      <c r="AL59" s="195">
        <f t="shared" si="40"/>
        <v>0</v>
      </c>
      <c r="AM59" s="2178">
        <f t="shared" si="17"/>
        <v>0</v>
      </c>
      <c r="AN59" s="2179">
        <f t="shared" si="18"/>
        <v>0</v>
      </c>
      <c r="AO59" s="2180" t="str">
        <f t="shared" si="41"/>
        <v/>
      </c>
      <c r="AP59" s="2181">
        <f t="shared" si="42"/>
        <v>0</v>
      </c>
      <c r="AQ59" s="2251">
        <f t="shared" si="19"/>
        <v>0</v>
      </c>
      <c r="AR59" s="2252">
        <f t="shared" si="20"/>
        <v>0</v>
      </c>
      <c r="AS59" s="2253" t="str">
        <f t="shared" si="43"/>
        <v/>
      </c>
      <c r="AT59" s="2254">
        <f t="shared" si="44"/>
        <v>0</v>
      </c>
      <c r="AU59" s="2260">
        <f t="shared" si="21"/>
        <v>0</v>
      </c>
      <c r="AV59" s="2261">
        <f t="shared" si="22"/>
        <v>0</v>
      </c>
      <c r="AW59" s="2262" t="str">
        <f t="shared" si="45"/>
        <v/>
      </c>
      <c r="AX59" s="2263">
        <f t="shared" si="46"/>
        <v>0</v>
      </c>
      <c r="AY59" s="2283">
        <f t="shared" si="23"/>
        <v>0</v>
      </c>
      <c r="AZ59" s="2284">
        <f t="shared" si="24"/>
        <v>0</v>
      </c>
      <c r="BA59" s="2285" t="str">
        <f t="shared" si="31"/>
        <v/>
      </c>
      <c r="BB59" s="2286">
        <f t="shared" si="32"/>
        <v>0</v>
      </c>
      <c r="BC59" s="2271">
        <f t="shared" si="47"/>
        <v>0</v>
      </c>
      <c r="BD59" s="2272">
        <f t="shared" si="25"/>
        <v>0</v>
      </c>
      <c r="BE59" s="2273" t="str">
        <f t="shared" si="48"/>
        <v/>
      </c>
      <c r="BF59" s="2274">
        <f t="shared" si="49"/>
        <v>0</v>
      </c>
      <c r="BG59" s="2451" t="str">
        <f t="shared" si="33"/>
        <v>céleri branche</v>
      </c>
      <c r="BH59" s="2153">
        <f t="shared" si="34"/>
        <v>0</v>
      </c>
      <c r="BI59" s="2154">
        <f t="shared" si="35"/>
        <v>0</v>
      </c>
      <c r="BJ59" s="2155">
        <f t="shared" si="36"/>
        <v>0</v>
      </c>
      <c r="BK59" s="2156" t="str" cm="1">
        <f t="array" aca="1" ref="BK5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9" s="2293"/>
      <c r="BM59" s="188" t="str">
        <f t="shared" si="52"/>
        <v>A</v>
      </c>
      <c r="BN59" s="2418"/>
      <c r="BO59" s="3"/>
      <c r="BP59" s="176" cm="1">
        <f t="array" ref="BP59">SUMPRODUCT(LEN(BQ59:BW59))</f>
        <v>0</v>
      </c>
      <c r="BQ59" s="177"/>
      <c r="BR59" s="178"/>
      <c r="BS59" s="178"/>
      <c r="BT59" s="178"/>
      <c r="BU59" s="178"/>
      <c r="BV59" s="178"/>
      <c r="BW59" s="179"/>
      <c r="BX59" s="3"/>
      <c r="BY59" s="2954" t="str">
        <f t="shared" si="26"/>
        <v>►</v>
      </c>
      <c r="BZ59" s="2946" t="str">
        <f t="shared" si="11"/>
        <v/>
      </c>
      <c r="CA59" s="2947" t="str">
        <f t="shared" si="37"/>
        <v/>
      </c>
      <c r="CB59" s="2957"/>
      <c r="CC59" s="2955" t="str">
        <f t="shared" si="12"/>
        <v xml:space="preserve"> ◄ ligne 59</v>
      </c>
      <c r="CD59" s="2946" t="str">
        <f t="shared" si="27"/>
        <v/>
      </c>
      <c r="CE59" s="2950" t="str">
        <f t="shared" si="28"/>
        <v/>
      </c>
      <c r="CF59" s="2951" t="str">
        <f>IF(LEN(TRIM(CK59))&gt;0,MAX(CF29:CF58)+1,"")</f>
        <v/>
      </c>
      <c r="CG59" s="2906" t="str">
        <f>IFERROR(INDEX(CK30:CK299,MATCH(ROW()-ROW(CK30)+1,CF30:CF299,0)),"")</f>
        <v/>
      </c>
      <c r="CH59" s="2944"/>
      <c r="CI59" s="2937"/>
      <c r="CJ59" s="2959"/>
      <c r="CK59" s="2908" t="str">
        <f>IF(OR(CL58="",CJ56=""),"",IF(LEN(CL58)&lt;=CJ56,CL58,IFERROR(LEFT(CL58,FIND("♦",SUBSTITUTE(LEFT(CL58,CJ56+1)," ","♦",LEN(LEFT(CL58,CJ56+1))-LEN(SUBSTITUTE(LEFT(CL58,CJ56+1)," ",""))))),LEFT(CL58,IFERROR(FIND(" ",CL58)-1,LEN(CL58))))))</f>
        <v/>
      </c>
      <c r="CL59" s="2908" t="str">
        <f t="shared" si="58"/>
        <v/>
      </c>
      <c r="CM59" s="2956" t="str">
        <f t="shared" si="57"/>
        <v>ligne 59 ►</v>
      </c>
      <c r="CN59" s="2945" t="str">
        <f>IF(CA59="","",IF(OR(CA59=0,CA59&lt;CG17),0,IF(CA59&gt;CG17,(CA59-CG17)&amp;" car. en trop",(CA59-CG17)&amp;" car.")))</f>
        <v/>
      </c>
      <c r="CO59" s="2953" t="str">
        <f>IF(CA59="","",ROUNDUP(CA59/CG17,0)&amp;" ligne(s)")</f>
        <v/>
      </c>
      <c r="CP59" s="3"/>
      <c r="CQ59" s="134"/>
      <c r="CR59" s="2197" t="s">
        <v>3615</v>
      </c>
      <c r="CS59" s="97" t="s">
        <v>3867</v>
      </c>
      <c r="CT59" s="25"/>
      <c r="CU59" s="162"/>
      <c r="CV59" s="3"/>
      <c r="CW59" s="10">
        <v>1</v>
      </c>
    </row>
    <row r="60" spans="1:101" ht="21.75" customHeight="1">
      <c r="A60" s="3"/>
      <c r="B60" s="188" t="str">
        <f t="shared" si="38"/>
        <v>A</v>
      </c>
      <c r="C60" s="2237" cm="1">
        <f t="array" ref="C60">IFERROR(_xlfn.LET(_xlpm.k,UPPER(TRIM(N60)),_xlpm.r,_xlfn.XLOOKUP(_xlpm.k,UPPER(TRIM($AD$89:$BK$89)),$AD$92:$BK$92,_xlfn.XLOOKUP(_xlpm.k,UPPER(TRIM($AD$90:$BK$90)),$AD$92:$BK$92,_xlfn.XLOOKUP(_xlpm.k,UPPER(TRIM($AD$91:$BK$91)),$AD$92:$BK$92,0.001))),_xlpm.r*M60),0)</f>
        <v>0</v>
      </c>
      <c r="D60" s="2240" cm="1">
        <f t="array" ref="D60">IFERROR(_xlfn.LET(_xlpm.k,UPPER(TRIM(Q60)),_xlpm.r,_xlfn.XLOOKUP(_xlpm.k,UPPER(TRIM($AD$89:$BK$89)),$AD$92:$BK$92,_xlfn.XLOOKUP(_xlpm.k,UPPER(TRIM($AD$90:$BK$90)),$AD$92:$BK$92,_xlfn.XLOOKUP(_xlpm.k,UPPER(TRIM($AD$91:$BK$91)),$AD$92:$BK$92,0.001))),_xlpm.r*P60),0)</f>
        <v>0</v>
      </c>
      <c r="E60" s="2243" cm="1">
        <f t="array" ref="E60">IFERROR(_xlfn.LET(_xlpm.k,UPPER(TRIM(T60)),_xlpm.r,_xlfn.XLOOKUP(_xlpm.k,UPPER(TRIM($AD$89:$BK$89)),$AD$92:$BK$92,_xlfn.XLOOKUP(_xlpm.k,UPPER(TRIM($AD$90:$BK$90)),$AD$92:$BK$92,_xlfn.XLOOKUP(_xlpm.k,UPPER(TRIM($AD$91:$BK$91)),$AD$92:$BK$92,0.001))),_xlpm.r*S60),0)</f>
        <v>0</v>
      </c>
      <c r="F60" s="2246" cm="1">
        <f t="array" ref="F60">IFERROR(_xlfn.LET(_xlpm.k,UPPER(TRIM(W60)),_xlpm.r,_xlfn.XLOOKUP(_xlpm.k,UPPER(TRIM($AD$89:$BK$89)),$AD$92:$BK$92,_xlfn.XLOOKUP(_xlpm.k,UPPER(TRIM($AD$90:$BK$90)),$AD$92:$BK$92,_xlfn.XLOOKUP(_xlpm.k,UPPER(TRIM($AD$91:$BK$91)),$AD$92:$BK$92,0.001))),_xlpm.r*V60),0)</f>
        <v>0</v>
      </c>
      <c r="G60" s="189" cm="1">
        <f t="array" ref="G60">IFERROR(_xlfn.LET(_xlpm.k,UPPER(TRIM(Z60)),_xlpm.r,_xlfn.XLOOKUP(_xlpm.k,UPPER(TRIM($AD$89:$BK$89)),$AD$92:$BK$92,_xlfn.XLOOKUP(_xlpm.k,UPPER(TRIM($AD$90:$BK$90)),$AD$92:$BK$92,_xlfn.XLOOKUP(_xlpm.k,UPPER(TRIM($AD$91:$BK$91)),$AD$92:$BK$92,0.001))),_xlpm.r*Y60),0)</f>
        <v>0</v>
      </c>
      <c r="H60" s="190" cm="1">
        <f t="array" ref="H60">IFERROR(_xlfn.LET(_xlpm.k,UPPER(TRIM(AC60)),_xlpm.r,_xlfn.XLOOKUP(_xlpm.k,UPPER(TRIM($AD$89:$BK$89)),$AD$92:$BK$92,_xlfn.XLOOKUP(_xlpm.k,UPPER(TRIM($AD$90:$BK$90)),$AD$92:$BK$92,_xlfn.XLOOKUP(_xlpm.k,UPPER(TRIM($AD$91:$BK$91)),$AD$92:$BK$92,0.001))),_xlpm.r*AB60),0)</f>
        <v>0</v>
      </c>
      <c r="I60" s="192" t="s">
        <v>3697</v>
      </c>
      <c r="J60" s="2481" t="s">
        <v>3635</v>
      </c>
      <c r="K60" s="2250" t="s">
        <v>13</v>
      </c>
      <c r="L60" s="2209"/>
      <c r="M60" s="2210"/>
      <c r="N60" s="2213"/>
      <c r="O60" s="2212"/>
      <c r="P60" s="2211"/>
      <c r="Q60" s="2214"/>
      <c r="R60" s="2215"/>
      <c r="S60" s="2211"/>
      <c r="T60" s="199"/>
      <c r="U60" s="2216"/>
      <c r="V60" s="2211"/>
      <c r="W60" s="199"/>
      <c r="X60" s="2208"/>
      <c r="Y60" s="2211"/>
      <c r="Z60" s="199"/>
      <c r="AA60" s="2219"/>
      <c r="AB60" s="2211"/>
      <c r="AC60" s="199"/>
      <c r="AD60" s="2472" t="str">
        <f t="shared" si="13"/>
        <v>29 ►</v>
      </c>
      <c r="AE60" s="4806" t="str">
        <f t="shared" si="14"/>
        <v>échalotes</v>
      </c>
      <c r="AF60" s="4807"/>
      <c r="AG60" s="4807"/>
      <c r="AH60" s="2362">
        <v>1</v>
      </c>
      <c r="AI60" s="193">
        <f t="shared" si="15"/>
        <v>0</v>
      </c>
      <c r="AJ60" s="194">
        <f t="shared" si="16"/>
        <v>0</v>
      </c>
      <c r="AK60" s="194" t="str">
        <f t="shared" si="39"/>
        <v/>
      </c>
      <c r="AL60" s="195">
        <f t="shared" si="40"/>
        <v>0</v>
      </c>
      <c r="AM60" s="2178">
        <f t="shared" si="17"/>
        <v>0</v>
      </c>
      <c r="AN60" s="2179">
        <f t="shared" si="18"/>
        <v>0</v>
      </c>
      <c r="AO60" s="2180" t="str">
        <f t="shared" si="41"/>
        <v/>
      </c>
      <c r="AP60" s="2181">
        <f t="shared" si="42"/>
        <v>0</v>
      </c>
      <c r="AQ60" s="2251">
        <f t="shared" si="19"/>
        <v>0</v>
      </c>
      <c r="AR60" s="2252">
        <f t="shared" si="20"/>
        <v>0</v>
      </c>
      <c r="AS60" s="2253" t="str">
        <f t="shared" si="43"/>
        <v/>
      </c>
      <c r="AT60" s="2254">
        <f t="shared" si="44"/>
        <v>0</v>
      </c>
      <c r="AU60" s="2260">
        <f t="shared" si="21"/>
        <v>0</v>
      </c>
      <c r="AV60" s="2261">
        <f t="shared" si="22"/>
        <v>0</v>
      </c>
      <c r="AW60" s="2262" t="str">
        <f t="shared" si="45"/>
        <v/>
      </c>
      <c r="AX60" s="2263">
        <f t="shared" si="46"/>
        <v>0</v>
      </c>
      <c r="AY60" s="2283">
        <f t="shared" si="23"/>
        <v>0</v>
      </c>
      <c r="AZ60" s="2284">
        <f t="shared" si="24"/>
        <v>0</v>
      </c>
      <c r="BA60" s="2285" t="str">
        <f t="shared" si="31"/>
        <v/>
      </c>
      <c r="BB60" s="2286">
        <f t="shared" si="32"/>
        <v>0</v>
      </c>
      <c r="BC60" s="2271">
        <f t="shared" si="47"/>
        <v>0</v>
      </c>
      <c r="BD60" s="2272">
        <f t="shared" si="25"/>
        <v>0</v>
      </c>
      <c r="BE60" s="2273" t="str">
        <f t="shared" si="48"/>
        <v/>
      </c>
      <c r="BF60" s="2274">
        <f t="shared" si="49"/>
        <v>0</v>
      </c>
      <c r="BG60" s="2451" t="str">
        <f t="shared" si="33"/>
        <v>échalotes</v>
      </c>
      <c r="BH60" s="2153">
        <f t="shared" si="34"/>
        <v>0</v>
      </c>
      <c r="BI60" s="2154">
        <f t="shared" si="35"/>
        <v>0</v>
      </c>
      <c r="BJ60" s="2155">
        <f t="shared" si="36"/>
        <v>0</v>
      </c>
      <c r="BK60" s="2156" t="str" cm="1">
        <f t="array" aca="1" ref="BK6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0" s="2293"/>
      <c r="BM60" s="188" t="str">
        <f t="shared" si="52"/>
        <v>A</v>
      </c>
      <c r="BN60" s="2418"/>
      <c r="BO60" s="3"/>
      <c r="BP60" s="176" cm="1">
        <f t="array" ref="BP60">SUMPRODUCT(LEN(BQ60:BW60))</f>
        <v>0</v>
      </c>
      <c r="BQ60" s="177"/>
      <c r="BR60" s="178"/>
      <c r="BS60" s="178"/>
      <c r="BT60" s="178"/>
      <c r="BU60" s="178"/>
      <c r="BV60" s="178"/>
      <c r="BW60" s="179"/>
      <c r="BX60" s="3"/>
      <c r="BY60" s="2954" t="str">
        <f t="shared" si="26"/>
        <v>►</v>
      </c>
      <c r="BZ60" s="2946" t="str">
        <f t="shared" si="11"/>
        <v/>
      </c>
      <c r="CA60" s="2947" t="str">
        <f t="shared" si="37"/>
        <v/>
      </c>
      <c r="CB60" s="2957"/>
      <c r="CC60" s="2949" t="str">
        <f t="shared" si="12"/>
        <v xml:space="preserve"> ◄ ligne 60</v>
      </c>
      <c r="CD60" s="2946" t="str">
        <f t="shared" si="27"/>
        <v/>
      </c>
      <c r="CE60" s="2950" t="str">
        <f t="shared" si="28"/>
        <v/>
      </c>
      <c r="CF60" s="2951">
        <f>IF(LEN(TRIM(CK60))&gt;0,MAX(CF29:CF59)+1,"")</f>
        <v>4</v>
      </c>
      <c r="CG60" s="2906" t="str">
        <f>IFERROR(INDEX(CK30:CK299,MATCH(ROW()-ROW(CK30)+1,CF30:CF299,0)),"")</f>
        <v/>
      </c>
      <c r="CH60" s="2944"/>
      <c r="CI60" s="2937"/>
      <c r="CJ60" s="2370" t="str">
        <f>(SUBSTITUTE(SUBSTITUTE(CB35,CHAR(13)&amp;CHAR(10),"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0" s="2960" t="str">
        <f>IF(OR(CJ61="",CJ62=""),"",IF(LEN(CJ61)&lt;=CJ62,CJ61,IFERROR(LEFT(CJ61,FIND("♦",SUBSTITUTE(LEFT(CJ61,CJ62+1)," ","♦",LEN(LEFT(CJ61,CJ62+1))-LEN(SUBSTITUTE(LEFT(CJ61,CJ62+1)," ",""))))),LEFT(CJ61,IFERROR(FIND(" ",CJ61)-1,LEN(CJ61))))))</f>
        <v xml:space="preserve">1 Coupez la viande en cubes d’environ 4 cm et mettez-la dans un grand saladier Ajoutez-y les oignons </v>
      </c>
      <c r="CL60" s="2961" t="str">
        <f>IF(CK60="","",TRIM(RIGHT(CJ61,LEN(CJ61)-LEN(CK60))))</f>
        <v>coupés en rondelles les carottes coupées en rondelles les lardons l’ail émincé et le bouquet garni Versez le vin rouge sur le tout et laissez mariner au frais pendant 24 heures</v>
      </c>
      <c r="CM60" s="2952" t="str">
        <f>CC35</f>
        <v xml:space="preserve"> ◄ ligne 35</v>
      </c>
      <c r="CN60" s="2945" t="str">
        <f>IF(CA60="","",IF(OR(CA60=0,CA60&lt;CG17),0,IF(CA60&gt;CG17,(CA60-CG17)&amp;" car. en trop",(CA60-CG17)&amp;" car.")))</f>
        <v/>
      </c>
      <c r="CO60" s="2953" t="str">
        <f>IF(CA60="","",ROUNDUP(CA60/CG17,0)&amp;" ligne(s)")</f>
        <v/>
      </c>
      <c r="CP60" s="3"/>
      <c r="CQ60" s="134"/>
      <c r="CR60" s="2193" t="s">
        <v>867</v>
      </c>
      <c r="CS60" s="97" t="s">
        <v>3868</v>
      </c>
      <c r="CT60" s="25"/>
      <c r="CU60" s="162"/>
      <c r="CV60" s="3"/>
      <c r="CW60" s="10">
        <v>1</v>
      </c>
    </row>
    <row r="61" spans="1:101" ht="21.75" customHeight="1">
      <c r="A61" s="3"/>
      <c r="B61" s="188" t="str">
        <f t="shared" si="38"/>
        <v>A</v>
      </c>
      <c r="C61" s="2237" cm="1">
        <f t="array" ref="C61">IFERROR(_xlfn.LET(_xlpm.k,UPPER(TRIM(N61)),_xlpm.r,_xlfn.XLOOKUP(_xlpm.k,UPPER(TRIM($AD$89:$BK$89)),$AD$92:$BK$92,_xlfn.XLOOKUP(_xlpm.k,UPPER(TRIM($AD$90:$BK$90)),$AD$92:$BK$92,_xlfn.XLOOKUP(_xlpm.k,UPPER(TRIM($AD$91:$BK$91)),$AD$92:$BK$92,0.001))),_xlpm.r*M61),0)</f>
        <v>0</v>
      </c>
      <c r="D61" s="2240" cm="1">
        <f t="array" ref="D61">IFERROR(_xlfn.LET(_xlpm.k,UPPER(TRIM(Q61)),_xlpm.r,_xlfn.XLOOKUP(_xlpm.k,UPPER(TRIM($AD$89:$BK$89)),$AD$92:$BK$92,_xlfn.XLOOKUP(_xlpm.k,UPPER(TRIM($AD$90:$BK$90)),$AD$92:$BK$92,_xlfn.XLOOKUP(_xlpm.k,UPPER(TRIM($AD$91:$BK$91)),$AD$92:$BK$92,0.001))),_xlpm.r*P61),0)</f>
        <v>0</v>
      </c>
      <c r="E61" s="2243" cm="1">
        <f t="array" ref="E61">IFERROR(_xlfn.LET(_xlpm.k,UPPER(TRIM(T61)),_xlpm.r,_xlfn.XLOOKUP(_xlpm.k,UPPER(TRIM($AD$89:$BK$89)),$AD$92:$BK$92,_xlfn.XLOOKUP(_xlpm.k,UPPER(TRIM($AD$90:$BK$90)),$AD$92:$BK$92,_xlfn.XLOOKUP(_xlpm.k,UPPER(TRIM($AD$91:$BK$91)),$AD$92:$BK$92,0.001))),_xlpm.r*S61),0)</f>
        <v>0</v>
      </c>
      <c r="F61" s="2246" cm="1">
        <f t="array" ref="F61">IFERROR(_xlfn.LET(_xlpm.k,UPPER(TRIM(W61)),_xlpm.r,_xlfn.XLOOKUP(_xlpm.k,UPPER(TRIM($AD$89:$BK$89)),$AD$92:$BK$92,_xlfn.XLOOKUP(_xlpm.k,UPPER(TRIM($AD$90:$BK$90)),$AD$92:$BK$92,_xlfn.XLOOKUP(_xlpm.k,UPPER(TRIM($AD$91:$BK$91)),$AD$92:$BK$92,0.001))),_xlpm.r*V61),0)</f>
        <v>0</v>
      </c>
      <c r="G61" s="189" cm="1">
        <f t="array" ref="G61">IFERROR(_xlfn.LET(_xlpm.k,UPPER(TRIM(Z61)),_xlpm.r,_xlfn.XLOOKUP(_xlpm.k,UPPER(TRIM($AD$89:$BK$89)),$AD$92:$BK$92,_xlfn.XLOOKUP(_xlpm.k,UPPER(TRIM($AD$90:$BK$90)),$AD$92:$BK$92,_xlfn.XLOOKUP(_xlpm.k,UPPER(TRIM($AD$91:$BK$91)),$AD$92:$BK$92,0.001))),_xlpm.r*Y61),0)</f>
        <v>0</v>
      </c>
      <c r="H61" s="190" cm="1">
        <f t="array" ref="H61">IFERROR(_xlfn.LET(_xlpm.k,UPPER(TRIM(AC61)),_xlpm.r,_xlfn.XLOOKUP(_xlpm.k,UPPER(TRIM($AD$89:$BK$89)),$AD$92:$BK$92,_xlfn.XLOOKUP(_xlpm.k,UPPER(TRIM($AD$90:$BK$90)),$AD$92:$BK$92,_xlfn.XLOOKUP(_xlpm.k,UPPER(TRIM($AD$91:$BK$91)),$AD$92:$BK$92,0.001))),_xlpm.r*AB61),0)</f>
        <v>0</v>
      </c>
      <c r="I61" s="192" t="s">
        <v>3698</v>
      </c>
      <c r="J61" s="2481" t="s">
        <v>3628</v>
      </c>
      <c r="K61" s="2250" t="s">
        <v>13</v>
      </c>
      <c r="L61" s="2209"/>
      <c r="M61" s="2210"/>
      <c r="N61" s="2213"/>
      <c r="O61" s="2212"/>
      <c r="P61" s="2211"/>
      <c r="Q61" s="2214"/>
      <c r="R61" s="2215"/>
      <c r="S61" s="2211"/>
      <c r="T61" s="199"/>
      <c r="U61" s="2216"/>
      <c r="V61" s="2211"/>
      <c r="W61" s="199"/>
      <c r="X61" s="2208"/>
      <c r="Y61" s="2211"/>
      <c r="Z61" s="199"/>
      <c r="AA61" s="2219"/>
      <c r="AB61" s="2211"/>
      <c r="AC61" s="199"/>
      <c r="AD61" s="2472" t="str">
        <f t="shared" si="13"/>
        <v>30 ►</v>
      </c>
      <c r="AE61" s="4806" t="str">
        <f t="shared" si="14"/>
        <v>oignons</v>
      </c>
      <c r="AF61" s="4807"/>
      <c r="AG61" s="4807"/>
      <c r="AH61" s="2362">
        <v>1</v>
      </c>
      <c r="AI61" s="193">
        <f t="shared" si="15"/>
        <v>0</v>
      </c>
      <c r="AJ61" s="194">
        <f t="shared" si="16"/>
        <v>0</v>
      </c>
      <c r="AK61" s="194" t="str">
        <f t="shared" si="39"/>
        <v/>
      </c>
      <c r="AL61" s="195">
        <f t="shared" si="40"/>
        <v>0</v>
      </c>
      <c r="AM61" s="2178">
        <f t="shared" si="17"/>
        <v>0</v>
      </c>
      <c r="AN61" s="2179">
        <f t="shared" si="18"/>
        <v>0</v>
      </c>
      <c r="AO61" s="2180" t="str">
        <f t="shared" si="41"/>
        <v/>
      </c>
      <c r="AP61" s="2181">
        <f t="shared" si="42"/>
        <v>0</v>
      </c>
      <c r="AQ61" s="2251">
        <f t="shared" si="19"/>
        <v>0</v>
      </c>
      <c r="AR61" s="2252">
        <f t="shared" si="20"/>
        <v>0</v>
      </c>
      <c r="AS61" s="2253" t="str">
        <f t="shared" si="43"/>
        <v/>
      </c>
      <c r="AT61" s="2254">
        <f t="shared" si="44"/>
        <v>0</v>
      </c>
      <c r="AU61" s="2260">
        <f t="shared" si="21"/>
        <v>0</v>
      </c>
      <c r="AV61" s="2261">
        <f t="shared" si="22"/>
        <v>0</v>
      </c>
      <c r="AW61" s="2262" t="str">
        <f t="shared" si="45"/>
        <v/>
      </c>
      <c r="AX61" s="2263">
        <f t="shared" si="46"/>
        <v>0</v>
      </c>
      <c r="AY61" s="2283">
        <f t="shared" si="23"/>
        <v>0</v>
      </c>
      <c r="AZ61" s="2284">
        <f t="shared" si="24"/>
        <v>0</v>
      </c>
      <c r="BA61" s="2285" t="str">
        <f t="shared" si="31"/>
        <v/>
      </c>
      <c r="BB61" s="2286">
        <f t="shared" si="32"/>
        <v>0</v>
      </c>
      <c r="BC61" s="2271">
        <f t="shared" si="47"/>
        <v>0</v>
      </c>
      <c r="BD61" s="2272">
        <f t="shared" si="25"/>
        <v>0</v>
      </c>
      <c r="BE61" s="2273" t="str">
        <f t="shared" si="48"/>
        <v/>
      </c>
      <c r="BF61" s="2274">
        <f t="shared" si="49"/>
        <v>0</v>
      </c>
      <c r="BG61" s="2451" t="str">
        <f t="shared" si="33"/>
        <v>oignons</v>
      </c>
      <c r="BH61" s="2153">
        <f t="shared" si="34"/>
        <v>0</v>
      </c>
      <c r="BI61" s="2154">
        <f t="shared" si="35"/>
        <v>0</v>
      </c>
      <c r="BJ61" s="2155">
        <f t="shared" si="36"/>
        <v>0</v>
      </c>
      <c r="BK61" s="2156" t="str" cm="1">
        <f t="array" aca="1" ref="BK6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1" s="2293"/>
      <c r="BM61" s="188" t="str">
        <f t="shared" si="52"/>
        <v>A</v>
      </c>
      <c r="BN61" s="2418"/>
      <c r="BO61" s="3"/>
      <c r="BP61" s="176" cm="1">
        <f t="array" ref="BP61">SUMPRODUCT(LEN(BQ61:BW61))</f>
        <v>0</v>
      </c>
      <c r="BQ61" s="177"/>
      <c r="BR61" s="178"/>
      <c r="BS61" s="178"/>
      <c r="BT61" s="178"/>
      <c r="BU61" s="178"/>
      <c r="BV61" s="178"/>
      <c r="BW61" s="179"/>
      <c r="BX61" s="3"/>
      <c r="BY61" s="2954" t="str">
        <f t="shared" si="26"/>
        <v>►</v>
      </c>
      <c r="BZ61" s="2946" t="str">
        <f t="shared" si="11"/>
        <v/>
      </c>
      <c r="CA61" s="2947" t="str">
        <f t="shared" si="37"/>
        <v/>
      </c>
      <c r="CB61" s="2957"/>
      <c r="CC61" s="2955" t="str">
        <f t="shared" si="12"/>
        <v xml:space="preserve"> ◄ ligne 61</v>
      </c>
      <c r="CD61" s="2946" t="str">
        <f t="shared" si="27"/>
        <v/>
      </c>
      <c r="CE61" s="2950" t="str">
        <f t="shared" si="28"/>
        <v/>
      </c>
      <c r="CF61" s="2951">
        <f>IF(LEN(TRIM(CK61))&gt;0,MAX(CF29:CF60)+1,"")</f>
        <v>5</v>
      </c>
      <c r="CG61" s="2906" t="str">
        <f>IFERROR(INDEX(CK30:CK299,MATCH(ROW()-ROW(CK30)+1,CF30:CF299,0)),"")</f>
        <v/>
      </c>
      <c r="CH61" s="2944"/>
      <c r="CI61" s="2937"/>
      <c r="CJ61" s="2960" t="str">
        <f>TRIM(SUBSTITUTE(SUBSTITUTE(SUBSTITUTE(SUBSTITUTE(IF(OR(LEFT(CJ60,1)="-",LEFT(CJ60,1)="="),MID(CJ60,2,9999),CJ60),CHAR(160),"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1" s="2961" t="str">
        <f>IF(OR(CL60="",CJ62=""),"",IF(LEN(CL60)&lt;=CJ62,CL60,IFERROR(LEFT(CL60,FIND("♦",SUBSTITUTE(LEFT(CL60,CJ62+1)," ","♦",LEN(LEFT(CL60,CJ62+1))-LEN(SUBSTITUTE(LEFT(CL60,CJ62+1)," ",""))))),LEFT(CL60,IFERROR(FIND(" ",CL60)-1,LEN(CL60))))))</f>
        <v xml:space="preserve">coupés en rondelles les carottes coupées en rondelles les lardons l’ail émincé et le bouquet garni </v>
      </c>
      <c r="CL61" s="2961" t="str">
        <f>IF(CK61="","",TRIM(RIGHT(CL60,LEN(CL60)-LEN(CK61))))</f>
        <v>Versez le vin rouge sur le tout et laissez mariner au frais pendant 24 heures</v>
      </c>
      <c r="CM61" s="2962" t="str">
        <f t="shared" ref="CM61:CM65" si="59">"ligne "&amp;ROW()&amp;" ►"</f>
        <v>ligne 61 ►</v>
      </c>
      <c r="CN61" s="2945" t="str">
        <f>IF(CA61="","",IF(OR(CA61=0,CA61&lt;CG17),0,IF(CA61&gt;CG17,(CA61-CG17)&amp;" car. en trop",(CA61-CG17)&amp;" car.")))</f>
        <v/>
      </c>
      <c r="CO61" s="2953" t="str">
        <f>IF(CA61="","",ROUNDUP(CA61/CG17,0)&amp;" ligne(s)")</f>
        <v/>
      </c>
      <c r="CP61" s="3"/>
      <c r="CQ61" s="134"/>
      <c r="CR61" s="25"/>
      <c r="CS61" s="25"/>
      <c r="CT61" s="25"/>
      <c r="CU61" s="162"/>
      <c r="CV61" s="3"/>
      <c r="CW61" s="10">
        <v>1</v>
      </c>
    </row>
    <row r="62" spans="1:101" ht="21.75" customHeight="1">
      <c r="A62" s="3"/>
      <c r="B62" s="188" t="str">
        <f t="shared" si="38"/>
        <v>A</v>
      </c>
      <c r="C62" s="2237" cm="1">
        <f t="array" ref="C62">IFERROR(_xlfn.LET(_xlpm.k,UPPER(TRIM(N62)),_xlpm.r,_xlfn.XLOOKUP(_xlpm.k,UPPER(TRIM($AD$89:$BK$89)),$AD$92:$BK$92,_xlfn.XLOOKUP(_xlpm.k,UPPER(TRIM($AD$90:$BK$90)),$AD$92:$BK$92,_xlfn.XLOOKUP(_xlpm.k,UPPER(TRIM($AD$91:$BK$91)),$AD$92:$BK$92,0.001))),_xlpm.r*M62),0)</f>
        <v>0</v>
      </c>
      <c r="D62" s="2240" cm="1">
        <f t="array" ref="D62">IFERROR(_xlfn.LET(_xlpm.k,UPPER(TRIM(Q62)),_xlpm.r,_xlfn.XLOOKUP(_xlpm.k,UPPER(TRIM($AD$89:$BK$89)),$AD$92:$BK$92,_xlfn.XLOOKUP(_xlpm.k,UPPER(TRIM($AD$90:$BK$90)),$AD$92:$BK$92,_xlfn.XLOOKUP(_xlpm.k,UPPER(TRIM($AD$91:$BK$91)),$AD$92:$BK$92,0.001))),_xlpm.r*P62),0)</f>
        <v>0</v>
      </c>
      <c r="E62" s="2243" cm="1">
        <f t="array" ref="E62">IFERROR(_xlfn.LET(_xlpm.k,UPPER(TRIM(T62)),_xlpm.r,_xlfn.XLOOKUP(_xlpm.k,UPPER(TRIM($AD$89:$BK$89)),$AD$92:$BK$92,_xlfn.XLOOKUP(_xlpm.k,UPPER(TRIM($AD$90:$BK$90)),$AD$92:$BK$92,_xlfn.XLOOKUP(_xlpm.k,UPPER(TRIM($AD$91:$BK$91)),$AD$92:$BK$92,0.001))),_xlpm.r*S62),0)</f>
        <v>0</v>
      </c>
      <c r="F62" s="2246" cm="1">
        <f t="array" ref="F62">IFERROR(_xlfn.LET(_xlpm.k,UPPER(TRIM(W62)),_xlpm.r,_xlfn.XLOOKUP(_xlpm.k,UPPER(TRIM($AD$89:$BK$89)),$AD$92:$BK$92,_xlfn.XLOOKUP(_xlpm.k,UPPER(TRIM($AD$90:$BK$90)),$AD$92:$BK$92,_xlfn.XLOOKUP(_xlpm.k,UPPER(TRIM($AD$91:$BK$91)),$AD$92:$BK$92,0.001))),_xlpm.r*V62),0)</f>
        <v>0</v>
      </c>
      <c r="G62" s="189" cm="1">
        <f t="array" ref="G62">IFERROR(_xlfn.LET(_xlpm.k,UPPER(TRIM(Z62)),_xlpm.r,_xlfn.XLOOKUP(_xlpm.k,UPPER(TRIM($AD$89:$BK$89)),$AD$92:$BK$92,_xlfn.XLOOKUP(_xlpm.k,UPPER(TRIM($AD$90:$BK$90)),$AD$92:$BK$92,_xlfn.XLOOKUP(_xlpm.k,UPPER(TRIM($AD$91:$BK$91)),$AD$92:$BK$92,0.001))),_xlpm.r*Y62),0)</f>
        <v>0</v>
      </c>
      <c r="H62" s="190" cm="1">
        <f t="array" ref="H62">IFERROR(_xlfn.LET(_xlpm.k,UPPER(TRIM(AC62)),_xlpm.r,_xlfn.XLOOKUP(_xlpm.k,UPPER(TRIM($AD$89:$BK$89)),$AD$92:$BK$92,_xlfn.XLOOKUP(_xlpm.k,UPPER(TRIM($AD$90:$BK$90)),$AD$92:$BK$92,_xlfn.XLOOKUP(_xlpm.k,UPPER(TRIM($AD$91:$BK$91)),$AD$92:$BK$92,0.001))),_xlpm.r*AB62),0)</f>
        <v>0</v>
      </c>
      <c r="I62" s="192" t="s">
        <v>3699</v>
      </c>
      <c r="J62" s="2481" t="s">
        <v>3650</v>
      </c>
      <c r="K62" s="2250" t="s">
        <v>13</v>
      </c>
      <c r="L62" s="2209"/>
      <c r="M62" s="2210"/>
      <c r="N62" s="2213"/>
      <c r="O62" s="2212"/>
      <c r="P62" s="2211"/>
      <c r="Q62" s="2214"/>
      <c r="R62" s="2215"/>
      <c r="S62" s="2211"/>
      <c r="T62" s="199"/>
      <c r="U62" s="2216"/>
      <c r="V62" s="2211"/>
      <c r="W62" s="199"/>
      <c r="X62" s="2208"/>
      <c r="Y62" s="2211"/>
      <c r="Z62" s="199"/>
      <c r="AA62" s="2219"/>
      <c r="AB62" s="2211"/>
      <c r="AC62" s="199"/>
      <c r="AD62" s="2472" t="str">
        <f t="shared" si="13"/>
        <v>31 ►</v>
      </c>
      <c r="AE62" s="4806" t="str">
        <f t="shared" si="14"/>
        <v>persil</v>
      </c>
      <c r="AF62" s="4807"/>
      <c r="AG62" s="4807"/>
      <c r="AH62" s="2362">
        <v>1</v>
      </c>
      <c r="AI62" s="193">
        <f t="shared" si="15"/>
        <v>0</v>
      </c>
      <c r="AJ62" s="194">
        <f t="shared" si="16"/>
        <v>0</v>
      </c>
      <c r="AK62" s="194" t="str">
        <f t="shared" si="39"/>
        <v/>
      </c>
      <c r="AL62" s="195">
        <f t="shared" si="40"/>
        <v>0</v>
      </c>
      <c r="AM62" s="2178">
        <f t="shared" si="17"/>
        <v>0</v>
      </c>
      <c r="AN62" s="2179">
        <f t="shared" si="18"/>
        <v>0</v>
      </c>
      <c r="AO62" s="2180" t="str">
        <f t="shared" si="41"/>
        <v/>
      </c>
      <c r="AP62" s="2181">
        <f t="shared" si="42"/>
        <v>0</v>
      </c>
      <c r="AQ62" s="2251">
        <f t="shared" si="19"/>
        <v>0</v>
      </c>
      <c r="AR62" s="2252">
        <f t="shared" si="20"/>
        <v>0</v>
      </c>
      <c r="AS62" s="2253" t="str">
        <f t="shared" si="43"/>
        <v/>
      </c>
      <c r="AT62" s="2254">
        <f t="shared" si="44"/>
        <v>0</v>
      </c>
      <c r="AU62" s="2260">
        <f t="shared" si="21"/>
        <v>0</v>
      </c>
      <c r="AV62" s="2261">
        <f t="shared" si="22"/>
        <v>0</v>
      </c>
      <c r="AW62" s="2262" t="str">
        <f t="shared" si="45"/>
        <v/>
      </c>
      <c r="AX62" s="2263">
        <f t="shared" si="46"/>
        <v>0</v>
      </c>
      <c r="AY62" s="2283">
        <f t="shared" si="23"/>
        <v>0</v>
      </c>
      <c r="AZ62" s="2284">
        <f t="shared" si="24"/>
        <v>0</v>
      </c>
      <c r="BA62" s="2285" t="str">
        <f t="shared" si="31"/>
        <v/>
      </c>
      <c r="BB62" s="2286">
        <f t="shared" si="32"/>
        <v>0</v>
      </c>
      <c r="BC62" s="2271">
        <f t="shared" si="47"/>
        <v>0</v>
      </c>
      <c r="BD62" s="2272">
        <f t="shared" si="25"/>
        <v>0</v>
      </c>
      <c r="BE62" s="2273" t="str">
        <f t="shared" si="48"/>
        <v/>
      </c>
      <c r="BF62" s="2274">
        <f t="shared" si="49"/>
        <v>0</v>
      </c>
      <c r="BG62" s="2451" t="str">
        <f t="shared" si="33"/>
        <v>persil</v>
      </c>
      <c r="BH62" s="2153">
        <f t="shared" si="34"/>
        <v>0</v>
      </c>
      <c r="BI62" s="2154">
        <f t="shared" si="35"/>
        <v>0</v>
      </c>
      <c r="BJ62" s="2155">
        <f t="shared" si="36"/>
        <v>0</v>
      </c>
      <c r="BK62" s="2156" t="str" cm="1">
        <f t="array" aca="1" ref="BK6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2" s="2293"/>
      <c r="BM62" s="188" t="str">
        <f t="shared" si="52"/>
        <v>A</v>
      </c>
      <c r="BN62" s="2418"/>
      <c r="BO62" s="3"/>
      <c r="BP62" s="176" cm="1">
        <f t="array" ref="BP62">SUMPRODUCT(LEN(BQ62:BW62))</f>
        <v>0</v>
      </c>
      <c r="BQ62" s="177"/>
      <c r="BR62" s="178"/>
      <c r="BS62" s="178"/>
      <c r="BT62" s="178"/>
      <c r="BU62" s="178"/>
      <c r="BV62" s="178"/>
      <c r="BW62" s="179"/>
      <c r="BX62" s="3"/>
      <c r="BY62" s="2954" t="str">
        <f t="shared" si="26"/>
        <v>►</v>
      </c>
      <c r="BZ62" s="2946" t="str">
        <f t="shared" si="11"/>
        <v/>
      </c>
      <c r="CA62" s="2947" t="str">
        <f t="shared" si="37"/>
        <v/>
      </c>
      <c r="CB62" s="2957"/>
      <c r="CC62" s="2949" t="str">
        <f t="shared" si="12"/>
        <v xml:space="preserve"> ◄ ligne 62</v>
      </c>
      <c r="CD62" s="2946" t="str">
        <f t="shared" si="27"/>
        <v/>
      </c>
      <c r="CE62" s="2950" t="str">
        <f t="shared" si="28"/>
        <v/>
      </c>
      <c r="CF62" s="2951">
        <f>IF(LEN(TRIM(CK62))&gt;0,MAX(CF29:CF61)+1,"")</f>
        <v>6</v>
      </c>
      <c r="CG62" s="2906" t="str">
        <f>IFERROR(INDEX(CK30:CK299,MATCH(ROW()-ROW(CK30)+1,CF30:CF299,0)),"")</f>
        <v/>
      </c>
      <c r="CH62" s="2944"/>
      <c r="CI62" s="2937"/>
      <c r="CJ62" s="2909">
        <f>CG17</f>
        <v>100</v>
      </c>
      <c r="CK62" s="2961" t="str">
        <f>IF(OR(CL61="",CJ62=""),"",IF(LEN(CL61)&lt;=CJ62,CL61,IFERROR(LEFT(CL61,FIND("♦",SUBSTITUTE(LEFT(CL61,CJ62+1)," ","♦",LEN(LEFT(CL61,CJ62+1))-LEN(SUBSTITUTE(LEFT(CL61,CJ62+1)," ",""))))),LEFT(CL61,IFERROR(FIND(" ",CL61)-1,LEN(CL61))))))</f>
        <v>Versez le vin rouge sur le tout et laissez mariner au frais pendant 24 heures</v>
      </c>
      <c r="CL62" s="2961" t="str">
        <f t="shared" ref="CL62:CL65" si="60">IF(CK62="","",TRIM(RIGHT(CL61,LEN(CL61)-LEN(CK62))))</f>
        <v/>
      </c>
      <c r="CM62" s="2962" t="str">
        <f t="shared" si="59"/>
        <v>ligne 62 ►</v>
      </c>
      <c r="CN62" s="2945" t="str">
        <f>IF(CA62="","",IF(OR(CA62=0,CA62&lt;CG17),0,IF(CA62&gt;CG17,(CA62-CG17)&amp;" car. en trop",(CA62-CG17)&amp;" car.")))</f>
        <v/>
      </c>
      <c r="CO62" s="2953" t="str">
        <f>IF(CA62="","",ROUNDUP(CA62/CG17,0)&amp;" ligne(s)")</f>
        <v/>
      </c>
      <c r="CP62" s="3"/>
      <c r="CQ62" s="2549" t="s">
        <v>3923</v>
      </c>
      <c r="CR62" s="97"/>
      <c r="CS62" s="97"/>
      <c r="CT62" s="2552"/>
      <c r="CU62" s="2550"/>
      <c r="CV62" s="3"/>
      <c r="CW62" s="10">
        <v>1</v>
      </c>
    </row>
    <row r="63" spans="1:101" ht="21.75" customHeight="1">
      <c r="A63" s="3"/>
      <c r="B63" s="188" t="str">
        <f t="shared" si="38"/>
        <v>A</v>
      </c>
      <c r="C63" s="2237" cm="1">
        <f t="array" ref="C63">IFERROR(_xlfn.LET(_xlpm.k,UPPER(TRIM(N63)),_xlpm.r,_xlfn.XLOOKUP(_xlpm.k,UPPER(TRIM($AD$89:$BK$89)),$AD$92:$BK$92,_xlfn.XLOOKUP(_xlpm.k,UPPER(TRIM($AD$90:$BK$90)),$AD$92:$BK$92,_xlfn.XLOOKUP(_xlpm.k,UPPER(TRIM($AD$91:$BK$91)),$AD$92:$BK$92,0.001))),_xlpm.r*M63),0)</f>
        <v>0</v>
      </c>
      <c r="D63" s="2240" cm="1">
        <f t="array" ref="D63">IFERROR(_xlfn.LET(_xlpm.k,UPPER(TRIM(Q63)),_xlpm.r,_xlfn.XLOOKUP(_xlpm.k,UPPER(TRIM($AD$89:$BK$89)),$AD$92:$BK$92,_xlfn.XLOOKUP(_xlpm.k,UPPER(TRIM($AD$90:$BK$90)),$AD$92:$BK$92,_xlfn.XLOOKUP(_xlpm.k,UPPER(TRIM($AD$91:$BK$91)),$AD$92:$BK$92,0.001))),_xlpm.r*P63),0)</f>
        <v>0</v>
      </c>
      <c r="E63" s="2243" cm="1">
        <f t="array" ref="E63">IFERROR(_xlfn.LET(_xlpm.k,UPPER(TRIM(T63)),_xlpm.r,_xlfn.XLOOKUP(_xlpm.k,UPPER(TRIM($AD$89:$BK$89)),$AD$92:$BK$92,_xlfn.XLOOKUP(_xlpm.k,UPPER(TRIM($AD$90:$BK$90)),$AD$92:$BK$92,_xlfn.XLOOKUP(_xlpm.k,UPPER(TRIM($AD$91:$BK$91)),$AD$92:$BK$92,0.001))),_xlpm.r*S63),0)</f>
        <v>0</v>
      </c>
      <c r="F63" s="2246" cm="1">
        <f t="array" ref="F63">IFERROR(_xlfn.LET(_xlpm.k,UPPER(TRIM(W63)),_xlpm.r,_xlfn.XLOOKUP(_xlpm.k,UPPER(TRIM($AD$89:$BK$89)),$AD$92:$BK$92,_xlfn.XLOOKUP(_xlpm.k,UPPER(TRIM($AD$90:$BK$90)),$AD$92:$BK$92,_xlfn.XLOOKUP(_xlpm.k,UPPER(TRIM($AD$91:$BK$91)),$AD$92:$BK$92,0.001))),_xlpm.r*V63),0)</f>
        <v>0</v>
      </c>
      <c r="G63" s="189" cm="1">
        <f t="array" ref="G63">IFERROR(_xlfn.LET(_xlpm.k,UPPER(TRIM(Z63)),_xlpm.r,_xlfn.XLOOKUP(_xlpm.k,UPPER(TRIM($AD$89:$BK$89)),$AD$92:$BK$92,_xlfn.XLOOKUP(_xlpm.k,UPPER(TRIM($AD$90:$BK$90)),$AD$92:$BK$92,_xlfn.XLOOKUP(_xlpm.k,UPPER(TRIM($AD$91:$BK$91)),$AD$92:$BK$92,0.001))),_xlpm.r*Y63),0)</f>
        <v>0</v>
      </c>
      <c r="H63" s="190" cm="1">
        <f t="array" ref="H63">IFERROR(_xlfn.LET(_xlpm.k,UPPER(TRIM(AC63)),_xlpm.r,_xlfn.XLOOKUP(_xlpm.k,UPPER(TRIM($AD$89:$BK$89)),$AD$92:$BK$92,_xlfn.XLOOKUP(_xlpm.k,UPPER(TRIM($AD$90:$BK$90)),$AD$92:$BK$92,_xlfn.XLOOKUP(_xlpm.k,UPPER(TRIM($AD$91:$BK$91)),$AD$92:$BK$92,0.001))),_xlpm.r*AB63),0)</f>
        <v>0</v>
      </c>
      <c r="I63" s="192" t="s">
        <v>3700</v>
      </c>
      <c r="J63" s="2481" t="s">
        <v>3632</v>
      </c>
      <c r="K63" s="2250" t="s">
        <v>13</v>
      </c>
      <c r="L63" s="2209"/>
      <c r="M63" s="2210"/>
      <c r="N63" s="2213"/>
      <c r="O63" s="2212"/>
      <c r="P63" s="2211"/>
      <c r="Q63" s="2214"/>
      <c r="R63" s="2215"/>
      <c r="S63" s="2211"/>
      <c r="T63" s="199"/>
      <c r="U63" s="2216"/>
      <c r="V63" s="2211"/>
      <c r="W63" s="199"/>
      <c r="X63" s="2208"/>
      <c r="Y63" s="2211"/>
      <c r="Z63" s="199"/>
      <c r="AA63" s="2219"/>
      <c r="AB63" s="2211"/>
      <c r="AC63" s="199"/>
      <c r="AD63" s="2472" t="str">
        <f t="shared" si="13"/>
        <v>32 ►</v>
      </c>
      <c r="AE63" s="4806" t="str">
        <f t="shared" si="14"/>
        <v>poireau émincé</v>
      </c>
      <c r="AF63" s="4807"/>
      <c r="AG63" s="4807"/>
      <c r="AH63" s="2362">
        <v>1</v>
      </c>
      <c r="AI63" s="193">
        <f t="shared" si="15"/>
        <v>0</v>
      </c>
      <c r="AJ63" s="194">
        <f t="shared" si="16"/>
        <v>0</v>
      </c>
      <c r="AK63" s="194" t="str">
        <f t="shared" si="39"/>
        <v/>
      </c>
      <c r="AL63" s="195">
        <f t="shared" si="40"/>
        <v>0</v>
      </c>
      <c r="AM63" s="2178">
        <f t="shared" si="17"/>
        <v>0</v>
      </c>
      <c r="AN63" s="2179">
        <f t="shared" si="18"/>
        <v>0</v>
      </c>
      <c r="AO63" s="2180" t="str">
        <f t="shared" si="41"/>
        <v/>
      </c>
      <c r="AP63" s="2181">
        <f t="shared" si="42"/>
        <v>0</v>
      </c>
      <c r="AQ63" s="2251">
        <f t="shared" si="19"/>
        <v>0</v>
      </c>
      <c r="AR63" s="2252">
        <f t="shared" si="20"/>
        <v>0</v>
      </c>
      <c r="AS63" s="2253" t="str">
        <f t="shared" si="43"/>
        <v/>
      </c>
      <c r="AT63" s="2254">
        <f t="shared" si="44"/>
        <v>0</v>
      </c>
      <c r="AU63" s="2260">
        <f t="shared" si="21"/>
        <v>0</v>
      </c>
      <c r="AV63" s="2261">
        <f t="shared" si="22"/>
        <v>0</v>
      </c>
      <c r="AW63" s="2262" t="str">
        <f t="shared" si="45"/>
        <v/>
      </c>
      <c r="AX63" s="2263">
        <f t="shared" si="46"/>
        <v>0</v>
      </c>
      <c r="AY63" s="2283">
        <f t="shared" si="23"/>
        <v>0</v>
      </c>
      <c r="AZ63" s="2284">
        <f t="shared" si="24"/>
        <v>0</v>
      </c>
      <c r="BA63" s="2285" t="str">
        <f t="shared" si="31"/>
        <v/>
      </c>
      <c r="BB63" s="2286">
        <f t="shared" si="32"/>
        <v>0</v>
      </c>
      <c r="BC63" s="2271">
        <f t="shared" si="47"/>
        <v>0</v>
      </c>
      <c r="BD63" s="2272">
        <f t="shared" si="25"/>
        <v>0</v>
      </c>
      <c r="BE63" s="2273" t="str">
        <f t="shared" si="48"/>
        <v/>
      </c>
      <c r="BF63" s="2274">
        <f t="shared" si="49"/>
        <v>0</v>
      </c>
      <c r="BG63" s="2451" t="str">
        <f t="shared" si="33"/>
        <v>poireau émincé</v>
      </c>
      <c r="BH63" s="2153">
        <f t="shared" si="34"/>
        <v>0</v>
      </c>
      <c r="BI63" s="2154">
        <f t="shared" si="35"/>
        <v>0</v>
      </c>
      <c r="BJ63" s="2155">
        <f t="shared" si="36"/>
        <v>0</v>
      </c>
      <c r="BK63" s="2156" t="str" cm="1">
        <f t="array" aca="1" ref="BK6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3" s="2293"/>
      <c r="BM63" s="188" t="str">
        <f t="shared" si="52"/>
        <v>A</v>
      </c>
      <c r="BN63" s="2418"/>
      <c r="BO63" s="3"/>
      <c r="BP63" s="176" cm="1">
        <f t="array" ref="BP63">SUMPRODUCT(LEN(BQ63:BW63))</f>
        <v>0</v>
      </c>
      <c r="BQ63" s="177"/>
      <c r="BR63" s="178"/>
      <c r="BS63" s="178"/>
      <c r="BT63" s="178"/>
      <c r="BU63" s="178"/>
      <c r="BV63" s="178"/>
      <c r="BW63" s="179"/>
      <c r="BX63" s="3"/>
      <c r="BY63" s="2954" t="str">
        <f t="shared" si="26"/>
        <v>►</v>
      </c>
      <c r="BZ63" s="2946" t="str">
        <f t="shared" si="11"/>
        <v/>
      </c>
      <c r="CA63" s="2947" t="str">
        <f t="shared" si="37"/>
        <v/>
      </c>
      <c r="CB63" s="2957"/>
      <c r="CC63" s="2955" t="str">
        <f t="shared" si="12"/>
        <v xml:space="preserve"> ◄ ligne 63</v>
      </c>
      <c r="CD63" s="2946" t="str">
        <f t="shared" si="27"/>
        <v/>
      </c>
      <c r="CE63" s="2950" t="str">
        <f t="shared" si="28"/>
        <v/>
      </c>
      <c r="CF63" s="2951" t="str">
        <f>IF(LEN(TRIM(CK63))&gt;0,MAX(CF29:CF62)+1,"")</f>
        <v/>
      </c>
      <c r="CG63" s="2906" t="str">
        <f>IFERROR(INDEX(CK30:CK299,MATCH(ROW()-ROW(CK30)+1,CF30:CF299,0)),"")</f>
        <v/>
      </c>
      <c r="CH63" s="2944"/>
      <c r="CI63" s="2937"/>
      <c r="CJ63" s="2960"/>
      <c r="CK63" s="2961" t="str">
        <f>IF(OR(CL62="",CJ62=""),"",IF(LEN(CL62)&lt;=CJ62,CL62,IFERROR(LEFT(CL62,FIND("♦",SUBSTITUTE(LEFT(CL62,CJ62+1)," ","♦",LEN(LEFT(CL62,CJ62+1))-LEN(SUBSTITUTE(LEFT(CL62,CJ62+1)," ",""))))),LEFT(CL62,IFERROR(FIND(" ",CL62)-1,LEN(CL62))))))</f>
        <v/>
      </c>
      <c r="CL63" s="2961" t="str">
        <f t="shared" si="60"/>
        <v/>
      </c>
      <c r="CM63" s="2962" t="str">
        <f t="shared" si="59"/>
        <v>ligne 63 ►</v>
      </c>
      <c r="CN63" s="2945" t="str">
        <f>IF(CA63="","",IF(OR(CA63=0,CA63&lt;CG17),0,IF(CA63&gt;CG17,(CA63-CG17)&amp;" car. en trop",(CA63-CG17)&amp;" car.")))</f>
        <v/>
      </c>
      <c r="CO63" s="2953" t="str">
        <f>IF(CA63="","",ROUNDUP(CA63/CG17,0)&amp;" ligne(s)")</f>
        <v/>
      </c>
      <c r="CP63" s="3"/>
      <c r="CQ63" s="232" t="s">
        <v>4005</v>
      </c>
      <c r="CR63" s="97"/>
      <c r="CS63" s="97"/>
      <c r="CT63" s="2552"/>
      <c r="CU63" s="2550"/>
      <c r="CV63" s="3"/>
      <c r="CW63" s="10">
        <v>1</v>
      </c>
    </row>
    <row r="64" spans="1:101" ht="21.75" customHeight="1">
      <c r="A64" s="3"/>
      <c r="B64" s="188" t="str">
        <f t="shared" si="38"/>
        <v>A</v>
      </c>
      <c r="C64" s="2237" cm="1">
        <f t="array" ref="C64">IFERROR(_xlfn.LET(_xlpm.k,UPPER(TRIM(N64)),_xlpm.r,_xlfn.XLOOKUP(_xlpm.k,UPPER(TRIM($AD$89:$BK$89)),$AD$92:$BK$92,_xlfn.XLOOKUP(_xlpm.k,UPPER(TRIM($AD$90:$BK$90)),$AD$92:$BK$92,_xlfn.XLOOKUP(_xlpm.k,UPPER(TRIM($AD$91:$BK$91)),$AD$92:$BK$92,0.001))),_xlpm.r*M64),0)</f>
        <v>0</v>
      </c>
      <c r="D64" s="2240" cm="1">
        <f t="array" ref="D64">IFERROR(_xlfn.LET(_xlpm.k,UPPER(TRIM(Q64)),_xlpm.r,_xlfn.XLOOKUP(_xlpm.k,UPPER(TRIM($AD$89:$BK$89)),$AD$92:$BK$92,_xlfn.XLOOKUP(_xlpm.k,UPPER(TRIM($AD$90:$BK$90)),$AD$92:$BK$92,_xlfn.XLOOKUP(_xlpm.k,UPPER(TRIM($AD$91:$BK$91)),$AD$92:$BK$92,0.001))),_xlpm.r*P64),0)</f>
        <v>0</v>
      </c>
      <c r="E64" s="2243" cm="1">
        <f t="array" ref="E64">IFERROR(_xlfn.LET(_xlpm.k,UPPER(TRIM(T64)),_xlpm.r,_xlfn.XLOOKUP(_xlpm.k,UPPER(TRIM($AD$89:$BK$89)),$AD$92:$BK$92,_xlfn.XLOOKUP(_xlpm.k,UPPER(TRIM($AD$90:$BK$90)),$AD$92:$BK$92,_xlfn.XLOOKUP(_xlpm.k,UPPER(TRIM($AD$91:$BK$91)),$AD$92:$BK$92,0.001))),_xlpm.r*S64),0)</f>
        <v>0</v>
      </c>
      <c r="F64" s="2246" cm="1">
        <f t="array" ref="F64">IFERROR(_xlfn.LET(_xlpm.k,UPPER(TRIM(W64)),_xlpm.r,_xlfn.XLOOKUP(_xlpm.k,UPPER(TRIM($AD$89:$BK$89)),$AD$92:$BK$92,_xlfn.XLOOKUP(_xlpm.k,UPPER(TRIM($AD$90:$BK$90)),$AD$92:$BK$92,_xlfn.XLOOKUP(_xlpm.k,UPPER(TRIM($AD$91:$BK$91)),$AD$92:$BK$92,0.001))),_xlpm.r*V64),0)</f>
        <v>0</v>
      </c>
      <c r="G64" s="189" cm="1">
        <f t="array" ref="G64">IFERROR(_xlfn.LET(_xlpm.k,UPPER(TRIM(Z64)),_xlpm.r,_xlfn.XLOOKUP(_xlpm.k,UPPER(TRIM($AD$89:$BK$89)),$AD$92:$BK$92,_xlfn.XLOOKUP(_xlpm.k,UPPER(TRIM($AD$90:$BK$90)),$AD$92:$BK$92,_xlfn.XLOOKUP(_xlpm.k,UPPER(TRIM($AD$91:$BK$91)),$AD$92:$BK$92,0.001))),_xlpm.r*Y64),0)</f>
        <v>0</v>
      </c>
      <c r="H64" s="190" cm="1">
        <f t="array" ref="H64">IFERROR(_xlfn.LET(_xlpm.k,UPPER(TRIM(AC64)),_xlpm.r,_xlfn.XLOOKUP(_xlpm.k,UPPER(TRIM($AD$89:$BK$89)),$AD$92:$BK$92,_xlfn.XLOOKUP(_xlpm.k,UPPER(TRIM($AD$90:$BK$90)),$AD$92:$BK$92,_xlfn.XLOOKUP(_xlpm.k,UPPER(TRIM($AD$91:$BK$91)),$AD$92:$BK$92,0.001))),_xlpm.r*AB64),0)</f>
        <v>0</v>
      </c>
      <c r="I64" s="192" t="s">
        <v>3701</v>
      </c>
      <c r="J64" s="2481"/>
      <c r="K64" s="2250" t="s">
        <v>13</v>
      </c>
      <c r="L64" s="2209"/>
      <c r="M64" s="2210"/>
      <c r="N64" s="2213"/>
      <c r="O64" s="2212"/>
      <c r="P64" s="2211"/>
      <c r="Q64" s="2214"/>
      <c r="R64" s="2215"/>
      <c r="S64" s="2211"/>
      <c r="T64" s="199"/>
      <c r="U64" s="2216"/>
      <c r="V64" s="2211"/>
      <c r="W64" s="199"/>
      <c r="X64" s="2208"/>
      <c r="Y64" s="2211"/>
      <c r="Z64" s="199"/>
      <c r="AA64" s="2219"/>
      <c r="AB64" s="2211"/>
      <c r="AC64" s="199"/>
      <c r="AD64" s="2472" t="str">
        <f t="shared" ref="AD64:AD86" si="61">I64</f>
        <v>33 ►</v>
      </c>
      <c r="AE64" s="4806">
        <f t="shared" ref="AE64:AE86" si="62">J64</f>
        <v>0</v>
      </c>
      <c r="AF64" s="4807"/>
      <c r="AG64" s="4807"/>
      <c r="AH64" s="2362">
        <v>1</v>
      </c>
      <c r="AI64" s="193">
        <f t="shared" ref="AI64:AI86" si="63">IFERROR(L64*AL$23,0)</f>
        <v>0</v>
      </c>
      <c r="AJ64" s="194">
        <f t="shared" ref="AJ64:AJ86" si="64">IFERROR(C64*AL$23,0)</f>
        <v>0</v>
      </c>
      <c r="AK64" s="194" t="str">
        <f t="shared" si="39"/>
        <v/>
      </c>
      <c r="AL64" s="195">
        <f t="shared" si="40"/>
        <v>0</v>
      </c>
      <c r="AM64" s="2178">
        <f t="shared" ref="AM64:AM86" si="65">IFERROR(O64*AP$23,0)</f>
        <v>0</v>
      </c>
      <c r="AN64" s="2179">
        <f t="shared" ref="AN64:AN86" si="66">IFERROR(D64*AP$23,0)</f>
        <v>0</v>
      </c>
      <c r="AO64" s="2180" t="str">
        <f t="shared" si="41"/>
        <v/>
      </c>
      <c r="AP64" s="2181">
        <f t="shared" si="42"/>
        <v>0</v>
      </c>
      <c r="AQ64" s="2251">
        <f t="shared" ref="AQ64:AQ86" si="67">IFERROR(R64*AT$23,0)</f>
        <v>0</v>
      </c>
      <c r="AR64" s="2252">
        <f t="shared" ref="AR64:AR86" si="68">IFERROR(E64*AT$23,0)</f>
        <v>0</v>
      </c>
      <c r="AS64" s="2253" t="str">
        <f t="shared" si="43"/>
        <v/>
      </c>
      <c r="AT64" s="2254">
        <f t="shared" si="44"/>
        <v>0</v>
      </c>
      <c r="AU64" s="2260">
        <f t="shared" ref="AU64:AU86" si="69">IFERROR(U64*AX$23,0)</f>
        <v>0</v>
      </c>
      <c r="AV64" s="2261">
        <f t="shared" ref="AV64:AV86" si="70">IFERROR(F64*AX$23,0)</f>
        <v>0</v>
      </c>
      <c r="AW64" s="2262" t="str">
        <f t="shared" si="45"/>
        <v/>
      </c>
      <c r="AX64" s="2263">
        <f t="shared" si="46"/>
        <v>0</v>
      </c>
      <c r="AY64" s="2283">
        <f t="shared" ref="AY64:AY86" si="71">IFERROR(X64*BB$23,0)</f>
        <v>0</v>
      </c>
      <c r="AZ64" s="2284">
        <f t="shared" ref="AZ64:AZ86" si="72">IFERROR(G64*BB$23,0)</f>
        <v>0</v>
      </c>
      <c r="BA64" s="2285" t="str">
        <f t="shared" si="31"/>
        <v/>
      </c>
      <c r="BB64" s="2286">
        <f t="shared" si="32"/>
        <v>0</v>
      </c>
      <c r="BC64" s="2271">
        <f t="shared" si="47"/>
        <v>0</v>
      </c>
      <c r="BD64" s="2272">
        <f t="shared" ref="BD64:BD86" si="73">IFERROR(G64*BF$23,0)</f>
        <v>0</v>
      </c>
      <c r="BE64" s="2273" t="str">
        <f t="shared" si="48"/>
        <v/>
      </c>
      <c r="BF64" s="2274">
        <f t="shared" si="49"/>
        <v>0</v>
      </c>
      <c r="BG64" s="2451">
        <f t="shared" si="33"/>
        <v>0</v>
      </c>
      <c r="BH64" s="2153">
        <f t="shared" si="34"/>
        <v>0</v>
      </c>
      <c r="BI64" s="2154">
        <f t="shared" si="35"/>
        <v>0</v>
      </c>
      <c r="BJ64" s="2155">
        <f t="shared" si="36"/>
        <v>0</v>
      </c>
      <c r="BK64" s="2156" t="str" cm="1">
        <f t="array" aca="1" ref="BK6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4" s="2293"/>
      <c r="BM64" s="188" t="str">
        <f t="shared" si="52"/>
        <v>A</v>
      </c>
      <c r="BN64" s="2418"/>
      <c r="BO64" s="3"/>
      <c r="BP64" s="176" cm="1">
        <f t="array" ref="BP64">SUMPRODUCT(LEN(BQ64:BW64))</f>
        <v>0</v>
      </c>
      <c r="BQ64" s="177"/>
      <c r="BR64" s="178"/>
      <c r="BS64" s="178"/>
      <c r="BT64" s="178"/>
      <c r="BU64" s="178"/>
      <c r="BV64" s="178"/>
      <c r="BW64" s="179"/>
      <c r="BX64" s="3"/>
      <c r="BY64" s="2954" t="str">
        <f t="shared" si="26"/>
        <v>►</v>
      </c>
      <c r="BZ64" s="2946" t="str">
        <f t="shared" si="11"/>
        <v/>
      </c>
      <c r="CA64" s="2947" t="str">
        <f t="shared" si="37"/>
        <v/>
      </c>
      <c r="CB64" s="2957"/>
      <c r="CC64" s="2949" t="str">
        <f t="shared" si="12"/>
        <v xml:space="preserve"> ◄ ligne 64</v>
      </c>
      <c r="CD64" s="2946" t="str">
        <f t="shared" si="27"/>
        <v/>
      </c>
      <c r="CE64" s="2950" t="str">
        <f t="shared" si="28"/>
        <v/>
      </c>
      <c r="CF64" s="2951" t="str">
        <f>IF(LEN(TRIM(CK64))&gt;0,MAX(CF29:CF63)+1,"")</f>
        <v/>
      </c>
      <c r="CG64" s="2906" t="str">
        <f>IFERROR(INDEX(CK30:CK299,MATCH(ROW()-ROW(CK30)+1,CF30:CF299,0)),"")</f>
        <v/>
      </c>
      <c r="CH64" s="2944"/>
      <c r="CI64" s="2937"/>
      <c r="CJ64" s="2963"/>
      <c r="CK64" s="2961" t="str">
        <f>IF(OR(CL63="",CJ62=""),"",IF(LEN(CL63)&lt;=CJ62,CL63,IFERROR(LEFT(CL63,FIND("♦",SUBSTITUTE(LEFT(CL63,CJ62+1)," ","♦",LEN(LEFT(CL63,CJ62+1))-LEN(SUBSTITUTE(LEFT(CL63,CJ62+1)," ",""))))),LEFT(CL63,IFERROR(FIND(" ",CL63)-1,LEN(CL63))))))</f>
        <v/>
      </c>
      <c r="CL64" s="2961" t="str">
        <f t="shared" si="60"/>
        <v/>
      </c>
      <c r="CM64" s="2962" t="str">
        <f t="shared" si="59"/>
        <v>ligne 64 ►</v>
      </c>
      <c r="CN64" s="2945" t="str">
        <f>IF(CA64="","",IF(OR(CA64=0,CA64&lt;CG17),0,IF(CA64&gt;CG17,(CA64-CG17)&amp;" car. en trop",(CA64-CG17)&amp;" car.")))</f>
        <v/>
      </c>
      <c r="CO64" s="2953" t="str">
        <f>IF(CA64="","",ROUNDUP(CA64/CG17,0)&amp;" ligne(s)")</f>
        <v/>
      </c>
      <c r="CP64" s="3"/>
      <c r="CQ64" s="232" t="s">
        <v>4006</v>
      </c>
      <c r="CR64" s="2551" t="s">
        <v>3924</v>
      </c>
      <c r="CS64" s="2551"/>
      <c r="CT64" s="2551"/>
      <c r="CU64" s="2578"/>
      <c r="CV64" s="3"/>
      <c r="CW64" s="10">
        <v>1</v>
      </c>
    </row>
    <row r="65" spans="1:101" ht="21.75" customHeight="1">
      <c r="A65" s="3"/>
      <c r="B65" s="188" t="str">
        <f t="shared" si="38"/>
        <v>A</v>
      </c>
      <c r="C65" s="2237" cm="1">
        <f t="array" ref="C65">IFERROR(_xlfn.LET(_xlpm.k,UPPER(TRIM(N65)),_xlpm.r,_xlfn.XLOOKUP(_xlpm.k,UPPER(TRIM($AD$89:$BK$89)),$AD$92:$BK$92,_xlfn.XLOOKUP(_xlpm.k,UPPER(TRIM($AD$90:$BK$90)),$AD$92:$BK$92,_xlfn.XLOOKUP(_xlpm.k,UPPER(TRIM($AD$91:$BK$91)),$AD$92:$BK$92,0.001))),_xlpm.r*M65),0)</f>
        <v>0</v>
      </c>
      <c r="D65" s="2240" cm="1">
        <f t="array" ref="D65">IFERROR(_xlfn.LET(_xlpm.k,UPPER(TRIM(Q65)),_xlpm.r,_xlfn.XLOOKUP(_xlpm.k,UPPER(TRIM($AD$89:$BK$89)),$AD$92:$BK$92,_xlfn.XLOOKUP(_xlpm.k,UPPER(TRIM($AD$90:$BK$90)),$AD$92:$BK$92,_xlfn.XLOOKUP(_xlpm.k,UPPER(TRIM($AD$91:$BK$91)),$AD$92:$BK$92,0.001))),_xlpm.r*P65),0)</f>
        <v>0</v>
      </c>
      <c r="E65" s="2243" cm="1">
        <f t="array" ref="E65">IFERROR(_xlfn.LET(_xlpm.k,UPPER(TRIM(T65)),_xlpm.r,_xlfn.XLOOKUP(_xlpm.k,UPPER(TRIM($AD$89:$BK$89)),$AD$92:$BK$92,_xlfn.XLOOKUP(_xlpm.k,UPPER(TRIM($AD$90:$BK$90)),$AD$92:$BK$92,_xlfn.XLOOKUP(_xlpm.k,UPPER(TRIM($AD$91:$BK$91)),$AD$92:$BK$92,0.001))),_xlpm.r*S65),0)</f>
        <v>0</v>
      </c>
      <c r="F65" s="2246" cm="1">
        <f t="array" ref="F65">IFERROR(_xlfn.LET(_xlpm.k,UPPER(TRIM(W65)),_xlpm.r,_xlfn.XLOOKUP(_xlpm.k,UPPER(TRIM($AD$89:$BK$89)),$AD$92:$BK$92,_xlfn.XLOOKUP(_xlpm.k,UPPER(TRIM($AD$90:$BK$90)),$AD$92:$BK$92,_xlfn.XLOOKUP(_xlpm.k,UPPER(TRIM($AD$91:$BK$91)),$AD$92:$BK$92,0.001))),_xlpm.r*V65),0)</f>
        <v>0</v>
      </c>
      <c r="G65" s="189" cm="1">
        <f t="array" ref="G65">IFERROR(_xlfn.LET(_xlpm.k,UPPER(TRIM(Z65)),_xlpm.r,_xlfn.XLOOKUP(_xlpm.k,UPPER(TRIM($AD$89:$BK$89)),$AD$92:$BK$92,_xlfn.XLOOKUP(_xlpm.k,UPPER(TRIM($AD$90:$BK$90)),$AD$92:$BK$92,_xlfn.XLOOKUP(_xlpm.k,UPPER(TRIM($AD$91:$BK$91)),$AD$92:$BK$92,0.001))),_xlpm.r*Y65),0)</f>
        <v>0</v>
      </c>
      <c r="H65" s="190" cm="1">
        <f t="array" ref="H65">IFERROR(_xlfn.LET(_xlpm.k,UPPER(TRIM(AC65)),_xlpm.r,_xlfn.XLOOKUP(_xlpm.k,UPPER(TRIM($AD$89:$BK$89)),$AD$92:$BK$92,_xlfn.XLOOKUP(_xlpm.k,UPPER(TRIM($AD$90:$BK$90)),$AD$92:$BK$92,_xlfn.XLOOKUP(_xlpm.k,UPPER(TRIM($AD$91:$BK$91)),$AD$92:$BK$92,0.001))),_xlpm.r*AB65),0)</f>
        <v>0</v>
      </c>
      <c r="I65" s="192" t="s">
        <v>3702</v>
      </c>
      <c r="J65" s="2481" t="s">
        <v>3630</v>
      </c>
      <c r="K65" s="2250" t="s">
        <v>13</v>
      </c>
      <c r="L65" s="2209"/>
      <c r="M65" s="2210"/>
      <c r="N65" s="2213"/>
      <c r="O65" s="2212"/>
      <c r="P65" s="2211"/>
      <c r="Q65" s="2214"/>
      <c r="R65" s="2215"/>
      <c r="S65" s="2211"/>
      <c r="T65" s="199"/>
      <c r="U65" s="2216"/>
      <c r="V65" s="2211"/>
      <c r="W65" s="199"/>
      <c r="X65" s="2208"/>
      <c r="Y65" s="2211"/>
      <c r="Z65" s="199"/>
      <c r="AA65" s="2219"/>
      <c r="AB65" s="2211"/>
      <c r="AC65" s="199"/>
      <c r="AD65" s="2472" t="str">
        <f t="shared" si="61"/>
        <v>34 ►</v>
      </c>
      <c r="AE65" s="4806" t="str">
        <f t="shared" si="62"/>
        <v>bouquet garni</v>
      </c>
      <c r="AF65" s="4807"/>
      <c r="AG65" s="4807"/>
      <c r="AH65" s="2362">
        <v>1</v>
      </c>
      <c r="AI65" s="193">
        <f t="shared" si="63"/>
        <v>0</v>
      </c>
      <c r="AJ65" s="194">
        <f t="shared" si="64"/>
        <v>0</v>
      </c>
      <c r="AK65" s="194" t="str">
        <f t="shared" si="39"/>
        <v/>
      </c>
      <c r="AL65" s="195">
        <f t="shared" si="40"/>
        <v>0</v>
      </c>
      <c r="AM65" s="2178">
        <f t="shared" si="65"/>
        <v>0</v>
      </c>
      <c r="AN65" s="2179">
        <f t="shared" si="66"/>
        <v>0</v>
      </c>
      <c r="AO65" s="2180" t="str">
        <f t="shared" si="41"/>
        <v/>
      </c>
      <c r="AP65" s="2181">
        <f t="shared" si="42"/>
        <v>0</v>
      </c>
      <c r="AQ65" s="2251">
        <f t="shared" si="67"/>
        <v>0</v>
      </c>
      <c r="AR65" s="2252">
        <f t="shared" si="68"/>
        <v>0</v>
      </c>
      <c r="AS65" s="2253" t="str">
        <f t="shared" si="43"/>
        <v/>
      </c>
      <c r="AT65" s="2254">
        <f t="shared" si="44"/>
        <v>0</v>
      </c>
      <c r="AU65" s="2260">
        <f t="shared" si="69"/>
        <v>0</v>
      </c>
      <c r="AV65" s="2261">
        <f t="shared" si="70"/>
        <v>0</v>
      </c>
      <c r="AW65" s="2262" t="str">
        <f t="shared" si="45"/>
        <v/>
      </c>
      <c r="AX65" s="2263">
        <f t="shared" si="46"/>
        <v>0</v>
      </c>
      <c r="AY65" s="2283">
        <f t="shared" si="71"/>
        <v>0</v>
      </c>
      <c r="AZ65" s="2284">
        <f t="shared" si="72"/>
        <v>0</v>
      </c>
      <c r="BA65" s="2285" t="str">
        <f t="shared" si="31"/>
        <v/>
      </c>
      <c r="BB65" s="2286">
        <f t="shared" si="32"/>
        <v>0</v>
      </c>
      <c r="BC65" s="2271">
        <f t="shared" si="47"/>
        <v>0</v>
      </c>
      <c r="BD65" s="2272">
        <f t="shared" si="73"/>
        <v>0</v>
      </c>
      <c r="BE65" s="2273" t="str">
        <f t="shared" si="48"/>
        <v/>
      </c>
      <c r="BF65" s="2274">
        <f t="shared" si="49"/>
        <v>0</v>
      </c>
      <c r="BG65" s="2451" t="str">
        <f t="shared" si="33"/>
        <v>bouquet garni</v>
      </c>
      <c r="BH65" s="2153">
        <f t="shared" si="34"/>
        <v>0</v>
      </c>
      <c r="BI65" s="2154">
        <f t="shared" si="35"/>
        <v>0</v>
      </c>
      <c r="BJ65" s="2155">
        <f t="shared" si="36"/>
        <v>0</v>
      </c>
      <c r="BK65" s="2156" t="str" cm="1">
        <f t="array" aca="1" ref="BK6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5" s="2293"/>
      <c r="BM65" s="188" t="str">
        <f t="shared" si="52"/>
        <v>A</v>
      </c>
      <c r="BN65" s="2418"/>
      <c r="BO65" s="3"/>
      <c r="BP65" s="176" cm="1">
        <f t="array" ref="BP65">SUMPRODUCT(LEN(BQ65:BW65))</f>
        <v>0</v>
      </c>
      <c r="BQ65" s="177"/>
      <c r="BR65" s="178"/>
      <c r="BS65" s="178"/>
      <c r="BT65" s="178"/>
      <c r="BU65" s="178"/>
      <c r="BV65" s="178"/>
      <c r="BW65" s="179"/>
      <c r="BX65" s="3"/>
      <c r="BY65" s="2954" t="str">
        <f t="shared" si="26"/>
        <v>►</v>
      </c>
      <c r="BZ65" s="2946" t="str">
        <f t="shared" si="11"/>
        <v/>
      </c>
      <c r="CA65" s="2947" t="str">
        <f t="shared" si="37"/>
        <v/>
      </c>
      <c r="CB65" s="2957"/>
      <c r="CC65" s="2955" t="str">
        <f t="shared" si="12"/>
        <v xml:space="preserve"> ◄ ligne 65</v>
      </c>
      <c r="CD65" s="2946" t="str">
        <f t="shared" si="27"/>
        <v/>
      </c>
      <c r="CE65" s="2950" t="str">
        <f t="shared" si="28"/>
        <v/>
      </c>
      <c r="CF65" s="2951" t="str">
        <f>IF(LEN(TRIM(CK65))&gt;0,MAX(CF29:CF64)+1,"")</f>
        <v/>
      </c>
      <c r="CG65" s="2906" t="str">
        <f>IFERROR(INDEX(CK30:CK299,MATCH(ROW()-ROW(CK30)+1,CF30:CF299,0)),"")</f>
        <v/>
      </c>
      <c r="CH65" s="2944"/>
      <c r="CI65" s="2937"/>
      <c r="CJ65" s="2964"/>
      <c r="CK65" s="2961" t="str">
        <f>IF(OR(CL64="",CJ62=""),"",IF(LEN(CL64)&lt;=CJ62,CL64,IFERROR(LEFT(CL64,FIND("♦",SUBSTITUTE(LEFT(CL64,CJ62+1)," ","♦",LEN(LEFT(CL64,CJ62+1))-LEN(SUBSTITUTE(LEFT(CL64,CJ62+1)," ",""))))),LEFT(CL64,IFERROR(FIND(" ",CL64)-1,LEN(CL64))))))</f>
        <v/>
      </c>
      <c r="CL65" s="2961" t="str">
        <f t="shared" si="60"/>
        <v/>
      </c>
      <c r="CM65" s="2962" t="str">
        <f t="shared" si="59"/>
        <v>ligne 65 ►</v>
      </c>
      <c r="CN65" s="2945" t="str">
        <f>IF(CA65="","",IF(OR(CA65=0,CA65&lt;CG17),0,IF(CA65&gt;CG17,(CA65-CG17)&amp;" car. en trop",(CA65-CG17)&amp;" car.")))</f>
        <v/>
      </c>
      <c r="CO65" s="2953" t="str">
        <f>IF(CA65="","",ROUNDUP(CA65/CG17,0)&amp;" ligne(s)")</f>
        <v/>
      </c>
      <c r="CP65" s="3"/>
      <c r="CQ65" s="134"/>
      <c r="CR65" s="2552" t="s">
        <v>3925</v>
      </c>
      <c r="CS65" s="2552" t="s">
        <v>3926</v>
      </c>
      <c r="CT65" s="2552" t="s">
        <v>4007</v>
      </c>
      <c r="CU65" s="2579" t="s">
        <v>3927</v>
      </c>
      <c r="CV65" s="3"/>
      <c r="CW65" s="10">
        <v>1</v>
      </c>
    </row>
    <row r="66" spans="1:101" ht="21.75" customHeight="1">
      <c r="A66" s="3"/>
      <c r="B66" s="188" t="str">
        <f t="shared" si="38"/>
        <v>A</v>
      </c>
      <c r="C66" s="2237" cm="1">
        <f t="array" ref="C66">IFERROR(_xlfn.LET(_xlpm.k,UPPER(TRIM(N66)),_xlpm.r,_xlfn.XLOOKUP(_xlpm.k,UPPER(TRIM($AD$89:$BK$89)),$AD$92:$BK$92,_xlfn.XLOOKUP(_xlpm.k,UPPER(TRIM($AD$90:$BK$90)),$AD$92:$BK$92,_xlfn.XLOOKUP(_xlpm.k,UPPER(TRIM($AD$91:$BK$91)),$AD$92:$BK$92,0.001))),_xlpm.r*M66),0)</f>
        <v>0</v>
      </c>
      <c r="D66" s="2240" cm="1">
        <f t="array" ref="D66">IFERROR(_xlfn.LET(_xlpm.k,UPPER(TRIM(Q66)),_xlpm.r,_xlfn.XLOOKUP(_xlpm.k,UPPER(TRIM($AD$89:$BK$89)),$AD$92:$BK$92,_xlfn.XLOOKUP(_xlpm.k,UPPER(TRIM($AD$90:$BK$90)),$AD$92:$BK$92,_xlfn.XLOOKUP(_xlpm.k,UPPER(TRIM($AD$91:$BK$91)),$AD$92:$BK$92,0.001))),_xlpm.r*P66),0)</f>
        <v>0</v>
      </c>
      <c r="E66" s="2243" cm="1">
        <f t="array" ref="E66">IFERROR(_xlfn.LET(_xlpm.k,UPPER(TRIM(T66)),_xlpm.r,_xlfn.XLOOKUP(_xlpm.k,UPPER(TRIM($AD$89:$BK$89)),$AD$92:$BK$92,_xlfn.XLOOKUP(_xlpm.k,UPPER(TRIM($AD$90:$BK$90)),$AD$92:$BK$92,_xlfn.XLOOKUP(_xlpm.k,UPPER(TRIM($AD$91:$BK$91)),$AD$92:$BK$92,0.001))),_xlpm.r*S66),0)</f>
        <v>0</v>
      </c>
      <c r="F66" s="2246" cm="1">
        <f t="array" ref="F66">IFERROR(_xlfn.LET(_xlpm.k,UPPER(TRIM(W66)),_xlpm.r,_xlfn.XLOOKUP(_xlpm.k,UPPER(TRIM($AD$89:$BK$89)),$AD$92:$BK$92,_xlfn.XLOOKUP(_xlpm.k,UPPER(TRIM($AD$90:$BK$90)),$AD$92:$BK$92,_xlfn.XLOOKUP(_xlpm.k,UPPER(TRIM($AD$91:$BK$91)),$AD$92:$BK$92,0.001))),_xlpm.r*V66),0)</f>
        <v>0</v>
      </c>
      <c r="G66" s="189" cm="1">
        <f t="array" ref="G66">IFERROR(_xlfn.LET(_xlpm.k,UPPER(TRIM(Z66)),_xlpm.r,_xlfn.XLOOKUP(_xlpm.k,UPPER(TRIM($AD$89:$BK$89)),$AD$92:$BK$92,_xlfn.XLOOKUP(_xlpm.k,UPPER(TRIM($AD$90:$BK$90)),$AD$92:$BK$92,_xlfn.XLOOKUP(_xlpm.k,UPPER(TRIM($AD$91:$BK$91)),$AD$92:$BK$92,0.001))),_xlpm.r*Y66),0)</f>
        <v>0</v>
      </c>
      <c r="H66" s="190" cm="1">
        <f t="array" ref="H66">IFERROR(_xlfn.LET(_xlpm.k,UPPER(TRIM(AC66)),_xlpm.r,_xlfn.XLOOKUP(_xlpm.k,UPPER(TRIM($AD$89:$BK$89)),$AD$92:$BK$92,_xlfn.XLOOKUP(_xlpm.k,UPPER(TRIM($AD$90:$BK$90)),$AD$92:$BK$92,_xlfn.XLOOKUP(_xlpm.k,UPPER(TRIM($AD$91:$BK$91)),$AD$92:$BK$92,0.001))),_xlpm.r*AB66),0)</f>
        <v>0</v>
      </c>
      <c r="I66" s="192" t="s">
        <v>3703</v>
      </c>
      <c r="J66" s="2481" t="s">
        <v>3634</v>
      </c>
      <c r="K66" s="2250" t="s">
        <v>13</v>
      </c>
      <c r="L66" s="2209"/>
      <c r="M66" s="2210"/>
      <c r="N66" s="2213"/>
      <c r="O66" s="2212"/>
      <c r="P66" s="2211"/>
      <c r="Q66" s="2214"/>
      <c r="R66" s="2215"/>
      <c r="S66" s="2211"/>
      <c r="T66" s="199"/>
      <c r="U66" s="2216"/>
      <c r="V66" s="2211"/>
      <c r="W66" s="199"/>
      <c r="X66" s="2208"/>
      <c r="Y66" s="2211"/>
      <c r="Z66" s="199"/>
      <c r="AA66" s="2219"/>
      <c r="AB66" s="2211"/>
      <c r="AC66" s="199"/>
      <c r="AD66" s="2472" t="str">
        <f t="shared" si="61"/>
        <v>35 ►</v>
      </c>
      <c r="AE66" s="4806" t="str">
        <f t="shared" si="62"/>
        <v>branche de sarriette</v>
      </c>
      <c r="AF66" s="4807"/>
      <c r="AG66" s="4807"/>
      <c r="AH66" s="2362">
        <v>1</v>
      </c>
      <c r="AI66" s="193">
        <f t="shared" si="63"/>
        <v>0</v>
      </c>
      <c r="AJ66" s="194">
        <f t="shared" si="64"/>
        <v>0</v>
      </c>
      <c r="AK66" s="194" t="str">
        <f t="shared" si="39"/>
        <v/>
      </c>
      <c r="AL66" s="195">
        <f t="shared" si="40"/>
        <v>0</v>
      </c>
      <c r="AM66" s="2178">
        <f t="shared" si="65"/>
        <v>0</v>
      </c>
      <c r="AN66" s="2179">
        <f t="shared" si="66"/>
        <v>0</v>
      </c>
      <c r="AO66" s="2180" t="str">
        <f t="shared" si="41"/>
        <v/>
      </c>
      <c r="AP66" s="2181">
        <f t="shared" si="42"/>
        <v>0</v>
      </c>
      <c r="AQ66" s="2251">
        <f t="shared" si="67"/>
        <v>0</v>
      </c>
      <c r="AR66" s="2252">
        <f t="shared" si="68"/>
        <v>0</v>
      </c>
      <c r="AS66" s="2253" t="str">
        <f t="shared" si="43"/>
        <v/>
      </c>
      <c r="AT66" s="2254">
        <f t="shared" si="44"/>
        <v>0</v>
      </c>
      <c r="AU66" s="2260">
        <f t="shared" si="69"/>
        <v>0</v>
      </c>
      <c r="AV66" s="2261">
        <f t="shared" si="70"/>
        <v>0</v>
      </c>
      <c r="AW66" s="2262" t="str">
        <f t="shared" si="45"/>
        <v/>
      </c>
      <c r="AX66" s="2263">
        <f t="shared" si="46"/>
        <v>0</v>
      </c>
      <c r="AY66" s="2283">
        <f t="shared" si="71"/>
        <v>0</v>
      </c>
      <c r="AZ66" s="2284">
        <f t="shared" si="72"/>
        <v>0</v>
      </c>
      <c r="BA66" s="2285" t="str">
        <f t="shared" si="31"/>
        <v/>
      </c>
      <c r="BB66" s="2286">
        <f t="shared" si="32"/>
        <v>0</v>
      </c>
      <c r="BC66" s="2271">
        <f t="shared" si="47"/>
        <v>0</v>
      </c>
      <c r="BD66" s="2272">
        <f t="shared" si="73"/>
        <v>0</v>
      </c>
      <c r="BE66" s="2273" t="str">
        <f t="shared" si="48"/>
        <v/>
      </c>
      <c r="BF66" s="2274">
        <f t="shared" si="49"/>
        <v>0</v>
      </c>
      <c r="BG66" s="2451" t="str">
        <f t="shared" si="33"/>
        <v>branche de sarriette</v>
      </c>
      <c r="BH66" s="2153">
        <f t="shared" si="34"/>
        <v>0</v>
      </c>
      <c r="BI66" s="2154">
        <f t="shared" si="35"/>
        <v>0</v>
      </c>
      <c r="BJ66" s="2155">
        <f t="shared" si="36"/>
        <v>0</v>
      </c>
      <c r="BK66" s="2156" t="str" cm="1">
        <f t="array" aca="1" ref="BK6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6" s="2293"/>
      <c r="BM66" s="188" t="str">
        <f t="shared" si="52"/>
        <v>A</v>
      </c>
      <c r="BN66" s="2418"/>
      <c r="BO66" s="3"/>
      <c r="BP66" s="176" cm="1">
        <f t="array" ref="BP66">SUMPRODUCT(LEN(BQ66:BW66))</f>
        <v>0</v>
      </c>
      <c r="BQ66" s="177"/>
      <c r="BR66" s="178"/>
      <c r="BS66" s="178"/>
      <c r="BT66" s="178"/>
      <c r="BU66" s="178"/>
      <c r="BV66" s="178"/>
      <c r="BW66" s="179"/>
      <c r="BX66" s="3"/>
      <c r="BY66" s="2954" t="str">
        <f t="shared" si="26"/>
        <v>►</v>
      </c>
      <c r="BZ66" s="2946" t="str">
        <f t="shared" si="11"/>
        <v/>
      </c>
      <c r="CA66" s="2947" t="str">
        <f t="shared" si="37"/>
        <v/>
      </c>
      <c r="CB66" s="2957"/>
      <c r="CC66" s="2949" t="str">
        <f t="shared" si="12"/>
        <v xml:space="preserve"> ◄ ligne 66</v>
      </c>
      <c r="CD66" s="2946" t="str">
        <f t="shared" si="27"/>
        <v/>
      </c>
      <c r="CE66" s="2950" t="str">
        <f t="shared" si="28"/>
        <v/>
      </c>
      <c r="CF66" s="2951">
        <f>IF(LEN(TRIM(CK66))&gt;0,MAX(CF29:CF65)+1,"")</f>
        <v>7</v>
      </c>
      <c r="CG66" s="2906" t="str">
        <f>IFERROR(INDEX(CK30:CK299,MATCH(ROW()-ROW(CK30)+1,CF30:CF299,0)),"")</f>
        <v/>
      </c>
      <c r="CH66" s="2944"/>
      <c r="CI66" s="2937"/>
      <c r="CJ66" s="2370" t="str">
        <f>(SUBSTITUTE(SUBSTITUTE(CB36,CHAR(13)&amp;CHAR(10)," "),CHAR(10)," "))</f>
        <v>2. Le lendemain, sortez la viande et les légumes de la marinade et égouttez-les. Réservez la marinade.</v>
      </c>
      <c r="CK66" s="2907" t="str">
        <f>IF(OR(CJ67="",CJ68=""),"",IF(LEN(CJ67)&lt;=CJ68,CJ67,IFERROR(LEFT(CJ67,FIND("♦",SUBSTITUTE(LEFT(CJ67,CJ68+1)," ","♦",LEN(LEFT(CJ67,CJ68+1))-LEN(SUBSTITUTE(LEFT(CJ67,CJ68+1)," ",""))))),LEFT(CJ67,IFERROR(FIND(" ",CJ67)-1,LEN(CJ67))))))</f>
        <v>2 Le lendemain sortez la viande et les légumes de la marinade et égouttez-les Réservez la marinade</v>
      </c>
      <c r="CL66" s="2908" t="str">
        <f>IF(CK66="","",TRIM(RIGHT(CJ67,LEN(CJ67)-LEN(CK66))))</f>
        <v/>
      </c>
      <c r="CM66" s="2952" t="str">
        <f>CC36</f>
        <v xml:space="preserve"> ◄ ligne 36</v>
      </c>
      <c r="CN66" s="2945" t="str">
        <f>IF(CA66="","",IF(OR(CA66=0,CA66&lt;CG17),0,IF(CA66&gt;CG17,(CA66-CG17)&amp;" car. en trop",(CA66-CG17)&amp;" car.")))</f>
        <v/>
      </c>
      <c r="CO66" s="2953" t="str">
        <f>IF(CA66="","",ROUNDUP(CA66/CG17,0)&amp;" ligne(s)")</f>
        <v/>
      </c>
      <c r="CP66" s="3"/>
      <c r="CQ66" s="134"/>
      <c r="CR66" s="2552" t="s">
        <v>3928</v>
      </c>
      <c r="CS66" s="2552"/>
      <c r="CT66" s="2552"/>
      <c r="CU66" s="2579" t="s">
        <v>3929</v>
      </c>
      <c r="CV66" s="3"/>
      <c r="CW66" s="10">
        <v>1</v>
      </c>
    </row>
    <row r="67" spans="1:101" ht="21.75" customHeight="1">
      <c r="A67" s="3"/>
      <c r="B67" s="188" t="str">
        <f t="shared" si="38"/>
        <v>A</v>
      </c>
      <c r="C67" s="2237" cm="1">
        <f t="array" ref="C67">IFERROR(_xlfn.LET(_xlpm.k,UPPER(TRIM(N67)),_xlpm.r,_xlfn.XLOOKUP(_xlpm.k,UPPER(TRIM($AD$89:$BK$89)),$AD$92:$BK$92,_xlfn.XLOOKUP(_xlpm.k,UPPER(TRIM($AD$90:$BK$90)),$AD$92:$BK$92,_xlfn.XLOOKUP(_xlpm.k,UPPER(TRIM($AD$91:$BK$91)),$AD$92:$BK$92,0.001))),_xlpm.r*M67),0)</f>
        <v>0</v>
      </c>
      <c r="D67" s="2240" cm="1">
        <f t="array" ref="D67">IFERROR(_xlfn.LET(_xlpm.k,UPPER(TRIM(Q67)),_xlpm.r,_xlfn.XLOOKUP(_xlpm.k,UPPER(TRIM($AD$89:$BK$89)),$AD$92:$BK$92,_xlfn.XLOOKUP(_xlpm.k,UPPER(TRIM($AD$90:$BK$90)),$AD$92:$BK$92,_xlfn.XLOOKUP(_xlpm.k,UPPER(TRIM($AD$91:$BK$91)),$AD$92:$BK$92,0.001))),_xlpm.r*P67),0)</f>
        <v>0</v>
      </c>
      <c r="E67" s="2243" cm="1">
        <f t="array" ref="E67">IFERROR(_xlfn.LET(_xlpm.k,UPPER(TRIM(T67)),_xlpm.r,_xlfn.XLOOKUP(_xlpm.k,UPPER(TRIM($AD$89:$BK$89)),$AD$92:$BK$92,_xlfn.XLOOKUP(_xlpm.k,UPPER(TRIM($AD$90:$BK$90)),$AD$92:$BK$92,_xlfn.XLOOKUP(_xlpm.k,UPPER(TRIM($AD$91:$BK$91)),$AD$92:$BK$92,0.001))),_xlpm.r*S67),0)</f>
        <v>0</v>
      </c>
      <c r="F67" s="2246" cm="1">
        <f t="array" ref="F67">IFERROR(_xlfn.LET(_xlpm.k,UPPER(TRIM(W67)),_xlpm.r,_xlfn.XLOOKUP(_xlpm.k,UPPER(TRIM($AD$89:$BK$89)),$AD$92:$BK$92,_xlfn.XLOOKUP(_xlpm.k,UPPER(TRIM($AD$90:$BK$90)),$AD$92:$BK$92,_xlfn.XLOOKUP(_xlpm.k,UPPER(TRIM($AD$91:$BK$91)),$AD$92:$BK$92,0.001))),_xlpm.r*V67),0)</f>
        <v>0</v>
      </c>
      <c r="G67" s="189" cm="1">
        <f t="array" ref="G67">IFERROR(_xlfn.LET(_xlpm.k,UPPER(TRIM(Z67)),_xlpm.r,_xlfn.XLOOKUP(_xlpm.k,UPPER(TRIM($AD$89:$BK$89)),$AD$92:$BK$92,_xlfn.XLOOKUP(_xlpm.k,UPPER(TRIM($AD$90:$BK$90)),$AD$92:$BK$92,_xlfn.XLOOKUP(_xlpm.k,UPPER(TRIM($AD$91:$BK$91)),$AD$92:$BK$92,0.001))),_xlpm.r*Y67),0)</f>
        <v>0</v>
      </c>
      <c r="H67" s="190" cm="1">
        <f t="array" ref="H67">IFERROR(_xlfn.LET(_xlpm.k,UPPER(TRIM(AC67)),_xlpm.r,_xlfn.XLOOKUP(_xlpm.k,UPPER(TRIM($AD$89:$BK$89)),$AD$92:$BK$92,_xlfn.XLOOKUP(_xlpm.k,UPPER(TRIM($AD$90:$BK$90)),$AD$92:$BK$92,_xlfn.XLOOKUP(_xlpm.k,UPPER(TRIM($AD$91:$BK$91)),$AD$92:$BK$92,0.001))),_xlpm.r*AB67),0)</f>
        <v>0</v>
      </c>
      <c r="I67" s="192" t="s">
        <v>3704</v>
      </c>
      <c r="J67" s="2481" t="s">
        <v>3633</v>
      </c>
      <c r="K67" s="2250" t="s">
        <v>13</v>
      </c>
      <c r="L67" s="2209"/>
      <c r="M67" s="2210"/>
      <c r="N67" s="2213"/>
      <c r="O67" s="2212"/>
      <c r="P67" s="2211"/>
      <c r="Q67" s="2214"/>
      <c r="R67" s="2215"/>
      <c r="S67" s="2211"/>
      <c r="T67" s="199"/>
      <c r="U67" s="2216"/>
      <c r="V67" s="2211"/>
      <c r="W67" s="199"/>
      <c r="X67" s="2208"/>
      <c r="Y67" s="2211"/>
      <c r="Z67" s="199"/>
      <c r="AA67" s="2219"/>
      <c r="AB67" s="2211"/>
      <c r="AC67" s="199"/>
      <c r="AD67" s="2472" t="str">
        <f t="shared" si="61"/>
        <v>36 ►</v>
      </c>
      <c r="AE67" s="4806" t="str">
        <f t="shared" si="62"/>
        <v>clous de girofle</v>
      </c>
      <c r="AF67" s="4807"/>
      <c r="AG67" s="4807"/>
      <c r="AH67" s="2362">
        <v>1</v>
      </c>
      <c r="AI67" s="193">
        <f t="shared" si="63"/>
        <v>0</v>
      </c>
      <c r="AJ67" s="194">
        <f t="shared" si="64"/>
        <v>0</v>
      </c>
      <c r="AK67" s="194" t="str">
        <f t="shared" si="39"/>
        <v/>
      </c>
      <c r="AL67" s="195">
        <f t="shared" si="40"/>
        <v>0</v>
      </c>
      <c r="AM67" s="2178">
        <f t="shared" si="65"/>
        <v>0</v>
      </c>
      <c r="AN67" s="2179">
        <f t="shared" si="66"/>
        <v>0</v>
      </c>
      <c r="AO67" s="2180" t="str">
        <f t="shared" si="41"/>
        <v/>
      </c>
      <c r="AP67" s="2181">
        <f t="shared" si="42"/>
        <v>0</v>
      </c>
      <c r="AQ67" s="2251">
        <f t="shared" si="67"/>
        <v>0</v>
      </c>
      <c r="AR67" s="2252">
        <f t="shared" si="68"/>
        <v>0</v>
      </c>
      <c r="AS67" s="2253" t="str">
        <f t="shared" si="43"/>
        <v/>
      </c>
      <c r="AT67" s="2254">
        <f t="shared" si="44"/>
        <v>0</v>
      </c>
      <c r="AU67" s="2260">
        <f t="shared" si="69"/>
        <v>0</v>
      </c>
      <c r="AV67" s="2261">
        <f t="shared" si="70"/>
        <v>0</v>
      </c>
      <c r="AW67" s="2262" t="str">
        <f t="shared" si="45"/>
        <v/>
      </c>
      <c r="AX67" s="2263">
        <f t="shared" si="46"/>
        <v>0</v>
      </c>
      <c r="AY67" s="2283">
        <f t="shared" si="71"/>
        <v>0</v>
      </c>
      <c r="AZ67" s="2284">
        <f t="shared" si="72"/>
        <v>0</v>
      </c>
      <c r="BA67" s="2285" t="str">
        <f t="shared" si="31"/>
        <v/>
      </c>
      <c r="BB67" s="2286">
        <f t="shared" si="32"/>
        <v>0</v>
      </c>
      <c r="BC67" s="2271">
        <f t="shared" si="47"/>
        <v>0</v>
      </c>
      <c r="BD67" s="2272">
        <f t="shared" si="73"/>
        <v>0</v>
      </c>
      <c r="BE67" s="2273" t="str">
        <f t="shared" si="48"/>
        <v/>
      </c>
      <c r="BF67" s="2274">
        <f t="shared" si="49"/>
        <v>0</v>
      </c>
      <c r="BG67" s="2451" t="str">
        <f t="shared" si="33"/>
        <v>clous de girofle</v>
      </c>
      <c r="BH67" s="2153">
        <f t="shared" si="34"/>
        <v>0</v>
      </c>
      <c r="BI67" s="2154">
        <f t="shared" si="35"/>
        <v>0</v>
      </c>
      <c r="BJ67" s="2155">
        <f t="shared" si="36"/>
        <v>0</v>
      </c>
      <c r="BK67" s="2156" t="str" cm="1">
        <f t="array" aca="1" ref="BK6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7" s="2293"/>
      <c r="BM67" s="188" t="str">
        <f t="shared" si="52"/>
        <v>A</v>
      </c>
      <c r="BN67" s="2418"/>
      <c r="BO67" s="3"/>
      <c r="BP67" s="176" cm="1">
        <f t="array" ref="BP67">SUMPRODUCT(LEN(BQ67:BW67))</f>
        <v>0</v>
      </c>
      <c r="BQ67" s="177"/>
      <c r="BR67" s="178"/>
      <c r="BS67" s="178"/>
      <c r="BT67" s="178"/>
      <c r="BU67" s="178"/>
      <c r="BV67" s="178"/>
      <c r="BW67" s="179"/>
      <c r="BX67" s="3"/>
      <c r="BY67" s="2954" t="str">
        <f t="shared" si="26"/>
        <v>►</v>
      </c>
      <c r="BZ67" s="2946" t="str">
        <f t="shared" si="11"/>
        <v/>
      </c>
      <c r="CA67" s="2947" t="str">
        <f t="shared" si="37"/>
        <v/>
      </c>
      <c r="CB67" s="2957"/>
      <c r="CC67" s="2955" t="str">
        <f t="shared" si="12"/>
        <v xml:space="preserve"> ◄ ligne 67</v>
      </c>
      <c r="CD67" s="2946" t="str">
        <f t="shared" si="27"/>
        <v/>
      </c>
      <c r="CE67" s="2950" t="str">
        <f t="shared" si="28"/>
        <v/>
      </c>
      <c r="CF67" s="2951" t="str">
        <f>IF(LEN(TRIM(CK67))&gt;0,MAX(CF29:CF66)+1,"")</f>
        <v/>
      </c>
      <c r="CG67" s="2906" t="str">
        <f>IFERROR(INDEX(CK30:CK299,MATCH(ROW()-ROW(CK30)+1,CF30:CF299,0)),"")</f>
        <v/>
      </c>
      <c r="CH67" s="2944"/>
      <c r="CI67" s="2937"/>
      <c r="CJ67" s="2907" t="str">
        <f>TRIM(SUBSTITUTE(SUBSTITUTE(SUBSTITUTE(SUBSTITUTE(IF(OR(LEFT(CJ66,1)="-",LEFT(CJ66,1)="="),MID(CJ66,2,9999),CJ66),CHAR(160)," "),","," "),";"," "),"."," "))</f>
        <v>2 Le lendemain sortez la viande et les légumes de la marinade et égouttez-les Réservez la marinade</v>
      </c>
      <c r="CK67" s="2908" t="str">
        <f>IF(OR(CL66="",CJ68=""),"",IF(LEN(CL66)&lt;=CJ68,CL66,IFERROR(LEFT(CL66,FIND("♦",SUBSTITUTE(LEFT(CL66,CJ68+1)," ","♦",LEN(LEFT(CL66,CJ68+1))-LEN(SUBSTITUTE(LEFT(CL66,CJ68+1)," ",""))))),LEFT(CL66,IFERROR(FIND(" ",CL66)-1,LEN(CL66))))))</f>
        <v/>
      </c>
      <c r="CL67" s="2908" t="str">
        <f>IF(CK67="","",TRIM(RIGHT(CL66,LEN(CL66)-LEN(CK67))))</f>
        <v/>
      </c>
      <c r="CM67" s="2956" t="str">
        <f t="shared" ref="CM67:CM71" si="74">"ligne "&amp;ROW()&amp;" ►"</f>
        <v>ligne 67 ►</v>
      </c>
      <c r="CN67" s="2945" t="str">
        <f>IF(CA67="","",IF(OR(CA67=0,CA67&lt;CG17),0,IF(CA67&gt;CG17,(CA67-CG17)&amp;" car. en trop",(CA67-CG17)&amp;" car.")))</f>
        <v/>
      </c>
      <c r="CO67" s="2953" t="str">
        <f>IF(CA67="","",ROUNDUP(CA67/CG17,0)&amp;" ligne(s)")</f>
        <v/>
      </c>
      <c r="CP67" s="3"/>
      <c r="CQ67" s="134"/>
      <c r="CR67" s="2552" t="s">
        <v>3930</v>
      </c>
      <c r="CS67" s="2552"/>
      <c r="CT67" s="2552"/>
      <c r="CU67" s="2579"/>
      <c r="CV67" s="3"/>
      <c r="CW67" s="10">
        <v>1</v>
      </c>
    </row>
    <row r="68" spans="1:101" ht="21.75" customHeight="1">
      <c r="A68" s="3"/>
      <c r="B68" s="188" t="str">
        <f t="shared" si="38"/>
        <v>A</v>
      </c>
      <c r="C68" s="2237" cm="1">
        <f t="array" ref="C68">IFERROR(_xlfn.LET(_xlpm.k,UPPER(TRIM(N68)),_xlpm.r,_xlfn.XLOOKUP(_xlpm.k,UPPER(TRIM($AD$89:$BK$89)),$AD$92:$BK$92,_xlfn.XLOOKUP(_xlpm.k,UPPER(TRIM($AD$90:$BK$90)),$AD$92:$BK$92,_xlfn.XLOOKUP(_xlpm.k,UPPER(TRIM($AD$91:$BK$91)),$AD$92:$BK$92,0.001))),_xlpm.r*M68),0)</f>
        <v>0</v>
      </c>
      <c r="D68" s="2240" cm="1">
        <f t="array" ref="D68">IFERROR(_xlfn.LET(_xlpm.k,UPPER(TRIM(Q68)),_xlpm.r,_xlfn.XLOOKUP(_xlpm.k,UPPER(TRIM($AD$89:$BK$89)),$AD$92:$BK$92,_xlfn.XLOOKUP(_xlpm.k,UPPER(TRIM($AD$90:$BK$90)),$AD$92:$BK$92,_xlfn.XLOOKUP(_xlpm.k,UPPER(TRIM($AD$91:$BK$91)),$AD$92:$BK$92,0.001))),_xlpm.r*P68),0)</f>
        <v>0</v>
      </c>
      <c r="E68" s="2243" cm="1">
        <f t="array" ref="E68">IFERROR(_xlfn.LET(_xlpm.k,UPPER(TRIM(T68)),_xlpm.r,_xlfn.XLOOKUP(_xlpm.k,UPPER(TRIM($AD$89:$BK$89)),$AD$92:$BK$92,_xlfn.XLOOKUP(_xlpm.k,UPPER(TRIM($AD$90:$BK$90)),$AD$92:$BK$92,_xlfn.XLOOKUP(_xlpm.k,UPPER(TRIM($AD$91:$BK$91)),$AD$92:$BK$92,0.001))),_xlpm.r*S68),0)</f>
        <v>0</v>
      </c>
      <c r="F68" s="2246" cm="1">
        <f t="array" ref="F68">IFERROR(_xlfn.LET(_xlpm.k,UPPER(TRIM(W68)),_xlpm.r,_xlfn.XLOOKUP(_xlpm.k,UPPER(TRIM($AD$89:$BK$89)),$AD$92:$BK$92,_xlfn.XLOOKUP(_xlpm.k,UPPER(TRIM($AD$90:$BK$90)),$AD$92:$BK$92,_xlfn.XLOOKUP(_xlpm.k,UPPER(TRIM($AD$91:$BK$91)),$AD$92:$BK$92,0.001))),_xlpm.r*V68),0)</f>
        <v>0</v>
      </c>
      <c r="G68" s="189" cm="1">
        <f t="array" ref="G68">IFERROR(_xlfn.LET(_xlpm.k,UPPER(TRIM(Z68)),_xlpm.r,_xlfn.XLOOKUP(_xlpm.k,UPPER(TRIM($AD$89:$BK$89)),$AD$92:$BK$92,_xlfn.XLOOKUP(_xlpm.k,UPPER(TRIM($AD$90:$BK$90)),$AD$92:$BK$92,_xlfn.XLOOKUP(_xlpm.k,UPPER(TRIM($AD$91:$BK$91)),$AD$92:$BK$92,0.001))),_xlpm.r*Y68),0)</f>
        <v>0</v>
      </c>
      <c r="H68" s="190" cm="1">
        <f t="array" ref="H68">IFERROR(_xlfn.LET(_xlpm.k,UPPER(TRIM(AC68)),_xlpm.r,_xlfn.XLOOKUP(_xlpm.k,UPPER(TRIM($AD$89:$BK$89)),$AD$92:$BK$92,_xlfn.XLOOKUP(_xlpm.k,UPPER(TRIM($AD$90:$BK$90)),$AD$92:$BK$92,_xlfn.XLOOKUP(_xlpm.k,UPPER(TRIM($AD$91:$BK$91)),$AD$92:$BK$92,0.001))),_xlpm.r*AB68),0)</f>
        <v>0</v>
      </c>
      <c r="I68" s="192" t="s">
        <v>3705</v>
      </c>
      <c r="J68" s="2481" t="s">
        <v>3646</v>
      </c>
      <c r="K68" s="2250" t="s">
        <v>13</v>
      </c>
      <c r="L68" s="2209"/>
      <c r="M68" s="2210"/>
      <c r="N68" s="2213"/>
      <c r="O68" s="2212"/>
      <c r="P68" s="2211"/>
      <c r="Q68" s="2214"/>
      <c r="R68" s="2215"/>
      <c r="S68" s="2211"/>
      <c r="T68" s="199"/>
      <c r="U68" s="2216"/>
      <c r="V68" s="2211"/>
      <c r="W68" s="199"/>
      <c r="X68" s="2208"/>
      <c r="Y68" s="2211"/>
      <c r="Z68" s="199"/>
      <c r="AA68" s="2219"/>
      <c r="AB68" s="2211"/>
      <c r="AC68" s="199"/>
      <c r="AD68" s="2472" t="str">
        <f t="shared" si="61"/>
        <v>37 ►</v>
      </c>
      <c r="AE68" s="4806" t="str">
        <f t="shared" si="62"/>
        <v>laurier</v>
      </c>
      <c r="AF68" s="4807"/>
      <c r="AG68" s="4807"/>
      <c r="AH68" s="2362">
        <v>1</v>
      </c>
      <c r="AI68" s="193">
        <f t="shared" si="63"/>
        <v>0</v>
      </c>
      <c r="AJ68" s="194">
        <f t="shared" si="64"/>
        <v>0</v>
      </c>
      <c r="AK68" s="194" t="str">
        <f t="shared" si="39"/>
        <v/>
      </c>
      <c r="AL68" s="195">
        <f t="shared" si="40"/>
        <v>0</v>
      </c>
      <c r="AM68" s="2178">
        <f t="shared" si="65"/>
        <v>0</v>
      </c>
      <c r="AN68" s="2179">
        <f t="shared" si="66"/>
        <v>0</v>
      </c>
      <c r="AO68" s="2180" t="str">
        <f t="shared" si="41"/>
        <v/>
      </c>
      <c r="AP68" s="2181">
        <f t="shared" si="42"/>
        <v>0</v>
      </c>
      <c r="AQ68" s="2251">
        <f t="shared" si="67"/>
        <v>0</v>
      </c>
      <c r="AR68" s="2252">
        <f t="shared" si="68"/>
        <v>0</v>
      </c>
      <c r="AS68" s="2253" t="str">
        <f t="shared" si="43"/>
        <v/>
      </c>
      <c r="AT68" s="2254">
        <f t="shared" si="44"/>
        <v>0</v>
      </c>
      <c r="AU68" s="2260">
        <f t="shared" si="69"/>
        <v>0</v>
      </c>
      <c r="AV68" s="2261">
        <f t="shared" si="70"/>
        <v>0</v>
      </c>
      <c r="AW68" s="2262" t="str">
        <f t="shared" si="45"/>
        <v/>
      </c>
      <c r="AX68" s="2263">
        <f t="shared" si="46"/>
        <v>0</v>
      </c>
      <c r="AY68" s="2283">
        <f t="shared" si="71"/>
        <v>0</v>
      </c>
      <c r="AZ68" s="2284">
        <f t="shared" si="72"/>
        <v>0</v>
      </c>
      <c r="BA68" s="2285" t="str">
        <f t="shared" si="31"/>
        <v/>
      </c>
      <c r="BB68" s="2286">
        <f t="shared" si="32"/>
        <v>0</v>
      </c>
      <c r="BC68" s="2271">
        <f t="shared" si="47"/>
        <v>0</v>
      </c>
      <c r="BD68" s="2272">
        <f t="shared" si="73"/>
        <v>0</v>
      </c>
      <c r="BE68" s="2273" t="str">
        <f t="shared" si="48"/>
        <v/>
      </c>
      <c r="BF68" s="2274">
        <f t="shared" si="49"/>
        <v>0</v>
      </c>
      <c r="BG68" s="2451" t="str">
        <f t="shared" si="33"/>
        <v>laurier</v>
      </c>
      <c r="BH68" s="2153">
        <f t="shared" si="34"/>
        <v>0</v>
      </c>
      <c r="BI68" s="2154">
        <f t="shared" si="35"/>
        <v>0</v>
      </c>
      <c r="BJ68" s="2155">
        <f t="shared" si="36"/>
        <v>0</v>
      </c>
      <c r="BK68" s="2156" t="str" cm="1">
        <f t="array" aca="1" ref="BK6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8" s="2293"/>
      <c r="BM68" s="188" t="str">
        <f t="shared" si="52"/>
        <v>A</v>
      </c>
      <c r="BN68" s="2418"/>
      <c r="BO68" s="3"/>
      <c r="BP68" s="176" cm="1">
        <f t="array" ref="BP68">SUMPRODUCT(LEN(BQ68:BW68))</f>
        <v>0</v>
      </c>
      <c r="BQ68" s="177"/>
      <c r="BR68" s="178"/>
      <c r="BS68" s="178"/>
      <c r="BT68" s="178"/>
      <c r="BU68" s="178"/>
      <c r="BV68" s="178"/>
      <c r="BW68" s="179"/>
      <c r="BX68" s="3"/>
      <c r="BY68" s="2954" t="str">
        <f t="shared" si="26"/>
        <v>►</v>
      </c>
      <c r="BZ68" s="2946" t="str">
        <f t="shared" si="11"/>
        <v/>
      </c>
      <c r="CA68" s="2947" t="str">
        <f t="shared" si="37"/>
        <v/>
      </c>
      <c r="CB68" s="2957"/>
      <c r="CC68" s="2949" t="str">
        <f t="shared" si="12"/>
        <v xml:space="preserve"> ◄ ligne 68</v>
      </c>
      <c r="CD68" s="2946" t="str">
        <f t="shared" si="27"/>
        <v/>
      </c>
      <c r="CE68" s="2950" t="str">
        <f t="shared" si="28"/>
        <v/>
      </c>
      <c r="CF68" s="2951" t="str">
        <f>IF(LEN(TRIM(CK68))&gt;0,MAX(CF29:CF67)+1,"")</f>
        <v/>
      </c>
      <c r="CG68" s="2906" t="str">
        <f>IFERROR(INDEX(CK30:CK299,MATCH(ROW()-ROW(CK30)+1,CF30:CF299,0)),"")</f>
        <v/>
      </c>
      <c r="CH68" s="2944"/>
      <c r="CI68" s="2937"/>
      <c r="CJ68" s="2909">
        <f>CG17</f>
        <v>100</v>
      </c>
      <c r="CK68" s="2908" t="str">
        <f>IF(OR(CL67="",CJ68=""),"",IF(LEN(CL67)&lt;=CJ68,CL67,IFERROR(LEFT(CL67,FIND("♦",SUBSTITUTE(LEFT(CL67,CJ68+1)," ","♦",LEN(LEFT(CL67,CJ68+1))-LEN(SUBSTITUTE(LEFT(CL67,CJ68+1)," ",""))))),LEFT(CL67,IFERROR(FIND(" ",CL67)-1,LEN(CL67))))))</f>
        <v/>
      </c>
      <c r="CL68" s="2908" t="str">
        <f t="shared" ref="CL68:CL71" si="75">IF(CK68="","",TRIM(RIGHT(CL67,LEN(CL67)-LEN(CK68))))</f>
        <v/>
      </c>
      <c r="CM68" s="2956" t="str">
        <f t="shared" si="74"/>
        <v>ligne 68 ►</v>
      </c>
      <c r="CN68" s="2945" t="str">
        <f>IF(CA68="","",IF(OR(CA68=0,CA68&lt;CG17),0,IF(CA68&gt;CG17,(CA68-CG17)&amp;" car. en trop",(CA68-CG17)&amp;" car.")))</f>
        <v/>
      </c>
      <c r="CO68" s="2953" t="str">
        <f>IF(CA68="","",ROUNDUP(CA68/CG17,0)&amp;" ligne(s)")</f>
        <v/>
      </c>
      <c r="CP68" s="3"/>
      <c r="CQ68" s="134"/>
      <c r="CR68" s="2551" t="s">
        <v>3931</v>
      </c>
      <c r="CS68" s="2551"/>
      <c r="CT68" s="2551"/>
      <c r="CU68" s="2578"/>
      <c r="CV68" s="3"/>
      <c r="CW68" s="10">
        <v>1</v>
      </c>
    </row>
    <row r="69" spans="1:101" ht="21.75" customHeight="1">
      <c r="A69" s="3"/>
      <c r="B69" s="188" t="str">
        <f t="shared" si="38"/>
        <v>A</v>
      </c>
      <c r="C69" s="2237" cm="1">
        <f t="array" ref="C69">IFERROR(_xlfn.LET(_xlpm.k,UPPER(TRIM(N69)),_xlpm.r,_xlfn.XLOOKUP(_xlpm.k,UPPER(TRIM($AD$89:$BK$89)),$AD$92:$BK$92,_xlfn.XLOOKUP(_xlpm.k,UPPER(TRIM($AD$90:$BK$90)),$AD$92:$BK$92,_xlfn.XLOOKUP(_xlpm.k,UPPER(TRIM($AD$91:$BK$91)),$AD$92:$BK$92,0.001))),_xlpm.r*M69),0)</f>
        <v>0</v>
      </c>
      <c r="D69" s="2240" cm="1">
        <f t="array" ref="D69">IFERROR(_xlfn.LET(_xlpm.k,UPPER(TRIM(Q69)),_xlpm.r,_xlfn.XLOOKUP(_xlpm.k,UPPER(TRIM($AD$89:$BK$89)),$AD$92:$BK$92,_xlfn.XLOOKUP(_xlpm.k,UPPER(TRIM($AD$90:$BK$90)),$AD$92:$BK$92,_xlfn.XLOOKUP(_xlpm.k,UPPER(TRIM($AD$91:$BK$91)),$AD$92:$BK$92,0.001))),_xlpm.r*P69),0)</f>
        <v>0</v>
      </c>
      <c r="E69" s="2243" cm="1">
        <f t="array" ref="E69">IFERROR(_xlfn.LET(_xlpm.k,UPPER(TRIM(T69)),_xlpm.r,_xlfn.XLOOKUP(_xlpm.k,UPPER(TRIM($AD$89:$BK$89)),$AD$92:$BK$92,_xlfn.XLOOKUP(_xlpm.k,UPPER(TRIM($AD$90:$BK$90)),$AD$92:$BK$92,_xlfn.XLOOKUP(_xlpm.k,UPPER(TRIM($AD$91:$BK$91)),$AD$92:$BK$92,0.001))),_xlpm.r*S69),0)</f>
        <v>0</v>
      </c>
      <c r="F69" s="2246" cm="1">
        <f t="array" ref="F69">IFERROR(_xlfn.LET(_xlpm.k,UPPER(TRIM(W69)),_xlpm.r,_xlfn.XLOOKUP(_xlpm.k,UPPER(TRIM($AD$89:$BK$89)),$AD$92:$BK$92,_xlfn.XLOOKUP(_xlpm.k,UPPER(TRIM($AD$90:$BK$90)),$AD$92:$BK$92,_xlfn.XLOOKUP(_xlpm.k,UPPER(TRIM($AD$91:$BK$91)),$AD$92:$BK$92,0.001))),_xlpm.r*V69),0)</f>
        <v>0</v>
      </c>
      <c r="G69" s="189" cm="1">
        <f t="array" ref="G69">IFERROR(_xlfn.LET(_xlpm.k,UPPER(TRIM(Z69)),_xlpm.r,_xlfn.XLOOKUP(_xlpm.k,UPPER(TRIM($AD$89:$BK$89)),$AD$92:$BK$92,_xlfn.XLOOKUP(_xlpm.k,UPPER(TRIM($AD$90:$BK$90)),$AD$92:$BK$92,_xlfn.XLOOKUP(_xlpm.k,UPPER(TRIM($AD$91:$BK$91)),$AD$92:$BK$92,0.001))),_xlpm.r*Y69),0)</f>
        <v>0</v>
      </c>
      <c r="H69" s="190" cm="1">
        <f t="array" ref="H69">IFERROR(_xlfn.LET(_xlpm.k,UPPER(TRIM(AC69)),_xlpm.r,_xlfn.XLOOKUP(_xlpm.k,UPPER(TRIM($AD$89:$BK$89)),$AD$92:$BK$92,_xlfn.XLOOKUP(_xlpm.k,UPPER(TRIM($AD$90:$BK$90)),$AD$92:$BK$92,_xlfn.XLOOKUP(_xlpm.k,UPPER(TRIM($AD$91:$BK$91)),$AD$92:$BK$92,0.001))),_xlpm.r*AB69),0)</f>
        <v>0</v>
      </c>
      <c r="I69" s="192" t="s">
        <v>3706</v>
      </c>
      <c r="J69" s="2481" t="s">
        <v>3638</v>
      </c>
      <c r="K69" s="2250" t="s">
        <v>13</v>
      </c>
      <c r="L69" s="2209"/>
      <c r="M69" s="2210"/>
      <c r="N69" s="2213"/>
      <c r="O69" s="2212"/>
      <c r="P69" s="2211"/>
      <c r="Q69" s="2214"/>
      <c r="R69" s="2215"/>
      <c r="S69" s="2211"/>
      <c r="T69" s="199"/>
      <c r="U69" s="2216"/>
      <c r="V69" s="2211"/>
      <c r="W69" s="199"/>
      <c r="X69" s="2208"/>
      <c r="Y69" s="2211"/>
      <c r="Z69" s="199"/>
      <c r="AA69" s="2219"/>
      <c r="AB69" s="2211"/>
      <c r="AC69" s="199"/>
      <c r="AD69" s="2472" t="str">
        <f t="shared" si="61"/>
        <v>38 ►</v>
      </c>
      <c r="AE69" s="4806" t="str">
        <f t="shared" si="62"/>
        <v>noix muscade</v>
      </c>
      <c r="AF69" s="4807"/>
      <c r="AG69" s="4807"/>
      <c r="AH69" s="2362">
        <v>1</v>
      </c>
      <c r="AI69" s="193">
        <f t="shared" si="63"/>
        <v>0</v>
      </c>
      <c r="AJ69" s="194">
        <f t="shared" si="64"/>
        <v>0</v>
      </c>
      <c r="AK69" s="194" t="str">
        <f t="shared" si="39"/>
        <v/>
      </c>
      <c r="AL69" s="195">
        <f t="shared" si="40"/>
        <v>0</v>
      </c>
      <c r="AM69" s="2178">
        <f t="shared" si="65"/>
        <v>0</v>
      </c>
      <c r="AN69" s="2179">
        <f t="shared" si="66"/>
        <v>0</v>
      </c>
      <c r="AO69" s="2180" t="str">
        <f t="shared" si="41"/>
        <v/>
      </c>
      <c r="AP69" s="2181">
        <f t="shared" si="42"/>
        <v>0</v>
      </c>
      <c r="AQ69" s="2251">
        <f t="shared" si="67"/>
        <v>0</v>
      </c>
      <c r="AR69" s="2252">
        <f t="shared" si="68"/>
        <v>0</v>
      </c>
      <c r="AS69" s="2253" t="str">
        <f t="shared" si="43"/>
        <v/>
      </c>
      <c r="AT69" s="2254">
        <f t="shared" si="44"/>
        <v>0</v>
      </c>
      <c r="AU69" s="2260">
        <f t="shared" si="69"/>
        <v>0</v>
      </c>
      <c r="AV69" s="2261">
        <f t="shared" si="70"/>
        <v>0</v>
      </c>
      <c r="AW69" s="2262" t="str">
        <f t="shared" si="45"/>
        <v/>
      </c>
      <c r="AX69" s="2263">
        <f t="shared" si="46"/>
        <v>0</v>
      </c>
      <c r="AY69" s="2283">
        <f t="shared" si="71"/>
        <v>0</v>
      </c>
      <c r="AZ69" s="2284">
        <f t="shared" si="72"/>
        <v>0</v>
      </c>
      <c r="BA69" s="2285" t="str">
        <f t="shared" si="31"/>
        <v/>
      </c>
      <c r="BB69" s="2286">
        <f t="shared" si="32"/>
        <v>0</v>
      </c>
      <c r="BC69" s="2271">
        <f t="shared" si="47"/>
        <v>0</v>
      </c>
      <c r="BD69" s="2272">
        <f t="shared" si="73"/>
        <v>0</v>
      </c>
      <c r="BE69" s="2273" t="str">
        <f t="shared" si="48"/>
        <v/>
      </c>
      <c r="BF69" s="2274">
        <f t="shared" si="49"/>
        <v>0</v>
      </c>
      <c r="BG69" s="2451" t="str">
        <f t="shared" si="33"/>
        <v>noix muscade</v>
      </c>
      <c r="BH69" s="2153">
        <f t="shared" si="34"/>
        <v>0</v>
      </c>
      <c r="BI69" s="2154">
        <f t="shared" si="35"/>
        <v>0</v>
      </c>
      <c r="BJ69" s="2155">
        <f t="shared" si="36"/>
        <v>0</v>
      </c>
      <c r="BK69" s="2156" t="str" cm="1">
        <f t="array" aca="1" ref="BK6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9" s="2293"/>
      <c r="BM69" s="188" t="str">
        <f t="shared" si="52"/>
        <v>A</v>
      </c>
      <c r="BN69" s="2418"/>
      <c r="BO69" s="3"/>
      <c r="BP69" s="176" cm="1">
        <f t="array" ref="BP69">SUMPRODUCT(LEN(BQ69:BW69))</f>
        <v>0</v>
      </c>
      <c r="BQ69" s="177"/>
      <c r="BR69" s="178"/>
      <c r="BS69" s="178"/>
      <c r="BT69" s="178"/>
      <c r="BU69" s="178"/>
      <c r="BV69" s="178"/>
      <c r="BW69" s="179"/>
      <c r="BX69" s="3"/>
      <c r="BY69" s="2954" t="str">
        <f t="shared" si="26"/>
        <v>►</v>
      </c>
      <c r="BZ69" s="2946" t="str">
        <f t="shared" si="11"/>
        <v/>
      </c>
      <c r="CA69" s="2947" t="str">
        <f t="shared" si="37"/>
        <v/>
      </c>
      <c r="CB69" s="2957"/>
      <c r="CC69" s="2955" t="str">
        <f t="shared" si="12"/>
        <v xml:space="preserve"> ◄ ligne 69</v>
      </c>
      <c r="CD69" s="2946" t="str">
        <f t="shared" si="27"/>
        <v/>
      </c>
      <c r="CE69" s="2950" t="str">
        <f t="shared" si="28"/>
        <v/>
      </c>
      <c r="CF69" s="2951" t="str">
        <f>IF(LEN(TRIM(CK69))&gt;0,MAX(CF29:CF68)+1,"")</f>
        <v/>
      </c>
      <c r="CG69" s="2906" t="str">
        <f>IFERROR(INDEX(CK30:CK299,MATCH(ROW()-ROW(CK30)+1,CF30:CF299,0)),"")</f>
        <v/>
      </c>
      <c r="CH69" s="2944"/>
      <c r="CI69" s="2937"/>
      <c r="CJ69" s="2907"/>
      <c r="CK69" s="2908" t="str">
        <f>IF(OR(CL68="",CJ68=""),"",IF(LEN(CL68)&lt;=CJ68,CL68,IFERROR(LEFT(CL68,FIND("♦",SUBSTITUTE(LEFT(CL68,CJ68+1)," ","♦",LEN(LEFT(CL68,CJ68+1))-LEN(SUBSTITUTE(LEFT(CL68,CJ68+1)," ",""))))),LEFT(CL68,IFERROR(FIND(" ",CL68)-1,LEN(CL68))))))</f>
        <v/>
      </c>
      <c r="CL69" s="2908" t="str">
        <f t="shared" si="75"/>
        <v/>
      </c>
      <c r="CM69" s="2956" t="str">
        <f t="shared" si="74"/>
        <v>ligne 69 ►</v>
      </c>
      <c r="CN69" s="2945" t="str">
        <f>IF(CA69="","",IF(OR(CA69=0,CA69&lt;CG17),0,IF(CA69&gt;CG17,(CA69-CG17)&amp;" car. en trop",(CA69-CG17)&amp;" car.")))</f>
        <v/>
      </c>
      <c r="CO69" s="2953" t="str">
        <f>IF(CA69="","",ROUNDUP(CA69/CG17,0)&amp;" ligne(s)")</f>
        <v/>
      </c>
      <c r="CP69" s="3"/>
      <c r="CQ69" s="134"/>
      <c r="CR69" s="2552" t="s">
        <v>3932</v>
      </c>
      <c r="CS69" s="2552" t="s">
        <v>3933</v>
      </c>
      <c r="CT69" s="2552" t="s">
        <v>3933</v>
      </c>
      <c r="CU69" s="2579" t="s">
        <v>4007</v>
      </c>
      <c r="CV69" s="3"/>
      <c r="CW69" s="10">
        <v>1</v>
      </c>
    </row>
    <row r="70" spans="1:101" ht="21.75" customHeight="1">
      <c r="A70" s="3"/>
      <c r="B70" s="188" t="str">
        <f t="shared" si="38"/>
        <v>A</v>
      </c>
      <c r="C70" s="2237" cm="1">
        <f t="array" ref="C70">IFERROR(_xlfn.LET(_xlpm.k,UPPER(TRIM(N70)),_xlpm.r,_xlfn.XLOOKUP(_xlpm.k,UPPER(TRIM($AD$89:$BK$89)),$AD$92:$BK$92,_xlfn.XLOOKUP(_xlpm.k,UPPER(TRIM($AD$90:$BK$90)),$AD$92:$BK$92,_xlfn.XLOOKUP(_xlpm.k,UPPER(TRIM($AD$91:$BK$91)),$AD$92:$BK$92,0.001))),_xlpm.r*M70),0)</f>
        <v>0</v>
      </c>
      <c r="D70" s="2240" cm="1">
        <f t="array" ref="D70">IFERROR(_xlfn.LET(_xlpm.k,UPPER(TRIM(Q70)),_xlpm.r,_xlfn.XLOOKUP(_xlpm.k,UPPER(TRIM($AD$89:$BK$89)),$AD$92:$BK$92,_xlfn.XLOOKUP(_xlpm.k,UPPER(TRIM($AD$90:$BK$90)),$AD$92:$BK$92,_xlfn.XLOOKUP(_xlpm.k,UPPER(TRIM($AD$91:$BK$91)),$AD$92:$BK$92,0.001))),_xlpm.r*P70),0)</f>
        <v>0</v>
      </c>
      <c r="E70" s="2243" cm="1">
        <f t="array" ref="E70">IFERROR(_xlfn.LET(_xlpm.k,UPPER(TRIM(T70)),_xlpm.r,_xlfn.XLOOKUP(_xlpm.k,UPPER(TRIM($AD$89:$BK$89)),$AD$92:$BK$92,_xlfn.XLOOKUP(_xlpm.k,UPPER(TRIM($AD$90:$BK$90)),$AD$92:$BK$92,_xlfn.XLOOKUP(_xlpm.k,UPPER(TRIM($AD$91:$BK$91)),$AD$92:$BK$92,0.001))),_xlpm.r*S70),0)</f>
        <v>0</v>
      </c>
      <c r="F70" s="2246" cm="1">
        <f t="array" ref="F70">IFERROR(_xlfn.LET(_xlpm.k,UPPER(TRIM(W70)),_xlpm.r,_xlfn.XLOOKUP(_xlpm.k,UPPER(TRIM($AD$89:$BK$89)),$AD$92:$BK$92,_xlfn.XLOOKUP(_xlpm.k,UPPER(TRIM($AD$90:$BK$90)),$AD$92:$BK$92,_xlfn.XLOOKUP(_xlpm.k,UPPER(TRIM($AD$91:$BK$91)),$AD$92:$BK$92,0.001))),_xlpm.r*V70),0)</f>
        <v>0</v>
      </c>
      <c r="G70" s="189" cm="1">
        <f t="array" ref="G70">IFERROR(_xlfn.LET(_xlpm.k,UPPER(TRIM(Z70)),_xlpm.r,_xlfn.XLOOKUP(_xlpm.k,UPPER(TRIM($AD$89:$BK$89)),$AD$92:$BK$92,_xlfn.XLOOKUP(_xlpm.k,UPPER(TRIM($AD$90:$BK$90)),$AD$92:$BK$92,_xlfn.XLOOKUP(_xlpm.k,UPPER(TRIM($AD$91:$BK$91)),$AD$92:$BK$92,0.001))),_xlpm.r*Y70),0)</f>
        <v>0</v>
      </c>
      <c r="H70" s="190" cm="1">
        <f t="array" ref="H70">IFERROR(_xlfn.LET(_xlpm.k,UPPER(TRIM(AC70)),_xlpm.r,_xlfn.XLOOKUP(_xlpm.k,UPPER(TRIM($AD$89:$BK$89)),$AD$92:$BK$92,_xlfn.XLOOKUP(_xlpm.k,UPPER(TRIM($AD$90:$BK$90)),$AD$92:$BK$92,_xlfn.XLOOKUP(_xlpm.k,UPPER(TRIM($AD$91:$BK$91)),$AD$92:$BK$92,0.001))),_xlpm.r*AB70),0)</f>
        <v>0</v>
      </c>
      <c r="I70" s="192" t="s">
        <v>3707</v>
      </c>
      <c r="J70" s="2481" t="s">
        <v>3645</v>
      </c>
      <c r="K70" s="2250" t="s">
        <v>13</v>
      </c>
      <c r="L70" s="2209"/>
      <c r="M70" s="2210"/>
      <c r="N70" s="2213"/>
      <c r="O70" s="2212"/>
      <c r="P70" s="2211"/>
      <c r="Q70" s="2214"/>
      <c r="R70" s="2215"/>
      <c r="S70" s="2211"/>
      <c r="T70" s="199"/>
      <c r="U70" s="2216"/>
      <c r="V70" s="2211"/>
      <c r="W70" s="199"/>
      <c r="X70" s="2208"/>
      <c r="Y70" s="2211"/>
      <c r="Z70" s="199"/>
      <c r="AA70" s="2219"/>
      <c r="AB70" s="2211"/>
      <c r="AC70" s="199"/>
      <c r="AD70" s="2472" t="str">
        <f t="shared" si="61"/>
        <v>39 ►</v>
      </c>
      <c r="AE70" s="4806" t="str">
        <f t="shared" si="62"/>
        <v>Thym</v>
      </c>
      <c r="AF70" s="4807"/>
      <c r="AG70" s="4807"/>
      <c r="AH70" s="2362">
        <v>1</v>
      </c>
      <c r="AI70" s="193">
        <f t="shared" si="63"/>
        <v>0</v>
      </c>
      <c r="AJ70" s="194">
        <f t="shared" si="64"/>
        <v>0</v>
      </c>
      <c r="AK70" s="194" t="str">
        <f t="shared" si="39"/>
        <v/>
      </c>
      <c r="AL70" s="195">
        <f t="shared" si="40"/>
        <v>0</v>
      </c>
      <c r="AM70" s="2178">
        <f t="shared" si="65"/>
        <v>0</v>
      </c>
      <c r="AN70" s="2179">
        <f t="shared" si="66"/>
        <v>0</v>
      </c>
      <c r="AO70" s="2180" t="str">
        <f t="shared" si="41"/>
        <v/>
      </c>
      <c r="AP70" s="2181">
        <f t="shared" si="42"/>
        <v>0</v>
      </c>
      <c r="AQ70" s="2251">
        <f t="shared" si="67"/>
        <v>0</v>
      </c>
      <c r="AR70" s="2252">
        <f t="shared" si="68"/>
        <v>0</v>
      </c>
      <c r="AS70" s="2253" t="str">
        <f t="shared" si="43"/>
        <v/>
      </c>
      <c r="AT70" s="2254">
        <f t="shared" si="44"/>
        <v>0</v>
      </c>
      <c r="AU70" s="2260">
        <f t="shared" si="69"/>
        <v>0</v>
      </c>
      <c r="AV70" s="2261">
        <f t="shared" si="70"/>
        <v>0</v>
      </c>
      <c r="AW70" s="2262" t="str">
        <f t="shared" si="45"/>
        <v/>
      </c>
      <c r="AX70" s="2263">
        <f t="shared" si="46"/>
        <v>0</v>
      </c>
      <c r="AY70" s="2283">
        <f t="shared" si="71"/>
        <v>0</v>
      </c>
      <c r="AZ70" s="2284">
        <f t="shared" si="72"/>
        <v>0</v>
      </c>
      <c r="BA70" s="2285" t="str">
        <f t="shared" si="31"/>
        <v/>
      </c>
      <c r="BB70" s="2286">
        <f t="shared" si="32"/>
        <v>0</v>
      </c>
      <c r="BC70" s="2271">
        <f t="shared" si="47"/>
        <v>0</v>
      </c>
      <c r="BD70" s="2272">
        <f t="shared" si="73"/>
        <v>0</v>
      </c>
      <c r="BE70" s="2273" t="str">
        <f t="shared" si="48"/>
        <v/>
      </c>
      <c r="BF70" s="2274">
        <f t="shared" si="49"/>
        <v>0</v>
      </c>
      <c r="BG70" s="2451" t="str">
        <f t="shared" si="33"/>
        <v>Thym</v>
      </c>
      <c r="BH70" s="2153">
        <f t="shared" si="34"/>
        <v>0</v>
      </c>
      <c r="BI70" s="2154">
        <f t="shared" si="35"/>
        <v>0</v>
      </c>
      <c r="BJ70" s="2155">
        <f t="shared" si="36"/>
        <v>0</v>
      </c>
      <c r="BK70" s="2156" t="str" cm="1">
        <f t="array" aca="1" ref="BK7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0" s="2293"/>
      <c r="BM70" s="188" t="str">
        <f t="shared" si="52"/>
        <v>A</v>
      </c>
      <c r="BN70" s="2418"/>
      <c r="BO70" s="3"/>
      <c r="BP70" s="176" cm="1">
        <f t="array" ref="BP70">SUMPRODUCT(LEN(BQ70:BW70))</f>
        <v>0</v>
      </c>
      <c r="BQ70" s="177"/>
      <c r="BR70" s="178"/>
      <c r="BS70" s="178"/>
      <c r="BT70" s="178"/>
      <c r="BU70" s="178"/>
      <c r="BV70" s="178"/>
      <c r="BW70" s="179"/>
      <c r="BX70" s="3"/>
      <c r="BY70" s="2954" t="str">
        <f t="shared" si="26"/>
        <v>►</v>
      </c>
      <c r="BZ70" s="2946" t="str">
        <f t="shared" si="11"/>
        <v/>
      </c>
      <c r="CA70" s="2947" t="str">
        <f t="shared" si="37"/>
        <v/>
      </c>
      <c r="CB70" s="2957"/>
      <c r="CC70" s="2949" t="str">
        <f t="shared" si="12"/>
        <v xml:space="preserve"> ◄ ligne 70</v>
      </c>
      <c r="CD70" s="2946" t="str">
        <f t="shared" si="27"/>
        <v/>
      </c>
      <c r="CE70" s="2950" t="str">
        <f t="shared" si="28"/>
        <v/>
      </c>
      <c r="CF70" s="2951" t="str">
        <f>IF(LEN(TRIM(CK70))&gt;0,MAX(CF29:CF69)+1,"")</f>
        <v/>
      </c>
      <c r="CG70" s="2906" t="str">
        <f>IFERROR(INDEX(CK30:CK299,MATCH(ROW()-ROW(CK30)+1,CF30:CF299,0)),"")</f>
        <v/>
      </c>
      <c r="CH70" s="2944"/>
      <c r="CI70" s="2937"/>
      <c r="CJ70" s="2958"/>
      <c r="CK70" s="2908" t="str">
        <f>IF(OR(CL69="",CJ68=""),"",IF(LEN(CL69)&lt;=CJ68,CL69,IFERROR(LEFT(CL69,FIND("♦",SUBSTITUTE(LEFT(CL69,CJ68+1)," ","♦",LEN(LEFT(CL69,CJ68+1))-LEN(SUBSTITUTE(LEFT(CL69,CJ68+1)," ",""))))),LEFT(CL69,IFERROR(FIND(" ",CL69)-1,LEN(CL69))))))</f>
        <v/>
      </c>
      <c r="CL70" s="2908" t="str">
        <f t="shared" si="75"/>
        <v/>
      </c>
      <c r="CM70" s="2956" t="str">
        <f t="shared" si="74"/>
        <v>ligne 70 ►</v>
      </c>
      <c r="CN70" s="2945" t="str">
        <f>IF(CA70="","",IF(OR(CA70=0,CA70&lt;CG17),0,IF(CA70&gt;CG17,(CA70-CG17)&amp;" car. en trop",(CA70-CG17)&amp;" car.")))</f>
        <v/>
      </c>
      <c r="CO70" s="2953" t="str">
        <f>IF(CA70="","",ROUNDUP(CA70/CG17,0)&amp;" ligne(s)")</f>
        <v/>
      </c>
      <c r="CP70" s="3"/>
      <c r="CQ70" s="134"/>
      <c r="CR70" s="2552" t="s">
        <v>3934</v>
      </c>
      <c r="CS70" s="2552" t="s">
        <v>3935</v>
      </c>
      <c r="CT70" s="2552" t="s">
        <v>3936</v>
      </c>
      <c r="CU70" s="2579"/>
      <c r="CV70" s="3"/>
      <c r="CW70" s="10">
        <v>1</v>
      </c>
    </row>
    <row r="71" spans="1:101" ht="21.75" customHeight="1">
      <c r="A71" s="3"/>
      <c r="B71" s="188" t="str">
        <f t="shared" si="38"/>
        <v>A</v>
      </c>
      <c r="C71" s="2237" cm="1">
        <f t="array" ref="C71">IFERROR(_xlfn.LET(_xlpm.k,UPPER(TRIM(N71)),_xlpm.r,_xlfn.XLOOKUP(_xlpm.k,UPPER(TRIM($AD$89:$BK$89)),$AD$92:$BK$92,_xlfn.XLOOKUP(_xlpm.k,UPPER(TRIM($AD$90:$BK$90)),$AD$92:$BK$92,_xlfn.XLOOKUP(_xlpm.k,UPPER(TRIM($AD$91:$BK$91)),$AD$92:$BK$92,0.001))),_xlpm.r*M71),0)</f>
        <v>0</v>
      </c>
      <c r="D71" s="2240" cm="1">
        <f t="array" ref="D71">IFERROR(_xlfn.LET(_xlpm.k,UPPER(TRIM(Q71)),_xlpm.r,_xlfn.XLOOKUP(_xlpm.k,UPPER(TRIM($AD$89:$BK$89)),$AD$92:$BK$92,_xlfn.XLOOKUP(_xlpm.k,UPPER(TRIM($AD$90:$BK$90)),$AD$92:$BK$92,_xlfn.XLOOKUP(_xlpm.k,UPPER(TRIM($AD$91:$BK$91)),$AD$92:$BK$92,0.001))),_xlpm.r*P71),0)</f>
        <v>0</v>
      </c>
      <c r="E71" s="2243" cm="1">
        <f t="array" ref="E71">IFERROR(_xlfn.LET(_xlpm.k,UPPER(TRIM(T71)),_xlpm.r,_xlfn.XLOOKUP(_xlpm.k,UPPER(TRIM($AD$89:$BK$89)),$AD$92:$BK$92,_xlfn.XLOOKUP(_xlpm.k,UPPER(TRIM($AD$90:$BK$90)),$AD$92:$BK$92,_xlfn.XLOOKUP(_xlpm.k,UPPER(TRIM($AD$91:$BK$91)),$AD$92:$BK$92,0.001))),_xlpm.r*S71),0)</f>
        <v>0</v>
      </c>
      <c r="F71" s="2246" cm="1">
        <f t="array" ref="F71">IFERROR(_xlfn.LET(_xlpm.k,UPPER(TRIM(W71)),_xlpm.r,_xlfn.XLOOKUP(_xlpm.k,UPPER(TRIM($AD$89:$BK$89)),$AD$92:$BK$92,_xlfn.XLOOKUP(_xlpm.k,UPPER(TRIM($AD$90:$BK$90)),$AD$92:$BK$92,_xlfn.XLOOKUP(_xlpm.k,UPPER(TRIM($AD$91:$BK$91)),$AD$92:$BK$92,0.001))),_xlpm.r*V71),0)</f>
        <v>0</v>
      </c>
      <c r="G71" s="189" cm="1">
        <f t="array" ref="G71">IFERROR(_xlfn.LET(_xlpm.k,UPPER(TRIM(Z71)),_xlpm.r,_xlfn.XLOOKUP(_xlpm.k,UPPER(TRIM($AD$89:$BK$89)),$AD$92:$BK$92,_xlfn.XLOOKUP(_xlpm.k,UPPER(TRIM($AD$90:$BK$90)),$AD$92:$BK$92,_xlfn.XLOOKUP(_xlpm.k,UPPER(TRIM($AD$91:$BK$91)),$AD$92:$BK$92,0.001))),_xlpm.r*Y71),0)</f>
        <v>0</v>
      </c>
      <c r="H71" s="190" cm="1">
        <f t="array" ref="H71">IFERROR(_xlfn.LET(_xlpm.k,UPPER(TRIM(AC71)),_xlpm.r,_xlfn.XLOOKUP(_xlpm.k,UPPER(TRIM($AD$89:$BK$89)),$AD$92:$BK$92,_xlfn.XLOOKUP(_xlpm.k,UPPER(TRIM($AD$90:$BK$90)),$AD$92:$BK$92,_xlfn.XLOOKUP(_xlpm.k,UPPER(TRIM($AD$91:$BK$91)),$AD$92:$BK$92,0.001))),_xlpm.r*AB71),0)</f>
        <v>0</v>
      </c>
      <c r="I71" s="192" t="s">
        <v>3708</v>
      </c>
      <c r="J71" s="2481"/>
      <c r="K71" s="2250" t="s">
        <v>13</v>
      </c>
      <c r="L71" s="2209"/>
      <c r="M71" s="2210"/>
      <c r="N71" s="2213"/>
      <c r="O71" s="2212"/>
      <c r="P71" s="2211"/>
      <c r="Q71" s="2214"/>
      <c r="R71" s="2215"/>
      <c r="S71" s="2211"/>
      <c r="T71" s="199"/>
      <c r="U71" s="2216"/>
      <c r="V71" s="2211"/>
      <c r="W71" s="199"/>
      <c r="X71" s="2208"/>
      <c r="Y71" s="2211"/>
      <c r="Z71" s="199"/>
      <c r="AA71" s="2219"/>
      <c r="AB71" s="2211"/>
      <c r="AC71" s="199"/>
      <c r="AD71" s="2472" t="str">
        <f t="shared" si="61"/>
        <v>40 ►</v>
      </c>
      <c r="AE71" s="4806">
        <f t="shared" si="62"/>
        <v>0</v>
      </c>
      <c r="AF71" s="4807"/>
      <c r="AG71" s="4807"/>
      <c r="AH71" s="2362">
        <v>1</v>
      </c>
      <c r="AI71" s="193">
        <f t="shared" si="63"/>
        <v>0</v>
      </c>
      <c r="AJ71" s="194">
        <f t="shared" si="64"/>
        <v>0</v>
      </c>
      <c r="AK71" s="194" t="str">
        <f t="shared" si="39"/>
        <v/>
      </c>
      <c r="AL71" s="195">
        <f t="shared" si="40"/>
        <v>0</v>
      </c>
      <c r="AM71" s="2178">
        <f t="shared" si="65"/>
        <v>0</v>
      </c>
      <c r="AN71" s="2179">
        <f t="shared" si="66"/>
        <v>0</v>
      </c>
      <c r="AO71" s="2180" t="str">
        <f t="shared" si="41"/>
        <v/>
      </c>
      <c r="AP71" s="2181">
        <f t="shared" si="42"/>
        <v>0</v>
      </c>
      <c r="AQ71" s="2251">
        <f t="shared" si="67"/>
        <v>0</v>
      </c>
      <c r="AR71" s="2252">
        <f t="shared" si="68"/>
        <v>0</v>
      </c>
      <c r="AS71" s="2253" t="str">
        <f t="shared" si="43"/>
        <v/>
      </c>
      <c r="AT71" s="2254">
        <f t="shared" si="44"/>
        <v>0</v>
      </c>
      <c r="AU71" s="2260">
        <f t="shared" si="69"/>
        <v>0</v>
      </c>
      <c r="AV71" s="2261">
        <f t="shared" si="70"/>
        <v>0</v>
      </c>
      <c r="AW71" s="2262" t="str">
        <f t="shared" si="45"/>
        <v/>
      </c>
      <c r="AX71" s="2263">
        <f t="shared" si="46"/>
        <v>0</v>
      </c>
      <c r="AY71" s="2283">
        <f t="shared" si="71"/>
        <v>0</v>
      </c>
      <c r="AZ71" s="2284">
        <f t="shared" si="72"/>
        <v>0</v>
      </c>
      <c r="BA71" s="2285" t="str">
        <f t="shared" si="31"/>
        <v/>
      </c>
      <c r="BB71" s="2286">
        <f t="shared" si="32"/>
        <v>0</v>
      </c>
      <c r="BC71" s="2271">
        <f t="shared" si="47"/>
        <v>0</v>
      </c>
      <c r="BD71" s="2272">
        <f t="shared" si="73"/>
        <v>0</v>
      </c>
      <c r="BE71" s="2273" t="str">
        <f t="shared" si="48"/>
        <v/>
      </c>
      <c r="BF71" s="2274">
        <f t="shared" si="49"/>
        <v>0</v>
      </c>
      <c r="BG71" s="2451">
        <f t="shared" si="33"/>
        <v>0</v>
      </c>
      <c r="BH71" s="2153">
        <f t="shared" si="34"/>
        <v>0</v>
      </c>
      <c r="BI71" s="2154">
        <f t="shared" si="35"/>
        <v>0</v>
      </c>
      <c r="BJ71" s="2155">
        <f t="shared" si="36"/>
        <v>0</v>
      </c>
      <c r="BK71" s="2156" t="str" cm="1">
        <f t="array" aca="1" ref="BK7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1" s="2293"/>
      <c r="BM71" s="188" t="str">
        <f t="shared" si="52"/>
        <v>A</v>
      </c>
      <c r="BN71" s="2418"/>
      <c r="BO71" s="3"/>
      <c r="BP71" s="176" cm="1">
        <f t="array" ref="BP71">SUMPRODUCT(LEN(BQ71:BW71))</f>
        <v>0</v>
      </c>
      <c r="BQ71" s="177"/>
      <c r="BR71" s="178"/>
      <c r="BS71" s="178"/>
      <c r="BT71" s="178"/>
      <c r="BU71" s="178"/>
      <c r="BV71" s="178"/>
      <c r="BW71" s="179"/>
      <c r="BX71" s="3"/>
      <c r="BY71" s="2954" t="str">
        <f t="shared" si="26"/>
        <v>►</v>
      </c>
      <c r="BZ71" s="2946" t="str">
        <f t="shared" si="11"/>
        <v/>
      </c>
      <c r="CA71" s="2947" t="str">
        <f t="shared" si="37"/>
        <v/>
      </c>
      <c r="CB71" s="2957"/>
      <c r="CC71" s="2955" t="str">
        <f t="shared" si="12"/>
        <v xml:space="preserve"> ◄ ligne 71</v>
      </c>
      <c r="CD71" s="2946" t="str">
        <f t="shared" si="27"/>
        <v/>
      </c>
      <c r="CE71" s="2950" t="str">
        <f t="shared" si="28"/>
        <v/>
      </c>
      <c r="CF71" s="2951" t="str">
        <f>IF(LEN(TRIM(CK71))&gt;0,MAX(CF29:CF70)+1,"")</f>
        <v/>
      </c>
      <c r="CG71" s="2906" t="str">
        <f>IFERROR(INDEX(CK30:CK299,MATCH(ROW()-ROW(CK30)+1,CF30:CF299,0)),"")</f>
        <v/>
      </c>
      <c r="CH71" s="2944"/>
      <c r="CI71" s="2937"/>
      <c r="CJ71" s="2959"/>
      <c r="CK71" s="2908" t="str">
        <f>IF(OR(CL70="",CJ68=""),"",IF(LEN(CL70)&lt;=CJ68,CL70,IFERROR(LEFT(CL70,FIND("♦",SUBSTITUTE(LEFT(CL70,CJ68+1)," ","♦",LEN(LEFT(CL70,CJ68+1))-LEN(SUBSTITUTE(LEFT(CL70,CJ68+1)," ",""))))),LEFT(CL70,IFERROR(FIND(" ",CL70)-1,LEN(CL70))))))</f>
        <v/>
      </c>
      <c r="CL71" s="2908" t="str">
        <f t="shared" si="75"/>
        <v/>
      </c>
      <c r="CM71" s="2956" t="str">
        <f t="shared" si="74"/>
        <v>ligne 71 ►</v>
      </c>
      <c r="CN71" s="2945" t="str">
        <f>IF(CA71="","",IF(OR(CA71=0,CA71&lt;CG17),0,IF(CA71&gt;CG17,(CA71-CG17)&amp;" car. en trop",(CA71-CG17)&amp;" car.")))</f>
        <v/>
      </c>
      <c r="CO71" s="2953" t="str">
        <f>IF(CA71="","",ROUNDUP(CA71/CG17,0)&amp;" ligne(s)")</f>
        <v/>
      </c>
      <c r="CP71" s="3"/>
      <c r="CQ71" s="134"/>
      <c r="CR71" s="2552"/>
      <c r="CS71" s="2552"/>
      <c r="CT71" s="2552" t="s">
        <v>3937</v>
      </c>
      <c r="CU71" s="2579"/>
      <c r="CV71" s="3"/>
      <c r="CW71" s="10">
        <v>1</v>
      </c>
    </row>
    <row r="72" spans="1:101" ht="21.75" customHeight="1">
      <c r="A72" s="3"/>
      <c r="B72" s="188" t="str">
        <f t="shared" si="38"/>
        <v>A</v>
      </c>
      <c r="C72" s="2237" cm="1">
        <f t="array" ref="C72">IFERROR(_xlfn.LET(_xlpm.k,UPPER(TRIM(N72)),_xlpm.r,_xlfn.XLOOKUP(_xlpm.k,UPPER(TRIM($AD$89:$BK$89)),$AD$92:$BK$92,_xlfn.XLOOKUP(_xlpm.k,UPPER(TRIM($AD$90:$BK$90)),$AD$92:$BK$92,_xlfn.XLOOKUP(_xlpm.k,UPPER(TRIM($AD$91:$BK$91)),$AD$92:$BK$92,0.001))),_xlpm.r*M72),0)</f>
        <v>0</v>
      </c>
      <c r="D72" s="2240" cm="1">
        <f t="array" ref="D72">IFERROR(_xlfn.LET(_xlpm.k,UPPER(TRIM(Q72)),_xlpm.r,_xlfn.XLOOKUP(_xlpm.k,UPPER(TRIM($AD$89:$BK$89)),$AD$92:$BK$92,_xlfn.XLOOKUP(_xlpm.k,UPPER(TRIM($AD$90:$BK$90)),$AD$92:$BK$92,_xlfn.XLOOKUP(_xlpm.k,UPPER(TRIM($AD$91:$BK$91)),$AD$92:$BK$92,0.001))),_xlpm.r*P72),0)</f>
        <v>0</v>
      </c>
      <c r="E72" s="2243" cm="1">
        <f t="array" ref="E72">IFERROR(_xlfn.LET(_xlpm.k,UPPER(TRIM(T72)),_xlpm.r,_xlfn.XLOOKUP(_xlpm.k,UPPER(TRIM($AD$89:$BK$89)),$AD$92:$BK$92,_xlfn.XLOOKUP(_xlpm.k,UPPER(TRIM($AD$90:$BK$90)),$AD$92:$BK$92,_xlfn.XLOOKUP(_xlpm.k,UPPER(TRIM($AD$91:$BK$91)),$AD$92:$BK$92,0.001))),_xlpm.r*S72),0)</f>
        <v>0</v>
      </c>
      <c r="F72" s="2246" cm="1">
        <f t="array" ref="F72">IFERROR(_xlfn.LET(_xlpm.k,UPPER(TRIM(W72)),_xlpm.r,_xlfn.XLOOKUP(_xlpm.k,UPPER(TRIM($AD$89:$BK$89)),$AD$92:$BK$92,_xlfn.XLOOKUP(_xlpm.k,UPPER(TRIM($AD$90:$BK$90)),$AD$92:$BK$92,_xlfn.XLOOKUP(_xlpm.k,UPPER(TRIM($AD$91:$BK$91)),$AD$92:$BK$92,0.001))),_xlpm.r*V72),0)</f>
        <v>0</v>
      </c>
      <c r="G72" s="189" cm="1">
        <f t="array" ref="G72">IFERROR(_xlfn.LET(_xlpm.k,UPPER(TRIM(Z72)),_xlpm.r,_xlfn.XLOOKUP(_xlpm.k,UPPER(TRIM($AD$89:$BK$89)),$AD$92:$BK$92,_xlfn.XLOOKUP(_xlpm.k,UPPER(TRIM($AD$90:$BK$90)),$AD$92:$BK$92,_xlfn.XLOOKUP(_xlpm.k,UPPER(TRIM($AD$91:$BK$91)),$AD$92:$BK$92,0.001))),_xlpm.r*Y72),0)</f>
        <v>0</v>
      </c>
      <c r="H72" s="190" cm="1">
        <f t="array" ref="H72">IFERROR(_xlfn.LET(_xlpm.k,UPPER(TRIM(AC72)),_xlpm.r,_xlfn.XLOOKUP(_xlpm.k,UPPER(TRIM($AD$89:$BK$89)),$AD$92:$BK$92,_xlfn.XLOOKUP(_xlpm.k,UPPER(TRIM($AD$90:$BK$90)),$AD$92:$BK$92,_xlfn.XLOOKUP(_xlpm.k,UPPER(TRIM($AD$91:$BK$91)),$AD$92:$BK$92,0.001))),_xlpm.r*AB72),0)</f>
        <v>0</v>
      </c>
      <c r="I72" s="192" t="s">
        <v>3709</v>
      </c>
      <c r="J72" s="2481" t="s">
        <v>3625</v>
      </c>
      <c r="K72" s="2250" t="s">
        <v>13</v>
      </c>
      <c r="L72" s="2209"/>
      <c r="M72" s="2210"/>
      <c r="N72" s="2213"/>
      <c r="O72" s="2212"/>
      <c r="P72" s="2211"/>
      <c r="Q72" s="2214"/>
      <c r="R72" s="2215"/>
      <c r="S72" s="2211"/>
      <c r="T72" s="199"/>
      <c r="U72" s="2216"/>
      <c r="V72" s="2211"/>
      <c r="W72" s="199"/>
      <c r="X72" s="2208"/>
      <c r="Y72" s="2211"/>
      <c r="Z72" s="199"/>
      <c r="AA72" s="2219"/>
      <c r="AB72" s="2211"/>
      <c r="AC72" s="199"/>
      <c r="AD72" s="2472" t="str">
        <f t="shared" si="61"/>
        <v>41 ►</v>
      </c>
      <c r="AE72" s="4806" t="str">
        <f t="shared" si="62"/>
        <v>Poivre du moulin</v>
      </c>
      <c r="AF72" s="4807"/>
      <c r="AG72" s="4807"/>
      <c r="AH72" s="2362">
        <v>1</v>
      </c>
      <c r="AI72" s="193">
        <f t="shared" si="63"/>
        <v>0</v>
      </c>
      <c r="AJ72" s="194">
        <f t="shared" si="64"/>
        <v>0</v>
      </c>
      <c r="AK72" s="194" t="str">
        <f t="shared" si="39"/>
        <v/>
      </c>
      <c r="AL72" s="195">
        <f t="shared" si="40"/>
        <v>0</v>
      </c>
      <c r="AM72" s="2178">
        <f t="shared" si="65"/>
        <v>0</v>
      </c>
      <c r="AN72" s="2179">
        <f t="shared" si="66"/>
        <v>0</v>
      </c>
      <c r="AO72" s="2180" t="str">
        <f t="shared" si="41"/>
        <v/>
      </c>
      <c r="AP72" s="2181">
        <f t="shared" si="42"/>
        <v>0</v>
      </c>
      <c r="AQ72" s="2251">
        <f t="shared" si="67"/>
        <v>0</v>
      </c>
      <c r="AR72" s="2252">
        <f t="shared" si="68"/>
        <v>0</v>
      </c>
      <c r="AS72" s="2253" t="str">
        <f t="shared" si="43"/>
        <v/>
      </c>
      <c r="AT72" s="2254">
        <f t="shared" si="44"/>
        <v>0</v>
      </c>
      <c r="AU72" s="2260">
        <f t="shared" si="69"/>
        <v>0</v>
      </c>
      <c r="AV72" s="2261">
        <f t="shared" si="70"/>
        <v>0</v>
      </c>
      <c r="AW72" s="2262" t="str">
        <f t="shared" si="45"/>
        <v/>
      </c>
      <c r="AX72" s="2263">
        <f t="shared" si="46"/>
        <v>0</v>
      </c>
      <c r="AY72" s="2283">
        <f t="shared" si="71"/>
        <v>0</v>
      </c>
      <c r="AZ72" s="2284">
        <f t="shared" si="72"/>
        <v>0</v>
      </c>
      <c r="BA72" s="2285" t="str">
        <f t="shared" si="31"/>
        <v/>
      </c>
      <c r="BB72" s="2286">
        <f t="shared" si="32"/>
        <v>0</v>
      </c>
      <c r="BC72" s="2271">
        <f t="shared" si="47"/>
        <v>0</v>
      </c>
      <c r="BD72" s="2272">
        <f t="shared" si="73"/>
        <v>0</v>
      </c>
      <c r="BE72" s="2273" t="str">
        <f t="shared" si="48"/>
        <v/>
      </c>
      <c r="BF72" s="2274">
        <f t="shared" si="49"/>
        <v>0</v>
      </c>
      <c r="BG72" s="2451" t="str">
        <f t="shared" si="33"/>
        <v>Poivre du moulin</v>
      </c>
      <c r="BH72" s="2153">
        <f t="shared" si="34"/>
        <v>0</v>
      </c>
      <c r="BI72" s="2154">
        <f t="shared" si="35"/>
        <v>0</v>
      </c>
      <c r="BJ72" s="2155">
        <f t="shared" si="36"/>
        <v>0</v>
      </c>
      <c r="BK72" s="2156" t="str" cm="1">
        <f t="array" aca="1" ref="BK7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2" s="2293"/>
      <c r="BM72" s="188" t="str">
        <f t="shared" si="52"/>
        <v>A</v>
      </c>
      <c r="BN72" s="2418"/>
      <c r="BO72" s="3"/>
      <c r="BP72" s="176" cm="1">
        <f t="array" ref="BP72">SUMPRODUCT(LEN(BQ72:BW72))</f>
        <v>0</v>
      </c>
      <c r="BQ72" s="177"/>
      <c r="BR72" s="178"/>
      <c r="BS72" s="178"/>
      <c r="BT72" s="178"/>
      <c r="BU72" s="178"/>
      <c r="BV72" s="178"/>
      <c r="BW72" s="179"/>
      <c r="BX72" s="3"/>
      <c r="BY72" s="2954" t="str">
        <f t="shared" si="26"/>
        <v>►</v>
      </c>
      <c r="BZ72" s="2946" t="str">
        <f t="shared" si="11"/>
        <v/>
      </c>
      <c r="CA72" s="2947" t="str">
        <f t="shared" si="37"/>
        <v/>
      </c>
      <c r="CB72" s="2957"/>
      <c r="CC72" s="2949" t="str">
        <f t="shared" si="12"/>
        <v xml:space="preserve"> ◄ ligne 72</v>
      </c>
      <c r="CD72" s="2946" t="str">
        <f t="shared" si="27"/>
        <v/>
      </c>
      <c r="CE72" s="2950" t="str">
        <f t="shared" si="28"/>
        <v/>
      </c>
      <c r="CF72" s="2951">
        <f>IF(LEN(TRIM(CK72))&gt;0,MAX(CF29:CF71)+1,"")</f>
        <v>8</v>
      </c>
      <c r="CG72" s="2906" t="str">
        <f>IFERROR(INDEX(CK30:CK299,MATCH(ROW()-ROW(CK30)+1,CF30:CF299,0)),"")</f>
        <v/>
      </c>
      <c r="CH72" s="2944"/>
      <c r="CI72" s="2937"/>
      <c r="CJ72" s="2370" t="str">
        <f>(SUBSTITUTE(SUBSTITUTE(CB37,CHAR(13)&amp;CHAR(10)," "),CHAR(10)," "))</f>
        <v>3. Dans une cocotte en fonte, faites chauffer l’huile d’olive à feu moyen. Ajoutez la viande et faites-la dorer de tous les côtés. Retirez-la de la cocotte et réservez-la.</v>
      </c>
      <c r="CK72" s="2960" t="str">
        <f>IF(OR(CJ73="",CJ74=""),"",IF(LEN(CJ73)&lt;=CJ74,CJ73,IFERROR(LEFT(CJ73,FIND("♦",SUBSTITUTE(LEFT(CJ73,CJ74+1)," ","♦",LEN(LEFT(CJ73,CJ74+1))-LEN(SUBSTITUTE(LEFT(CJ73,CJ74+1)," ",""))))),LEFT(CJ73,IFERROR(FIND(" ",CJ73)-1,LEN(CJ73))))))</f>
        <v xml:space="preserve">3 Dans une cocotte en fonte faites chauffer l’huile d’olive à feu moyen Ajoutez la viande et </v>
      </c>
      <c r="CL72" s="2961" t="str">
        <f>IF(CK72="","",TRIM(RIGHT(CJ73,LEN(CJ73)-LEN(CK72))))</f>
        <v>faites-la dorer de tous les côtés Retirez-la de la cocotte et réservez-la</v>
      </c>
      <c r="CM72" s="2952" t="str">
        <f>CC37</f>
        <v xml:space="preserve"> ◄ ligne 37</v>
      </c>
      <c r="CN72" s="2945" t="str">
        <f>IF(CA72="","",IF(OR(CA72=0,CA72&lt;CG17),0,IF(CA72&gt;CG17,(CA72-CG17)&amp;" car. en trop",(CA72-CG17)&amp;" car.")))</f>
        <v/>
      </c>
      <c r="CO72" s="2953" t="str">
        <f>IF(CA72="","",ROUNDUP(CA72/CG17,0)&amp;" ligne(s)")</f>
        <v/>
      </c>
      <c r="CP72" s="3"/>
      <c r="CQ72" s="134"/>
      <c r="CR72" s="2551" t="s">
        <v>3938</v>
      </c>
      <c r="CS72" s="2551"/>
      <c r="CT72" s="2551"/>
      <c r="CU72" s="2578"/>
      <c r="CV72" s="3"/>
      <c r="CW72" s="10">
        <v>1</v>
      </c>
    </row>
    <row r="73" spans="1:101" ht="21.75" customHeight="1">
      <c r="A73" s="3"/>
      <c r="B73" s="188" t="str">
        <f t="shared" si="38"/>
        <v>A</v>
      </c>
      <c r="C73" s="2237" cm="1">
        <f t="array" ref="C73">IFERROR(_xlfn.LET(_xlpm.k,UPPER(TRIM(N73)),_xlpm.r,_xlfn.XLOOKUP(_xlpm.k,UPPER(TRIM($AD$89:$BK$89)),$AD$92:$BK$92,_xlfn.XLOOKUP(_xlpm.k,UPPER(TRIM($AD$90:$BK$90)),$AD$92:$BK$92,_xlfn.XLOOKUP(_xlpm.k,UPPER(TRIM($AD$91:$BK$91)),$AD$92:$BK$92,0.001))),_xlpm.r*M73),0)</f>
        <v>0</v>
      </c>
      <c r="D73" s="2240" cm="1">
        <f t="array" ref="D73">IFERROR(_xlfn.LET(_xlpm.k,UPPER(TRIM(Q73)),_xlpm.r,_xlfn.XLOOKUP(_xlpm.k,UPPER(TRIM($AD$89:$BK$89)),$AD$92:$BK$92,_xlfn.XLOOKUP(_xlpm.k,UPPER(TRIM($AD$90:$BK$90)),$AD$92:$BK$92,_xlfn.XLOOKUP(_xlpm.k,UPPER(TRIM($AD$91:$BK$91)),$AD$92:$BK$92,0.001))),_xlpm.r*P73),0)</f>
        <v>0</v>
      </c>
      <c r="E73" s="2243" cm="1">
        <f t="array" ref="E73">IFERROR(_xlfn.LET(_xlpm.k,UPPER(TRIM(T73)),_xlpm.r,_xlfn.XLOOKUP(_xlpm.k,UPPER(TRIM($AD$89:$BK$89)),$AD$92:$BK$92,_xlfn.XLOOKUP(_xlpm.k,UPPER(TRIM($AD$90:$BK$90)),$AD$92:$BK$92,_xlfn.XLOOKUP(_xlpm.k,UPPER(TRIM($AD$91:$BK$91)),$AD$92:$BK$92,0.001))),_xlpm.r*S73),0)</f>
        <v>0</v>
      </c>
      <c r="F73" s="2246" cm="1">
        <f t="array" ref="F73">IFERROR(_xlfn.LET(_xlpm.k,UPPER(TRIM(W73)),_xlpm.r,_xlfn.XLOOKUP(_xlpm.k,UPPER(TRIM($AD$89:$BK$89)),$AD$92:$BK$92,_xlfn.XLOOKUP(_xlpm.k,UPPER(TRIM($AD$90:$BK$90)),$AD$92:$BK$92,_xlfn.XLOOKUP(_xlpm.k,UPPER(TRIM($AD$91:$BK$91)),$AD$92:$BK$92,0.001))),_xlpm.r*V73),0)</f>
        <v>0</v>
      </c>
      <c r="G73" s="189" cm="1">
        <f t="array" ref="G73">IFERROR(_xlfn.LET(_xlpm.k,UPPER(TRIM(Z73)),_xlpm.r,_xlfn.XLOOKUP(_xlpm.k,UPPER(TRIM($AD$89:$BK$89)),$AD$92:$BK$92,_xlfn.XLOOKUP(_xlpm.k,UPPER(TRIM($AD$90:$BK$90)),$AD$92:$BK$92,_xlfn.XLOOKUP(_xlpm.k,UPPER(TRIM($AD$91:$BK$91)),$AD$92:$BK$92,0.001))),_xlpm.r*Y73),0)</f>
        <v>0</v>
      </c>
      <c r="H73" s="190" cm="1">
        <f t="array" ref="H73">IFERROR(_xlfn.LET(_xlpm.k,UPPER(TRIM(AC73)),_xlpm.r,_xlfn.XLOOKUP(_xlpm.k,UPPER(TRIM($AD$89:$BK$89)),$AD$92:$BK$92,_xlfn.XLOOKUP(_xlpm.k,UPPER(TRIM($AD$90:$BK$90)),$AD$92:$BK$92,_xlfn.XLOOKUP(_xlpm.k,UPPER(TRIM($AD$91:$BK$91)),$AD$92:$BK$92,0.001))),_xlpm.r*AB73),0)</f>
        <v>0</v>
      </c>
      <c r="I73" s="192" t="s">
        <v>3710</v>
      </c>
      <c r="J73" s="2481" t="s">
        <v>3667</v>
      </c>
      <c r="K73" s="2250" t="s">
        <v>13</v>
      </c>
      <c r="L73" s="2209"/>
      <c r="M73" s="2210"/>
      <c r="N73" s="2213"/>
      <c r="O73" s="2212"/>
      <c r="P73" s="2211"/>
      <c r="Q73" s="2214"/>
      <c r="R73" s="2215"/>
      <c r="S73" s="2211"/>
      <c r="T73" s="199"/>
      <c r="U73" s="2216"/>
      <c r="V73" s="2211"/>
      <c r="W73" s="199"/>
      <c r="X73" s="2208"/>
      <c r="Y73" s="2211"/>
      <c r="Z73" s="199"/>
      <c r="AA73" s="2219"/>
      <c r="AB73" s="2211"/>
      <c r="AC73" s="199"/>
      <c r="AD73" s="2472" t="str">
        <f t="shared" si="61"/>
        <v>42 ►</v>
      </c>
      <c r="AE73" s="4806" t="str">
        <f t="shared" si="62"/>
        <v xml:space="preserve">Poivre en grains </v>
      </c>
      <c r="AF73" s="4807"/>
      <c r="AG73" s="4807"/>
      <c r="AH73" s="2362">
        <v>1</v>
      </c>
      <c r="AI73" s="193">
        <f t="shared" si="63"/>
        <v>0</v>
      </c>
      <c r="AJ73" s="194">
        <f t="shared" si="64"/>
        <v>0</v>
      </c>
      <c r="AK73" s="194" t="str">
        <f t="shared" si="39"/>
        <v/>
      </c>
      <c r="AL73" s="195">
        <f t="shared" si="40"/>
        <v>0</v>
      </c>
      <c r="AM73" s="2178">
        <f t="shared" si="65"/>
        <v>0</v>
      </c>
      <c r="AN73" s="2179">
        <f t="shared" si="66"/>
        <v>0</v>
      </c>
      <c r="AO73" s="2180" t="str">
        <f t="shared" si="41"/>
        <v/>
      </c>
      <c r="AP73" s="2181">
        <f t="shared" si="42"/>
        <v>0</v>
      </c>
      <c r="AQ73" s="2251">
        <f t="shared" si="67"/>
        <v>0</v>
      </c>
      <c r="AR73" s="2252">
        <f t="shared" si="68"/>
        <v>0</v>
      </c>
      <c r="AS73" s="2253" t="str">
        <f t="shared" si="43"/>
        <v/>
      </c>
      <c r="AT73" s="2254">
        <f t="shared" si="44"/>
        <v>0</v>
      </c>
      <c r="AU73" s="2260">
        <f t="shared" si="69"/>
        <v>0</v>
      </c>
      <c r="AV73" s="2261">
        <f t="shared" si="70"/>
        <v>0</v>
      </c>
      <c r="AW73" s="2262" t="str">
        <f t="shared" si="45"/>
        <v/>
      </c>
      <c r="AX73" s="2263">
        <f t="shared" si="46"/>
        <v>0</v>
      </c>
      <c r="AY73" s="2283">
        <f t="shared" si="71"/>
        <v>0</v>
      </c>
      <c r="AZ73" s="2284">
        <f t="shared" si="72"/>
        <v>0</v>
      </c>
      <c r="BA73" s="2285" t="str">
        <f t="shared" si="31"/>
        <v/>
      </c>
      <c r="BB73" s="2286">
        <f t="shared" si="32"/>
        <v>0</v>
      </c>
      <c r="BC73" s="2271">
        <f t="shared" si="47"/>
        <v>0</v>
      </c>
      <c r="BD73" s="2272">
        <f t="shared" si="73"/>
        <v>0</v>
      </c>
      <c r="BE73" s="2273" t="str">
        <f t="shared" si="48"/>
        <v/>
      </c>
      <c r="BF73" s="2274">
        <f t="shared" si="49"/>
        <v>0</v>
      </c>
      <c r="BG73" s="2451" t="str">
        <f t="shared" si="33"/>
        <v xml:space="preserve">Poivre en grains </v>
      </c>
      <c r="BH73" s="2153">
        <f t="shared" si="34"/>
        <v>0</v>
      </c>
      <c r="BI73" s="2154">
        <f t="shared" si="35"/>
        <v>0</v>
      </c>
      <c r="BJ73" s="2155">
        <f t="shared" si="36"/>
        <v>0</v>
      </c>
      <c r="BK73" s="2156" t="str" cm="1">
        <f t="array" aca="1" ref="BK7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3" s="2293"/>
      <c r="BM73" s="188" t="str">
        <f t="shared" si="52"/>
        <v>A</v>
      </c>
      <c r="BN73" s="2418"/>
      <c r="BO73" s="3"/>
      <c r="BP73" s="176" cm="1">
        <f t="array" ref="BP73">SUMPRODUCT(LEN(BQ73:BW73))</f>
        <v>0</v>
      </c>
      <c r="BQ73" s="177"/>
      <c r="BR73" s="178"/>
      <c r="BS73" s="178"/>
      <c r="BT73" s="178"/>
      <c r="BU73" s="178"/>
      <c r="BV73" s="178"/>
      <c r="BW73" s="179"/>
      <c r="BX73" s="3"/>
      <c r="BY73" s="2954" t="str">
        <f t="shared" si="26"/>
        <v>►</v>
      </c>
      <c r="BZ73" s="2946" t="str">
        <f t="shared" si="11"/>
        <v/>
      </c>
      <c r="CA73" s="2947" t="str">
        <f t="shared" si="37"/>
        <v/>
      </c>
      <c r="CB73" s="2957"/>
      <c r="CC73" s="2955" t="str">
        <f t="shared" si="12"/>
        <v xml:space="preserve"> ◄ ligne 73</v>
      </c>
      <c r="CD73" s="2946" t="str">
        <f t="shared" si="27"/>
        <v/>
      </c>
      <c r="CE73" s="2950" t="str">
        <f t="shared" si="28"/>
        <v/>
      </c>
      <c r="CF73" s="2951">
        <f>IF(LEN(TRIM(CK73))&gt;0,MAX(CF29:CF72)+1,"")</f>
        <v>9</v>
      </c>
      <c r="CG73" s="2906" t="str">
        <f>IFERROR(INDEX(CK30:CK299,MATCH(ROW()-ROW(CK30)+1,CF30:CF299,0)),"")</f>
        <v/>
      </c>
      <c r="CH73" s="2944"/>
      <c r="CI73" s="2937"/>
      <c r="CJ73" s="2960" t="str">
        <f>TRIM(SUBSTITUTE(SUBSTITUTE(SUBSTITUTE(SUBSTITUTE(IF(OR(LEFT(CJ72,1)="-",LEFT(CJ72,1)="="),MID(CJ72,2,9999),CJ72),CHAR(160)," "),","," "),";"," "),"."," "))</f>
        <v>3 Dans une cocotte en fonte faites chauffer l’huile d’olive à feu moyen Ajoutez la viande et faites-la dorer de tous les côtés Retirez-la de la cocotte et réservez-la</v>
      </c>
      <c r="CK73" s="2961" t="str">
        <f>IF(OR(CL72="",CJ74=""),"",IF(LEN(CL72)&lt;=CJ74,CL72,IFERROR(LEFT(CL72,FIND("♦",SUBSTITUTE(LEFT(CL72,CJ74+1)," ","♦",LEN(LEFT(CL72,CJ74+1))-LEN(SUBSTITUTE(LEFT(CL72,CJ74+1)," ",""))))),LEFT(CL72,IFERROR(FIND(" ",CL72)-1,LEN(CL72))))))</f>
        <v>faites-la dorer de tous les côtés Retirez-la de la cocotte et réservez-la</v>
      </c>
      <c r="CL73" s="2961" t="str">
        <f>IF(CK73="","",TRIM(RIGHT(CL72,LEN(CL72)-LEN(CK73))))</f>
        <v/>
      </c>
      <c r="CM73" s="2962" t="str">
        <f t="shared" ref="CM73:CM74" si="76">"ligne "&amp;ROW()&amp;" ►"</f>
        <v>ligne 73 ►</v>
      </c>
      <c r="CN73" s="2945" t="str">
        <f>IF(CA73="","",IF(OR(CA73=0,CA73&lt;CG17),0,IF(CA73&gt;CG17,(CA73-CG17)&amp;" car. en trop",(CA73-CG17)&amp;" car.")))</f>
        <v/>
      </c>
      <c r="CO73" s="2953" t="str">
        <f>IF(CA73="","",ROUNDUP(CA73/CG17,0)&amp;" ligne(s)")</f>
        <v/>
      </c>
      <c r="CP73" s="3"/>
      <c r="CQ73" s="134"/>
      <c r="CR73" s="2552" t="s">
        <v>3939</v>
      </c>
      <c r="CS73" s="2552" t="s">
        <v>3940</v>
      </c>
      <c r="CT73" s="2552" t="s">
        <v>3941</v>
      </c>
      <c r="CU73" s="2579" t="s">
        <v>4007</v>
      </c>
      <c r="CV73" s="3"/>
      <c r="CW73" s="10">
        <v>1</v>
      </c>
    </row>
    <row r="74" spans="1:101" ht="21.75" customHeight="1">
      <c r="A74" s="3"/>
      <c r="B74" s="188" t="str">
        <f t="shared" si="38"/>
        <v>A</v>
      </c>
      <c r="C74" s="2237" cm="1">
        <f t="array" ref="C74">IFERROR(_xlfn.LET(_xlpm.k,UPPER(TRIM(N74)),_xlpm.r,_xlfn.XLOOKUP(_xlpm.k,UPPER(TRIM($AD$89:$BK$89)),$AD$92:$BK$92,_xlfn.XLOOKUP(_xlpm.k,UPPER(TRIM($AD$90:$BK$90)),$AD$92:$BK$92,_xlfn.XLOOKUP(_xlpm.k,UPPER(TRIM($AD$91:$BK$91)),$AD$92:$BK$92,0.001))),_xlpm.r*M74),0)</f>
        <v>0</v>
      </c>
      <c r="D74" s="2240" cm="1">
        <f t="array" ref="D74">IFERROR(_xlfn.LET(_xlpm.k,UPPER(TRIM(Q74)),_xlpm.r,_xlfn.XLOOKUP(_xlpm.k,UPPER(TRIM($AD$89:$BK$89)),$AD$92:$BK$92,_xlfn.XLOOKUP(_xlpm.k,UPPER(TRIM($AD$90:$BK$90)),$AD$92:$BK$92,_xlfn.XLOOKUP(_xlpm.k,UPPER(TRIM($AD$91:$BK$91)),$AD$92:$BK$92,0.001))),_xlpm.r*P74),0)</f>
        <v>0</v>
      </c>
      <c r="E74" s="2243" cm="1">
        <f t="array" ref="E74">IFERROR(_xlfn.LET(_xlpm.k,UPPER(TRIM(T74)),_xlpm.r,_xlfn.XLOOKUP(_xlpm.k,UPPER(TRIM($AD$89:$BK$89)),$AD$92:$BK$92,_xlfn.XLOOKUP(_xlpm.k,UPPER(TRIM($AD$90:$BK$90)),$AD$92:$BK$92,_xlfn.XLOOKUP(_xlpm.k,UPPER(TRIM($AD$91:$BK$91)),$AD$92:$BK$92,0.001))),_xlpm.r*S74),0)</f>
        <v>0</v>
      </c>
      <c r="F74" s="2246" cm="1">
        <f t="array" ref="F74">IFERROR(_xlfn.LET(_xlpm.k,UPPER(TRIM(W74)),_xlpm.r,_xlfn.XLOOKUP(_xlpm.k,UPPER(TRIM($AD$89:$BK$89)),$AD$92:$BK$92,_xlfn.XLOOKUP(_xlpm.k,UPPER(TRIM($AD$90:$BK$90)),$AD$92:$BK$92,_xlfn.XLOOKUP(_xlpm.k,UPPER(TRIM($AD$91:$BK$91)),$AD$92:$BK$92,0.001))),_xlpm.r*V74),0)</f>
        <v>0</v>
      </c>
      <c r="G74" s="189" cm="1">
        <f t="array" ref="G74">IFERROR(_xlfn.LET(_xlpm.k,UPPER(TRIM(Z74)),_xlpm.r,_xlfn.XLOOKUP(_xlpm.k,UPPER(TRIM($AD$89:$BK$89)),$AD$92:$BK$92,_xlfn.XLOOKUP(_xlpm.k,UPPER(TRIM($AD$90:$BK$90)),$AD$92:$BK$92,_xlfn.XLOOKUP(_xlpm.k,UPPER(TRIM($AD$91:$BK$91)),$AD$92:$BK$92,0.001))),_xlpm.r*Y74),0)</f>
        <v>0</v>
      </c>
      <c r="H74" s="190" cm="1">
        <f t="array" ref="H74">IFERROR(_xlfn.LET(_xlpm.k,UPPER(TRIM(AC74)),_xlpm.r,_xlfn.XLOOKUP(_xlpm.k,UPPER(TRIM($AD$89:$BK$89)),$AD$92:$BK$92,_xlfn.XLOOKUP(_xlpm.k,UPPER(TRIM($AD$90:$BK$90)),$AD$92:$BK$92,_xlfn.XLOOKUP(_xlpm.k,UPPER(TRIM($AD$91:$BK$91)),$AD$92:$BK$92,0.001))),_xlpm.r*AB74),0)</f>
        <v>0</v>
      </c>
      <c r="I74" s="192" t="s">
        <v>3711</v>
      </c>
      <c r="J74" s="2481" t="s">
        <v>3624</v>
      </c>
      <c r="K74" s="2250" t="s">
        <v>13</v>
      </c>
      <c r="L74" s="2209"/>
      <c r="M74" s="2210"/>
      <c r="N74" s="2213"/>
      <c r="O74" s="2212"/>
      <c r="P74" s="2211"/>
      <c r="Q74" s="2214"/>
      <c r="R74" s="2215"/>
      <c r="S74" s="2211"/>
      <c r="T74" s="199"/>
      <c r="U74" s="2216"/>
      <c r="V74" s="2211"/>
      <c r="W74" s="199"/>
      <c r="X74" s="2208"/>
      <c r="Y74" s="2211"/>
      <c r="Z74" s="199"/>
      <c r="AA74" s="2219"/>
      <c r="AB74" s="2211"/>
      <c r="AC74" s="199"/>
      <c r="AD74" s="2472" t="str">
        <f t="shared" si="61"/>
        <v>43 ►</v>
      </c>
      <c r="AE74" s="4806" t="str">
        <f t="shared" si="62"/>
        <v>Sel</v>
      </c>
      <c r="AF74" s="4807"/>
      <c r="AG74" s="4807"/>
      <c r="AH74" s="2362">
        <v>1</v>
      </c>
      <c r="AI74" s="193">
        <f t="shared" si="63"/>
        <v>0</v>
      </c>
      <c r="AJ74" s="194">
        <f t="shared" si="64"/>
        <v>0</v>
      </c>
      <c r="AK74" s="194" t="str">
        <f t="shared" si="39"/>
        <v/>
      </c>
      <c r="AL74" s="195">
        <f t="shared" si="40"/>
        <v>0</v>
      </c>
      <c r="AM74" s="2178">
        <f t="shared" si="65"/>
        <v>0</v>
      </c>
      <c r="AN74" s="2179">
        <f t="shared" si="66"/>
        <v>0</v>
      </c>
      <c r="AO74" s="2180" t="str">
        <f t="shared" si="41"/>
        <v/>
      </c>
      <c r="AP74" s="2181">
        <f t="shared" si="42"/>
        <v>0</v>
      </c>
      <c r="AQ74" s="2251">
        <f t="shared" si="67"/>
        <v>0</v>
      </c>
      <c r="AR74" s="2252">
        <f t="shared" si="68"/>
        <v>0</v>
      </c>
      <c r="AS74" s="2253" t="str">
        <f t="shared" si="43"/>
        <v/>
      </c>
      <c r="AT74" s="2254">
        <f t="shared" si="44"/>
        <v>0</v>
      </c>
      <c r="AU74" s="2260">
        <f t="shared" si="69"/>
        <v>0</v>
      </c>
      <c r="AV74" s="2261">
        <f t="shared" si="70"/>
        <v>0</v>
      </c>
      <c r="AW74" s="2262" t="str">
        <f t="shared" si="45"/>
        <v/>
      </c>
      <c r="AX74" s="2263">
        <f t="shared" si="46"/>
        <v>0</v>
      </c>
      <c r="AY74" s="2283">
        <f t="shared" si="71"/>
        <v>0</v>
      </c>
      <c r="AZ74" s="2284">
        <f t="shared" si="72"/>
        <v>0</v>
      </c>
      <c r="BA74" s="2285" t="str">
        <f t="shared" si="31"/>
        <v/>
      </c>
      <c r="BB74" s="2286">
        <f t="shared" si="32"/>
        <v>0</v>
      </c>
      <c r="BC74" s="2271">
        <f t="shared" si="47"/>
        <v>0</v>
      </c>
      <c r="BD74" s="2272">
        <f t="shared" si="73"/>
        <v>0</v>
      </c>
      <c r="BE74" s="2273" t="str">
        <f t="shared" si="48"/>
        <v/>
      </c>
      <c r="BF74" s="2274">
        <f t="shared" si="49"/>
        <v>0</v>
      </c>
      <c r="BG74" s="2451" t="str">
        <f t="shared" si="33"/>
        <v>Sel</v>
      </c>
      <c r="BH74" s="2153">
        <f t="shared" si="34"/>
        <v>0</v>
      </c>
      <c r="BI74" s="2154">
        <f t="shared" si="35"/>
        <v>0</v>
      </c>
      <c r="BJ74" s="2155">
        <f t="shared" si="36"/>
        <v>0</v>
      </c>
      <c r="BK74" s="2156" t="str" cm="1">
        <f t="array" aca="1" ref="BK7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4" s="2293"/>
      <c r="BM74" s="188" t="str">
        <f t="shared" si="52"/>
        <v>A</v>
      </c>
      <c r="BN74" s="2418"/>
      <c r="BO74" s="3"/>
      <c r="BP74" s="176" cm="1">
        <f t="array" ref="BP74">SUMPRODUCT(LEN(BQ74:BW74))</f>
        <v>0</v>
      </c>
      <c r="BQ74" s="177"/>
      <c r="BR74" s="178"/>
      <c r="BS74" s="178"/>
      <c r="BT74" s="178"/>
      <c r="BU74" s="178"/>
      <c r="BV74" s="178"/>
      <c r="BW74" s="179"/>
      <c r="BX74" s="3"/>
      <c r="BY74" s="2954" t="str">
        <f t="shared" si="26"/>
        <v>►</v>
      </c>
      <c r="BZ74" s="2946" t="str">
        <f t="shared" si="11"/>
        <v/>
      </c>
      <c r="CA74" s="2947" t="str">
        <f t="shared" si="37"/>
        <v/>
      </c>
      <c r="CB74" s="2957"/>
      <c r="CC74" s="2949" t="str">
        <f t="shared" si="12"/>
        <v xml:space="preserve"> ◄ ligne 74</v>
      </c>
      <c r="CD74" s="2946" t="str">
        <f t="shared" si="27"/>
        <v/>
      </c>
      <c r="CE74" s="2950" t="str">
        <f t="shared" si="28"/>
        <v/>
      </c>
      <c r="CF74" s="2951" t="str">
        <f>IF(LEN(TRIM(CK74))&gt;0,MAX(CF29:CF73)+1,"")</f>
        <v/>
      </c>
      <c r="CG74" s="2906" t="str">
        <f>IFERROR(INDEX(CK30:CK299,MATCH(ROW()-ROW(CK30)+1,CF30:CF299,0)),"")</f>
        <v/>
      </c>
      <c r="CH74" s="2944"/>
      <c r="CI74" s="2937"/>
      <c r="CJ74" s="2909">
        <f>CG17</f>
        <v>100</v>
      </c>
      <c r="CK74" s="2961" t="str">
        <f>IF(OR(CL73="",CJ74=""),"",IF(LEN(CL73)&lt;=CJ74,CL73,IFERROR(LEFT(CL73,FIND("♦",SUBSTITUTE(LEFT(CL73,CJ74+1)," ","♦",LEN(LEFT(CL73,CJ74+1))-LEN(SUBSTITUTE(LEFT(CL73,CJ74+1)," ",""))))),LEFT(CL73,IFERROR(FIND(" ",CL73)-1,LEN(CL73))))))</f>
        <v/>
      </c>
      <c r="CL74" s="2961" t="str">
        <f t="shared" ref="CL74:CL77" si="77">IF(CK74="","",TRIM(RIGHT(CL73,LEN(CL73)-LEN(CK74))))</f>
        <v/>
      </c>
      <c r="CM74" s="2962" t="str">
        <f t="shared" si="76"/>
        <v>ligne 74 ►</v>
      </c>
      <c r="CN74" s="2945" t="str">
        <f>IF(CA74="","",IF(OR(CA74=0,CA74&lt;CG17),0,IF(CA74&gt;CG17,(CA74-CG17)&amp;" car. en trop",(CA74-CG17)&amp;" car.")))</f>
        <v/>
      </c>
      <c r="CO74" s="2953" t="str">
        <f>IF(CA74="","",ROUNDUP(CA74/CG17,0)&amp;" ligne(s)")</f>
        <v/>
      </c>
      <c r="CP74" s="3"/>
      <c r="CQ74" s="134"/>
      <c r="CR74" s="2552" t="s">
        <v>3942</v>
      </c>
      <c r="CS74" s="2552"/>
      <c r="CT74" s="2552" t="s">
        <v>3943</v>
      </c>
      <c r="CU74" s="2579"/>
      <c r="CV74" s="3"/>
      <c r="CW74" s="10">
        <v>1</v>
      </c>
    </row>
    <row r="75" spans="1:101" ht="21.75" customHeight="1">
      <c r="A75" s="3"/>
      <c r="B75" s="188" t="str">
        <f t="shared" si="38"/>
        <v>A</v>
      </c>
      <c r="C75" s="2237" cm="1">
        <f t="array" ref="C75">IFERROR(_xlfn.LET(_xlpm.k,UPPER(TRIM(N75)),_xlpm.r,_xlfn.XLOOKUP(_xlpm.k,UPPER(TRIM($AD$89:$BK$89)),$AD$92:$BK$92,_xlfn.XLOOKUP(_xlpm.k,UPPER(TRIM($AD$90:$BK$90)),$AD$92:$BK$92,_xlfn.XLOOKUP(_xlpm.k,UPPER(TRIM($AD$91:$BK$91)),$AD$92:$BK$92,0.001))),_xlpm.r*M75),0)</f>
        <v>0</v>
      </c>
      <c r="D75" s="2240" cm="1">
        <f t="array" ref="D75">IFERROR(_xlfn.LET(_xlpm.k,UPPER(TRIM(Q75)),_xlpm.r,_xlfn.XLOOKUP(_xlpm.k,UPPER(TRIM($AD$89:$BK$89)),$AD$92:$BK$92,_xlfn.XLOOKUP(_xlpm.k,UPPER(TRIM($AD$90:$BK$90)),$AD$92:$BK$92,_xlfn.XLOOKUP(_xlpm.k,UPPER(TRIM($AD$91:$BK$91)),$AD$92:$BK$92,0.001))),_xlpm.r*P75),0)</f>
        <v>0</v>
      </c>
      <c r="E75" s="2243" cm="1">
        <f t="array" ref="E75">IFERROR(_xlfn.LET(_xlpm.k,UPPER(TRIM(T75)),_xlpm.r,_xlfn.XLOOKUP(_xlpm.k,UPPER(TRIM($AD$89:$BK$89)),$AD$92:$BK$92,_xlfn.XLOOKUP(_xlpm.k,UPPER(TRIM($AD$90:$BK$90)),$AD$92:$BK$92,_xlfn.XLOOKUP(_xlpm.k,UPPER(TRIM($AD$91:$BK$91)),$AD$92:$BK$92,0.001))),_xlpm.r*S75),0)</f>
        <v>0</v>
      </c>
      <c r="F75" s="2246" cm="1">
        <f t="array" ref="F75">IFERROR(_xlfn.LET(_xlpm.k,UPPER(TRIM(W75)),_xlpm.r,_xlfn.XLOOKUP(_xlpm.k,UPPER(TRIM($AD$89:$BK$89)),$AD$92:$BK$92,_xlfn.XLOOKUP(_xlpm.k,UPPER(TRIM($AD$90:$BK$90)),$AD$92:$BK$92,_xlfn.XLOOKUP(_xlpm.k,UPPER(TRIM($AD$91:$BK$91)),$AD$92:$BK$92,0.001))),_xlpm.r*V75),0)</f>
        <v>0</v>
      </c>
      <c r="G75" s="189" cm="1">
        <f t="array" ref="G75">IFERROR(_xlfn.LET(_xlpm.k,UPPER(TRIM(Z75)),_xlpm.r,_xlfn.XLOOKUP(_xlpm.k,UPPER(TRIM($AD$89:$BK$89)),$AD$92:$BK$92,_xlfn.XLOOKUP(_xlpm.k,UPPER(TRIM($AD$90:$BK$90)),$AD$92:$BK$92,_xlfn.XLOOKUP(_xlpm.k,UPPER(TRIM($AD$91:$BK$91)),$AD$92:$BK$92,0.001))),_xlpm.r*Y75),0)</f>
        <v>0</v>
      </c>
      <c r="H75" s="190" cm="1">
        <f t="array" ref="H75">IFERROR(_xlfn.LET(_xlpm.k,UPPER(TRIM(AC75)),_xlpm.r,_xlfn.XLOOKUP(_xlpm.k,UPPER(TRIM($AD$89:$BK$89)),$AD$92:$BK$92,_xlfn.XLOOKUP(_xlpm.k,UPPER(TRIM($AD$90:$BK$90)),$AD$92:$BK$92,_xlfn.XLOOKUP(_xlpm.k,UPPER(TRIM($AD$91:$BK$91)),$AD$92:$BK$92,0.001))),_xlpm.r*AB75),0)</f>
        <v>0</v>
      </c>
      <c r="I75" s="192" t="s">
        <v>3712</v>
      </c>
      <c r="J75" s="2481"/>
      <c r="K75" s="2250" t="s">
        <v>13</v>
      </c>
      <c r="L75" s="2209"/>
      <c r="M75" s="2210"/>
      <c r="N75" s="2213"/>
      <c r="O75" s="2212"/>
      <c r="P75" s="2211"/>
      <c r="Q75" s="2214"/>
      <c r="R75" s="2215"/>
      <c r="S75" s="2211"/>
      <c r="T75" s="199"/>
      <c r="U75" s="2216"/>
      <c r="V75" s="2211"/>
      <c r="W75" s="199"/>
      <c r="X75" s="2208"/>
      <c r="Y75" s="2211"/>
      <c r="Z75" s="199"/>
      <c r="AA75" s="2219"/>
      <c r="AB75" s="2211"/>
      <c r="AC75" s="199"/>
      <c r="AD75" s="2472" t="str">
        <f t="shared" si="61"/>
        <v>44 ►</v>
      </c>
      <c r="AE75" s="4806">
        <f t="shared" si="62"/>
        <v>0</v>
      </c>
      <c r="AF75" s="4807"/>
      <c r="AG75" s="4807"/>
      <c r="AH75" s="2362">
        <v>1</v>
      </c>
      <c r="AI75" s="193">
        <f t="shared" si="63"/>
        <v>0</v>
      </c>
      <c r="AJ75" s="194">
        <f t="shared" si="64"/>
        <v>0</v>
      </c>
      <c r="AK75" s="194" t="str">
        <f t="shared" si="39"/>
        <v/>
      </c>
      <c r="AL75" s="195">
        <f t="shared" si="40"/>
        <v>0</v>
      </c>
      <c r="AM75" s="2178">
        <f t="shared" si="65"/>
        <v>0</v>
      </c>
      <c r="AN75" s="2179">
        <f t="shared" si="66"/>
        <v>0</v>
      </c>
      <c r="AO75" s="2180" t="str">
        <f t="shared" si="41"/>
        <v/>
      </c>
      <c r="AP75" s="2181">
        <f t="shared" si="42"/>
        <v>0</v>
      </c>
      <c r="AQ75" s="2251">
        <f t="shared" si="67"/>
        <v>0</v>
      </c>
      <c r="AR75" s="2252">
        <f t="shared" si="68"/>
        <v>0</v>
      </c>
      <c r="AS75" s="2253" t="str">
        <f t="shared" si="43"/>
        <v/>
      </c>
      <c r="AT75" s="2254">
        <f t="shared" si="44"/>
        <v>0</v>
      </c>
      <c r="AU75" s="2260">
        <f t="shared" si="69"/>
        <v>0</v>
      </c>
      <c r="AV75" s="2261">
        <f t="shared" si="70"/>
        <v>0</v>
      </c>
      <c r="AW75" s="2262" t="str">
        <f t="shared" si="45"/>
        <v/>
      </c>
      <c r="AX75" s="2263">
        <f t="shared" si="46"/>
        <v>0</v>
      </c>
      <c r="AY75" s="2283">
        <f t="shared" si="71"/>
        <v>0</v>
      </c>
      <c r="AZ75" s="2284">
        <f t="shared" si="72"/>
        <v>0</v>
      </c>
      <c r="BA75" s="2285" t="str">
        <f t="shared" si="31"/>
        <v/>
      </c>
      <c r="BB75" s="2286">
        <f t="shared" si="32"/>
        <v>0</v>
      </c>
      <c r="BC75" s="2271">
        <f t="shared" si="47"/>
        <v>0</v>
      </c>
      <c r="BD75" s="2272">
        <f t="shared" si="73"/>
        <v>0</v>
      </c>
      <c r="BE75" s="2273" t="str">
        <f t="shared" si="48"/>
        <v/>
      </c>
      <c r="BF75" s="2274">
        <f t="shared" si="49"/>
        <v>0</v>
      </c>
      <c r="BG75" s="2451">
        <f t="shared" si="33"/>
        <v>0</v>
      </c>
      <c r="BH75" s="2153">
        <f t="shared" si="34"/>
        <v>0</v>
      </c>
      <c r="BI75" s="2154">
        <f t="shared" si="35"/>
        <v>0</v>
      </c>
      <c r="BJ75" s="2155">
        <f t="shared" si="36"/>
        <v>0</v>
      </c>
      <c r="BK75" s="2156" t="str" cm="1">
        <f t="array" aca="1" ref="BK7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5" s="2293"/>
      <c r="BM75" s="188" t="str">
        <f t="shared" ref="BM75:BM106" si="78">B76</f>
        <v>A</v>
      </c>
      <c r="BN75" s="2418"/>
      <c r="BO75" s="3"/>
      <c r="BP75" s="176" cm="1">
        <f t="array" ref="BP75">SUMPRODUCT(LEN(BQ75:BW75))</f>
        <v>0</v>
      </c>
      <c r="BQ75" s="177"/>
      <c r="BR75" s="178"/>
      <c r="BS75" s="178"/>
      <c r="BT75" s="178"/>
      <c r="BU75" s="178"/>
      <c r="BV75" s="178"/>
      <c r="BW75" s="179"/>
      <c r="BX75" s="3"/>
      <c r="BY75" s="2965">
        <v>5</v>
      </c>
      <c r="BZ75" s="2966">
        <v>12</v>
      </c>
      <c r="CA75" s="2966">
        <v>12</v>
      </c>
      <c r="CB75" s="2967">
        <f ca="1">CB76</f>
        <v>103</v>
      </c>
      <c r="CC75" s="2942" t="s">
        <v>13</v>
      </c>
      <c r="CD75" s="2946" t="str">
        <f t="shared" si="27"/>
        <v/>
      </c>
      <c r="CE75" s="2950" t="str">
        <f t="shared" si="28"/>
        <v/>
      </c>
      <c r="CF75" s="2951" t="str">
        <f>IF(LEN(TRIM(CK75))&gt;0,MAX(CF29:CF74)+1,"")</f>
        <v/>
      </c>
      <c r="CG75" s="2906" t="str">
        <f>IFERROR(INDEX(CK30:CK299,MATCH(ROW()-ROW(CK30)+1,CF30:CF299,0)),"")</f>
        <v/>
      </c>
      <c r="CH75" s="2944"/>
      <c r="CI75" s="2937"/>
      <c r="CJ75" s="2960"/>
      <c r="CK75" s="2961" t="str">
        <f>IF(OR(CL74="",CJ74=""),"",IF(LEN(CL74)&lt;=CJ74,CL74,IFERROR(LEFT(CL74,FIND("♦",SUBSTITUTE(LEFT(CL74,CJ74+1)," ","♦",LEN(LEFT(CL74,CJ74+1))-LEN(SUBSTITUTE(LEFT(CL74,CJ74+1)," ",""))))),LEFT(CL74,IFERROR(FIND(" ",CL74)-1,LEN(CL74))))))</f>
        <v/>
      </c>
      <c r="CL75" s="2961" t="str">
        <f t="shared" si="77"/>
        <v/>
      </c>
      <c r="CM75" s="2962"/>
      <c r="CN75" s="2968"/>
      <c r="CO75" s="2969"/>
      <c r="CP75" s="3"/>
      <c r="CQ75" s="134"/>
      <c r="CR75" s="2552"/>
      <c r="CS75" s="2552"/>
      <c r="CT75" s="2552"/>
      <c r="CU75" s="2579"/>
      <c r="CV75" s="3"/>
      <c r="CW75" s="10">
        <v>1</v>
      </c>
    </row>
    <row r="76" spans="1:101" ht="21.75" customHeight="1" thickBot="1">
      <c r="A76" s="3"/>
      <c r="B76" s="188" t="str">
        <f t="shared" si="38"/>
        <v>A</v>
      </c>
      <c r="C76" s="2237" cm="1">
        <f t="array" ref="C76">IFERROR(_xlfn.LET(_xlpm.k,UPPER(TRIM(N76)),_xlpm.r,_xlfn.XLOOKUP(_xlpm.k,UPPER(TRIM($AD$89:$BK$89)),$AD$92:$BK$92,_xlfn.XLOOKUP(_xlpm.k,UPPER(TRIM($AD$90:$BK$90)),$AD$92:$BK$92,_xlfn.XLOOKUP(_xlpm.k,UPPER(TRIM($AD$91:$BK$91)),$AD$92:$BK$92,0.001))),_xlpm.r*M76),0)</f>
        <v>0</v>
      </c>
      <c r="D76" s="2240" cm="1">
        <f t="array" ref="D76">IFERROR(_xlfn.LET(_xlpm.k,UPPER(TRIM(Q76)),_xlpm.r,_xlfn.XLOOKUP(_xlpm.k,UPPER(TRIM($AD$89:$BK$89)),$AD$92:$BK$92,_xlfn.XLOOKUP(_xlpm.k,UPPER(TRIM($AD$90:$BK$90)),$AD$92:$BK$92,_xlfn.XLOOKUP(_xlpm.k,UPPER(TRIM($AD$91:$BK$91)),$AD$92:$BK$92,0.001))),_xlpm.r*P76),0)</f>
        <v>0</v>
      </c>
      <c r="E76" s="2243" cm="1">
        <f t="array" ref="E76">IFERROR(_xlfn.LET(_xlpm.k,UPPER(TRIM(T76)),_xlpm.r,_xlfn.XLOOKUP(_xlpm.k,UPPER(TRIM($AD$89:$BK$89)),$AD$92:$BK$92,_xlfn.XLOOKUP(_xlpm.k,UPPER(TRIM($AD$90:$BK$90)),$AD$92:$BK$92,_xlfn.XLOOKUP(_xlpm.k,UPPER(TRIM($AD$91:$BK$91)),$AD$92:$BK$92,0.001))),_xlpm.r*S76),0)</f>
        <v>0</v>
      </c>
      <c r="F76" s="2246" cm="1">
        <f t="array" ref="F76">IFERROR(_xlfn.LET(_xlpm.k,UPPER(TRIM(W76)),_xlpm.r,_xlfn.XLOOKUP(_xlpm.k,UPPER(TRIM($AD$89:$BK$89)),$AD$92:$BK$92,_xlfn.XLOOKUP(_xlpm.k,UPPER(TRIM($AD$90:$BK$90)),$AD$92:$BK$92,_xlfn.XLOOKUP(_xlpm.k,UPPER(TRIM($AD$91:$BK$91)),$AD$92:$BK$92,0.001))),_xlpm.r*V76),0)</f>
        <v>0</v>
      </c>
      <c r="G76" s="189" cm="1">
        <f t="array" ref="G76">IFERROR(_xlfn.LET(_xlpm.k,UPPER(TRIM(Z76)),_xlpm.r,_xlfn.XLOOKUP(_xlpm.k,UPPER(TRIM($AD$89:$BK$89)),$AD$92:$BK$92,_xlfn.XLOOKUP(_xlpm.k,UPPER(TRIM($AD$90:$BK$90)),$AD$92:$BK$92,_xlfn.XLOOKUP(_xlpm.k,UPPER(TRIM($AD$91:$BK$91)),$AD$92:$BK$92,0.001))),_xlpm.r*Y76),0)</f>
        <v>0</v>
      </c>
      <c r="H76" s="190" cm="1">
        <f t="array" ref="H76">IFERROR(_xlfn.LET(_xlpm.k,UPPER(TRIM(AC76)),_xlpm.r,_xlfn.XLOOKUP(_xlpm.k,UPPER(TRIM($AD$89:$BK$89)),$AD$92:$BK$92,_xlfn.XLOOKUP(_xlpm.k,UPPER(TRIM($AD$90:$BK$90)),$AD$92:$BK$92,_xlfn.XLOOKUP(_xlpm.k,UPPER(TRIM($AD$91:$BK$91)),$AD$92:$BK$92,0.001))),_xlpm.r*AB76),0)</f>
        <v>0</v>
      </c>
      <c r="I76" s="192" t="s">
        <v>3713</v>
      </c>
      <c r="J76" s="2479" t="s">
        <v>3658</v>
      </c>
      <c r="K76" s="2250" t="s">
        <v>13</v>
      </c>
      <c r="L76" s="2209"/>
      <c r="M76" s="2210"/>
      <c r="N76" s="2213"/>
      <c r="O76" s="2212"/>
      <c r="P76" s="2211"/>
      <c r="Q76" s="2214"/>
      <c r="R76" s="2215"/>
      <c r="S76" s="2211"/>
      <c r="T76" s="199"/>
      <c r="U76" s="2216"/>
      <c r="V76" s="2211"/>
      <c r="W76" s="199"/>
      <c r="X76" s="2208"/>
      <c r="Y76" s="2211"/>
      <c r="Z76" s="199"/>
      <c r="AA76" s="2219"/>
      <c r="AB76" s="2211"/>
      <c r="AC76" s="199"/>
      <c r="AD76" s="2472" t="str">
        <f t="shared" si="61"/>
        <v>45 ►</v>
      </c>
      <c r="AE76" s="4806" t="str">
        <f t="shared" si="62"/>
        <v>4/ Assemblage et cuisson au four</v>
      </c>
      <c r="AF76" s="4807"/>
      <c r="AG76" s="4807"/>
      <c r="AH76" s="2362">
        <v>1</v>
      </c>
      <c r="AI76" s="193">
        <f t="shared" si="63"/>
        <v>0</v>
      </c>
      <c r="AJ76" s="194">
        <f t="shared" si="64"/>
        <v>0</v>
      </c>
      <c r="AK76" s="194" t="str">
        <f t="shared" si="39"/>
        <v/>
      </c>
      <c r="AL76" s="195">
        <f t="shared" si="40"/>
        <v>0</v>
      </c>
      <c r="AM76" s="2178">
        <f t="shared" si="65"/>
        <v>0</v>
      </c>
      <c r="AN76" s="2179">
        <f t="shared" si="66"/>
        <v>0</v>
      </c>
      <c r="AO76" s="2180" t="str">
        <f t="shared" si="41"/>
        <v/>
      </c>
      <c r="AP76" s="2181">
        <f t="shared" si="42"/>
        <v>0</v>
      </c>
      <c r="AQ76" s="2251">
        <f t="shared" si="67"/>
        <v>0</v>
      </c>
      <c r="AR76" s="2252">
        <f t="shared" si="68"/>
        <v>0</v>
      </c>
      <c r="AS76" s="2253" t="str">
        <f t="shared" si="43"/>
        <v/>
      </c>
      <c r="AT76" s="2254">
        <f t="shared" si="44"/>
        <v>0</v>
      </c>
      <c r="AU76" s="2260">
        <f t="shared" si="69"/>
        <v>0</v>
      </c>
      <c r="AV76" s="2261">
        <f t="shared" si="70"/>
        <v>0</v>
      </c>
      <c r="AW76" s="2262" t="str">
        <f t="shared" si="45"/>
        <v/>
      </c>
      <c r="AX76" s="2263">
        <f t="shared" si="46"/>
        <v>0</v>
      </c>
      <c r="AY76" s="2283">
        <f t="shared" si="71"/>
        <v>0</v>
      </c>
      <c r="AZ76" s="2284">
        <f t="shared" si="72"/>
        <v>0</v>
      </c>
      <c r="BA76" s="2285" t="str">
        <f t="shared" si="31"/>
        <v/>
      </c>
      <c r="BB76" s="2286">
        <f t="shared" si="32"/>
        <v>0</v>
      </c>
      <c r="BC76" s="2271">
        <f t="shared" si="47"/>
        <v>0</v>
      </c>
      <c r="BD76" s="2272">
        <f t="shared" si="73"/>
        <v>0</v>
      </c>
      <c r="BE76" s="2273" t="str">
        <f t="shared" si="48"/>
        <v/>
      </c>
      <c r="BF76" s="2274">
        <f t="shared" si="49"/>
        <v>0</v>
      </c>
      <c r="BG76" s="2451" t="str">
        <f t="shared" si="33"/>
        <v>4/ Assemblage et cuisson au four</v>
      </c>
      <c r="BH76" s="2153">
        <f t="shared" si="34"/>
        <v>0</v>
      </c>
      <c r="BI76" s="2154">
        <f t="shared" si="35"/>
        <v>0</v>
      </c>
      <c r="BJ76" s="2155">
        <f t="shared" si="36"/>
        <v>0</v>
      </c>
      <c r="BK76" s="2156" t="str" cm="1">
        <f t="array" aca="1" ref="BK7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6" s="2293"/>
      <c r="BM76" s="188" t="str">
        <f t="shared" si="78"/>
        <v>A</v>
      </c>
      <c r="BN76" s="2418"/>
      <c r="BO76" s="3"/>
      <c r="BP76" s="176" cm="1">
        <f t="array" ref="BP76">SUMPRODUCT(LEN(BQ76:BW76))</f>
        <v>0</v>
      </c>
      <c r="BQ76" s="177"/>
      <c r="BR76" s="178"/>
      <c r="BS76" s="178"/>
      <c r="BT76" s="178"/>
      <c r="BU76" s="178"/>
      <c r="BV76" s="178"/>
      <c r="BW76" s="179"/>
      <c r="BX76" s="3"/>
      <c r="BY76" s="2970">
        <f t="shared" ref="BY76:CB76" ca="1" si="79">CELL("largeur",BY76)</f>
        <v>5</v>
      </c>
      <c r="BZ76" s="2910">
        <f t="shared" ca="1" si="79"/>
        <v>9</v>
      </c>
      <c r="CA76" s="2910">
        <f t="shared" ca="1" si="79"/>
        <v>7</v>
      </c>
      <c r="CB76" s="2971">
        <f t="shared" ca="1" si="79"/>
        <v>103</v>
      </c>
      <c r="CC76" s="2942" t="s">
        <v>13</v>
      </c>
      <c r="CD76" s="2946" t="str">
        <f t="shared" si="27"/>
        <v/>
      </c>
      <c r="CE76" s="2950" t="str">
        <f t="shared" si="28"/>
        <v/>
      </c>
      <c r="CF76" s="2951" t="str">
        <f>IF(LEN(TRIM(CK76))&gt;0,MAX(CF29:CF75)+1,"")</f>
        <v/>
      </c>
      <c r="CG76" s="2906" t="str">
        <f>IFERROR(INDEX(CK30:CK299,MATCH(ROW()-ROW(CK30)+1,CF30:CF299,0)),"")</f>
        <v/>
      </c>
      <c r="CH76" s="2944"/>
      <c r="CI76" s="2937"/>
      <c r="CJ76" s="2963"/>
      <c r="CK76" s="2961" t="str">
        <f>IF(OR(CL75="",CJ74=""),"",IF(LEN(CL75)&lt;=CJ74,CL75,IFERROR(LEFT(CL75,FIND("♦",SUBSTITUTE(LEFT(CL75,CJ74+1)," ","♦",LEN(LEFT(CL75,CJ74+1))-LEN(SUBSTITUTE(LEFT(CL75,CJ74+1)," ",""))))),LEFT(CL75,IFERROR(FIND(" ",CL75)-1,LEN(CL75))))))</f>
        <v/>
      </c>
      <c r="CL76" s="2961" t="str">
        <f t="shared" si="77"/>
        <v/>
      </c>
      <c r="CM76" s="2962"/>
      <c r="CN76" s="2968"/>
      <c r="CO76" s="2969"/>
      <c r="CP76" s="3"/>
      <c r="CQ76" s="134"/>
      <c r="CR76" s="2551" t="s">
        <v>3944</v>
      </c>
      <c r="CS76" s="2551"/>
      <c r="CT76" s="2551"/>
      <c r="CU76" s="2578"/>
      <c r="CV76" s="3"/>
      <c r="CW76" s="10">
        <v>1</v>
      </c>
    </row>
    <row r="77" spans="1:101" ht="21.75" customHeight="1">
      <c r="A77" s="3"/>
      <c r="B77" s="188" t="str">
        <f t="shared" si="38"/>
        <v>A</v>
      </c>
      <c r="C77" s="2237" cm="1">
        <f t="array" ref="C77">IFERROR(_xlfn.LET(_xlpm.k,UPPER(TRIM(N77)),_xlpm.r,_xlfn.XLOOKUP(_xlpm.k,UPPER(TRIM($AD$89:$BK$89)),$AD$92:$BK$92,_xlfn.XLOOKUP(_xlpm.k,UPPER(TRIM($AD$90:$BK$90)),$AD$92:$BK$92,_xlfn.XLOOKUP(_xlpm.k,UPPER(TRIM($AD$91:$BK$91)),$AD$92:$BK$92,0.001))),_xlpm.r*M77),0)</f>
        <v>0</v>
      </c>
      <c r="D77" s="2240" cm="1">
        <f t="array" ref="D77">IFERROR(_xlfn.LET(_xlpm.k,UPPER(TRIM(Q77)),_xlpm.r,_xlfn.XLOOKUP(_xlpm.k,UPPER(TRIM($AD$89:$BK$89)),$AD$92:$BK$92,_xlfn.XLOOKUP(_xlpm.k,UPPER(TRIM($AD$90:$BK$90)),$AD$92:$BK$92,_xlfn.XLOOKUP(_xlpm.k,UPPER(TRIM($AD$91:$BK$91)),$AD$92:$BK$92,0.001))),_xlpm.r*P77),0)</f>
        <v>0</v>
      </c>
      <c r="E77" s="2243" cm="1">
        <f t="array" ref="E77">IFERROR(_xlfn.LET(_xlpm.k,UPPER(TRIM(T77)),_xlpm.r,_xlfn.XLOOKUP(_xlpm.k,UPPER(TRIM($AD$89:$BK$89)),$AD$92:$BK$92,_xlfn.XLOOKUP(_xlpm.k,UPPER(TRIM($AD$90:$BK$90)),$AD$92:$BK$92,_xlfn.XLOOKUP(_xlpm.k,UPPER(TRIM($AD$91:$BK$91)),$AD$92:$BK$92,0.001))),_xlpm.r*S77),0)</f>
        <v>0</v>
      </c>
      <c r="F77" s="2246" cm="1">
        <f t="array" ref="F77">IFERROR(_xlfn.LET(_xlpm.k,UPPER(TRIM(W77)),_xlpm.r,_xlfn.XLOOKUP(_xlpm.k,UPPER(TRIM($AD$89:$BK$89)),$AD$92:$BK$92,_xlfn.XLOOKUP(_xlpm.k,UPPER(TRIM($AD$90:$BK$90)),$AD$92:$BK$92,_xlfn.XLOOKUP(_xlpm.k,UPPER(TRIM($AD$91:$BK$91)),$AD$92:$BK$92,0.001))),_xlpm.r*V77),0)</f>
        <v>0</v>
      </c>
      <c r="G77" s="189" cm="1">
        <f t="array" ref="G77">IFERROR(_xlfn.LET(_xlpm.k,UPPER(TRIM(Z77)),_xlpm.r,_xlfn.XLOOKUP(_xlpm.k,UPPER(TRIM($AD$89:$BK$89)),$AD$92:$BK$92,_xlfn.XLOOKUP(_xlpm.k,UPPER(TRIM($AD$90:$BK$90)),$AD$92:$BK$92,_xlfn.XLOOKUP(_xlpm.k,UPPER(TRIM($AD$91:$BK$91)),$AD$92:$BK$92,0.001))),_xlpm.r*Y77),0)</f>
        <v>0</v>
      </c>
      <c r="H77" s="190" cm="1">
        <f t="array" ref="H77">IFERROR(_xlfn.LET(_xlpm.k,UPPER(TRIM(AC77)),_xlpm.r,_xlfn.XLOOKUP(_xlpm.k,UPPER(TRIM($AD$89:$BK$89)),$AD$92:$BK$92,_xlfn.XLOOKUP(_xlpm.k,UPPER(TRIM($AD$90:$BK$90)),$AD$92:$BK$92,_xlfn.XLOOKUP(_xlpm.k,UPPER(TRIM($AD$91:$BK$91)),$AD$92:$BK$92,0.001))),_xlpm.r*AB77),0)</f>
        <v>0</v>
      </c>
      <c r="I77" s="192" t="s">
        <v>3714</v>
      </c>
      <c r="J77" s="2481" t="s">
        <v>3656</v>
      </c>
      <c r="K77" s="2250" t="s">
        <v>13</v>
      </c>
      <c r="L77" s="2209"/>
      <c r="M77" s="2210"/>
      <c r="N77" s="2213"/>
      <c r="O77" s="2212"/>
      <c r="P77" s="2211"/>
      <c r="Q77" s="2214"/>
      <c r="R77" s="2215"/>
      <c r="S77" s="2211"/>
      <c r="T77" s="199"/>
      <c r="U77" s="2216"/>
      <c r="V77" s="2211"/>
      <c r="W77" s="199"/>
      <c r="X77" s="2208"/>
      <c r="Y77" s="2211"/>
      <c r="Z77" s="199"/>
      <c r="AA77" s="2219"/>
      <c r="AB77" s="2211"/>
      <c r="AC77" s="199"/>
      <c r="AD77" s="2472" t="str">
        <f t="shared" si="61"/>
        <v>46 ►</v>
      </c>
      <c r="AE77" s="4806" t="str">
        <f t="shared" si="62"/>
        <v> cuisses de canard ou oie confites, coupées en deux.</v>
      </c>
      <c r="AF77" s="4807"/>
      <c r="AG77" s="4807"/>
      <c r="AH77" s="2362">
        <v>1</v>
      </c>
      <c r="AI77" s="193">
        <f t="shared" si="63"/>
        <v>0</v>
      </c>
      <c r="AJ77" s="194">
        <f t="shared" si="64"/>
        <v>0</v>
      </c>
      <c r="AK77" s="194" t="str">
        <f t="shared" si="39"/>
        <v/>
      </c>
      <c r="AL77" s="195">
        <f t="shared" si="40"/>
        <v>0</v>
      </c>
      <c r="AM77" s="2178">
        <f t="shared" si="65"/>
        <v>0</v>
      </c>
      <c r="AN77" s="2179">
        <f t="shared" si="66"/>
        <v>0</v>
      </c>
      <c r="AO77" s="2180" t="str">
        <f t="shared" si="41"/>
        <v/>
      </c>
      <c r="AP77" s="2181">
        <f t="shared" si="42"/>
        <v>0</v>
      </c>
      <c r="AQ77" s="2251">
        <f t="shared" si="67"/>
        <v>0</v>
      </c>
      <c r="AR77" s="2252">
        <f t="shared" si="68"/>
        <v>0</v>
      </c>
      <c r="AS77" s="2253" t="str">
        <f t="shared" si="43"/>
        <v/>
      </c>
      <c r="AT77" s="2254">
        <f t="shared" si="44"/>
        <v>0</v>
      </c>
      <c r="AU77" s="2260">
        <f t="shared" si="69"/>
        <v>0</v>
      </c>
      <c r="AV77" s="2261">
        <f t="shared" si="70"/>
        <v>0</v>
      </c>
      <c r="AW77" s="2262" t="str">
        <f t="shared" si="45"/>
        <v/>
      </c>
      <c r="AX77" s="2263">
        <f t="shared" si="46"/>
        <v>0</v>
      </c>
      <c r="AY77" s="2283">
        <f t="shared" si="71"/>
        <v>0</v>
      </c>
      <c r="AZ77" s="2284">
        <f t="shared" si="72"/>
        <v>0</v>
      </c>
      <c r="BA77" s="2285" t="str">
        <f t="shared" si="31"/>
        <v/>
      </c>
      <c r="BB77" s="2286">
        <f t="shared" si="32"/>
        <v>0</v>
      </c>
      <c r="BC77" s="2271">
        <f t="shared" si="47"/>
        <v>0</v>
      </c>
      <c r="BD77" s="2272">
        <f t="shared" si="73"/>
        <v>0</v>
      </c>
      <c r="BE77" s="2273" t="str">
        <f t="shared" si="48"/>
        <v/>
      </c>
      <c r="BF77" s="2274">
        <f>IFERROR(IF(BC77=0, BD77*$AH77, BC77*$AH77), 0)</f>
        <v>0</v>
      </c>
      <c r="BG77" s="2451" t="str">
        <f t="shared" si="33"/>
        <v> cuisses de canard ou oie confites, coupées en deux.</v>
      </c>
      <c r="BH77" s="2153">
        <f t="shared" si="34"/>
        <v>0</v>
      </c>
      <c r="BI77" s="2154">
        <f t="shared" si="35"/>
        <v>0</v>
      </c>
      <c r="BJ77" s="2155">
        <f t="shared" si="36"/>
        <v>0</v>
      </c>
      <c r="BK77" s="2156" t="str" cm="1">
        <f t="array" aca="1" ref="BK7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7" s="2293"/>
      <c r="BM77" s="188" t="str">
        <f t="shared" si="78"/>
        <v>A</v>
      </c>
      <c r="BN77" s="2418"/>
      <c r="BO77" s="3"/>
      <c r="BP77" s="176" cm="1">
        <f t="array" ref="BP77">SUMPRODUCT(LEN(BQ77:BW77))</f>
        <v>0</v>
      </c>
      <c r="BQ77" s="177"/>
      <c r="BR77" s="178"/>
      <c r="BS77" s="178"/>
      <c r="BT77" s="178"/>
      <c r="BU77" s="178"/>
      <c r="BV77" s="178"/>
      <c r="BW77" s="179"/>
      <c r="BX77" s="3"/>
      <c r="BZ77" s="2972"/>
      <c r="CA77" s="2972"/>
      <c r="CB77" s="2969"/>
      <c r="CC77" s="2972"/>
      <c r="CD77" s="2946" t="str">
        <f t="shared" si="27"/>
        <v/>
      </c>
      <c r="CE77" s="2950" t="str">
        <f t="shared" si="28"/>
        <v/>
      </c>
      <c r="CF77" s="2951" t="str">
        <f>IF(LEN(TRIM(CK77))&gt;0,MAX(CF29:CF76)+1,"")</f>
        <v/>
      </c>
      <c r="CG77" s="2906" t="str">
        <f>IFERROR(INDEX(CK30:CK299,MATCH(ROW()-ROW(CK30)+1,CF30:CF299,0)),"")</f>
        <v/>
      </c>
      <c r="CH77" s="2973"/>
      <c r="CI77" s="2972"/>
      <c r="CJ77" s="2964"/>
      <c r="CK77" s="2961" t="str">
        <f>IF(OR(CL76="",CJ74=""),"",IF(LEN(CL76)&lt;=CJ74,CL76,IFERROR(LEFT(CL76,FIND("♦",SUBSTITUTE(LEFT(CL76,CJ74+1)," ","♦",LEN(LEFT(CL76,CJ74+1))-LEN(SUBSTITUTE(LEFT(CL76,CJ74+1)," ",""))))),LEFT(CL76,IFERROR(FIND(" ",CL76)-1,LEN(CL76))))))</f>
        <v/>
      </c>
      <c r="CL77" s="2961" t="str">
        <f t="shared" si="77"/>
        <v/>
      </c>
      <c r="CM77" s="2962"/>
      <c r="CN77" s="2968"/>
      <c r="CO77" s="2969"/>
      <c r="CP77" s="3"/>
      <c r="CQ77" s="134"/>
      <c r="CR77" s="2552" t="s">
        <v>3945</v>
      </c>
      <c r="CS77" s="2552" t="s">
        <v>3946</v>
      </c>
      <c r="CT77" s="2552" t="s">
        <v>3947</v>
      </c>
      <c r="CU77" s="2579" t="s">
        <v>4007</v>
      </c>
      <c r="CV77" s="3"/>
      <c r="CW77" s="10">
        <v>1</v>
      </c>
    </row>
    <row r="78" spans="1:101" ht="21.75" customHeight="1">
      <c r="A78" s="3"/>
      <c r="B78" s="188" t="str">
        <f t="shared" si="38"/>
        <v>A</v>
      </c>
      <c r="C78" s="2237" cm="1">
        <f t="array" ref="C78">IFERROR(_xlfn.LET(_xlpm.k,UPPER(TRIM(N78)),_xlpm.r,_xlfn.XLOOKUP(_xlpm.k,UPPER(TRIM($AD$89:$BK$89)),$AD$92:$BK$92,_xlfn.XLOOKUP(_xlpm.k,UPPER(TRIM($AD$90:$BK$90)),$AD$92:$BK$92,_xlfn.XLOOKUP(_xlpm.k,UPPER(TRIM($AD$91:$BK$91)),$AD$92:$BK$92,0.001))),_xlpm.r*M78),0)</f>
        <v>0</v>
      </c>
      <c r="D78" s="2240" cm="1">
        <f t="array" ref="D78">IFERROR(_xlfn.LET(_xlpm.k,UPPER(TRIM(Q78)),_xlpm.r,_xlfn.XLOOKUP(_xlpm.k,UPPER(TRIM($AD$89:$BK$89)),$AD$92:$BK$92,_xlfn.XLOOKUP(_xlpm.k,UPPER(TRIM($AD$90:$BK$90)),$AD$92:$BK$92,_xlfn.XLOOKUP(_xlpm.k,UPPER(TRIM($AD$91:$BK$91)),$AD$92:$BK$92,0.001))),_xlpm.r*P78),0)</f>
        <v>0</v>
      </c>
      <c r="E78" s="2243" cm="1">
        <f t="array" ref="E78">IFERROR(_xlfn.LET(_xlpm.k,UPPER(TRIM(T78)),_xlpm.r,_xlfn.XLOOKUP(_xlpm.k,UPPER(TRIM($AD$89:$BK$89)),$AD$92:$BK$92,_xlfn.XLOOKUP(_xlpm.k,UPPER(TRIM($AD$90:$BK$90)),$AD$92:$BK$92,_xlfn.XLOOKUP(_xlpm.k,UPPER(TRIM($AD$91:$BK$91)),$AD$92:$BK$92,0.001))),_xlpm.r*S78),0)</f>
        <v>0</v>
      </c>
      <c r="F78" s="2246" cm="1">
        <f t="array" ref="F78">IFERROR(_xlfn.LET(_xlpm.k,UPPER(TRIM(W78)),_xlpm.r,_xlfn.XLOOKUP(_xlpm.k,UPPER(TRIM($AD$89:$BK$89)),$AD$92:$BK$92,_xlfn.XLOOKUP(_xlpm.k,UPPER(TRIM($AD$90:$BK$90)),$AD$92:$BK$92,_xlfn.XLOOKUP(_xlpm.k,UPPER(TRIM($AD$91:$BK$91)),$AD$92:$BK$92,0.001))),_xlpm.r*V78),0)</f>
        <v>0</v>
      </c>
      <c r="G78" s="189" cm="1">
        <f t="array" ref="G78">IFERROR(_xlfn.LET(_xlpm.k,UPPER(TRIM(Z78)),_xlpm.r,_xlfn.XLOOKUP(_xlpm.k,UPPER(TRIM($AD$89:$BK$89)),$AD$92:$BK$92,_xlfn.XLOOKUP(_xlpm.k,UPPER(TRIM($AD$90:$BK$90)),$AD$92:$BK$92,_xlfn.XLOOKUP(_xlpm.k,UPPER(TRIM($AD$91:$BK$91)),$AD$92:$BK$92,0.001))),_xlpm.r*Y78),0)</f>
        <v>0</v>
      </c>
      <c r="H78" s="190" cm="1">
        <f t="array" ref="H78">IFERROR(_xlfn.LET(_xlpm.k,UPPER(TRIM(AC78)),_xlpm.r,_xlfn.XLOOKUP(_xlpm.k,UPPER(TRIM($AD$89:$BK$89)),$AD$92:$BK$92,_xlfn.XLOOKUP(_xlpm.k,UPPER(TRIM($AD$90:$BK$90)),$AD$92:$BK$92,_xlfn.XLOOKUP(_xlpm.k,UPPER(TRIM($AD$91:$BK$91)),$AD$92:$BK$92,0.001))),_xlpm.r*AB78),0)</f>
        <v>0</v>
      </c>
      <c r="I78" s="192" t="s">
        <v>3715</v>
      </c>
      <c r="J78" s="2481" t="s">
        <v>3623</v>
      </c>
      <c r="K78" s="2250" t="s">
        <v>13</v>
      </c>
      <c r="L78" s="2209"/>
      <c r="M78" s="2210"/>
      <c r="N78" s="2213"/>
      <c r="O78" s="2212"/>
      <c r="P78" s="2211"/>
      <c r="Q78" s="2214"/>
      <c r="R78" s="2215"/>
      <c r="S78" s="2211"/>
      <c r="T78" s="199"/>
      <c r="U78" s="2216"/>
      <c r="V78" s="2211"/>
      <c r="W78" s="199"/>
      <c r="X78" s="2208"/>
      <c r="Y78" s="2211"/>
      <c r="Z78" s="199"/>
      <c r="AA78" s="2219"/>
      <c r="AB78" s="2211"/>
      <c r="AC78" s="199"/>
      <c r="AD78" s="2472" t="str">
        <f t="shared" si="61"/>
        <v>47 ►</v>
      </c>
      <c r="AE78" s="4806" t="str">
        <f t="shared" si="62"/>
        <v>Des coustelous</v>
      </c>
      <c r="AF78" s="4807"/>
      <c r="AG78" s="4807"/>
      <c r="AH78" s="2362">
        <v>1</v>
      </c>
      <c r="AI78" s="193">
        <f t="shared" si="63"/>
        <v>0</v>
      </c>
      <c r="AJ78" s="194">
        <f t="shared" si="64"/>
        <v>0</v>
      </c>
      <c r="AK78" s="194" t="str">
        <f t="shared" si="39"/>
        <v/>
      </c>
      <c r="AL78" s="195">
        <f t="shared" si="40"/>
        <v>0</v>
      </c>
      <c r="AM78" s="2178">
        <f t="shared" si="65"/>
        <v>0</v>
      </c>
      <c r="AN78" s="2179">
        <f t="shared" si="66"/>
        <v>0</v>
      </c>
      <c r="AO78" s="2180" t="str">
        <f t="shared" si="41"/>
        <v/>
      </c>
      <c r="AP78" s="2181">
        <f t="shared" si="42"/>
        <v>0</v>
      </c>
      <c r="AQ78" s="2251">
        <f t="shared" si="67"/>
        <v>0</v>
      </c>
      <c r="AR78" s="2252">
        <f t="shared" si="68"/>
        <v>0</v>
      </c>
      <c r="AS78" s="2253" t="str">
        <f t="shared" si="43"/>
        <v/>
      </c>
      <c r="AT78" s="2254">
        <f t="shared" si="44"/>
        <v>0</v>
      </c>
      <c r="AU78" s="2260">
        <f t="shared" si="69"/>
        <v>0</v>
      </c>
      <c r="AV78" s="2261">
        <f t="shared" si="70"/>
        <v>0</v>
      </c>
      <c r="AW78" s="2262" t="str">
        <f t="shared" si="45"/>
        <v/>
      </c>
      <c r="AX78" s="2263">
        <f t="shared" si="46"/>
        <v>0</v>
      </c>
      <c r="AY78" s="2283">
        <f t="shared" si="71"/>
        <v>0</v>
      </c>
      <c r="AZ78" s="2284">
        <f t="shared" si="72"/>
        <v>0</v>
      </c>
      <c r="BA78" s="2285" t="str">
        <f t="shared" si="31"/>
        <v/>
      </c>
      <c r="BB78" s="2286">
        <f t="shared" si="32"/>
        <v>0</v>
      </c>
      <c r="BC78" s="2271">
        <f t="shared" si="47"/>
        <v>0</v>
      </c>
      <c r="BD78" s="2272">
        <f t="shared" si="73"/>
        <v>0</v>
      </c>
      <c r="BE78" s="2273" t="str">
        <f t="shared" si="48"/>
        <v/>
      </c>
      <c r="BF78" s="2274">
        <f t="shared" si="49"/>
        <v>0</v>
      </c>
      <c r="BG78" s="2451" t="str">
        <f t="shared" si="33"/>
        <v>Des coustelous</v>
      </c>
      <c r="BH78" s="2153">
        <f t="shared" si="34"/>
        <v>0</v>
      </c>
      <c r="BI78" s="2154">
        <f t="shared" si="35"/>
        <v>0</v>
      </c>
      <c r="BJ78" s="2155">
        <f t="shared" si="36"/>
        <v>0</v>
      </c>
      <c r="BK78" s="2156" t="str" cm="1">
        <f t="array" aca="1" ref="BK7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8" s="2293"/>
      <c r="BM78" s="188" t="str">
        <f t="shared" si="78"/>
        <v>A</v>
      </c>
      <c r="BN78" s="2418"/>
      <c r="BO78" s="3"/>
      <c r="BP78" s="176" cm="1">
        <f t="array" ref="BP78">SUMPRODUCT(LEN(BQ78:BW78))</f>
        <v>0</v>
      </c>
      <c r="BQ78" s="177"/>
      <c r="BR78" s="178"/>
      <c r="BS78" s="178"/>
      <c r="BT78" s="178"/>
      <c r="BU78" s="178"/>
      <c r="BV78" s="178"/>
      <c r="BW78" s="179"/>
      <c r="BX78" s="3"/>
      <c r="BZ78" s="2972"/>
      <c r="CA78" s="2972"/>
      <c r="CB78" s="2969"/>
      <c r="CC78" s="2972"/>
      <c r="CD78" s="2946" t="str">
        <f t="shared" si="27"/>
        <v/>
      </c>
      <c r="CE78" s="2950" t="str">
        <f t="shared" si="28"/>
        <v/>
      </c>
      <c r="CF78" s="2951">
        <f>IF(LEN(TRIM(CK78))&gt;0,MAX(CF29:CF77)+1,"")</f>
        <v>10</v>
      </c>
      <c r="CG78" s="2906" t="str">
        <f>IFERROR(INDEX(CK30:CK299,MATCH(ROW()-ROW(CK30)+1,CF30:CF299,0)),"")</f>
        <v/>
      </c>
      <c r="CH78" s="2973"/>
      <c r="CI78" s="2972"/>
      <c r="CJ78" s="2370" t="str">
        <f>(SUBSTITUTE(SUBSTITUTE(CB38,CHAR(13)&amp;CHAR(10)," "),CHAR(10)," "))</f>
        <v>4. Dans la même cocotte, faites revenir les légumes et les lardons pendant environ 5 minutes. Saupoudrez de farine et mélangez bien.</v>
      </c>
      <c r="CK78" s="2907" t="str">
        <f>IF(OR(CJ79="",CJ80=""),"",IF(LEN(CJ79)&lt;=CJ80,CJ79,IFERROR(LEFT(CJ79,FIND("♦",SUBSTITUTE(LEFT(CJ79,CJ80+1)," ","♦",LEN(LEFT(CJ79,CJ80+1))-LEN(SUBSTITUTE(LEFT(CJ79,CJ80+1)," ",""))))),LEFT(CJ79,IFERROR(FIND(" ",CJ79)-1,LEN(CJ79))))))</f>
        <v xml:space="preserve">4 Dans la même cocotte faites revenir les légumes et les lardons pendant environ 5 minutes </v>
      </c>
      <c r="CL78" s="2908" t="str">
        <f>IF(CK78="","",TRIM(RIGHT(CJ79,LEN(CJ79)-LEN(CK78))))</f>
        <v>Saupoudrez de farine et mélangez bien</v>
      </c>
      <c r="CM78" s="2952" t="str">
        <f>CC38</f>
        <v xml:space="preserve"> ◄ ligne 38</v>
      </c>
      <c r="CN78" s="2968"/>
      <c r="CO78" s="2969"/>
      <c r="CP78" s="3"/>
      <c r="CQ78" s="134"/>
      <c r="CR78" s="2552" t="s">
        <v>3948</v>
      </c>
      <c r="CS78" s="2552" t="s">
        <v>3949</v>
      </c>
      <c r="CT78" s="2552" t="s">
        <v>3950</v>
      </c>
      <c r="CU78" s="2579"/>
      <c r="CV78" s="3"/>
      <c r="CW78" s="10">
        <v>1</v>
      </c>
    </row>
    <row r="79" spans="1:101" ht="21.75" customHeight="1">
      <c r="A79" s="3"/>
      <c r="B79" s="188" t="str">
        <f t="shared" si="38"/>
        <v>A</v>
      </c>
      <c r="C79" s="2237" cm="1">
        <f t="array" ref="C79">IFERROR(_xlfn.LET(_xlpm.k,UPPER(TRIM(N79)),_xlpm.r,_xlfn.XLOOKUP(_xlpm.k,UPPER(TRIM($AD$89:$BK$89)),$AD$92:$BK$92,_xlfn.XLOOKUP(_xlpm.k,UPPER(TRIM($AD$90:$BK$90)),$AD$92:$BK$92,_xlfn.XLOOKUP(_xlpm.k,UPPER(TRIM($AD$91:$BK$91)),$AD$92:$BK$92,0.001))),_xlpm.r*M79),0)</f>
        <v>0</v>
      </c>
      <c r="D79" s="2240" cm="1">
        <f t="array" ref="D79">IFERROR(_xlfn.LET(_xlpm.k,UPPER(TRIM(Q79)),_xlpm.r,_xlfn.XLOOKUP(_xlpm.k,UPPER(TRIM($AD$89:$BK$89)),$AD$92:$BK$92,_xlfn.XLOOKUP(_xlpm.k,UPPER(TRIM($AD$90:$BK$90)),$AD$92:$BK$92,_xlfn.XLOOKUP(_xlpm.k,UPPER(TRIM($AD$91:$BK$91)),$AD$92:$BK$92,0.001))),_xlpm.r*P79),0)</f>
        <v>0</v>
      </c>
      <c r="E79" s="2243" cm="1">
        <f t="array" ref="E79">IFERROR(_xlfn.LET(_xlpm.k,UPPER(TRIM(T79)),_xlpm.r,_xlfn.XLOOKUP(_xlpm.k,UPPER(TRIM($AD$89:$BK$89)),$AD$92:$BK$92,_xlfn.XLOOKUP(_xlpm.k,UPPER(TRIM($AD$90:$BK$90)),$AD$92:$BK$92,_xlfn.XLOOKUP(_xlpm.k,UPPER(TRIM($AD$91:$BK$91)),$AD$92:$BK$92,0.001))),_xlpm.r*S79),0)</f>
        <v>0</v>
      </c>
      <c r="F79" s="2246" cm="1">
        <f t="array" ref="F79">IFERROR(_xlfn.LET(_xlpm.k,UPPER(TRIM(W79)),_xlpm.r,_xlfn.XLOOKUP(_xlpm.k,UPPER(TRIM($AD$89:$BK$89)),$AD$92:$BK$92,_xlfn.XLOOKUP(_xlpm.k,UPPER(TRIM($AD$90:$BK$90)),$AD$92:$BK$92,_xlfn.XLOOKUP(_xlpm.k,UPPER(TRIM($AD$91:$BK$91)),$AD$92:$BK$92,0.001))),_xlpm.r*V79),0)</f>
        <v>0</v>
      </c>
      <c r="G79" s="189" cm="1">
        <f t="array" ref="G79">IFERROR(_xlfn.LET(_xlpm.k,UPPER(TRIM(Z79)),_xlpm.r,_xlfn.XLOOKUP(_xlpm.k,UPPER(TRIM($AD$89:$BK$89)),$AD$92:$BK$92,_xlfn.XLOOKUP(_xlpm.k,UPPER(TRIM($AD$90:$BK$90)),$AD$92:$BK$92,_xlfn.XLOOKUP(_xlpm.k,UPPER(TRIM($AD$91:$BK$91)),$AD$92:$BK$92,0.001))),_xlpm.r*Y79),0)</f>
        <v>0</v>
      </c>
      <c r="H79" s="190" cm="1">
        <f t="array" ref="H79">IFERROR(_xlfn.LET(_xlpm.k,UPPER(TRIM(AC79)),_xlpm.r,_xlfn.XLOOKUP(_xlpm.k,UPPER(TRIM($AD$89:$BK$89)),$AD$92:$BK$92,_xlfn.XLOOKUP(_xlpm.k,UPPER(TRIM($AD$90:$BK$90)),$AD$92:$BK$92,_xlfn.XLOOKUP(_xlpm.k,UPPER(TRIM($AD$91:$BK$91)),$AD$92:$BK$92,0.001))),_xlpm.r*AB79),0)</f>
        <v>0</v>
      </c>
      <c r="I79" s="192" t="s">
        <v>3716</v>
      </c>
      <c r="J79" s="2481" t="s">
        <v>3640</v>
      </c>
      <c r="K79" s="2250" t="s">
        <v>13</v>
      </c>
      <c r="L79" s="2209"/>
      <c r="M79" s="2210"/>
      <c r="N79" s="2213"/>
      <c r="O79" s="2212"/>
      <c r="P79" s="2211"/>
      <c r="Q79" s="2214"/>
      <c r="R79" s="2215"/>
      <c r="S79" s="2211"/>
      <c r="T79" s="199"/>
      <c r="U79" s="2217"/>
      <c r="V79" s="2211"/>
      <c r="W79" s="199"/>
      <c r="X79" s="2218"/>
      <c r="Y79" s="2211"/>
      <c r="Z79" s="199"/>
      <c r="AA79" s="191"/>
      <c r="AB79" s="2211"/>
      <c r="AC79" s="199"/>
      <c r="AD79" s="2472" t="str">
        <f t="shared" si="61"/>
        <v>48 ►</v>
      </c>
      <c r="AE79" s="4806" t="str">
        <f t="shared" si="62"/>
        <v>saucisse pur porc dite « de Toulouse »</v>
      </c>
      <c r="AF79" s="4807"/>
      <c r="AG79" s="4807"/>
      <c r="AH79" s="2362">
        <v>1</v>
      </c>
      <c r="AI79" s="193">
        <f t="shared" si="63"/>
        <v>0</v>
      </c>
      <c r="AJ79" s="194">
        <f t="shared" si="64"/>
        <v>0</v>
      </c>
      <c r="AK79" s="194" t="str">
        <f t="shared" si="39"/>
        <v/>
      </c>
      <c r="AL79" s="195">
        <f t="shared" si="40"/>
        <v>0</v>
      </c>
      <c r="AM79" s="2178">
        <f t="shared" si="65"/>
        <v>0</v>
      </c>
      <c r="AN79" s="2179">
        <f t="shared" si="66"/>
        <v>0</v>
      </c>
      <c r="AO79" s="2180" t="str">
        <f t="shared" si="41"/>
        <v/>
      </c>
      <c r="AP79" s="2181">
        <f t="shared" si="42"/>
        <v>0</v>
      </c>
      <c r="AQ79" s="2251">
        <f t="shared" si="67"/>
        <v>0</v>
      </c>
      <c r="AR79" s="2252">
        <f t="shared" si="68"/>
        <v>0</v>
      </c>
      <c r="AS79" s="2253" t="str">
        <f t="shared" si="43"/>
        <v/>
      </c>
      <c r="AT79" s="2254">
        <f t="shared" si="44"/>
        <v>0</v>
      </c>
      <c r="AU79" s="2260">
        <f t="shared" si="69"/>
        <v>0</v>
      </c>
      <c r="AV79" s="2261">
        <f t="shared" si="70"/>
        <v>0</v>
      </c>
      <c r="AW79" s="2262" t="str">
        <f t="shared" si="45"/>
        <v/>
      </c>
      <c r="AX79" s="2263">
        <f t="shared" si="46"/>
        <v>0</v>
      </c>
      <c r="AY79" s="2283">
        <f t="shared" si="71"/>
        <v>0</v>
      </c>
      <c r="AZ79" s="2284">
        <f t="shared" si="72"/>
        <v>0</v>
      </c>
      <c r="BA79" s="2285" t="str">
        <f t="shared" si="31"/>
        <v/>
      </c>
      <c r="BB79" s="2286">
        <f t="shared" si="32"/>
        <v>0</v>
      </c>
      <c r="BC79" s="2271">
        <f t="shared" si="47"/>
        <v>0</v>
      </c>
      <c r="BD79" s="2272">
        <f t="shared" si="73"/>
        <v>0</v>
      </c>
      <c r="BE79" s="2273" t="str">
        <f t="shared" si="48"/>
        <v/>
      </c>
      <c r="BF79" s="2274">
        <f t="shared" si="49"/>
        <v>0</v>
      </c>
      <c r="BG79" s="2451" t="str">
        <f t="shared" si="33"/>
        <v>saucisse pur porc dite « de Toulouse »</v>
      </c>
      <c r="BH79" s="2153">
        <f t="shared" si="34"/>
        <v>0</v>
      </c>
      <c r="BI79" s="2154">
        <f t="shared" si="35"/>
        <v>0</v>
      </c>
      <c r="BJ79" s="2155">
        <f t="shared" si="36"/>
        <v>0</v>
      </c>
      <c r="BK79" s="2156" t="str" cm="1">
        <f t="array" aca="1" ref="BK7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9" s="2293"/>
      <c r="BM79" s="188" t="str">
        <f t="shared" si="78"/>
        <v>A</v>
      </c>
      <c r="BN79" s="2418"/>
      <c r="BO79" s="3"/>
      <c r="BP79" s="176" cm="1">
        <f t="array" ref="BP79">SUMPRODUCT(LEN(BQ79:BW79))</f>
        <v>0</v>
      </c>
      <c r="BQ79" s="177"/>
      <c r="BR79" s="178"/>
      <c r="BS79" s="178"/>
      <c r="BT79" s="178"/>
      <c r="BU79" s="178"/>
      <c r="BV79" s="178"/>
      <c r="BW79" s="179"/>
      <c r="BX79" s="3"/>
      <c r="BZ79" s="2972"/>
      <c r="CA79" s="2972"/>
      <c r="CB79" s="2969"/>
      <c r="CC79" s="2972"/>
      <c r="CD79" s="2946" t="str">
        <f t="shared" si="27"/>
        <v/>
      </c>
      <c r="CE79" s="2950" t="str">
        <f t="shared" si="28"/>
        <v/>
      </c>
      <c r="CF79" s="2951">
        <f>IF(LEN(TRIM(CK79))&gt;0,MAX(CF29:CF78)+1,"")</f>
        <v>11</v>
      </c>
      <c r="CG79" s="2906" t="str">
        <f>IFERROR(INDEX(CK30:CK299,MATCH(ROW()-ROW(CK30)+1,CF30:CF299,0)),"")</f>
        <v/>
      </c>
      <c r="CH79" s="2973"/>
      <c r="CI79" s="2972"/>
      <c r="CJ79" s="2907" t="str">
        <f>TRIM(SUBSTITUTE(SUBSTITUTE(SUBSTITUTE(SUBSTITUTE(IF(OR(LEFT(CJ78,1)="-",LEFT(CJ78,1)="="),MID(CJ78,2,9999),CJ78),CHAR(160)," "),","," "),";"," "),"."," "))</f>
        <v>4 Dans la même cocotte faites revenir les légumes et les lardons pendant environ 5 minutes Saupoudrez de farine et mélangez bien</v>
      </c>
      <c r="CK79" s="2908" t="str">
        <f>IF(OR(CL78="",CJ80=""),"",IF(LEN(CL78)&lt;=CJ80,CL78,IFERROR(LEFT(CL78,FIND("♦",SUBSTITUTE(LEFT(CL78,CJ80+1)," ","♦",LEN(LEFT(CL78,CJ80+1))-LEN(SUBSTITUTE(LEFT(CL78,CJ80+1)," ",""))))),LEFT(CL78,IFERROR(FIND(" ",CL78)-1,LEN(CL78))))))</f>
        <v>Saupoudrez de farine et mélangez bien</v>
      </c>
      <c r="CL79" s="2908" t="str">
        <f>IF(CK79="","",TRIM(RIGHT(CL78,LEN(CL78)-LEN(CK79))))</f>
        <v/>
      </c>
      <c r="CM79" s="2974"/>
      <c r="CN79" s="2968"/>
      <c r="CO79" s="2969"/>
      <c r="CP79" s="3"/>
      <c r="CQ79" s="134"/>
      <c r="CR79" s="2552"/>
      <c r="CS79" s="2552"/>
      <c r="CT79" s="2552"/>
      <c r="CU79" s="2579"/>
      <c r="CV79" s="3"/>
      <c r="CW79" s="10">
        <v>1</v>
      </c>
    </row>
    <row r="80" spans="1:101" ht="21.75" customHeight="1">
      <c r="A80" s="3"/>
      <c r="B80" s="188" t="str">
        <f t="shared" si="38"/>
        <v>A</v>
      </c>
      <c r="C80" s="2237" cm="1">
        <f t="array" ref="C80">IFERROR(_xlfn.LET(_xlpm.k,UPPER(TRIM(N80)),_xlpm.r,_xlfn.XLOOKUP(_xlpm.k,UPPER(TRIM($AD$89:$BK$89)),$AD$92:$BK$92,_xlfn.XLOOKUP(_xlpm.k,UPPER(TRIM($AD$90:$BK$90)),$AD$92:$BK$92,_xlfn.XLOOKUP(_xlpm.k,UPPER(TRIM($AD$91:$BK$91)),$AD$92:$BK$92,0.001))),_xlpm.r*M80),0)</f>
        <v>0</v>
      </c>
      <c r="D80" s="2240" cm="1">
        <f t="array" ref="D80">IFERROR(_xlfn.LET(_xlpm.k,UPPER(TRIM(Q80)),_xlpm.r,_xlfn.XLOOKUP(_xlpm.k,UPPER(TRIM($AD$89:$BK$89)),$AD$92:$BK$92,_xlfn.XLOOKUP(_xlpm.k,UPPER(TRIM($AD$90:$BK$90)),$AD$92:$BK$92,_xlfn.XLOOKUP(_xlpm.k,UPPER(TRIM($AD$91:$BK$91)),$AD$92:$BK$92,0.001))),_xlpm.r*P80),0)</f>
        <v>0</v>
      </c>
      <c r="E80" s="2243" cm="1">
        <f t="array" ref="E80">IFERROR(_xlfn.LET(_xlpm.k,UPPER(TRIM(T80)),_xlpm.r,_xlfn.XLOOKUP(_xlpm.k,UPPER(TRIM($AD$89:$BK$89)),$AD$92:$BK$92,_xlfn.XLOOKUP(_xlpm.k,UPPER(TRIM($AD$90:$BK$90)),$AD$92:$BK$92,_xlfn.XLOOKUP(_xlpm.k,UPPER(TRIM($AD$91:$BK$91)),$AD$92:$BK$92,0.001))),_xlpm.r*S80),0)</f>
        <v>0</v>
      </c>
      <c r="F80" s="2246" cm="1">
        <f t="array" ref="F80">IFERROR(_xlfn.LET(_xlpm.k,UPPER(TRIM(W80)),_xlpm.r,_xlfn.XLOOKUP(_xlpm.k,UPPER(TRIM($AD$89:$BK$89)),$AD$92:$BK$92,_xlfn.XLOOKUP(_xlpm.k,UPPER(TRIM($AD$90:$BK$90)),$AD$92:$BK$92,_xlfn.XLOOKUP(_xlpm.k,UPPER(TRIM($AD$91:$BK$91)),$AD$92:$BK$92,0.001))),_xlpm.r*V80),0)</f>
        <v>0</v>
      </c>
      <c r="G80" s="189" cm="1">
        <f t="array" ref="G80">IFERROR(_xlfn.LET(_xlpm.k,UPPER(TRIM(Z80)),_xlpm.r,_xlfn.XLOOKUP(_xlpm.k,UPPER(TRIM($AD$89:$BK$89)),$AD$92:$BK$92,_xlfn.XLOOKUP(_xlpm.k,UPPER(TRIM($AD$90:$BK$90)),$AD$92:$BK$92,_xlfn.XLOOKUP(_xlpm.k,UPPER(TRIM($AD$91:$BK$91)),$AD$92:$BK$92,0.001))),_xlpm.r*Y80),0)</f>
        <v>0</v>
      </c>
      <c r="H80" s="190" cm="1">
        <f t="array" ref="H80">IFERROR(_xlfn.LET(_xlpm.k,UPPER(TRIM(AC80)),_xlpm.r,_xlfn.XLOOKUP(_xlpm.k,UPPER(TRIM($AD$89:$BK$89)),$AD$92:$BK$92,_xlfn.XLOOKUP(_xlpm.k,UPPER(TRIM($AD$90:$BK$90)),$AD$92:$BK$92,_xlfn.XLOOKUP(_xlpm.k,UPPER(TRIM($AD$91:$BK$91)),$AD$92:$BK$92,0.001))),_xlpm.r*AB80),0)</f>
        <v>0</v>
      </c>
      <c r="I80" s="192" t="s">
        <v>3717</v>
      </c>
      <c r="J80" s="2481" t="s">
        <v>3724</v>
      </c>
      <c r="K80" s="2250" t="s">
        <v>13</v>
      </c>
      <c r="L80" s="2209"/>
      <c r="M80" s="2210"/>
      <c r="N80" s="2213"/>
      <c r="O80" s="2212"/>
      <c r="P80" s="2211"/>
      <c r="Q80" s="2214"/>
      <c r="R80" s="2215"/>
      <c r="S80" s="2211"/>
      <c r="T80" s="199"/>
      <c r="U80" s="2216"/>
      <c r="V80" s="2211"/>
      <c r="W80" s="199"/>
      <c r="X80" s="2208"/>
      <c r="Y80" s="2211"/>
      <c r="Z80" s="199"/>
      <c r="AA80" s="2219"/>
      <c r="AB80" s="2211"/>
      <c r="AC80" s="199"/>
      <c r="AD80" s="2472" t="str">
        <f t="shared" si="61"/>
        <v>49 ►</v>
      </c>
      <c r="AE80" s="4806" t="str">
        <f t="shared" si="62"/>
        <v>confit d'oie ou de canard</v>
      </c>
      <c r="AF80" s="4807"/>
      <c r="AG80" s="4807"/>
      <c r="AH80" s="2362">
        <v>1</v>
      </c>
      <c r="AI80" s="193">
        <f t="shared" si="63"/>
        <v>0</v>
      </c>
      <c r="AJ80" s="194">
        <f t="shared" si="64"/>
        <v>0</v>
      </c>
      <c r="AK80" s="194" t="str">
        <f t="shared" si="39"/>
        <v/>
      </c>
      <c r="AL80" s="195">
        <f t="shared" si="40"/>
        <v>0</v>
      </c>
      <c r="AM80" s="2178">
        <f t="shared" si="65"/>
        <v>0</v>
      </c>
      <c r="AN80" s="2179">
        <f t="shared" si="66"/>
        <v>0</v>
      </c>
      <c r="AO80" s="2180" t="str">
        <f t="shared" si="41"/>
        <v/>
      </c>
      <c r="AP80" s="2181">
        <f t="shared" si="42"/>
        <v>0</v>
      </c>
      <c r="AQ80" s="2251">
        <f t="shared" si="67"/>
        <v>0</v>
      </c>
      <c r="AR80" s="2252">
        <f t="shared" si="68"/>
        <v>0</v>
      </c>
      <c r="AS80" s="2253" t="str">
        <f t="shared" si="43"/>
        <v/>
      </c>
      <c r="AT80" s="2254">
        <f t="shared" si="44"/>
        <v>0</v>
      </c>
      <c r="AU80" s="2260">
        <f t="shared" si="69"/>
        <v>0</v>
      </c>
      <c r="AV80" s="2261">
        <f t="shared" si="70"/>
        <v>0</v>
      </c>
      <c r="AW80" s="2262" t="str">
        <f t="shared" si="45"/>
        <v/>
      </c>
      <c r="AX80" s="2263">
        <f t="shared" si="46"/>
        <v>0</v>
      </c>
      <c r="AY80" s="2283">
        <f t="shared" si="71"/>
        <v>0</v>
      </c>
      <c r="AZ80" s="2284">
        <f t="shared" si="72"/>
        <v>0</v>
      </c>
      <c r="BA80" s="2285" t="str">
        <f t="shared" si="31"/>
        <v/>
      </c>
      <c r="BB80" s="2286">
        <f t="shared" si="32"/>
        <v>0</v>
      </c>
      <c r="BC80" s="2271">
        <f t="shared" si="47"/>
        <v>0</v>
      </c>
      <c r="BD80" s="2272">
        <f t="shared" si="73"/>
        <v>0</v>
      </c>
      <c r="BE80" s="2273" t="str">
        <f t="shared" si="48"/>
        <v/>
      </c>
      <c r="BF80" s="2274">
        <f t="shared" si="49"/>
        <v>0</v>
      </c>
      <c r="BG80" s="2451" t="str">
        <f t="shared" si="33"/>
        <v>confit d'oie ou de canard</v>
      </c>
      <c r="BH80" s="2153">
        <f t="shared" si="34"/>
        <v>0</v>
      </c>
      <c r="BI80" s="2154">
        <f t="shared" si="35"/>
        <v>0</v>
      </c>
      <c r="BJ80" s="2155">
        <f t="shared" si="36"/>
        <v>0</v>
      </c>
      <c r="BK80" s="2156" t="str" cm="1">
        <f t="array" aca="1" ref="BK8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0" s="2293"/>
      <c r="BM80" s="188" t="str">
        <f t="shared" si="78"/>
        <v>A</v>
      </c>
      <c r="BN80" s="2418"/>
      <c r="BO80" s="3"/>
      <c r="BP80" s="176" cm="1">
        <f t="array" ref="BP80">SUMPRODUCT(LEN(BQ80:BW80))</f>
        <v>0</v>
      </c>
      <c r="BQ80" s="177"/>
      <c r="BR80" s="178"/>
      <c r="BS80" s="178"/>
      <c r="BT80" s="178"/>
      <c r="BU80" s="178"/>
      <c r="BV80" s="178"/>
      <c r="BW80" s="179"/>
      <c r="BX80" s="3"/>
      <c r="BZ80" s="2972"/>
      <c r="CA80" s="2972"/>
      <c r="CB80" s="2969"/>
      <c r="CC80" s="2972"/>
      <c r="CD80" s="2946" t="str">
        <f t="shared" si="27"/>
        <v/>
      </c>
      <c r="CE80" s="2950" t="str">
        <f t="shared" si="28"/>
        <v/>
      </c>
      <c r="CF80" s="2951" t="str">
        <f>IF(LEN(TRIM(CK80))&gt;0,MAX(CF29:CF79)+1,"")</f>
        <v/>
      </c>
      <c r="CG80" s="2906" t="str">
        <f>IFERROR(INDEX(CK30:CK299,MATCH(ROW()-ROW(CK30)+1,CF30:CF299,0)),"")</f>
        <v/>
      </c>
      <c r="CH80" s="2973"/>
      <c r="CI80" s="2972"/>
      <c r="CJ80" s="2909">
        <f>CG17</f>
        <v>100</v>
      </c>
      <c r="CK80" s="2908" t="str">
        <f>IF(OR(CL79="",CJ80=""),"",IF(LEN(CL79)&lt;=CJ80,CL79,IFERROR(LEFT(CL79,FIND("♦",SUBSTITUTE(LEFT(CL79,CJ80+1)," ","♦",LEN(LEFT(CL79,CJ80+1))-LEN(SUBSTITUTE(LEFT(CL79,CJ80+1)," ",""))))),LEFT(CL79,IFERROR(FIND(" ",CL79)-1,LEN(CL79))))))</f>
        <v/>
      </c>
      <c r="CL80" s="2908" t="str">
        <f t="shared" ref="CL80:CL83" si="80">IF(CK80="","",TRIM(RIGHT(CL79,LEN(CL79)-LEN(CK80))))</f>
        <v/>
      </c>
      <c r="CM80" s="2974"/>
      <c r="CN80" s="2968"/>
      <c r="CO80" s="2969"/>
      <c r="CP80" s="3"/>
      <c r="CQ80" s="2549" t="s">
        <v>3951</v>
      </c>
      <c r="CR80" s="97"/>
      <c r="CS80" s="97"/>
      <c r="CT80" s="97"/>
      <c r="CU80" s="2550"/>
      <c r="CV80" s="3"/>
      <c r="CW80" s="10">
        <v>1</v>
      </c>
    </row>
    <row r="81" spans="1:101" ht="21.75" customHeight="1">
      <c r="A81" s="3"/>
      <c r="B81" s="188" t="str">
        <f t="shared" si="38"/>
        <v>A</v>
      </c>
      <c r="C81" s="2237" cm="1">
        <f t="array" ref="C81">IFERROR(_xlfn.LET(_xlpm.k,UPPER(TRIM(N81)),_xlpm.r,_xlfn.XLOOKUP(_xlpm.k,UPPER(TRIM($AD$89:$BK$89)),$AD$92:$BK$92,_xlfn.XLOOKUP(_xlpm.k,UPPER(TRIM($AD$90:$BK$90)),$AD$92:$BK$92,_xlfn.XLOOKUP(_xlpm.k,UPPER(TRIM($AD$91:$BK$91)),$AD$92:$BK$92,0.001))),_xlpm.r*M81),0)</f>
        <v>0</v>
      </c>
      <c r="D81" s="2240" cm="1">
        <f t="array" ref="D81">IFERROR(_xlfn.LET(_xlpm.k,UPPER(TRIM(Q81)),_xlpm.r,_xlfn.XLOOKUP(_xlpm.k,UPPER(TRIM($AD$89:$BK$89)),$AD$92:$BK$92,_xlfn.XLOOKUP(_xlpm.k,UPPER(TRIM($AD$90:$BK$90)),$AD$92:$BK$92,_xlfn.XLOOKUP(_xlpm.k,UPPER(TRIM($AD$91:$BK$91)),$AD$92:$BK$92,0.001))),_xlpm.r*P81),0)</f>
        <v>0</v>
      </c>
      <c r="E81" s="2243" cm="1">
        <f t="array" ref="E81">IFERROR(_xlfn.LET(_xlpm.k,UPPER(TRIM(T81)),_xlpm.r,_xlfn.XLOOKUP(_xlpm.k,UPPER(TRIM($AD$89:$BK$89)),$AD$92:$BK$92,_xlfn.XLOOKUP(_xlpm.k,UPPER(TRIM($AD$90:$BK$90)),$AD$92:$BK$92,_xlfn.XLOOKUP(_xlpm.k,UPPER(TRIM($AD$91:$BK$91)),$AD$92:$BK$92,0.001))),_xlpm.r*S81),0)</f>
        <v>0</v>
      </c>
      <c r="F81" s="2246" cm="1">
        <f t="array" ref="F81">IFERROR(_xlfn.LET(_xlpm.k,UPPER(TRIM(W81)),_xlpm.r,_xlfn.XLOOKUP(_xlpm.k,UPPER(TRIM($AD$89:$BK$89)),$AD$92:$BK$92,_xlfn.XLOOKUP(_xlpm.k,UPPER(TRIM($AD$90:$BK$90)),$AD$92:$BK$92,_xlfn.XLOOKUP(_xlpm.k,UPPER(TRIM($AD$91:$BK$91)),$AD$92:$BK$92,0.001))),_xlpm.r*V81),0)</f>
        <v>0</v>
      </c>
      <c r="G81" s="189" cm="1">
        <f t="array" ref="G81">IFERROR(_xlfn.LET(_xlpm.k,UPPER(TRIM(Z81)),_xlpm.r,_xlfn.XLOOKUP(_xlpm.k,UPPER(TRIM($AD$89:$BK$89)),$AD$92:$BK$92,_xlfn.XLOOKUP(_xlpm.k,UPPER(TRIM($AD$90:$BK$90)),$AD$92:$BK$92,_xlfn.XLOOKUP(_xlpm.k,UPPER(TRIM($AD$91:$BK$91)),$AD$92:$BK$92,0.001))),_xlpm.r*Y81),0)</f>
        <v>0</v>
      </c>
      <c r="H81" s="190" cm="1">
        <f t="array" ref="H81">IFERROR(_xlfn.LET(_xlpm.k,UPPER(TRIM(AC81)),_xlpm.r,_xlfn.XLOOKUP(_xlpm.k,UPPER(TRIM($AD$89:$BK$89)),$AD$92:$BK$92,_xlfn.XLOOKUP(_xlpm.k,UPPER(TRIM($AD$90:$BK$90)),$AD$92:$BK$92,_xlfn.XLOOKUP(_xlpm.k,UPPER(TRIM($AD$91:$BK$91)),$AD$92:$BK$92,0.001))),_xlpm.r*AB81),0)</f>
        <v>0</v>
      </c>
      <c r="I81" s="192" t="s">
        <v>3718</v>
      </c>
      <c r="J81" s="2481"/>
      <c r="K81" s="2250" t="s">
        <v>13</v>
      </c>
      <c r="L81" s="2209"/>
      <c r="M81" s="2210"/>
      <c r="N81" s="2213"/>
      <c r="O81" s="2212"/>
      <c r="P81" s="2211"/>
      <c r="Q81" s="2214"/>
      <c r="R81" s="2215"/>
      <c r="S81" s="2211"/>
      <c r="T81" s="199"/>
      <c r="U81" s="2216"/>
      <c r="V81" s="2211"/>
      <c r="W81" s="199"/>
      <c r="X81" s="2208"/>
      <c r="Y81" s="2211"/>
      <c r="Z81" s="199"/>
      <c r="AA81" s="2219"/>
      <c r="AB81" s="2211"/>
      <c r="AC81" s="199"/>
      <c r="AD81" s="2472" t="str">
        <f t="shared" si="61"/>
        <v>50 ►</v>
      </c>
      <c r="AE81" s="4806">
        <f t="shared" si="62"/>
        <v>0</v>
      </c>
      <c r="AF81" s="4807"/>
      <c r="AG81" s="4807"/>
      <c r="AH81" s="2362">
        <v>1</v>
      </c>
      <c r="AI81" s="193">
        <f t="shared" si="63"/>
        <v>0</v>
      </c>
      <c r="AJ81" s="194">
        <f t="shared" si="64"/>
        <v>0</v>
      </c>
      <c r="AK81" s="194" t="str">
        <f t="shared" si="39"/>
        <v/>
      </c>
      <c r="AL81" s="195">
        <f t="shared" si="40"/>
        <v>0</v>
      </c>
      <c r="AM81" s="2178">
        <f t="shared" si="65"/>
        <v>0</v>
      </c>
      <c r="AN81" s="2179">
        <f t="shared" si="66"/>
        <v>0</v>
      </c>
      <c r="AO81" s="2180" t="str">
        <f t="shared" si="41"/>
        <v/>
      </c>
      <c r="AP81" s="2181">
        <f t="shared" si="42"/>
        <v>0</v>
      </c>
      <c r="AQ81" s="2251">
        <f t="shared" si="67"/>
        <v>0</v>
      </c>
      <c r="AR81" s="2252">
        <f t="shared" si="68"/>
        <v>0</v>
      </c>
      <c r="AS81" s="2253" t="str">
        <f t="shared" si="43"/>
        <v/>
      </c>
      <c r="AT81" s="2254">
        <f t="shared" si="44"/>
        <v>0</v>
      </c>
      <c r="AU81" s="2260">
        <f t="shared" si="69"/>
        <v>0</v>
      </c>
      <c r="AV81" s="2261">
        <f t="shared" si="70"/>
        <v>0</v>
      </c>
      <c r="AW81" s="2262" t="str">
        <f t="shared" si="45"/>
        <v/>
      </c>
      <c r="AX81" s="2263">
        <f t="shared" si="46"/>
        <v>0</v>
      </c>
      <c r="AY81" s="2283">
        <f t="shared" si="71"/>
        <v>0</v>
      </c>
      <c r="AZ81" s="2284">
        <f t="shared" si="72"/>
        <v>0</v>
      </c>
      <c r="BA81" s="2285" t="str">
        <f t="shared" si="31"/>
        <v/>
      </c>
      <c r="BB81" s="2286">
        <f t="shared" si="32"/>
        <v>0</v>
      </c>
      <c r="BC81" s="2271">
        <f t="shared" si="47"/>
        <v>0</v>
      </c>
      <c r="BD81" s="2272">
        <f t="shared" si="73"/>
        <v>0</v>
      </c>
      <c r="BE81" s="2273" t="str">
        <f t="shared" si="48"/>
        <v/>
      </c>
      <c r="BF81" s="2274">
        <f t="shared" si="49"/>
        <v>0</v>
      </c>
      <c r="BG81" s="2451">
        <f t="shared" si="33"/>
        <v>0</v>
      </c>
      <c r="BH81" s="2153">
        <f t="shared" si="34"/>
        <v>0</v>
      </c>
      <c r="BI81" s="2154">
        <f t="shared" si="35"/>
        <v>0</v>
      </c>
      <c r="BJ81" s="2155">
        <f t="shared" si="36"/>
        <v>0</v>
      </c>
      <c r="BK81" s="2156" t="str" cm="1">
        <f t="array" aca="1" ref="BK8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1" s="2293"/>
      <c r="BM81" s="188" t="str">
        <f t="shared" si="78"/>
        <v>A</v>
      </c>
      <c r="BN81" s="2418"/>
      <c r="BO81" s="3"/>
      <c r="BP81" s="176" cm="1">
        <f t="array" ref="BP81">SUMPRODUCT(LEN(BQ81:BW81))</f>
        <v>0</v>
      </c>
      <c r="BQ81" s="177"/>
      <c r="BR81" s="178"/>
      <c r="BS81" s="178"/>
      <c r="BT81" s="178"/>
      <c r="BU81" s="178"/>
      <c r="BV81" s="178"/>
      <c r="BW81" s="179"/>
      <c r="BX81" s="3"/>
      <c r="BZ81" s="2972"/>
      <c r="CA81" s="2972"/>
      <c r="CB81" s="2969"/>
      <c r="CC81" s="2972"/>
      <c r="CD81" s="2946" t="str">
        <f t="shared" si="27"/>
        <v/>
      </c>
      <c r="CE81" s="2950" t="str">
        <f t="shared" si="28"/>
        <v/>
      </c>
      <c r="CF81" s="2951" t="str">
        <f>IF(LEN(TRIM(CK81))&gt;0,MAX(CF29:CF80)+1,"")</f>
        <v/>
      </c>
      <c r="CG81" s="2906" t="str">
        <f>IFERROR(INDEX(CK30:CK299,MATCH(ROW()-ROW(CK30)+1,CF30:CF299,0)),"")</f>
        <v/>
      </c>
      <c r="CH81" s="2973"/>
      <c r="CI81" s="2972"/>
      <c r="CJ81" s="2907"/>
      <c r="CK81" s="2908" t="str">
        <f>IF(OR(CL80="",CJ80=""),"",IF(LEN(CL80)&lt;=CJ80,CL80,IFERROR(LEFT(CL80,FIND("♦",SUBSTITUTE(LEFT(CL80,CJ80+1)," ","♦",LEN(LEFT(CL80,CJ80+1))-LEN(SUBSTITUTE(LEFT(CL80,CJ80+1)," ",""))))),LEFT(CL80,IFERROR(FIND(" ",CL80)-1,LEN(CL80))))))</f>
        <v/>
      </c>
      <c r="CL81" s="2908" t="str">
        <f t="shared" si="80"/>
        <v/>
      </c>
      <c r="CM81" s="2974"/>
      <c r="CN81" s="2968"/>
      <c r="CO81" s="2969"/>
      <c r="CP81" s="3"/>
      <c r="CQ81" s="232" t="s">
        <v>4046</v>
      </c>
      <c r="CR81" s="97"/>
      <c r="CS81" s="97"/>
      <c r="CT81" s="2512" t="s">
        <v>3952</v>
      </c>
      <c r="CU81" s="2550"/>
      <c r="CV81" s="3"/>
      <c r="CW81" s="10">
        <v>1</v>
      </c>
    </row>
    <row r="82" spans="1:101" ht="21.75" customHeight="1">
      <c r="A82" s="3"/>
      <c r="B82" s="188" t="str">
        <f t="shared" si="38"/>
        <v>A</v>
      </c>
      <c r="C82" s="2237" cm="1">
        <f t="array" ref="C82">IFERROR(_xlfn.LET(_xlpm.k,UPPER(TRIM(N82)),_xlpm.r,_xlfn.XLOOKUP(_xlpm.k,UPPER(TRIM($AD$89:$BK$89)),$AD$92:$BK$92,_xlfn.XLOOKUP(_xlpm.k,UPPER(TRIM($AD$90:$BK$90)),$AD$92:$BK$92,_xlfn.XLOOKUP(_xlpm.k,UPPER(TRIM($AD$91:$BK$91)),$AD$92:$BK$92,0.001))),_xlpm.r*M82),0)</f>
        <v>0</v>
      </c>
      <c r="D82" s="2240" cm="1">
        <f t="array" ref="D82">IFERROR(_xlfn.LET(_xlpm.k,UPPER(TRIM(Q82)),_xlpm.r,_xlfn.XLOOKUP(_xlpm.k,UPPER(TRIM($AD$89:$BK$89)),$AD$92:$BK$92,_xlfn.XLOOKUP(_xlpm.k,UPPER(TRIM($AD$90:$BK$90)),$AD$92:$BK$92,_xlfn.XLOOKUP(_xlpm.k,UPPER(TRIM($AD$91:$BK$91)),$AD$92:$BK$92,0.001))),_xlpm.r*P82),0)</f>
        <v>0</v>
      </c>
      <c r="E82" s="2243" cm="1">
        <f t="array" ref="E82">IFERROR(_xlfn.LET(_xlpm.k,UPPER(TRIM(T82)),_xlpm.r,_xlfn.XLOOKUP(_xlpm.k,UPPER(TRIM($AD$89:$BK$89)),$AD$92:$BK$92,_xlfn.XLOOKUP(_xlpm.k,UPPER(TRIM($AD$90:$BK$90)),$AD$92:$BK$92,_xlfn.XLOOKUP(_xlpm.k,UPPER(TRIM($AD$91:$BK$91)),$AD$92:$BK$92,0.001))),_xlpm.r*S82),0)</f>
        <v>0</v>
      </c>
      <c r="F82" s="2246" cm="1">
        <f t="array" ref="F82">IFERROR(_xlfn.LET(_xlpm.k,UPPER(TRIM(W82)),_xlpm.r,_xlfn.XLOOKUP(_xlpm.k,UPPER(TRIM($AD$89:$BK$89)),$AD$92:$BK$92,_xlfn.XLOOKUP(_xlpm.k,UPPER(TRIM($AD$90:$BK$90)),$AD$92:$BK$92,_xlfn.XLOOKUP(_xlpm.k,UPPER(TRIM($AD$91:$BK$91)),$AD$92:$BK$92,0.001))),_xlpm.r*V82),0)</f>
        <v>0</v>
      </c>
      <c r="G82" s="189" cm="1">
        <f t="array" ref="G82">IFERROR(_xlfn.LET(_xlpm.k,UPPER(TRIM(Z82)),_xlpm.r,_xlfn.XLOOKUP(_xlpm.k,UPPER(TRIM($AD$89:$BK$89)),$AD$92:$BK$92,_xlfn.XLOOKUP(_xlpm.k,UPPER(TRIM($AD$90:$BK$90)),$AD$92:$BK$92,_xlfn.XLOOKUP(_xlpm.k,UPPER(TRIM($AD$91:$BK$91)),$AD$92:$BK$92,0.001))),_xlpm.r*Y82),0)</f>
        <v>0</v>
      </c>
      <c r="H82" s="190" cm="1">
        <f t="array" ref="H82">IFERROR(_xlfn.LET(_xlpm.k,UPPER(TRIM(AC82)),_xlpm.r,_xlfn.XLOOKUP(_xlpm.k,UPPER(TRIM($AD$89:$BK$89)),$AD$92:$BK$92,_xlfn.XLOOKUP(_xlpm.k,UPPER(TRIM($AD$90:$BK$90)),$AD$92:$BK$92,_xlfn.XLOOKUP(_xlpm.k,UPPER(TRIM($AD$91:$BK$91)),$AD$92:$BK$92,0.001))),_xlpm.r*AB82),0)</f>
        <v>0</v>
      </c>
      <c r="I82" s="192" t="s">
        <v>3719</v>
      </c>
      <c r="J82" s="2479" t="s">
        <v>3659</v>
      </c>
      <c r="K82" s="2250" t="s">
        <v>13</v>
      </c>
      <c r="L82" s="2209"/>
      <c r="M82" s="2210"/>
      <c r="N82" s="2213"/>
      <c r="O82" s="2212"/>
      <c r="P82" s="2211"/>
      <c r="Q82" s="2214"/>
      <c r="R82" s="2215"/>
      <c r="S82" s="2211"/>
      <c r="T82" s="199"/>
      <c r="U82" s="2216"/>
      <c r="V82" s="2211"/>
      <c r="W82" s="199"/>
      <c r="X82" s="2208"/>
      <c r="Y82" s="2211"/>
      <c r="Z82" s="199"/>
      <c r="AA82" s="2219"/>
      <c r="AB82" s="2211"/>
      <c r="AC82" s="199"/>
      <c r="AD82" s="2472" t="str">
        <f t="shared" si="61"/>
        <v>51 ►</v>
      </c>
      <c r="AE82" s="4806" t="str">
        <f t="shared" si="62"/>
        <v>5/ Finition et service</v>
      </c>
      <c r="AF82" s="4807"/>
      <c r="AG82" s="4807"/>
      <c r="AH82" s="2362">
        <v>1</v>
      </c>
      <c r="AI82" s="193">
        <f t="shared" si="63"/>
        <v>0</v>
      </c>
      <c r="AJ82" s="194">
        <f t="shared" si="64"/>
        <v>0</v>
      </c>
      <c r="AK82" s="194" t="str">
        <f t="shared" si="39"/>
        <v/>
      </c>
      <c r="AL82" s="195">
        <f t="shared" si="40"/>
        <v>0</v>
      </c>
      <c r="AM82" s="2178">
        <f t="shared" si="65"/>
        <v>0</v>
      </c>
      <c r="AN82" s="2179">
        <f t="shared" si="66"/>
        <v>0</v>
      </c>
      <c r="AO82" s="2180" t="str">
        <f t="shared" si="41"/>
        <v/>
      </c>
      <c r="AP82" s="2181">
        <f t="shared" si="42"/>
        <v>0</v>
      </c>
      <c r="AQ82" s="2251">
        <f t="shared" si="67"/>
        <v>0</v>
      </c>
      <c r="AR82" s="2252">
        <f t="shared" si="68"/>
        <v>0</v>
      </c>
      <c r="AS82" s="2253" t="str">
        <f t="shared" si="43"/>
        <v/>
      </c>
      <c r="AT82" s="2254">
        <f t="shared" si="44"/>
        <v>0</v>
      </c>
      <c r="AU82" s="2260">
        <f t="shared" si="69"/>
        <v>0</v>
      </c>
      <c r="AV82" s="2261">
        <f t="shared" si="70"/>
        <v>0</v>
      </c>
      <c r="AW82" s="2262" t="str">
        <f t="shared" si="45"/>
        <v/>
      </c>
      <c r="AX82" s="2263">
        <f t="shared" si="46"/>
        <v>0</v>
      </c>
      <c r="AY82" s="2283">
        <f t="shared" si="71"/>
        <v>0</v>
      </c>
      <c r="AZ82" s="2284">
        <f t="shared" si="72"/>
        <v>0</v>
      </c>
      <c r="BA82" s="2285" t="str">
        <f t="shared" si="31"/>
        <v/>
      </c>
      <c r="BB82" s="2286">
        <f t="shared" si="32"/>
        <v>0</v>
      </c>
      <c r="BC82" s="2271">
        <f t="shared" si="47"/>
        <v>0</v>
      </c>
      <c r="BD82" s="2272">
        <f t="shared" si="73"/>
        <v>0</v>
      </c>
      <c r="BE82" s="2273" t="str">
        <f t="shared" si="48"/>
        <v/>
      </c>
      <c r="BF82" s="2274">
        <f t="shared" si="49"/>
        <v>0</v>
      </c>
      <c r="BG82" s="2451" t="str">
        <f t="shared" si="33"/>
        <v>5/ Finition et service</v>
      </c>
      <c r="BH82" s="2153">
        <f t="shared" si="34"/>
        <v>0</v>
      </c>
      <c r="BI82" s="2154">
        <f t="shared" si="35"/>
        <v>0</v>
      </c>
      <c r="BJ82" s="2155">
        <f t="shared" si="36"/>
        <v>0</v>
      </c>
      <c r="BK82" s="2156" t="str" cm="1">
        <f t="array" aca="1" ref="BK8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2" s="2293"/>
      <c r="BM82" s="188" t="str">
        <f t="shared" si="78"/>
        <v>A</v>
      </c>
      <c r="BN82" s="2418"/>
      <c r="BO82" s="3"/>
      <c r="BP82" s="176" cm="1">
        <f t="array" ref="BP82">SUMPRODUCT(LEN(BQ82:BW82))</f>
        <v>0</v>
      </c>
      <c r="BQ82" s="177"/>
      <c r="BR82" s="178"/>
      <c r="BS82" s="178"/>
      <c r="BT82" s="178"/>
      <c r="BU82" s="178"/>
      <c r="BV82" s="178"/>
      <c r="BW82" s="179"/>
      <c r="BX82" s="3"/>
      <c r="BZ82" s="2972"/>
      <c r="CA82" s="2972"/>
      <c r="CB82" s="2969"/>
      <c r="CC82" s="2972"/>
      <c r="CD82" s="2946" t="str">
        <f t="shared" si="27"/>
        <v/>
      </c>
      <c r="CE82" s="2950" t="str">
        <f t="shared" si="28"/>
        <v/>
      </c>
      <c r="CF82" s="2951" t="str">
        <f>IF(LEN(TRIM(CK82))&gt;0,MAX(CF29:CF81)+1,"")</f>
        <v/>
      </c>
      <c r="CG82" s="2906" t="str">
        <f>IFERROR(INDEX(CK30:CK299,MATCH(ROW()-ROW(CK30)+1,CF30:CF299,0)),"")</f>
        <v/>
      </c>
      <c r="CH82" s="2973"/>
      <c r="CI82" s="2972"/>
      <c r="CJ82" s="2958"/>
      <c r="CK82" s="2908" t="str">
        <f>IF(OR(CL81="",CJ80=""),"",IF(LEN(CL81)&lt;=CJ80,CL81,IFERROR(LEFT(CL81,FIND("♦",SUBSTITUTE(LEFT(CL81,CJ80+1)," ","♦",LEN(LEFT(CL81,CJ80+1))-LEN(SUBSTITUTE(LEFT(CL81,CJ80+1)," ",""))))),LEFT(CL81,IFERROR(FIND(" ",CL81)-1,LEN(CL81))))))</f>
        <v/>
      </c>
      <c r="CL82" s="2908" t="str">
        <f t="shared" si="80"/>
        <v/>
      </c>
      <c r="CM82" s="2974"/>
      <c r="CN82" s="2968"/>
      <c r="CO82" s="2969"/>
      <c r="CP82" s="3"/>
      <c r="CQ82" s="232" t="s">
        <v>3953</v>
      </c>
      <c r="CR82" s="97"/>
      <c r="CS82" s="97"/>
      <c r="CT82" s="2512" t="s">
        <v>3954</v>
      </c>
      <c r="CU82" s="2550"/>
      <c r="CV82" s="3"/>
      <c r="CW82" s="10">
        <v>1</v>
      </c>
    </row>
    <row r="83" spans="1:101" ht="21.75" customHeight="1">
      <c r="A83" s="3"/>
      <c r="B83" s="188" t="str">
        <f t="shared" si="38"/>
        <v>A</v>
      </c>
      <c r="C83" s="2237" cm="1">
        <f t="array" ref="C83">IFERROR(_xlfn.LET(_xlpm.k,UPPER(TRIM(N83)),_xlpm.r,_xlfn.XLOOKUP(_xlpm.k,UPPER(TRIM($AD$89:$BK$89)),$AD$92:$BK$92,_xlfn.XLOOKUP(_xlpm.k,UPPER(TRIM($AD$90:$BK$90)),$AD$92:$BK$92,_xlfn.XLOOKUP(_xlpm.k,UPPER(TRIM($AD$91:$BK$91)),$AD$92:$BK$92,0.001))),_xlpm.r*M83),0)</f>
        <v>0</v>
      </c>
      <c r="D83" s="2240" cm="1">
        <f t="array" ref="D83">IFERROR(_xlfn.LET(_xlpm.k,UPPER(TRIM(Q83)),_xlpm.r,_xlfn.XLOOKUP(_xlpm.k,UPPER(TRIM($AD$89:$BK$89)),$AD$92:$BK$92,_xlfn.XLOOKUP(_xlpm.k,UPPER(TRIM($AD$90:$BK$90)),$AD$92:$BK$92,_xlfn.XLOOKUP(_xlpm.k,UPPER(TRIM($AD$91:$BK$91)),$AD$92:$BK$92,0.001))),_xlpm.r*P83),0)</f>
        <v>0</v>
      </c>
      <c r="E83" s="2243" cm="1">
        <f t="array" ref="E83">IFERROR(_xlfn.LET(_xlpm.k,UPPER(TRIM(T83)),_xlpm.r,_xlfn.XLOOKUP(_xlpm.k,UPPER(TRIM($AD$89:$BK$89)),$AD$92:$BK$92,_xlfn.XLOOKUP(_xlpm.k,UPPER(TRIM($AD$90:$BK$90)),$AD$92:$BK$92,_xlfn.XLOOKUP(_xlpm.k,UPPER(TRIM($AD$91:$BK$91)),$AD$92:$BK$92,0.001))),_xlpm.r*S83),0)</f>
        <v>0</v>
      </c>
      <c r="F83" s="2246" cm="1">
        <f t="array" ref="F83">IFERROR(_xlfn.LET(_xlpm.k,UPPER(TRIM(W83)),_xlpm.r,_xlfn.XLOOKUP(_xlpm.k,UPPER(TRIM($AD$89:$BK$89)),$AD$92:$BK$92,_xlfn.XLOOKUP(_xlpm.k,UPPER(TRIM($AD$90:$BK$90)),$AD$92:$BK$92,_xlfn.XLOOKUP(_xlpm.k,UPPER(TRIM($AD$91:$BK$91)),$AD$92:$BK$92,0.001))),_xlpm.r*V83),0)</f>
        <v>0</v>
      </c>
      <c r="G83" s="189" cm="1">
        <f t="array" ref="G83">IFERROR(_xlfn.LET(_xlpm.k,UPPER(TRIM(Z83)),_xlpm.r,_xlfn.XLOOKUP(_xlpm.k,UPPER(TRIM($AD$89:$BK$89)),$AD$92:$BK$92,_xlfn.XLOOKUP(_xlpm.k,UPPER(TRIM($AD$90:$BK$90)),$AD$92:$BK$92,_xlfn.XLOOKUP(_xlpm.k,UPPER(TRIM($AD$91:$BK$91)),$AD$92:$BK$92,0.001))),_xlpm.r*Y83),0)</f>
        <v>0</v>
      </c>
      <c r="H83" s="190" cm="1">
        <f t="array" ref="H83">IFERROR(_xlfn.LET(_xlpm.k,UPPER(TRIM(AC83)),_xlpm.r,_xlfn.XLOOKUP(_xlpm.k,UPPER(TRIM($AD$89:$BK$89)),$AD$92:$BK$92,_xlfn.XLOOKUP(_xlpm.k,UPPER(TRIM($AD$90:$BK$90)),$AD$92:$BK$92,_xlfn.XLOOKUP(_xlpm.k,UPPER(TRIM($AD$91:$BK$91)),$AD$92:$BK$92,0.001))),_xlpm.r*AB83),0)</f>
        <v>0</v>
      </c>
      <c r="I83" s="192" t="s">
        <v>3720</v>
      </c>
      <c r="J83" s="2481" t="s">
        <v>3649</v>
      </c>
      <c r="K83" s="2250" t="s">
        <v>13</v>
      </c>
      <c r="L83" s="2209"/>
      <c r="M83" s="2210"/>
      <c r="N83" s="2213"/>
      <c r="O83" s="2212"/>
      <c r="P83" s="2211"/>
      <c r="Q83" s="2214"/>
      <c r="R83" s="2215"/>
      <c r="S83" s="2211"/>
      <c r="T83" s="199"/>
      <c r="U83" s="2216"/>
      <c r="V83" s="2211"/>
      <c r="W83" s="199"/>
      <c r="X83" s="2208"/>
      <c r="Y83" s="2211"/>
      <c r="Z83" s="199"/>
      <c r="AA83" s="2219"/>
      <c r="AB83" s="2211"/>
      <c r="AC83" s="199"/>
      <c r="AD83" s="2472" t="str">
        <f t="shared" si="61"/>
        <v>52 ►</v>
      </c>
      <c r="AE83" s="4806" t="str">
        <f t="shared" si="62"/>
        <v xml:space="preserve">chapelure </v>
      </c>
      <c r="AF83" s="4807"/>
      <c r="AG83" s="4807"/>
      <c r="AH83" s="2362">
        <v>1</v>
      </c>
      <c r="AI83" s="193">
        <f t="shared" si="63"/>
        <v>0</v>
      </c>
      <c r="AJ83" s="194">
        <f t="shared" si="64"/>
        <v>0</v>
      </c>
      <c r="AK83" s="194" t="str">
        <f t="shared" si="39"/>
        <v/>
      </c>
      <c r="AL83" s="195">
        <f t="shared" si="40"/>
        <v>0</v>
      </c>
      <c r="AM83" s="2178">
        <f t="shared" si="65"/>
        <v>0</v>
      </c>
      <c r="AN83" s="2179">
        <f t="shared" si="66"/>
        <v>0</v>
      </c>
      <c r="AO83" s="2180" t="str">
        <f t="shared" si="41"/>
        <v/>
      </c>
      <c r="AP83" s="2181">
        <f t="shared" si="42"/>
        <v>0</v>
      </c>
      <c r="AQ83" s="2251">
        <f t="shared" si="67"/>
        <v>0</v>
      </c>
      <c r="AR83" s="2252">
        <f t="shared" si="68"/>
        <v>0</v>
      </c>
      <c r="AS83" s="2253" t="str">
        <f t="shared" si="43"/>
        <v/>
      </c>
      <c r="AT83" s="2254">
        <f t="shared" si="44"/>
        <v>0</v>
      </c>
      <c r="AU83" s="2260">
        <f t="shared" si="69"/>
        <v>0</v>
      </c>
      <c r="AV83" s="2261">
        <f t="shared" si="70"/>
        <v>0</v>
      </c>
      <c r="AW83" s="2262" t="str">
        <f t="shared" si="45"/>
        <v/>
      </c>
      <c r="AX83" s="2263">
        <f t="shared" si="46"/>
        <v>0</v>
      </c>
      <c r="AY83" s="2283">
        <f t="shared" si="71"/>
        <v>0</v>
      </c>
      <c r="AZ83" s="2284">
        <f t="shared" si="72"/>
        <v>0</v>
      </c>
      <c r="BA83" s="2285" t="str">
        <f t="shared" si="31"/>
        <v/>
      </c>
      <c r="BB83" s="2286">
        <f t="shared" si="32"/>
        <v>0</v>
      </c>
      <c r="BC83" s="2271">
        <f t="shared" si="47"/>
        <v>0</v>
      </c>
      <c r="BD83" s="2272">
        <f t="shared" si="73"/>
        <v>0</v>
      </c>
      <c r="BE83" s="2273" t="str">
        <f t="shared" si="48"/>
        <v/>
      </c>
      <c r="BF83" s="2274">
        <f t="shared" si="49"/>
        <v>0</v>
      </c>
      <c r="BG83" s="2451" t="str">
        <f t="shared" si="33"/>
        <v xml:space="preserve">chapelure </v>
      </c>
      <c r="BH83" s="2153">
        <f t="shared" si="34"/>
        <v>0</v>
      </c>
      <c r="BI83" s="2154">
        <f t="shared" si="35"/>
        <v>0</v>
      </c>
      <c r="BJ83" s="2155">
        <f t="shared" si="36"/>
        <v>0</v>
      </c>
      <c r="BK83" s="2156" t="str" cm="1">
        <f t="array" aca="1" ref="BK8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3" s="2293"/>
      <c r="BM83" s="188" t="str">
        <f t="shared" si="78"/>
        <v>A</v>
      </c>
      <c r="BN83" s="2418"/>
      <c r="BO83" s="3"/>
      <c r="BP83" s="176" cm="1">
        <f t="array" ref="BP83">SUMPRODUCT(LEN(BQ83:BW83))</f>
        <v>0</v>
      </c>
      <c r="BQ83" s="177"/>
      <c r="BR83" s="178"/>
      <c r="BS83" s="178"/>
      <c r="BT83" s="178"/>
      <c r="BU83" s="178"/>
      <c r="BV83" s="178"/>
      <c r="BW83" s="179"/>
      <c r="BX83" s="3"/>
      <c r="BZ83" s="2972"/>
      <c r="CA83" s="2972"/>
      <c r="CB83" s="2969"/>
      <c r="CC83" s="2972"/>
      <c r="CD83" s="2946" t="str">
        <f t="shared" si="27"/>
        <v/>
      </c>
      <c r="CE83" s="2950" t="str">
        <f t="shared" si="28"/>
        <v/>
      </c>
      <c r="CF83" s="2951" t="str">
        <f>IF(LEN(TRIM(CK83))&gt;0,MAX(CF29:CF82)+1,"")</f>
        <v/>
      </c>
      <c r="CG83" s="2906" t="str">
        <f>IFERROR(INDEX(CK30:CK299,MATCH(ROW()-ROW(CK30)+1,CF30:CF299,0)),"")</f>
        <v/>
      </c>
      <c r="CH83" s="2973"/>
      <c r="CI83" s="2972"/>
      <c r="CJ83" s="2959"/>
      <c r="CK83" s="2908" t="str">
        <f>IF(OR(CL82="",CJ80=""),"",IF(LEN(CL82)&lt;=CJ80,CL82,IFERROR(LEFT(CL82,FIND("♦",SUBSTITUTE(LEFT(CL82,CJ80+1)," ","♦",LEN(LEFT(CL82,CJ80+1))-LEN(SUBSTITUTE(LEFT(CL82,CJ80+1)," ",""))))),LEFT(CL82,IFERROR(FIND(" ",CL82)-1,LEN(CL82))))))</f>
        <v/>
      </c>
      <c r="CL83" s="2908" t="str">
        <f t="shared" si="80"/>
        <v/>
      </c>
      <c r="CM83" s="2974"/>
      <c r="CN83" s="2968"/>
      <c r="CO83" s="2969"/>
      <c r="CP83" s="3"/>
      <c r="CQ83" s="232"/>
      <c r="CR83" s="97"/>
      <c r="CS83" s="97"/>
      <c r="CT83" s="97"/>
      <c r="CU83" s="2550"/>
      <c r="CV83" s="3"/>
      <c r="CW83" s="10">
        <v>1</v>
      </c>
    </row>
    <row r="84" spans="1:101" ht="21.75" customHeight="1">
      <c r="A84" s="3"/>
      <c r="B84" s="188" t="str">
        <f t="shared" si="38"/>
        <v>A</v>
      </c>
      <c r="C84" s="2237" cm="1">
        <f t="array" ref="C84">IFERROR(_xlfn.LET(_xlpm.k,UPPER(TRIM(N84)),_xlpm.r,_xlfn.XLOOKUP(_xlpm.k,UPPER(TRIM($AD$89:$BK$89)),$AD$92:$BK$92,_xlfn.XLOOKUP(_xlpm.k,UPPER(TRIM($AD$90:$BK$90)),$AD$92:$BK$92,_xlfn.XLOOKUP(_xlpm.k,UPPER(TRIM($AD$91:$BK$91)),$AD$92:$BK$92,0.001))),_xlpm.r*M84),0)</f>
        <v>0</v>
      </c>
      <c r="D84" s="2240" cm="1">
        <f t="array" ref="D84">IFERROR(_xlfn.LET(_xlpm.k,UPPER(TRIM(Q84)),_xlpm.r,_xlfn.XLOOKUP(_xlpm.k,UPPER(TRIM($AD$89:$BK$89)),$AD$92:$BK$92,_xlfn.XLOOKUP(_xlpm.k,UPPER(TRIM($AD$90:$BK$90)),$AD$92:$BK$92,_xlfn.XLOOKUP(_xlpm.k,UPPER(TRIM($AD$91:$BK$91)),$AD$92:$BK$92,0.001))),_xlpm.r*P84),0)</f>
        <v>0</v>
      </c>
      <c r="E84" s="2243" cm="1">
        <f t="array" ref="E84">IFERROR(_xlfn.LET(_xlpm.k,UPPER(TRIM(T84)),_xlpm.r,_xlfn.XLOOKUP(_xlpm.k,UPPER(TRIM($AD$89:$BK$89)),$AD$92:$BK$92,_xlfn.XLOOKUP(_xlpm.k,UPPER(TRIM($AD$90:$BK$90)),$AD$92:$BK$92,_xlfn.XLOOKUP(_xlpm.k,UPPER(TRIM($AD$91:$BK$91)),$AD$92:$BK$92,0.001))),_xlpm.r*S84),0)</f>
        <v>0</v>
      </c>
      <c r="F84" s="2246" cm="1">
        <f t="array" ref="F84">IFERROR(_xlfn.LET(_xlpm.k,UPPER(TRIM(W84)),_xlpm.r,_xlfn.XLOOKUP(_xlpm.k,UPPER(TRIM($AD$89:$BK$89)),$AD$92:$BK$92,_xlfn.XLOOKUP(_xlpm.k,UPPER(TRIM($AD$90:$BK$90)),$AD$92:$BK$92,_xlfn.XLOOKUP(_xlpm.k,UPPER(TRIM($AD$91:$BK$91)),$AD$92:$BK$92,0.001))),_xlpm.r*V84),0)</f>
        <v>0</v>
      </c>
      <c r="G84" s="189" cm="1">
        <f t="array" ref="G84">IFERROR(_xlfn.LET(_xlpm.k,UPPER(TRIM(Z84)),_xlpm.r,_xlfn.XLOOKUP(_xlpm.k,UPPER(TRIM($AD$89:$BK$89)),$AD$92:$BK$92,_xlfn.XLOOKUP(_xlpm.k,UPPER(TRIM($AD$90:$BK$90)),$AD$92:$BK$92,_xlfn.XLOOKUP(_xlpm.k,UPPER(TRIM($AD$91:$BK$91)),$AD$92:$BK$92,0.001))),_xlpm.r*Y84),0)</f>
        <v>0</v>
      </c>
      <c r="H84" s="190" cm="1">
        <f t="array" ref="H84">IFERROR(_xlfn.LET(_xlpm.k,UPPER(TRIM(AC84)),_xlpm.r,_xlfn.XLOOKUP(_xlpm.k,UPPER(TRIM($AD$89:$BK$89)),$AD$92:$BK$92,_xlfn.XLOOKUP(_xlpm.k,UPPER(TRIM($AD$90:$BK$90)),$AD$92:$BK$92,_xlfn.XLOOKUP(_xlpm.k,UPPER(TRIM($AD$91:$BK$91)),$AD$92:$BK$92,0.001))),_xlpm.r*AB84),0)</f>
        <v>0</v>
      </c>
      <c r="I84" s="192" t="s">
        <v>3721</v>
      </c>
      <c r="J84" s="2481" t="s">
        <v>3627</v>
      </c>
      <c r="K84" s="2250" t="s">
        <v>13</v>
      </c>
      <c r="L84" s="2209"/>
      <c r="M84" s="2210"/>
      <c r="N84" s="2213"/>
      <c r="O84" s="2212"/>
      <c r="P84" s="2211"/>
      <c r="Q84" s="2214"/>
      <c r="R84" s="2215"/>
      <c r="S84" s="2211"/>
      <c r="T84" s="199"/>
      <c r="U84" s="2216"/>
      <c r="V84" s="2211"/>
      <c r="W84" s="199"/>
      <c r="X84" s="2208"/>
      <c r="Y84" s="2211"/>
      <c r="Z84" s="199"/>
      <c r="AA84" s="2219"/>
      <c r="AB84" s="2211"/>
      <c r="AC84" s="199"/>
      <c r="AD84" s="2472" t="str">
        <f t="shared" si="61"/>
        <v>53 ►</v>
      </c>
      <c r="AE84" s="4806" t="str">
        <f t="shared" si="62"/>
        <v>Graisse de canard</v>
      </c>
      <c r="AF84" s="4807"/>
      <c r="AG84" s="4807"/>
      <c r="AH84" s="2362">
        <v>1</v>
      </c>
      <c r="AI84" s="193">
        <f t="shared" si="63"/>
        <v>0</v>
      </c>
      <c r="AJ84" s="194">
        <f t="shared" si="64"/>
        <v>0</v>
      </c>
      <c r="AK84" s="194" t="str">
        <f t="shared" si="39"/>
        <v/>
      </c>
      <c r="AL84" s="195">
        <f t="shared" si="40"/>
        <v>0</v>
      </c>
      <c r="AM84" s="2178">
        <f t="shared" si="65"/>
        <v>0</v>
      </c>
      <c r="AN84" s="2179">
        <f t="shared" si="66"/>
        <v>0</v>
      </c>
      <c r="AO84" s="2180" t="str">
        <f t="shared" si="41"/>
        <v/>
      </c>
      <c r="AP84" s="2181">
        <f t="shared" si="42"/>
        <v>0</v>
      </c>
      <c r="AQ84" s="2251">
        <f t="shared" si="67"/>
        <v>0</v>
      </c>
      <c r="AR84" s="2252">
        <f t="shared" si="68"/>
        <v>0</v>
      </c>
      <c r="AS84" s="2253" t="str">
        <f t="shared" si="43"/>
        <v/>
      </c>
      <c r="AT84" s="2254">
        <f t="shared" si="44"/>
        <v>0</v>
      </c>
      <c r="AU84" s="2260">
        <f t="shared" si="69"/>
        <v>0</v>
      </c>
      <c r="AV84" s="2261">
        <f t="shared" si="70"/>
        <v>0</v>
      </c>
      <c r="AW84" s="2262" t="str">
        <f t="shared" si="45"/>
        <v/>
      </c>
      <c r="AX84" s="2263">
        <f t="shared" si="46"/>
        <v>0</v>
      </c>
      <c r="AY84" s="2283">
        <f t="shared" si="71"/>
        <v>0</v>
      </c>
      <c r="AZ84" s="2284">
        <f t="shared" si="72"/>
        <v>0</v>
      </c>
      <c r="BA84" s="2285" t="str">
        <f t="shared" si="31"/>
        <v/>
      </c>
      <c r="BB84" s="2286">
        <f t="shared" si="32"/>
        <v>0</v>
      </c>
      <c r="BC84" s="2271">
        <f t="shared" si="47"/>
        <v>0</v>
      </c>
      <c r="BD84" s="2272">
        <f t="shared" si="73"/>
        <v>0</v>
      </c>
      <c r="BE84" s="2273" t="str">
        <f t="shared" si="48"/>
        <v/>
      </c>
      <c r="BF84" s="2274">
        <f t="shared" si="49"/>
        <v>0</v>
      </c>
      <c r="BG84" s="2451" t="str">
        <f t="shared" si="33"/>
        <v>Graisse de canard</v>
      </c>
      <c r="BH84" s="2153">
        <f t="shared" si="34"/>
        <v>0</v>
      </c>
      <c r="BI84" s="2154">
        <f t="shared" si="35"/>
        <v>0</v>
      </c>
      <c r="BJ84" s="2155">
        <f t="shared" si="36"/>
        <v>0</v>
      </c>
      <c r="BK84" s="2156" t="str" cm="1">
        <f t="array" aca="1" ref="BK8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4" s="2293"/>
      <c r="BM84" s="188" t="str">
        <f t="shared" si="78"/>
        <v>A</v>
      </c>
      <c r="BN84" s="2418"/>
      <c r="BO84" s="3"/>
      <c r="BP84" s="176" cm="1">
        <f t="array" ref="BP84">SUMPRODUCT(LEN(BQ84:BW84))</f>
        <v>0</v>
      </c>
      <c r="BQ84" s="177"/>
      <c r="BR84" s="178"/>
      <c r="BS84" s="178"/>
      <c r="BT84" s="178"/>
      <c r="BU84" s="178"/>
      <c r="BV84" s="178"/>
      <c r="BW84" s="179"/>
      <c r="BX84" s="3"/>
      <c r="BZ84" s="2972"/>
      <c r="CA84" s="2972"/>
      <c r="CB84" s="2969"/>
      <c r="CC84" s="2972"/>
      <c r="CD84" s="2946" t="str">
        <f t="shared" si="27"/>
        <v/>
      </c>
      <c r="CE84" s="2950" t="str">
        <f t="shared" si="28"/>
        <v/>
      </c>
      <c r="CF84" s="2951">
        <f>IF(LEN(TRIM(CK84))&gt;0,MAX(CF29:CF83)+1,"")</f>
        <v>12</v>
      </c>
      <c r="CG84" s="2906" t="str">
        <f>IFERROR(INDEX(CK30:CK299,MATCH(ROW()-ROW(CK30)+1,CF30:CF299,0)),"")</f>
        <v/>
      </c>
      <c r="CH84" s="2973"/>
      <c r="CI84" s="2972"/>
      <c r="CJ84" s="2370" t="str">
        <f>(SUBSTITUTE(SUBSTITUTE(CB39,CHAR(13)&amp;CHAR(10)," "),CHAR(10)," "))</f>
        <v>5. Remettez la viande dans la cocotte et versez la marinade filtrée par-dessus. Ajoutez de l’eau si nécessaire pour recouvrir la viande. Salez et poivrez.</v>
      </c>
      <c r="CK84" s="2960" t="str">
        <f>IF(OR(CJ85="",CJ86=""),"",IF(LEN(CJ85)&lt;=CJ86,CJ85,IFERROR(LEFT(CJ85,FIND("♦",SUBSTITUTE(LEFT(CJ85,CJ86+1)," ","♦",LEN(LEFT(CJ85,CJ86+1))-LEN(SUBSTITUTE(LEFT(CJ85,CJ86+1)," ",""))))),LEFT(CJ85,IFERROR(FIND(" ",CJ85)-1,LEN(CJ85))))))</f>
        <v xml:space="preserve">5 Remettez la viande dans la cocotte et versez la marinade filtrée par-dessus Ajoutez de l’eau si </v>
      </c>
      <c r="CL84" s="2961" t="str">
        <f>IF(CK84="","",TRIM(RIGHT(CJ85,LEN(CJ85)-LEN(CK84))))</f>
        <v>nécessaire pour recouvrir la viande Salez et poivrez</v>
      </c>
      <c r="CM84" s="2952" t="str">
        <f>CC39</f>
        <v xml:space="preserve"> ◄ ligne 39</v>
      </c>
      <c r="CN84" s="2968"/>
      <c r="CO84" s="2969"/>
      <c r="CP84" s="3"/>
      <c r="CQ84" s="232"/>
      <c r="CR84" s="97"/>
      <c r="CS84" s="97"/>
      <c r="CT84" s="97"/>
      <c r="CU84" s="2550"/>
      <c r="CV84" s="3"/>
      <c r="CW84" s="10">
        <v>1</v>
      </c>
    </row>
    <row r="85" spans="1:101" ht="21" customHeight="1">
      <c r="A85" s="3"/>
      <c r="B85" s="188" t="str">
        <f t="shared" si="38"/>
        <v>A</v>
      </c>
      <c r="C85" s="2237" cm="1">
        <f t="array" ref="C85">IFERROR(_xlfn.LET(_xlpm.k,UPPER(TRIM(N85)),_xlpm.r,_xlfn.XLOOKUP(_xlpm.k,UPPER(TRIM($AD$89:$BK$89)),$AD$92:$BK$92,_xlfn.XLOOKUP(_xlpm.k,UPPER(TRIM($AD$90:$BK$90)),$AD$92:$BK$92,_xlfn.XLOOKUP(_xlpm.k,UPPER(TRIM($AD$91:$BK$91)),$AD$92:$BK$92,0.001))),_xlpm.r*M85),0)</f>
        <v>0</v>
      </c>
      <c r="D85" s="2240" cm="1">
        <f t="array" ref="D85">IFERROR(_xlfn.LET(_xlpm.k,UPPER(TRIM(Q85)),_xlpm.r,_xlfn.XLOOKUP(_xlpm.k,UPPER(TRIM($AD$89:$BK$89)),$AD$92:$BK$92,_xlfn.XLOOKUP(_xlpm.k,UPPER(TRIM($AD$90:$BK$90)),$AD$92:$BK$92,_xlfn.XLOOKUP(_xlpm.k,UPPER(TRIM($AD$91:$BK$91)),$AD$92:$BK$92,0.001))),_xlpm.r*P85),0)</f>
        <v>0</v>
      </c>
      <c r="E85" s="2243" cm="1">
        <f t="array" ref="E85">IFERROR(_xlfn.LET(_xlpm.k,UPPER(TRIM(T85)),_xlpm.r,_xlfn.XLOOKUP(_xlpm.k,UPPER(TRIM($AD$89:$BK$89)),$AD$92:$BK$92,_xlfn.XLOOKUP(_xlpm.k,UPPER(TRIM($AD$90:$BK$90)),$AD$92:$BK$92,_xlfn.XLOOKUP(_xlpm.k,UPPER(TRIM($AD$91:$BK$91)),$AD$92:$BK$92,0.001))),_xlpm.r*S85),0)</f>
        <v>0</v>
      </c>
      <c r="F85" s="2246" cm="1">
        <f t="array" ref="F85">IFERROR(_xlfn.LET(_xlpm.k,UPPER(TRIM(W85)),_xlpm.r,_xlfn.XLOOKUP(_xlpm.k,UPPER(TRIM($AD$89:$BK$89)),$AD$92:$BK$92,_xlfn.XLOOKUP(_xlpm.k,UPPER(TRIM($AD$90:$BK$90)),$AD$92:$BK$92,_xlfn.XLOOKUP(_xlpm.k,UPPER(TRIM($AD$91:$BK$91)),$AD$92:$BK$92,0.001))),_xlpm.r*V85),0)</f>
        <v>0</v>
      </c>
      <c r="G85" s="189" cm="1">
        <f t="array" ref="G85">IFERROR(_xlfn.LET(_xlpm.k,UPPER(TRIM(Z85)),_xlpm.r,_xlfn.XLOOKUP(_xlpm.k,UPPER(TRIM($AD$89:$BK$89)),$AD$92:$BK$92,_xlfn.XLOOKUP(_xlpm.k,UPPER(TRIM($AD$90:$BK$90)),$AD$92:$BK$92,_xlfn.XLOOKUP(_xlpm.k,UPPER(TRIM($AD$91:$BK$91)),$AD$92:$BK$92,0.001))),_xlpm.r*Y85),0)</f>
        <v>0</v>
      </c>
      <c r="H85" s="190" cm="1">
        <f t="array" ref="H85">IFERROR(_xlfn.LET(_xlpm.k,UPPER(TRIM(AC85)),_xlpm.r,_xlfn.XLOOKUP(_xlpm.k,UPPER(TRIM($AD$89:$BK$89)),$AD$92:$BK$92,_xlfn.XLOOKUP(_xlpm.k,UPPER(TRIM($AD$90:$BK$90)),$AD$92:$BK$92,_xlfn.XLOOKUP(_xlpm.k,UPPER(TRIM($AD$91:$BK$91)),$AD$92:$BK$92,0.001))),_xlpm.r*AB85),0)</f>
        <v>0.06</v>
      </c>
      <c r="I85" s="192" t="s">
        <v>3722</v>
      </c>
      <c r="J85" s="2481" t="s">
        <v>3636</v>
      </c>
      <c r="K85" s="2250" t="s">
        <v>13</v>
      </c>
      <c r="L85" s="2209"/>
      <c r="M85" s="2210"/>
      <c r="N85" s="2213"/>
      <c r="O85" s="2212"/>
      <c r="P85" s="2211"/>
      <c r="Q85" s="2214"/>
      <c r="R85" s="2215"/>
      <c r="S85" s="2211"/>
      <c r="T85" s="199"/>
      <c r="U85" s="2216"/>
      <c r="V85" s="2211"/>
      <c r="W85" s="199"/>
      <c r="X85" s="2208"/>
      <c r="Y85" s="2211"/>
      <c r="Z85" s="199"/>
      <c r="AA85" s="2219"/>
      <c r="AB85" s="2211">
        <v>60</v>
      </c>
      <c r="AC85" s="2132" t="s">
        <v>163</v>
      </c>
      <c r="AD85" s="2472" t="str">
        <f t="shared" si="61"/>
        <v>54 ►</v>
      </c>
      <c r="AE85" s="4806" t="str">
        <f t="shared" si="62"/>
        <v>graisse d'oie</v>
      </c>
      <c r="AF85" s="4807"/>
      <c r="AG85" s="4807"/>
      <c r="AH85" s="2362">
        <v>1</v>
      </c>
      <c r="AI85" s="193">
        <f t="shared" si="63"/>
        <v>0</v>
      </c>
      <c r="AJ85" s="194">
        <f t="shared" si="64"/>
        <v>0</v>
      </c>
      <c r="AK85" s="194" t="str">
        <f t="shared" si="39"/>
        <v/>
      </c>
      <c r="AL85" s="195">
        <f t="shared" si="40"/>
        <v>0</v>
      </c>
      <c r="AM85" s="2178">
        <f t="shared" si="65"/>
        <v>0</v>
      </c>
      <c r="AN85" s="2179">
        <f t="shared" si="66"/>
        <v>0</v>
      </c>
      <c r="AO85" s="2180" t="str">
        <f t="shared" si="41"/>
        <v/>
      </c>
      <c r="AP85" s="2181">
        <f t="shared" si="42"/>
        <v>0</v>
      </c>
      <c r="AQ85" s="2251">
        <f t="shared" si="67"/>
        <v>0</v>
      </c>
      <c r="AR85" s="2252">
        <f t="shared" si="68"/>
        <v>0</v>
      </c>
      <c r="AS85" s="2253" t="str">
        <f t="shared" si="43"/>
        <v/>
      </c>
      <c r="AT85" s="2254">
        <f t="shared" si="44"/>
        <v>0</v>
      </c>
      <c r="AU85" s="2260">
        <f t="shared" si="69"/>
        <v>0</v>
      </c>
      <c r="AV85" s="2261">
        <f t="shared" si="70"/>
        <v>0</v>
      </c>
      <c r="AW85" s="2262" t="str">
        <f t="shared" si="45"/>
        <v/>
      </c>
      <c r="AX85" s="2263">
        <f t="shared" si="46"/>
        <v>0</v>
      </c>
      <c r="AY85" s="2283">
        <f t="shared" si="71"/>
        <v>0</v>
      </c>
      <c r="AZ85" s="2284">
        <f t="shared" si="72"/>
        <v>0</v>
      </c>
      <c r="BA85" s="2285" t="str">
        <f t="shared" si="31"/>
        <v/>
      </c>
      <c r="BB85" s="2286">
        <f t="shared" si="32"/>
        <v>0</v>
      </c>
      <c r="BC85" s="2271">
        <f t="shared" si="47"/>
        <v>0</v>
      </c>
      <c r="BD85" s="2272">
        <f t="shared" si="73"/>
        <v>0</v>
      </c>
      <c r="BE85" s="2273" t="str">
        <f t="shared" si="48"/>
        <v>1 g</v>
      </c>
      <c r="BF85" s="2274">
        <f t="shared" si="49"/>
        <v>0</v>
      </c>
      <c r="BG85" s="2451" t="str">
        <f t="shared" si="33"/>
        <v>graisse d'oie</v>
      </c>
      <c r="BH85" s="2153">
        <f t="shared" si="34"/>
        <v>0</v>
      </c>
      <c r="BI85" s="2154">
        <f t="shared" si="35"/>
        <v>0</v>
      </c>
      <c r="BJ85" s="2155">
        <f t="shared" si="36"/>
        <v>0</v>
      </c>
      <c r="BK85" s="2156" t="str" cm="1">
        <f t="array" aca="1" ref="BK8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5" s="2293"/>
      <c r="BM85" s="188" t="str">
        <f t="shared" si="78"/>
        <v>A</v>
      </c>
      <c r="BN85" s="2418"/>
      <c r="BO85" s="3"/>
      <c r="BP85" s="176" cm="1">
        <f t="array" ref="BP85">SUMPRODUCT(LEN(BQ85:BW85))</f>
        <v>0</v>
      </c>
      <c r="BQ85" s="177"/>
      <c r="BR85" s="178"/>
      <c r="BS85" s="178"/>
      <c r="BT85" s="178"/>
      <c r="BU85" s="178"/>
      <c r="BV85" s="178"/>
      <c r="BW85" s="179"/>
      <c r="BX85" s="3"/>
      <c r="BZ85" s="2972"/>
      <c r="CA85" s="2972"/>
      <c r="CB85" s="2969"/>
      <c r="CC85" s="2972"/>
      <c r="CD85" s="2946" t="str">
        <f t="shared" si="27"/>
        <v/>
      </c>
      <c r="CE85" s="2950" t="str">
        <f t="shared" si="28"/>
        <v/>
      </c>
      <c r="CF85" s="2951">
        <f>IF(LEN(TRIM(CK85))&gt;0,MAX(CF29:CF84)+1,"")</f>
        <v>13</v>
      </c>
      <c r="CG85" s="2906" t="str">
        <f>IFERROR(INDEX(CK30:CK299,MATCH(ROW()-ROW(CK30)+1,CF30:CF299,0)),"")</f>
        <v/>
      </c>
      <c r="CH85" s="2973"/>
      <c r="CI85" s="2972"/>
      <c r="CJ85" s="2960" t="str">
        <f>TRIM(SUBSTITUTE(SUBSTITUTE(SUBSTITUTE(SUBSTITUTE(IF(OR(LEFT(CJ84,1)="-",LEFT(CJ84,1)="="),MID(CJ84,2,9999),CJ84),CHAR(160)," "),","," "),";"," "),"."," "))</f>
        <v>5 Remettez la viande dans la cocotte et versez la marinade filtrée par-dessus Ajoutez de l’eau si nécessaire pour recouvrir la viande Salez et poivrez</v>
      </c>
      <c r="CK85" s="2961" t="str">
        <f>IF(OR(CL84="",CJ86=""),"",IF(LEN(CL84)&lt;=CJ86,CL84,IFERROR(LEFT(CL84,FIND("♦",SUBSTITUTE(LEFT(CL84,CJ86+1)," ","♦",LEN(LEFT(CL84,CJ86+1))-LEN(SUBSTITUTE(LEFT(CL84,CJ86+1)," ",""))))),LEFT(CL84,IFERROR(FIND(" ",CL84)-1,LEN(CL84))))))</f>
        <v>nécessaire pour recouvrir la viande Salez et poivrez</v>
      </c>
      <c r="CL85" s="2961" t="str">
        <f>IF(CK85="","",TRIM(RIGHT(CL84,LEN(CL84)-LEN(CK85))))</f>
        <v/>
      </c>
      <c r="CM85" s="2975"/>
      <c r="CN85" s="2968"/>
      <c r="CO85" s="2969"/>
      <c r="CP85" s="3"/>
      <c r="CQ85" s="2553" t="s">
        <v>3955</v>
      </c>
      <c r="CR85" s="97"/>
      <c r="CS85" s="97"/>
      <c r="CT85" s="97"/>
      <c r="CU85" s="2550"/>
      <c r="CV85" s="3"/>
      <c r="CW85" s="10">
        <v>1</v>
      </c>
    </row>
    <row r="86" spans="1:101" ht="21" customHeight="1">
      <c r="A86" s="3"/>
      <c r="B86" s="188" t="str">
        <f t="shared" si="38"/>
        <v>A</v>
      </c>
      <c r="C86" s="2237" cm="1">
        <f t="array" ref="C86">IFERROR(_xlfn.LET(_xlpm.k,UPPER(TRIM(N86)),_xlpm.r,_xlfn.XLOOKUP(_xlpm.k,UPPER(TRIM($AD$89:$BK$89)),$AD$92:$BK$92,_xlfn.XLOOKUP(_xlpm.k,UPPER(TRIM($AD$90:$BK$90)),$AD$92:$BK$92,_xlfn.XLOOKUP(_xlpm.k,UPPER(TRIM($AD$91:$BK$91)),$AD$92:$BK$92,0.001))),_xlpm.r*M86),0)</f>
        <v>0</v>
      </c>
      <c r="D86" s="2240" cm="1">
        <f t="array" ref="D86">IFERROR(_xlfn.LET(_xlpm.k,UPPER(TRIM(Q86)),_xlpm.r,_xlfn.XLOOKUP(_xlpm.k,UPPER(TRIM($AD$89:$BK$89)),$AD$92:$BK$92,_xlfn.XLOOKUP(_xlpm.k,UPPER(TRIM($AD$90:$BK$90)),$AD$92:$BK$92,_xlfn.XLOOKUP(_xlpm.k,UPPER(TRIM($AD$91:$BK$91)),$AD$92:$BK$92,0.001))),_xlpm.r*P86),0)</f>
        <v>0</v>
      </c>
      <c r="E86" s="2243" cm="1">
        <f t="array" ref="E86">IFERROR(_xlfn.LET(_xlpm.k,UPPER(TRIM(T86)),_xlpm.r,_xlfn.XLOOKUP(_xlpm.k,UPPER(TRIM($AD$89:$BK$89)),$AD$92:$BK$92,_xlfn.XLOOKUP(_xlpm.k,UPPER(TRIM($AD$90:$BK$90)),$AD$92:$BK$92,_xlfn.XLOOKUP(_xlpm.k,UPPER(TRIM($AD$91:$BK$91)),$AD$92:$BK$92,0.001))),_xlpm.r*S86),0)</f>
        <v>0</v>
      </c>
      <c r="F86" s="2246" cm="1">
        <f t="array" ref="F86">IFERROR(_xlfn.LET(_xlpm.k,UPPER(TRIM(W86)),_xlpm.r,_xlfn.XLOOKUP(_xlpm.k,UPPER(TRIM($AD$89:$BK$89)),$AD$92:$BK$92,_xlfn.XLOOKUP(_xlpm.k,UPPER(TRIM($AD$90:$BK$90)),$AD$92:$BK$92,_xlfn.XLOOKUP(_xlpm.k,UPPER(TRIM($AD$91:$BK$91)),$AD$92:$BK$92,0.001))),_xlpm.r*V86),0)</f>
        <v>0</v>
      </c>
      <c r="G86" s="189" cm="1">
        <f t="array" ref="G86">IFERROR(_xlfn.LET(_xlpm.k,UPPER(TRIM(Z86)),_xlpm.r,_xlfn.XLOOKUP(_xlpm.k,UPPER(TRIM($AD$89:$BK$89)),$AD$92:$BK$92,_xlfn.XLOOKUP(_xlpm.k,UPPER(TRIM($AD$90:$BK$90)),$AD$92:$BK$92,_xlfn.XLOOKUP(_xlpm.k,UPPER(TRIM($AD$91:$BK$91)),$AD$92:$BK$92,0.001))),_xlpm.r*Y86),0)</f>
        <v>0</v>
      </c>
      <c r="H86" s="190" cm="1">
        <f t="array" ref="H86">IFERROR(_xlfn.LET(_xlpm.k,UPPER(TRIM(AC86)),_xlpm.r,_xlfn.XLOOKUP(_xlpm.k,UPPER(TRIM($AD$89:$BK$89)),$AD$92:$BK$92,_xlfn.XLOOKUP(_xlpm.k,UPPER(TRIM($AD$90:$BK$90)),$AD$92:$BK$92,_xlfn.XLOOKUP(_xlpm.k,UPPER(TRIM($AD$91:$BK$91)),$AD$92:$BK$92,0.001))),_xlpm.r*AB86),0)</f>
        <v>0</v>
      </c>
      <c r="I86" s="192" t="s">
        <v>3723</v>
      </c>
      <c r="J86" s="2481"/>
      <c r="K86" s="2250" t="s">
        <v>13</v>
      </c>
      <c r="L86" s="2209"/>
      <c r="M86" s="2210"/>
      <c r="N86" s="2213"/>
      <c r="O86" s="2212"/>
      <c r="P86" s="2211"/>
      <c r="Q86" s="2214"/>
      <c r="R86" s="2215"/>
      <c r="S86" s="2211"/>
      <c r="T86" s="242"/>
      <c r="U86" s="2216"/>
      <c r="V86" s="2211"/>
      <c r="W86" s="242"/>
      <c r="X86" s="2208"/>
      <c r="Y86" s="2211"/>
      <c r="Z86" s="242"/>
      <c r="AA86" s="2219"/>
      <c r="AB86" s="2211"/>
      <c r="AC86" s="242"/>
      <c r="AD86" s="2472" t="str">
        <f t="shared" si="61"/>
        <v>55 ►</v>
      </c>
      <c r="AE86" s="4806">
        <f t="shared" si="62"/>
        <v>0</v>
      </c>
      <c r="AF86" s="4807"/>
      <c r="AG86" s="4807"/>
      <c r="AH86" s="2362">
        <v>1</v>
      </c>
      <c r="AI86" s="193">
        <f t="shared" si="63"/>
        <v>0</v>
      </c>
      <c r="AJ86" s="194">
        <f t="shared" si="64"/>
        <v>0</v>
      </c>
      <c r="AK86" s="194" t="str">
        <f t="shared" si="39"/>
        <v/>
      </c>
      <c r="AL86" s="195">
        <f t="shared" si="40"/>
        <v>0</v>
      </c>
      <c r="AM86" s="2178">
        <f t="shared" si="65"/>
        <v>0</v>
      </c>
      <c r="AN86" s="2179">
        <f t="shared" si="66"/>
        <v>0</v>
      </c>
      <c r="AO86" s="2180" t="str">
        <f t="shared" si="41"/>
        <v/>
      </c>
      <c r="AP86" s="2181">
        <f t="shared" si="42"/>
        <v>0</v>
      </c>
      <c r="AQ86" s="2251">
        <f t="shared" si="67"/>
        <v>0</v>
      </c>
      <c r="AR86" s="2252">
        <f t="shared" si="68"/>
        <v>0</v>
      </c>
      <c r="AS86" s="2253" t="str">
        <f t="shared" si="43"/>
        <v/>
      </c>
      <c r="AT86" s="2254">
        <f t="shared" si="44"/>
        <v>0</v>
      </c>
      <c r="AU86" s="2260">
        <f t="shared" si="69"/>
        <v>0</v>
      </c>
      <c r="AV86" s="2261">
        <f t="shared" si="70"/>
        <v>0</v>
      </c>
      <c r="AW86" s="2262" t="str">
        <f t="shared" si="45"/>
        <v/>
      </c>
      <c r="AX86" s="2263">
        <f t="shared" si="46"/>
        <v>0</v>
      </c>
      <c r="AY86" s="2283">
        <f t="shared" si="71"/>
        <v>0</v>
      </c>
      <c r="AZ86" s="2284">
        <f t="shared" si="72"/>
        <v>0</v>
      </c>
      <c r="BA86" s="2285" t="str">
        <f t="shared" si="31"/>
        <v/>
      </c>
      <c r="BB86" s="2286">
        <f t="shared" si="32"/>
        <v>0</v>
      </c>
      <c r="BC86" s="2271">
        <f t="shared" si="47"/>
        <v>0</v>
      </c>
      <c r="BD86" s="2272">
        <f t="shared" si="73"/>
        <v>0</v>
      </c>
      <c r="BE86" s="2273" t="str">
        <f t="shared" si="48"/>
        <v/>
      </c>
      <c r="BF86" s="2274">
        <f t="shared" si="49"/>
        <v>0</v>
      </c>
      <c r="BG86" s="2451">
        <f t="shared" si="33"/>
        <v>0</v>
      </c>
      <c r="BH86" s="2153">
        <f t="shared" si="34"/>
        <v>0</v>
      </c>
      <c r="BI86" s="2154">
        <f t="shared" si="35"/>
        <v>0</v>
      </c>
      <c r="BJ86" s="2155">
        <f t="shared" si="36"/>
        <v>0</v>
      </c>
      <c r="BK86" s="2156" t="str" cm="1">
        <f t="array" aca="1" ref="BK8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6" s="2293"/>
      <c r="BM86" s="72" t="str">
        <f t="shared" si="78"/>
        <v>A</v>
      </c>
      <c r="BN86" s="5"/>
      <c r="BO86" s="3"/>
      <c r="BP86" s="176" cm="1">
        <f t="array" ref="BP86">SUMPRODUCT(LEN(BQ86:BW86))</f>
        <v>0</v>
      </c>
      <c r="BQ86" s="177"/>
      <c r="BR86" s="178"/>
      <c r="BS86" s="178"/>
      <c r="BT86" s="178"/>
      <c r="BU86" s="178"/>
      <c r="BV86" s="178"/>
      <c r="BW86" s="179"/>
      <c r="BX86" s="3"/>
      <c r="BZ86" s="2972"/>
      <c r="CA86" s="2972"/>
      <c r="CB86" s="2969"/>
      <c r="CC86" s="2972"/>
      <c r="CD86" s="2946" t="str">
        <f t="shared" si="27"/>
        <v/>
      </c>
      <c r="CE86" s="2950" t="str">
        <f t="shared" si="28"/>
        <v/>
      </c>
      <c r="CF86" s="2951" t="str">
        <f>IF(LEN(TRIM(CK86))&gt;0,MAX(CF29:CF85)+1,"")</f>
        <v/>
      </c>
      <c r="CG86" s="2906" t="str">
        <f>IFERROR(INDEX(CK30:CK299,MATCH(ROW()-ROW(CK30)+1,CF30:CF299,0)),"")</f>
        <v/>
      </c>
      <c r="CH86" s="2973"/>
      <c r="CI86" s="2972"/>
      <c r="CJ86" s="2909">
        <f>CG17</f>
        <v>100</v>
      </c>
      <c r="CK86" s="2961" t="str">
        <f>IF(OR(CL85="",CJ86=""),"",IF(LEN(CL85)&lt;=CJ86,CL85,IFERROR(LEFT(CL85,FIND("♦",SUBSTITUTE(LEFT(CL85,CJ86+1)," ","♦",LEN(LEFT(CL85,CJ86+1))-LEN(SUBSTITUTE(LEFT(CL85,CJ86+1)," ",""))))),LEFT(CL85,IFERROR(FIND(" ",CL85)-1,LEN(CL85))))))</f>
        <v/>
      </c>
      <c r="CL86" s="2961" t="str">
        <f t="shared" ref="CL86:CL89" si="81">IF(CK86="","",TRIM(RIGHT(CL85,LEN(CL85)-LEN(CK86))))</f>
        <v/>
      </c>
      <c r="CM86" s="2975"/>
      <c r="CN86" s="2968"/>
      <c r="CO86" s="2969"/>
      <c r="CP86" s="3"/>
      <c r="CQ86" s="2553" t="s">
        <v>3956</v>
      </c>
      <c r="CR86" s="97"/>
      <c r="CS86" s="97"/>
      <c r="CT86" s="97"/>
      <c r="CU86" s="2550"/>
      <c r="CV86" s="3"/>
      <c r="CW86" s="10">
        <v>1</v>
      </c>
    </row>
    <row r="87" spans="1:101" ht="21" customHeight="1">
      <c r="A87" s="3"/>
      <c r="B87" s="72" t="s">
        <v>24</v>
      </c>
      <c r="C87" s="2238">
        <f>IFERROR(AI22/C88,0)</f>
        <v>0</v>
      </c>
      <c r="D87" s="2241">
        <f>IFERROR(AM22/D88,0)</f>
        <v>0</v>
      </c>
      <c r="E87" s="2244">
        <f>IFERROR(AQ22/E88,0)</f>
        <v>0</v>
      </c>
      <c r="F87" s="2247">
        <f>IFERROR(AU22/F88,0)</f>
        <v>0</v>
      </c>
      <c r="G87" s="246">
        <f>IFERROR(AY22/G88,0)</f>
        <v>0</v>
      </c>
      <c r="H87" s="247">
        <f>IFERROR(BC22/G88,0)</f>
        <v>0</v>
      </c>
      <c r="I87" s="2146"/>
      <c r="J87" s="2146"/>
      <c r="K87" s="2146"/>
      <c r="L87" s="2231"/>
      <c r="M87" s="2232"/>
      <c r="N87" s="2233"/>
      <c r="O87" s="2149"/>
      <c r="P87" s="2148"/>
      <c r="Q87" s="2149"/>
      <c r="R87" s="2226"/>
      <c r="S87" s="2227"/>
      <c r="T87" s="2226"/>
      <c r="U87" s="249"/>
      <c r="V87" s="248"/>
      <c r="W87" s="249"/>
      <c r="X87" s="2224"/>
      <c r="Y87" s="2224"/>
      <c r="Z87" s="2224"/>
      <c r="AA87" s="2220"/>
      <c r="AB87" s="2221"/>
      <c r="AC87" s="2220"/>
      <c r="AD87" s="4815"/>
      <c r="AE87" s="4815"/>
      <c r="AF87" s="4815"/>
      <c r="AG87" s="4815"/>
      <c r="AH87" s="4815"/>
      <c r="AI87" s="2182"/>
      <c r="AJ87" s="2182"/>
      <c r="AK87" s="2182"/>
      <c r="AL87" s="2182"/>
      <c r="AM87" s="2183"/>
      <c r="AN87" s="2183"/>
      <c r="AO87" s="2183"/>
      <c r="AP87" s="2183"/>
      <c r="AQ87" s="2255"/>
      <c r="AR87" s="2255"/>
      <c r="AS87" s="2255"/>
      <c r="AT87" s="2255"/>
      <c r="AU87" s="2264"/>
      <c r="AV87" s="2264"/>
      <c r="AW87" s="2264"/>
      <c r="AX87" s="2264"/>
      <c r="AY87" s="2269"/>
      <c r="AZ87" s="2269"/>
      <c r="BA87" s="2269"/>
      <c r="BB87" s="2269"/>
      <c r="BC87" s="2275"/>
      <c r="BD87" s="2275"/>
      <c r="BE87" s="2275"/>
      <c r="BF87" s="2276"/>
      <c r="BG87" s="2162"/>
      <c r="BH87" s="2162"/>
      <c r="BI87" s="2162"/>
      <c r="BJ87" s="2420" t="str">
        <f>"Contrôle colonne "&amp;BK1&amp;" ►"</f>
        <v>Contrôle colonne BK ►</v>
      </c>
      <c r="BK87" s="2582" t="str" cm="1">
        <f t="array" aca="1" ref="BK87" ca="1">" ▲ "&amp;_xlfn.LET(_xlpm.r,BK32:BK86, _xlpm.n,SUMPRODUCT((_xlpm.r&lt;&gt;"")*(UPPER(TRIM(_xlpm.r))&lt;&gt;"OK")), IF(_xlpm.n=0,"OK", _xlpm.n&amp;" erreur"&amp;IF(_xlpm.n&gt;1,"s","")))</f>
        <v xml:space="preserve"> ▲ OK</v>
      </c>
      <c r="BL87" s="4921" t="s">
        <v>4008</v>
      </c>
      <c r="BM87" s="72" t="str">
        <f t="shared" si="78"/>
        <v>A</v>
      </c>
      <c r="BN87" s="5"/>
      <c r="BO87" s="3"/>
      <c r="BP87" s="176" cm="1">
        <f t="array" ref="BP87">SUMPRODUCT(LEN(BQ87:BW87))</f>
        <v>0</v>
      </c>
      <c r="BQ87" s="177"/>
      <c r="BR87" s="178"/>
      <c r="BS87" s="178"/>
      <c r="BT87" s="178"/>
      <c r="BU87" s="178"/>
      <c r="BV87" s="178"/>
      <c r="BW87" s="179"/>
      <c r="BX87" s="3"/>
      <c r="BZ87" s="2972"/>
      <c r="CA87" s="2972"/>
      <c r="CB87" s="2969"/>
      <c r="CC87" s="2972"/>
      <c r="CD87" s="2946" t="str">
        <f t="shared" si="27"/>
        <v/>
      </c>
      <c r="CE87" s="2950" t="str">
        <f t="shared" si="28"/>
        <v/>
      </c>
      <c r="CF87" s="2951" t="str">
        <f>IF(LEN(TRIM(CK87))&gt;0,MAX(CF29:CF86)+1,"")</f>
        <v/>
      </c>
      <c r="CG87" s="2906" t="str">
        <f>IFERROR(INDEX(CK30:CK299,MATCH(ROW()-ROW(CK30)+1,CF30:CF299,0)),"")</f>
        <v/>
      </c>
      <c r="CH87" s="2973"/>
      <c r="CI87" s="2972"/>
      <c r="CJ87" s="2960"/>
      <c r="CK87" s="2961" t="str">
        <f>IF(OR(CL86="",CJ86=""),"",IF(LEN(CL86)&lt;=CJ86,CL86,IFERROR(LEFT(CL86,FIND("♦",SUBSTITUTE(LEFT(CL86,CJ86+1)," ","♦",LEN(LEFT(CL86,CJ86+1))-LEN(SUBSTITUTE(LEFT(CL86,CJ86+1)," ",""))))),LEFT(CL86,IFERROR(FIND(" ",CL86)-1,LEN(CL86))))))</f>
        <v/>
      </c>
      <c r="CL87" s="2961" t="str">
        <f t="shared" si="81"/>
        <v/>
      </c>
      <c r="CM87" s="2975"/>
      <c r="CN87" s="2968"/>
      <c r="CO87" s="2969"/>
      <c r="CP87" s="3"/>
      <c r="CQ87" s="2553" t="s">
        <v>3957</v>
      </c>
      <c r="CR87" s="97"/>
      <c r="CS87" s="97"/>
      <c r="CT87" s="97"/>
      <c r="CU87" s="2550"/>
      <c r="CV87" s="3"/>
      <c r="CW87" s="10">
        <v>1</v>
      </c>
    </row>
    <row r="88" spans="1:101" ht="21" customHeight="1">
      <c r="A88" s="3"/>
      <c r="B88" s="72" t="s">
        <v>24</v>
      </c>
      <c r="C88" s="2239">
        <f>SUM(C32:C86)</f>
        <v>0</v>
      </c>
      <c r="D88" s="2242">
        <f>SUM(D32:D86)</f>
        <v>0</v>
      </c>
      <c r="E88" s="2245">
        <f>SUM(E32:E86)</f>
        <v>0</v>
      </c>
      <c r="F88" s="2248">
        <f>SUM(F32:F86)</f>
        <v>0</v>
      </c>
      <c r="G88" s="2249">
        <f>SUM(G32:G86)</f>
        <v>0</v>
      </c>
      <c r="H88" s="254">
        <f>SUM(H32:H87)</f>
        <v>0.06</v>
      </c>
      <c r="I88" s="2147"/>
      <c r="J88" s="2147"/>
      <c r="K88" s="2147"/>
      <c r="L88" s="2234"/>
      <c r="M88" s="2235">
        <f>C88</f>
        <v>0</v>
      </c>
      <c r="N88" s="2236"/>
      <c r="O88" s="2150"/>
      <c r="P88" s="2151">
        <f>D88</f>
        <v>0</v>
      </c>
      <c r="Q88" s="2152"/>
      <c r="R88" s="2228"/>
      <c r="S88" s="2229">
        <f>E88</f>
        <v>0</v>
      </c>
      <c r="T88" s="2230"/>
      <c r="U88" s="255"/>
      <c r="V88" s="256">
        <f>F88</f>
        <v>0</v>
      </c>
      <c r="W88" s="257"/>
      <c r="X88" s="2225"/>
      <c r="Y88" s="2322">
        <f>G88</f>
        <v>0</v>
      </c>
      <c r="Z88" s="2225"/>
      <c r="AA88" s="2222"/>
      <c r="AB88" s="2223">
        <f>H88</f>
        <v>0.06</v>
      </c>
      <c r="AC88" s="2222"/>
      <c r="AD88" s="4816"/>
      <c r="AE88" s="4816"/>
      <c r="AF88" s="4817"/>
      <c r="AG88" s="4818"/>
      <c r="AH88" s="4818"/>
      <c r="AI88" s="261"/>
      <c r="AJ88" s="262">
        <f>SUM(AJ32:AJ87)</f>
        <v>0</v>
      </c>
      <c r="AK88" s="263"/>
      <c r="AL88" s="264">
        <f>SUM(AL32:AL86)</f>
        <v>0</v>
      </c>
      <c r="AM88" s="2142"/>
      <c r="AN88" s="2143">
        <f>SUM(AN32:AN87)</f>
        <v>0</v>
      </c>
      <c r="AO88" s="2144"/>
      <c r="AP88" s="2145">
        <f>SUM(AP32:AP86)</f>
        <v>0</v>
      </c>
      <c r="AQ88" s="2256"/>
      <c r="AR88" s="2257">
        <f>SUM(AR32:AR87)</f>
        <v>0</v>
      </c>
      <c r="AS88" s="2258"/>
      <c r="AT88" s="2259">
        <f>SUM(AT32:AT86)</f>
        <v>0</v>
      </c>
      <c r="AU88" s="2265"/>
      <c r="AV88" s="2266">
        <f>SUM(AV32:AV87)</f>
        <v>0</v>
      </c>
      <c r="AW88" s="2267"/>
      <c r="AX88" s="2268">
        <f>SUM(AX32:AX86)</f>
        <v>0</v>
      </c>
      <c r="AY88" s="2287"/>
      <c r="AZ88" s="2288">
        <f>SUM(AZ32:AZ87)</f>
        <v>0</v>
      </c>
      <c r="BA88" s="2289"/>
      <c r="BB88" s="2290">
        <f>SUM(BB32:BB86)</f>
        <v>0</v>
      </c>
      <c r="BC88" s="2277"/>
      <c r="BD88" s="2278">
        <f>SUM(BD32:BD87)</f>
        <v>0</v>
      </c>
      <c r="BE88" s="2279"/>
      <c r="BF88" s="2280">
        <f>SUM(BF32:BF86)</f>
        <v>0</v>
      </c>
      <c r="BG88" s="2177" t="s">
        <v>3609</v>
      </c>
      <c r="BH88" s="2161"/>
      <c r="BI88" s="2165">
        <f t="shared" ref="BI88" si="82">IFERROR(AJ88,0)+IFERROR(AN88,0)+IFERROR(AR88,0)+IFERROR(AV88,0)+IFERROR(BD88,0)</f>
        <v>0</v>
      </c>
      <c r="BJ88" s="2377">
        <f>IFERROR(AL88,0)+IFERROR(AP88,0)+IFERROR(AT88,0)+IFERROR(AX88,0)+IFERROR(BF88,0)</f>
        <v>0</v>
      </c>
      <c r="BK88" s="2583" t="str" cm="1">
        <f t="array" aca="1" ref="BK88" ca="1">" ▲ "&amp;IF(SUMPRODUCT((BK32:BK86&lt;&gt;"")*(UPPER(TRIM(SUBSTITUTE(BK32:BK86,CHAR(160),"")))&lt;&gt;"OK"))=0,"OK",SUMPRODUCT((BK32:BK86&lt;&gt;"")*(UPPER(TRIM(SUBSTITUTE(BK32:BK86,CHAR(160),"")))&lt;&gt;"OK"))&amp;" erreur"&amp;IF(SUMPRODUCT((BK32:BK86&lt;&gt;"")*(UPPER(TRIM(SUBSTITUTE(BK32:BK86,CHAR(160),"")))&lt;&gt;"OK"))&gt;1,"s",""))</f>
        <v xml:space="preserve"> ▲ OK</v>
      </c>
      <c r="BL88" s="4921"/>
      <c r="BM88" s="72" t="str">
        <f t="shared" si="78"/>
        <v>A</v>
      </c>
      <c r="BN88" s="5"/>
      <c r="BO88" s="3"/>
      <c r="BP88" s="176" cm="1">
        <f t="array" ref="BP88">SUMPRODUCT(LEN(BQ88:BW88))</f>
        <v>0</v>
      </c>
      <c r="BQ88" s="177"/>
      <c r="BR88" s="178"/>
      <c r="BS88" s="178"/>
      <c r="BT88" s="178"/>
      <c r="BU88" s="178"/>
      <c r="BV88" s="178"/>
      <c r="BW88" s="179"/>
      <c r="BX88" s="3"/>
      <c r="BZ88" s="2972"/>
      <c r="CA88" s="2972"/>
      <c r="CB88" s="2969"/>
      <c r="CC88" s="2972"/>
      <c r="CD88" s="2946" t="str">
        <f t="shared" si="27"/>
        <v/>
      </c>
      <c r="CE88" s="2950" t="str">
        <f t="shared" si="28"/>
        <v/>
      </c>
      <c r="CF88" s="2951" t="str">
        <f>IF(LEN(TRIM(CK88))&gt;0,MAX(CF29:CF87)+1,"")</f>
        <v/>
      </c>
      <c r="CG88" s="2906" t="str">
        <f>IFERROR(INDEX(CK30:CK299,MATCH(ROW()-ROW(CK30)+1,CF30:CF299,0)),"")</f>
        <v/>
      </c>
      <c r="CH88" s="2973"/>
      <c r="CI88" s="2972"/>
      <c r="CJ88" s="2963"/>
      <c r="CK88" s="2961" t="str">
        <f>IF(OR(CL87="",CJ86=""),"",IF(LEN(CL87)&lt;=CJ86,CL87,IFERROR(LEFT(CL87,FIND("♦",SUBSTITUTE(LEFT(CL87,CJ86+1)," ","♦",LEN(LEFT(CL87,CJ86+1))-LEN(SUBSTITUTE(LEFT(CL87,CJ86+1)," ",""))))),LEFT(CL87,IFERROR(FIND(" ",CL87)-1,LEN(CL87))))))</f>
        <v/>
      </c>
      <c r="CL88" s="2961" t="str">
        <f t="shared" si="81"/>
        <v/>
      </c>
      <c r="CM88" s="2975"/>
      <c r="CN88" s="2968"/>
      <c r="CO88" s="2969"/>
      <c r="CP88" s="3"/>
      <c r="CQ88" s="2553" t="s">
        <v>3958</v>
      </c>
      <c r="CR88" s="97"/>
      <c r="CS88" s="97"/>
      <c r="CT88" s="97"/>
      <c r="CU88" s="2550"/>
      <c r="CV88" s="3"/>
      <c r="CW88" s="10">
        <v>1</v>
      </c>
    </row>
    <row r="89" spans="1:101" ht="21" customHeight="1">
      <c r="A89" s="3"/>
      <c r="B89" s="72" t="s">
        <v>24</v>
      </c>
      <c r="C89" s="2586" t="str">
        <f>C31</f>
        <v>🅐</v>
      </c>
      <c r="D89" s="2586" t="str">
        <f t="shared" ref="D89:H89" si="83">D31</f>
        <v>🅑</v>
      </c>
      <c r="E89" s="2586" t="str">
        <f t="shared" si="83"/>
        <v>🅒</v>
      </c>
      <c r="F89" s="2586" t="str">
        <f t="shared" si="83"/>
        <v>🅓</v>
      </c>
      <c r="G89" s="2586" t="str">
        <f t="shared" si="83"/>
        <v>🅔</v>
      </c>
      <c r="H89" s="2586" t="str">
        <f t="shared" si="83"/>
        <v>🅕</v>
      </c>
      <c r="I89" s="2454"/>
      <c r="J89" s="2454"/>
      <c r="K89" s="2454"/>
      <c r="L89" s="2454"/>
      <c r="M89" s="2455"/>
      <c r="N89" s="2454"/>
      <c r="O89" s="2454"/>
      <c r="P89" s="2455"/>
      <c r="Q89" s="2456"/>
      <c r="R89" s="2456"/>
      <c r="S89" s="2456"/>
      <c r="T89" s="2456"/>
      <c r="U89" s="2456"/>
      <c r="V89" s="2456"/>
      <c r="W89" s="2456"/>
      <c r="X89" s="2456"/>
      <c r="Y89" s="2456"/>
      <c r="Z89" s="2456"/>
      <c r="AA89" s="2456"/>
      <c r="AB89" s="2459" t="s">
        <v>4072</v>
      </c>
      <c r="AC89" s="2141" t="s">
        <v>3606</v>
      </c>
      <c r="AD89" s="2136" t="s">
        <v>418</v>
      </c>
      <c r="AE89" s="2132" t="s">
        <v>163</v>
      </c>
      <c r="AF89" s="2133" t="s">
        <v>419</v>
      </c>
      <c r="AG89" s="2133" t="s">
        <v>420</v>
      </c>
      <c r="AH89" s="2133" t="s">
        <v>3561</v>
      </c>
      <c r="AI89" s="2135" t="s">
        <v>464</v>
      </c>
      <c r="AJ89" s="2139" t="s">
        <v>3565</v>
      </c>
      <c r="AK89" s="2139" t="s">
        <v>468</v>
      </c>
      <c r="AL89" s="2139" t="s">
        <v>3566</v>
      </c>
      <c r="AM89" s="2139" t="s">
        <v>3567</v>
      </c>
      <c r="AN89" s="2139" t="s">
        <v>467</v>
      </c>
      <c r="AO89" s="2139" t="s">
        <v>465</v>
      </c>
      <c r="AP89" s="2139" t="s">
        <v>466</v>
      </c>
      <c r="AQ89" s="2137" t="s">
        <v>421</v>
      </c>
      <c r="AR89" s="2134" t="s">
        <v>469</v>
      </c>
      <c r="AS89" s="2134" t="s">
        <v>422</v>
      </c>
      <c r="AT89" s="2137" t="s">
        <v>470</v>
      </c>
      <c r="AU89" s="2320" t="s">
        <v>426</v>
      </c>
      <c r="AV89" s="2320" t="s">
        <v>427</v>
      </c>
      <c r="AW89" s="2320" t="s">
        <v>430</v>
      </c>
      <c r="AX89" s="2320" t="s">
        <v>428</v>
      </c>
      <c r="AY89" s="2320" t="s">
        <v>425</v>
      </c>
      <c r="AZ89" s="2320" t="s">
        <v>429</v>
      </c>
      <c r="BA89" s="2320" t="s">
        <v>431</v>
      </c>
      <c r="BB89" s="2138" t="s">
        <v>3563</v>
      </c>
      <c r="BC89" s="2163" t="s">
        <v>3564</v>
      </c>
      <c r="BD89" s="2163" t="s">
        <v>423</v>
      </c>
      <c r="BE89" s="2163" t="s">
        <v>424</v>
      </c>
      <c r="BF89" s="2140" t="s">
        <v>3562</v>
      </c>
      <c r="BG89" s="2321" t="s">
        <v>3614</v>
      </c>
      <c r="BH89" s="2164" t="s">
        <v>3568</v>
      </c>
      <c r="BI89" s="2140" t="s">
        <v>3753</v>
      </c>
      <c r="BJ89" s="2140" t="s">
        <v>3748</v>
      </c>
      <c r="BK89" s="2140" t="s">
        <v>3751</v>
      </c>
      <c r="BL89" s="4921"/>
      <c r="BM89" s="72" t="str">
        <f t="shared" si="78"/>
        <v>A</v>
      </c>
      <c r="BN89" s="5"/>
      <c r="BO89" s="3"/>
      <c r="BP89" s="176" cm="1">
        <f t="array" ref="BP89">SUMPRODUCT(LEN(BQ89:BW89))</f>
        <v>0</v>
      </c>
      <c r="BQ89" s="177"/>
      <c r="BR89" s="178"/>
      <c r="BS89" s="178"/>
      <c r="BT89" s="178"/>
      <c r="BU89" s="178"/>
      <c r="BV89" s="178"/>
      <c r="BW89" s="179"/>
      <c r="BX89" s="3"/>
      <c r="BZ89" s="2972"/>
      <c r="CA89" s="2972"/>
      <c r="CB89" s="2969"/>
      <c r="CC89" s="2972"/>
      <c r="CD89" s="2946" t="str">
        <f t="shared" si="27"/>
        <v/>
      </c>
      <c r="CE89" s="2950" t="str">
        <f t="shared" si="28"/>
        <v/>
      </c>
      <c r="CF89" s="2951" t="str">
        <f>IF(LEN(TRIM(CK89))&gt;0,MAX(CF29:CF88)+1,"")</f>
        <v/>
      </c>
      <c r="CG89" s="2906" t="str">
        <f>IFERROR(INDEX(CK30:CK299,MATCH(ROW()-ROW(CK30)+1,CF30:CF299,0)),"")</f>
        <v/>
      </c>
      <c r="CH89" s="2973"/>
      <c r="CI89" s="2972"/>
      <c r="CJ89" s="2964"/>
      <c r="CK89" s="2961" t="str">
        <f>IF(OR(CL88="",CJ86=""),"",IF(LEN(CL88)&lt;=CJ86,CL88,IFERROR(LEFT(CL88,FIND("♦",SUBSTITUTE(LEFT(CL88,CJ86+1)," ","♦",LEN(LEFT(CL88,CJ86+1))-LEN(SUBSTITUTE(LEFT(CL88,CJ86+1)," ",""))))),LEFT(CL88,IFERROR(FIND(" ",CL88)-1,LEN(CL88))))))</f>
        <v/>
      </c>
      <c r="CL89" s="2961" t="str">
        <f t="shared" si="81"/>
        <v/>
      </c>
      <c r="CM89" s="2975"/>
      <c r="CN89" s="2968"/>
      <c r="CO89" s="2969"/>
      <c r="CP89" s="3"/>
      <c r="CQ89" s="2553" t="s">
        <v>3959</v>
      </c>
      <c r="CR89" s="97"/>
      <c r="CS89" s="97"/>
      <c r="CT89" s="97"/>
      <c r="CU89" s="2550"/>
      <c r="CV89" s="3"/>
      <c r="CW89" s="10">
        <v>1</v>
      </c>
    </row>
    <row r="90" spans="1:101" ht="21" customHeight="1">
      <c r="A90" s="3"/>
      <c r="B90" s="72" t="s">
        <v>24</v>
      </c>
      <c r="C90" s="2454"/>
      <c r="D90" s="2587" t="s">
        <v>3747</v>
      </c>
      <c r="E90" s="2454"/>
      <c r="F90" s="2454"/>
      <c r="G90" s="2454"/>
      <c r="H90" s="2454"/>
      <c r="I90" s="2454"/>
      <c r="J90" s="2454"/>
      <c r="K90" s="2454"/>
      <c r="L90" s="2458"/>
      <c r="M90" s="2455"/>
      <c r="N90" s="2454"/>
      <c r="O90" s="2454"/>
      <c r="P90" s="2455"/>
      <c r="Q90" s="2456"/>
      <c r="R90" s="2456"/>
      <c r="S90" s="2456"/>
      <c r="T90" s="2456"/>
      <c r="U90" s="2456"/>
      <c r="V90" s="2456"/>
      <c r="W90" s="2456"/>
      <c r="X90" s="2456"/>
      <c r="Y90" s="2456"/>
      <c r="Z90" s="2456"/>
      <c r="AA90" s="2456"/>
      <c r="AB90" s="2459" t="s">
        <v>4073</v>
      </c>
      <c r="AC90" s="2141" t="s">
        <v>3607</v>
      </c>
      <c r="AD90" s="2136" t="s">
        <v>418</v>
      </c>
      <c r="AE90" s="2132" t="s">
        <v>163</v>
      </c>
      <c r="AF90" s="2133" t="s">
        <v>3569</v>
      </c>
      <c r="AG90" s="2133" t="s">
        <v>3570</v>
      </c>
      <c r="AH90" s="2133" t="s">
        <v>3571</v>
      </c>
      <c r="AI90" s="2135" t="s">
        <v>464</v>
      </c>
      <c r="AJ90" s="2139" t="s">
        <v>3574</v>
      </c>
      <c r="AK90" s="2135" t="s">
        <v>3575</v>
      </c>
      <c r="AL90" s="2139" t="s">
        <v>3566</v>
      </c>
      <c r="AM90" s="2139" t="s">
        <v>3567</v>
      </c>
      <c r="AN90" s="2139" t="s">
        <v>3576</v>
      </c>
      <c r="AO90" s="2139" t="s">
        <v>3577</v>
      </c>
      <c r="AP90" s="2139" t="s">
        <v>3578</v>
      </c>
      <c r="AQ90" s="2137" t="s">
        <v>421</v>
      </c>
      <c r="AR90" s="2134" t="s">
        <v>469</v>
      </c>
      <c r="AS90" s="2134" t="s">
        <v>422</v>
      </c>
      <c r="AT90" s="2137" t="s">
        <v>470</v>
      </c>
      <c r="AU90" s="2320" t="s">
        <v>474</v>
      </c>
      <c r="AV90" s="2320" t="s">
        <v>475</v>
      </c>
      <c r="AW90" s="2320" t="s">
        <v>478</v>
      </c>
      <c r="AX90" s="2320" t="s">
        <v>476</v>
      </c>
      <c r="AY90" s="2320" t="s">
        <v>473</v>
      </c>
      <c r="AZ90" s="2320" t="s">
        <v>477</v>
      </c>
      <c r="BA90" s="2320" t="s">
        <v>479</v>
      </c>
      <c r="BB90" s="2138" t="s">
        <v>3572</v>
      </c>
      <c r="BC90" s="2138" t="s">
        <v>3573</v>
      </c>
      <c r="BD90" s="2138" t="s">
        <v>471</v>
      </c>
      <c r="BE90" s="2138" t="s">
        <v>472</v>
      </c>
      <c r="BF90" s="2140" t="s">
        <v>3579</v>
      </c>
      <c r="BG90" s="2321" t="s">
        <v>3614</v>
      </c>
      <c r="BH90" s="2140" t="s">
        <v>3568</v>
      </c>
      <c r="BI90" s="2140" t="s">
        <v>3753</v>
      </c>
      <c r="BJ90" s="2140" t="s">
        <v>3749</v>
      </c>
      <c r="BK90" s="2140" t="s">
        <v>3751</v>
      </c>
      <c r="BL90" s="4921"/>
      <c r="BM90" s="72" t="str">
        <f t="shared" si="78"/>
        <v>A</v>
      </c>
      <c r="BN90" s="5"/>
      <c r="BO90" s="3"/>
      <c r="BP90" s="176" cm="1">
        <f t="array" ref="BP90">SUMPRODUCT(LEN(BQ90:BW90))</f>
        <v>0</v>
      </c>
      <c r="BQ90" s="177"/>
      <c r="BR90" s="178"/>
      <c r="BS90" s="178"/>
      <c r="BT90" s="178"/>
      <c r="BU90" s="178"/>
      <c r="BV90" s="178"/>
      <c r="BW90" s="179"/>
      <c r="BX90" s="3"/>
      <c r="BZ90" s="2972"/>
      <c r="CA90" s="2972"/>
      <c r="CB90" s="2969"/>
      <c r="CC90" s="2972"/>
      <c r="CD90" s="2946" t="str">
        <f t="shared" si="27"/>
        <v/>
      </c>
      <c r="CE90" s="2950" t="str">
        <f t="shared" si="28"/>
        <v/>
      </c>
      <c r="CF90" s="2951">
        <f>IF(LEN(TRIM(CK90))&gt;0,MAX(CF29:CF89)+1,"")</f>
        <v>14</v>
      </c>
      <c r="CG90" s="2906" t="str">
        <f>IFERROR(INDEX(CK30:CK299,MATCH(ROW()-ROW(CK30)+1,CF30:CF299,0)),"")</f>
        <v/>
      </c>
      <c r="CH90" s="2973"/>
      <c r="CI90" s="2972"/>
      <c r="CJ90" s="2370" t="str">
        <f>(SUBSTITUTE(SUBSTITUTE(CB40,CHAR(13)&amp;CHAR(10)," "),CHAR(10)," "))</f>
        <v>6. Portez à ébullition, puis baissez le feu et laissez mijoter à feu doux pendant environ 3 heures, en remuant de temps en temps. La viande doit être tendre et la sauce onctueuse.</v>
      </c>
      <c r="CK90" s="2907" t="str">
        <f>IF(OR(CJ91="",CJ92=""),"",IF(LEN(CJ91)&lt;=CJ92,CJ91,IFERROR(LEFT(CJ91,FIND("♦",SUBSTITUTE(LEFT(CJ91,CJ92+1)," ","♦",LEN(LEFT(CJ91,CJ92+1))-LEN(SUBSTITUTE(LEFT(CJ91,CJ92+1)," ",""))))),LEFT(CJ91,IFERROR(FIND(" ",CJ91)-1,LEN(CJ91))))))</f>
        <v xml:space="preserve">6 Portez à ébullition puis baissez le feu et laissez mijoter à feu doux pendant environ 3 heures en </v>
      </c>
      <c r="CL90" s="2908" t="str">
        <f>IF(CK90="","",TRIM(RIGHT(CJ91,LEN(CJ91)-LEN(CK90))))</f>
        <v>remuant de temps en temps La viande doit être tendre et la sauce onctueuse</v>
      </c>
      <c r="CM90" s="2952" t="str">
        <f>CC40</f>
        <v xml:space="preserve"> ◄ ligne 40</v>
      </c>
      <c r="CN90" s="2968"/>
      <c r="CO90" s="2969"/>
      <c r="CP90" s="3"/>
      <c r="CQ90" s="2553" t="s">
        <v>3960</v>
      </c>
      <c r="CR90" s="97"/>
      <c r="CS90" s="97"/>
      <c r="CT90" s="97"/>
      <c r="CU90" s="2550"/>
      <c r="CV90" s="3"/>
      <c r="CW90" s="10">
        <v>1</v>
      </c>
    </row>
    <row r="91" spans="1:101" ht="21" customHeight="1">
      <c r="A91" s="3"/>
      <c r="B91" s="72" t="s">
        <v>24</v>
      </c>
      <c r="C91" s="2454"/>
      <c r="D91" s="4933" t="s">
        <v>3738</v>
      </c>
      <c r="E91" s="4933"/>
      <c r="F91" s="4933"/>
      <c r="G91" s="4933"/>
      <c r="H91" s="4933"/>
      <c r="I91" s="4933"/>
      <c r="J91" s="4933"/>
      <c r="K91" s="4933"/>
      <c r="L91" s="4933"/>
      <c r="M91" s="4933"/>
      <c r="N91" s="4933"/>
      <c r="O91" s="4933"/>
      <c r="P91" s="4933"/>
      <c r="Q91" s="4933"/>
      <c r="R91" s="4933"/>
      <c r="S91" s="4933"/>
      <c r="T91" s="4933"/>
      <c r="U91" s="4933"/>
      <c r="V91" s="4933"/>
      <c r="W91" s="4933"/>
      <c r="X91" s="2456"/>
      <c r="Y91" s="2456"/>
      <c r="Z91" s="2456"/>
      <c r="AA91" s="2456"/>
      <c r="AB91" s="2456"/>
      <c r="AC91" s="2141" t="s">
        <v>3608</v>
      </c>
      <c r="AD91" s="2136" t="s">
        <v>418</v>
      </c>
      <c r="AE91" s="2132" t="s">
        <v>163</v>
      </c>
      <c r="AF91" s="2133" t="s">
        <v>3580</v>
      </c>
      <c r="AG91" s="2133" t="s">
        <v>3581</v>
      </c>
      <c r="AH91" s="2133" t="s">
        <v>3582</v>
      </c>
      <c r="AI91" s="2135" t="s">
        <v>3594</v>
      </c>
      <c r="AJ91" s="2139" t="s">
        <v>3595</v>
      </c>
      <c r="AK91" s="2135" t="s">
        <v>3596</v>
      </c>
      <c r="AL91" s="2139" t="s">
        <v>3597</v>
      </c>
      <c r="AM91" s="2139" t="s">
        <v>3598</v>
      </c>
      <c r="AN91" s="2139" t="s">
        <v>3599</v>
      </c>
      <c r="AO91" s="2139" t="s">
        <v>3600</v>
      </c>
      <c r="AP91" s="2139" t="s">
        <v>3601</v>
      </c>
      <c r="AQ91" s="2137" t="s">
        <v>421</v>
      </c>
      <c r="AR91" s="2134" t="s">
        <v>469</v>
      </c>
      <c r="AS91" s="2134" t="s">
        <v>422</v>
      </c>
      <c r="AT91" s="2137" t="s">
        <v>470</v>
      </c>
      <c r="AU91" s="2320" t="s">
        <v>3583</v>
      </c>
      <c r="AV91" s="2320" t="s">
        <v>3584</v>
      </c>
      <c r="AW91" s="2320" t="s">
        <v>3585</v>
      </c>
      <c r="AX91" s="2320" t="s">
        <v>3586</v>
      </c>
      <c r="AY91" s="2320" t="s">
        <v>3587</v>
      </c>
      <c r="AZ91" s="2320" t="s">
        <v>3588</v>
      </c>
      <c r="BA91" s="2320" t="s">
        <v>3589</v>
      </c>
      <c r="BB91" s="2138" t="s">
        <v>3590</v>
      </c>
      <c r="BC91" s="2138" t="s">
        <v>3591</v>
      </c>
      <c r="BD91" s="2138" t="s">
        <v>3592</v>
      </c>
      <c r="BE91" s="2138" t="s">
        <v>3593</v>
      </c>
      <c r="BF91" s="2140" t="s">
        <v>3602</v>
      </c>
      <c r="BG91" s="2321" t="s">
        <v>3614</v>
      </c>
      <c r="BH91" s="2140" t="s">
        <v>3568</v>
      </c>
      <c r="BI91" s="2140" t="s">
        <v>3753</v>
      </c>
      <c r="BJ91" s="2140" t="s">
        <v>3750</v>
      </c>
      <c r="BK91" s="2140" t="s">
        <v>3752</v>
      </c>
      <c r="BL91" s="4921"/>
      <c r="BM91" s="72" t="str">
        <f t="shared" si="78"/>
        <v>A</v>
      </c>
      <c r="BN91" s="5"/>
      <c r="BO91" s="3"/>
      <c r="BP91" s="176" cm="1">
        <f t="array" ref="BP91">SUMPRODUCT(LEN(BQ91:BW91))</f>
        <v>0</v>
      </c>
      <c r="BQ91" s="177"/>
      <c r="BR91" s="178"/>
      <c r="BS91" s="178"/>
      <c r="BT91" s="178"/>
      <c r="BU91" s="178"/>
      <c r="BV91" s="178"/>
      <c r="BW91" s="179"/>
      <c r="BX91" s="3"/>
      <c r="BZ91" s="2972"/>
      <c r="CA91" s="2972"/>
      <c r="CB91" s="2969"/>
      <c r="CC91" s="2972"/>
      <c r="CD91" s="2946" t="str">
        <f t="shared" si="27"/>
        <v/>
      </c>
      <c r="CE91" s="2950" t="str">
        <f t="shared" si="28"/>
        <v/>
      </c>
      <c r="CF91" s="2951">
        <f>IF(LEN(TRIM(CK91))&gt;0,MAX(CF29:CF90)+1,"")</f>
        <v>15</v>
      </c>
      <c r="CG91" s="2906" t="str">
        <f>IFERROR(INDEX(CK30:CK299,MATCH(ROW()-ROW(CK30)+1,CF30:CF299,0)),"")</f>
        <v/>
      </c>
      <c r="CH91" s="2973"/>
      <c r="CI91" s="2972"/>
      <c r="CJ91" s="2907" t="str">
        <f>TRIM(SUBSTITUTE(SUBSTITUTE(SUBSTITUTE(SUBSTITUTE(IF(OR(LEFT(CJ90,1)="-",LEFT(CJ90,1)="="),MID(CJ90,2,9999),CJ90),CHAR(160)," "),","," "),";"," "),"."," "))</f>
        <v>6 Portez à ébullition puis baissez le feu et laissez mijoter à feu doux pendant environ 3 heures en remuant de temps en temps La viande doit être tendre et la sauce onctueuse</v>
      </c>
      <c r="CK91" s="2908" t="str">
        <f>IF(OR(CL90="",CJ92=""),"",IF(LEN(CL90)&lt;=CJ92,CL90,IFERROR(LEFT(CL90,FIND("♦",SUBSTITUTE(LEFT(CL90,CJ92+1)," ","♦",LEN(LEFT(CL90,CJ92+1))-LEN(SUBSTITUTE(LEFT(CL90,CJ92+1)," ",""))))),LEFT(CL90,IFERROR(FIND(" ",CL90)-1,LEN(CL90))))))</f>
        <v>remuant de temps en temps La viande doit être tendre et la sauce onctueuse</v>
      </c>
      <c r="CL91" s="2908" t="str">
        <f>IF(CK91="","",TRIM(RIGHT(CL90,LEN(CL90)-LEN(CK91))))</f>
        <v/>
      </c>
      <c r="CM91" s="2974"/>
      <c r="CN91" s="2968"/>
      <c r="CO91" s="2969"/>
      <c r="CP91" s="3"/>
      <c r="CQ91" s="2553" t="s">
        <v>3961</v>
      </c>
      <c r="CR91" s="97"/>
      <c r="CS91" s="2554" t="s">
        <v>3962</v>
      </c>
      <c r="CT91" s="2555"/>
      <c r="CU91" s="2556" t="s">
        <v>3963</v>
      </c>
      <c r="CV91" s="3"/>
      <c r="CW91" s="10">
        <v>1</v>
      </c>
    </row>
    <row r="92" spans="1:101" ht="21" customHeight="1" thickBot="1">
      <c r="A92" s="3"/>
      <c r="B92" s="72" t="s">
        <v>24</v>
      </c>
      <c r="C92" s="2454"/>
      <c r="D92" s="4933"/>
      <c r="E92" s="4933"/>
      <c r="F92" s="4933"/>
      <c r="G92" s="4933"/>
      <c r="H92" s="4933"/>
      <c r="I92" s="4933"/>
      <c r="J92" s="4933"/>
      <c r="K92" s="4933"/>
      <c r="L92" s="4933"/>
      <c r="M92" s="4933"/>
      <c r="N92" s="4933"/>
      <c r="O92" s="4933"/>
      <c r="P92" s="4933"/>
      <c r="Q92" s="4933"/>
      <c r="R92" s="4933"/>
      <c r="S92" s="4933"/>
      <c r="T92" s="4933"/>
      <c r="U92" s="4933"/>
      <c r="V92" s="4933"/>
      <c r="W92" s="4933"/>
      <c r="X92" s="2595" t="str">
        <f ca="1">_xlfn.FORMULATEXT(X93)</f>
        <v>=NBCAR(D91)</v>
      </c>
      <c r="Y92" s="2456"/>
      <c r="Z92" s="2456"/>
      <c r="AA92" s="2456"/>
      <c r="AB92" s="2456"/>
      <c r="AC92" s="2456"/>
      <c r="AD92" s="2372">
        <v>1</v>
      </c>
      <c r="AE92" s="2373">
        <v>1E-3</v>
      </c>
      <c r="AF92" s="2373">
        <v>0.25</v>
      </c>
      <c r="AG92" s="2373">
        <v>0.5</v>
      </c>
      <c r="AH92" s="2373">
        <v>0.33300000000000002</v>
      </c>
      <c r="AI92" s="2372">
        <v>2.835E-2</v>
      </c>
      <c r="AJ92" s="2373">
        <v>1.4E-2</v>
      </c>
      <c r="AK92" s="2373">
        <v>0.22500000000000001</v>
      </c>
      <c r="AL92" s="2373">
        <v>0.11799999999999999</v>
      </c>
      <c r="AM92" s="2373">
        <v>5.8999999999999997E-2</v>
      </c>
      <c r="AN92" s="2373">
        <v>0.23</v>
      </c>
      <c r="AO92" s="2373">
        <v>0.13</v>
      </c>
      <c r="AP92" s="2373">
        <v>0.2</v>
      </c>
      <c r="AQ92" s="2374">
        <v>1</v>
      </c>
      <c r="AR92" s="2374">
        <v>0.1</v>
      </c>
      <c r="AS92" s="2374">
        <v>0.01</v>
      </c>
      <c r="AT92" s="2374">
        <v>1E-3</v>
      </c>
      <c r="AU92" s="2374">
        <v>0.25</v>
      </c>
      <c r="AV92" s="2374">
        <v>0.5</v>
      </c>
      <c r="AW92" s="2374">
        <v>0.1</v>
      </c>
      <c r="AX92" s="2374">
        <v>0.33300000000000002</v>
      </c>
      <c r="AY92" s="2374">
        <v>1.4999999999999999E-2</v>
      </c>
      <c r="AZ92" s="2374">
        <v>0.2</v>
      </c>
      <c r="BA92" s="2374">
        <v>0.22500000000000001</v>
      </c>
      <c r="BB92" s="2374">
        <v>0.11799999999999999</v>
      </c>
      <c r="BC92" s="2374">
        <v>0.25</v>
      </c>
      <c r="BD92" s="2374">
        <v>4.9299999999999995E-3</v>
      </c>
      <c r="BE92" s="2374">
        <v>5.0000000000000001E-3</v>
      </c>
      <c r="BF92" s="2374">
        <v>1E-3</v>
      </c>
      <c r="BG92" s="2374">
        <v>2E-3</v>
      </c>
      <c r="BH92" s="2374">
        <v>4.3999999999999997E-2</v>
      </c>
      <c r="BI92" s="2374">
        <v>0.15</v>
      </c>
      <c r="BJ92" s="2374">
        <v>0.23699999999999999</v>
      </c>
      <c r="BK92" s="2375">
        <v>0.47299999999999998</v>
      </c>
      <c r="BL92" s="4921"/>
      <c r="BM92" s="72" t="str">
        <f t="shared" si="78"/>
        <v>A</v>
      </c>
      <c r="BN92" s="5"/>
      <c r="BO92" s="3"/>
      <c r="BP92" s="176" cm="1">
        <f t="array" ref="BP92">SUMPRODUCT(LEN(BQ92:BW92))</f>
        <v>0</v>
      </c>
      <c r="BQ92" s="177"/>
      <c r="BR92" s="178"/>
      <c r="BS92" s="178"/>
      <c r="BT92" s="178"/>
      <c r="BU92" s="178"/>
      <c r="BV92" s="178"/>
      <c r="BW92" s="179"/>
      <c r="BX92" s="3"/>
      <c r="BZ92" s="2972"/>
      <c r="CA92" s="2972"/>
      <c r="CB92" s="2969"/>
      <c r="CC92" s="2972"/>
      <c r="CD92" s="2946" t="str">
        <f t="shared" si="27"/>
        <v/>
      </c>
      <c r="CE92" s="2950" t="str">
        <f t="shared" si="28"/>
        <v/>
      </c>
      <c r="CF92" s="2951" t="str">
        <f>IF(LEN(TRIM(CK92))&gt;0,MAX(CF29:CF91)+1,"")</f>
        <v/>
      </c>
      <c r="CG92" s="2906" t="str">
        <f>IFERROR(INDEX(CK30:CK299,MATCH(ROW()-ROW(CK30)+1,CF30:CF299,0)),"")</f>
        <v/>
      </c>
      <c r="CH92" s="2973"/>
      <c r="CI92" s="2972"/>
      <c r="CJ92" s="2909">
        <f>CG17</f>
        <v>100</v>
      </c>
      <c r="CK92" s="2908" t="str">
        <f>IF(OR(CL91="",CJ92=""),"",IF(LEN(CL91)&lt;=CJ92,CL91,IFERROR(LEFT(CL91,FIND("♦",SUBSTITUTE(LEFT(CL91,CJ92+1)," ","♦",LEN(LEFT(CL91,CJ92+1))-LEN(SUBSTITUTE(LEFT(CL91,CJ92+1)," ",""))))),LEFT(CL91,IFERROR(FIND(" ",CL91)-1,LEN(CL91))))))</f>
        <v/>
      </c>
      <c r="CL92" s="2908" t="str">
        <f t="shared" ref="CL92:CL95" si="84">IF(CK92="","",TRIM(RIGHT(CL91,LEN(CL91)-LEN(CK92))))</f>
        <v/>
      </c>
      <c r="CM92" s="2974"/>
      <c r="CN92" s="2968"/>
      <c r="CO92" s="2969"/>
      <c r="CP92" s="3"/>
      <c r="CQ92" s="2557" t="s">
        <v>3964</v>
      </c>
      <c r="CR92" s="2558"/>
      <c r="CS92" s="2559" t="str" cm="1">
        <f t="array" ref="CS92">IF(TRIM(CQ92)="","&lt; VIDE",IF(SUMPRODUCT((UPPER(TRIM($BA$92:CQ92))=UPPER(TRIM(CQ92)))*1)&gt;1,"◄ Doublon","Unique"))</f>
        <v>Unique</v>
      </c>
      <c r="CT92" s="192" t="s">
        <v>3669</v>
      </c>
      <c r="CU92" s="2560" t="s">
        <v>3965</v>
      </c>
      <c r="CV92" s="3"/>
      <c r="CW92" s="10">
        <v>1</v>
      </c>
    </row>
    <row r="93" spans="1:101" ht="21" customHeight="1">
      <c r="A93" s="3"/>
      <c r="B93" s="72" t="s">
        <v>24</v>
      </c>
      <c r="C93" s="2454"/>
      <c r="D93" s="4933"/>
      <c r="E93" s="4933"/>
      <c r="F93" s="4933"/>
      <c r="G93" s="4933"/>
      <c r="H93" s="4933"/>
      <c r="I93" s="4933"/>
      <c r="J93" s="4933"/>
      <c r="K93" s="4933"/>
      <c r="L93" s="4933"/>
      <c r="M93" s="4933"/>
      <c r="N93" s="4933"/>
      <c r="O93" s="4933"/>
      <c r="P93" s="4933"/>
      <c r="Q93" s="4933"/>
      <c r="R93" s="4933"/>
      <c r="S93" s="4933"/>
      <c r="T93" s="4933"/>
      <c r="U93" s="4933"/>
      <c r="V93" s="4933"/>
      <c r="W93" s="4933"/>
      <c r="X93" s="2457">
        <f>LEN(D91)</f>
        <v>1267</v>
      </c>
      <c r="Y93" s="2456"/>
      <c r="Z93" s="2456"/>
      <c r="AA93" s="2456"/>
      <c r="AB93" s="2456"/>
      <c r="AC93" s="2456"/>
      <c r="AD93" s="284">
        <v>0</v>
      </c>
      <c r="AE93" s="285" t="s">
        <v>4042</v>
      </c>
      <c r="AF93" s="285"/>
      <c r="AG93" s="285"/>
      <c r="AH93" s="285"/>
      <c r="AI93" s="285"/>
      <c r="AJ93" s="285"/>
      <c r="AK93" s="285"/>
      <c r="AL93" s="285"/>
      <c r="AM93" s="285"/>
      <c r="AN93" s="2376"/>
      <c r="AO93" s="286">
        <f>MAX(AD94:AD129)</f>
        <v>2</v>
      </c>
      <c r="AP93" s="285" t="s">
        <v>4042</v>
      </c>
      <c r="AQ93" s="285"/>
      <c r="AR93" s="285"/>
      <c r="AS93" s="285"/>
      <c r="AT93" s="285"/>
      <c r="AU93" s="285"/>
      <c r="AV93" s="285"/>
      <c r="AW93" s="285"/>
      <c r="AX93" s="2376"/>
      <c r="AY93" s="2376"/>
      <c r="AZ93" s="2376"/>
      <c r="BA93" s="286">
        <f>MAX(AO94:AO129)</f>
        <v>4</v>
      </c>
      <c r="BB93" s="285" t="s">
        <v>4042</v>
      </c>
      <c r="BC93" s="286"/>
      <c r="BD93" s="285"/>
      <c r="BE93" s="285"/>
      <c r="BF93" s="285"/>
      <c r="BG93" s="285"/>
      <c r="BH93" s="285"/>
      <c r="BI93" s="285"/>
      <c r="BJ93" s="2584"/>
      <c r="BK93" s="2585" t="str">
        <f>" ▼ Liste des erreurs colonne "&amp;BK1</f>
        <v xml:space="preserve"> ▼ Liste des erreurs colonne BK</v>
      </c>
      <c r="BL93" s="2293"/>
      <c r="BM93" s="188" t="str">
        <f t="shared" si="78"/>
        <v>A</v>
      </c>
      <c r="BN93" s="5"/>
      <c r="BO93" s="3"/>
      <c r="BP93" s="176" cm="1">
        <f t="array" ref="BP93">SUMPRODUCT(LEN(BQ93:BW93))</f>
        <v>0</v>
      </c>
      <c r="BQ93" s="177"/>
      <c r="BR93" s="178"/>
      <c r="BS93" s="178"/>
      <c r="BT93" s="178"/>
      <c r="BU93" s="178"/>
      <c r="BV93" s="178"/>
      <c r="BW93" s="179"/>
      <c r="BX93" s="3"/>
      <c r="BZ93" s="2972"/>
      <c r="CA93" s="2972"/>
      <c r="CB93" s="2969"/>
      <c r="CC93" s="2972"/>
      <c r="CD93" s="2946" t="str">
        <f t="shared" si="27"/>
        <v/>
      </c>
      <c r="CE93" s="2950" t="str">
        <f t="shared" si="28"/>
        <v/>
      </c>
      <c r="CF93" s="2951" t="str">
        <f>IF(LEN(TRIM(CK93))&gt;0,MAX(CF29:CF92)+1,"")</f>
        <v/>
      </c>
      <c r="CG93" s="2906" t="str">
        <f>IFERROR(INDEX(CK30:CK299,MATCH(ROW()-ROW(CK30)+1,CF30:CF299,0)),"")</f>
        <v/>
      </c>
      <c r="CH93" s="2973"/>
      <c r="CI93" s="2972"/>
      <c r="CJ93" s="2907"/>
      <c r="CK93" s="2908" t="str">
        <f>IF(OR(CL92="",CJ92=""),"",IF(LEN(CL92)&lt;=CJ92,CL92,IFERROR(LEFT(CL92,FIND("♦",SUBSTITUTE(LEFT(CL92,CJ92+1)," ","♦",LEN(LEFT(CL92,CJ92+1))-LEN(SUBSTITUTE(LEFT(CL92,CJ92+1)," ",""))))),LEFT(CL92,IFERROR(FIND(" ",CL92)-1,LEN(CL92))))))</f>
        <v/>
      </c>
      <c r="CL93" s="2908" t="str">
        <f t="shared" si="84"/>
        <v/>
      </c>
      <c r="CM93" s="2974"/>
      <c r="CN93" s="2968"/>
      <c r="CO93" s="2969"/>
      <c r="CP93" s="3"/>
      <c r="CQ93" s="2561" t="s">
        <v>3966</v>
      </c>
      <c r="CR93" s="2558">
        <v>2409</v>
      </c>
      <c r="CS93" s="2559" t="str" cm="1">
        <f t="array" ref="CS93">IF(TRIM(CQ93)="","&lt; VIDE",IF(SUMPRODUCT((UPPER(TRIM($BA$92:CQ93))=UPPER(TRIM(CQ93)))*1)&gt;1,"◄ Doublon","Unique"))</f>
        <v>Unique</v>
      </c>
      <c r="CT93" s="192" t="s">
        <v>3670</v>
      </c>
      <c r="CU93" s="2560" t="s">
        <v>3967</v>
      </c>
      <c r="CV93" s="3"/>
      <c r="CW93" s="10">
        <v>1</v>
      </c>
    </row>
    <row r="94" spans="1:101" ht="21" customHeight="1">
      <c r="A94" s="3"/>
      <c r="B94" s="188" t="str">
        <f t="shared" ref="B94:B128" si="85">IF(COUNTA(AE94:AG94,AP94:AQ94,BB94:BF94)&gt;0, "A", "►")</f>
        <v>A</v>
      </c>
      <c r="C94" s="2460"/>
      <c r="D94" s="4933"/>
      <c r="E94" s="4933"/>
      <c r="F94" s="4933"/>
      <c r="G94" s="4933"/>
      <c r="H94" s="4933"/>
      <c r="I94" s="4933"/>
      <c r="J94" s="4933"/>
      <c r="K94" s="4933"/>
      <c r="L94" s="4933"/>
      <c r="M94" s="4933"/>
      <c r="N94" s="4933"/>
      <c r="O94" s="4933"/>
      <c r="P94" s="4933"/>
      <c r="Q94" s="4933"/>
      <c r="R94" s="4933"/>
      <c r="S94" s="4933"/>
      <c r="T94" s="4933"/>
      <c r="U94" s="4933"/>
      <c r="V94" s="4933"/>
      <c r="W94" s="4933"/>
      <c r="X94" s="2461"/>
      <c r="Y94" s="2461"/>
      <c r="Z94" s="2461"/>
      <c r="AA94" s="2461"/>
      <c r="AB94" s="2461"/>
      <c r="AC94" s="2461"/>
      <c r="AD94" s="291" t="str">
        <f>IF(ISBLANK(AE94),"",LARGE(AD93:AD93,1)+1)</f>
        <v/>
      </c>
      <c r="AE94" s="292"/>
      <c r="AF94" s="293" t="s">
        <v>3824</v>
      </c>
      <c r="AG94" s="293"/>
      <c r="AH94" s="293"/>
      <c r="AI94" s="293"/>
      <c r="AJ94" s="293"/>
      <c r="AK94" s="293"/>
      <c r="AL94" s="293"/>
      <c r="AM94" s="293"/>
      <c r="AO94" s="291" t="str">
        <f>IF(ISBLANK(AP94),"",LARGE(AO93:AO93,1)+1)</f>
        <v/>
      </c>
      <c r="AP94" s="292"/>
      <c r="AQ94" s="293" t="s">
        <v>3827</v>
      </c>
      <c r="AR94" s="293"/>
      <c r="AS94" s="293"/>
      <c r="AT94" s="293"/>
      <c r="AU94" s="293"/>
      <c r="AV94" s="293"/>
      <c r="AW94" s="293"/>
      <c r="AX94" s="293"/>
      <c r="AY94" s="293"/>
      <c r="AZ94" s="293"/>
      <c r="BA94" s="291" t="str">
        <f>IF(ISBLANK(BB94),"",LARGE(BA93:BA93,1)+1)</f>
        <v/>
      </c>
      <c r="BB94" s="292"/>
      <c r="BC94" s="293"/>
      <c r="BD94" s="293"/>
      <c r="BE94" s="293"/>
      <c r="BF94" s="293"/>
      <c r="BG94" s="293"/>
      <c r="BH94" s="293"/>
      <c r="BI94" s="293"/>
      <c r="BJ94" s="4926" t="str" cm="1">
        <f t="array" aca="1" ref="BJ94" ca="1">IFERROR(_xlfn.LET(_xlpm.r,BK32:BK86,_xlpm.norm,IF(ISTEXT(_xlpm.r),UPPER(TRIM(SUBSTITUTE(_xlpm.r,CHAR(160),""))),"__NT__"),_xlpm.cond,(_xlpm.r&lt;&gt;"")*(_xlpm.norm&lt;&gt;"OK"),_xlpm.lst,ADDRESS(_xlfn._xlws.FILTER(ROW(_xlpm.r),_xlpm.cond),COLUMN(BK32),4)&amp;" : "&amp;_xlfn._xlws.FILTER(_xlpm.r,_xlpm.cond),_xlpm.n,ROWS(_xlpm.lst),_xlpm.n&amp;" erreur"&amp;IF(_xlpm.n&gt;1,"s","")&amp;CHAR(10)&amp;_xlfn.TEXTJOIN(CHAR(10),TRUE,_xlpm.lst)),"OK")</f>
        <v>OK</v>
      </c>
      <c r="BK94" s="4927"/>
      <c r="BL94" s="4922" t="s">
        <v>4008</v>
      </c>
      <c r="BM94" s="188" t="str">
        <f t="shared" si="78"/>
        <v>A</v>
      </c>
      <c r="BN94" s="5"/>
      <c r="BO94" s="3"/>
      <c r="BP94" s="176" cm="1">
        <f t="array" ref="BP94">SUMPRODUCT(LEN(BQ94:BW94))</f>
        <v>0</v>
      </c>
      <c r="BQ94" s="177"/>
      <c r="BR94" s="178"/>
      <c r="BS94" s="178"/>
      <c r="BT94" s="178"/>
      <c r="BU94" s="178"/>
      <c r="BV94" s="178"/>
      <c r="BW94" s="179"/>
      <c r="BX94" s="2293"/>
      <c r="BZ94" s="2972"/>
      <c r="CA94" s="2972"/>
      <c r="CB94" s="2969"/>
      <c r="CC94" s="2972"/>
      <c r="CD94" s="2946" t="str">
        <f t="shared" si="27"/>
        <v/>
      </c>
      <c r="CE94" s="2950" t="str">
        <f t="shared" si="28"/>
        <v/>
      </c>
      <c r="CF94" s="2951" t="str">
        <f>IF(LEN(TRIM(CK94))&gt;0,MAX(CF29:CF93)+1,"")</f>
        <v/>
      </c>
      <c r="CG94" s="2906" t="str">
        <f>IFERROR(INDEX(CK30:CK299,MATCH(ROW()-ROW(CK30)+1,CF30:CF299,0)),"")</f>
        <v/>
      </c>
      <c r="CH94" s="2973"/>
      <c r="CI94" s="2972"/>
      <c r="CJ94" s="2958"/>
      <c r="CK94" s="2908" t="str">
        <f>IF(OR(CL93="",CJ92=""),"",IF(LEN(CL93)&lt;=CJ92,CL93,IFERROR(LEFT(CL93,FIND("♦",SUBSTITUTE(LEFT(CL93,CJ92+1)," ","♦",LEN(LEFT(CL93,CJ92+1))-LEN(SUBSTITUTE(LEFT(CL93,CJ92+1)," ",""))))),LEFT(CL93,IFERROR(FIND(" ",CL93)-1,LEN(CL93))))))</f>
        <v/>
      </c>
      <c r="CL94" s="2908" t="str">
        <f t="shared" si="84"/>
        <v/>
      </c>
      <c r="CM94" s="2974"/>
      <c r="CN94" s="2968"/>
      <c r="CO94" s="2969"/>
      <c r="CP94" s="2293"/>
      <c r="CQ94" s="2561" t="s">
        <v>3968</v>
      </c>
      <c r="CR94" s="2558">
        <v>90</v>
      </c>
      <c r="CS94" s="2559" t="str" cm="1">
        <f t="array" aca="1" ref="CS94" ca="1">IF(TRIM(CQ94)="","&lt; VIDE",IF(SUMPRODUCT((UPPER(TRIM($BA$92:CQ94))=UPPER(TRIM(CQ94)))*1)&gt;1,"◄ Doublon","Unique"))</f>
        <v>Unique</v>
      </c>
      <c r="CT94" s="192" t="s">
        <v>3671</v>
      </c>
      <c r="CU94" s="2560" t="s">
        <v>3969</v>
      </c>
      <c r="CV94" s="3"/>
      <c r="CW94" s="10">
        <v>1</v>
      </c>
    </row>
    <row r="95" spans="1:101" ht="21" customHeight="1">
      <c r="A95" s="3"/>
      <c r="B95" s="188" t="str">
        <f t="shared" si="85"/>
        <v>A</v>
      </c>
      <c r="C95" s="2460"/>
      <c r="D95" s="4933"/>
      <c r="E95" s="4933"/>
      <c r="F95" s="4933"/>
      <c r="G95" s="4933"/>
      <c r="H95" s="4933"/>
      <c r="I95" s="4933"/>
      <c r="J95" s="4933"/>
      <c r="K95" s="4933"/>
      <c r="L95" s="4933"/>
      <c r="M95" s="4933"/>
      <c r="N95" s="4933"/>
      <c r="O95" s="4933"/>
      <c r="P95" s="4933"/>
      <c r="Q95" s="4933"/>
      <c r="R95" s="4933"/>
      <c r="S95" s="4933"/>
      <c r="T95" s="4933"/>
      <c r="U95" s="4933"/>
      <c r="V95" s="4933"/>
      <c r="W95" s="4933"/>
      <c r="X95" s="2461"/>
      <c r="Y95" s="2461"/>
      <c r="Z95" s="2461"/>
      <c r="AA95" s="2461"/>
      <c r="AB95" s="2461"/>
      <c r="AC95" s="2461"/>
      <c r="AD95" s="291" t="str">
        <f>IF(ISBLANK(AE95),"",LARGE(AD93:AD94,1)+1)</f>
        <v/>
      </c>
      <c r="AE95" s="292"/>
      <c r="AF95" s="293"/>
      <c r="AG95" s="293" t="s">
        <v>3910</v>
      </c>
      <c r="AH95" s="293"/>
      <c r="AI95" s="293"/>
      <c r="AJ95" s="293"/>
      <c r="AK95" s="293"/>
      <c r="AL95" s="293"/>
      <c r="AM95" s="293"/>
      <c r="AO95" s="291" t="str">
        <f>IF(ISBLANK(AP95),"",LARGE(AO93:AO94,1)+1)</f>
        <v/>
      </c>
      <c r="AP95" s="292"/>
      <c r="AQ95" s="293"/>
      <c r="AR95" s="293"/>
      <c r="AS95" s="293"/>
      <c r="AT95" s="293"/>
      <c r="AU95" s="293"/>
      <c r="AV95" s="293"/>
      <c r="AW95" s="293"/>
      <c r="AX95" s="293"/>
      <c r="AY95" s="293"/>
      <c r="AZ95" s="293"/>
      <c r="BA95" s="291" t="str">
        <f>IF(ISBLANK(BB95),"",LARGE(BA93:BA94,1)+1)</f>
        <v/>
      </c>
      <c r="BB95" s="292"/>
      <c r="BC95" s="293"/>
      <c r="BD95" s="293"/>
      <c r="BE95" s="293" t="s">
        <v>3910</v>
      </c>
      <c r="BF95" s="293"/>
      <c r="BG95" s="293"/>
      <c r="BH95" s="293"/>
      <c r="BI95" s="293"/>
      <c r="BJ95" s="4926"/>
      <c r="BK95" s="4927"/>
      <c r="BL95" s="4922"/>
      <c r="BM95" s="188" t="str">
        <f t="shared" si="78"/>
        <v>A</v>
      </c>
      <c r="BN95" s="5"/>
      <c r="BO95" s="3"/>
      <c r="BP95" s="176" cm="1">
        <f t="array" ref="BP95">SUMPRODUCT(LEN(BQ95:BW95))</f>
        <v>0</v>
      </c>
      <c r="BQ95" s="177"/>
      <c r="BR95" s="178"/>
      <c r="BS95" s="178"/>
      <c r="BT95" s="178"/>
      <c r="BU95" s="178"/>
      <c r="BV95" s="178"/>
      <c r="BW95" s="179"/>
      <c r="BX95" s="2293"/>
      <c r="BZ95" s="2972"/>
      <c r="CA95" s="2972"/>
      <c r="CB95" s="2969"/>
      <c r="CC95" s="2972"/>
      <c r="CD95" s="2946" t="str">
        <f t="shared" si="27"/>
        <v/>
      </c>
      <c r="CE95" s="2950" t="str">
        <f t="shared" si="28"/>
        <v/>
      </c>
      <c r="CF95" s="2951" t="str">
        <f>IF(LEN(TRIM(CK95))&gt;0,MAX(CF29:CF94)+1,"")</f>
        <v/>
      </c>
      <c r="CG95" s="2906" t="str">
        <f>IFERROR(INDEX(CK30:CK299,MATCH(ROW()-ROW(CK30)+1,CF30:CF299,0)),"")</f>
        <v/>
      </c>
      <c r="CH95" s="2973"/>
      <c r="CI95" s="2972"/>
      <c r="CJ95" s="2959"/>
      <c r="CK95" s="2908" t="str">
        <f>IF(OR(CL94="",CJ92=""),"",IF(LEN(CL94)&lt;=CJ92,CL94,IFERROR(LEFT(CL94,FIND("♦",SUBSTITUTE(LEFT(CL94,CJ92+1)," ","♦",LEN(LEFT(CL94,CJ92+1))-LEN(SUBSTITUTE(LEFT(CL94,CJ92+1)," ",""))))),LEFT(CL94,IFERROR(FIND(" ",CL94)-1,LEN(CL94))))))</f>
        <v/>
      </c>
      <c r="CL95" s="2908" t="str">
        <f t="shared" si="84"/>
        <v/>
      </c>
      <c r="CM95" s="2974"/>
      <c r="CN95" s="2968"/>
      <c r="CO95" s="2969"/>
      <c r="CP95" s="2293"/>
      <c r="CQ95" s="2561" t="s">
        <v>3970</v>
      </c>
      <c r="CR95" s="2558">
        <v>6</v>
      </c>
      <c r="CS95" s="2559" t="str" cm="1">
        <f t="array" aca="1" ref="CS95" ca="1">IF(TRIM(CQ95)="","&lt; VIDE",IF(SUMPRODUCT((UPPER(TRIM($BA$92:CQ95))=UPPER(TRIM(CQ95)))*1)&gt;1,"◄ Doublon","Unique"))</f>
        <v>Unique</v>
      </c>
      <c r="CT95" s="192" t="s">
        <v>3672</v>
      </c>
      <c r="CU95" s="2560" t="s">
        <v>3644</v>
      </c>
      <c r="CV95" s="3"/>
      <c r="CW95" s="10">
        <v>1</v>
      </c>
    </row>
    <row r="96" spans="1:101" ht="21" customHeight="1">
      <c r="A96" s="3"/>
      <c r="B96" s="188" t="str">
        <f t="shared" si="85"/>
        <v>A</v>
      </c>
      <c r="C96" s="2460"/>
      <c r="D96" s="4933"/>
      <c r="E96" s="4933"/>
      <c r="F96" s="4933"/>
      <c r="G96" s="4933"/>
      <c r="H96" s="4933"/>
      <c r="I96" s="4933"/>
      <c r="J96" s="4933"/>
      <c r="K96" s="4933"/>
      <c r="L96" s="4933"/>
      <c r="M96" s="4933"/>
      <c r="N96" s="4933"/>
      <c r="O96" s="4933"/>
      <c r="P96" s="4933"/>
      <c r="Q96" s="4933"/>
      <c r="R96" s="4933"/>
      <c r="S96" s="4933"/>
      <c r="T96" s="4933"/>
      <c r="U96" s="4933"/>
      <c r="V96" s="4933"/>
      <c r="W96" s="4933"/>
      <c r="X96" s="2461"/>
      <c r="Y96" s="2461"/>
      <c r="Z96" s="2461"/>
      <c r="AA96" s="2461"/>
      <c r="AB96" s="2461"/>
      <c r="AC96" s="2461"/>
      <c r="AD96" s="291" t="str">
        <f>IF(ISBLANK(AE96),"",LARGE(AD93:AD95,1)+1)</f>
        <v/>
      </c>
      <c r="AE96" s="292"/>
      <c r="AF96" s="293"/>
      <c r="AG96" s="293" t="s">
        <v>3912</v>
      </c>
      <c r="AH96" s="293"/>
      <c r="AI96" s="293"/>
      <c r="AJ96" s="293"/>
      <c r="AK96" s="293"/>
      <c r="AL96" s="293"/>
      <c r="AM96" s="293"/>
      <c r="AO96" s="291" t="str">
        <f>IF(ISBLANK(AP96),"",LARGE(AO93:AO95,1)+1)</f>
        <v/>
      </c>
      <c r="AP96" s="292"/>
      <c r="AQ96" s="293"/>
      <c r="AR96" s="293"/>
      <c r="AS96" s="293"/>
      <c r="AT96" s="293"/>
      <c r="AU96" s="293"/>
      <c r="AV96" s="293"/>
      <c r="AW96" s="293"/>
      <c r="AX96" s="293"/>
      <c r="AY96" s="293"/>
      <c r="AZ96" s="293"/>
      <c r="BA96" s="291" t="str">
        <f>IF(ISBLANK(BB96),"",LARGE(BA93:BA95,1)+1)</f>
        <v/>
      </c>
      <c r="BB96" s="292"/>
      <c r="BC96" s="293"/>
      <c r="BD96" s="293"/>
      <c r="BE96" s="293" t="s">
        <v>3912</v>
      </c>
      <c r="BF96" s="293"/>
      <c r="BG96" s="293"/>
      <c r="BH96" s="293"/>
      <c r="BI96" s="293"/>
      <c r="BJ96" s="4926"/>
      <c r="BK96" s="4927"/>
      <c r="BL96" s="4922"/>
      <c r="BM96" s="188" t="str">
        <f t="shared" si="78"/>
        <v>A</v>
      </c>
      <c r="BN96" s="301"/>
      <c r="BO96" s="3"/>
      <c r="BP96" s="176" cm="1">
        <f t="array" ref="BP96">SUMPRODUCT(LEN(BQ96:BW96))</f>
        <v>0</v>
      </c>
      <c r="BQ96" s="177"/>
      <c r="BR96" s="178"/>
      <c r="BS96" s="178"/>
      <c r="BT96" s="178"/>
      <c r="BU96" s="178"/>
      <c r="BV96" s="178"/>
      <c r="BW96" s="179"/>
      <c r="BX96" s="2293"/>
      <c r="BZ96" s="2972"/>
      <c r="CA96" s="2972"/>
      <c r="CB96" s="2969"/>
      <c r="CC96" s="2972"/>
      <c r="CD96" s="2946" t="str">
        <f t="shared" ref="CD96:CD159" si="86">IF(CG96="","",(LEN(TRIM(SUBSTITUTE(CG96,CHAR(160)," ")))-LEN(SUBSTITUTE(TRIM(SUBSTITUTE(CG96,CHAR(160)," "))," ",""))+1)&amp;" mot"&amp;IF((LEN(TRIM(SUBSTITUTE(CG96,CHAR(160)," ")))-LEN(SUBSTITUTE(TRIM(SUBSTITUTE(CG96,CHAR(160)," "))," ",""))+1)&gt;1,"s",""))</f>
        <v/>
      </c>
      <c r="CE96" s="2950" t="str">
        <f t="shared" ref="CE96:CE159" si="87">IF(CG96="","",LEN(TRIM(SUBSTITUTE(CG96,CHAR(160),"")))&amp;" car. ►")</f>
        <v/>
      </c>
      <c r="CF96" s="2951">
        <f>IF(LEN(TRIM(CK96))&gt;0,MAX(CF29:CF95)+1,"")</f>
        <v>16</v>
      </c>
      <c r="CG96" s="2906" t="str">
        <f>IFERROR(INDEX(CK30:CK299,MATCH(ROW()-ROW(CK30)+1,CF30:CF299,0)),"")</f>
        <v/>
      </c>
      <c r="CH96" s="2973"/>
      <c r="CI96" s="2972"/>
      <c r="CJ96" s="2370" t="str">
        <f>(SUBSTITUTE(SUBSTITUTE(CB41,CHAR(13)&amp;CHAR(10)," "),CHAR(10)," "))</f>
        <v>7. Pendant ce temps, faites revenir les champignons dans une poêle avec un peu d’huile d’olive pendant environ 5 minutes.</v>
      </c>
      <c r="CK96" s="2960" t="str">
        <f>IF(OR(CJ97="",CJ98=""),"",IF(LEN(CJ97)&lt;=CJ98,CJ97,IFERROR(LEFT(CJ97,FIND("♦",SUBSTITUTE(LEFT(CJ97,CJ98+1)," ","♦",LEN(LEFT(CJ97,CJ98+1))-LEN(SUBSTITUTE(LEFT(CJ97,CJ98+1)," ",""))))),LEFT(CJ97,IFERROR(FIND(" ",CJ97)-1,LEN(CJ97))))))</f>
        <v xml:space="preserve">7 Pendant ce temps faites revenir les champignons dans une poêle avec un peu d’huile d’olive pendant </v>
      </c>
      <c r="CL96" s="2961" t="str">
        <f>IF(CK96="","",TRIM(RIGHT(CJ97,LEN(CJ97)-LEN(CK96))))</f>
        <v>environ 5 minutes</v>
      </c>
      <c r="CM96" s="2952" t="str">
        <f>CC41</f>
        <v xml:space="preserve"> ◄ ligne 41</v>
      </c>
      <c r="CN96" s="2968"/>
      <c r="CO96" s="2969"/>
      <c r="CP96" s="2293"/>
      <c r="CQ96" s="2561" t="s">
        <v>3971</v>
      </c>
      <c r="CR96" s="2558">
        <v>150</v>
      </c>
      <c r="CS96" s="2559" t="str" cm="1">
        <f t="array" aca="1" ref="CS96" ca="1">IF(TRIM(CQ96)="","&lt; VIDE",IF(SUMPRODUCT((UPPER(TRIM($BA$92:CQ96))=UPPER(TRIM(CQ96)))*1)&gt;1,"◄ Doublon","Unique"))</f>
        <v>Unique</v>
      </c>
      <c r="CT96" s="192" t="s">
        <v>3673</v>
      </c>
      <c r="CU96" s="2560" t="s">
        <v>3972</v>
      </c>
      <c r="CV96" s="3"/>
      <c r="CW96" s="10">
        <v>1</v>
      </c>
    </row>
    <row r="97" spans="1:101" ht="21" customHeight="1">
      <c r="A97" s="3"/>
      <c r="B97" s="188" t="str">
        <f t="shared" si="85"/>
        <v>A</v>
      </c>
      <c r="C97" s="2460"/>
      <c r="D97" s="2588" t="s">
        <v>3739</v>
      </c>
      <c r="E97" s="2460"/>
      <c r="F97" s="2460"/>
      <c r="G97" s="2460"/>
      <c r="H97" s="2460"/>
      <c r="I97" s="2460"/>
      <c r="J97" s="2460"/>
      <c r="K97" s="2460"/>
      <c r="L97" s="2460"/>
      <c r="M97" s="2455"/>
      <c r="N97" s="2462"/>
      <c r="O97" s="2462"/>
      <c r="P97" s="2455"/>
      <c r="Q97" s="2461"/>
      <c r="R97" s="2461"/>
      <c r="S97" s="2461"/>
      <c r="T97" s="2461"/>
      <c r="U97" s="2461"/>
      <c r="V97" s="2461"/>
      <c r="W97" s="2461"/>
      <c r="X97" s="2461"/>
      <c r="Y97" s="2461"/>
      <c r="Z97" s="2461"/>
      <c r="AA97" s="2461"/>
      <c r="AB97" s="2461"/>
      <c r="AC97" s="2461"/>
      <c r="AD97" s="291" t="str">
        <f>IF(ISBLANK(AE97),"",LARGE(AD93:AD96,1)+1)</f>
        <v/>
      </c>
      <c r="AE97" s="292"/>
      <c r="AF97" s="293"/>
      <c r="AG97" s="293" t="s">
        <v>3914</v>
      </c>
      <c r="AH97" s="293"/>
      <c r="AI97" s="293"/>
      <c r="AJ97" s="293"/>
      <c r="AK97" s="293"/>
      <c r="AL97" s="293"/>
      <c r="AM97" s="293"/>
      <c r="AO97" s="291" t="str">
        <f>IF(ISBLANK(AP97),"",LARGE(AO93:AO96,1)+1)</f>
        <v/>
      </c>
      <c r="AP97" s="292"/>
      <c r="AQ97" s="293"/>
      <c r="AR97" s="293"/>
      <c r="AS97" s="293"/>
      <c r="AT97" s="293"/>
      <c r="AU97" s="293"/>
      <c r="AV97" s="293"/>
      <c r="AW97" s="293"/>
      <c r="AX97" s="293"/>
      <c r="AY97" s="293"/>
      <c r="AZ97" s="293"/>
      <c r="BA97" s="291" t="str">
        <f>IF(ISBLANK(BB97),"",LARGE(BA93:BA96,1)+1)</f>
        <v/>
      </c>
      <c r="BB97" s="292"/>
      <c r="BC97" s="293"/>
      <c r="BD97" s="293"/>
      <c r="BE97" s="293" t="s">
        <v>3914</v>
      </c>
      <c r="BF97" s="293"/>
      <c r="BG97" s="293"/>
      <c r="BH97" s="293"/>
      <c r="BI97" s="293"/>
      <c r="BJ97" s="4926"/>
      <c r="BK97" s="4927"/>
      <c r="BL97" s="4922"/>
      <c r="BM97" s="188" t="str">
        <f t="shared" si="78"/>
        <v>A</v>
      </c>
      <c r="BN97" s="305"/>
      <c r="BO97" s="3" t="s">
        <v>13</v>
      </c>
      <c r="BP97" s="176" cm="1">
        <f t="array" ref="BP97">SUMPRODUCT(LEN(BQ97:BW97))</f>
        <v>0</v>
      </c>
      <c r="BQ97" s="177"/>
      <c r="BR97" s="178"/>
      <c r="BS97" s="178"/>
      <c r="BT97" s="178"/>
      <c r="BU97" s="178"/>
      <c r="BV97" s="178"/>
      <c r="BW97" s="179"/>
      <c r="BX97" s="2293"/>
      <c r="BZ97" s="2972"/>
      <c r="CA97" s="2972"/>
      <c r="CB97" s="2969"/>
      <c r="CC97" s="2972"/>
      <c r="CD97" s="2946" t="str">
        <f t="shared" si="86"/>
        <v/>
      </c>
      <c r="CE97" s="2950" t="str">
        <f t="shared" si="87"/>
        <v/>
      </c>
      <c r="CF97" s="2951">
        <f>IF(LEN(TRIM(CK97))&gt;0,MAX(CF29:CF96)+1,"")</f>
        <v>17</v>
      </c>
      <c r="CG97" s="2906" t="str">
        <f>IFERROR(INDEX(CK30:CK299,MATCH(ROW()-ROW(CK30)+1,CF30:CF299,0)),"")</f>
        <v/>
      </c>
      <c r="CH97" s="2973"/>
      <c r="CI97" s="2972"/>
      <c r="CJ97" s="2960" t="str">
        <f>TRIM(SUBSTITUTE(SUBSTITUTE(SUBSTITUTE(SUBSTITUTE(IF(OR(LEFT(CJ96,1)="-",LEFT(CJ96,1)="="),MID(CJ96,2,9999),CJ96),CHAR(160)," "),","," "),";"," "),"."," "))</f>
        <v>7 Pendant ce temps faites revenir les champignons dans une poêle avec un peu d’huile d’olive pendant environ 5 minutes</v>
      </c>
      <c r="CK97" s="2961" t="str">
        <f>IF(OR(CL96="",CJ98=""),"",IF(LEN(CL96)&lt;=CJ98,CL96,IFERROR(LEFT(CL96,FIND("♦",SUBSTITUTE(LEFT(CL96,CJ98+1)," ","♦",LEN(LEFT(CL96,CJ98+1))-LEN(SUBSTITUTE(LEFT(CL96,CJ98+1)," ",""))))),LEFT(CL96,IFERROR(FIND(" ",CL96)-1,LEN(CL96))))))</f>
        <v>environ 5 minutes</v>
      </c>
      <c r="CL97" s="2961" t="str">
        <f>IF(CK97="","",TRIM(RIGHT(CL96,LEN(CL96)-LEN(CK97))))</f>
        <v/>
      </c>
      <c r="CM97" s="2975"/>
      <c r="CN97" s="2968"/>
      <c r="CO97" s="2969"/>
      <c r="CP97" s="2293"/>
      <c r="CQ97" s="2561" t="s">
        <v>3973</v>
      </c>
      <c r="CR97" s="2558">
        <v>345</v>
      </c>
      <c r="CS97" s="2559" t="str" cm="1">
        <f t="array" aca="1" ref="CS97" ca="1">IF(TRIM(CQ97)="","&lt; VIDE",IF(SUMPRODUCT((UPPER(TRIM($BA$92:CQ97))=UPPER(TRIM(CQ97)))*1)&gt;1,"◄ Doublon","Unique"))</f>
        <v>Unique</v>
      </c>
      <c r="CT97" s="192" t="s">
        <v>3674</v>
      </c>
      <c r="CU97" s="2560" t="s">
        <v>3971</v>
      </c>
      <c r="CV97" s="3"/>
      <c r="CW97" s="10">
        <v>1</v>
      </c>
    </row>
    <row r="98" spans="1:101" ht="21" customHeight="1">
      <c r="A98" s="3"/>
      <c r="B98" s="188" t="str">
        <f t="shared" si="85"/>
        <v>A</v>
      </c>
      <c r="C98" s="2460"/>
      <c r="D98" s="2589" t="s">
        <v>3740</v>
      </c>
      <c r="E98" s="2460"/>
      <c r="F98" s="2460"/>
      <c r="G98" s="2460"/>
      <c r="H98" s="2460"/>
      <c r="I98" s="2460"/>
      <c r="J98" s="2460"/>
      <c r="K98" s="2460"/>
      <c r="L98" s="2460"/>
      <c r="M98" s="2455"/>
      <c r="N98" s="2462"/>
      <c r="O98" s="2462"/>
      <c r="P98" s="2455"/>
      <c r="Q98" s="2461"/>
      <c r="R98" s="2461"/>
      <c r="S98" s="2461"/>
      <c r="T98" s="2461"/>
      <c r="U98" s="2461"/>
      <c r="V98" s="2461"/>
      <c r="W98" s="2461"/>
      <c r="X98" s="2461"/>
      <c r="Y98" s="2461"/>
      <c r="Z98" s="2461"/>
      <c r="AA98" s="2461"/>
      <c r="AB98" s="2461"/>
      <c r="AC98" s="2461"/>
      <c r="AD98" s="291" t="str">
        <f>IF(ISBLANK(AE98),"",LARGE(AD93:AD97,1)+1)</f>
        <v/>
      </c>
      <c r="AE98" s="292"/>
      <c r="AF98" s="293"/>
      <c r="AG98" s="293" t="s">
        <v>3869</v>
      </c>
      <c r="AH98" s="293"/>
      <c r="AI98" s="293"/>
      <c r="AJ98" s="293"/>
      <c r="AK98" s="293"/>
      <c r="AL98" s="293"/>
      <c r="AM98" s="293"/>
      <c r="AO98" s="291" t="str">
        <f>IF(ISBLANK(AP98),"",LARGE(AO93:AO97,1)+1)</f>
        <v/>
      </c>
      <c r="AP98" s="292"/>
      <c r="AQ98" s="293"/>
      <c r="AR98" s="293"/>
      <c r="AS98" s="293"/>
      <c r="AT98" s="293"/>
      <c r="AU98" s="293"/>
      <c r="AV98" s="293"/>
      <c r="AW98" s="293"/>
      <c r="AX98" s="293"/>
      <c r="AY98" s="293"/>
      <c r="AZ98" s="293"/>
      <c r="BA98" s="291" t="str">
        <f>IF(ISBLANK(BB98),"",LARGE(BA93:BA97,1)+1)</f>
        <v/>
      </c>
      <c r="BB98" s="292"/>
      <c r="BC98" s="293"/>
      <c r="BD98" s="293"/>
      <c r="BE98" s="293" t="s">
        <v>3869</v>
      </c>
      <c r="BF98" s="293"/>
      <c r="BG98" s="293"/>
      <c r="BH98" s="293"/>
      <c r="BI98" s="293"/>
      <c r="BJ98" s="4926"/>
      <c r="BK98" s="4927"/>
      <c r="BL98" s="4922"/>
      <c r="BM98" s="188" t="str">
        <f t="shared" si="78"/>
        <v>A</v>
      </c>
      <c r="BN98" s="301"/>
      <c r="BO98" s="3"/>
      <c r="BP98" s="176" cm="1">
        <f t="array" ref="BP98">SUMPRODUCT(LEN(BQ98:BW98))</f>
        <v>0</v>
      </c>
      <c r="BQ98" s="177"/>
      <c r="BR98" s="178"/>
      <c r="BS98" s="178"/>
      <c r="BT98" s="178"/>
      <c r="BU98" s="178"/>
      <c r="BV98" s="178"/>
      <c r="BW98" s="179"/>
      <c r="BX98" s="2293"/>
      <c r="BZ98" s="2972"/>
      <c r="CA98" s="2972"/>
      <c r="CB98" s="2969"/>
      <c r="CC98" s="2972"/>
      <c r="CD98" s="2946" t="str">
        <f t="shared" si="86"/>
        <v/>
      </c>
      <c r="CE98" s="2950" t="str">
        <f t="shared" si="87"/>
        <v/>
      </c>
      <c r="CF98" s="2951" t="str">
        <f>IF(LEN(TRIM(CK98))&gt;0,MAX(CF29:CF97)+1,"")</f>
        <v/>
      </c>
      <c r="CG98" s="2906" t="str">
        <f>IFERROR(INDEX(CK30:CK299,MATCH(ROW()-ROW(CK30)+1,CF30:CF299,0)),"")</f>
        <v/>
      </c>
      <c r="CH98" s="2973"/>
      <c r="CI98" s="2972"/>
      <c r="CJ98" s="2909">
        <f>CG17</f>
        <v>100</v>
      </c>
      <c r="CK98" s="2961" t="str">
        <f>IF(OR(CL97="",CJ98=""),"",IF(LEN(CL97)&lt;=CJ98,CL97,IFERROR(LEFT(CL97,FIND("♦",SUBSTITUTE(LEFT(CL97,CJ98+1)," ","♦",LEN(LEFT(CL97,CJ98+1))-LEN(SUBSTITUTE(LEFT(CL97,CJ98+1)," ",""))))),LEFT(CL97,IFERROR(FIND(" ",CL97)-1,LEN(CL97))))))</f>
        <v/>
      </c>
      <c r="CL98" s="2961" t="str">
        <f t="shared" ref="CL98:CL101" si="88">IF(CK98="","",TRIM(RIGHT(CL97,LEN(CL97)-LEN(CK98))))</f>
        <v/>
      </c>
      <c r="CM98" s="2975"/>
      <c r="CN98" s="2968"/>
      <c r="CO98" s="2969"/>
      <c r="CP98" s="2293"/>
      <c r="CQ98" s="2561"/>
      <c r="CR98" s="2558"/>
      <c r="CS98" s="2559" t="str" cm="1">
        <f t="array" ref="CS98">IF(TRIM(CQ98)="","&lt; VIDE",IF(SUMPRODUCT((UPPER(TRIM($BA$92:CQ98))=UPPER(TRIM(CQ98)))*1)&gt;1,"◄ Doublon","Unique"))</f>
        <v>&lt; VIDE</v>
      </c>
      <c r="CT98" s="192" t="s">
        <v>3675</v>
      </c>
      <c r="CU98" s="2560" t="s">
        <v>3974</v>
      </c>
      <c r="CV98" s="3"/>
      <c r="CW98" s="10">
        <v>1</v>
      </c>
    </row>
    <row r="99" spans="1:101" ht="21" customHeight="1">
      <c r="A99" s="3"/>
      <c r="B99" s="188" t="str">
        <f t="shared" si="85"/>
        <v>A</v>
      </c>
      <c r="C99" s="2460"/>
      <c r="D99" s="2590" t="s">
        <v>3741</v>
      </c>
      <c r="E99" s="2460"/>
      <c r="F99" s="2460"/>
      <c r="G99" s="2460"/>
      <c r="H99" s="2460"/>
      <c r="I99" s="2460"/>
      <c r="J99" s="2460"/>
      <c r="K99" s="2460"/>
      <c r="L99" s="2460"/>
      <c r="M99" s="2455"/>
      <c r="N99" s="2462"/>
      <c r="O99" s="2462"/>
      <c r="P99" s="2455"/>
      <c r="Q99" s="2461"/>
      <c r="R99" s="2461"/>
      <c r="S99" s="2461"/>
      <c r="T99" s="2461"/>
      <c r="U99" s="2461"/>
      <c r="V99" s="2461"/>
      <c r="W99" s="2461"/>
      <c r="X99" s="2461"/>
      <c r="Y99" s="2461"/>
      <c r="Z99" s="2461"/>
      <c r="AA99" s="2461"/>
      <c r="AB99" s="2461"/>
      <c r="AC99" s="2461"/>
      <c r="AD99" s="291" t="str">
        <f>IF(ISBLANK(AE99),"",LARGE(AD93:AD98,1)+1)</f>
        <v/>
      </c>
      <c r="AE99" s="292"/>
      <c r="AF99" s="293"/>
      <c r="AG99" s="293" t="s">
        <v>3870</v>
      </c>
      <c r="AH99" s="293"/>
      <c r="AI99" s="293"/>
      <c r="AJ99" s="293"/>
      <c r="AK99" s="293"/>
      <c r="AL99" s="293"/>
      <c r="AM99" s="293"/>
      <c r="AO99" s="291" t="str">
        <f>IF(ISBLANK(AP99),"",LARGE(AO93:AO98,1)+1)</f>
        <v/>
      </c>
      <c r="AP99" s="292"/>
      <c r="AQ99" s="293"/>
      <c r="AR99" s="293"/>
      <c r="AS99" s="293"/>
      <c r="AT99" s="293"/>
      <c r="AU99" s="293"/>
      <c r="AV99" s="293"/>
      <c r="AW99" s="293"/>
      <c r="AX99" s="293"/>
      <c r="AY99" s="293"/>
      <c r="AZ99" s="293"/>
      <c r="BA99" s="291" t="str">
        <f>IF(ISBLANK(BB99),"",LARGE(BA93:BA98,1)+1)</f>
        <v/>
      </c>
      <c r="BB99" s="292"/>
      <c r="BC99" s="293"/>
      <c r="BD99" s="293"/>
      <c r="BE99" s="293" t="s">
        <v>3870</v>
      </c>
      <c r="BF99" s="293"/>
      <c r="BG99" s="293"/>
      <c r="BH99" s="293"/>
      <c r="BI99" s="293"/>
      <c r="BJ99" s="4926"/>
      <c r="BK99" s="4927"/>
      <c r="BL99" s="4922"/>
      <c r="BM99" s="188" t="str">
        <f t="shared" si="78"/>
        <v>A</v>
      </c>
      <c r="BN99" s="305"/>
      <c r="BO99" s="3" t="s">
        <v>13</v>
      </c>
      <c r="BP99" s="176" cm="1">
        <f t="array" ref="BP99">SUMPRODUCT(LEN(BQ99:BW99))</f>
        <v>0</v>
      </c>
      <c r="BQ99" s="177"/>
      <c r="BR99" s="178"/>
      <c r="BS99" s="178"/>
      <c r="BT99" s="178"/>
      <c r="BU99" s="178"/>
      <c r="BV99" s="178"/>
      <c r="BW99" s="179"/>
      <c r="BX99" s="2293"/>
      <c r="BZ99" s="2972"/>
      <c r="CA99" s="2972"/>
      <c r="CB99" s="2969"/>
      <c r="CC99" s="2972"/>
      <c r="CD99" s="2946" t="str">
        <f t="shared" si="86"/>
        <v/>
      </c>
      <c r="CE99" s="2950" t="str">
        <f t="shared" si="87"/>
        <v/>
      </c>
      <c r="CF99" s="2951" t="str">
        <f>IF(LEN(TRIM(CK99))&gt;0,MAX(CF29:CF98)+1,"")</f>
        <v/>
      </c>
      <c r="CG99" s="2906" t="str">
        <f>IFERROR(INDEX(CK30:CK299,MATCH(ROW()-ROW(CK30)+1,CF30:CF299,0)),"")</f>
        <v/>
      </c>
      <c r="CH99" s="2973"/>
      <c r="CI99" s="2972"/>
      <c r="CJ99" s="2960"/>
      <c r="CK99" s="2961" t="str">
        <f>IF(OR(CL98="",CJ98=""),"",IF(LEN(CL98)&lt;=CJ98,CL98,IFERROR(LEFT(CL98,FIND("♦",SUBSTITUTE(LEFT(CL98,CJ98+1)," ","♦",LEN(LEFT(CL98,CJ98+1))-LEN(SUBSTITUTE(LEFT(CL98,CJ98+1)," ",""))))),LEFT(CL98,IFERROR(FIND(" ",CL98)-1,LEN(CL98))))))</f>
        <v/>
      </c>
      <c r="CL99" s="2961" t="str">
        <f t="shared" si="88"/>
        <v/>
      </c>
      <c r="CM99" s="2975"/>
      <c r="CN99" s="2968"/>
      <c r="CO99" s="2969"/>
      <c r="CP99" s="2293"/>
      <c r="CQ99" s="2562" t="s">
        <v>3975</v>
      </c>
      <c r="CR99" s="2563">
        <v>3</v>
      </c>
      <c r="CS99" s="2559" t="str" cm="1">
        <f t="array" aca="1" ref="CS99" ca="1">IF(TRIM(CQ99)="","&lt; VIDE",IF(SUMPRODUCT((UPPER(TRIM($BA$92:CQ99))=UPPER(TRIM(CQ99)))*1)&gt;1,"◄ Doublon","Unique"))</f>
        <v>Unique</v>
      </c>
      <c r="CT99" s="192" t="s">
        <v>3676</v>
      </c>
      <c r="CU99" s="2560" t="s">
        <v>3968</v>
      </c>
      <c r="CV99" s="3"/>
      <c r="CW99" s="10">
        <v>1</v>
      </c>
    </row>
    <row r="100" spans="1:101" ht="21" customHeight="1">
      <c r="A100" s="3"/>
      <c r="B100" s="188" t="str">
        <f t="shared" si="85"/>
        <v>A</v>
      </c>
      <c r="C100" s="2460"/>
      <c r="D100" s="2589" t="s">
        <v>3742</v>
      </c>
      <c r="E100" s="2460"/>
      <c r="F100" s="2460"/>
      <c r="G100" s="2460"/>
      <c r="H100" s="2460"/>
      <c r="I100" s="2460"/>
      <c r="J100" s="2460"/>
      <c r="K100" s="2460"/>
      <c r="L100" s="2460"/>
      <c r="M100" s="2455"/>
      <c r="N100" s="2462"/>
      <c r="O100" s="2462"/>
      <c r="P100" s="2455"/>
      <c r="Q100" s="2461"/>
      <c r="R100" s="2461"/>
      <c r="S100" s="2461"/>
      <c r="T100" s="2461"/>
      <c r="U100" s="2461"/>
      <c r="V100" s="2461"/>
      <c r="W100" s="2461"/>
      <c r="X100" s="2461"/>
      <c r="Y100" s="2461"/>
      <c r="Z100" s="2461"/>
      <c r="AA100" s="2461"/>
      <c r="AB100" s="2461"/>
      <c r="AC100" s="2461"/>
      <c r="AD100" s="291">
        <f>IF(ISBLANK(AE100),"",LARGE(AD93:AD99,1)+1)</f>
        <v>1</v>
      </c>
      <c r="AE100" s="292" t="s">
        <v>562</v>
      </c>
      <c r="AF100" s="293"/>
      <c r="AG100" s="293"/>
      <c r="AH100" s="293"/>
      <c r="AI100" s="293"/>
      <c r="AJ100" s="293"/>
      <c r="AK100" s="293"/>
      <c r="AL100" s="293"/>
      <c r="AM100" s="293"/>
      <c r="AO100" s="291" t="str">
        <f>IF(ISBLANK(AP100),"",LARGE(AO93:AO99,1)+1)</f>
        <v/>
      </c>
      <c r="AP100" s="292"/>
      <c r="AQ100" s="293"/>
      <c r="AR100" s="293"/>
      <c r="AS100" s="293"/>
      <c r="AT100" s="293"/>
      <c r="AU100" s="293"/>
      <c r="AV100" s="293"/>
      <c r="AW100" s="293"/>
      <c r="AX100" s="293"/>
      <c r="AY100" s="293"/>
      <c r="AZ100" s="293"/>
      <c r="BA100" s="291" t="str">
        <f>IF(ISBLANK(BB100),"",LARGE(BA93:BA99,1)+1)</f>
        <v/>
      </c>
      <c r="BB100" s="292"/>
      <c r="BC100" s="293"/>
      <c r="BD100" s="293"/>
      <c r="BE100" s="293"/>
      <c r="BF100" s="293"/>
      <c r="BG100" s="293"/>
      <c r="BH100" s="293"/>
      <c r="BI100" s="293"/>
      <c r="BJ100" s="4926"/>
      <c r="BK100" s="4927"/>
      <c r="BL100" s="4922"/>
      <c r="BM100" s="188" t="str">
        <f t="shared" si="78"/>
        <v>A</v>
      </c>
      <c r="BN100" s="5"/>
      <c r="BO100" s="3"/>
      <c r="BP100" s="176" cm="1">
        <f t="array" ref="BP100">SUMPRODUCT(LEN(BQ100:BW100))</f>
        <v>0</v>
      </c>
      <c r="BQ100" s="177"/>
      <c r="BR100" s="178"/>
      <c r="BS100" s="178"/>
      <c r="BT100" s="178"/>
      <c r="BU100" s="178"/>
      <c r="BV100" s="178"/>
      <c r="BW100" s="179"/>
      <c r="BX100" s="2293"/>
      <c r="BZ100" s="2972"/>
      <c r="CA100" s="2972"/>
      <c r="CB100" s="2969"/>
      <c r="CC100" s="2972"/>
      <c r="CD100" s="2946" t="str">
        <f t="shared" si="86"/>
        <v/>
      </c>
      <c r="CE100" s="2950" t="str">
        <f t="shared" si="87"/>
        <v/>
      </c>
      <c r="CF100" s="2951" t="str">
        <f>IF(LEN(TRIM(CK100))&gt;0,MAX(CF29:CF99)+1,"")</f>
        <v/>
      </c>
      <c r="CG100" s="2906" t="str">
        <f>IFERROR(INDEX(CK30:CK299,MATCH(ROW()-ROW(CK30)+1,CF30:CF299,0)),"")</f>
        <v/>
      </c>
      <c r="CH100" s="2973"/>
      <c r="CI100" s="2972"/>
      <c r="CJ100" s="2963"/>
      <c r="CK100" s="2961" t="str">
        <f>IF(OR(CL99="",CJ98=""),"",IF(LEN(CL99)&lt;=CJ98,CL99,IFERROR(LEFT(CL99,FIND("♦",SUBSTITUTE(LEFT(CL99,CJ98+1)," ","♦",LEN(LEFT(CL99,CJ98+1))-LEN(SUBSTITUTE(LEFT(CL99,CJ98+1)," ",""))))),LEFT(CL99,IFERROR(FIND(" ",CL99)-1,LEN(CL99))))))</f>
        <v/>
      </c>
      <c r="CL100" s="2961" t="str">
        <f t="shared" si="88"/>
        <v/>
      </c>
      <c r="CM100" s="2975"/>
      <c r="CN100" s="2968"/>
      <c r="CO100" s="2969"/>
      <c r="CP100" s="2293"/>
      <c r="CQ100" s="2561"/>
      <c r="CR100" s="2558"/>
      <c r="CS100" s="2559" t="str" cm="1">
        <f t="array" ref="CS100">IF(TRIM(CQ100)="","&lt; VIDE",IF(SUMPRODUCT((UPPER(TRIM($BA$92:CQ100))=UPPER(TRIM(CQ100)))*1)&gt;1,"◄ Doublon","Unique"))</f>
        <v>&lt; VIDE</v>
      </c>
      <c r="CT100" s="192" t="s">
        <v>3677</v>
      </c>
      <c r="CU100" s="2560" t="s">
        <v>3966</v>
      </c>
      <c r="CV100" s="3"/>
      <c r="CW100" s="10">
        <v>1</v>
      </c>
    </row>
    <row r="101" spans="1:101" ht="21" customHeight="1">
      <c r="A101" s="3"/>
      <c r="B101" s="188" t="str">
        <f t="shared" si="85"/>
        <v>A</v>
      </c>
      <c r="C101" s="2460"/>
      <c r="D101" s="2590" t="s">
        <v>3743</v>
      </c>
      <c r="E101" s="2460"/>
      <c r="F101" s="2460"/>
      <c r="G101" s="2460"/>
      <c r="H101" s="2460"/>
      <c r="I101" s="2460"/>
      <c r="J101" s="2460"/>
      <c r="K101" s="2460"/>
      <c r="L101" s="2460"/>
      <c r="M101" s="2455"/>
      <c r="N101" s="2462"/>
      <c r="O101" s="2462"/>
      <c r="P101" s="2455"/>
      <c r="Q101" s="2461"/>
      <c r="R101" s="2461"/>
      <c r="S101" s="2461"/>
      <c r="T101" s="2461"/>
      <c r="U101" s="2461"/>
      <c r="V101" s="2461"/>
      <c r="W101" s="2461"/>
      <c r="X101" s="2461"/>
      <c r="Y101" s="2461"/>
      <c r="Z101" s="2461"/>
      <c r="AA101" s="2461"/>
      <c r="AB101" s="2461"/>
      <c r="AC101" s="2461"/>
      <c r="AD101" s="291">
        <f>IF(ISBLANK(AE101),"",LARGE(AD93:AD100,1)+1)</f>
        <v>2</v>
      </c>
      <c r="AE101" s="292" t="s">
        <v>570</v>
      </c>
      <c r="AF101" s="293"/>
      <c r="AG101" s="293"/>
      <c r="AH101" s="293"/>
      <c r="AI101" s="293"/>
      <c r="AJ101" s="293"/>
      <c r="AK101" s="293"/>
      <c r="AL101" s="293"/>
      <c r="AM101" s="293"/>
      <c r="AO101" s="291" t="str">
        <f>IF(ISBLANK(AP101),"",LARGE(AO93:AO100,1)+1)</f>
        <v/>
      </c>
      <c r="AP101" s="292"/>
      <c r="AQ101" s="293"/>
      <c r="AR101" s="293"/>
      <c r="AS101" s="293"/>
      <c r="AT101" s="293"/>
      <c r="AU101" s="293"/>
      <c r="AV101" s="293"/>
      <c r="AW101" s="293"/>
      <c r="AX101" s="293"/>
      <c r="AY101" s="293"/>
      <c r="AZ101" s="293"/>
      <c r="BA101" s="291" t="str">
        <f>IF(ISBLANK(BB101),"",LARGE(BA93:BA100,1)+1)</f>
        <v/>
      </c>
      <c r="BB101" s="292"/>
      <c r="BC101" s="293"/>
      <c r="BD101" s="293"/>
      <c r="BE101" s="293"/>
      <c r="BF101" s="293"/>
      <c r="BG101" s="293"/>
      <c r="BH101" s="293"/>
      <c r="BI101" s="293"/>
      <c r="BJ101" s="4928"/>
      <c r="BK101" s="4929"/>
      <c r="BL101" s="4922"/>
      <c r="BM101" s="188" t="str">
        <f t="shared" si="78"/>
        <v>►</v>
      </c>
      <c r="BN101" s="5"/>
      <c r="BO101" s="3"/>
      <c r="BP101" s="176" cm="1">
        <f t="array" ref="BP101">SUMPRODUCT(LEN(BQ101:BW101))</f>
        <v>0</v>
      </c>
      <c r="BQ101" s="177"/>
      <c r="BR101" s="178"/>
      <c r="BS101" s="178"/>
      <c r="BT101" s="178"/>
      <c r="BU101" s="178"/>
      <c r="BV101" s="178"/>
      <c r="BW101" s="179"/>
      <c r="BX101" s="2293"/>
      <c r="BZ101" s="2972"/>
      <c r="CA101" s="2972"/>
      <c r="CB101" s="2969"/>
      <c r="CC101" s="2972"/>
      <c r="CD101" s="2946" t="str">
        <f t="shared" si="86"/>
        <v/>
      </c>
      <c r="CE101" s="2950" t="str">
        <f t="shared" si="87"/>
        <v/>
      </c>
      <c r="CF101" s="2951" t="str">
        <f>IF(LEN(TRIM(CK101))&gt;0,MAX(CF29:CF100)+1,"")</f>
        <v/>
      </c>
      <c r="CG101" s="2906" t="str">
        <f>IFERROR(INDEX(CK30:CK299,MATCH(ROW()-ROW(CK30)+1,CF30:CF299,0)),"")</f>
        <v/>
      </c>
      <c r="CH101" s="2973"/>
      <c r="CI101" s="2972"/>
      <c r="CJ101" s="2964"/>
      <c r="CK101" s="2961" t="str">
        <f>IF(OR(CL100="",CJ98=""),"",IF(LEN(CL100)&lt;=CJ98,CL100,IFERROR(LEFT(CL100,FIND("♦",SUBSTITUTE(LEFT(CL100,CJ98+1)," ","♦",LEN(LEFT(CL100,CJ98+1))-LEN(SUBSTITUTE(LEFT(CL100,CJ98+1)," ",""))))),LEFT(CL100,IFERROR(FIND(" ",CL100)-1,LEN(CL100))))))</f>
        <v/>
      </c>
      <c r="CL101" s="2961" t="str">
        <f t="shared" si="88"/>
        <v/>
      </c>
      <c r="CM101" s="2975"/>
      <c r="CN101" s="2968"/>
      <c r="CO101" s="2969"/>
      <c r="CP101" s="2293"/>
      <c r="CQ101" s="2561" t="s">
        <v>3976</v>
      </c>
      <c r="CR101" s="2558">
        <v>45</v>
      </c>
      <c r="CS101" s="2559" t="str" cm="1">
        <f t="array" aca="1" ref="CS101" ca="1">IF(TRIM(CQ101)="","&lt; VIDE",IF(SUMPRODUCT((UPPER(TRIM($BA$92:CQ101))=UPPER(TRIM(CQ101)))*1)&gt;1,"◄ Doublon","Unique"))</f>
        <v>Unique</v>
      </c>
      <c r="CT101" s="192" t="s">
        <v>3678</v>
      </c>
      <c r="CU101" s="2560" t="s">
        <v>3977</v>
      </c>
      <c r="CV101" s="3"/>
      <c r="CW101" s="10">
        <v>1</v>
      </c>
    </row>
    <row r="102" spans="1:101" ht="21" customHeight="1">
      <c r="A102" s="3"/>
      <c r="B102" s="188" t="str">
        <f t="shared" si="85"/>
        <v>►</v>
      </c>
      <c r="C102" s="2460"/>
      <c r="D102" s="2590" t="s">
        <v>3743</v>
      </c>
      <c r="E102" s="2460"/>
      <c r="F102" s="2460"/>
      <c r="G102" s="2460"/>
      <c r="H102" s="2460"/>
      <c r="I102" s="2460"/>
      <c r="J102" s="2460"/>
      <c r="K102" s="2460"/>
      <c r="L102" s="2460"/>
      <c r="M102" s="2455"/>
      <c r="N102" s="2462"/>
      <c r="O102" s="2462"/>
      <c r="P102" s="2455"/>
      <c r="Q102" s="2461"/>
      <c r="R102" s="2461"/>
      <c r="S102" s="2461"/>
      <c r="T102" s="2461"/>
      <c r="U102" s="2461"/>
      <c r="V102" s="2461"/>
      <c r="W102" s="2461"/>
      <c r="X102" s="2461"/>
      <c r="Y102" s="2461"/>
      <c r="Z102" s="2461"/>
      <c r="AA102" s="2461"/>
      <c r="AB102" s="2461"/>
      <c r="AC102" s="2461"/>
      <c r="AD102" s="291" t="str">
        <f>IF(ISBLANK(AE102),"",LARGE(AD93:AD101,1)+1)</f>
        <v/>
      </c>
      <c r="AE102" s="292"/>
      <c r="AF102" s="293"/>
      <c r="AG102" s="293"/>
      <c r="AH102" s="293"/>
      <c r="AI102" s="293"/>
      <c r="AJ102" s="293"/>
      <c r="AK102" s="293"/>
      <c r="AL102" s="293"/>
      <c r="AM102" s="293"/>
      <c r="AO102" s="291" t="str">
        <f>IF(ISBLANK(AP102),"",LARGE(AO93:AO101,1)+1)</f>
        <v/>
      </c>
      <c r="AP102" s="292"/>
      <c r="AQ102" s="293"/>
      <c r="AR102" s="293"/>
      <c r="AS102" s="293"/>
      <c r="AT102" s="293"/>
      <c r="AU102" s="293"/>
      <c r="AV102" s="293"/>
      <c r="AW102" s="293"/>
      <c r="AX102" s="293"/>
      <c r="AY102" s="293"/>
      <c r="AZ102" s="293"/>
      <c r="BA102" s="291" t="str">
        <f>IF(ISBLANK(BB102),"",LARGE(BA93:BA101,1)+1)</f>
        <v/>
      </c>
      <c r="BB102" s="292"/>
      <c r="BC102" s="293"/>
      <c r="BD102" s="293"/>
      <c r="BE102" s="293"/>
      <c r="BF102" s="293"/>
      <c r="BG102" s="293"/>
      <c r="BH102" s="293"/>
      <c r="BI102" s="293"/>
      <c r="BJ102" s="2580"/>
      <c r="BK102" s="2581"/>
      <c r="BL102" s="2293"/>
      <c r="BM102" s="188" t="str">
        <f t="shared" si="78"/>
        <v>A</v>
      </c>
      <c r="BN102" s="5"/>
      <c r="BO102" s="3"/>
      <c r="BP102" s="176" cm="1">
        <f t="array" ref="BP102">SUMPRODUCT(LEN(BQ102:BW102))</f>
        <v>0</v>
      </c>
      <c r="BQ102" s="177"/>
      <c r="BR102" s="178"/>
      <c r="BS102" s="178"/>
      <c r="BT102" s="178"/>
      <c r="BU102" s="178"/>
      <c r="BV102" s="178"/>
      <c r="BW102" s="179"/>
      <c r="BX102" s="2293"/>
      <c r="BZ102" s="2972"/>
      <c r="CA102" s="2972"/>
      <c r="CB102" s="2969"/>
      <c r="CC102" s="2972"/>
      <c r="CD102" s="2946" t="str">
        <f t="shared" si="86"/>
        <v/>
      </c>
      <c r="CE102" s="2950" t="str">
        <f t="shared" si="87"/>
        <v/>
      </c>
      <c r="CF102" s="2951">
        <f>IF(LEN(TRIM(CK102))&gt;0,MAX(CF29:CF101)+1,"")</f>
        <v>18</v>
      </c>
      <c r="CG102" s="2906" t="str">
        <f>IFERROR(INDEX(CK30:CK299,MATCH(ROW()-ROW(CK30)+1,CF30:CF299,0)),"")</f>
        <v/>
      </c>
      <c r="CH102" s="2973"/>
      <c r="CI102" s="2972"/>
      <c r="CJ102" s="2370" t="str">
        <f>(SUBSTITUTE(SUBSTITUTE(CB42,CHAR(13)&amp;CHAR(10)," "),CHAR(10)," "))</f>
        <v>8. Ajoutez les champignons dans la cocotte environ 30 minutes avant la fin de la cuisson.</v>
      </c>
      <c r="CK102" s="2907" t="str">
        <f>IF(OR(CJ103="",CJ104=""),"",IF(LEN(CJ103)&lt;=CJ104,CJ103,IFERROR(LEFT(CJ103,FIND("♦",SUBSTITUTE(LEFT(CJ103,CJ104+1)," ","♦",LEN(LEFT(CJ103,CJ104+1))-LEN(SUBSTITUTE(LEFT(CJ103,CJ104+1)," ",""))))),LEFT(CJ103,IFERROR(FIND(" ",CJ103)-1,LEN(CJ103))))))</f>
        <v>8 Ajoutez les champignons dans la cocotte environ 30 minutes avant la fin de la cuisson</v>
      </c>
      <c r="CL102" s="2908" t="str">
        <f>IF(CK102="","",TRIM(RIGHT(CJ103,LEN(CJ103)-LEN(CK102))))</f>
        <v/>
      </c>
      <c r="CM102" s="2952" t="str">
        <f>CC42</f>
        <v xml:space="preserve"> ◄ ligne 42</v>
      </c>
      <c r="CN102" s="2968"/>
      <c r="CO102" s="2969"/>
      <c r="CP102" s="2293"/>
      <c r="CQ102" s="2561" t="s">
        <v>3978</v>
      </c>
      <c r="CR102" s="2558">
        <v>51.000000000000007</v>
      </c>
      <c r="CS102" s="2559" t="str" cm="1">
        <f t="array" aca="1" ref="CS102" ca="1">IF(TRIM(CQ102)="","&lt; VIDE",IF(SUMPRODUCT((UPPER(TRIM($BA$92:CQ102))=UPPER(TRIM(CQ102)))*1)&gt;1,"◄ Doublon","Unique"))</f>
        <v>Unique</v>
      </c>
      <c r="CT102" s="192" t="s">
        <v>3679</v>
      </c>
      <c r="CU102" s="2560" t="s">
        <v>3970</v>
      </c>
      <c r="CV102" s="3"/>
      <c r="CW102" s="10">
        <v>1</v>
      </c>
    </row>
    <row r="103" spans="1:101" ht="21" customHeight="1">
      <c r="A103" s="3"/>
      <c r="B103" s="188" t="str">
        <f t="shared" si="85"/>
        <v>A</v>
      </c>
      <c r="C103" s="2460"/>
      <c r="D103" s="2589" t="s">
        <v>3744</v>
      </c>
      <c r="E103" s="2460"/>
      <c r="F103" s="2460"/>
      <c r="G103" s="2460"/>
      <c r="H103" s="2460"/>
      <c r="I103" s="2460"/>
      <c r="J103" s="2460"/>
      <c r="K103" s="2460"/>
      <c r="L103" s="2460"/>
      <c r="M103" s="2455"/>
      <c r="N103" s="2462"/>
      <c r="O103" s="2462"/>
      <c r="P103" s="2455"/>
      <c r="Q103" s="2461"/>
      <c r="R103" s="2461"/>
      <c r="S103" s="2461"/>
      <c r="T103" s="2461"/>
      <c r="U103" s="2461"/>
      <c r="V103" s="2461"/>
      <c r="W103" s="2461"/>
      <c r="X103" s="2461"/>
      <c r="Y103" s="2461"/>
      <c r="Z103" s="2461"/>
      <c r="AA103" s="2461"/>
      <c r="AB103" s="2461"/>
      <c r="AC103" s="2461"/>
      <c r="AD103" s="291" t="str">
        <f>IF(ISBLANK(AE103),"",LARGE(AD93:AD102,1)+1)</f>
        <v/>
      </c>
      <c r="AE103" s="292"/>
      <c r="AF103" s="293" t="s">
        <v>598</v>
      </c>
      <c r="AG103" s="293"/>
      <c r="AH103" s="293"/>
      <c r="AI103" s="293"/>
      <c r="AJ103" s="293"/>
      <c r="AK103" s="293"/>
      <c r="AL103" s="293"/>
      <c r="AM103" s="293"/>
      <c r="AO103" s="291" t="str">
        <f>IF(ISBLANK(AP103),"",LARGE(AO93:AO102,1)+1)</f>
        <v/>
      </c>
      <c r="AP103" s="292"/>
      <c r="AQ103" s="293"/>
      <c r="AR103" s="293"/>
      <c r="AS103" s="293"/>
      <c r="AT103" s="293"/>
      <c r="AU103" s="293"/>
      <c r="AV103" s="293"/>
      <c r="AW103" s="293"/>
      <c r="AX103" s="293"/>
      <c r="AY103" s="293"/>
      <c r="AZ103" s="293"/>
      <c r="BA103" s="291" t="str">
        <f>IF(ISBLANK(BB103),"",LARGE(BA93:BA102,1)+1)</f>
        <v/>
      </c>
      <c r="BB103" s="292"/>
      <c r="BC103" s="293"/>
      <c r="BD103" s="293"/>
      <c r="BE103" s="293"/>
      <c r="BF103" s="293"/>
      <c r="BG103" s="293"/>
      <c r="BH103" s="293"/>
      <c r="BI103" s="293"/>
      <c r="BJ103" s="2580"/>
      <c r="BK103" s="2581"/>
      <c r="BL103" s="2293"/>
      <c r="BM103" s="188" t="str">
        <f t="shared" si="78"/>
        <v>►</v>
      </c>
      <c r="BN103" s="5"/>
      <c r="BO103" s="3"/>
      <c r="BP103" s="176" cm="1">
        <f t="array" ref="BP103">SUMPRODUCT(LEN(BQ103:BW103))</f>
        <v>0</v>
      </c>
      <c r="BQ103" s="177"/>
      <c r="BR103" s="178"/>
      <c r="BS103" s="178"/>
      <c r="BT103" s="178"/>
      <c r="BU103" s="178"/>
      <c r="BV103" s="178"/>
      <c r="BW103" s="179"/>
      <c r="BX103" s="2293"/>
      <c r="BZ103" s="2972"/>
      <c r="CA103" s="2972"/>
      <c r="CB103" s="2969"/>
      <c r="CC103" s="2972"/>
      <c r="CD103" s="2946" t="str">
        <f t="shared" si="86"/>
        <v/>
      </c>
      <c r="CE103" s="2950" t="str">
        <f t="shared" si="87"/>
        <v/>
      </c>
      <c r="CF103" s="2951" t="str">
        <f>IF(LEN(TRIM(CK103))&gt;0,MAX(CF29:CF102)+1,"")</f>
        <v/>
      </c>
      <c r="CG103" s="2906" t="str">
        <f>IFERROR(INDEX(CK30:CK299,MATCH(ROW()-ROW(CK30)+1,CF30:CF299,0)),"")</f>
        <v/>
      </c>
      <c r="CH103" s="2973"/>
      <c r="CI103" s="2972"/>
      <c r="CJ103" s="2907" t="str">
        <f>TRIM(SUBSTITUTE(SUBSTITUTE(SUBSTITUTE(SUBSTITUTE(IF(OR(LEFT(CJ102,1)="-",LEFT(CJ102,1)="="),MID(CJ102,2,9999),CJ102),CHAR(160)," "),","," "),";"," "),"."," "))</f>
        <v>8 Ajoutez les champignons dans la cocotte environ 30 minutes avant la fin de la cuisson</v>
      </c>
      <c r="CK103" s="2908" t="str">
        <f>IF(OR(CL102="",CJ104=""),"",IF(LEN(CL102)&lt;=CJ104,CL102,IFERROR(LEFT(CL102,FIND("♦",SUBSTITUTE(LEFT(CL102,CJ104+1)," ","♦",LEN(LEFT(CL102,CJ104+1))-LEN(SUBSTITUTE(LEFT(CL102,CJ104+1)," ",""))))),LEFT(CL102,IFERROR(FIND(" ",CL102)-1,LEN(CL102))))))</f>
        <v/>
      </c>
      <c r="CL103" s="2908" t="str">
        <f>IF(CK103="","",TRIM(RIGHT(CL102,LEN(CL102)-LEN(CK103))))</f>
        <v/>
      </c>
      <c r="CM103" s="2974"/>
      <c r="CN103" s="2968"/>
      <c r="CO103" s="2969"/>
      <c r="CP103" s="2293"/>
      <c r="CQ103" s="2561"/>
      <c r="CR103" s="2558"/>
      <c r="CS103" s="2559" t="str" cm="1">
        <f t="array" ref="CS103">IF(TRIM(CQ103)="","&lt; VIDE",IF(SUMPRODUCT((UPPER(TRIM($BA$92:CQ103))=UPPER(TRIM(CQ103)))*1)&gt;1,"◄ Doublon","Unique"))</f>
        <v>&lt; VIDE</v>
      </c>
      <c r="CT103" s="192" t="s">
        <v>3680</v>
      </c>
      <c r="CU103" s="2560" t="s">
        <v>3979</v>
      </c>
      <c r="CV103" s="3"/>
      <c r="CW103" s="10">
        <v>1</v>
      </c>
    </row>
    <row r="104" spans="1:101" ht="21" customHeight="1">
      <c r="A104" s="3"/>
      <c r="B104" s="188" t="str">
        <f t="shared" si="85"/>
        <v>►</v>
      </c>
      <c r="C104" s="2460"/>
      <c r="D104" s="2463" t="s">
        <v>3745</v>
      </c>
      <c r="E104" s="2454"/>
      <c r="F104" s="2454"/>
      <c r="G104" s="2454"/>
      <c r="H104" s="2454"/>
      <c r="I104" s="2454"/>
      <c r="J104" s="2454"/>
      <c r="K104" s="2454"/>
      <c r="L104" s="2454"/>
      <c r="M104" s="2455"/>
      <c r="N104" s="2462"/>
      <c r="O104" s="2462"/>
      <c r="P104" s="2455"/>
      <c r="Q104" s="2461"/>
      <c r="R104" s="2461"/>
      <c r="S104" s="2461"/>
      <c r="T104" s="2461"/>
      <c r="U104" s="2461"/>
      <c r="V104" s="2461"/>
      <c r="W104" s="2461"/>
      <c r="X104" s="2461"/>
      <c r="Y104" s="2461"/>
      <c r="Z104" s="2461"/>
      <c r="AA104" s="2461"/>
      <c r="AB104" s="2461"/>
      <c r="AC104" s="2461"/>
      <c r="AD104" s="291" t="str">
        <f>IF(ISBLANK(AE104),"",LARGE(AD93:AD103,1)+1)</f>
        <v/>
      </c>
      <c r="AE104" s="292"/>
      <c r="AF104" s="293"/>
      <c r="AG104" s="293"/>
      <c r="AH104" s="293"/>
      <c r="AI104" s="293"/>
      <c r="AJ104" s="293"/>
      <c r="AK104" s="293"/>
      <c r="AL104" s="293"/>
      <c r="AM104" s="293"/>
      <c r="AO104" s="291" t="str">
        <f>IF(ISBLANK(AP104),"",LARGE(AO93:AO103,1)+1)</f>
        <v/>
      </c>
      <c r="AP104" s="292"/>
      <c r="AQ104" s="293"/>
      <c r="AR104" s="293"/>
      <c r="AS104" s="293"/>
      <c r="AT104" s="293"/>
      <c r="AU104" s="293"/>
      <c r="AV104" s="293"/>
      <c r="AW104" s="293"/>
      <c r="AX104" s="293"/>
      <c r="AY104" s="293"/>
      <c r="AZ104" s="293"/>
      <c r="BA104" s="291" t="str">
        <f>IF(ISBLANK(BB104),"",LARGE(BA93:BA103,1)+1)</f>
        <v/>
      </c>
      <c r="BB104" s="292"/>
      <c r="BC104" s="293"/>
      <c r="BD104" s="293"/>
      <c r="BE104" s="293"/>
      <c r="BF104" s="293"/>
      <c r="BG104" s="293"/>
      <c r="BH104" s="293"/>
      <c r="BI104" s="293"/>
      <c r="BJ104" s="2580"/>
      <c r="BK104" s="2581"/>
      <c r="BL104" s="2293"/>
      <c r="BM104" s="188" t="str">
        <f t="shared" si="78"/>
        <v>A</v>
      </c>
      <c r="BN104" s="5"/>
      <c r="BO104" s="3"/>
      <c r="BP104" s="176" cm="1">
        <f t="array" ref="BP104">SUMPRODUCT(LEN(BQ104:BW104))</f>
        <v>0</v>
      </c>
      <c r="BQ104" s="177"/>
      <c r="BR104" s="178"/>
      <c r="BS104" s="178"/>
      <c r="BT104" s="178"/>
      <c r="BU104" s="178"/>
      <c r="BV104" s="178"/>
      <c r="BW104" s="179"/>
      <c r="BX104" s="2293"/>
      <c r="BZ104" s="2972"/>
      <c r="CA104" s="2972"/>
      <c r="CB104" s="2969"/>
      <c r="CC104" s="2972"/>
      <c r="CD104" s="2946" t="str">
        <f t="shared" si="86"/>
        <v/>
      </c>
      <c r="CE104" s="2950" t="str">
        <f t="shared" si="87"/>
        <v/>
      </c>
      <c r="CF104" s="2951" t="str">
        <f>IF(LEN(TRIM(CK104))&gt;0,MAX(CF29:CF103)+1,"")</f>
        <v/>
      </c>
      <c r="CG104" s="2906" t="str">
        <f>IFERROR(INDEX(CK30:CK299,MATCH(ROW()-ROW(CK30)+1,CF30:CF299,0)),"")</f>
        <v/>
      </c>
      <c r="CH104" s="2973"/>
      <c r="CI104" s="2972"/>
      <c r="CJ104" s="2909">
        <f>CG17</f>
        <v>100</v>
      </c>
      <c r="CK104" s="2908" t="str">
        <f>IF(OR(CL103="",CJ104=""),"",IF(LEN(CL103)&lt;=CJ104,CL103,IFERROR(LEFT(CL103,FIND("♦",SUBSTITUTE(LEFT(CL103,CJ104+1)," ","♦",LEN(LEFT(CL103,CJ104+1))-LEN(SUBSTITUTE(LEFT(CL103,CJ104+1)," ",""))))),LEFT(CL103,IFERROR(FIND(" ",CL103)-1,LEN(CL103))))))</f>
        <v/>
      </c>
      <c r="CL104" s="2908" t="str">
        <f t="shared" ref="CL104:CL107" si="89">IF(CK104="","",TRIM(RIGHT(CL103,LEN(CL103)-LEN(CK104))))</f>
        <v/>
      </c>
      <c r="CM104" s="2974"/>
      <c r="CN104" s="2968"/>
      <c r="CO104" s="2969"/>
      <c r="CP104" s="2293"/>
      <c r="CQ104" s="2562" t="s">
        <v>3975</v>
      </c>
      <c r="CR104" s="2563" t="s">
        <v>3980</v>
      </c>
      <c r="CS104" s="2559" t="str" cm="1">
        <f t="array" aca="1" ref="CS104" ca="1">IF(TRIM(CQ104)="","&lt; VIDE",IF(SUMPRODUCT((UPPER(TRIM($BA$92:CQ104))=UPPER(TRIM(CQ104)))*1)&gt;1,"◄ Doublon","Unique"))</f>
        <v>◄ Doublon</v>
      </c>
      <c r="CT104" s="192" t="s">
        <v>3681</v>
      </c>
      <c r="CU104" s="2560" t="s">
        <v>3981</v>
      </c>
      <c r="CV104" s="3"/>
      <c r="CW104" s="10">
        <v>1</v>
      </c>
    </row>
    <row r="105" spans="1:101" ht="21" customHeight="1">
      <c r="A105" s="3"/>
      <c r="B105" s="188" t="str">
        <f t="shared" si="85"/>
        <v>A</v>
      </c>
      <c r="C105" s="2460"/>
      <c r="D105" s="2588" t="s">
        <v>3737</v>
      </c>
      <c r="E105" s="2454"/>
      <c r="F105" s="2454"/>
      <c r="G105" s="2454"/>
      <c r="H105" s="2454"/>
      <c r="I105" s="2454"/>
      <c r="J105" s="2454"/>
      <c r="K105" s="2454"/>
      <c r="L105" s="2454"/>
      <c r="M105" s="2455"/>
      <c r="N105" s="2462"/>
      <c r="O105" s="2462"/>
      <c r="P105" s="2455"/>
      <c r="Q105" s="2461"/>
      <c r="R105" s="2461"/>
      <c r="S105" s="2461"/>
      <c r="T105" s="2461"/>
      <c r="U105" s="2461"/>
      <c r="V105" s="2461"/>
      <c r="W105" s="2461"/>
      <c r="X105" s="2461"/>
      <c r="Y105" s="2461"/>
      <c r="Z105" s="2461"/>
      <c r="AA105" s="2461"/>
      <c r="AB105" s="2461"/>
      <c r="AC105" s="2461"/>
      <c r="AD105" s="291" t="str">
        <f>IF(ISBLANK(AE105),"",LARGE(AD93:AD104,1)+1)</f>
        <v/>
      </c>
      <c r="AE105" s="292"/>
      <c r="AF105" s="293"/>
      <c r="AG105" s="293"/>
      <c r="AH105" s="293"/>
      <c r="AI105" s="293"/>
      <c r="AJ105" s="293"/>
      <c r="AK105" s="293"/>
      <c r="AL105" s="293"/>
      <c r="AM105" s="293"/>
      <c r="AO105" s="291" t="str">
        <f>IF(ISBLANK(AP105),"",LARGE(AO93:AO104,1)+1)</f>
        <v/>
      </c>
      <c r="AP105" s="292"/>
      <c r="AQ105" s="293" t="s">
        <v>3828</v>
      </c>
      <c r="AR105" s="293"/>
      <c r="AS105" s="293"/>
      <c r="AT105" s="293"/>
      <c r="AU105" s="293"/>
      <c r="AV105" s="293"/>
      <c r="AW105" s="293"/>
      <c r="AX105" s="293"/>
      <c r="AY105" s="293"/>
      <c r="AZ105" s="293"/>
      <c r="BA105" s="291" t="str">
        <f>IF(ISBLANK(BB105),"",LARGE(BA93:BA104,1)+1)</f>
        <v/>
      </c>
      <c r="BB105" s="292"/>
      <c r="BC105" s="293"/>
      <c r="BD105" s="293"/>
      <c r="BE105" s="293"/>
      <c r="BF105" s="293"/>
      <c r="BG105" s="293"/>
      <c r="BH105" s="293"/>
      <c r="BI105" s="293"/>
      <c r="BJ105" s="2580"/>
      <c r="BK105" s="2581"/>
      <c r="BL105" s="2293"/>
      <c r="BM105" s="188" t="str">
        <f t="shared" si="78"/>
        <v>►</v>
      </c>
      <c r="BN105" s="5"/>
      <c r="BO105" s="3"/>
      <c r="BP105" s="176" cm="1">
        <f t="array" ref="BP105">SUMPRODUCT(LEN(BQ105:BW105))</f>
        <v>0</v>
      </c>
      <c r="BQ105" s="177"/>
      <c r="BR105" s="178"/>
      <c r="BS105" s="178"/>
      <c r="BT105" s="178"/>
      <c r="BU105" s="178"/>
      <c r="BV105" s="178"/>
      <c r="BW105" s="179"/>
      <c r="BX105" s="2293"/>
      <c r="CB105" s="2969"/>
      <c r="CD105" s="2946" t="str">
        <f t="shared" si="86"/>
        <v/>
      </c>
      <c r="CE105" s="2950" t="str">
        <f t="shared" si="87"/>
        <v/>
      </c>
      <c r="CF105" s="2951" t="str">
        <f>IF(LEN(TRIM(CK105))&gt;0,MAX(CF29:CF104)+1,"")</f>
        <v/>
      </c>
      <c r="CG105" s="2906" t="str">
        <f>IFERROR(INDEX(CK30:CK299,MATCH(ROW()-ROW(CK30)+1,CF30:CF299,0)),"")</f>
        <v/>
      </c>
      <c r="CH105" s="336"/>
      <c r="CJ105" s="2907"/>
      <c r="CK105" s="2908" t="str">
        <f>IF(OR(CL104="",CJ104=""),"",IF(LEN(CL104)&lt;=CJ104,CL104,IFERROR(LEFT(CL104,FIND("♦",SUBSTITUTE(LEFT(CL104,CJ104+1)," ","♦",LEN(LEFT(CL104,CJ104+1))-LEN(SUBSTITUTE(LEFT(CL104,CJ104+1)," ",""))))),LEFT(CL104,IFERROR(FIND(" ",CL104)-1,LEN(CL104))))))</f>
        <v/>
      </c>
      <c r="CL105" s="2908" t="str">
        <f t="shared" si="89"/>
        <v/>
      </c>
      <c r="CM105" s="2974"/>
      <c r="CN105" s="2968"/>
      <c r="CO105" s="2969"/>
      <c r="CP105" s="2293"/>
      <c r="CQ105" s="2557"/>
      <c r="CR105" s="2558"/>
      <c r="CS105" s="2559" t="str" cm="1">
        <f t="array" ref="CS105">IF(TRIM(CQ105)="","&lt; VIDE",IF(SUMPRODUCT((UPPER(TRIM($BA$92:CQ105))=UPPER(TRIM(CQ105)))*1)&gt;1,"◄ Doublon","Unique"))</f>
        <v>&lt; VIDE</v>
      </c>
      <c r="CT105" s="192" t="s">
        <v>3682</v>
      </c>
      <c r="CU105" s="2560" t="s">
        <v>3646</v>
      </c>
      <c r="CV105" s="3"/>
      <c r="CW105" s="10">
        <v>1</v>
      </c>
    </row>
    <row r="106" spans="1:101" ht="21" customHeight="1">
      <c r="A106" s="3"/>
      <c r="B106" s="188" t="str">
        <f t="shared" si="85"/>
        <v>►</v>
      </c>
      <c r="C106" s="2460"/>
      <c r="D106" s="2588"/>
      <c r="E106" s="2454"/>
      <c r="F106" s="2454"/>
      <c r="G106" s="2454"/>
      <c r="H106" s="2454"/>
      <c r="I106" s="2454"/>
      <c r="J106" s="2454"/>
      <c r="K106" s="2454"/>
      <c r="L106" s="2454"/>
      <c r="M106" s="2455"/>
      <c r="N106" s="2462"/>
      <c r="O106" s="2462"/>
      <c r="P106" s="2455"/>
      <c r="Q106" s="2461"/>
      <c r="R106" s="2461"/>
      <c r="S106" s="2461"/>
      <c r="T106" s="2461"/>
      <c r="U106" s="2461"/>
      <c r="V106" s="2461"/>
      <c r="W106" s="2461"/>
      <c r="X106" s="2461"/>
      <c r="Y106" s="2461"/>
      <c r="Z106" s="2461"/>
      <c r="AA106" s="2461"/>
      <c r="AB106" s="2461"/>
      <c r="AC106" s="2461"/>
      <c r="AD106" s="291" t="str">
        <f>IF(ISBLANK(AE106),"",LARGE(AD93:AD105,1)+1)</f>
        <v/>
      </c>
      <c r="AE106" s="292"/>
      <c r="AF106" s="293"/>
      <c r="AG106" s="293"/>
      <c r="AH106" s="293"/>
      <c r="AI106" s="293"/>
      <c r="AJ106" s="293"/>
      <c r="AK106" s="293"/>
      <c r="AL106" s="293"/>
      <c r="AM106" s="293"/>
      <c r="AO106" s="291" t="str">
        <f>IF(ISBLANK(AP106),"",LARGE(AO93:AO105,1)+1)</f>
        <v/>
      </c>
      <c r="AP106" s="292"/>
      <c r="AQ106" s="293"/>
      <c r="AR106" s="293"/>
      <c r="AS106" s="293"/>
      <c r="AT106" s="293"/>
      <c r="AU106" s="293"/>
      <c r="AV106" s="293"/>
      <c r="AW106" s="293"/>
      <c r="AX106" s="293"/>
      <c r="AY106" s="293"/>
      <c r="AZ106" s="293"/>
      <c r="BA106" s="291" t="str">
        <f>IF(ISBLANK(BB106),"",LARGE(BA93:BA105,1)+1)</f>
        <v/>
      </c>
      <c r="BB106" s="292"/>
      <c r="BC106" s="293"/>
      <c r="BD106" s="293"/>
      <c r="BE106" s="293"/>
      <c r="BF106" s="293"/>
      <c r="BG106" s="293"/>
      <c r="BH106" s="293"/>
      <c r="BI106" s="293"/>
      <c r="BJ106" s="2580"/>
      <c r="BK106" s="2581"/>
      <c r="BL106" s="2293"/>
      <c r="BM106" s="188" t="str">
        <f t="shared" si="78"/>
        <v>A</v>
      </c>
      <c r="BN106" s="5"/>
      <c r="BO106" s="3"/>
      <c r="BP106" s="176" cm="1">
        <f t="array" ref="BP106">SUMPRODUCT(LEN(BQ106:BW106))</f>
        <v>0</v>
      </c>
      <c r="BQ106" s="177"/>
      <c r="BR106" s="178"/>
      <c r="BS106" s="178"/>
      <c r="BT106" s="178"/>
      <c r="BU106" s="178"/>
      <c r="BV106" s="178"/>
      <c r="BW106" s="179"/>
      <c r="BX106" s="2293"/>
      <c r="CB106" s="2969"/>
      <c r="CD106" s="2946" t="str">
        <f t="shared" si="86"/>
        <v/>
      </c>
      <c r="CE106" s="2950" t="str">
        <f t="shared" si="87"/>
        <v/>
      </c>
      <c r="CF106" s="2951" t="str">
        <f>IF(LEN(TRIM(CK106))&gt;0,MAX(CF29:CF105)+1,"")</f>
        <v/>
      </c>
      <c r="CG106" s="2906" t="str">
        <f>IFERROR(INDEX(CK30:CK299,MATCH(ROW()-ROW(CK30)+1,CF30:CF299,0)),"")</f>
        <v/>
      </c>
      <c r="CH106" s="336"/>
      <c r="CJ106" s="2958"/>
      <c r="CK106" s="2908" t="str">
        <f>IF(OR(CL105="",CJ104=""),"",IF(LEN(CL105)&lt;=CJ104,CL105,IFERROR(LEFT(CL105,FIND("♦",SUBSTITUTE(LEFT(CL105,CJ104+1)," ","♦",LEN(LEFT(CL105,CJ104+1))-LEN(SUBSTITUTE(LEFT(CL105,CJ104+1)," ",""))))),LEFT(CL105,IFERROR(FIND(" ",CL105)-1,LEN(CL105))))))</f>
        <v/>
      </c>
      <c r="CL106" s="2908" t="str">
        <f t="shared" si="89"/>
        <v/>
      </c>
      <c r="CM106" s="2974"/>
      <c r="CN106" s="2968"/>
      <c r="CO106" s="2969"/>
      <c r="CP106" s="2293"/>
      <c r="CQ106" s="2557" t="s">
        <v>3982</v>
      </c>
      <c r="CR106" s="2558"/>
      <c r="CS106" s="2559" t="str" cm="1">
        <f t="array" aca="1" ref="CS106" ca="1">IF(TRIM(CQ106)="","&lt; VIDE",IF(SUMPRODUCT((UPPER(TRIM($BA$92:CQ106))=UPPER(TRIM(CQ106)))*1)&gt;1,"◄ Doublon","Unique"))</f>
        <v>Unique</v>
      </c>
      <c r="CT106" s="192" t="s">
        <v>3683</v>
      </c>
      <c r="CU106" s="2560" t="s">
        <v>3983</v>
      </c>
      <c r="CV106" s="3"/>
      <c r="CW106" s="10">
        <v>1</v>
      </c>
    </row>
    <row r="107" spans="1:101" ht="21" customHeight="1">
      <c r="A107" s="3"/>
      <c r="B107" s="188" t="str">
        <f t="shared" si="85"/>
        <v>A</v>
      </c>
      <c r="C107" s="2460"/>
      <c r="D107" s="2587" t="s">
        <v>3755</v>
      </c>
      <c r="E107" s="2454"/>
      <c r="F107" s="2454"/>
      <c r="G107" s="2454"/>
      <c r="H107" s="2454"/>
      <c r="I107" s="2454"/>
      <c r="J107" s="2454"/>
      <c r="K107" s="2454"/>
      <c r="L107" s="2454"/>
      <c r="M107" s="2455"/>
      <c r="N107" s="2462"/>
      <c r="O107" s="2462"/>
      <c r="P107" s="2455"/>
      <c r="Q107" s="2461"/>
      <c r="R107" s="2461"/>
      <c r="S107" s="2461"/>
      <c r="T107" s="2461"/>
      <c r="U107" s="2461"/>
      <c r="V107" s="2461"/>
      <c r="W107" s="2461"/>
      <c r="X107" s="2461"/>
      <c r="Y107" s="2461"/>
      <c r="Z107" s="2461"/>
      <c r="AA107" s="2461"/>
      <c r="AB107" s="2461"/>
      <c r="AC107" s="2461"/>
      <c r="AD107" s="291" t="str">
        <f>IF(ISBLANK(AE107),"",LARGE(AD93:AD106,1)+1)</f>
        <v/>
      </c>
      <c r="AE107" s="292"/>
      <c r="AF107" s="293" t="s">
        <v>3825</v>
      </c>
      <c r="AG107" s="293"/>
      <c r="AH107" s="293"/>
      <c r="AI107" s="293"/>
      <c r="AJ107" s="293"/>
      <c r="AK107" s="293"/>
      <c r="AL107" s="293"/>
      <c r="AM107" s="293"/>
      <c r="AO107" s="291" t="str">
        <f>IF(ISBLANK(AP107),"",LARGE(AO93:AO106,1)+1)</f>
        <v/>
      </c>
      <c r="AP107" s="292"/>
      <c r="AQ107" s="293"/>
      <c r="AR107" s="293"/>
      <c r="AS107" s="293"/>
      <c r="AT107" s="293"/>
      <c r="AU107" s="293"/>
      <c r="AV107" s="293"/>
      <c r="AW107" s="293"/>
      <c r="AX107" s="293"/>
      <c r="AY107" s="293"/>
      <c r="AZ107" s="293"/>
      <c r="BA107" s="291" t="str">
        <f>IF(ISBLANK(BB107),"",LARGE(BA93:BA106,1)+1)</f>
        <v/>
      </c>
      <c r="BB107" s="292"/>
      <c r="BC107" s="293"/>
      <c r="BD107" s="293"/>
      <c r="BE107" s="293"/>
      <c r="BF107" s="293"/>
      <c r="BG107" s="293"/>
      <c r="BH107" s="293"/>
      <c r="BI107" s="293"/>
      <c r="BJ107" s="2580"/>
      <c r="BK107" s="2581"/>
      <c r="BL107" s="2293"/>
      <c r="BM107" s="188" t="str">
        <f t="shared" ref="BM107:BM137" si="90">B108</f>
        <v>►</v>
      </c>
      <c r="BN107" s="5"/>
      <c r="BO107" s="3"/>
      <c r="BP107" s="176" cm="1">
        <f t="array" ref="BP107">SUMPRODUCT(LEN(BQ107:BW107))</f>
        <v>0</v>
      </c>
      <c r="BQ107" s="177"/>
      <c r="BR107" s="178"/>
      <c r="BS107" s="178"/>
      <c r="BT107" s="178"/>
      <c r="BU107" s="178"/>
      <c r="BV107" s="178"/>
      <c r="BW107" s="179"/>
      <c r="BX107" s="2293"/>
      <c r="CB107" s="2969"/>
      <c r="CD107" s="2946" t="str">
        <f t="shared" si="86"/>
        <v/>
      </c>
      <c r="CE107" s="2950" t="str">
        <f t="shared" si="87"/>
        <v/>
      </c>
      <c r="CF107" s="2951" t="str">
        <f>IF(LEN(TRIM(CK107))&gt;0,MAX(CF29:CF106)+1,"")</f>
        <v/>
      </c>
      <c r="CG107" s="2906" t="str">
        <f>IFERROR(INDEX(CK30:CK299,MATCH(ROW()-ROW(CK30)+1,CF30:CF299,0)),"")</f>
        <v/>
      </c>
      <c r="CH107" s="336"/>
      <c r="CJ107" s="2959"/>
      <c r="CK107" s="2908" t="str">
        <f>IF(OR(CL106="",CJ104=""),"",IF(LEN(CL106)&lt;=CJ104,CL106,IFERROR(LEFT(CL106,FIND("♦",SUBSTITUTE(LEFT(CL106,CJ104+1)," ","♦",LEN(LEFT(CL106,CJ104+1))-LEN(SUBSTITUTE(LEFT(CL106,CJ104+1)," ",""))))),LEFT(CL106,IFERROR(FIND(" ",CL106)-1,LEN(CL106))))))</f>
        <v/>
      </c>
      <c r="CL107" s="2908" t="str">
        <f t="shared" si="89"/>
        <v/>
      </c>
      <c r="CM107" s="2974"/>
      <c r="CN107" s="2968"/>
      <c r="CO107" s="2969"/>
      <c r="CP107" s="2293"/>
      <c r="CQ107" s="2564" t="s">
        <v>3984</v>
      </c>
      <c r="CR107" s="2558"/>
      <c r="CS107" s="2559" t="str" cm="1">
        <f t="array" aca="1" ref="CS107" ca="1">IF(TRIM(CQ107)="","&lt; VIDE",IF(SUMPRODUCT((UPPER(TRIM($BA$92:CQ107))=UPPER(TRIM(CQ107)))*1)&gt;1,"◄ Doublon","Unique"))</f>
        <v>Unique</v>
      </c>
      <c r="CT107" s="192" t="s">
        <v>3684</v>
      </c>
      <c r="CU107" s="2560" t="s">
        <v>3985</v>
      </c>
      <c r="CV107" s="3"/>
      <c r="CW107" s="10">
        <v>1</v>
      </c>
    </row>
    <row r="108" spans="1:101" ht="21" customHeight="1">
      <c r="A108" s="3"/>
      <c r="B108" s="188" t="str">
        <f t="shared" si="85"/>
        <v>►</v>
      </c>
      <c r="C108" s="2460"/>
      <c r="D108" s="4933" t="s">
        <v>3754</v>
      </c>
      <c r="E108" s="4933"/>
      <c r="F108" s="4933"/>
      <c r="G108" s="4933"/>
      <c r="H108" s="4933"/>
      <c r="I108" s="4933"/>
      <c r="J108" s="4933"/>
      <c r="K108" s="4933"/>
      <c r="L108" s="4933"/>
      <c r="M108" s="4933"/>
      <c r="N108" s="4933"/>
      <c r="O108" s="4933"/>
      <c r="P108" s="4933"/>
      <c r="Q108" s="4933"/>
      <c r="R108" s="4933"/>
      <c r="S108" s="4933"/>
      <c r="T108" s="4933"/>
      <c r="U108" s="4933"/>
      <c r="V108" s="4933"/>
      <c r="W108" s="4933"/>
      <c r="X108" s="4933"/>
      <c r="Y108" s="4933"/>
      <c r="Z108" s="4933"/>
      <c r="AA108" s="4933"/>
      <c r="AB108" s="4933"/>
      <c r="AC108" s="2461"/>
      <c r="AD108" s="291" t="str">
        <f>IF(ISBLANK(AE108),"",LARGE(AD93:AD107,1)+1)</f>
        <v/>
      </c>
      <c r="AE108" s="292"/>
      <c r="AF108" s="293"/>
      <c r="AG108" s="293"/>
      <c r="AH108" s="293"/>
      <c r="AI108" s="293"/>
      <c r="AJ108" s="293"/>
      <c r="AK108" s="293"/>
      <c r="AL108" s="293"/>
      <c r="AM108" s="293"/>
      <c r="AO108" s="291" t="str">
        <f>IF(ISBLANK(AP108),"",LARGE(AO93:AO107,1)+1)</f>
        <v/>
      </c>
      <c r="AP108" s="292"/>
      <c r="AQ108" s="293"/>
      <c r="AR108" s="293"/>
      <c r="AS108" s="293"/>
      <c r="AT108" s="293"/>
      <c r="AU108" s="293"/>
      <c r="AV108" s="293"/>
      <c r="AW108" s="293"/>
      <c r="AX108" s="293"/>
      <c r="AY108" s="293"/>
      <c r="AZ108" s="293"/>
      <c r="BA108" s="291" t="str">
        <f>IF(ISBLANK(BB108),"",LARGE(BA93:BA107,1)+1)</f>
        <v/>
      </c>
      <c r="BB108" s="292"/>
      <c r="BC108" s="293"/>
      <c r="BD108" s="293"/>
      <c r="BE108" s="293"/>
      <c r="BF108" s="293"/>
      <c r="BG108" s="293"/>
      <c r="BH108" s="293"/>
      <c r="BI108" s="293"/>
      <c r="BJ108" s="2580"/>
      <c r="BK108" s="2581"/>
      <c r="BL108" s="2293"/>
      <c r="BM108" s="188" t="str">
        <f t="shared" si="90"/>
        <v>►</v>
      </c>
      <c r="BN108" s="5"/>
      <c r="BO108" s="3"/>
      <c r="BP108" s="176" cm="1">
        <f t="array" ref="BP108">SUMPRODUCT(LEN(BQ108:BW108))</f>
        <v>0</v>
      </c>
      <c r="BQ108" s="177"/>
      <c r="BR108" s="178"/>
      <c r="BS108" s="178"/>
      <c r="BT108" s="178"/>
      <c r="BU108" s="178"/>
      <c r="BV108" s="178"/>
      <c r="BW108" s="179"/>
      <c r="BX108" s="2293"/>
      <c r="CB108" s="2969"/>
      <c r="CD108" s="2946" t="str">
        <f t="shared" si="86"/>
        <v/>
      </c>
      <c r="CE108" s="2950" t="str">
        <f t="shared" si="87"/>
        <v/>
      </c>
      <c r="CF108" s="2951">
        <f>IF(LEN(TRIM(CK108))&gt;0,MAX(CF29:CF107)+1,"")</f>
        <v>19</v>
      </c>
      <c r="CG108" s="2906" t="str">
        <f>IFERROR(INDEX(CK30:CK299,MATCH(ROW()-ROW(CK30)+1,CF30:CF299,0)),"")</f>
        <v/>
      </c>
      <c r="CH108" s="336"/>
      <c r="CJ108" s="2370" t="str">
        <f>(SUBSTITUTE(SUBSTITUTE(CB43,CHAR(13)&amp;CHAR(10)," "),CHAR(10)," "))</f>
        <v>9. Servez le bœuf bourguignon bien chaud accompagné de pommes de terre, de pâtes ou de riz.</v>
      </c>
      <c r="CK108" s="2960" t="str">
        <f>IF(OR(CJ109="",CJ110=""),"",IF(LEN(CJ109)&lt;=CJ110,CJ109,IFERROR(LEFT(CJ109,FIND("♦",SUBSTITUTE(LEFT(CJ109,CJ110+1)," ","♦",LEN(LEFT(CJ109,CJ110+1))-LEN(SUBSTITUTE(LEFT(CJ109,CJ110+1)," ",""))))),LEFT(CJ109,IFERROR(FIND(" ",CJ109)-1,LEN(CJ109))))))</f>
        <v>9 Servez le bœuf bourguignon bien chaud accompagné de pommes de terre de pâtes ou de riz</v>
      </c>
      <c r="CL108" s="2961" t="str">
        <f>IF(CK108="","",TRIM(RIGHT(CJ109,LEN(CJ109)-LEN(CK108))))</f>
        <v/>
      </c>
      <c r="CM108" s="2952" t="str">
        <f>CC43</f>
        <v xml:space="preserve"> ◄ ligne 43</v>
      </c>
      <c r="CN108" s="2968"/>
      <c r="CO108" s="2969"/>
      <c r="CP108" s="2293"/>
      <c r="CQ108" s="2561" t="s">
        <v>3986</v>
      </c>
      <c r="CR108" s="2558"/>
      <c r="CS108" s="2559" t="str" cm="1">
        <f t="array" aca="1" ref="CS108" ca="1">IF(TRIM(CQ108)="","&lt; VIDE",IF(SUMPRODUCT((UPPER(TRIM($BA$92:CQ108))=UPPER(TRIM(CQ108)))*1)&gt;1,"◄ Doublon","Unique"))</f>
        <v>Unique</v>
      </c>
      <c r="CT108" s="192" t="s">
        <v>3685</v>
      </c>
      <c r="CU108" s="2560" t="s">
        <v>3987</v>
      </c>
      <c r="CV108" s="3"/>
      <c r="CW108" s="10">
        <v>1</v>
      </c>
    </row>
    <row r="109" spans="1:101" ht="21" customHeight="1">
      <c r="A109" s="3"/>
      <c r="B109" s="188" t="str">
        <f t="shared" si="85"/>
        <v>►</v>
      </c>
      <c r="C109" s="2460"/>
      <c r="D109" s="4933"/>
      <c r="E109" s="4933"/>
      <c r="F109" s="4933"/>
      <c r="G109" s="4933"/>
      <c r="H109" s="4933"/>
      <c r="I109" s="4933"/>
      <c r="J109" s="4933"/>
      <c r="K109" s="4933"/>
      <c r="L109" s="4933"/>
      <c r="M109" s="4933"/>
      <c r="N109" s="4933"/>
      <c r="O109" s="4933"/>
      <c r="P109" s="4933"/>
      <c r="Q109" s="4933"/>
      <c r="R109" s="4933"/>
      <c r="S109" s="4933"/>
      <c r="T109" s="4933"/>
      <c r="U109" s="4933"/>
      <c r="V109" s="4933"/>
      <c r="W109" s="4933"/>
      <c r="X109" s="4933"/>
      <c r="Y109" s="4933"/>
      <c r="Z109" s="4933"/>
      <c r="AA109" s="4933"/>
      <c r="AB109" s="4933"/>
      <c r="AC109" s="2461"/>
      <c r="AD109" s="291" t="str">
        <f>IF(ISBLANK(AE109),"",LARGE(AD93:AD108,1)+1)</f>
        <v/>
      </c>
      <c r="AE109" s="292"/>
      <c r="AF109" s="293"/>
      <c r="AG109" s="293"/>
      <c r="AH109" s="293"/>
      <c r="AI109" s="293"/>
      <c r="AJ109" s="293"/>
      <c r="AK109" s="293"/>
      <c r="AL109" s="293"/>
      <c r="AM109" s="293"/>
      <c r="AO109" s="291" t="str">
        <f>IF(ISBLANK(AP109),"",LARGE(AO93:AO108,1)+1)</f>
        <v/>
      </c>
      <c r="AP109" s="292"/>
      <c r="AQ109" s="293"/>
      <c r="AR109" s="293"/>
      <c r="AS109" s="293"/>
      <c r="AT109" s="293"/>
      <c r="AU109" s="293"/>
      <c r="AV109" s="293"/>
      <c r="AW109" s="293"/>
      <c r="AX109" s="293"/>
      <c r="AY109" s="293"/>
      <c r="AZ109" s="293"/>
      <c r="BA109" s="291" t="str">
        <f>IF(ISBLANK(BB109),"",LARGE(BA93:BA108,1)+1)</f>
        <v/>
      </c>
      <c r="BB109" s="292"/>
      <c r="BC109" s="293"/>
      <c r="BD109" s="293"/>
      <c r="BE109" s="293"/>
      <c r="BF109" s="293"/>
      <c r="BG109" s="293"/>
      <c r="BH109" s="293"/>
      <c r="BI109" s="293"/>
      <c r="BJ109" s="2580"/>
      <c r="BK109" s="2581"/>
      <c r="BL109" s="2293"/>
      <c r="BM109" s="188" t="str">
        <f t="shared" si="90"/>
        <v>►</v>
      </c>
      <c r="BN109" s="5"/>
      <c r="BO109" s="3"/>
      <c r="BP109" s="176" cm="1">
        <f t="array" ref="BP109">SUMPRODUCT(LEN(BQ109:BW109))</f>
        <v>0</v>
      </c>
      <c r="BQ109" s="177"/>
      <c r="BR109" s="178"/>
      <c r="BS109" s="178"/>
      <c r="BT109" s="178"/>
      <c r="BU109" s="178"/>
      <c r="BV109" s="178"/>
      <c r="BW109" s="179"/>
      <c r="BX109" s="3"/>
      <c r="CB109" s="2969"/>
      <c r="CD109" s="2946" t="str">
        <f t="shared" si="86"/>
        <v/>
      </c>
      <c r="CE109" s="2950" t="str">
        <f t="shared" si="87"/>
        <v/>
      </c>
      <c r="CF109" s="2951" t="str">
        <f>IF(LEN(TRIM(CK109))&gt;0,MAX(CF29:CF108)+1,"")</f>
        <v/>
      </c>
      <c r="CG109" s="2906" t="str">
        <f>IFERROR(INDEX(CK30:CK299,MATCH(ROW()-ROW(CK30)+1,CF30:CF299,0)),"")</f>
        <v/>
      </c>
      <c r="CH109" s="336"/>
      <c r="CJ109" s="2960" t="str">
        <f>TRIM(SUBSTITUTE(SUBSTITUTE(SUBSTITUTE(SUBSTITUTE(IF(OR(LEFT(CJ108,1)="-",LEFT(CJ108,1)="="),MID(CJ108,2,9999),CJ108),CHAR(160)," "),","," "),";"," "),"."," "))</f>
        <v>9 Servez le bœuf bourguignon bien chaud accompagné de pommes de terre de pâtes ou de riz</v>
      </c>
      <c r="CK109" s="2961" t="str">
        <f>IF(OR(CL108="",CJ110=""),"",IF(LEN(CL108)&lt;=CJ110,CL108,IFERROR(LEFT(CL108,FIND("♦",SUBSTITUTE(LEFT(CL108,CJ110+1)," ","♦",LEN(LEFT(CL108,CJ110+1))-LEN(SUBSTITUTE(LEFT(CL108,CJ110+1)," ",""))))),LEFT(CL108,IFERROR(FIND(" ",CL108)-1,LEN(CL108))))))</f>
        <v/>
      </c>
      <c r="CL109" s="2961" t="str">
        <f>IF(CK109="","",TRIM(RIGHT(CL108,LEN(CL108)-LEN(CK109))))</f>
        <v/>
      </c>
      <c r="CM109" s="2975"/>
      <c r="CN109" s="2968"/>
      <c r="CO109" s="2969"/>
      <c r="CP109" s="3"/>
      <c r="CQ109" s="2561" t="s">
        <v>3644</v>
      </c>
      <c r="CR109" s="2558"/>
      <c r="CS109" s="2559" t="str" cm="1">
        <f t="array" aca="1" ref="CS109" ca="1">IF(TRIM(CQ109)="","&lt; VIDE",IF(SUMPRODUCT((UPPER(TRIM($BA$92:CQ109))=UPPER(TRIM(CQ109)))*1)&gt;1,"◄ Doublon","Unique"))</f>
        <v>Unique</v>
      </c>
      <c r="CT109" s="192" t="s">
        <v>3686</v>
      </c>
      <c r="CU109" s="2560" t="s">
        <v>3988</v>
      </c>
      <c r="CV109" s="3"/>
      <c r="CW109" s="10">
        <v>1</v>
      </c>
    </row>
    <row r="110" spans="1:101" ht="21" customHeight="1">
      <c r="A110" s="3"/>
      <c r="B110" s="188" t="str">
        <f t="shared" si="85"/>
        <v>►</v>
      </c>
      <c r="C110" s="2460"/>
      <c r="D110" s="2463" t="s">
        <v>3756</v>
      </c>
      <c r="E110" s="2460"/>
      <c r="F110" s="2460"/>
      <c r="G110" s="2460"/>
      <c r="H110" s="2460"/>
      <c r="I110" s="2460"/>
      <c r="J110" s="2460"/>
      <c r="K110" s="2460"/>
      <c r="L110" s="2460"/>
      <c r="M110" s="2455"/>
      <c r="N110" s="2462"/>
      <c r="O110" s="2462"/>
      <c r="P110" s="2455"/>
      <c r="Q110" s="2461"/>
      <c r="R110" s="2461"/>
      <c r="S110" s="2591" t="str">
        <f>"Liste des erreurs colonne "&amp;BK1</f>
        <v>Liste des erreurs colonne BK</v>
      </c>
      <c r="T110" s="2461"/>
      <c r="U110" s="2461"/>
      <c r="V110" s="2461"/>
      <c r="W110" s="2461"/>
      <c r="X110" s="2461"/>
      <c r="Y110" s="2461"/>
      <c r="Z110" s="2461"/>
      <c r="AA110" s="2461"/>
      <c r="AB110" s="2461"/>
      <c r="AC110" s="2461"/>
      <c r="AD110" s="291" t="str">
        <f>IF(ISBLANK(AE110),"",LARGE(AD93:AD109,1)+1)</f>
        <v/>
      </c>
      <c r="AE110" s="292"/>
      <c r="AF110" s="293"/>
      <c r="AG110" s="293"/>
      <c r="AH110" s="293"/>
      <c r="AI110" s="293"/>
      <c r="AJ110" s="293"/>
      <c r="AK110" s="293"/>
      <c r="AL110" s="293"/>
      <c r="AM110" s="293"/>
      <c r="AO110" s="291" t="str">
        <f>IF(ISBLANK(AP110),"",LARGE(AO93:AO109,1)+1)</f>
        <v/>
      </c>
      <c r="AP110" s="292"/>
      <c r="AQ110" s="293"/>
      <c r="AR110" s="293"/>
      <c r="AS110" s="293"/>
      <c r="AT110" s="293"/>
      <c r="AU110" s="293"/>
      <c r="AV110" s="293"/>
      <c r="AW110" s="293"/>
      <c r="AX110" s="293"/>
      <c r="AY110" s="293"/>
      <c r="AZ110" s="293"/>
      <c r="BA110" s="291" t="str">
        <f>IF(ISBLANK(BB110),"",LARGE(BA93:BA109,1)+1)</f>
        <v/>
      </c>
      <c r="BB110" s="292"/>
      <c r="BC110" s="293"/>
      <c r="BD110" s="293"/>
      <c r="BE110" s="293"/>
      <c r="BF110" s="293"/>
      <c r="BG110" s="293"/>
      <c r="BH110" s="293"/>
      <c r="BI110" s="293"/>
      <c r="BJ110" s="2580"/>
      <c r="BK110" s="2581"/>
      <c r="BL110" s="2293"/>
      <c r="BM110" s="188" t="str">
        <f t="shared" si="90"/>
        <v>A</v>
      </c>
      <c r="BN110" s="5"/>
      <c r="BO110" s="3"/>
      <c r="BP110" s="176" cm="1">
        <f t="array" ref="BP110">SUMPRODUCT(LEN(BQ110:BW110))</f>
        <v>0</v>
      </c>
      <c r="BQ110" s="177"/>
      <c r="BR110" s="178"/>
      <c r="BS110" s="178"/>
      <c r="BT110" s="178"/>
      <c r="BU110" s="178"/>
      <c r="BV110" s="178"/>
      <c r="BW110" s="179"/>
      <c r="BX110" s="3"/>
      <c r="CB110" s="2969"/>
      <c r="CD110" s="2946" t="str">
        <f t="shared" si="86"/>
        <v/>
      </c>
      <c r="CE110" s="2950" t="str">
        <f t="shared" si="87"/>
        <v/>
      </c>
      <c r="CF110" s="2951" t="str">
        <f>IF(LEN(TRIM(CK110))&gt;0,MAX(CF29:CF109)+1,"")</f>
        <v/>
      </c>
      <c r="CG110" s="2906" t="str">
        <f>IFERROR(INDEX(CK30:CK299,MATCH(ROW()-ROW(CK30)+1,CF30:CF299,0)),"")</f>
        <v/>
      </c>
      <c r="CH110" s="336"/>
      <c r="CJ110" s="2909">
        <f>CG17</f>
        <v>100</v>
      </c>
      <c r="CK110" s="2961" t="str">
        <f>IF(OR(CL109="",CJ110=""),"",IF(LEN(CL109)&lt;=CJ110,CL109,IFERROR(LEFT(CL109,FIND("♦",SUBSTITUTE(LEFT(CL109,CJ110+1)," ","♦",LEN(LEFT(CL109,CJ110+1))-LEN(SUBSTITUTE(LEFT(CL109,CJ110+1)," ",""))))),LEFT(CL109,IFERROR(FIND(" ",CL109)-1,LEN(CL109))))))</f>
        <v/>
      </c>
      <c r="CL110" s="2961" t="str">
        <f t="shared" ref="CL110:CL113" si="91">IF(CK110="","",TRIM(RIGHT(CL109,LEN(CL109)-LEN(CK110))))</f>
        <v/>
      </c>
      <c r="CM110" s="2975"/>
      <c r="CN110" s="2968"/>
      <c r="CO110" s="2969"/>
      <c r="CP110" s="3"/>
      <c r="CQ110" s="2561" t="s">
        <v>3989</v>
      </c>
      <c r="CR110" s="2558"/>
      <c r="CS110" s="2559" t="str" cm="1">
        <f t="array" aca="1" ref="CS110" ca="1">IF(TRIM(CQ110)="","&lt; VIDE",IF(SUMPRODUCT((UPPER(TRIM($BA$92:CQ110))=UPPER(TRIM(CQ110)))*1)&gt;1,"◄ Doublon","Unique"))</f>
        <v>Unique</v>
      </c>
      <c r="CT110" s="192" t="s">
        <v>3687</v>
      </c>
      <c r="CU110" s="2560" t="s">
        <v>3990</v>
      </c>
      <c r="CV110" s="3"/>
      <c r="CW110" s="10">
        <v>1</v>
      </c>
    </row>
    <row r="111" spans="1:101" ht="21" customHeight="1">
      <c r="A111" s="3"/>
      <c r="B111" s="188" t="str">
        <f t="shared" si="85"/>
        <v>A</v>
      </c>
      <c r="C111" s="2460"/>
      <c r="D111" s="2589" t="s">
        <v>3757</v>
      </c>
      <c r="E111" s="2460"/>
      <c r="F111" s="2460"/>
      <c r="G111" s="2460"/>
      <c r="H111" s="2460"/>
      <c r="I111" s="2460"/>
      <c r="J111" s="2460"/>
      <c r="K111" s="2460"/>
      <c r="L111" s="2460"/>
      <c r="M111" s="2455"/>
      <c r="N111" s="2462"/>
      <c r="O111" s="2462"/>
      <c r="P111" s="2455"/>
      <c r="Q111" s="2461"/>
      <c r="R111" s="2461"/>
      <c r="S111" s="2461" t="s">
        <v>3877</v>
      </c>
      <c r="T111" s="2461"/>
      <c r="U111" s="2461"/>
      <c r="V111" s="2461"/>
      <c r="W111" s="2461"/>
      <c r="X111" s="2461"/>
      <c r="Y111" s="2461"/>
      <c r="Z111" s="2461"/>
      <c r="AA111" s="2461"/>
      <c r="AB111" s="2461"/>
      <c r="AC111" s="2461"/>
      <c r="AD111" s="291" t="str">
        <f>IF(ISBLANK(AE111),"",LARGE(AD93:AD110,1)+1)</f>
        <v/>
      </c>
      <c r="AE111" s="292"/>
      <c r="AF111" s="293"/>
      <c r="AG111" s="293"/>
      <c r="AH111" s="293"/>
      <c r="AI111" s="293"/>
      <c r="AJ111" s="293"/>
      <c r="AK111" s="293"/>
      <c r="AL111" s="293"/>
      <c r="AM111" s="293"/>
      <c r="AO111" s="291" t="str">
        <f>IF(ISBLANK(AP111),"",LARGE(AO93:AO110,1)+1)</f>
        <v/>
      </c>
      <c r="AP111" s="292"/>
      <c r="AQ111" s="293"/>
      <c r="AR111" s="293"/>
      <c r="AS111" s="293"/>
      <c r="AT111" s="293"/>
      <c r="AU111" s="293"/>
      <c r="AV111" s="293"/>
      <c r="AW111" s="293"/>
      <c r="AX111" s="293"/>
      <c r="AY111" s="293"/>
      <c r="AZ111" s="293"/>
      <c r="BA111" s="291">
        <f>IF(ISBLANK(BB111),"",LARGE(BA93:BA110,1)+1)</f>
        <v>5</v>
      </c>
      <c r="BB111" s="292" t="s">
        <v>562</v>
      </c>
      <c r="BC111" s="293"/>
      <c r="BD111" s="293"/>
      <c r="BE111" s="293"/>
      <c r="BF111" s="293"/>
      <c r="BG111" s="293"/>
      <c r="BH111" s="293"/>
      <c r="BI111" s="293"/>
      <c r="BJ111" s="2580"/>
      <c r="BK111" s="2581"/>
      <c r="BL111" s="2293"/>
      <c r="BM111" s="188" t="str">
        <f t="shared" si="90"/>
        <v>A</v>
      </c>
      <c r="BN111" s="5"/>
      <c r="BO111" s="3"/>
      <c r="BP111" s="176" cm="1">
        <f t="array" ref="BP111">SUMPRODUCT(LEN(BQ111:BW111))</f>
        <v>0</v>
      </c>
      <c r="BQ111" s="177"/>
      <c r="BR111" s="178"/>
      <c r="BS111" s="178"/>
      <c r="BT111" s="178"/>
      <c r="BU111" s="178"/>
      <c r="BV111" s="178"/>
      <c r="BW111" s="179"/>
      <c r="BX111" s="3"/>
      <c r="CB111" s="2969"/>
      <c r="CD111" s="2946" t="str">
        <f t="shared" si="86"/>
        <v/>
      </c>
      <c r="CE111" s="2950" t="str">
        <f t="shared" si="87"/>
        <v/>
      </c>
      <c r="CF111" s="2951" t="str">
        <f>IF(LEN(TRIM(CK111))&gt;0,MAX(CF29:CF110)+1,"")</f>
        <v/>
      </c>
      <c r="CG111" s="2906" t="str">
        <f>IFERROR(INDEX(CK30:CK299,MATCH(ROW()-ROW(CK30)+1,CF30:CF299,0)),"")</f>
        <v/>
      </c>
      <c r="CH111" s="336"/>
      <c r="CJ111" s="2960"/>
      <c r="CK111" s="2961" t="str">
        <f>IF(OR(CL110="",CJ110=""),"",IF(LEN(CL110)&lt;=CJ110,CL110,IFERROR(LEFT(CL110,FIND("♦",SUBSTITUTE(LEFT(CL110,CJ110+1)," ","♦",LEN(LEFT(CL110,CJ110+1))-LEN(SUBSTITUTE(LEFT(CL110,CJ110+1)," ",""))))),LEFT(CL110,IFERROR(FIND(" ",CL110)-1,LEN(CL110))))))</f>
        <v/>
      </c>
      <c r="CL111" s="2961" t="str">
        <f t="shared" si="91"/>
        <v/>
      </c>
      <c r="CM111" s="2975"/>
      <c r="CN111" s="2968"/>
      <c r="CO111" s="2969"/>
      <c r="CP111" s="3"/>
      <c r="CQ111" s="2561" t="s">
        <v>3967</v>
      </c>
      <c r="CR111" s="2558"/>
      <c r="CS111" s="2559" t="str" cm="1">
        <f t="array" aca="1" ref="CS111" ca="1">IF(TRIM(CQ111)="","&lt; VIDE",IF(SUMPRODUCT((UPPER(TRIM($BA$92:CQ111))=UPPER(TRIM(CQ111)))*1)&gt;1,"◄ Doublon","Unique"))</f>
        <v>Unique</v>
      </c>
      <c r="CT111" s="192" t="s">
        <v>3688</v>
      </c>
      <c r="CU111" s="2560" t="s">
        <v>3986</v>
      </c>
      <c r="CV111" s="3"/>
      <c r="CW111" s="10">
        <v>1</v>
      </c>
    </row>
    <row r="112" spans="1:101" ht="21" customHeight="1">
      <c r="A112" s="3"/>
      <c r="B112" s="188" t="str">
        <f t="shared" si="85"/>
        <v>A</v>
      </c>
      <c r="C112" s="2460"/>
      <c r="D112" s="2592" t="s">
        <v>3761</v>
      </c>
      <c r="E112" s="2460"/>
      <c r="F112" s="2460"/>
      <c r="G112" s="2460"/>
      <c r="H112" s="2460"/>
      <c r="I112" s="2460"/>
      <c r="J112" s="2460"/>
      <c r="K112" s="2460"/>
      <c r="L112" s="2460"/>
      <c r="M112" s="2455"/>
      <c r="N112" s="2462"/>
      <c r="O112" s="2462"/>
      <c r="P112" s="2455"/>
      <c r="Q112" s="2461"/>
      <c r="R112" s="2461"/>
      <c r="S112" s="2461" t="s">
        <v>3878</v>
      </c>
      <c r="T112" s="2461"/>
      <c r="U112" s="2461"/>
      <c r="V112" s="2461"/>
      <c r="W112" s="2461"/>
      <c r="X112" s="2461"/>
      <c r="Y112" s="2461"/>
      <c r="Z112" s="2461"/>
      <c r="AA112" s="2461"/>
      <c r="AB112" s="2461"/>
      <c r="AC112" s="2461"/>
      <c r="AD112" s="291" t="str">
        <f>IF(ISBLANK(AE112),"",LARGE(AD93:AD111,1)+1)</f>
        <v/>
      </c>
      <c r="AE112" s="292"/>
      <c r="AF112" s="293"/>
      <c r="AG112" s="293"/>
      <c r="AH112" s="293"/>
      <c r="AI112" s="293"/>
      <c r="AJ112" s="293"/>
      <c r="AK112" s="293"/>
      <c r="AL112" s="293"/>
      <c r="AM112" s="293"/>
      <c r="AO112" s="291" t="str">
        <f>IF(ISBLANK(AP112),"",LARGE(AO93:AO111,1)+1)</f>
        <v/>
      </c>
      <c r="AP112" s="292"/>
      <c r="AQ112" s="293"/>
      <c r="AR112" s="293"/>
      <c r="AS112" s="293"/>
      <c r="AT112" s="293"/>
      <c r="AU112" s="293"/>
      <c r="AV112" s="293"/>
      <c r="AW112" s="293"/>
      <c r="AX112" s="293"/>
      <c r="AY112" s="293"/>
      <c r="AZ112" s="293"/>
      <c r="BA112" s="291">
        <f>IF(ISBLANK(BB112),"",LARGE(BA93:BA111,1)+1)</f>
        <v>6</v>
      </c>
      <c r="BB112" s="292" t="s">
        <v>570</v>
      </c>
      <c r="BC112" s="293"/>
      <c r="BD112" s="293"/>
      <c r="BE112" s="293"/>
      <c r="BF112" s="293"/>
      <c r="BG112" s="293"/>
      <c r="BH112" s="293"/>
      <c r="BI112" s="293"/>
      <c r="BJ112" s="2580"/>
      <c r="BK112" s="2581"/>
      <c r="BL112" s="2293"/>
      <c r="BM112" s="188" t="str">
        <f t="shared" si="90"/>
        <v>►</v>
      </c>
      <c r="BN112" s="5"/>
      <c r="BO112" s="3"/>
      <c r="BP112" s="176" cm="1">
        <f t="array" ref="BP112">SUMPRODUCT(LEN(BQ112:BW112))</f>
        <v>0</v>
      </c>
      <c r="BQ112" s="177"/>
      <c r="BR112" s="178"/>
      <c r="BS112" s="178"/>
      <c r="BT112" s="178"/>
      <c r="BU112" s="178"/>
      <c r="BV112" s="178"/>
      <c r="BW112" s="179"/>
      <c r="BX112" s="3"/>
      <c r="CB112" s="2969"/>
      <c r="CD112" s="2946" t="str">
        <f t="shared" si="86"/>
        <v/>
      </c>
      <c r="CE112" s="2950" t="str">
        <f t="shared" si="87"/>
        <v/>
      </c>
      <c r="CF112" s="2951" t="str">
        <f>IF(LEN(TRIM(CK112))&gt;0,MAX(CF29:CF111)+1,"")</f>
        <v/>
      </c>
      <c r="CG112" s="2906" t="str">
        <f>IFERROR(INDEX(CK30:CK299,MATCH(ROW()-ROW(CK30)+1,CF30:CF299,0)),"")</f>
        <v/>
      </c>
      <c r="CH112" s="336"/>
      <c r="CJ112" s="2963"/>
      <c r="CK112" s="2961" t="str">
        <f>IF(OR(CL111="",CJ110=""),"",IF(LEN(CL111)&lt;=CJ110,CL111,IFERROR(LEFT(CL111,FIND("♦",SUBSTITUTE(LEFT(CL111,CJ110+1)," ","♦",LEN(LEFT(CL111,CJ110+1))-LEN(SUBSTITUTE(LEFT(CL111,CJ110+1)," ",""))))),LEFT(CL111,IFERROR(FIND(" ",CL111)-1,LEN(CL111))))))</f>
        <v/>
      </c>
      <c r="CL112" s="2961" t="str">
        <f t="shared" si="91"/>
        <v/>
      </c>
      <c r="CM112" s="2975"/>
      <c r="CN112" s="2968"/>
      <c r="CO112" s="2969"/>
      <c r="CP112" s="3"/>
      <c r="CQ112" s="2561" t="s">
        <v>3650</v>
      </c>
      <c r="CR112" s="2558"/>
      <c r="CS112" s="2559" t="str" cm="1">
        <f t="array" aca="1" ref="CS112" ca="1">IF(TRIM(CQ112)="","&lt; VIDE",IF(SUMPRODUCT((UPPER(TRIM($BA$92:CQ112))=UPPER(TRIM(CQ112)))*1)&gt;1,"◄ Doublon","Unique"))</f>
        <v>Unique</v>
      </c>
      <c r="CT112" s="192" t="s">
        <v>3689</v>
      </c>
      <c r="CU112" s="2560" t="s">
        <v>3650</v>
      </c>
      <c r="CV112" s="3"/>
      <c r="CW112" s="10">
        <v>1</v>
      </c>
    </row>
    <row r="113" spans="1:101" ht="21" customHeight="1">
      <c r="A113" s="3"/>
      <c r="B113" s="188" t="str">
        <f t="shared" si="85"/>
        <v>►</v>
      </c>
      <c r="C113" s="2454"/>
      <c r="D113" s="2589" t="s">
        <v>3758</v>
      </c>
      <c r="E113" s="2454"/>
      <c r="F113" s="2454"/>
      <c r="G113" s="2454"/>
      <c r="H113" s="2454"/>
      <c r="I113" s="2454"/>
      <c r="J113" s="2454"/>
      <c r="K113" s="2454"/>
      <c r="L113" s="2454"/>
      <c r="M113" s="2455"/>
      <c r="N113" s="2462"/>
      <c r="O113" s="2462"/>
      <c r="P113" s="2455"/>
      <c r="Q113" s="2461"/>
      <c r="R113" s="2461"/>
      <c r="S113" s="2461" t="s">
        <v>3879</v>
      </c>
      <c r="T113" s="2461"/>
      <c r="U113" s="2461"/>
      <c r="V113" s="2461"/>
      <c r="W113" s="2461"/>
      <c r="X113" s="2461"/>
      <c r="Y113" s="2461"/>
      <c r="Z113" s="2461"/>
      <c r="AA113" s="2461"/>
      <c r="AB113" s="2461"/>
      <c r="AC113" s="2461"/>
      <c r="AD113" s="291" t="str">
        <f>IF(ISBLANK(AE113),"",LARGE(AD93:AD112,1)+1)</f>
        <v/>
      </c>
      <c r="AE113" s="292"/>
      <c r="AF113" s="293"/>
      <c r="AG113" s="293"/>
      <c r="AH113" s="293"/>
      <c r="AI113" s="293"/>
      <c r="AJ113" s="293"/>
      <c r="AK113" s="293"/>
      <c r="AL113" s="293"/>
      <c r="AM113" s="293"/>
      <c r="AO113" s="291" t="str">
        <f>IF(ISBLANK(AP113),"",LARGE(AO93:AO112,1)+1)</f>
        <v/>
      </c>
      <c r="AP113" s="292"/>
      <c r="AQ113" s="293"/>
      <c r="AR113" s="293"/>
      <c r="AS113" s="293"/>
      <c r="AT113" s="293"/>
      <c r="AU113" s="293"/>
      <c r="AV113" s="293"/>
      <c r="AW113" s="293"/>
      <c r="AX113" s="293"/>
      <c r="AY113" s="293"/>
      <c r="AZ113" s="293"/>
      <c r="BA113" s="291" t="str">
        <f>IF(ISBLANK(BB113),"",LARGE(BA93:BA112,1)+1)</f>
        <v/>
      </c>
      <c r="BB113" s="292"/>
      <c r="BC113" s="293"/>
      <c r="BD113" s="293"/>
      <c r="BE113" s="293"/>
      <c r="BF113" s="293"/>
      <c r="BG113" s="293"/>
      <c r="BH113" s="293"/>
      <c r="BI113" s="293"/>
      <c r="BJ113" s="2580"/>
      <c r="BK113" s="2581"/>
      <c r="BL113" s="2293"/>
      <c r="BM113" s="188" t="str">
        <f t="shared" si="90"/>
        <v>►</v>
      </c>
      <c r="BN113" s="5"/>
      <c r="BO113" s="3"/>
      <c r="BP113" s="176" cm="1">
        <f t="array" ref="BP113">SUMPRODUCT(LEN(BQ113:BW113))</f>
        <v>0</v>
      </c>
      <c r="BQ113" s="177"/>
      <c r="BR113" s="178"/>
      <c r="BS113" s="178"/>
      <c r="BT113" s="178"/>
      <c r="BU113" s="178"/>
      <c r="BV113" s="178"/>
      <c r="BW113" s="179"/>
      <c r="BX113" s="3"/>
      <c r="CB113" s="2969"/>
      <c r="CD113" s="2946" t="str">
        <f t="shared" si="86"/>
        <v/>
      </c>
      <c r="CE113" s="2950" t="str">
        <f t="shared" si="87"/>
        <v/>
      </c>
      <c r="CF113" s="2951" t="str">
        <f>IF(LEN(TRIM(CK113))&gt;0,MAX(CF29:CF112)+1,"")</f>
        <v/>
      </c>
      <c r="CG113" s="2906" t="str">
        <f>IFERROR(INDEX(CK30:CK299,MATCH(ROW()-ROW(CK30)+1,CF30:CF299,0)),"")</f>
        <v/>
      </c>
      <c r="CH113" s="336"/>
      <c r="CJ113" s="2964"/>
      <c r="CK113" s="2961" t="str">
        <f>IF(OR(CL112="",CJ110=""),"",IF(LEN(CL112)&lt;=CJ110,CL112,IFERROR(LEFT(CL112,FIND("♦",SUBSTITUTE(LEFT(CL112,CJ110+1)," ","♦",LEN(LEFT(CL112,CJ110+1))-LEN(SUBSTITUTE(LEFT(CL112,CJ110+1)," ",""))))),LEFT(CL112,IFERROR(FIND(" ",CL112)-1,LEN(CL112))))))</f>
        <v/>
      </c>
      <c r="CL113" s="2961" t="str">
        <f t="shared" si="91"/>
        <v/>
      </c>
      <c r="CM113" s="2975"/>
      <c r="CN113" s="2968"/>
      <c r="CO113" s="2969"/>
      <c r="CP113" s="3"/>
      <c r="CQ113" s="2561" t="s">
        <v>3991</v>
      </c>
      <c r="CR113" s="2558"/>
      <c r="CS113" s="2559" t="str" cm="1">
        <f t="array" aca="1" ref="CS113" ca="1">IF(TRIM(CQ113)="","&lt; VIDE",IF(SUMPRODUCT((UPPER(TRIM($BA$92:CQ113))=UPPER(TRIM(CQ113)))*1)&gt;1,"◄ Doublon","Unique"))</f>
        <v>Unique</v>
      </c>
      <c r="CT113" s="192" t="s">
        <v>3690</v>
      </c>
      <c r="CU113" s="2560" t="s">
        <v>3992</v>
      </c>
      <c r="CV113" s="3"/>
      <c r="CW113" s="10">
        <v>1</v>
      </c>
    </row>
    <row r="114" spans="1:101" ht="21" customHeight="1">
      <c r="A114" s="3"/>
      <c r="B114" s="188" t="str">
        <f t="shared" si="85"/>
        <v>►</v>
      </c>
      <c r="C114" s="2454"/>
      <c r="D114" s="2590" t="s">
        <v>3762</v>
      </c>
      <c r="E114" s="2454"/>
      <c r="F114" s="2454"/>
      <c r="G114" s="2454"/>
      <c r="H114" s="2454"/>
      <c r="I114" s="2454"/>
      <c r="J114" s="2454"/>
      <c r="K114" s="2454"/>
      <c r="L114" s="2454"/>
      <c r="M114" s="2455"/>
      <c r="N114" s="2462"/>
      <c r="O114" s="2462"/>
      <c r="P114" s="2455"/>
      <c r="Q114" s="2461"/>
      <c r="R114" s="2461"/>
      <c r="S114" s="4932" t="s">
        <v>3880</v>
      </c>
      <c r="T114" s="4932"/>
      <c r="U114" s="4932"/>
      <c r="V114" s="4932"/>
      <c r="W114" s="4932"/>
      <c r="X114" s="4932"/>
      <c r="Y114" s="4932"/>
      <c r="Z114" s="4932"/>
      <c r="AA114" s="4932"/>
      <c r="AB114" s="4932"/>
      <c r="AC114" s="2461"/>
      <c r="AD114" s="291" t="str">
        <f>IF(ISBLANK(AE114),"",LARGE(AD93:AD113,1)+1)</f>
        <v/>
      </c>
      <c r="AE114" s="292"/>
      <c r="AF114" s="293"/>
      <c r="AG114" s="293"/>
      <c r="AH114" s="293"/>
      <c r="AI114" s="293"/>
      <c r="AJ114" s="293"/>
      <c r="AK114" s="293"/>
      <c r="AL114" s="293"/>
      <c r="AM114" s="293"/>
      <c r="AO114" s="291" t="str">
        <f>IF(ISBLANK(AP114),"",LARGE(AO93:AO113,1)+1)</f>
        <v/>
      </c>
      <c r="AP114" s="292"/>
      <c r="AQ114" s="293"/>
      <c r="AR114" s="293"/>
      <c r="AS114" s="293"/>
      <c r="AT114" s="293"/>
      <c r="AU114" s="293"/>
      <c r="AV114" s="293"/>
      <c r="AW114" s="293"/>
      <c r="AX114" s="293"/>
      <c r="AY114" s="293"/>
      <c r="AZ114" s="293"/>
      <c r="BA114" s="291" t="str">
        <f>IF(ISBLANK(BB114),"",LARGE(BA93:BA113,1)+1)</f>
        <v/>
      </c>
      <c r="BB114" s="292"/>
      <c r="BC114" s="293"/>
      <c r="BD114" s="293"/>
      <c r="BE114" s="293"/>
      <c r="BF114" s="293"/>
      <c r="BG114" s="293"/>
      <c r="BH114" s="293"/>
      <c r="BI114" s="293"/>
      <c r="BJ114" s="293"/>
      <c r="BK114" s="2421"/>
      <c r="BL114" s="2293"/>
      <c r="BM114" s="188" t="str">
        <f t="shared" si="90"/>
        <v>A</v>
      </c>
      <c r="BN114" s="5"/>
      <c r="BO114" s="3"/>
      <c r="BP114" s="176" cm="1">
        <f t="array" ref="BP114">SUMPRODUCT(LEN(BQ114:BW114))</f>
        <v>0</v>
      </c>
      <c r="BQ114" s="177"/>
      <c r="BR114" s="178"/>
      <c r="BS114" s="178"/>
      <c r="BT114" s="178"/>
      <c r="BU114" s="178"/>
      <c r="BV114" s="178"/>
      <c r="BW114" s="179"/>
      <c r="BX114" s="3"/>
      <c r="CB114" s="2969"/>
      <c r="CD114" s="2946" t="str">
        <f t="shared" si="86"/>
        <v/>
      </c>
      <c r="CE114" s="2950" t="str">
        <f t="shared" si="87"/>
        <v/>
      </c>
      <c r="CF114" s="2951" t="str">
        <f>IF(LEN(TRIM(CK114))&gt;0,MAX(CF29:CF113)+1,"")</f>
        <v/>
      </c>
      <c r="CG114" s="2906" t="str">
        <f>IFERROR(INDEX(CK30:CK299,MATCH(ROW()-ROW(CK30)+1,CF30:CF299,0)),"")</f>
        <v/>
      </c>
      <c r="CH114" s="336"/>
      <c r="CJ114" s="2370" t="str">
        <f>(SUBSTITUTE(SUBSTITUTE(CB44,CHAR(13)&amp;CHAR(10)," "),CHAR(10)," "))</f>
        <v/>
      </c>
      <c r="CK114" s="2907" t="str">
        <f>IF(OR(CJ115="",CJ116=""),"",IF(LEN(CJ115)&lt;=CJ116,CJ115,IFERROR(LEFT(CJ115,FIND("♦",SUBSTITUTE(LEFT(CJ115,CJ116+1)," ","♦",LEN(LEFT(CJ115,CJ116+1))-LEN(SUBSTITUTE(LEFT(CJ115,CJ116+1)," ",""))))),LEFT(CJ115,IFERROR(FIND(" ",CJ115)-1,LEN(CJ115))))))</f>
        <v/>
      </c>
      <c r="CL114" s="2908" t="str">
        <f>IF(CK114="","",TRIM(RIGHT(CJ115,LEN(CJ115)-LEN(CK114))))</f>
        <v/>
      </c>
      <c r="CM114" s="2952" t="str">
        <f>CC44</f>
        <v xml:space="preserve"> ◄ ligne 44</v>
      </c>
      <c r="CN114" s="2968"/>
      <c r="CO114" s="2969"/>
      <c r="CP114" s="3"/>
      <c r="CQ114" s="2561" t="s">
        <v>3646</v>
      </c>
      <c r="CR114" s="2558"/>
      <c r="CS114" s="2559" t="str" cm="1">
        <f t="array" aca="1" ref="CS114" ca="1">IF(TRIM(CQ114)="","&lt; VIDE",IF(SUMPRODUCT((UPPER(TRIM($BA$92:CQ114))=UPPER(TRIM(CQ114)))*1)&gt;1,"◄ Doublon","Unique"))</f>
        <v>Unique</v>
      </c>
      <c r="CT114" s="192" t="s">
        <v>3691</v>
      </c>
      <c r="CU114" s="2560" t="s">
        <v>3989</v>
      </c>
      <c r="CV114" s="3"/>
      <c r="CW114" s="10">
        <v>1</v>
      </c>
    </row>
    <row r="115" spans="1:101" ht="21" customHeight="1">
      <c r="A115" s="3"/>
      <c r="B115" s="188" t="str">
        <f t="shared" si="85"/>
        <v>A</v>
      </c>
      <c r="C115" s="2454"/>
      <c r="D115" s="2590" t="s">
        <v>3763</v>
      </c>
      <c r="E115" s="2454"/>
      <c r="F115" s="2454"/>
      <c r="G115" s="2454"/>
      <c r="H115" s="2454"/>
      <c r="I115" s="2454"/>
      <c r="J115" s="2454"/>
      <c r="K115" s="2454"/>
      <c r="L115" s="2454"/>
      <c r="M115" s="2455"/>
      <c r="N115" s="2462"/>
      <c r="O115" s="2462"/>
      <c r="P115" s="2455"/>
      <c r="Q115" s="2461"/>
      <c r="R115" s="2461"/>
      <c r="S115" s="4932"/>
      <c r="T115" s="4932"/>
      <c r="U115" s="4932"/>
      <c r="V115" s="4932"/>
      <c r="W115" s="4932"/>
      <c r="X115" s="4932"/>
      <c r="Y115" s="4932"/>
      <c r="Z115" s="4932"/>
      <c r="AA115" s="4932"/>
      <c r="AB115" s="4932"/>
      <c r="AC115" s="2461"/>
      <c r="AD115" s="291" t="str">
        <f>IF(ISBLANK(AE115),"",LARGE(AD93:AD114,1)+1)</f>
        <v/>
      </c>
      <c r="AE115" s="292"/>
      <c r="AF115" s="2422" t="s">
        <v>3826</v>
      </c>
      <c r="AG115" s="293"/>
      <c r="AH115" s="293"/>
      <c r="AI115" s="293"/>
      <c r="AJ115" s="293"/>
      <c r="AK115" s="293"/>
      <c r="AL115" s="293"/>
      <c r="AM115" s="293"/>
      <c r="AO115" s="291" t="str">
        <f>IF(ISBLANK(AP115),"",LARGE(AO93:AO114,1)+1)</f>
        <v/>
      </c>
      <c r="AP115" s="292"/>
      <c r="AQ115" s="293"/>
      <c r="AR115" s="293"/>
      <c r="AS115" s="293"/>
      <c r="AT115" s="293"/>
      <c r="AU115" s="293"/>
      <c r="AV115" s="293"/>
      <c r="AW115" s="293"/>
      <c r="AX115" s="293"/>
      <c r="AY115" s="293"/>
      <c r="AZ115" s="293"/>
      <c r="BA115" s="291" t="str">
        <f>IF(ISBLANK(BB115),"",LARGE(BA93:BA114,1)+1)</f>
        <v/>
      </c>
      <c r="BB115" s="292"/>
      <c r="BC115" s="293" t="s">
        <v>598</v>
      </c>
      <c r="BD115" s="293"/>
      <c r="BE115" s="293"/>
      <c r="BF115" s="293"/>
      <c r="BG115" s="293"/>
      <c r="BH115" s="293"/>
      <c r="BI115" s="293"/>
      <c r="BJ115" s="293"/>
      <c r="BK115" s="2421"/>
      <c r="BL115" s="2293"/>
      <c r="BM115" s="188" t="str">
        <f t="shared" si="90"/>
        <v>►</v>
      </c>
      <c r="BN115" s="5"/>
      <c r="BO115" s="3"/>
      <c r="BP115" s="176" cm="1">
        <f t="array" ref="BP115">SUMPRODUCT(LEN(BQ115:BW115))</f>
        <v>0</v>
      </c>
      <c r="BQ115" s="177"/>
      <c r="BR115" s="178"/>
      <c r="BS115" s="178"/>
      <c r="BT115" s="178"/>
      <c r="BU115" s="178"/>
      <c r="BV115" s="178"/>
      <c r="BW115" s="179"/>
      <c r="BX115" s="3"/>
      <c r="CB115" s="2969"/>
      <c r="CD115" s="2946" t="str">
        <f t="shared" si="86"/>
        <v/>
      </c>
      <c r="CE115" s="2950" t="str">
        <f t="shared" si="87"/>
        <v/>
      </c>
      <c r="CF115" s="2951" t="str">
        <f>IF(LEN(TRIM(CK115))&gt;0,MAX(CF29:CF114)+1,"")</f>
        <v/>
      </c>
      <c r="CG115" s="2906" t="str">
        <f>IFERROR(INDEX(CK30:CK299,MATCH(ROW()-ROW(CK30)+1,CF30:CF299,0)),"")</f>
        <v/>
      </c>
      <c r="CH115" s="336"/>
      <c r="CJ115" s="2907" t="str">
        <f>TRIM(SUBSTITUTE(SUBSTITUTE(SUBSTITUTE(SUBSTITUTE(IF(OR(LEFT(CJ114,1)="-",LEFT(CJ114,1)="="),MID(CJ114,2,9999),CJ114),CHAR(160)," "),","," "),";"," "),"."," "))</f>
        <v/>
      </c>
      <c r="CK115" s="2908" t="str">
        <f>IF(OR(CL114="",CJ116=""),"",IF(LEN(CL114)&lt;=CJ116,CL114,IFERROR(LEFT(CL114,FIND("♦",SUBSTITUTE(LEFT(CL114,CJ116+1)," ","♦",LEN(LEFT(CL114,CJ116+1))-LEN(SUBSTITUTE(LEFT(CL114,CJ116+1)," ",""))))),LEFT(CL114,IFERROR(FIND(" ",CL114)-1,LEN(CL114))))))</f>
        <v/>
      </c>
      <c r="CL115" s="2908" t="str">
        <f>IF(CK115="","",TRIM(RIGHT(CL114,LEN(CL114)-LEN(CK115))))</f>
        <v/>
      </c>
      <c r="CM115" s="2974"/>
      <c r="CN115" s="2968"/>
      <c r="CO115" s="2969"/>
      <c r="CP115" s="3"/>
      <c r="CQ115" s="2561" t="s">
        <v>3993</v>
      </c>
      <c r="CR115" s="2558"/>
      <c r="CS115" s="2559" t="str" cm="1">
        <f t="array" aca="1" ref="CS115" ca="1">IF(TRIM(CQ115)="","&lt; VIDE",IF(SUMPRODUCT((UPPER(TRIM($BA$92:CQ115))=UPPER(TRIM(CQ115)))*1)&gt;1,"◄ Doublon","Unique"))</f>
        <v>Unique</v>
      </c>
      <c r="CT115" s="192" t="s">
        <v>3692</v>
      </c>
      <c r="CU115" s="2560" t="s">
        <v>3994</v>
      </c>
      <c r="CV115" s="3"/>
      <c r="CW115" s="10">
        <v>1</v>
      </c>
    </row>
    <row r="116" spans="1:101" ht="21" customHeight="1">
      <c r="A116" s="3"/>
      <c r="B116" s="188" t="str">
        <f t="shared" si="85"/>
        <v>►</v>
      </c>
      <c r="C116" s="2454"/>
      <c r="D116" s="2590" t="s">
        <v>3764</v>
      </c>
      <c r="E116" s="2454"/>
      <c r="F116" s="2454"/>
      <c r="G116" s="2454"/>
      <c r="H116" s="2454"/>
      <c r="I116" s="2454"/>
      <c r="J116" s="2454"/>
      <c r="K116" s="2454"/>
      <c r="L116" s="2454"/>
      <c r="M116" s="2455"/>
      <c r="N116" s="2462"/>
      <c r="O116" s="2462"/>
      <c r="P116" s="2455"/>
      <c r="Q116" s="2461"/>
      <c r="R116" s="2461"/>
      <c r="S116" s="2463" t="s">
        <v>3881</v>
      </c>
      <c r="T116" s="2463"/>
      <c r="U116" s="2463"/>
      <c r="V116" s="2463"/>
      <c r="W116" s="2463"/>
      <c r="X116" s="2461"/>
      <c r="Y116" s="2461"/>
      <c r="Z116" s="2461"/>
      <c r="AA116" s="2461"/>
      <c r="AB116" s="2461"/>
      <c r="AC116" s="2461"/>
      <c r="AD116" s="291" t="str">
        <f>IF(ISBLANK(AE116),"",LARGE(AD93:AD115,1)+1)</f>
        <v/>
      </c>
      <c r="AE116" s="292"/>
      <c r="AF116" s="2422"/>
      <c r="AG116" s="293"/>
      <c r="AH116" s="293"/>
      <c r="AI116" s="293"/>
      <c r="AJ116" s="293"/>
      <c r="AK116" s="293"/>
      <c r="AL116" s="293"/>
      <c r="AM116" s="293"/>
      <c r="AO116" s="291" t="str">
        <f>IF(ISBLANK(AP116),"",LARGE(AO93:AO115,1)+1)</f>
        <v/>
      </c>
      <c r="AP116" s="292"/>
      <c r="AQ116" s="293"/>
      <c r="AR116" s="293"/>
      <c r="AS116" s="293"/>
      <c r="AT116" s="293"/>
      <c r="AU116" s="293"/>
      <c r="AV116" s="293"/>
      <c r="AW116" s="293"/>
      <c r="AX116" s="293"/>
      <c r="AY116" s="293"/>
      <c r="AZ116" s="293"/>
      <c r="BA116" s="291" t="str">
        <f>IF(ISBLANK(BB116),"",LARGE(BA93:BA115,1)+1)</f>
        <v/>
      </c>
      <c r="BB116" s="292"/>
      <c r="BC116" s="293"/>
      <c r="BD116" s="293"/>
      <c r="BE116" s="293"/>
      <c r="BF116" s="293"/>
      <c r="BG116" s="293"/>
      <c r="BH116" s="293"/>
      <c r="BI116" s="293"/>
      <c r="BJ116" s="293"/>
      <c r="BK116" s="2421"/>
      <c r="BL116" s="2293"/>
      <c r="BM116" s="188" t="str">
        <f t="shared" si="90"/>
        <v>►</v>
      </c>
      <c r="BN116" s="5"/>
      <c r="BO116" s="3"/>
      <c r="BP116" s="176" cm="1">
        <f t="array" ref="BP116">SUMPRODUCT(LEN(BQ116:BW116))</f>
        <v>0</v>
      </c>
      <c r="BQ116" s="177"/>
      <c r="BR116" s="178"/>
      <c r="BS116" s="178"/>
      <c r="BT116" s="178"/>
      <c r="BU116" s="178"/>
      <c r="BV116" s="178"/>
      <c r="BW116" s="179"/>
      <c r="BX116" s="3"/>
      <c r="CB116" s="2969"/>
      <c r="CD116" s="2946" t="str">
        <f t="shared" si="86"/>
        <v/>
      </c>
      <c r="CE116" s="2950" t="str">
        <f t="shared" si="87"/>
        <v/>
      </c>
      <c r="CF116" s="2951" t="str">
        <f>IF(LEN(TRIM(CK116))&gt;0,MAX(CF29:CF115)+1,"")</f>
        <v/>
      </c>
      <c r="CG116" s="2906" t="str">
        <f>IFERROR(INDEX(CK30:CK299,MATCH(ROW()-ROW(CK30)+1,CF30:CF299,0)),"")</f>
        <v/>
      </c>
      <c r="CH116" s="336"/>
      <c r="CJ116" s="2909">
        <f>CG17</f>
        <v>100</v>
      </c>
      <c r="CK116" s="2908" t="str">
        <f>IF(OR(CL115="",CJ116=""),"",IF(LEN(CL115)&lt;=CJ116,CL115,IFERROR(LEFT(CL115,FIND("♦",SUBSTITUTE(LEFT(CL115,CJ116+1)," ","♦",LEN(LEFT(CL115,CJ116+1))-LEN(SUBSTITUTE(LEFT(CL115,CJ116+1)," ",""))))),LEFT(CL115,IFERROR(FIND(" ",CL115)-1,LEN(CL115))))))</f>
        <v/>
      </c>
      <c r="CL116" s="2908" t="str">
        <f t="shared" ref="CL116:CL119" si="92">IF(CK116="","",TRIM(RIGHT(CL115,LEN(CL115)-LEN(CK116))))</f>
        <v/>
      </c>
      <c r="CM116" s="2974"/>
      <c r="CN116" s="2968"/>
      <c r="CO116" s="2969"/>
      <c r="CP116" s="3"/>
      <c r="CQ116" s="2561" t="s">
        <v>3994</v>
      </c>
      <c r="CR116" s="2558"/>
      <c r="CS116" s="2559" t="str" cm="1">
        <f t="array" aca="1" ref="CS116" ca="1">IF(TRIM(CQ116)="","&lt; VIDE",IF(SUMPRODUCT((UPPER(TRIM($BA$92:CQ116))=UPPER(TRIM(CQ116)))*1)&gt;1,"◄ Doublon","Unique"))</f>
        <v>Unique</v>
      </c>
      <c r="CT116" s="192" t="s">
        <v>3693</v>
      </c>
      <c r="CU116" s="2560" t="s">
        <v>3995</v>
      </c>
      <c r="CV116" s="3"/>
      <c r="CW116" s="10">
        <v>1</v>
      </c>
    </row>
    <row r="117" spans="1:101" ht="21" customHeight="1">
      <c r="A117" s="3"/>
      <c r="B117" s="188" t="str">
        <f t="shared" si="85"/>
        <v>►</v>
      </c>
      <c r="C117" s="2454"/>
      <c r="D117" s="2589" t="s">
        <v>3759</v>
      </c>
      <c r="E117" s="2463"/>
      <c r="F117" s="2463"/>
      <c r="G117" s="2463"/>
      <c r="H117" s="2463"/>
      <c r="I117" s="2463"/>
      <c r="J117" s="2463"/>
      <c r="K117" s="2463"/>
      <c r="L117" s="2463"/>
      <c r="M117" s="2463"/>
      <c r="N117" s="2463"/>
      <c r="O117" s="2463"/>
      <c r="P117" s="2463"/>
      <c r="Q117" s="2463"/>
      <c r="R117" s="2463"/>
      <c r="S117" s="4932" t="s">
        <v>3882</v>
      </c>
      <c r="T117" s="4932"/>
      <c r="U117" s="4932"/>
      <c r="V117" s="4932"/>
      <c r="W117" s="4932"/>
      <c r="X117" s="4932"/>
      <c r="Y117" s="4932"/>
      <c r="Z117" s="4932"/>
      <c r="AA117" s="4932"/>
      <c r="AB117" s="4932"/>
      <c r="AC117" s="2461"/>
      <c r="AD117" s="291" t="str">
        <f>IF(ISBLANK(AE117),"",LARGE(AD93:AD116,1)+1)</f>
        <v/>
      </c>
      <c r="AE117" s="292"/>
      <c r="AF117" s="293"/>
      <c r="AG117" s="293"/>
      <c r="AH117" s="293"/>
      <c r="AI117" s="293"/>
      <c r="AJ117" s="293"/>
      <c r="AK117" s="293"/>
      <c r="AL117" s="293"/>
      <c r="AM117" s="293"/>
      <c r="AO117" s="291" t="str">
        <f>IF(ISBLANK(AP117),"",LARGE(AO93:AO116,1)+1)</f>
        <v/>
      </c>
      <c r="AP117" s="292"/>
      <c r="AQ117" s="293"/>
      <c r="AR117" s="293"/>
      <c r="AS117" s="293"/>
      <c r="AT117" s="293"/>
      <c r="AU117" s="293"/>
      <c r="AV117" s="293"/>
      <c r="AW117" s="293"/>
      <c r="AX117" s="293"/>
      <c r="AY117" s="293"/>
      <c r="AZ117" s="293"/>
      <c r="BA117" s="291" t="str">
        <f>IF(ISBLANK(BB117),"",LARGE(BA93:BA116,1)+1)</f>
        <v/>
      </c>
      <c r="BB117" s="292"/>
      <c r="BC117" s="293"/>
      <c r="BD117" s="293"/>
      <c r="BE117" s="293"/>
      <c r="BF117" s="293"/>
      <c r="BG117" s="293"/>
      <c r="BH117" s="293"/>
      <c r="BI117" s="293"/>
      <c r="BJ117" s="293"/>
      <c r="BK117" s="2421"/>
      <c r="BL117" s="2293"/>
      <c r="BM117" s="188" t="str">
        <f t="shared" si="90"/>
        <v>A</v>
      </c>
      <c r="BN117" s="5"/>
      <c r="BO117" s="3"/>
      <c r="BP117" s="176" cm="1">
        <f t="array" ref="BP117">SUMPRODUCT(LEN(BQ117:BW117))</f>
        <v>0</v>
      </c>
      <c r="BQ117" s="177"/>
      <c r="BR117" s="178"/>
      <c r="BS117" s="178"/>
      <c r="BT117" s="178"/>
      <c r="BU117" s="178"/>
      <c r="BV117" s="178"/>
      <c r="BW117" s="179"/>
      <c r="BX117" s="3"/>
      <c r="CB117" s="2969"/>
      <c r="CD117" s="2946" t="str">
        <f t="shared" si="86"/>
        <v/>
      </c>
      <c r="CE117" s="2950" t="str">
        <f t="shared" si="87"/>
        <v/>
      </c>
      <c r="CF117" s="2951" t="str">
        <f>IF(LEN(TRIM(CK117))&gt;0,MAX(CF29:CF116)+1,"")</f>
        <v/>
      </c>
      <c r="CG117" s="2906" t="str">
        <f>IFERROR(INDEX(CK30:CK299,MATCH(ROW()-ROW(CK30)+1,CF30:CF299,0)),"")</f>
        <v/>
      </c>
      <c r="CH117" s="336"/>
      <c r="CJ117" s="2907"/>
      <c r="CK117" s="2908" t="str">
        <f>IF(OR(CL116="",CJ116=""),"",IF(LEN(CL116)&lt;=CJ116,CL116,IFERROR(LEFT(CL116,FIND("♦",SUBSTITUTE(LEFT(CL116,CJ116+1)," ","♦",LEN(LEFT(CL116,CJ116+1))-LEN(SUBSTITUTE(LEFT(CL116,CJ116+1)," ",""))))),LEFT(CL116,IFERROR(FIND(" ",CL116)-1,LEN(CL116))))))</f>
        <v/>
      </c>
      <c r="CL117" s="2908" t="str">
        <f t="shared" si="92"/>
        <v/>
      </c>
      <c r="CM117" s="2974"/>
      <c r="CN117" s="2968"/>
      <c r="CO117" s="2969"/>
      <c r="CP117" s="3"/>
      <c r="CQ117" s="2561" t="s">
        <v>3988</v>
      </c>
      <c r="CR117" s="2558"/>
      <c r="CS117" s="2559" t="str" cm="1">
        <f t="array" aca="1" ref="CS117" ca="1">IF(TRIM(CQ117)="","&lt; VIDE",IF(SUMPRODUCT((UPPER(TRIM($BA$92:CQ117))=UPPER(TRIM(CQ117)))*1)&gt;1,"◄ Doublon","Unique"))</f>
        <v>Unique</v>
      </c>
      <c r="CT117" s="192" t="s">
        <v>3694</v>
      </c>
      <c r="CU117" s="2560" t="s">
        <v>3996</v>
      </c>
      <c r="CV117" s="3"/>
      <c r="CW117" s="10">
        <v>1</v>
      </c>
    </row>
    <row r="118" spans="1:101" ht="21" customHeight="1">
      <c r="A118" s="3"/>
      <c r="B118" s="188" t="str">
        <f t="shared" si="85"/>
        <v>A</v>
      </c>
      <c r="C118" s="2454"/>
      <c r="D118" s="2592" t="s">
        <v>3765</v>
      </c>
      <c r="E118" s="2463"/>
      <c r="F118" s="2463"/>
      <c r="G118" s="2463"/>
      <c r="H118" s="2463"/>
      <c r="I118" s="2463"/>
      <c r="J118" s="2463"/>
      <c r="K118" s="2463"/>
      <c r="L118" s="2463"/>
      <c r="M118" s="2463"/>
      <c r="N118" s="2463"/>
      <c r="O118" s="2463"/>
      <c r="P118" s="2463"/>
      <c r="Q118" s="2463"/>
      <c r="R118" s="2463"/>
      <c r="S118" s="4932"/>
      <c r="T118" s="4932"/>
      <c r="U118" s="4932"/>
      <c r="V118" s="4932"/>
      <c r="W118" s="4932"/>
      <c r="X118" s="4932"/>
      <c r="Y118" s="4932"/>
      <c r="Z118" s="4932"/>
      <c r="AA118" s="4932"/>
      <c r="AB118" s="4932"/>
      <c r="AC118" s="2461"/>
      <c r="AD118" s="291" t="str">
        <f>IF(ISBLANK(AE118),"",LARGE(AD93:AD117,1)+1)</f>
        <v/>
      </c>
      <c r="AE118" s="292"/>
      <c r="AF118" s="293"/>
      <c r="AG118" s="293"/>
      <c r="AH118" s="293"/>
      <c r="AI118" s="293"/>
      <c r="AJ118" s="293"/>
      <c r="AK118" s="293"/>
      <c r="AL118" s="293"/>
      <c r="AM118" s="293"/>
      <c r="AO118" s="291">
        <f>IF(ISBLANK(AP118),"",LARGE(AO93:AO117,1)+1)</f>
        <v>3</v>
      </c>
      <c r="AP118" s="292" t="s">
        <v>562</v>
      </c>
      <c r="AQ118" s="293"/>
      <c r="AR118" s="293"/>
      <c r="AS118" s="293"/>
      <c r="AT118" s="293"/>
      <c r="AU118" s="293"/>
      <c r="AV118" s="293"/>
      <c r="AW118" s="293"/>
      <c r="AX118" s="293"/>
      <c r="AY118" s="293"/>
      <c r="AZ118" s="293"/>
      <c r="BA118" s="291" t="str">
        <f>IF(ISBLANK(BB118),"",LARGE(BA93:BA117,1)+1)</f>
        <v/>
      </c>
      <c r="BB118" s="292"/>
      <c r="BC118" s="293"/>
      <c r="BD118" s="293"/>
      <c r="BE118" s="293"/>
      <c r="BF118" s="293"/>
      <c r="BG118" s="293"/>
      <c r="BH118" s="293"/>
      <c r="BI118" s="293"/>
      <c r="BJ118" s="293"/>
      <c r="BK118" s="2421"/>
      <c r="BL118" s="2293"/>
      <c r="BM118" s="188" t="str">
        <f t="shared" si="90"/>
        <v>A</v>
      </c>
      <c r="BN118" s="5"/>
      <c r="BO118" s="3"/>
      <c r="BP118" s="176" cm="1">
        <f t="array" ref="BP118">SUMPRODUCT(LEN(BQ118:BW118))</f>
        <v>0</v>
      </c>
      <c r="BQ118" s="177"/>
      <c r="BR118" s="178"/>
      <c r="BS118" s="178"/>
      <c r="BT118" s="178"/>
      <c r="BU118" s="178"/>
      <c r="BV118" s="178"/>
      <c r="BW118" s="179"/>
      <c r="BX118" s="3"/>
      <c r="CB118" s="2969"/>
      <c r="CD118" s="2946" t="str">
        <f t="shared" si="86"/>
        <v/>
      </c>
      <c r="CE118" s="2950" t="str">
        <f t="shared" si="87"/>
        <v/>
      </c>
      <c r="CF118" s="2951" t="str">
        <f>IF(LEN(TRIM(CK118))&gt;0,MAX(CF29:CF117)+1,"")</f>
        <v/>
      </c>
      <c r="CG118" s="2906" t="str">
        <f>IFERROR(INDEX(CK30:CK299,MATCH(ROW()-ROW(CK30)+1,CF30:CF299,0)),"")</f>
        <v/>
      </c>
      <c r="CH118" s="336"/>
      <c r="CJ118" s="2958"/>
      <c r="CK118" s="2908" t="str">
        <f>IF(OR(CL117="",CJ116=""),"",IF(LEN(CL117)&lt;=CJ116,CL117,IFERROR(LEFT(CL117,FIND("♦",SUBSTITUTE(LEFT(CL117,CJ116+1)," ","♦",LEN(LEFT(CL117,CJ116+1))-LEN(SUBSTITUTE(LEFT(CL117,CJ116+1)," ",""))))),LEFT(CL117,IFERROR(FIND(" ",CL117)-1,LEN(CL117))))))</f>
        <v/>
      </c>
      <c r="CL118" s="2908" t="str">
        <f t="shared" si="92"/>
        <v/>
      </c>
      <c r="CM118" s="2974"/>
      <c r="CN118" s="2968"/>
      <c r="CO118" s="2969"/>
      <c r="CP118" s="3"/>
      <c r="CQ118" s="2561"/>
      <c r="CR118" s="2558"/>
      <c r="CS118" s="2559" t="str" cm="1">
        <f t="array" ref="CS118">IF(TRIM(CQ118)="","&lt; VIDE",IF(SUMPRODUCT((UPPER(TRIM($BA$92:CQ118))=UPPER(TRIM(CQ118)))*1)&gt;1,"◄ Doublon","Unique"))</f>
        <v>&lt; VIDE</v>
      </c>
      <c r="CT118" s="192" t="s">
        <v>3695</v>
      </c>
      <c r="CU118" s="2560" t="s">
        <v>3973</v>
      </c>
      <c r="CV118" s="3"/>
      <c r="CW118" s="10">
        <v>1</v>
      </c>
    </row>
    <row r="119" spans="1:101" ht="21" customHeight="1">
      <c r="A119" s="3"/>
      <c r="B119" s="188" t="str">
        <f t="shared" si="85"/>
        <v>A</v>
      </c>
      <c r="C119" s="2454"/>
      <c r="D119" s="2589" t="s">
        <v>3760</v>
      </c>
      <c r="E119" s="2463"/>
      <c r="F119" s="2463"/>
      <c r="G119" s="2463"/>
      <c r="H119" s="2463"/>
      <c r="I119" s="2463"/>
      <c r="J119" s="2463"/>
      <c r="K119" s="2463"/>
      <c r="L119" s="2463"/>
      <c r="M119" s="2463"/>
      <c r="N119" s="2463"/>
      <c r="O119" s="2463"/>
      <c r="P119" s="2463"/>
      <c r="Q119" s="2463"/>
      <c r="R119" s="2463"/>
      <c r="S119" s="2461" t="s">
        <v>3883</v>
      </c>
      <c r="T119" s="2464"/>
      <c r="U119" s="2464"/>
      <c r="V119" s="2464"/>
      <c r="W119" s="2464"/>
      <c r="X119" s="2461"/>
      <c r="Y119" s="2461"/>
      <c r="Z119" s="2461"/>
      <c r="AA119" s="2461"/>
      <c r="AB119" s="2461"/>
      <c r="AC119" s="2461"/>
      <c r="AD119" s="291" t="str">
        <f>IF(ISBLANK(AE119),"",LARGE(AD93:AD118,1)+1)</f>
        <v/>
      </c>
      <c r="AE119" s="292"/>
      <c r="AF119" s="293"/>
      <c r="AG119" s="293"/>
      <c r="AH119" s="293"/>
      <c r="AI119" s="293"/>
      <c r="AJ119" s="293"/>
      <c r="AK119" s="293"/>
      <c r="AL119" s="293"/>
      <c r="AM119" s="293"/>
      <c r="AO119" s="291">
        <f>IF(ISBLANK(AP119),"",LARGE(AO93:AO118,1)+1)</f>
        <v>4</v>
      </c>
      <c r="AP119" s="292" t="s">
        <v>570</v>
      </c>
      <c r="AQ119" s="293"/>
      <c r="AR119" s="293"/>
      <c r="AS119" s="293"/>
      <c r="AT119" s="293"/>
      <c r="AU119" s="293"/>
      <c r="AV119" s="293"/>
      <c r="AW119" s="293"/>
      <c r="AX119" s="293"/>
      <c r="AY119" s="293"/>
      <c r="AZ119" s="293"/>
      <c r="BA119" s="291" t="str">
        <f>IF(ISBLANK(BB119),"",LARGE(BA93:BA118,1)+1)</f>
        <v/>
      </c>
      <c r="BB119" s="292"/>
      <c r="BC119" s="293"/>
      <c r="BD119" s="293"/>
      <c r="BE119" s="293"/>
      <c r="BF119" s="293"/>
      <c r="BG119" s="293"/>
      <c r="BH119" s="293"/>
      <c r="BI119" s="293"/>
      <c r="BJ119" s="293"/>
      <c r="BK119" s="2421"/>
      <c r="BL119" s="2293"/>
      <c r="BM119" s="188" t="str">
        <f t="shared" si="90"/>
        <v>►</v>
      </c>
      <c r="BN119" s="5"/>
      <c r="BO119" s="3"/>
      <c r="BP119" s="176" cm="1">
        <f t="array" ref="BP119">SUMPRODUCT(LEN(BQ119:BW119))</f>
        <v>0</v>
      </c>
      <c r="BQ119" s="177"/>
      <c r="BR119" s="178"/>
      <c r="BS119" s="178"/>
      <c r="BT119" s="178"/>
      <c r="BU119" s="178"/>
      <c r="BV119" s="178"/>
      <c r="BW119" s="179"/>
      <c r="BX119" s="3"/>
      <c r="CB119" s="2969"/>
      <c r="CD119" s="2946" t="str">
        <f t="shared" si="86"/>
        <v/>
      </c>
      <c r="CE119" s="2950" t="str">
        <f t="shared" si="87"/>
        <v/>
      </c>
      <c r="CF119" s="2951" t="str">
        <f>IF(LEN(TRIM(CK119))&gt;0,MAX(CF29:CF118)+1,"")</f>
        <v/>
      </c>
      <c r="CG119" s="2906" t="str">
        <f>IFERROR(INDEX(CK30:CK299,MATCH(ROW()-ROW(CK30)+1,CF30:CF299,0)),"")</f>
        <v/>
      </c>
      <c r="CH119" s="336"/>
      <c r="CJ119" s="2959"/>
      <c r="CK119" s="2908" t="str">
        <f>IF(OR(CL118="",CJ116=""),"",IF(LEN(CL118)&lt;=CJ116,CL118,IFERROR(LEFT(CL118,FIND("♦",SUBSTITUTE(LEFT(CL118,CJ116+1)," ","♦",LEN(LEFT(CL118,CJ116+1))-LEN(SUBSTITUTE(LEFT(CL118,CJ116+1)," ",""))))),LEFT(CL118,IFERROR(FIND(" ",CL118)-1,LEN(CL118))))))</f>
        <v/>
      </c>
      <c r="CL119" s="2908" t="str">
        <f t="shared" si="92"/>
        <v/>
      </c>
      <c r="CM119" s="2974"/>
      <c r="CN119" s="2968"/>
      <c r="CO119" s="2969"/>
      <c r="CP119" s="3"/>
      <c r="CQ119" s="2565"/>
      <c r="CR119" s="2566"/>
      <c r="CS119" s="2559" t="str" cm="1">
        <f t="array" ref="CS119">IF(TRIM(CQ119)="","&lt; VIDE",IF(SUMPRODUCT((UPPER(TRIM($BA$92:CQ119))=UPPER(TRIM(CQ119)))*1)&gt;1,"◄ Doublon","Unique"))</f>
        <v>&lt; VIDE</v>
      </c>
      <c r="CT119" s="192" t="s">
        <v>3696</v>
      </c>
      <c r="CU119" s="2560" t="s">
        <v>3976</v>
      </c>
      <c r="CV119" s="3"/>
      <c r="CW119" s="10">
        <v>1</v>
      </c>
    </row>
    <row r="120" spans="1:101" ht="21" customHeight="1">
      <c r="A120" s="3"/>
      <c r="B120" s="188" t="str">
        <f t="shared" si="85"/>
        <v>►</v>
      </c>
      <c r="C120" s="2454"/>
      <c r="D120" s="2592" t="s">
        <v>3766</v>
      </c>
      <c r="E120" s="2464"/>
      <c r="F120" s="2464"/>
      <c r="G120" s="2464"/>
      <c r="H120" s="2464"/>
      <c r="I120" s="2464"/>
      <c r="J120" s="2464"/>
      <c r="K120" s="2464"/>
      <c r="L120" s="2464"/>
      <c r="M120" s="2464"/>
      <c r="N120" s="2464"/>
      <c r="O120" s="2464"/>
      <c r="P120" s="2464"/>
      <c r="Q120" s="2464"/>
      <c r="R120" s="2464"/>
      <c r="S120" s="2461" t="s">
        <v>3885</v>
      </c>
      <c r="T120" s="2464"/>
      <c r="U120" s="2464"/>
      <c r="V120" s="2464"/>
      <c r="W120" s="2464"/>
      <c r="X120" s="2461"/>
      <c r="Y120" s="2461"/>
      <c r="Z120" s="2461"/>
      <c r="AA120" s="2461"/>
      <c r="AB120" s="2461"/>
      <c r="AC120" s="2461"/>
      <c r="AD120" s="291" t="str">
        <f>IF(ISBLANK(AE120),"",LARGE(AD93:AD119,1)+1)</f>
        <v/>
      </c>
      <c r="AE120" s="292"/>
      <c r="AF120" s="293"/>
      <c r="AG120" s="293"/>
      <c r="AH120" s="293"/>
      <c r="AI120" s="293"/>
      <c r="AJ120" s="293"/>
      <c r="AK120" s="293"/>
      <c r="AL120" s="293"/>
      <c r="AM120" s="293"/>
      <c r="AO120" s="291" t="str">
        <f>IF(ISBLANK(AP120),"",LARGE(AO93:AO119,1)+1)</f>
        <v/>
      </c>
      <c r="AP120" s="292"/>
      <c r="AQ120" s="293"/>
      <c r="AR120" s="293"/>
      <c r="AS120" s="293"/>
      <c r="AT120" s="293"/>
      <c r="AU120" s="293"/>
      <c r="AV120" s="293"/>
      <c r="AW120" s="293"/>
      <c r="AX120" s="293"/>
      <c r="AY120" s="293"/>
      <c r="AZ120" s="293"/>
      <c r="BA120" s="291" t="str">
        <f>IF(ISBLANK(BB120),"",LARGE(BA93:BA119,1)+1)</f>
        <v/>
      </c>
      <c r="BB120" s="292"/>
      <c r="BC120" s="293"/>
      <c r="BD120" s="293"/>
      <c r="BE120" s="293"/>
      <c r="BF120" s="293"/>
      <c r="BG120" s="293"/>
      <c r="BH120" s="293"/>
      <c r="BI120" s="293"/>
      <c r="BJ120" s="293"/>
      <c r="BK120" s="2421"/>
      <c r="BL120" s="2293"/>
      <c r="BM120" s="188" t="str">
        <f t="shared" si="90"/>
        <v>A</v>
      </c>
      <c r="BN120" s="5"/>
      <c r="BO120" s="3"/>
      <c r="BP120" s="176" cm="1">
        <f t="array" ref="BP120">SUMPRODUCT(LEN(BQ120:BW120))</f>
        <v>0</v>
      </c>
      <c r="BQ120" s="177"/>
      <c r="BR120" s="178"/>
      <c r="BS120" s="178"/>
      <c r="BT120" s="178"/>
      <c r="BU120" s="178"/>
      <c r="BV120" s="178"/>
      <c r="BW120" s="179"/>
      <c r="BX120" s="3"/>
      <c r="CB120" s="2969"/>
      <c r="CD120" s="2946" t="str">
        <f t="shared" si="86"/>
        <v/>
      </c>
      <c r="CE120" s="2950" t="str">
        <f t="shared" si="87"/>
        <v/>
      </c>
      <c r="CF120" s="2951" t="str">
        <f>IF(LEN(TRIM(CK120))&gt;0,MAX(CF29:CF119)+1,"")</f>
        <v/>
      </c>
      <c r="CG120" s="2906" t="str">
        <f>IFERROR(INDEX(CK30:CK299,MATCH(ROW()-ROW(CK30)+1,CF30:CF299,0)),"")</f>
        <v/>
      </c>
      <c r="CH120" s="336"/>
      <c r="CJ120" s="2370" t="str">
        <f>(SUBSTITUTE(SUBSTITUTE(CB45,CHAR(13)&amp;CHAR(10)," "),CHAR(10)," "))</f>
        <v/>
      </c>
      <c r="CK120" s="2960" t="str">
        <f>IF(OR(CJ121="",CJ122=""),"",IF(LEN(CJ121)&lt;=CJ122,CJ121,IFERROR(LEFT(CJ121,FIND("♦",SUBSTITUTE(LEFT(CJ121,CJ122+1)," ","♦",LEN(LEFT(CJ121,CJ122+1))-LEN(SUBSTITUTE(LEFT(CJ121,CJ122+1)," ",""))))),LEFT(CJ121,IFERROR(FIND(" ",CJ121)-1,LEN(CJ121))))))</f>
        <v/>
      </c>
      <c r="CL120" s="2961" t="str">
        <f>IF(CK120="","",TRIM(RIGHT(CJ121,LEN(CJ121)-LEN(CK120))))</f>
        <v/>
      </c>
      <c r="CM120" s="2952" t="str">
        <f>CC45</f>
        <v xml:space="preserve"> ◄ ligne 45</v>
      </c>
      <c r="CN120" s="2968"/>
      <c r="CO120" s="2969"/>
      <c r="CP120" s="3"/>
      <c r="CQ120" s="2567"/>
      <c r="CR120" s="2558"/>
      <c r="CS120" s="2559" t="str" cm="1">
        <f t="array" ref="CS120">IF(TRIM(CQ120)="","&lt; VIDE",IF(SUMPRODUCT((UPPER(TRIM($BA$92:CQ120))=UPPER(TRIM(CQ120)))*1)&gt;1,"◄ Doublon","Unique"))</f>
        <v>&lt; VIDE</v>
      </c>
      <c r="CT120" s="192" t="s">
        <v>3697</v>
      </c>
      <c r="CU120" s="2560" t="s">
        <v>3978</v>
      </c>
      <c r="CV120" s="3"/>
      <c r="CW120" s="10">
        <v>1</v>
      </c>
    </row>
    <row r="121" spans="1:101" ht="21" customHeight="1">
      <c r="A121" s="3"/>
      <c r="B121" s="188" t="str">
        <f t="shared" si="85"/>
        <v>A</v>
      </c>
      <c r="C121" s="2454"/>
      <c r="D121" s="2463" t="s">
        <v>3767</v>
      </c>
      <c r="E121" s="2454"/>
      <c r="F121" s="2454"/>
      <c r="G121" s="2454"/>
      <c r="H121" s="2454"/>
      <c r="I121" s="2454"/>
      <c r="J121" s="2454"/>
      <c r="K121" s="2454"/>
      <c r="L121" s="2454"/>
      <c r="M121" s="2455"/>
      <c r="N121" s="2462"/>
      <c r="O121" s="2462"/>
      <c r="P121" s="2455"/>
      <c r="Q121" s="2461"/>
      <c r="R121" s="2461"/>
      <c r="S121" s="2461" t="s">
        <v>3886</v>
      </c>
      <c r="T121" s="2461"/>
      <c r="U121" s="2461"/>
      <c r="V121" s="2461"/>
      <c r="W121" s="2461"/>
      <c r="X121" s="2461"/>
      <c r="Y121" s="2461"/>
      <c r="Z121" s="2461"/>
      <c r="AA121" s="2461"/>
      <c r="AB121" s="2461"/>
      <c r="AC121" s="2461"/>
      <c r="AD121" s="291" t="str">
        <f>IF(ISBLANK(AE121),"",LARGE(AD93:AD120,1)+1)</f>
        <v/>
      </c>
      <c r="AE121" s="292"/>
      <c r="AF121" s="293"/>
      <c r="AG121" s="293"/>
      <c r="AH121" s="293"/>
      <c r="AI121" s="293"/>
      <c r="AJ121" s="293"/>
      <c r="AK121" s="293"/>
      <c r="AL121" s="293"/>
      <c r="AM121" s="293"/>
      <c r="AO121" s="291" t="str">
        <f>IF(ISBLANK(AP121),"",LARGE(AO93:AO120,1)+1)</f>
        <v/>
      </c>
      <c r="AP121" s="292"/>
      <c r="AQ121" s="293" t="s">
        <v>598</v>
      </c>
      <c r="AR121" s="293"/>
      <c r="AS121" s="293"/>
      <c r="AT121" s="293"/>
      <c r="AU121" s="293"/>
      <c r="AV121" s="293"/>
      <c r="AW121" s="293"/>
      <c r="AX121" s="293"/>
      <c r="AY121" s="293"/>
      <c r="AZ121" s="293"/>
      <c r="BA121" s="291" t="str">
        <f>IF(ISBLANK(BB121),"",LARGE(BA93:BA120,1)+1)</f>
        <v/>
      </c>
      <c r="BB121" s="292"/>
      <c r="BC121" s="293"/>
      <c r="BD121" s="293"/>
      <c r="BE121" s="293"/>
      <c r="BF121" s="293"/>
      <c r="BG121" s="293"/>
      <c r="BH121" s="293"/>
      <c r="BI121" s="293"/>
      <c r="BJ121" s="293"/>
      <c r="BK121" s="2421"/>
      <c r="BL121" s="2293"/>
      <c r="BM121" s="188" t="str">
        <f t="shared" si="90"/>
        <v>►</v>
      </c>
      <c r="BN121" s="5"/>
      <c r="BO121" s="3"/>
      <c r="BP121" s="176" cm="1">
        <f t="array" ref="BP121">SUMPRODUCT(LEN(BQ121:BW121))</f>
        <v>0</v>
      </c>
      <c r="BQ121" s="177"/>
      <c r="BR121" s="178"/>
      <c r="BS121" s="178"/>
      <c r="BT121" s="178"/>
      <c r="BU121" s="178"/>
      <c r="BV121" s="178"/>
      <c r="BW121" s="179"/>
      <c r="BX121" s="3"/>
      <c r="CB121" s="2969"/>
      <c r="CD121" s="2946" t="str">
        <f t="shared" si="86"/>
        <v/>
      </c>
      <c r="CE121" s="2950" t="str">
        <f t="shared" si="87"/>
        <v/>
      </c>
      <c r="CF121" s="2951" t="str">
        <f>IF(LEN(TRIM(CK121))&gt;0,MAX(CF29:CF120)+1,"")</f>
        <v/>
      </c>
      <c r="CG121" s="2906" t="str">
        <f>IFERROR(INDEX(CK30:CK299,MATCH(ROW()-ROW(CK30)+1,CF30:CF299,0)),"")</f>
        <v/>
      </c>
      <c r="CH121" s="336"/>
      <c r="CJ121" s="2960" t="str">
        <f>TRIM(SUBSTITUTE(SUBSTITUTE(SUBSTITUTE(SUBSTITUTE(IF(OR(LEFT(CJ120,1)="-",LEFT(CJ120,1)="="),MID(CJ120,2,9999),CJ120),CHAR(160)," "),","," "),";"," "),"."," "))</f>
        <v/>
      </c>
      <c r="CK121" s="2961" t="str">
        <f>IF(OR(CL120="",CJ122=""),"",IF(LEN(CL120)&lt;=CJ122,CL120,IFERROR(LEFT(CL120,FIND("♦",SUBSTITUTE(LEFT(CL120,CJ122+1)," ","♦",LEN(LEFT(CL120,CJ122+1))-LEN(SUBSTITUTE(LEFT(CL120,CJ122+1)," ",""))))),LEFT(CL120,IFERROR(FIND(" ",CL120)-1,LEN(CL120))))))</f>
        <v/>
      </c>
      <c r="CL121" s="2961" t="str">
        <f>IF(CK121="","",TRIM(RIGHT(CL120,LEN(CL120)-LEN(CK121))))</f>
        <v/>
      </c>
      <c r="CM121" s="2975"/>
      <c r="CN121" s="2968"/>
      <c r="CO121" s="2969"/>
      <c r="CP121" s="3"/>
      <c r="CQ121" s="2557" t="s">
        <v>3997</v>
      </c>
      <c r="CR121" s="2568"/>
      <c r="CS121" s="2559" t="str" cm="1">
        <f t="array" aca="1" ref="CS121" ca="1">IF(TRIM(CQ121)="","&lt; VIDE",IF(SUMPRODUCT((UPPER(TRIM($BA$92:CQ121))=UPPER(TRIM(CQ121)))*1)&gt;1,"◄ Doublon","Unique"))</f>
        <v>Unique</v>
      </c>
      <c r="CT121" s="192" t="s">
        <v>3698</v>
      </c>
      <c r="CU121" s="2560" t="s">
        <v>3998</v>
      </c>
      <c r="CV121" s="3"/>
      <c r="CW121" s="10">
        <v>1</v>
      </c>
    </row>
    <row r="122" spans="1:101" ht="21" customHeight="1">
      <c r="A122" s="3"/>
      <c r="B122" s="188" t="str">
        <f t="shared" si="85"/>
        <v>►</v>
      </c>
      <c r="C122" s="2454"/>
      <c r="D122" s="2463" t="s">
        <v>3768</v>
      </c>
      <c r="E122" s="2454"/>
      <c r="F122" s="2454"/>
      <c r="G122" s="2454"/>
      <c r="H122" s="2454"/>
      <c r="I122" s="2454"/>
      <c r="J122" s="2454"/>
      <c r="K122" s="2454"/>
      <c r="L122" s="2454"/>
      <c r="M122" s="2455"/>
      <c r="N122" s="2462"/>
      <c r="O122" s="2462"/>
      <c r="P122" s="2455"/>
      <c r="Q122" s="2461"/>
      <c r="R122" s="2461"/>
      <c r="S122" s="2461" t="s">
        <v>3887</v>
      </c>
      <c r="T122" s="2461"/>
      <c r="U122" s="2461"/>
      <c r="V122" s="2461"/>
      <c r="W122" s="2461"/>
      <c r="X122" s="2461"/>
      <c r="Y122" s="2461"/>
      <c r="Z122" s="2461"/>
      <c r="AA122" s="2461"/>
      <c r="AB122" s="2461"/>
      <c r="AC122" s="2461"/>
      <c r="AD122" s="291" t="str">
        <f>IF(ISBLANK(AE122),"",LARGE(AD93:AD121,1)+1)</f>
        <v/>
      </c>
      <c r="AE122" s="292"/>
      <c r="AF122" s="293"/>
      <c r="AG122" s="293"/>
      <c r="AH122" s="293"/>
      <c r="AI122" s="293"/>
      <c r="AJ122" s="293"/>
      <c r="AK122" s="293"/>
      <c r="AL122" s="293"/>
      <c r="AM122" s="293"/>
      <c r="AO122" s="291" t="str">
        <f>IF(ISBLANK(AP122),"",LARGE(AO93:AO121,1)+1)</f>
        <v/>
      </c>
      <c r="AP122" s="292"/>
      <c r="AQ122" s="293"/>
      <c r="AR122" s="293"/>
      <c r="AS122" s="293"/>
      <c r="AT122" s="293"/>
      <c r="AU122" s="293"/>
      <c r="AV122" s="293"/>
      <c r="AW122" s="293"/>
      <c r="AX122" s="293"/>
      <c r="AY122" s="293"/>
      <c r="AZ122" s="293"/>
      <c r="BA122" s="291" t="str">
        <f>IF(ISBLANK(BB122),"",LARGE(BA93:BA121,1)+1)</f>
        <v/>
      </c>
      <c r="BB122" s="292"/>
      <c r="BC122" s="293"/>
      <c r="BD122" s="293"/>
      <c r="BE122" s="293"/>
      <c r="BF122" s="293"/>
      <c r="BG122" s="293"/>
      <c r="BH122" s="293"/>
      <c r="BI122" s="293"/>
      <c r="BJ122" s="293"/>
      <c r="BK122" s="2421"/>
      <c r="BL122" s="2293"/>
      <c r="BM122" s="188" t="str">
        <f t="shared" si="90"/>
        <v>►</v>
      </c>
      <c r="BN122" s="5"/>
      <c r="BO122" s="3"/>
      <c r="BP122" s="176" cm="1">
        <f t="array" ref="BP122">SUMPRODUCT(LEN(BQ122:BW122))</f>
        <v>0</v>
      </c>
      <c r="BQ122" s="177"/>
      <c r="BR122" s="178"/>
      <c r="BS122" s="178"/>
      <c r="BT122" s="178"/>
      <c r="BU122" s="178"/>
      <c r="BV122" s="178"/>
      <c r="BW122" s="179"/>
      <c r="BX122" s="3"/>
      <c r="CB122" s="2969"/>
      <c r="CD122" s="2946" t="str">
        <f t="shared" si="86"/>
        <v/>
      </c>
      <c r="CE122" s="2950" t="str">
        <f t="shared" si="87"/>
        <v/>
      </c>
      <c r="CF122" s="2951" t="str">
        <f>IF(LEN(TRIM(CK122))&gt;0,MAX(CF29:CF121)+1,"")</f>
        <v/>
      </c>
      <c r="CG122" s="2906" t="str">
        <f>IFERROR(INDEX(CK30:CK299,MATCH(ROW()-ROW(CK30)+1,CF30:CF299,0)),"")</f>
        <v/>
      </c>
      <c r="CH122" s="336"/>
      <c r="CJ122" s="2909">
        <f>CG17</f>
        <v>100</v>
      </c>
      <c r="CK122" s="2961" t="str">
        <f>IF(OR(CL121="",CJ122=""),"",IF(LEN(CL121)&lt;=CJ122,CL121,IFERROR(LEFT(CL121,FIND("♦",SUBSTITUTE(LEFT(CL121,CJ122+1)," ","♦",LEN(LEFT(CL121,CJ122+1))-LEN(SUBSTITUTE(LEFT(CL121,CJ122+1)," ",""))))),LEFT(CL121,IFERROR(FIND(" ",CL121)-1,LEN(CL121))))))</f>
        <v/>
      </c>
      <c r="CL122" s="2961" t="str">
        <f t="shared" ref="CL122:CL125" si="93">IF(CK122="","",TRIM(RIGHT(CL121,LEN(CL121)-LEN(CK122))))</f>
        <v/>
      </c>
      <c r="CM122" s="2975"/>
      <c r="CN122" s="2968"/>
      <c r="CO122" s="2969"/>
      <c r="CP122" s="3"/>
      <c r="CQ122" s="2567" t="s">
        <v>3998</v>
      </c>
      <c r="CR122" s="2558">
        <v>1050</v>
      </c>
      <c r="CS122" s="2559" t="str" cm="1">
        <f t="array" aca="1" ref="CS122" ca="1">IF(TRIM(CQ122)="","&lt; VIDE",IF(SUMPRODUCT((UPPER(TRIM($BA$92:CQ122))=UPPER(TRIM(CQ122)))*1)&gt;1,"◄ Doublon","Unique"))</f>
        <v>Unique</v>
      </c>
      <c r="CT122" s="192" t="s">
        <v>3699</v>
      </c>
      <c r="CU122" s="2560" t="s">
        <v>3991</v>
      </c>
      <c r="CV122" s="3"/>
      <c r="CW122" s="10">
        <v>1</v>
      </c>
    </row>
    <row r="123" spans="1:101" ht="21" customHeight="1">
      <c r="A123" s="3"/>
      <c r="B123" s="188" t="str">
        <f t="shared" si="85"/>
        <v>►</v>
      </c>
      <c r="C123" s="2454"/>
      <c r="D123" s="2463"/>
      <c r="E123" s="2454"/>
      <c r="F123" s="2454"/>
      <c r="G123" s="2454"/>
      <c r="H123" s="2454"/>
      <c r="I123" s="2454"/>
      <c r="J123" s="2454"/>
      <c r="K123" s="2454"/>
      <c r="L123" s="2454"/>
      <c r="M123" s="2455"/>
      <c r="N123" s="2462"/>
      <c r="O123" s="2462"/>
      <c r="P123" s="2455"/>
      <c r="Q123" s="2461"/>
      <c r="R123" s="2461"/>
      <c r="S123" s="2461" t="s">
        <v>3884</v>
      </c>
      <c r="T123" s="2461"/>
      <c r="U123" s="2461"/>
      <c r="V123" s="2461"/>
      <c r="W123" s="2461"/>
      <c r="X123" s="2461"/>
      <c r="Y123" s="2461"/>
      <c r="Z123" s="2461"/>
      <c r="AA123" s="2461"/>
      <c r="AB123" s="2461"/>
      <c r="AC123" s="2461"/>
      <c r="AD123" s="291" t="str">
        <f>IF(ISBLANK(AE123),"",LARGE(AD93:AD122,1)+1)</f>
        <v/>
      </c>
      <c r="AE123" s="292"/>
      <c r="AF123" s="293"/>
      <c r="AG123" s="293"/>
      <c r="AH123" s="293"/>
      <c r="AI123" s="293"/>
      <c r="AJ123" s="293"/>
      <c r="AK123" s="293"/>
      <c r="AL123" s="293"/>
      <c r="AM123" s="293"/>
      <c r="AO123" s="291" t="str">
        <f>IF(ISBLANK(AP123),"",LARGE(AO93:AO122,1)+1)</f>
        <v/>
      </c>
      <c r="AP123" s="292"/>
      <c r="AQ123" s="293"/>
      <c r="AR123" s="293"/>
      <c r="AS123" s="293"/>
      <c r="AT123" s="293"/>
      <c r="AU123" s="293"/>
      <c r="AV123" s="293"/>
      <c r="AW123" s="293"/>
      <c r="AX123" s="293"/>
      <c r="AY123" s="293"/>
      <c r="AZ123" s="293"/>
      <c r="BA123" s="291" t="str">
        <f>IF(ISBLANK(BB123),"",LARGE(BA93:BA122,1)+1)</f>
        <v/>
      </c>
      <c r="BB123" s="292"/>
      <c r="BC123" s="293"/>
      <c r="BD123" s="293"/>
      <c r="BE123" s="293"/>
      <c r="BF123" s="293"/>
      <c r="BG123" s="293"/>
      <c r="BH123" s="293"/>
      <c r="BI123" s="293"/>
      <c r="BJ123" s="293"/>
      <c r="BK123" s="2421"/>
      <c r="BL123" s="2293"/>
      <c r="BM123" s="188" t="str">
        <f t="shared" si="90"/>
        <v>►</v>
      </c>
      <c r="BN123" s="5"/>
      <c r="BO123" s="3"/>
      <c r="BP123" s="176" cm="1">
        <f t="array" ref="BP123">SUMPRODUCT(LEN(BQ123:BW123))</f>
        <v>0</v>
      </c>
      <c r="BQ123" s="177"/>
      <c r="BR123" s="178"/>
      <c r="BS123" s="178"/>
      <c r="BT123" s="178"/>
      <c r="BU123" s="178"/>
      <c r="BV123" s="178"/>
      <c r="BW123" s="179"/>
      <c r="BX123" s="3"/>
      <c r="CB123" s="2969"/>
      <c r="CD123" s="2946" t="str">
        <f t="shared" si="86"/>
        <v/>
      </c>
      <c r="CE123" s="2950" t="str">
        <f t="shared" si="87"/>
        <v/>
      </c>
      <c r="CF123" s="2951" t="str">
        <f>IF(LEN(TRIM(CK123))&gt;0,MAX(CF29:CF122)+1,"")</f>
        <v/>
      </c>
      <c r="CG123" s="2906" t="str">
        <f>IFERROR(INDEX(CK30:CK299,MATCH(ROW()-ROW(CK30)+1,CF30:CF299,0)),"")</f>
        <v/>
      </c>
      <c r="CH123" s="336"/>
      <c r="CJ123" s="2960"/>
      <c r="CK123" s="2961" t="str">
        <f>IF(OR(CL122="",CJ122=""),"",IF(LEN(CL122)&lt;=CJ122,CL122,IFERROR(LEFT(CL122,FIND("♦",SUBSTITUTE(LEFT(CL122,CJ122+1)," ","♦",LEN(LEFT(CL122,CJ122+1))-LEN(SUBSTITUTE(LEFT(CL122,CJ122+1)," ",""))))),LEFT(CL122,IFERROR(FIND(" ",CL122)-1,LEN(CL122))))))</f>
        <v/>
      </c>
      <c r="CL123" s="2961" t="str">
        <f t="shared" si="93"/>
        <v/>
      </c>
      <c r="CM123" s="2975"/>
      <c r="CN123" s="2968"/>
      <c r="CO123" s="2969"/>
      <c r="CP123" s="3"/>
      <c r="CQ123" s="2567" t="s">
        <v>3981</v>
      </c>
      <c r="CR123" s="2558">
        <v>810</v>
      </c>
      <c r="CS123" s="2559" t="str" cm="1">
        <f t="array" aca="1" ref="CS123" ca="1">IF(TRIM(CQ123)="","&lt; VIDE",IF(SUMPRODUCT((UPPER(TRIM($BA$92:CQ123))=UPPER(TRIM(CQ123)))*1)&gt;1,"◄ Doublon","Unique"))</f>
        <v>Unique</v>
      </c>
      <c r="CT123" s="192" t="s">
        <v>3700</v>
      </c>
      <c r="CU123" s="2560" t="s">
        <v>3993</v>
      </c>
      <c r="CV123" s="3"/>
      <c r="CW123" s="10">
        <v>1</v>
      </c>
    </row>
    <row r="124" spans="1:101" ht="21" customHeight="1">
      <c r="A124" s="3"/>
      <c r="B124" s="188" t="str">
        <f t="shared" si="85"/>
        <v>►</v>
      </c>
      <c r="C124" s="2454"/>
      <c r="D124" s="2587" t="s">
        <v>3770</v>
      </c>
      <c r="E124" s="2454"/>
      <c r="F124" s="2454"/>
      <c r="G124" s="2454"/>
      <c r="H124" s="2454"/>
      <c r="I124" s="2454"/>
      <c r="J124" s="2454"/>
      <c r="K124" s="2454"/>
      <c r="L124" s="2454"/>
      <c r="M124" s="2455"/>
      <c r="N124" s="2462"/>
      <c r="O124" s="2462"/>
      <c r="P124" s="2455"/>
      <c r="Q124" s="2461"/>
      <c r="R124" s="2461"/>
      <c r="S124" s="2461"/>
      <c r="T124" s="2461"/>
      <c r="U124" s="2461"/>
      <c r="V124" s="2461"/>
      <c r="W124" s="2461"/>
      <c r="X124" s="2461"/>
      <c r="Y124" s="2461"/>
      <c r="Z124" s="2461"/>
      <c r="AA124" s="2461"/>
      <c r="AB124" s="2461"/>
      <c r="AC124" s="2461"/>
      <c r="AD124" s="291" t="str">
        <f>IF(ISBLANK(AE124),"",LARGE(AD93:AD123,1)+1)</f>
        <v/>
      </c>
      <c r="AE124" s="292"/>
      <c r="AF124" s="293"/>
      <c r="AG124" s="293"/>
      <c r="AH124" s="293"/>
      <c r="AI124" s="293"/>
      <c r="AJ124" s="293"/>
      <c r="AK124" s="293"/>
      <c r="AL124" s="293"/>
      <c r="AM124" s="293"/>
      <c r="AO124" s="291" t="str">
        <f>IF(ISBLANK(AP124),"",LARGE(AO93:AO123,1)+1)</f>
        <v/>
      </c>
      <c r="AP124" s="292"/>
      <c r="AQ124" s="293"/>
      <c r="AR124" s="293"/>
      <c r="AS124" s="293"/>
      <c r="AT124" s="293"/>
      <c r="AU124" s="293"/>
      <c r="AV124" s="293"/>
      <c r="AW124" s="293"/>
      <c r="AX124" s="293"/>
      <c r="AY124" s="293"/>
      <c r="AZ124" s="293"/>
      <c r="BA124" s="291" t="str">
        <f>IF(ISBLANK(BB124),"",LARGE(BA93:BA123,1)+1)</f>
        <v/>
      </c>
      <c r="BB124" s="292"/>
      <c r="BC124" s="293"/>
      <c r="BD124" s="293"/>
      <c r="BE124" s="293"/>
      <c r="BF124" s="293"/>
      <c r="BG124" s="293"/>
      <c r="BH124" s="293"/>
      <c r="BI124" s="293"/>
      <c r="BJ124" s="293"/>
      <c r="BK124" s="2421"/>
      <c r="BL124" s="2293"/>
      <c r="BM124" s="188" t="str">
        <f t="shared" si="90"/>
        <v>►</v>
      </c>
      <c r="BN124" s="5"/>
      <c r="BO124" s="3"/>
      <c r="BP124" s="176" cm="1">
        <f t="array" ref="BP124">SUMPRODUCT(LEN(BQ124:BW124))</f>
        <v>0</v>
      </c>
      <c r="BQ124" s="177"/>
      <c r="BR124" s="178"/>
      <c r="BS124" s="178"/>
      <c r="BT124" s="178"/>
      <c r="BU124" s="178"/>
      <c r="BV124" s="178"/>
      <c r="BW124" s="179"/>
      <c r="BX124" s="3"/>
      <c r="CB124" s="2969"/>
      <c r="CD124" s="2946" t="str">
        <f t="shared" si="86"/>
        <v/>
      </c>
      <c r="CE124" s="2950" t="str">
        <f t="shared" si="87"/>
        <v/>
      </c>
      <c r="CF124" s="2951" t="str">
        <f>IF(LEN(TRIM(CK124))&gt;0,MAX(CF29:CF123)+1,"")</f>
        <v/>
      </c>
      <c r="CG124" s="2906" t="str">
        <f>IFERROR(INDEX(CK30:CK299,MATCH(ROW()-ROW(CK30)+1,CF30:CF299,0)),"")</f>
        <v/>
      </c>
      <c r="CH124" s="336"/>
      <c r="CJ124" s="2963"/>
      <c r="CK124" s="2961" t="str">
        <f>IF(OR(CL123="",CJ122=""),"",IF(LEN(CL123)&lt;=CJ122,CL123,IFERROR(LEFT(CL123,FIND("♦",SUBSTITUTE(LEFT(CL123,CJ122+1)," ","♦",LEN(LEFT(CL123,CJ122+1))-LEN(SUBSTITUTE(LEFT(CL123,CJ122+1)," ",""))))),LEFT(CL123,IFERROR(FIND(" ",CL123)-1,LEN(CL123))))))</f>
        <v/>
      </c>
      <c r="CL124" s="2961" t="str">
        <f t="shared" si="93"/>
        <v/>
      </c>
      <c r="CM124" s="2975"/>
      <c r="CN124" s="2968"/>
      <c r="CO124" s="2969"/>
      <c r="CP124" s="3"/>
      <c r="CQ124" s="2567" t="s">
        <v>3979</v>
      </c>
      <c r="CR124" s="2558">
        <v>600</v>
      </c>
      <c r="CS124" s="2559" t="str" cm="1">
        <f t="array" aca="1" ref="CS124" ca="1">IF(TRIM(CQ124)="","&lt; VIDE",IF(SUMPRODUCT((UPPER(TRIM($BA$92:CQ124))=UPPER(TRIM(CQ124)))*1)&gt;1,"◄ Doublon","Unique"))</f>
        <v>Unique</v>
      </c>
      <c r="CT124" s="192" t="s">
        <v>3701</v>
      </c>
      <c r="CU124" s="2560" t="s">
        <v>3999</v>
      </c>
      <c r="CV124" s="3"/>
      <c r="CW124" s="10">
        <v>1</v>
      </c>
    </row>
    <row r="125" spans="1:101" ht="21" customHeight="1">
      <c r="A125" s="3"/>
      <c r="B125" s="188" t="str">
        <f t="shared" si="85"/>
        <v>►</v>
      </c>
      <c r="C125" s="2454"/>
      <c r="D125" s="4933" t="s">
        <v>3769</v>
      </c>
      <c r="E125" s="4933"/>
      <c r="F125" s="4933"/>
      <c r="G125" s="4933"/>
      <c r="H125" s="4933"/>
      <c r="I125" s="4933"/>
      <c r="J125" s="4933"/>
      <c r="K125" s="4933"/>
      <c r="L125" s="4933"/>
      <c r="M125" s="4933"/>
      <c r="N125" s="4933"/>
      <c r="O125" s="4933"/>
      <c r="P125" s="4933"/>
      <c r="Q125" s="4933"/>
      <c r="R125" s="4933"/>
      <c r="S125" s="4933"/>
      <c r="T125" s="4933"/>
      <c r="U125" s="4933"/>
      <c r="V125" s="4933"/>
      <c r="W125" s="4933"/>
      <c r="X125" s="4933"/>
      <c r="Y125" s="4933"/>
      <c r="Z125" s="4933"/>
      <c r="AA125" s="4933"/>
      <c r="AB125" s="4933"/>
      <c r="AC125" s="2461"/>
      <c r="AD125" s="291" t="str">
        <f>IF(ISBLANK(AE125),"",LARGE(AD93:AD124,1)+1)</f>
        <v/>
      </c>
      <c r="AE125" s="292"/>
      <c r="AF125" s="293"/>
      <c r="AG125" s="293"/>
      <c r="AH125" s="293"/>
      <c r="AI125" s="293"/>
      <c r="AJ125" s="293"/>
      <c r="AK125" s="293"/>
      <c r="AL125" s="293"/>
      <c r="AM125" s="293"/>
      <c r="AO125" s="291" t="str">
        <f>IF(ISBLANK(AP125),"",LARGE(AO93:AO124,1)+1)</f>
        <v/>
      </c>
      <c r="AP125" s="292"/>
      <c r="AQ125" s="293"/>
      <c r="AR125" s="293"/>
      <c r="AS125" s="293"/>
      <c r="AT125" s="293"/>
      <c r="AU125" s="293"/>
      <c r="AV125" s="293"/>
      <c r="AW125" s="293"/>
      <c r="AX125" s="293"/>
      <c r="AY125" s="293"/>
      <c r="AZ125" s="293"/>
      <c r="BA125" s="291" t="str">
        <f>IF(ISBLANK(BB125),"",LARGE(BA93:BA124,1)+1)</f>
        <v/>
      </c>
      <c r="BB125" s="292"/>
      <c r="BC125" s="293"/>
      <c r="BD125" s="293"/>
      <c r="BE125" s="293"/>
      <c r="BF125" s="293"/>
      <c r="BG125" s="293"/>
      <c r="BH125" s="293"/>
      <c r="BI125" s="293"/>
      <c r="BJ125" s="293"/>
      <c r="BK125" s="2421"/>
      <c r="BL125" s="2293"/>
      <c r="BM125" s="188" t="str">
        <f t="shared" si="90"/>
        <v>►</v>
      </c>
      <c r="BN125" s="5"/>
      <c r="BO125" s="3"/>
      <c r="BP125" s="176" cm="1">
        <f t="array" ref="BP125">SUMPRODUCT(LEN(BQ125:BW125))</f>
        <v>0</v>
      </c>
      <c r="BQ125" s="177"/>
      <c r="BR125" s="178"/>
      <c r="BS125" s="178"/>
      <c r="BT125" s="178"/>
      <c r="BU125" s="178"/>
      <c r="BV125" s="178"/>
      <c r="BW125" s="179"/>
      <c r="BX125" s="3"/>
      <c r="CB125" s="2969"/>
      <c r="CD125" s="2946" t="str">
        <f t="shared" si="86"/>
        <v/>
      </c>
      <c r="CE125" s="2950" t="str">
        <f t="shared" si="87"/>
        <v/>
      </c>
      <c r="CF125" s="2951" t="str">
        <f>IF(LEN(TRIM(CK125))&gt;0,MAX(CF29:CF124)+1,"")</f>
        <v/>
      </c>
      <c r="CG125" s="2906" t="str">
        <f>IFERROR(INDEX(CK30:CK299,MATCH(ROW()-ROW(CK30)+1,CF30:CF299,0)),"")</f>
        <v/>
      </c>
      <c r="CH125" s="336"/>
      <c r="CJ125" s="2964"/>
      <c r="CK125" s="2961" t="str">
        <f>IF(OR(CL124="",CJ122=""),"",IF(LEN(CL124)&lt;=CJ122,CL124,IFERROR(LEFT(CL124,FIND("♦",SUBSTITUTE(LEFT(CL124,CJ122+1)," ","♦",LEN(LEFT(CL124,CJ122+1))-LEN(SUBSTITUTE(LEFT(CL124,CJ122+1)," ",""))))),LEFT(CL124,IFERROR(FIND(" ",CL124)-1,LEN(CL124))))))</f>
        <v/>
      </c>
      <c r="CL125" s="2961" t="str">
        <f t="shared" si="93"/>
        <v/>
      </c>
      <c r="CM125" s="2975"/>
      <c r="CN125" s="2968"/>
      <c r="CO125" s="2969"/>
      <c r="CP125" s="3"/>
      <c r="CQ125" s="2567" t="s">
        <v>3972</v>
      </c>
      <c r="CR125" s="2558">
        <v>9</v>
      </c>
      <c r="CS125" s="2559" t="str" cm="1">
        <f t="array" aca="1" ref="CS125" ca="1">IF(TRIM(CQ125)="","&lt; VIDE",IF(SUMPRODUCT((UPPER(TRIM($BA$92:CQ125))=UPPER(TRIM(CQ125)))*1)&gt;1,"◄ Doublon","Unique"))</f>
        <v>Unique</v>
      </c>
      <c r="CT125" s="192" t="s">
        <v>3702</v>
      </c>
      <c r="CU125" s="314"/>
      <c r="CV125" s="3"/>
      <c r="CW125" s="10">
        <v>1</v>
      </c>
    </row>
    <row r="126" spans="1:101" ht="21" customHeight="1">
      <c r="A126" s="3"/>
      <c r="B126" s="188" t="str">
        <f t="shared" si="85"/>
        <v>►</v>
      </c>
      <c r="C126" s="2454"/>
      <c r="D126" s="4933"/>
      <c r="E126" s="4933"/>
      <c r="F126" s="4933"/>
      <c r="G126" s="4933"/>
      <c r="H126" s="4933"/>
      <c r="I126" s="4933"/>
      <c r="J126" s="4933"/>
      <c r="K126" s="4933"/>
      <c r="L126" s="4933"/>
      <c r="M126" s="4933"/>
      <c r="N126" s="4933"/>
      <c r="O126" s="4933"/>
      <c r="P126" s="4933"/>
      <c r="Q126" s="4933"/>
      <c r="R126" s="4933"/>
      <c r="S126" s="4933"/>
      <c r="T126" s="4933"/>
      <c r="U126" s="4933"/>
      <c r="V126" s="4933"/>
      <c r="W126" s="4933"/>
      <c r="X126" s="4933"/>
      <c r="Y126" s="4933"/>
      <c r="Z126" s="4933"/>
      <c r="AA126" s="4933"/>
      <c r="AB126" s="4933"/>
      <c r="AC126" s="2461"/>
      <c r="AD126" s="291" t="str">
        <f>IF(ISBLANK(AE126),"",LARGE(AD93:AD125,1)+1)</f>
        <v/>
      </c>
      <c r="AE126" s="292"/>
      <c r="AF126" s="293"/>
      <c r="AG126" s="293"/>
      <c r="AH126" s="293"/>
      <c r="AI126" s="293"/>
      <c r="AJ126" s="293"/>
      <c r="AK126" s="293"/>
      <c r="AL126" s="293"/>
      <c r="AM126" s="293"/>
      <c r="AO126" s="291" t="str">
        <f>IF(ISBLANK(AP126),"",LARGE(AO93:AO125,1)+1)</f>
        <v/>
      </c>
      <c r="AP126" s="292"/>
      <c r="AQ126" s="293"/>
      <c r="AR126" s="293"/>
      <c r="AS126" s="293"/>
      <c r="AT126" s="293"/>
      <c r="AU126" s="293"/>
      <c r="AV126" s="293"/>
      <c r="AW126" s="293"/>
      <c r="AX126" s="293"/>
      <c r="AY126" s="293"/>
      <c r="AZ126" s="293"/>
      <c r="BA126" s="291" t="str">
        <f>IF(ISBLANK(BB126),"",LARGE(BA93:BA125,1)+1)</f>
        <v/>
      </c>
      <c r="BB126" s="292"/>
      <c r="BC126" s="293"/>
      <c r="BD126" s="293"/>
      <c r="BE126" s="293"/>
      <c r="BF126" s="293"/>
      <c r="BG126" s="293"/>
      <c r="BH126" s="293"/>
      <c r="BI126" s="293"/>
      <c r="BJ126" s="293"/>
      <c r="BK126" s="2421"/>
      <c r="BL126" s="2293"/>
      <c r="BM126" s="188" t="str">
        <f t="shared" si="90"/>
        <v>►</v>
      </c>
      <c r="BN126" s="5"/>
      <c r="BO126" s="3"/>
      <c r="BP126" s="176" cm="1">
        <f t="array" ref="BP126">SUMPRODUCT(LEN(BQ126:BW126))</f>
        <v>0</v>
      </c>
      <c r="BQ126" s="177"/>
      <c r="BR126" s="178"/>
      <c r="BS126" s="178"/>
      <c r="BT126" s="178"/>
      <c r="BU126" s="178"/>
      <c r="BV126" s="178"/>
      <c r="BW126" s="179"/>
      <c r="BX126" s="3"/>
      <c r="CB126" s="2969"/>
      <c r="CD126" s="2946" t="str">
        <f t="shared" si="86"/>
        <v/>
      </c>
      <c r="CE126" s="2950" t="str">
        <f t="shared" si="87"/>
        <v/>
      </c>
      <c r="CF126" s="2951" t="str">
        <f>IF(LEN(TRIM(CK126))&gt;0,MAX(CF29:CF125)+1,"")</f>
        <v/>
      </c>
      <c r="CG126" s="2906" t="str">
        <f>IFERROR(INDEX(CK30:CK299,MATCH(ROW()-ROW(CK30)+1,CF30:CF299,0)),"")</f>
        <v/>
      </c>
      <c r="CH126" s="336"/>
      <c r="CJ126" s="2370" t="str">
        <f>(SUBSTITUTE(SUBSTITUTE(CB46,CHAR(13)&amp;CHAR(10)," "),CHAR(10)," "))</f>
        <v/>
      </c>
      <c r="CK126" s="2907" t="str">
        <f>IF(OR(CJ127="",CJ128=""),"",IF(LEN(CJ127)&lt;=CJ128,CJ127,IFERROR(LEFT(CJ127,FIND("♦",SUBSTITUTE(LEFT(CJ127,CJ128+1)," ","♦",LEN(LEFT(CJ127,CJ128+1))-LEN(SUBSTITUTE(LEFT(CJ127,CJ128+1)," ",""))))),LEFT(CJ127,IFERROR(FIND(" ",CJ127)-1,LEN(CJ127))))))</f>
        <v/>
      </c>
      <c r="CL126" s="2908" t="str">
        <f>IF(CK126="","",TRIM(RIGHT(CJ127,LEN(CJ127)-LEN(CK126))))</f>
        <v/>
      </c>
      <c r="CM126" s="2952" t="str">
        <f>CC46</f>
        <v xml:space="preserve"> ◄ ligne 46</v>
      </c>
      <c r="CN126" s="2968"/>
      <c r="CO126" s="2969"/>
      <c r="CP126" s="3"/>
      <c r="CQ126" s="2567" t="s">
        <v>3992</v>
      </c>
      <c r="CR126" s="2558">
        <v>21</v>
      </c>
      <c r="CS126" s="2559" t="str" cm="1">
        <f t="array" aca="1" ref="CS126" ca="1">IF(TRIM(CQ126)="","&lt; VIDE",IF(SUMPRODUCT((UPPER(TRIM($BA$92:CQ126))=UPPER(TRIM(CQ126)))*1)&gt;1,"◄ Doublon","Unique"))</f>
        <v>Unique</v>
      </c>
      <c r="CT126" s="192" t="s">
        <v>3703</v>
      </c>
      <c r="CU126" s="314"/>
      <c r="CV126" s="3"/>
      <c r="CW126" s="10">
        <v>1</v>
      </c>
    </row>
    <row r="127" spans="1:101" ht="21" customHeight="1">
      <c r="A127" s="3"/>
      <c r="B127" s="188" t="str">
        <f t="shared" si="85"/>
        <v>►</v>
      </c>
      <c r="C127" s="2454"/>
      <c r="D127" s="2588" t="s">
        <v>3771</v>
      </c>
      <c r="E127" s="2461"/>
      <c r="F127" s="2461"/>
      <c r="G127" s="2461"/>
      <c r="H127" s="2461"/>
      <c r="I127" s="2461"/>
      <c r="J127" s="2461"/>
      <c r="K127" s="2461"/>
      <c r="L127" s="2461"/>
      <c r="M127" s="2461"/>
      <c r="N127" s="2461"/>
      <c r="O127" s="2461"/>
      <c r="P127" s="2461"/>
      <c r="Q127" s="2461"/>
      <c r="R127" s="2461"/>
      <c r="S127" s="2461"/>
      <c r="T127" s="2461"/>
      <c r="U127" s="2461"/>
      <c r="V127" s="2461"/>
      <c r="W127" s="2461"/>
      <c r="X127" s="2461"/>
      <c r="Y127" s="2461"/>
      <c r="Z127" s="2461"/>
      <c r="AA127" s="2461"/>
      <c r="AB127" s="2461"/>
      <c r="AC127" s="2461"/>
      <c r="AD127" s="291" t="str">
        <f>IF(ISBLANK(AE127),"",LARGE(AD93:AD126,1)+1)</f>
        <v/>
      </c>
      <c r="AE127" s="292"/>
      <c r="AF127" s="293"/>
      <c r="AG127" s="293"/>
      <c r="AH127" s="293"/>
      <c r="AI127" s="293"/>
      <c r="AJ127" s="293"/>
      <c r="AK127" s="293"/>
      <c r="AL127" s="293"/>
      <c r="AM127" s="293"/>
      <c r="AO127" s="291" t="str">
        <f>IF(ISBLANK(AP127),"",LARGE(AO93:AO126,1)+1)</f>
        <v/>
      </c>
      <c r="AP127" s="292"/>
      <c r="AQ127" s="293"/>
      <c r="AR127" s="293"/>
      <c r="AS127" s="293"/>
      <c r="AT127" s="293"/>
      <c r="AU127" s="293"/>
      <c r="AV127" s="293"/>
      <c r="AW127" s="293"/>
      <c r="AX127" s="293"/>
      <c r="AY127" s="293"/>
      <c r="AZ127" s="293"/>
      <c r="BA127" s="291" t="str">
        <f>IF(ISBLANK(BB127),"",LARGE(BA93:BA126,1)+1)</f>
        <v/>
      </c>
      <c r="BB127" s="292"/>
      <c r="BC127" s="293"/>
      <c r="BD127" s="293"/>
      <c r="BE127" s="293"/>
      <c r="BF127" s="293"/>
      <c r="BG127" s="293"/>
      <c r="BH127" s="293"/>
      <c r="BI127" s="293"/>
      <c r="BJ127" s="293"/>
      <c r="BK127" s="2421"/>
      <c r="BL127" s="2293"/>
      <c r="BM127" s="188" t="str">
        <f t="shared" si="90"/>
        <v>►</v>
      </c>
      <c r="BN127" s="5"/>
      <c r="BO127" s="3"/>
      <c r="BP127" s="176" cm="1">
        <f t="array" ref="BP127">SUMPRODUCT(LEN(BQ127:BW127))</f>
        <v>0</v>
      </c>
      <c r="BQ127" s="177"/>
      <c r="BR127" s="178"/>
      <c r="BS127" s="178"/>
      <c r="BT127" s="178"/>
      <c r="BU127" s="178"/>
      <c r="BV127" s="178"/>
      <c r="BW127" s="179"/>
      <c r="BX127" s="3"/>
      <c r="CB127" s="2969"/>
      <c r="CD127" s="2946" t="str">
        <f t="shared" si="86"/>
        <v/>
      </c>
      <c r="CE127" s="2950" t="str">
        <f t="shared" si="87"/>
        <v/>
      </c>
      <c r="CF127" s="2951" t="str">
        <f>IF(LEN(TRIM(CK127))&gt;0,MAX(CF29:CF126)+1,"")</f>
        <v/>
      </c>
      <c r="CG127" s="2906" t="str">
        <f>IFERROR(INDEX(CK30:CK299,MATCH(ROW()-ROW(CK30)+1,CF30:CF299,0)),"")</f>
        <v/>
      </c>
      <c r="CH127" s="336"/>
      <c r="CJ127" s="2907" t="str">
        <f>TRIM(SUBSTITUTE(SUBSTITUTE(SUBSTITUTE(SUBSTITUTE(IF(OR(LEFT(CJ126,1)="-",LEFT(CJ126,1)="="),MID(CJ126,2,9999),CJ126),CHAR(160)," "),","," "),";"," "),"."," "))</f>
        <v/>
      </c>
      <c r="CK127" s="2908" t="str">
        <f>IF(OR(CL126="",CJ128=""),"",IF(LEN(CL126)&lt;=CJ128,CL126,IFERROR(LEFT(CL126,FIND("♦",SUBSTITUTE(LEFT(CL126,CJ128+1)," ","♦",LEN(LEFT(CL126,CJ128+1))-LEN(SUBSTITUTE(LEFT(CL126,CJ128+1)," ",""))))),LEFT(CL126,IFERROR(FIND(" ",CL126)-1,LEN(CL126))))))</f>
        <v/>
      </c>
      <c r="CL127" s="2908" t="str">
        <f>IF(CK127="","",TRIM(RIGHT(CL126,LEN(CL126)-LEN(CK127))))</f>
        <v/>
      </c>
      <c r="CM127" s="2974"/>
      <c r="CN127" s="2968"/>
      <c r="CO127" s="2969"/>
      <c r="CP127" s="3"/>
      <c r="CQ127" s="2567" t="s">
        <v>3995</v>
      </c>
      <c r="CR127" s="2558">
        <v>3</v>
      </c>
      <c r="CS127" s="2559" t="str" cm="1">
        <f t="array" aca="1" ref="CS127" ca="1">IF(TRIM(CQ127)="","&lt; VIDE",IF(SUMPRODUCT((UPPER(TRIM($BA$92:CQ127))=UPPER(TRIM(CQ127)))*1)&gt;1,"◄ Doublon","Unique"))</f>
        <v>Unique</v>
      </c>
      <c r="CT127" s="192" t="s">
        <v>3704</v>
      </c>
      <c r="CU127" s="314"/>
      <c r="CV127" s="3"/>
      <c r="CW127" s="10">
        <v>1</v>
      </c>
    </row>
    <row r="128" spans="1:101" ht="21" customHeight="1">
      <c r="A128" s="3"/>
      <c r="B128" s="188" t="str">
        <f t="shared" si="85"/>
        <v>►</v>
      </c>
      <c r="C128" s="2454"/>
      <c r="D128" s="2589" t="s">
        <v>3772</v>
      </c>
      <c r="E128" s="2454"/>
      <c r="F128" s="2454"/>
      <c r="G128" s="2454"/>
      <c r="H128" s="2454"/>
      <c r="I128" s="2454"/>
      <c r="J128" s="2454"/>
      <c r="K128" s="2454"/>
      <c r="L128" s="2454"/>
      <c r="M128" s="2593" t="s">
        <v>3781</v>
      </c>
      <c r="N128" s="2462"/>
      <c r="O128" s="2462"/>
      <c r="P128" s="2455"/>
      <c r="Q128" s="2461"/>
      <c r="R128" s="2461"/>
      <c r="S128" s="2461"/>
      <c r="T128" s="2461"/>
      <c r="U128" s="2461"/>
      <c r="V128" s="2461"/>
      <c r="W128" s="2461"/>
      <c r="X128" s="2461"/>
      <c r="Y128" s="2461"/>
      <c r="Z128" s="2461"/>
      <c r="AA128" s="2461"/>
      <c r="AB128" s="2461"/>
      <c r="AC128" s="2461"/>
      <c r="AD128" s="291" t="str">
        <f>IF(ISBLANK(AE128),"",LARGE(AD93:AD127,1)+1)</f>
        <v/>
      </c>
      <c r="AE128" s="292"/>
      <c r="AF128" s="293"/>
      <c r="AG128" s="293"/>
      <c r="AH128" s="293"/>
      <c r="AI128" s="293"/>
      <c r="AJ128" s="293"/>
      <c r="AK128" s="293"/>
      <c r="AL128" s="293"/>
      <c r="AM128" s="293"/>
      <c r="AO128" s="291" t="str">
        <f>IF(ISBLANK(AP128),"",LARGE(AO93:AO127,1)+1)</f>
        <v/>
      </c>
      <c r="AP128" s="292"/>
      <c r="AQ128" s="293"/>
      <c r="AR128" s="293"/>
      <c r="AS128" s="293"/>
      <c r="AT128" s="293"/>
      <c r="AU128" s="293"/>
      <c r="AV128" s="293"/>
      <c r="AW128" s="293"/>
      <c r="AX128" s="293"/>
      <c r="AY128" s="293"/>
      <c r="AZ128" s="293"/>
      <c r="BA128" s="291" t="str">
        <f>IF(ISBLANK(BB128),"",LARGE(BA93:BA127,1)+1)</f>
        <v/>
      </c>
      <c r="BB128" s="292"/>
      <c r="BC128" s="293"/>
      <c r="BD128" s="293"/>
      <c r="BE128" s="293"/>
      <c r="BF128" s="293"/>
      <c r="BG128" s="293"/>
      <c r="BH128" s="293"/>
      <c r="BI128" s="293"/>
      <c r="BJ128" s="293"/>
      <c r="BK128" s="2421"/>
      <c r="BL128" s="2293"/>
      <c r="BM128" s="188" t="str">
        <f t="shared" si="90"/>
        <v>►</v>
      </c>
      <c r="BN128" s="5"/>
      <c r="BO128" s="3"/>
      <c r="BP128" s="176" cm="1">
        <f t="array" ref="BP128">SUMPRODUCT(LEN(BQ128:BW128))</f>
        <v>0</v>
      </c>
      <c r="BQ128" s="177"/>
      <c r="BR128" s="178"/>
      <c r="BS128" s="178"/>
      <c r="BT128" s="178"/>
      <c r="BU128" s="178"/>
      <c r="BV128" s="178"/>
      <c r="BW128" s="179"/>
      <c r="BX128" s="3"/>
      <c r="CB128" s="2969"/>
      <c r="CD128" s="2946" t="str">
        <f t="shared" si="86"/>
        <v/>
      </c>
      <c r="CE128" s="2950" t="str">
        <f t="shared" si="87"/>
        <v/>
      </c>
      <c r="CF128" s="2951" t="str">
        <f>IF(LEN(TRIM(CK128))&gt;0,MAX(CF29:CF127)+1,"")</f>
        <v/>
      </c>
      <c r="CG128" s="2906" t="str">
        <f>IFERROR(INDEX(CK30:CK299,MATCH(ROW()-ROW(CK30)+1,CF30:CF299,0)),"")</f>
        <v/>
      </c>
      <c r="CH128" s="336"/>
      <c r="CJ128" s="2909">
        <f>CG17</f>
        <v>100</v>
      </c>
      <c r="CK128" s="2908" t="str">
        <f>IF(OR(CL127="",CJ128=""),"",IF(LEN(CL127)&lt;=CJ128,CL127,IFERROR(LEFT(CL127,FIND("♦",SUBSTITUTE(LEFT(CL127,CJ128+1)," ","♦",LEN(LEFT(CL127,CJ128+1))-LEN(SUBSTITUTE(LEFT(CL127,CJ128+1)," ",""))))),LEFT(CL127,IFERROR(FIND(" ",CL127)-1,LEN(CL127))))))</f>
        <v/>
      </c>
      <c r="CL128" s="2908" t="str">
        <f t="shared" ref="CL128:CL131" si="94">IF(CK128="","",TRIM(RIGHT(CL127,LEN(CL127)-LEN(CK128))))</f>
        <v/>
      </c>
      <c r="CM128" s="2974"/>
      <c r="CN128" s="2968"/>
      <c r="CO128" s="2969"/>
      <c r="CP128" s="3"/>
      <c r="CQ128" s="2567" t="s">
        <v>3990</v>
      </c>
      <c r="CR128" s="2569">
        <v>1.8</v>
      </c>
      <c r="CS128" s="2559" t="str" cm="1">
        <f t="array" aca="1" ref="CS128" ca="1">IF(TRIM(CQ128)="","&lt; VIDE",IF(SUMPRODUCT((UPPER(TRIM($BA$92:CQ128))=UPPER(TRIM(CQ128)))*1)&gt;1,"◄ Doublon","Unique"))</f>
        <v>Unique</v>
      </c>
      <c r="CT128" s="192" t="s">
        <v>3705</v>
      </c>
      <c r="CU128" s="314"/>
      <c r="CV128" s="3"/>
      <c r="CW128" s="10">
        <v>1</v>
      </c>
    </row>
    <row r="129" spans="1:101" ht="21" customHeight="1">
      <c r="A129" s="3"/>
      <c r="B129" s="188" t="str">
        <f>IF(COUNTA(AE129:AG129,AP129:AQ129)&gt;0, "A", "►")</f>
        <v>►</v>
      </c>
      <c r="C129" s="2454"/>
      <c r="D129" s="2592" t="s">
        <v>3773</v>
      </c>
      <c r="E129" s="2454"/>
      <c r="F129" s="2454"/>
      <c r="G129" s="2454"/>
      <c r="H129" s="2454"/>
      <c r="I129" s="2454"/>
      <c r="J129" s="2454"/>
      <c r="K129" s="2454"/>
      <c r="L129" s="2454"/>
      <c r="M129" s="2594" t="s">
        <v>3782</v>
      </c>
      <c r="N129" s="2462"/>
      <c r="O129" s="2462"/>
      <c r="P129" s="2455"/>
      <c r="Q129" s="2461"/>
      <c r="R129" s="2461"/>
      <c r="S129" s="2461"/>
      <c r="T129" s="2461"/>
      <c r="U129" s="2461"/>
      <c r="V129" s="2461"/>
      <c r="W129" s="2461"/>
      <c r="X129" s="2461"/>
      <c r="Y129" s="2461"/>
      <c r="Z129" s="2461"/>
      <c r="AA129" s="2461"/>
      <c r="AB129" s="2461"/>
      <c r="AC129" s="2461"/>
      <c r="AD129" s="291" t="str">
        <f>IF(ISBLANK(AE129),"",LARGE(AD93:AD128,1)+1)</f>
        <v/>
      </c>
      <c r="AE129" s="292"/>
      <c r="AF129" s="293"/>
      <c r="AG129" s="293"/>
      <c r="AH129" s="293"/>
      <c r="AI129" s="293"/>
      <c r="AJ129" s="293"/>
      <c r="AK129" s="293"/>
      <c r="AL129" s="293"/>
      <c r="AM129" s="293"/>
      <c r="AO129" s="291" t="str">
        <f>IF(ISBLANK(AP129),"",LARGE(AO93:AO128,1)+1)</f>
        <v/>
      </c>
      <c r="AP129" s="292"/>
      <c r="AQ129" s="293"/>
      <c r="AR129" s="293"/>
      <c r="AS129" s="293"/>
      <c r="AT129" s="293"/>
      <c r="AU129" s="293"/>
      <c r="AV129" s="293"/>
      <c r="AW129" s="293"/>
      <c r="AX129" s="293"/>
      <c r="AY129" s="293"/>
      <c r="AZ129" s="293"/>
      <c r="BA129" s="291" t="str">
        <f>IF(ISBLANK(BB129),"",LARGE(BA93:BA128,1)+1)</f>
        <v/>
      </c>
      <c r="BB129" s="292"/>
      <c r="BC129" s="293"/>
      <c r="BD129" s="293"/>
      <c r="BE129" s="293"/>
      <c r="BF129" s="293"/>
      <c r="BG129" s="293"/>
      <c r="BH129" s="293"/>
      <c r="BI129" s="293"/>
      <c r="BJ129" s="293"/>
      <c r="BK129" s="2421"/>
      <c r="BL129" s="2293"/>
      <c r="BM129" s="72" t="str">
        <f t="shared" si="90"/>
        <v>A</v>
      </c>
      <c r="BN129" s="5"/>
      <c r="BO129" s="3"/>
      <c r="BP129" s="176" cm="1">
        <f t="array" ref="BP129">SUMPRODUCT(LEN(BQ129:BW129))</f>
        <v>0</v>
      </c>
      <c r="BQ129" s="177"/>
      <c r="BR129" s="178"/>
      <c r="BS129" s="178"/>
      <c r="BT129" s="178"/>
      <c r="BU129" s="178"/>
      <c r="BV129" s="178"/>
      <c r="BW129" s="179"/>
      <c r="BX129" s="3"/>
      <c r="CB129" s="2969"/>
      <c r="CD129" s="2946" t="str">
        <f t="shared" si="86"/>
        <v/>
      </c>
      <c r="CE129" s="2950" t="str">
        <f t="shared" si="87"/>
        <v/>
      </c>
      <c r="CF129" s="2951" t="str">
        <f>IF(LEN(TRIM(CK129))&gt;0,MAX(CF29:CF128)+1,"")</f>
        <v/>
      </c>
      <c r="CG129" s="2906" t="str">
        <f>IFERROR(INDEX(CK30:CK299,MATCH(ROW()-ROW(CK30)+1,CF30:CF299,0)),"")</f>
        <v/>
      </c>
      <c r="CH129" s="336"/>
      <c r="CJ129" s="2907"/>
      <c r="CK129" s="2908" t="str">
        <f>IF(OR(CL128="",CJ128=""),"",IF(LEN(CL128)&lt;=CJ128,CL128,IFERROR(LEFT(CL128,FIND("♦",SUBSTITUTE(LEFT(CL128,CJ128+1)," ","♦",LEN(LEFT(CL128,CJ128+1))-LEN(SUBSTITUTE(LEFT(CL128,CJ128+1)," ",""))))),LEFT(CL128,IFERROR(FIND(" ",CL128)-1,LEN(CL128))))))</f>
        <v/>
      </c>
      <c r="CL129" s="2908" t="str">
        <f t="shared" si="94"/>
        <v/>
      </c>
      <c r="CM129" s="2974"/>
      <c r="CN129" s="2968"/>
      <c r="CO129" s="2969"/>
      <c r="CP129" s="3"/>
      <c r="CQ129" s="2567" t="s">
        <v>3965</v>
      </c>
      <c r="CR129" s="2569">
        <v>0.6</v>
      </c>
      <c r="CS129" s="2559" t="str" cm="1">
        <f t="array" aca="1" ref="CS129" ca="1">IF(TRIM(CQ129)="","&lt; VIDE",IF(SUMPRODUCT((UPPER(TRIM($BA$92:CQ129))=UPPER(TRIM(CQ129)))*1)&gt;1,"◄ Doublon","Unique"))</f>
        <v>Unique</v>
      </c>
      <c r="CT129" s="192" t="s">
        <v>3706</v>
      </c>
      <c r="CU129" s="314"/>
      <c r="CV129" s="3"/>
      <c r="CW129" s="10">
        <v>1</v>
      </c>
    </row>
    <row r="130" spans="1:101" ht="21" customHeight="1">
      <c r="A130" s="3"/>
      <c r="B130" s="72" t="s">
        <v>24</v>
      </c>
      <c r="C130" s="483"/>
      <c r="D130" s="2330" t="s">
        <v>3774</v>
      </c>
      <c r="E130" s="483"/>
      <c r="F130" s="483"/>
      <c r="G130" s="483"/>
      <c r="H130" s="483"/>
      <c r="I130" s="483"/>
      <c r="J130" s="483"/>
      <c r="K130" s="483"/>
      <c r="L130" s="483"/>
      <c r="M130" s="2329" t="s">
        <v>3783</v>
      </c>
      <c r="N130" s="484"/>
      <c r="O130" s="484"/>
      <c r="P130" s="485"/>
      <c r="Q130" s="485"/>
      <c r="R130" s="485"/>
      <c r="S130" s="485"/>
      <c r="T130" s="485"/>
      <c r="U130" s="485"/>
      <c r="V130" s="485"/>
      <c r="W130" s="485"/>
      <c r="X130" s="485"/>
      <c r="Y130" s="485"/>
      <c r="Z130" s="485"/>
      <c r="AA130" s="485"/>
      <c r="AB130" s="485"/>
      <c r="AC130" s="485"/>
      <c r="AD130" s="485"/>
      <c r="AE130" s="484"/>
      <c r="AF130" s="484"/>
      <c r="AG130" s="485"/>
      <c r="AH130" s="485"/>
      <c r="AI130" s="485"/>
      <c r="AJ130" s="485"/>
      <c r="AK130" s="485"/>
      <c r="AL130" s="485"/>
      <c r="AM130" s="485"/>
      <c r="AN130" s="485"/>
      <c r="AO130" s="485"/>
      <c r="AP130" s="485"/>
      <c r="AQ130" s="484" t="s">
        <v>3746</v>
      </c>
      <c r="AR130" s="485"/>
      <c r="AS130" s="485"/>
      <c r="AT130" s="485"/>
      <c r="AU130" s="485"/>
      <c r="AV130" s="485"/>
      <c r="AW130" s="485"/>
      <c r="AX130" s="485"/>
      <c r="AY130" s="485"/>
      <c r="AZ130" s="485"/>
      <c r="BA130" s="485"/>
      <c r="BB130" s="485"/>
      <c r="BC130" s="485"/>
      <c r="BD130" s="485"/>
      <c r="BE130" s="485"/>
      <c r="BF130" s="485"/>
      <c r="BG130" s="485"/>
      <c r="BH130" s="485"/>
      <c r="BI130" s="485"/>
      <c r="BJ130" s="485"/>
      <c r="BK130" s="486"/>
      <c r="BL130" s="2293"/>
      <c r="BM130" s="72" t="str">
        <f t="shared" si="90"/>
        <v>A</v>
      </c>
      <c r="BN130" s="5">
        <v>1</v>
      </c>
      <c r="BO130" s="3"/>
      <c r="BP130" s="176" cm="1">
        <f t="array" ref="BP130">SUMPRODUCT(LEN(BQ130:BW130))</f>
        <v>0</v>
      </c>
      <c r="BQ130" s="177"/>
      <c r="BR130" s="178"/>
      <c r="BS130" s="178"/>
      <c r="BT130" s="178"/>
      <c r="BU130" s="178"/>
      <c r="BV130" s="178"/>
      <c r="BW130" s="179"/>
      <c r="BX130" s="3"/>
      <c r="CB130" s="2969"/>
      <c r="CD130" s="2946" t="str">
        <f t="shared" si="86"/>
        <v/>
      </c>
      <c r="CE130" s="2950" t="str">
        <f t="shared" si="87"/>
        <v/>
      </c>
      <c r="CF130" s="2951" t="str">
        <f>IF(LEN(TRIM(CK130))&gt;0,MAX(CF29:CF129)+1,"")</f>
        <v/>
      </c>
      <c r="CG130" s="2906" t="str">
        <f>IFERROR(INDEX(CK30:CK299,MATCH(ROW()-ROW(CK30)+1,CF30:CF299,0)),"")</f>
        <v/>
      </c>
      <c r="CH130" s="336"/>
      <c r="CJ130" s="2958"/>
      <c r="CK130" s="2908" t="str">
        <f>IF(OR(CL129="",CJ128=""),"",IF(LEN(CL129)&lt;=CJ128,CL129,IFERROR(LEFT(CL129,FIND("♦",SUBSTITUTE(LEFT(CL129,CJ128+1)," ","♦",LEN(LEFT(CL129,CJ128+1))-LEN(SUBSTITUTE(LEFT(CL129,CJ128+1)," ",""))))),LEFT(CL129,IFERROR(FIND(" ",CL129)-1,LEN(CL129))))))</f>
        <v/>
      </c>
      <c r="CL130" s="2908" t="str">
        <f t="shared" si="94"/>
        <v/>
      </c>
      <c r="CM130" s="2974"/>
      <c r="CN130" s="2968"/>
      <c r="CO130" s="2969"/>
      <c r="CP130" s="3"/>
      <c r="CQ130" s="2567" t="s">
        <v>3985</v>
      </c>
      <c r="CR130" s="2569">
        <v>0.6</v>
      </c>
      <c r="CS130" s="2559" t="str" cm="1">
        <f t="array" aca="1" ref="CS130" ca="1">IF(TRIM(CQ130)="","&lt; VIDE",IF(SUMPRODUCT((UPPER(TRIM($BA$92:CQ130))=UPPER(TRIM(CQ130)))*1)&gt;1,"◄ Doublon","Unique"))</f>
        <v>Unique</v>
      </c>
      <c r="CT130" s="192" t="s">
        <v>3707</v>
      </c>
      <c r="CU130" s="314"/>
      <c r="CV130" s="3"/>
      <c r="CW130" s="10">
        <v>1</v>
      </c>
    </row>
    <row r="131" spans="1:101" ht="21" customHeight="1">
      <c r="A131" s="3"/>
      <c r="B131" s="72" t="s">
        <v>24</v>
      </c>
      <c r="C131" s="499"/>
      <c r="D131" s="2325" t="s">
        <v>3775</v>
      </c>
      <c r="E131" s="499"/>
      <c r="F131" s="499"/>
      <c r="G131" s="499"/>
      <c r="H131" s="499"/>
      <c r="I131" s="499"/>
      <c r="J131" s="499"/>
      <c r="K131" s="499"/>
      <c r="L131" s="499"/>
      <c r="M131" s="2323" t="s">
        <v>3784</v>
      </c>
      <c r="N131" s="499"/>
      <c r="O131" s="499"/>
      <c r="P131" s="499"/>
      <c r="Q131" s="499"/>
      <c r="R131" s="499"/>
      <c r="S131" s="499"/>
      <c r="T131" s="499"/>
      <c r="U131" s="499"/>
      <c r="V131" s="499"/>
      <c r="W131" s="499"/>
      <c r="X131" s="499"/>
      <c r="Y131" s="499"/>
      <c r="Z131" s="499"/>
      <c r="AA131" s="499"/>
      <c r="AB131" s="499"/>
      <c r="AC131" s="499"/>
      <c r="AD131" s="2199"/>
      <c r="AE131" s="2193" t="s">
        <v>126</v>
      </c>
      <c r="AF131" s="2197" t="s">
        <v>3615</v>
      </c>
      <c r="AG131" s="2199" t="s">
        <v>3622</v>
      </c>
      <c r="AH131" s="2195"/>
      <c r="AI131" s="2195"/>
      <c r="AJ131" s="2195"/>
      <c r="AK131" s="2195"/>
      <c r="AL131" s="2195"/>
      <c r="AM131" s="2195"/>
      <c r="AN131" s="2195"/>
      <c r="AO131" s="2195"/>
      <c r="AP131" s="2195"/>
      <c r="AQ131" s="2193" t="s">
        <v>867</v>
      </c>
      <c r="AR131" s="2302" t="s">
        <v>3626</v>
      </c>
      <c r="AS131" s="2195"/>
      <c r="AT131" s="2195"/>
      <c r="AU131" s="2195"/>
      <c r="AV131" s="2195"/>
      <c r="AW131" s="2195"/>
      <c r="AX131" s="2195"/>
      <c r="AY131" s="2195"/>
      <c r="AZ131" s="2195"/>
      <c r="BA131" s="2195"/>
      <c r="BB131" s="2195"/>
      <c r="BC131" s="2195"/>
      <c r="BD131" s="2195"/>
      <c r="BE131" s="2195"/>
      <c r="BF131" s="2195"/>
      <c r="BG131" s="2195"/>
      <c r="BH131" s="2195"/>
      <c r="BI131" s="2195"/>
      <c r="BJ131" s="2195"/>
      <c r="BK131" s="2196"/>
      <c r="BL131" s="2293"/>
      <c r="BM131" s="72" t="str">
        <f t="shared" si="90"/>
        <v>A</v>
      </c>
      <c r="BN131" s="5">
        <v>1</v>
      </c>
      <c r="BO131" s="3"/>
      <c r="BP131" s="176" cm="1">
        <f t="array" ref="BP131">SUMPRODUCT(LEN(BQ131:BW131))</f>
        <v>0</v>
      </c>
      <c r="BQ131" s="177"/>
      <c r="BR131" s="178"/>
      <c r="BS131" s="178"/>
      <c r="BT131" s="178"/>
      <c r="BU131" s="178"/>
      <c r="BV131" s="178"/>
      <c r="BW131" s="179"/>
      <c r="BX131" s="3"/>
      <c r="CB131" s="2969"/>
      <c r="CD131" s="2946" t="str">
        <f t="shared" si="86"/>
        <v/>
      </c>
      <c r="CE131" s="2950" t="str">
        <f t="shared" si="87"/>
        <v/>
      </c>
      <c r="CF131" s="2951" t="str">
        <f>IF(LEN(TRIM(CK131))&gt;0,MAX(CF29:CF130)+1,"")</f>
        <v/>
      </c>
      <c r="CG131" s="2906" t="str">
        <f>IFERROR(INDEX(CK30:CK299,MATCH(ROW()-ROW(CK30)+1,CF30:CF299,0)),"")</f>
        <v/>
      </c>
      <c r="CH131" s="336"/>
      <c r="CJ131" s="2959"/>
      <c r="CK131" s="2908" t="str">
        <f>IF(OR(CL130="",CJ128=""),"",IF(LEN(CL130)&lt;=CJ128,CL130,IFERROR(LEFT(CL130,FIND("♦",SUBSTITUTE(LEFT(CL130,CJ128+1)," ","♦",LEN(LEFT(CL130,CJ128+1))-LEN(SUBSTITUTE(LEFT(CL130,CJ128+1)," ",""))))),LEFT(CL130,IFERROR(FIND(" ",CL130)-1,LEN(CL130))))))</f>
        <v/>
      </c>
      <c r="CL131" s="2908" t="str">
        <f t="shared" si="94"/>
        <v/>
      </c>
      <c r="CM131" s="2974"/>
      <c r="CN131" s="2968"/>
      <c r="CO131" s="2969"/>
      <c r="CP131" s="3"/>
      <c r="CQ131" s="2567" t="s">
        <v>3999</v>
      </c>
      <c r="CR131" s="2558">
        <v>9</v>
      </c>
      <c r="CS131" s="2559" t="str" cm="1">
        <f t="array" aca="1" ref="CS131" ca="1">IF(TRIM(CQ131)="","&lt; VIDE",IF(SUMPRODUCT((UPPER(TRIM($BA$92:CQ131))=UPPER(TRIM(CQ131)))*1)&gt;1,"◄ Doublon","Unique"))</f>
        <v>Unique</v>
      </c>
      <c r="CT131" s="192" t="s">
        <v>3708</v>
      </c>
      <c r="CU131" s="314"/>
      <c r="CV131" s="3"/>
      <c r="CW131" s="10">
        <v>1</v>
      </c>
    </row>
    <row r="132" spans="1:101" ht="21" customHeight="1">
      <c r="A132" s="3"/>
      <c r="B132" s="72" t="s">
        <v>24</v>
      </c>
      <c r="C132" s="499"/>
      <c r="D132" s="2327" t="s">
        <v>3776</v>
      </c>
      <c r="E132" s="499"/>
      <c r="F132" s="499"/>
      <c r="G132" s="499"/>
      <c r="H132" s="499"/>
      <c r="I132" s="499"/>
      <c r="J132" s="499"/>
      <c r="K132" s="499"/>
      <c r="L132" s="499"/>
      <c r="M132" s="2324" t="s">
        <v>3785</v>
      </c>
      <c r="N132" s="499"/>
      <c r="O132" s="499"/>
      <c r="P132" s="499"/>
      <c r="Q132" s="499"/>
      <c r="R132" s="499"/>
      <c r="S132" s="499"/>
      <c r="T132" s="499"/>
      <c r="U132" s="499"/>
      <c r="V132" s="499"/>
      <c r="W132" s="499"/>
      <c r="X132" s="499"/>
      <c r="Y132" s="499"/>
      <c r="Z132" s="499"/>
      <c r="AA132" s="499"/>
      <c r="AB132" s="499"/>
      <c r="AC132" s="499"/>
      <c r="AD132" s="2199"/>
      <c r="AE132" s="2194" t="s">
        <v>127</v>
      </c>
      <c r="AF132" s="2198" t="s">
        <v>3615</v>
      </c>
      <c r="AG132" s="2199"/>
      <c r="AH132" s="2195"/>
      <c r="AI132" s="2195"/>
      <c r="AJ132" s="2195"/>
      <c r="AK132" s="2195"/>
      <c r="AL132" s="2195"/>
      <c r="AM132" s="2195"/>
      <c r="AN132" s="2195"/>
      <c r="AO132" s="2195"/>
      <c r="AP132" s="2195"/>
      <c r="AQ132" s="2194" t="s">
        <v>867</v>
      </c>
      <c r="AR132" s="2303"/>
      <c r="AS132" s="2195"/>
      <c r="AT132" s="2195"/>
      <c r="AU132" s="2195"/>
      <c r="AV132" s="2195"/>
      <c r="AW132" s="2195"/>
      <c r="AX132" s="2195"/>
      <c r="AY132" s="2195"/>
      <c r="AZ132" s="2195"/>
      <c r="BA132" s="2195"/>
      <c r="BB132" s="2195"/>
      <c r="BC132" s="2195"/>
      <c r="BD132" s="2195"/>
      <c r="BE132" s="2195"/>
      <c r="BF132" s="2195"/>
      <c r="BG132" s="2195"/>
      <c r="BH132" s="2195"/>
      <c r="BI132" s="2195"/>
      <c r="BJ132" s="2195"/>
      <c r="BK132" s="2196"/>
      <c r="BL132" s="2293"/>
      <c r="BM132" s="72" t="str">
        <f t="shared" si="90"/>
        <v>A</v>
      </c>
      <c r="BN132" s="5">
        <v>1</v>
      </c>
      <c r="BO132" s="3"/>
      <c r="BP132" s="176" cm="1">
        <f t="array" ref="BP132">SUMPRODUCT(LEN(BQ132:BW132))</f>
        <v>0</v>
      </c>
      <c r="BQ132" s="177"/>
      <c r="BR132" s="178"/>
      <c r="BS132" s="178"/>
      <c r="BT132" s="178"/>
      <c r="BU132" s="178"/>
      <c r="BV132" s="178"/>
      <c r="BW132" s="179"/>
      <c r="BX132" s="3"/>
      <c r="CB132" s="2969"/>
      <c r="CD132" s="2946" t="str">
        <f t="shared" si="86"/>
        <v/>
      </c>
      <c r="CE132" s="2950" t="str">
        <f t="shared" si="87"/>
        <v/>
      </c>
      <c r="CF132" s="2951" t="str">
        <f>IF(LEN(TRIM(CK132))&gt;0,MAX(CF29:CF131)+1,"")</f>
        <v/>
      </c>
      <c r="CG132" s="2906" t="str">
        <f>IFERROR(INDEX(CK30:CK299,MATCH(ROW()-ROW(CK30)+1,CF30:CF299,0)),"")</f>
        <v/>
      </c>
      <c r="CH132" s="336"/>
      <c r="CJ132" s="2370" t="str">
        <f>(SUBSTITUTE(SUBSTITUTE(CB47,CHAR(13)&amp;CHAR(10)," "),CHAR(10)," "))</f>
        <v/>
      </c>
      <c r="CK132" s="2960" t="str">
        <f>IF(OR(CJ133="",CJ134=""),"",IF(LEN(CJ133)&lt;=CJ134,CJ133,IFERROR(LEFT(CJ133,FIND("♦",SUBSTITUTE(LEFT(CJ133,CJ134+1)," ","♦",LEN(LEFT(CJ133,CJ134+1))-LEN(SUBSTITUTE(LEFT(CJ133,CJ134+1)," ",""))))),LEFT(CJ133,IFERROR(FIND(" ",CJ133)-1,LEN(CJ133))))))</f>
        <v/>
      </c>
      <c r="CL132" s="2961" t="str">
        <f>IF(CK132="","",TRIM(RIGHT(CJ133,LEN(CJ133)-LEN(CK132))))</f>
        <v/>
      </c>
      <c r="CM132" s="2952" t="str">
        <f>CC47</f>
        <v xml:space="preserve"> ◄ ligne 47</v>
      </c>
      <c r="CN132" s="2968"/>
      <c r="CO132" s="2969"/>
      <c r="CP132" s="3"/>
      <c r="CQ132" s="2561" t="s">
        <v>3977</v>
      </c>
      <c r="CR132" s="2558">
        <v>150</v>
      </c>
      <c r="CS132" s="2559" t="str" cm="1">
        <f t="array" aca="1" ref="CS132" ca="1">IF(TRIM(CQ132)="","&lt; VIDE",IF(SUMPRODUCT((UPPER(TRIM($BA$92:CQ132))=UPPER(TRIM(CQ132)))*1)&gt;1,"◄ Doublon","Unique"))</f>
        <v>Unique</v>
      </c>
      <c r="CT132" s="192" t="s">
        <v>3709</v>
      </c>
      <c r="CU132" s="314"/>
      <c r="CV132" s="3"/>
      <c r="CW132" s="10">
        <v>1</v>
      </c>
    </row>
    <row r="133" spans="1:101" ht="21" customHeight="1">
      <c r="A133" s="3"/>
      <c r="B133" s="72" t="s">
        <v>24</v>
      </c>
      <c r="C133" s="499"/>
      <c r="D133" s="2325" t="s">
        <v>3777</v>
      </c>
      <c r="E133" s="499"/>
      <c r="F133" s="499"/>
      <c r="G133" s="499"/>
      <c r="H133" s="499"/>
      <c r="I133" s="499"/>
      <c r="J133" s="499"/>
      <c r="K133" s="499"/>
      <c r="L133" s="499"/>
      <c r="M133" s="2324" t="s">
        <v>3786</v>
      </c>
      <c r="N133" s="499"/>
      <c r="O133" s="499"/>
      <c r="P133" s="499"/>
      <c r="Q133" s="499"/>
      <c r="R133" s="499"/>
      <c r="S133" s="499"/>
      <c r="T133" s="499"/>
      <c r="U133" s="499"/>
      <c r="V133" s="499"/>
      <c r="W133" s="499"/>
      <c r="X133" s="499"/>
      <c r="Y133" s="499"/>
      <c r="Z133" s="499"/>
      <c r="AA133" s="499"/>
      <c r="AB133" s="499"/>
      <c r="AC133" s="499"/>
      <c r="AD133" s="2199"/>
      <c r="AE133" s="2294" t="s">
        <v>128</v>
      </c>
      <c r="AF133" s="2298" t="s">
        <v>3615</v>
      </c>
      <c r="AG133" s="2199"/>
      <c r="AH133" s="2195"/>
      <c r="AI133" s="2195"/>
      <c r="AJ133" s="2195"/>
      <c r="AK133" s="2195"/>
      <c r="AL133" s="500"/>
      <c r="AM133" s="500"/>
      <c r="AN133" s="500"/>
      <c r="AO133" s="500"/>
      <c r="AP133" s="500"/>
      <c r="AQ133" s="2294" t="s">
        <v>867</v>
      </c>
      <c r="AR133" s="2303"/>
      <c r="AS133" s="500"/>
      <c r="AT133" s="500"/>
      <c r="AU133" s="500"/>
      <c r="AV133" s="500"/>
      <c r="AW133" s="500"/>
      <c r="AX133" s="500"/>
      <c r="AY133" s="500"/>
      <c r="AZ133" s="500"/>
      <c r="BA133" s="500"/>
      <c r="BB133" s="500"/>
      <c r="BC133" s="500"/>
      <c r="BD133" s="500"/>
      <c r="BE133" s="500"/>
      <c r="BF133" s="500"/>
      <c r="BG133" s="500"/>
      <c r="BH133" s="500"/>
      <c r="BI133" s="500"/>
      <c r="BJ133" s="500"/>
      <c r="BK133" s="501"/>
      <c r="BL133" s="2293"/>
      <c r="BM133" s="72" t="str">
        <f t="shared" si="90"/>
        <v>A</v>
      </c>
      <c r="BN133" s="5"/>
      <c r="BO133" s="3"/>
      <c r="BP133" s="176" cm="1">
        <f t="array" ref="BP133">SUMPRODUCT(LEN(BQ133:BW133))</f>
        <v>0</v>
      </c>
      <c r="BQ133" s="177"/>
      <c r="BR133" s="178"/>
      <c r="BS133" s="178"/>
      <c r="BT133" s="178"/>
      <c r="BU133" s="178"/>
      <c r="BV133" s="178"/>
      <c r="BW133" s="179"/>
      <c r="BX133" s="3"/>
      <c r="CB133" s="2969"/>
      <c r="CD133" s="2946" t="str">
        <f t="shared" si="86"/>
        <v/>
      </c>
      <c r="CE133" s="2950" t="str">
        <f t="shared" si="87"/>
        <v/>
      </c>
      <c r="CF133" s="2951" t="str">
        <f>IF(LEN(TRIM(CK133))&gt;0,MAX(CF29:CF132)+1,"")</f>
        <v/>
      </c>
      <c r="CG133" s="2906" t="str">
        <f>IFERROR(INDEX(CK30:CK299,MATCH(ROW()-ROW(CK30)+1,CF30:CF299,0)),"")</f>
        <v/>
      </c>
      <c r="CH133" s="336"/>
      <c r="CJ133" s="2960" t="str">
        <f>TRIM(SUBSTITUTE(SUBSTITUTE(SUBSTITUTE(SUBSTITUTE(IF(OR(LEFT(CJ132,1)="-",LEFT(CJ132,1)="="),MID(CJ132,2,9999),CJ132),CHAR(160)," "),","," "),";"," "),"."," "))</f>
        <v/>
      </c>
      <c r="CK133" s="2961" t="str">
        <f>IF(OR(CL132="",CJ134=""),"",IF(LEN(CL132)&lt;=CJ134,CL132,IFERROR(LEFT(CL132,FIND("♦",SUBSTITUTE(LEFT(CL132,CJ134+1)," ","♦",LEN(LEFT(CL132,CJ134+1))-LEN(SUBSTITUTE(LEFT(CL132,CJ134+1)," ",""))))),LEFT(CL132,IFERROR(FIND(" ",CL132)-1,LEN(CL132))))))</f>
        <v/>
      </c>
      <c r="CL133" s="2961" t="str">
        <f>IF(CK133="","",TRIM(RIGHT(CL132,LEN(CL132)-LEN(CK133))))</f>
        <v/>
      </c>
      <c r="CM133" s="2975"/>
      <c r="CN133" s="2968"/>
      <c r="CO133" s="2969"/>
      <c r="CP133" s="3"/>
      <c r="CQ133" s="2561" t="s">
        <v>3996</v>
      </c>
      <c r="CR133" s="2558">
        <v>300</v>
      </c>
      <c r="CS133" s="2559" t="str" cm="1">
        <f t="array" aca="1" ref="CS133" ca="1">IF(TRIM(CQ133)="","&lt; VIDE",IF(SUMPRODUCT((UPPER(TRIM($BA$92:CQ133))=UPPER(TRIM(CQ133)))*1)&gt;1,"◄ Doublon","Unique"))</f>
        <v>Unique</v>
      </c>
      <c r="CT133" s="192" t="s">
        <v>3710</v>
      </c>
      <c r="CU133" s="314"/>
      <c r="CV133" s="3"/>
      <c r="CW133" s="10">
        <v>1</v>
      </c>
    </row>
    <row r="134" spans="1:101" ht="21" customHeight="1">
      <c r="A134" s="3"/>
      <c r="B134" s="72" t="s">
        <v>24</v>
      </c>
      <c r="C134" s="499"/>
      <c r="D134" s="2327" t="s">
        <v>3778</v>
      </c>
      <c r="E134" s="499"/>
      <c r="F134" s="499"/>
      <c r="G134" s="499"/>
      <c r="H134" s="499"/>
      <c r="I134" s="499"/>
      <c r="J134" s="499"/>
      <c r="K134" s="499"/>
      <c r="L134" s="499"/>
      <c r="M134" s="2324" t="s">
        <v>3787</v>
      </c>
      <c r="N134" s="499"/>
      <c r="O134" s="499"/>
      <c r="P134" s="499"/>
      <c r="Q134" s="499"/>
      <c r="R134" s="499"/>
      <c r="S134" s="499"/>
      <c r="T134" s="499"/>
      <c r="U134" s="499"/>
      <c r="V134" s="499"/>
      <c r="W134" s="499"/>
      <c r="X134" s="499"/>
      <c r="Y134" s="499"/>
      <c r="Z134" s="499"/>
      <c r="AA134" s="499"/>
      <c r="AB134" s="499"/>
      <c r="AC134" s="499"/>
      <c r="AD134" s="2199"/>
      <c r="AE134" s="2295" t="s">
        <v>3604</v>
      </c>
      <c r="AF134" s="2299" t="s">
        <v>3615</v>
      </c>
      <c r="AG134" s="2199"/>
      <c r="AH134" s="2195"/>
      <c r="AI134" s="2195"/>
      <c r="AJ134" s="2195"/>
      <c r="AK134" s="2195"/>
      <c r="AL134" s="500"/>
      <c r="AM134" s="500"/>
      <c r="AN134" s="500"/>
      <c r="AO134" s="500"/>
      <c r="AP134" s="500"/>
      <c r="AQ134" s="2295" t="s">
        <v>867</v>
      </c>
      <c r="AR134" s="2303"/>
      <c r="AS134" s="500"/>
      <c r="AT134" s="500"/>
      <c r="AU134" s="500"/>
      <c r="AV134" s="500"/>
      <c r="AW134" s="500"/>
      <c r="AX134" s="500"/>
      <c r="AY134" s="500"/>
      <c r="AZ134" s="500"/>
      <c r="BA134" s="500"/>
      <c r="BB134" s="500"/>
      <c r="BC134" s="500"/>
      <c r="BD134" s="500"/>
      <c r="BE134" s="500"/>
      <c r="BF134" s="500"/>
      <c r="BG134" s="500"/>
      <c r="BH134" s="500"/>
      <c r="BI134" s="500"/>
      <c r="BJ134" s="500"/>
      <c r="BK134" s="501"/>
      <c r="BL134" s="2293"/>
      <c r="BM134" s="72" t="str">
        <f t="shared" si="90"/>
        <v>A</v>
      </c>
      <c r="BN134" s="5"/>
      <c r="BO134" s="3"/>
      <c r="BP134" s="176" cm="1">
        <f t="array" ref="BP134">SUMPRODUCT(LEN(BQ134:BW134))</f>
        <v>0</v>
      </c>
      <c r="BQ134" s="177"/>
      <c r="BR134" s="178"/>
      <c r="BS134" s="178"/>
      <c r="BT134" s="178"/>
      <c r="BU134" s="178"/>
      <c r="BV134" s="178"/>
      <c r="BW134" s="179"/>
      <c r="BX134" s="3"/>
      <c r="CB134" s="2969"/>
      <c r="CD134" s="2946" t="str">
        <f t="shared" si="86"/>
        <v/>
      </c>
      <c r="CE134" s="2950" t="str">
        <f t="shared" si="87"/>
        <v/>
      </c>
      <c r="CF134" s="2951" t="str">
        <f>IF(LEN(TRIM(CK134))&gt;0,MAX(CF29:CF133)+1,"")</f>
        <v/>
      </c>
      <c r="CG134" s="2906" t="str">
        <f>IFERROR(INDEX(CK30:CK299,MATCH(ROW()-ROW(CK30)+1,CF30:CF299,0)),"")</f>
        <v/>
      </c>
      <c r="CH134" s="336"/>
      <c r="CJ134" s="2909">
        <f>CG17</f>
        <v>100</v>
      </c>
      <c r="CK134" s="2961" t="str">
        <f>IF(OR(CL133="",CJ134=""),"",IF(LEN(CL133)&lt;=CJ134,CL133,IFERROR(LEFT(CL133,FIND("♦",SUBSTITUTE(LEFT(CL133,CJ134+1)," ","♦",LEN(LEFT(CL133,CJ134+1))-LEN(SUBSTITUTE(LEFT(CL133,CJ134+1)," ",""))))),LEFT(CL133,IFERROR(FIND(" ",CL133)-1,LEN(CL133))))))</f>
        <v/>
      </c>
      <c r="CL134" s="2961" t="str">
        <f t="shared" ref="CL134:CL137" si="95">IF(CK134="","",TRIM(RIGHT(CL133,LEN(CL133)-LEN(CK134))))</f>
        <v/>
      </c>
      <c r="CM134" s="2975"/>
      <c r="CN134" s="2968"/>
      <c r="CO134" s="2969"/>
      <c r="CP134" s="3"/>
      <c r="CQ134" s="2561" t="s">
        <v>3983</v>
      </c>
      <c r="CR134" s="2558">
        <v>45</v>
      </c>
      <c r="CS134" s="2559" t="str" cm="1">
        <f t="array" aca="1" ref="CS134" ca="1">IF(TRIM(CQ134)="","&lt; VIDE",IF(SUMPRODUCT((UPPER(TRIM($BA$92:CQ134))=UPPER(TRIM(CQ134)))*1)&gt;1,"◄ Doublon","Unique"))</f>
        <v>Unique</v>
      </c>
      <c r="CT134" s="192" t="s">
        <v>3711</v>
      </c>
      <c r="CU134" s="314"/>
      <c r="CV134" s="3"/>
      <c r="CW134" s="10">
        <v>1</v>
      </c>
    </row>
    <row r="135" spans="1:101" ht="21" customHeight="1">
      <c r="A135" s="3"/>
      <c r="B135" s="72" t="s">
        <v>24</v>
      </c>
      <c r="C135" s="499"/>
      <c r="D135" s="2327" t="s">
        <v>3779</v>
      </c>
      <c r="E135" s="499"/>
      <c r="F135" s="499"/>
      <c r="G135" s="499"/>
      <c r="H135" s="499"/>
      <c r="I135" s="499"/>
      <c r="J135" s="499"/>
      <c r="K135" s="499"/>
      <c r="L135" s="499"/>
      <c r="M135" s="2325" t="s">
        <v>3788</v>
      </c>
      <c r="N135" s="499"/>
      <c r="O135" s="499"/>
      <c r="P135" s="499"/>
      <c r="Q135" s="499"/>
      <c r="R135" s="499"/>
      <c r="S135" s="499"/>
      <c r="T135" s="499"/>
      <c r="U135" s="499"/>
      <c r="V135" s="499"/>
      <c r="W135" s="499"/>
      <c r="X135" s="499"/>
      <c r="Y135" s="499"/>
      <c r="Z135" s="499"/>
      <c r="AA135" s="499"/>
      <c r="AB135" s="499"/>
      <c r="AC135" s="499"/>
      <c r="AD135" s="2199"/>
      <c r="AE135" s="2296" t="s">
        <v>3605</v>
      </c>
      <c r="AF135" s="2300" t="s">
        <v>3615</v>
      </c>
      <c r="AG135" s="2199"/>
      <c r="AH135" s="2195"/>
      <c r="AI135" s="2195"/>
      <c r="AJ135" s="2195"/>
      <c r="AK135" s="2195"/>
      <c r="AL135" s="500"/>
      <c r="AM135" s="500"/>
      <c r="AN135" s="500"/>
      <c r="AO135" s="500"/>
      <c r="AP135" s="500"/>
      <c r="AQ135" s="2296" t="s">
        <v>867</v>
      </c>
      <c r="AR135" s="2303"/>
      <c r="AS135" s="500"/>
      <c r="AT135" s="500"/>
      <c r="AU135" s="500"/>
      <c r="AV135" s="500"/>
      <c r="AW135" s="500"/>
      <c r="AX135" s="500"/>
      <c r="AY135" s="500"/>
      <c r="AZ135" s="500"/>
      <c r="BA135" s="500"/>
      <c r="BB135" s="500"/>
      <c r="BC135" s="500"/>
      <c r="BD135" s="500"/>
      <c r="BE135" s="500"/>
      <c r="BF135" s="500"/>
      <c r="BG135" s="500"/>
      <c r="BH135" s="500"/>
      <c r="BI135" s="500"/>
      <c r="BJ135" s="500"/>
      <c r="BK135" s="501"/>
      <c r="BL135" s="2293"/>
      <c r="BM135" s="72" t="str">
        <f t="shared" si="90"/>
        <v>A</v>
      </c>
      <c r="BN135" s="5"/>
      <c r="BO135" s="3"/>
      <c r="BP135" s="176" cm="1">
        <f t="array" ref="BP135">SUMPRODUCT(LEN(BQ135:BW135))</f>
        <v>0</v>
      </c>
      <c r="BQ135" s="177"/>
      <c r="BR135" s="178"/>
      <c r="BS135" s="178"/>
      <c r="BT135" s="178"/>
      <c r="BU135" s="178"/>
      <c r="BV135" s="178"/>
      <c r="BW135" s="179"/>
      <c r="BX135" s="3"/>
      <c r="CB135" s="2969"/>
      <c r="CD135" s="2946" t="str">
        <f t="shared" si="86"/>
        <v/>
      </c>
      <c r="CE135" s="2950" t="str">
        <f t="shared" si="87"/>
        <v/>
      </c>
      <c r="CF135" s="2951" t="str">
        <f>IF(LEN(TRIM(CK135))&gt;0,MAX(CF29:CF134)+1,"")</f>
        <v/>
      </c>
      <c r="CG135" s="2906" t="str">
        <f>IFERROR(INDEX(CK30:CK299,MATCH(ROW()-ROW(CK30)+1,CF30:CF299,0)),"")</f>
        <v/>
      </c>
      <c r="CH135" s="336"/>
      <c r="CJ135" s="2960"/>
      <c r="CK135" s="2961" t="str">
        <f>IF(OR(CL134="",CJ134=""),"",IF(LEN(CL134)&lt;=CJ134,CL134,IFERROR(LEFT(CL134,FIND("♦",SUBSTITUTE(LEFT(CL134,CJ134+1)," ","♦",LEN(LEFT(CL134,CJ134+1))-LEN(SUBSTITUTE(LEFT(CL134,CJ134+1)," ",""))))),LEFT(CL134,IFERROR(FIND(" ",CL134)-1,LEN(CL134))))))</f>
        <v/>
      </c>
      <c r="CL135" s="2961" t="str">
        <f t="shared" si="95"/>
        <v/>
      </c>
      <c r="CM135" s="2975"/>
      <c r="CN135" s="2968"/>
      <c r="CO135" s="2969"/>
      <c r="CP135" s="3"/>
      <c r="CQ135" s="2561" t="s">
        <v>3987</v>
      </c>
      <c r="CR135" s="2558" t="s">
        <v>4000</v>
      </c>
      <c r="CS135" s="2559" t="str" cm="1">
        <f t="array" aca="1" ref="CS135" ca="1">IF(TRIM(CQ135)="","&lt; VIDE",IF(SUMPRODUCT((UPPER(TRIM($BA$92:CQ135))=UPPER(TRIM(CQ135)))*1)&gt;1,"◄ Doublon","Unique"))</f>
        <v>Unique</v>
      </c>
      <c r="CT135" s="192" t="s">
        <v>3712</v>
      </c>
      <c r="CU135" s="314"/>
      <c r="CV135" s="3"/>
      <c r="CW135" s="10">
        <v>1</v>
      </c>
    </row>
    <row r="136" spans="1:101" ht="21" customHeight="1">
      <c r="A136" s="3"/>
      <c r="B136" s="72" t="s">
        <v>24</v>
      </c>
      <c r="C136" s="499"/>
      <c r="D136" s="2325" t="s">
        <v>3780</v>
      </c>
      <c r="E136" s="499"/>
      <c r="F136" s="499"/>
      <c r="G136" s="499"/>
      <c r="H136" s="499"/>
      <c r="I136" s="499"/>
      <c r="J136" s="499"/>
      <c r="K136" s="499"/>
      <c r="L136" s="499"/>
      <c r="M136" s="2326" t="s">
        <v>3789</v>
      </c>
      <c r="N136" s="499"/>
      <c r="O136" s="499"/>
      <c r="P136" s="499"/>
      <c r="Q136" s="499"/>
      <c r="R136" s="499"/>
      <c r="S136" s="499"/>
      <c r="T136" s="499"/>
      <c r="U136" s="499"/>
      <c r="V136" s="499"/>
      <c r="W136" s="499"/>
      <c r="X136" s="499"/>
      <c r="Y136" s="499"/>
      <c r="Z136" s="499"/>
      <c r="AA136" s="499"/>
      <c r="AB136" s="499"/>
      <c r="AC136" s="499"/>
      <c r="AD136" s="2199"/>
      <c r="AE136" s="2297" t="s">
        <v>3736</v>
      </c>
      <c r="AF136" s="2301" t="s">
        <v>3615</v>
      </c>
      <c r="AG136" s="2199"/>
      <c r="AH136" s="2195"/>
      <c r="AI136" s="2195"/>
      <c r="AJ136" s="2195"/>
      <c r="AK136" s="2195"/>
      <c r="AL136" s="500"/>
      <c r="AM136" s="500"/>
      <c r="AN136" s="500"/>
      <c r="AO136" s="500"/>
      <c r="AP136" s="500"/>
      <c r="AQ136" s="2297" t="s">
        <v>867</v>
      </c>
      <c r="AR136" s="2303"/>
      <c r="AS136" s="500"/>
      <c r="AT136" s="500"/>
      <c r="AU136" s="500"/>
      <c r="AV136" s="500"/>
      <c r="AW136" s="500"/>
      <c r="AX136" s="500"/>
      <c r="AY136" s="500"/>
      <c r="AZ136" s="500"/>
      <c r="BA136" s="500"/>
      <c r="BB136" s="500"/>
      <c r="BC136" s="500"/>
      <c r="BD136" s="500"/>
      <c r="BE136" s="500"/>
      <c r="BF136" s="500"/>
      <c r="BG136" s="500"/>
      <c r="BH136" s="500"/>
      <c r="BI136" s="500"/>
      <c r="BJ136" s="500"/>
      <c r="BK136" s="501"/>
      <c r="BL136" s="2293"/>
      <c r="BM136" s="72" t="str">
        <f t="shared" si="90"/>
        <v>A</v>
      </c>
      <c r="BN136" s="5"/>
      <c r="BO136" s="3"/>
      <c r="BP136" s="176" cm="1">
        <f t="array" ref="BP136">SUMPRODUCT(LEN(BQ136:BW136))</f>
        <v>0</v>
      </c>
      <c r="BQ136" s="177"/>
      <c r="BR136" s="178"/>
      <c r="BS136" s="178"/>
      <c r="BT136" s="178"/>
      <c r="BU136" s="178"/>
      <c r="BV136" s="178"/>
      <c r="BW136" s="179"/>
      <c r="BX136" s="3"/>
      <c r="CB136" s="2969"/>
      <c r="CD136" s="2946" t="str">
        <f t="shared" si="86"/>
        <v/>
      </c>
      <c r="CE136" s="2950" t="str">
        <f t="shared" si="87"/>
        <v/>
      </c>
      <c r="CF136" s="2951" t="str">
        <f>IF(LEN(TRIM(CK136))&gt;0,MAX(CF29:CF135)+1,"")</f>
        <v/>
      </c>
      <c r="CG136" s="2906" t="str">
        <f>IFERROR(INDEX(CK30:CK299,MATCH(ROW()-ROW(CK30)+1,CF30:CF299,0)),"")</f>
        <v/>
      </c>
      <c r="CH136" s="336"/>
      <c r="CJ136" s="2963"/>
      <c r="CK136" s="2961" t="str">
        <f>IF(OR(CL135="",CJ134=""),"",IF(LEN(CL135)&lt;=CJ134,CL135,IFERROR(LEFT(CL135,FIND("♦",SUBSTITUTE(LEFT(CL135,CJ134+1)," ","♦",LEN(LEFT(CL135,CJ134+1))-LEN(SUBSTITUTE(LEFT(CL135,CJ134+1)," ",""))))),LEFT(CL135,IFERROR(FIND(" ",CL135)-1,LEN(CL135))))))</f>
        <v/>
      </c>
      <c r="CL136" s="2961" t="str">
        <f t="shared" si="95"/>
        <v/>
      </c>
      <c r="CM136" s="2975"/>
      <c r="CN136" s="2968"/>
      <c r="CO136" s="2969"/>
      <c r="CP136" s="3"/>
      <c r="CQ136" s="2561" t="s">
        <v>3969</v>
      </c>
      <c r="CR136" s="2568"/>
      <c r="CS136" s="2559" t="str" cm="1">
        <f t="array" aca="1" ref="CS136" ca="1">IF(TRIM(CQ136)="","&lt; VIDE",IF(SUMPRODUCT((UPPER(TRIM($BA$92:CQ136))=UPPER(TRIM(CQ136)))*1)&gt;1,"◄ Doublon","Unique"))</f>
        <v>Unique</v>
      </c>
      <c r="CT136" s="192" t="s">
        <v>3713</v>
      </c>
      <c r="CU136" s="314"/>
      <c r="CV136" s="3"/>
      <c r="CW136" s="10">
        <v>1</v>
      </c>
    </row>
    <row r="137" spans="1:101" ht="21" customHeight="1">
      <c r="A137" s="3"/>
      <c r="B137" s="72" t="s">
        <v>24</v>
      </c>
      <c r="C137" s="499"/>
      <c r="D137" s="2331"/>
      <c r="E137" s="499"/>
      <c r="F137" s="499"/>
      <c r="G137" s="499"/>
      <c r="H137" s="499"/>
      <c r="I137" s="499"/>
      <c r="J137" s="499"/>
      <c r="K137" s="499"/>
      <c r="L137" s="499"/>
      <c r="M137" s="2324" t="s">
        <v>3790</v>
      </c>
      <c r="N137" s="499"/>
      <c r="O137" s="499"/>
      <c r="P137" s="499"/>
      <c r="Q137" s="499"/>
      <c r="R137" s="499"/>
      <c r="S137" s="499"/>
      <c r="T137" s="499"/>
      <c r="U137" s="499"/>
      <c r="V137" s="499"/>
      <c r="W137" s="499"/>
      <c r="X137" s="499"/>
      <c r="Y137" s="499"/>
      <c r="Z137" s="499"/>
      <c r="AA137" s="499"/>
      <c r="AB137" s="499"/>
      <c r="AC137" s="499"/>
      <c r="AD137" s="538"/>
      <c r="AE137" s="538"/>
      <c r="AF137" s="538" t="s">
        <v>922</v>
      </c>
      <c r="AG137" s="538"/>
      <c r="AH137" s="538"/>
      <c r="AI137" s="538"/>
      <c r="AJ137" s="538"/>
      <c r="AK137" s="538"/>
      <c r="AL137" s="538"/>
      <c r="AM137" s="538"/>
      <c r="AN137" s="538"/>
      <c r="AO137" s="538"/>
      <c r="AP137" s="538"/>
      <c r="AQ137" s="538"/>
      <c r="AR137" s="538"/>
      <c r="AS137" s="538"/>
      <c r="AT137" s="538"/>
      <c r="AU137" s="538"/>
      <c r="AV137" s="538"/>
      <c r="AW137" s="538"/>
      <c r="AX137" s="538"/>
      <c r="AY137" s="538"/>
      <c r="AZ137" s="538"/>
      <c r="BA137" s="538"/>
      <c r="BB137" s="538"/>
      <c r="BC137" s="538"/>
      <c r="BD137" s="538"/>
      <c r="BE137" s="538"/>
      <c r="BF137" s="538"/>
      <c r="BG137" s="538"/>
      <c r="BH137" s="538"/>
      <c r="BI137" s="538"/>
      <c r="BJ137" s="538"/>
      <c r="BK137" s="539"/>
      <c r="BL137" s="2293"/>
      <c r="BM137" s="72" t="str">
        <f t="shared" si="90"/>
        <v>A</v>
      </c>
      <c r="BN137" s="5">
        <v>1</v>
      </c>
      <c r="BO137" s="3"/>
      <c r="BP137" s="176" cm="1">
        <f t="array" ref="BP137">SUMPRODUCT(LEN(BQ137:BW137))</f>
        <v>0</v>
      </c>
      <c r="BQ137" s="177"/>
      <c r="BR137" s="178"/>
      <c r="BS137" s="178"/>
      <c r="BT137" s="178"/>
      <c r="BU137" s="178"/>
      <c r="BV137" s="178"/>
      <c r="BW137" s="179"/>
      <c r="BX137" s="3"/>
      <c r="CB137" s="2969"/>
      <c r="CD137" s="2946" t="str">
        <f t="shared" si="86"/>
        <v/>
      </c>
      <c r="CE137" s="2950" t="str">
        <f t="shared" si="87"/>
        <v/>
      </c>
      <c r="CF137" s="2951" t="str">
        <f>IF(LEN(TRIM(CK137))&gt;0,MAX(CF29:CF136)+1,"")</f>
        <v/>
      </c>
      <c r="CG137" s="2906" t="str">
        <f>IFERROR(INDEX(CK30:CK299,MATCH(ROW()-ROW(CK30)+1,CF30:CF299,0)),"")</f>
        <v/>
      </c>
      <c r="CH137" s="336"/>
      <c r="CJ137" s="2964"/>
      <c r="CK137" s="2961" t="str">
        <f>IF(OR(CL136="",CJ134=""),"",IF(LEN(CL136)&lt;=CJ134,CL136,IFERROR(LEFT(CL136,FIND("♦",SUBSTITUTE(LEFT(CL136,CJ134+1)," ","♦",LEN(LEFT(CL136,CJ134+1))-LEN(SUBSTITUTE(LEFT(CL136,CJ134+1)," ",""))))),LEFT(CL136,IFERROR(FIND(" ",CL136)-1,LEN(CL136))))))</f>
        <v/>
      </c>
      <c r="CL137" s="2961" t="str">
        <f t="shared" si="95"/>
        <v/>
      </c>
      <c r="CM137" s="2975"/>
      <c r="CN137" s="2968"/>
      <c r="CO137" s="2969"/>
      <c r="CP137" s="3"/>
      <c r="CQ137" s="2561" t="s">
        <v>3974</v>
      </c>
      <c r="CR137" s="2558"/>
      <c r="CS137" s="2559" t="str" cm="1">
        <f t="array" aca="1" ref="CS137" ca="1">IF(TRIM(CQ137)="","&lt; VIDE",IF(SUMPRODUCT((UPPER(TRIM($BA$92:CQ137))=UPPER(TRIM(CQ137)))*1)&gt;1,"◄ Doublon","Unique"))</f>
        <v>Unique</v>
      </c>
      <c r="CT137" s="192" t="s">
        <v>3714</v>
      </c>
      <c r="CU137" s="314"/>
      <c r="CV137" s="3"/>
      <c r="CW137" s="10">
        <v>1</v>
      </c>
    </row>
    <row r="138" spans="1:101" ht="21" customHeight="1">
      <c r="A138" s="3"/>
      <c r="B138" s="72" t="s">
        <v>24</v>
      </c>
      <c r="C138" s="483"/>
      <c r="D138" s="2332" t="s">
        <v>3737</v>
      </c>
      <c r="E138" s="483"/>
      <c r="F138" s="483"/>
      <c r="G138" s="483"/>
      <c r="H138" s="483"/>
      <c r="I138" s="483"/>
      <c r="J138" s="483"/>
      <c r="K138" s="483"/>
      <c r="L138" s="483"/>
      <c r="M138" s="2328"/>
      <c r="N138" s="483"/>
      <c r="O138" s="483"/>
      <c r="P138" s="483"/>
      <c r="Q138" s="483"/>
      <c r="R138" s="483"/>
      <c r="S138" s="553"/>
      <c r="T138" s="553"/>
      <c r="U138" s="553"/>
      <c r="V138" s="553"/>
      <c r="W138" s="553"/>
      <c r="X138" s="553"/>
      <c r="Y138" s="553"/>
      <c r="Z138" s="553"/>
      <c r="AA138" s="553"/>
      <c r="AB138" s="553"/>
      <c r="AC138" s="553"/>
      <c r="AD138" s="552" t="s">
        <v>12</v>
      </c>
      <c r="AE138" s="553" t="str">
        <f ca="1">CELL("nomfichier")</f>
        <v>D:\Données\1.UPRT\0-UPRT.fait\1-UPRT.FR-SITE-WEB\ff-fiches-fabrications\ff.fiches.fabrication.2023\ffr.restaurant.2023\[Tableau.Magique.17.12.2025.xlsx]Joël.Leboucher</v>
      </c>
      <c r="AF138" s="553"/>
      <c r="AG138" s="553"/>
      <c r="AH138" s="553"/>
      <c r="AI138" s="553"/>
      <c r="AJ138" s="553"/>
      <c r="AK138" s="553"/>
      <c r="AL138" s="553"/>
      <c r="AM138" s="553"/>
      <c r="AN138" s="553"/>
      <c r="AO138" s="553"/>
      <c r="AP138" s="553"/>
      <c r="AQ138" s="553"/>
      <c r="AR138" s="553"/>
      <c r="AS138" s="553"/>
      <c r="AT138" s="553"/>
      <c r="AU138" s="553"/>
      <c r="AV138" s="553"/>
      <c r="AW138" s="553"/>
      <c r="AX138" s="553"/>
      <c r="AY138" s="553"/>
      <c r="AZ138" s="553"/>
      <c r="BA138" s="553"/>
      <c r="BB138" s="553"/>
      <c r="BC138" s="553"/>
      <c r="BD138" s="553"/>
      <c r="BE138" s="553"/>
      <c r="BF138" s="553"/>
      <c r="BG138" s="553"/>
      <c r="BH138" s="553"/>
      <c r="BI138" s="553"/>
      <c r="BJ138" s="553"/>
      <c r="BK138" s="2200"/>
      <c r="BL138" s="2293"/>
      <c r="BM138" s="72" t="str">
        <f t="shared" ref="BM138:BM139" si="96">B138</f>
        <v>A</v>
      </c>
      <c r="BN138" s="5">
        <v>1</v>
      </c>
      <c r="BO138" s="3"/>
      <c r="BP138" s="176" cm="1">
        <f t="array" ref="BP138">SUMPRODUCT(LEN(BQ138:BW138))</f>
        <v>0</v>
      </c>
      <c r="BQ138" s="177"/>
      <c r="BR138" s="178"/>
      <c r="BS138" s="178"/>
      <c r="BT138" s="178"/>
      <c r="BU138" s="178"/>
      <c r="BV138" s="178"/>
      <c r="BW138" s="179"/>
      <c r="BX138" s="3"/>
      <c r="CB138" s="2969"/>
      <c r="CD138" s="2946" t="str">
        <f t="shared" si="86"/>
        <v/>
      </c>
      <c r="CE138" s="2950" t="str">
        <f t="shared" si="87"/>
        <v/>
      </c>
      <c r="CF138" s="2951" t="str">
        <f>IF(LEN(TRIM(CK138))&gt;0,MAX(CF29:CF137)+1,"")</f>
        <v/>
      </c>
      <c r="CG138" s="2906" t="str">
        <f>IFERROR(INDEX(CK30:CK299,MATCH(ROW()-ROW(CK30)+1,CF30:CF299,0)),"")</f>
        <v/>
      </c>
      <c r="CH138" s="336"/>
      <c r="CJ138" s="2370" t="str">
        <f>(SUBSTITUTE(SUBSTITUTE(CB48,CHAR(13)&amp;CHAR(10)," "),CHAR(10)," "))</f>
        <v/>
      </c>
      <c r="CK138" s="2907" t="str">
        <f>IF(OR(CJ139="",CJ140=""),"",IF(LEN(CJ139)&lt;=CJ140,CJ139,IFERROR(LEFT(CJ139,FIND("♦",SUBSTITUTE(LEFT(CJ139,CJ140+1)," ","♦",LEN(LEFT(CJ139,CJ140+1))-LEN(SUBSTITUTE(LEFT(CJ139,CJ140+1)," ",""))))),LEFT(CJ139,IFERROR(FIND(" ",CJ139)-1,LEN(CJ139))))))</f>
        <v/>
      </c>
      <c r="CL138" s="2908" t="str">
        <f>IF(CK138="","",TRIM(RIGHT(CJ139,LEN(CJ139)-LEN(CK138))))</f>
        <v/>
      </c>
      <c r="CM138" s="2952" t="str">
        <f>CC48</f>
        <v xml:space="preserve"> ◄ ligne 48</v>
      </c>
      <c r="CN138" s="2968"/>
      <c r="CO138" s="2969"/>
      <c r="CP138" s="3"/>
      <c r="CQ138" s="2562" t="s">
        <v>3975</v>
      </c>
      <c r="CR138" s="2563">
        <v>3</v>
      </c>
      <c r="CS138" s="2559" t="str" cm="1">
        <f t="array" aca="1" ref="CS138" ca="1">IF(TRIM(CQ138)="","&lt; VIDE",IF(SUMPRODUCT((UPPER(TRIM($BA$92:CQ138))=UPPER(TRIM(CQ138)))*1)&gt;1,"◄ Doublon","Unique"))</f>
        <v>◄ Doublon</v>
      </c>
      <c r="CT138" s="192" t="s">
        <v>3715</v>
      </c>
      <c r="CU138" s="314"/>
      <c r="CV138" s="3"/>
      <c r="CW138" s="10">
        <v>1</v>
      </c>
    </row>
    <row r="139" spans="1:101" ht="21" customHeight="1" thickBot="1">
      <c r="A139" s="3"/>
      <c r="B139" s="566" t="s">
        <v>24</v>
      </c>
      <c r="C139" s="567">
        <v>6</v>
      </c>
      <c r="D139" s="567">
        <v>7</v>
      </c>
      <c r="E139" s="567">
        <v>8</v>
      </c>
      <c r="F139" s="567">
        <v>8</v>
      </c>
      <c r="G139" s="567">
        <v>8</v>
      </c>
      <c r="H139" s="567">
        <v>8</v>
      </c>
      <c r="I139" s="567">
        <v>8</v>
      </c>
      <c r="J139" s="567">
        <v>15</v>
      </c>
      <c r="K139" s="567">
        <v>2</v>
      </c>
      <c r="L139" s="567">
        <v>10</v>
      </c>
      <c r="M139" s="567">
        <v>10</v>
      </c>
      <c r="N139" s="567">
        <v>10</v>
      </c>
      <c r="O139" s="567">
        <v>10</v>
      </c>
      <c r="P139" s="567">
        <v>10</v>
      </c>
      <c r="Q139" s="567">
        <v>10</v>
      </c>
      <c r="R139" s="567">
        <v>10</v>
      </c>
      <c r="S139" s="567">
        <v>10</v>
      </c>
      <c r="T139" s="567">
        <v>10</v>
      </c>
      <c r="U139" s="567">
        <v>10</v>
      </c>
      <c r="V139" s="567">
        <v>10</v>
      </c>
      <c r="W139" s="567">
        <v>10</v>
      </c>
      <c r="X139" s="567">
        <v>10</v>
      </c>
      <c r="Y139" s="567">
        <v>10</v>
      </c>
      <c r="Z139" s="567">
        <v>10</v>
      </c>
      <c r="AA139" s="567">
        <v>10</v>
      </c>
      <c r="AB139" s="567">
        <v>10</v>
      </c>
      <c r="AC139" s="567">
        <v>10</v>
      </c>
      <c r="AD139" s="567">
        <v>9</v>
      </c>
      <c r="AE139" s="567">
        <v>20</v>
      </c>
      <c r="AF139" s="567">
        <v>20</v>
      </c>
      <c r="AG139" s="567">
        <v>20</v>
      </c>
      <c r="AH139" s="567">
        <v>10</v>
      </c>
      <c r="AI139" s="567">
        <v>10</v>
      </c>
      <c r="AJ139" s="567">
        <v>10</v>
      </c>
      <c r="AK139" s="567">
        <v>10</v>
      </c>
      <c r="AL139" s="567">
        <v>10</v>
      </c>
      <c r="AM139" s="567">
        <v>10</v>
      </c>
      <c r="AN139" s="567">
        <v>12</v>
      </c>
      <c r="AO139" s="567">
        <v>10</v>
      </c>
      <c r="AP139" s="567">
        <v>10</v>
      </c>
      <c r="AQ139" s="567">
        <v>14</v>
      </c>
      <c r="AR139" s="567">
        <v>10</v>
      </c>
      <c r="AS139" s="567">
        <v>10</v>
      </c>
      <c r="AT139" s="567">
        <v>10</v>
      </c>
      <c r="AU139" s="567">
        <v>12</v>
      </c>
      <c r="AV139" s="567">
        <v>10</v>
      </c>
      <c r="AW139" s="567">
        <v>10</v>
      </c>
      <c r="AX139" s="567">
        <v>10</v>
      </c>
      <c r="AY139" s="567">
        <v>10</v>
      </c>
      <c r="AZ139" s="567">
        <v>10</v>
      </c>
      <c r="BA139" s="567">
        <v>10</v>
      </c>
      <c r="BB139" s="567">
        <v>10</v>
      </c>
      <c r="BC139" s="567">
        <v>10</v>
      </c>
      <c r="BD139" s="567">
        <v>10</v>
      </c>
      <c r="BE139" s="567">
        <v>10</v>
      </c>
      <c r="BF139" s="567">
        <v>10</v>
      </c>
      <c r="BG139" s="567">
        <v>29</v>
      </c>
      <c r="BH139" s="567">
        <v>12</v>
      </c>
      <c r="BI139" s="567">
        <v>9</v>
      </c>
      <c r="BJ139" s="567">
        <v>9</v>
      </c>
      <c r="BK139" s="2201">
        <v>19</v>
      </c>
      <c r="BL139" s="2293"/>
      <c r="BM139" s="566" t="str">
        <f t="shared" si="96"/>
        <v>A</v>
      </c>
      <c r="BN139" s="568">
        <v>41</v>
      </c>
      <c r="BO139" s="3"/>
      <c r="BP139" s="176" cm="1">
        <f t="array" ref="BP139">SUMPRODUCT(LEN(BQ139:BW139))</f>
        <v>0</v>
      </c>
      <c r="BQ139" s="177"/>
      <c r="BR139" s="178"/>
      <c r="BS139" s="178"/>
      <c r="BT139" s="178"/>
      <c r="BU139" s="178"/>
      <c r="BV139" s="178"/>
      <c r="BW139" s="179"/>
      <c r="BX139" s="3"/>
      <c r="CB139" s="2969"/>
      <c r="CD139" s="2946" t="str">
        <f t="shared" si="86"/>
        <v/>
      </c>
      <c r="CE139" s="2950" t="str">
        <f t="shared" si="87"/>
        <v/>
      </c>
      <c r="CF139" s="2951" t="str">
        <f>IF(LEN(TRIM(CK139))&gt;0,MAX(CF29:CF138)+1,"")</f>
        <v/>
      </c>
      <c r="CG139" s="2906" t="str">
        <f>IFERROR(INDEX(CK30:CK299,MATCH(ROW()-ROW(CK30)+1,CF30:CF299,0)),"")</f>
        <v/>
      </c>
      <c r="CH139" s="336"/>
      <c r="CJ139" s="2907" t="str">
        <f>TRIM(SUBSTITUTE(SUBSTITUTE(SUBSTITUTE(SUBSTITUTE(IF(OR(LEFT(CJ138,1)="-",LEFT(CJ138,1)="="),MID(CJ138,2,9999),CJ138),CHAR(160)," "),","," "),";"," "),"."," "))</f>
        <v/>
      </c>
      <c r="CK139" s="2908" t="str">
        <f>IF(OR(CL138="",CJ140=""),"",IF(LEN(CL138)&lt;=CJ140,CL138,IFERROR(LEFT(CL138,FIND("♦",SUBSTITUTE(LEFT(CL138,CJ140+1)," ","♦",LEN(LEFT(CL138,CJ140+1))-LEN(SUBSTITUTE(LEFT(CL138,CJ140+1)," ",""))))),LEFT(CL138,IFERROR(FIND(" ",CL138)-1,LEN(CL138))))))</f>
        <v/>
      </c>
      <c r="CL139" s="2908" t="str">
        <f>IF(CK139="","",TRIM(RIGHT(CL138,LEN(CL138)-LEN(CK139))))</f>
        <v/>
      </c>
      <c r="CM139" s="2974"/>
      <c r="CN139" s="2968"/>
      <c r="CO139" s="2969"/>
      <c r="CP139" s="3"/>
      <c r="CQ139" s="2570"/>
      <c r="CR139" s="2463"/>
      <c r="CS139" s="2463"/>
      <c r="CT139" s="192" t="s">
        <v>3716</v>
      </c>
      <c r="CU139" s="314"/>
      <c r="CV139" s="3"/>
      <c r="CW139" s="10">
        <v>1</v>
      </c>
    </row>
    <row r="140" spans="1:101" ht="21" customHeight="1">
      <c r="A140" s="3"/>
      <c r="B140" s="13">
        <f t="shared" ref="B140:BK140" ca="1" si="97">CELL("largeur",B140)</f>
        <v>3</v>
      </c>
      <c r="C140" s="13">
        <f t="shared" ca="1" si="97"/>
        <v>6</v>
      </c>
      <c r="D140" s="13">
        <f t="shared" ca="1" si="97"/>
        <v>7</v>
      </c>
      <c r="E140" s="13">
        <f t="shared" ca="1" si="97"/>
        <v>8</v>
      </c>
      <c r="F140" s="13">
        <f t="shared" ca="1" si="97"/>
        <v>8</v>
      </c>
      <c r="G140" s="13">
        <f t="shared" ca="1" si="97"/>
        <v>8</v>
      </c>
      <c r="H140" s="13">
        <f t="shared" ca="1" si="97"/>
        <v>8</v>
      </c>
      <c r="I140" s="13">
        <f t="shared" ca="1" si="97"/>
        <v>8</v>
      </c>
      <c r="J140" s="13">
        <f t="shared" ca="1" si="97"/>
        <v>56</v>
      </c>
      <c r="K140" s="13">
        <f t="shared" ca="1" si="97"/>
        <v>2</v>
      </c>
      <c r="L140" s="13">
        <f t="shared" ca="1" si="97"/>
        <v>11</v>
      </c>
      <c r="M140" s="13">
        <f t="shared" ca="1" si="97"/>
        <v>10</v>
      </c>
      <c r="N140" s="13">
        <f t="shared" ca="1" si="97"/>
        <v>10</v>
      </c>
      <c r="O140" s="13">
        <f t="shared" ca="1" si="97"/>
        <v>10</v>
      </c>
      <c r="P140" s="13">
        <f t="shared" ca="1" si="97"/>
        <v>10</v>
      </c>
      <c r="Q140" s="13">
        <f t="shared" ca="1" si="97"/>
        <v>10</v>
      </c>
      <c r="R140" s="13">
        <f t="shared" ca="1" si="97"/>
        <v>10</v>
      </c>
      <c r="S140" s="13">
        <f t="shared" ca="1" si="97"/>
        <v>10</v>
      </c>
      <c r="T140" s="13">
        <f t="shared" ca="1" si="97"/>
        <v>10</v>
      </c>
      <c r="U140" s="13">
        <f t="shared" ca="1" si="97"/>
        <v>10</v>
      </c>
      <c r="V140" s="13">
        <f t="shared" ca="1" si="97"/>
        <v>10</v>
      </c>
      <c r="W140" s="13">
        <f t="shared" ca="1" si="97"/>
        <v>10</v>
      </c>
      <c r="X140" s="13">
        <f t="shared" ca="1" si="97"/>
        <v>10</v>
      </c>
      <c r="Y140" s="13">
        <f t="shared" ca="1" si="97"/>
        <v>10</v>
      </c>
      <c r="Z140" s="13">
        <f t="shared" ca="1" si="97"/>
        <v>10</v>
      </c>
      <c r="AA140" s="13">
        <f t="shared" ca="1" si="97"/>
        <v>10</v>
      </c>
      <c r="AB140" s="13">
        <f t="shared" ca="1" si="97"/>
        <v>10</v>
      </c>
      <c r="AC140" s="13">
        <f t="shared" ca="1" si="97"/>
        <v>10</v>
      </c>
      <c r="AD140" s="13">
        <f ca="1">CELL("largeur",AD140)</f>
        <v>9</v>
      </c>
      <c r="AE140" s="13">
        <f t="shared" ca="1" si="97"/>
        <v>9</v>
      </c>
      <c r="AF140" s="13">
        <f t="shared" ca="1" si="97"/>
        <v>14</v>
      </c>
      <c r="AG140" s="13">
        <f t="shared" ca="1" si="97"/>
        <v>20</v>
      </c>
      <c r="AH140" s="13">
        <f t="shared" ca="1" si="97"/>
        <v>10</v>
      </c>
      <c r="AI140" s="13">
        <f t="shared" ca="1" si="97"/>
        <v>10</v>
      </c>
      <c r="AJ140" s="13">
        <f t="shared" ca="1" si="97"/>
        <v>10</v>
      </c>
      <c r="AK140" s="13">
        <f t="shared" ca="1" si="97"/>
        <v>10</v>
      </c>
      <c r="AL140" s="13">
        <f t="shared" ca="1" si="97"/>
        <v>10</v>
      </c>
      <c r="AM140" s="13">
        <f t="shared" ca="1" si="97"/>
        <v>10</v>
      </c>
      <c r="AN140" s="13">
        <f t="shared" ca="1" si="97"/>
        <v>12</v>
      </c>
      <c r="AO140" s="13">
        <f t="shared" ca="1" si="97"/>
        <v>10</v>
      </c>
      <c r="AP140" s="13">
        <f t="shared" ca="1" si="97"/>
        <v>10</v>
      </c>
      <c r="AQ140" s="13">
        <f t="shared" ca="1" si="97"/>
        <v>14</v>
      </c>
      <c r="AR140" s="13">
        <f t="shared" ca="1" si="97"/>
        <v>10</v>
      </c>
      <c r="AS140" s="13">
        <f t="shared" ca="1" si="97"/>
        <v>10</v>
      </c>
      <c r="AT140" s="13">
        <f t="shared" ca="1" si="97"/>
        <v>10</v>
      </c>
      <c r="AU140" s="13">
        <f t="shared" ca="1" si="97"/>
        <v>12</v>
      </c>
      <c r="AV140" s="13">
        <f t="shared" ca="1" si="97"/>
        <v>10</v>
      </c>
      <c r="AW140" s="13">
        <f t="shared" ca="1" si="97"/>
        <v>10</v>
      </c>
      <c r="AX140" s="13">
        <f t="shared" ca="1" si="97"/>
        <v>10</v>
      </c>
      <c r="AY140" s="13">
        <f t="shared" ca="1" si="97"/>
        <v>10</v>
      </c>
      <c r="AZ140" s="13">
        <f t="shared" ca="1" si="97"/>
        <v>10</v>
      </c>
      <c r="BA140" s="13">
        <f t="shared" ca="1" si="97"/>
        <v>10</v>
      </c>
      <c r="BB140" s="13">
        <f t="shared" ca="1" si="97"/>
        <v>10</v>
      </c>
      <c r="BC140" s="13">
        <f t="shared" ca="1" si="97"/>
        <v>10</v>
      </c>
      <c r="BD140" s="13">
        <f t="shared" ca="1" si="97"/>
        <v>10</v>
      </c>
      <c r="BE140" s="13">
        <f t="shared" ca="1" si="97"/>
        <v>10</v>
      </c>
      <c r="BF140" s="13">
        <f t="shared" ca="1" si="97"/>
        <v>10</v>
      </c>
      <c r="BG140" s="13">
        <f t="shared" ca="1" si="97"/>
        <v>29</v>
      </c>
      <c r="BH140" s="13">
        <f t="shared" ca="1" si="97"/>
        <v>12</v>
      </c>
      <c r="BI140" s="13">
        <f t="shared" ca="1" si="97"/>
        <v>9</v>
      </c>
      <c r="BJ140" s="13">
        <f t="shared" ca="1" si="97"/>
        <v>11</v>
      </c>
      <c r="BK140" s="13">
        <f t="shared" ca="1" si="97"/>
        <v>17</v>
      </c>
      <c r="BL140" s="2293"/>
      <c r="BM140" s="13">
        <f ca="1">CELL("largeur",BM140)</f>
        <v>5</v>
      </c>
      <c r="BN140" s="13">
        <f ca="1">CELL("largeur",BN140)</f>
        <v>41</v>
      </c>
      <c r="BO140" s="3"/>
      <c r="BP140" s="176" cm="1">
        <f t="array" ref="BP140">SUMPRODUCT(LEN(BQ140:BW140))</f>
        <v>0</v>
      </c>
      <c r="BQ140" s="177"/>
      <c r="BR140" s="178"/>
      <c r="BS140" s="178"/>
      <c r="BT140" s="178"/>
      <c r="BU140" s="178"/>
      <c r="BV140" s="178"/>
      <c r="BW140" s="179"/>
      <c r="BX140" s="3"/>
      <c r="CB140" s="2969"/>
      <c r="CD140" s="2946" t="str">
        <f t="shared" si="86"/>
        <v/>
      </c>
      <c r="CE140" s="2950" t="str">
        <f t="shared" si="87"/>
        <v/>
      </c>
      <c r="CF140" s="2951" t="str">
        <f>IF(LEN(TRIM(CK140))&gt;0,MAX(CF29:CF139)+1,"")</f>
        <v/>
      </c>
      <c r="CG140" s="2906" t="str">
        <f>IFERROR(INDEX(CK30:CK299,MATCH(ROW()-ROW(CK30)+1,CF30:CF299,0)),"")</f>
        <v/>
      </c>
      <c r="CH140" s="336"/>
      <c r="CJ140" s="2909">
        <f>CG17</f>
        <v>100</v>
      </c>
      <c r="CK140" s="2908" t="str">
        <f>IF(OR(CL139="",CJ140=""),"",IF(LEN(CL139)&lt;=CJ140,CL139,IFERROR(LEFT(CL139,FIND("♦",SUBSTITUTE(LEFT(CL139,CJ140+1)," ","♦",LEN(LEFT(CL139,CJ140+1))-LEN(SUBSTITUTE(LEFT(CL139,CJ140+1)," ",""))))),LEFT(CL139,IFERROR(FIND(" ",CL139)-1,LEN(CL139))))))</f>
        <v/>
      </c>
      <c r="CL140" s="2908" t="str">
        <f t="shared" ref="CL140:CL143" si="98">IF(CK140="","",TRIM(RIGHT(CL139,LEN(CL139)-LEN(CK140))))</f>
        <v/>
      </c>
      <c r="CM140" s="2974"/>
      <c r="CN140" s="2968"/>
      <c r="CO140" s="2969"/>
      <c r="CP140" s="3"/>
      <c r="CQ140" s="2570"/>
      <c r="CR140" s="2463"/>
      <c r="CS140" s="2463"/>
      <c r="CT140" s="192" t="s">
        <v>3717</v>
      </c>
      <c r="CU140" s="314"/>
      <c r="CV140" s="3"/>
      <c r="CW140" s="10">
        <v>1</v>
      </c>
    </row>
    <row r="141" spans="1:101" ht="21" customHeight="1">
      <c r="A141" s="3"/>
      <c r="D141" s="2291"/>
      <c r="BG141" s="3"/>
      <c r="BH141" s="3"/>
      <c r="BI141" s="3"/>
      <c r="BJ141" s="3"/>
      <c r="BK141" s="3"/>
      <c r="BL141" s="3"/>
      <c r="BM141" s="3"/>
      <c r="BN141" s="3"/>
      <c r="BO141" s="3"/>
      <c r="BP141" s="176" cm="1">
        <f t="array" ref="BP141">SUMPRODUCT(LEN(BQ141:BW141))</f>
        <v>0</v>
      </c>
      <c r="BQ141" s="177"/>
      <c r="BR141" s="178"/>
      <c r="BS141" s="178"/>
      <c r="BT141" s="178"/>
      <c r="BU141" s="178"/>
      <c r="BV141" s="178"/>
      <c r="BW141" s="179"/>
      <c r="BX141" s="3"/>
      <c r="CB141" s="2969"/>
      <c r="CD141" s="2946" t="str">
        <f t="shared" si="86"/>
        <v/>
      </c>
      <c r="CE141" s="2950" t="str">
        <f t="shared" si="87"/>
        <v/>
      </c>
      <c r="CF141" s="2951" t="str">
        <f>IF(LEN(TRIM(CK141))&gt;0,MAX(CF29:CF140)+1,"")</f>
        <v/>
      </c>
      <c r="CG141" s="2906" t="str">
        <f>IFERROR(INDEX(CK30:CK299,MATCH(ROW()-ROW(CK30)+1,CF30:CF299,0)),"")</f>
        <v/>
      </c>
      <c r="CH141" s="336"/>
      <c r="CJ141" s="2907"/>
      <c r="CK141" s="2908" t="str">
        <f>IF(OR(CL140="",CJ140=""),"",IF(LEN(CL140)&lt;=CJ140,CL140,IFERROR(LEFT(CL140,FIND("♦",SUBSTITUTE(LEFT(CL140,CJ140+1)," ","♦",LEN(LEFT(CL140,CJ140+1))-LEN(SUBSTITUTE(LEFT(CL140,CJ140+1)," ",""))))),LEFT(CL140,IFERROR(FIND(" ",CL140)-1,LEN(CL140))))))</f>
        <v/>
      </c>
      <c r="CL141" s="2908" t="str">
        <f t="shared" si="98"/>
        <v/>
      </c>
      <c r="CM141" s="2974"/>
      <c r="CN141" s="2968"/>
      <c r="CO141" s="2969"/>
      <c r="CP141" s="3"/>
      <c r="CQ141" s="2570"/>
      <c r="CR141" s="2463"/>
      <c r="CS141" s="2463"/>
      <c r="CT141" s="192" t="s">
        <v>3718</v>
      </c>
      <c r="CU141" s="314"/>
      <c r="CV141" s="3"/>
      <c r="CW141" s="10">
        <v>1</v>
      </c>
    </row>
    <row r="142" spans="1:101" ht="21" customHeight="1">
      <c r="A142" s="3"/>
      <c r="D142" s="2291"/>
      <c r="M142" s="605"/>
      <c r="N142" s="605"/>
      <c r="O142" s="605"/>
      <c r="P142" s="605"/>
      <c r="Q142" s="605"/>
      <c r="R142" s="605"/>
      <c r="S142" s="605"/>
      <c r="T142" s="605"/>
      <c r="U142" s="605"/>
      <c r="V142" s="605"/>
      <c r="W142" s="605"/>
      <c r="X142" s="605"/>
      <c r="Y142" s="605"/>
      <c r="Z142" s="605"/>
      <c r="AA142" s="605"/>
      <c r="AB142" s="605"/>
      <c r="BB142" s="3"/>
      <c r="BC142" s="3"/>
      <c r="BD142" s="3"/>
      <c r="BE142" s="3"/>
      <c r="BF142" s="3"/>
      <c r="BG142" s="3"/>
      <c r="BH142" s="3"/>
      <c r="BI142" s="3"/>
      <c r="BJ142" s="3"/>
      <c r="BK142" s="3"/>
      <c r="BL142" s="3"/>
      <c r="BM142" s="3"/>
      <c r="BN142" s="3"/>
      <c r="BO142" s="3"/>
      <c r="BP142" s="176" cm="1">
        <f t="array" ref="BP142">SUMPRODUCT(LEN(BQ142:BW142))</f>
        <v>0</v>
      </c>
      <c r="BQ142" s="177"/>
      <c r="BR142" s="178"/>
      <c r="BS142" s="178"/>
      <c r="BT142" s="178"/>
      <c r="BU142" s="178"/>
      <c r="BV142" s="178"/>
      <c r="BW142" s="179"/>
      <c r="BX142" s="3"/>
      <c r="CB142" s="2969"/>
      <c r="CD142" s="2946" t="str">
        <f t="shared" si="86"/>
        <v/>
      </c>
      <c r="CE142" s="2950" t="str">
        <f t="shared" si="87"/>
        <v/>
      </c>
      <c r="CF142" s="2951" t="str">
        <f>IF(LEN(TRIM(CK142))&gt;0,MAX(CF29:CF141)+1,"")</f>
        <v/>
      </c>
      <c r="CG142" s="2906" t="str">
        <f>IFERROR(INDEX(CK30:CK299,MATCH(ROW()-ROW(CK30)+1,CF30:CF299,0)),"")</f>
        <v/>
      </c>
      <c r="CH142" s="336"/>
      <c r="CJ142" s="2958"/>
      <c r="CK142" s="2908" t="str">
        <f>IF(OR(CL141="",CJ140=""),"",IF(LEN(CL141)&lt;=CJ140,CL141,IFERROR(LEFT(CL141,FIND("♦",SUBSTITUTE(LEFT(CL141,CJ140+1)," ","♦",LEN(LEFT(CL141,CJ140+1))-LEN(SUBSTITUTE(LEFT(CL141,CJ140+1)," ",""))))),LEFT(CL141,IFERROR(FIND(" ",CL141)-1,LEN(CL141))))))</f>
        <v/>
      </c>
      <c r="CL142" s="2908" t="str">
        <f t="shared" si="98"/>
        <v/>
      </c>
      <c r="CM142" s="2974"/>
      <c r="CN142" s="2968"/>
      <c r="CO142" s="2969"/>
      <c r="CP142" s="3"/>
      <c r="CQ142" s="2570"/>
      <c r="CR142" s="2463"/>
      <c r="CS142" s="2463"/>
      <c r="CT142" s="192" t="s">
        <v>3719</v>
      </c>
      <c r="CU142" s="314"/>
      <c r="CV142" s="3"/>
      <c r="CW142" s="10">
        <v>1</v>
      </c>
    </row>
    <row r="143" spans="1:101" ht="21" customHeight="1">
      <c r="A143" s="3"/>
      <c r="B143" s="3"/>
      <c r="C143" s="3"/>
      <c r="D143" s="2292"/>
      <c r="E143" s="3"/>
      <c r="F143" s="3"/>
      <c r="G143" s="3"/>
      <c r="H143" s="3"/>
      <c r="I143" s="3"/>
      <c r="J143" s="3"/>
      <c r="K143" s="3"/>
      <c r="L143" s="3"/>
      <c r="M143" s="605"/>
      <c r="N143" s="605"/>
      <c r="O143" s="605"/>
      <c r="P143" s="605"/>
      <c r="Q143" s="605"/>
      <c r="R143" s="605"/>
      <c r="S143" s="605"/>
      <c r="T143" s="605"/>
      <c r="U143" s="605"/>
      <c r="V143" s="605"/>
      <c r="W143" s="605"/>
      <c r="X143" s="605"/>
      <c r="Y143" s="605"/>
      <c r="Z143" s="605"/>
      <c r="AA143" s="3"/>
      <c r="AB143" s="3"/>
      <c r="AC143" s="3"/>
      <c r="AD143" s="3"/>
      <c r="AE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176" cm="1">
        <f t="array" ref="BP143">SUMPRODUCT(LEN(BQ143:BW143))</f>
        <v>0</v>
      </c>
      <c r="BQ143" s="177"/>
      <c r="BR143" s="178"/>
      <c r="BS143" s="178"/>
      <c r="BT143" s="178"/>
      <c r="BU143" s="178"/>
      <c r="BV143" s="178"/>
      <c r="BW143" s="179"/>
      <c r="BX143" s="3"/>
      <c r="CB143" s="2969"/>
      <c r="CD143" s="2946" t="str">
        <f t="shared" si="86"/>
        <v/>
      </c>
      <c r="CE143" s="2950" t="str">
        <f t="shared" si="87"/>
        <v/>
      </c>
      <c r="CF143" s="2951" t="str">
        <f>IF(LEN(TRIM(CK143))&gt;0,MAX(CF29:CF142)+1,"")</f>
        <v/>
      </c>
      <c r="CG143" s="2906" t="str">
        <f>IFERROR(INDEX(CK30:CK299,MATCH(ROW()-ROW(CK30)+1,CF30:CF299,0)),"")</f>
        <v/>
      </c>
      <c r="CH143" s="336"/>
      <c r="CJ143" s="2959"/>
      <c r="CK143" s="2908" t="str">
        <f>IF(OR(CL142="",CJ140=""),"",IF(LEN(CL142)&lt;=CJ140,CL142,IFERROR(LEFT(CL142,FIND("♦",SUBSTITUTE(LEFT(CL142,CJ140+1)," ","♦",LEN(LEFT(CL142,CJ140+1))-LEN(SUBSTITUTE(LEFT(CL142,CJ140+1)," ",""))))),LEFT(CL142,IFERROR(FIND(" ",CL142)-1,LEN(CL142))))))</f>
        <v/>
      </c>
      <c r="CL143" s="2908" t="str">
        <f t="shared" si="98"/>
        <v/>
      </c>
      <c r="CM143" s="2974"/>
      <c r="CN143" s="2968"/>
      <c r="CO143" s="2969"/>
      <c r="CP143" s="3"/>
      <c r="CQ143" s="2570"/>
      <c r="CR143" s="2463"/>
      <c r="CS143" s="2463"/>
      <c r="CT143" s="192" t="s">
        <v>3720</v>
      </c>
      <c r="CU143" s="314"/>
      <c r="CV143" s="3"/>
      <c r="CW143" s="10">
        <v>1</v>
      </c>
    </row>
    <row r="144" spans="1:101" ht="21" customHeight="1">
      <c r="A144" s="3"/>
      <c r="B144" s="3"/>
      <c r="C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176" cm="1">
        <f t="array" ref="BP144">SUMPRODUCT(LEN(BQ144:BW144))</f>
        <v>0</v>
      </c>
      <c r="BQ144" s="177"/>
      <c r="BR144" s="178"/>
      <c r="BS144" s="178"/>
      <c r="BT144" s="178"/>
      <c r="BU144" s="178"/>
      <c r="BV144" s="178"/>
      <c r="BW144" s="179"/>
      <c r="BX144" s="3"/>
      <c r="CB144" s="2969"/>
      <c r="CD144" s="2946" t="str">
        <f t="shared" si="86"/>
        <v/>
      </c>
      <c r="CE144" s="2950" t="str">
        <f t="shared" si="87"/>
        <v/>
      </c>
      <c r="CF144" s="2951" t="str">
        <f>IF(LEN(TRIM(CK144))&gt;0,MAX(CF29:CF143)+1,"")</f>
        <v/>
      </c>
      <c r="CG144" s="2906" t="str">
        <f>IFERROR(INDEX(CK30:CK299,MATCH(ROW()-ROW(CK30)+1,CF30:CF299,0)),"")</f>
        <v/>
      </c>
      <c r="CH144" s="336"/>
      <c r="CJ144" s="2370" t="str">
        <f>(SUBSTITUTE(SUBSTITUTE(CB49,CHAR(13)&amp;CHAR(10)," "),CHAR(10)," "))</f>
        <v/>
      </c>
      <c r="CK144" s="2960" t="str">
        <f>IF(OR(CJ145="",CJ146=""),"",IF(LEN(CJ145)&lt;=CJ146,CJ145,IFERROR(LEFT(CJ145,FIND("♦",SUBSTITUTE(LEFT(CJ145,CJ146+1)," ","♦",LEN(LEFT(CJ145,CJ146+1))-LEN(SUBSTITUTE(LEFT(CJ145,CJ146+1)," ",""))))),LEFT(CJ145,IFERROR(FIND(" ",CJ145)-1,LEN(CJ145))))))</f>
        <v/>
      </c>
      <c r="CL144" s="2961" t="str">
        <f>IF(CK144="","",TRIM(RIGHT(CJ145,LEN(CJ145)-LEN(CK144))))</f>
        <v/>
      </c>
      <c r="CM144" s="2952" t="str">
        <f>CC49</f>
        <v xml:space="preserve"> ◄ ligne 49</v>
      </c>
      <c r="CN144" s="2968"/>
      <c r="CO144" s="2969"/>
      <c r="CP144" s="3"/>
      <c r="CQ144" s="2570"/>
      <c r="CR144" s="2463"/>
      <c r="CS144" s="2463"/>
      <c r="CT144" s="192" t="s">
        <v>3721</v>
      </c>
      <c r="CU144" s="314"/>
      <c r="CV144" s="3"/>
      <c r="CW144" s="10">
        <v>1</v>
      </c>
    </row>
    <row r="145" spans="1:101" ht="21" customHeight="1">
      <c r="A145" s="3"/>
      <c r="B145" s="3"/>
      <c r="C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176" cm="1">
        <f t="array" ref="BP145">SUMPRODUCT(LEN(BQ145:BW145))</f>
        <v>0</v>
      </c>
      <c r="BQ145" s="177"/>
      <c r="BR145" s="178"/>
      <c r="BS145" s="178"/>
      <c r="BT145" s="178"/>
      <c r="BU145" s="178"/>
      <c r="BV145" s="178"/>
      <c r="BW145" s="179"/>
      <c r="BX145" s="3"/>
      <c r="CB145" s="2969"/>
      <c r="CD145" s="2946" t="str">
        <f t="shared" si="86"/>
        <v/>
      </c>
      <c r="CE145" s="2950" t="str">
        <f t="shared" si="87"/>
        <v/>
      </c>
      <c r="CF145" s="2951" t="str">
        <f>IF(LEN(TRIM(CK145))&gt;0,MAX(CF29:CF144)+1,"")</f>
        <v/>
      </c>
      <c r="CG145" s="2906" t="str">
        <f>IFERROR(INDEX(CK30:CK299,MATCH(ROW()-ROW(CK30)+1,CF30:CF299,0)),"")</f>
        <v/>
      </c>
      <c r="CH145" s="336"/>
      <c r="CJ145" s="2960" t="str">
        <f>TRIM(SUBSTITUTE(SUBSTITUTE(SUBSTITUTE(SUBSTITUTE(IF(OR(LEFT(CJ144,1)="-",LEFT(CJ144,1)="="),MID(CJ144,2,9999),CJ144),CHAR(160)," "),","," "),";"," "),"."," "))</f>
        <v/>
      </c>
      <c r="CK145" s="2961" t="str">
        <f>IF(OR(CL144="",CJ146=""),"",IF(LEN(CL144)&lt;=CJ146,CL144,IFERROR(LEFT(CL144,FIND("♦",SUBSTITUTE(LEFT(CL144,CJ146+1)," ","♦",LEN(LEFT(CL144,CJ146+1))-LEN(SUBSTITUTE(LEFT(CL144,CJ146+1)," ",""))))),LEFT(CL144,IFERROR(FIND(" ",CL144)-1,LEN(CL144))))))</f>
        <v/>
      </c>
      <c r="CL145" s="2961" t="str">
        <f>IF(CK145="","",TRIM(RIGHT(CL144,LEN(CL144)-LEN(CK145))))</f>
        <v/>
      </c>
      <c r="CM145" s="2975"/>
      <c r="CN145" s="2968"/>
      <c r="CO145" s="2969"/>
      <c r="CP145" s="3"/>
      <c r="CQ145" s="2570"/>
      <c r="CR145" s="2463"/>
      <c r="CS145" s="2463"/>
      <c r="CT145" s="192" t="s">
        <v>3722</v>
      </c>
      <c r="CU145" s="314"/>
      <c r="CV145" s="3"/>
      <c r="CW145" s="10">
        <v>1</v>
      </c>
    </row>
    <row r="146" spans="1:101" ht="21" customHeight="1">
      <c r="A146" s="3"/>
      <c r="B146" s="3"/>
      <c r="C146" s="3"/>
      <c r="E146" s="3"/>
      <c r="F146" s="3"/>
      <c r="G146" s="3"/>
      <c r="H146" s="3"/>
      <c r="I146" s="3"/>
      <c r="J146" s="3"/>
      <c r="K146" s="3"/>
      <c r="L146" s="3"/>
      <c r="M146" s="605"/>
      <c r="N146" s="605"/>
      <c r="O146" s="3"/>
      <c r="P146" s="605"/>
      <c r="Q146" s="605"/>
      <c r="R146" s="605"/>
      <c r="S146" s="605"/>
      <c r="T146" s="605"/>
      <c r="U146" s="605"/>
      <c r="V146" s="605"/>
      <c r="W146" s="605"/>
      <c r="X146" s="605"/>
      <c r="Y146" s="605"/>
      <c r="Z146" s="605"/>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176" cm="1">
        <f t="array" ref="BP146">SUMPRODUCT(LEN(BQ146:BW146))</f>
        <v>0</v>
      </c>
      <c r="BQ146" s="177"/>
      <c r="BR146" s="178"/>
      <c r="BS146" s="178"/>
      <c r="BT146" s="178"/>
      <c r="BU146" s="178"/>
      <c r="BV146" s="178"/>
      <c r="BW146" s="179"/>
      <c r="BX146" s="3"/>
      <c r="CB146" s="2969"/>
      <c r="CD146" s="2946" t="str">
        <f t="shared" si="86"/>
        <v/>
      </c>
      <c r="CE146" s="2950" t="str">
        <f t="shared" si="87"/>
        <v/>
      </c>
      <c r="CF146" s="2951" t="str">
        <f>IF(LEN(TRIM(CK146))&gt;0,MAX(CF29:CF145)+1,"")</f>
        <v/>
      </c>
      <c r="CG146" s="2906" t="str">
        <f>IFERROR(INDEX(CK30:CK299,MATCH(ROW()-ROW(CK30)+1,CF30:CF299,0)),"")</f>
        <v/>
      </c>
      <c r="CH146" s="336"/>
      <c r="CJ146" s="2909">
        <f>CG17</f>
        <v>100</v>
      </c>
      <c r="CK146" s="2961" t="str">
        <f>IF(OR(CL145="",CJ146=""),"",IF(LEN(CL145)&lt;=CJ146,CL145,IFERROR(LEFT(CL145,FIND("♦",SUBSTITUTE(LEFT(CL145,CJ146+1)," ","♦",LEN(LEFT(CL145,CJ146+1))-LEN(SUBSTITUTE(LEFT(CL145,CJ146+1)," ",""))))),LEFT(CL145,IFERROR(FIND(" ",CL145)-1,LEN(CL145))))))</f>
        <v/>
      </c>
      <c r="CL146" s="2961" t="str">
        <f t="shared" ref="CL146:CL149" si="99">IF(CK146="","",TRIM(RIGHT(CL145,LEN(CL145)-LEN(CK146))))</f>
        <v/>
      </c>
      <c r="CM146" s="2975"/>
      <c r="CN146" s="2968"/>
      <c r="CO146" s="2969"/>
      <c r="CP146" s="3"/>
      <c r="CQ146" s="2570"/>
      <c r="CR146" s="2463"/>
      <c r="CS146" s="2463"/>
      <c r="CT146" s="192" t="s">
        <v>3723</v>
      </c>
      <c r="CU146" s="314"/>
      <c r="CV146" s="3"/>
      <c r="CW146" s="10">
        <v>1</v>
      </c>
    </row>
    <row r="147" spans="1:101" ht="21" customHeight="1">
      <c r="A147" s="3"/>
      <c r="B147" s="3"/>
      <c r="C147" s="3"/>
      <c r="D147" s="2292"/>
      <c r="E147" s="3"/>
      <c r="F147" s="3"/>
      <c r="G147" s="3"/>
      <c r="H147" s="3"/>
      <c r="I147" s="3"/>
      <c r="J147" s="3"/>
      <c r="K147" s="3"/>
      <c r="L147" s="3"/>
      <c r="M147" s="605"/>
      <c r="N147" s="605"/>
      <c r="O147" s="3"/>
      <c r="P147" s="605"/>
      <c r="Q147" s="605"/>
      <c r="R147" s="605"/>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176" cm="1">
        <f t="array" ref="BP147">SUMPRODUCT(LEN(BQ147:BW147))</f>
        <v>0</v>
      </c>
      <c r="BQ147" s="177"/>
      <c r="BR147" s="178"/>
      <c r="BS147" s="178"/>
      <c r="BT147" s="178"/>
      <c r="BU147" s="178"/>
      <c r="BV147" s="178"/>
      <c r="BW147" s="179"/>
      <c r="BX147" s="3"/>
      <c r="CB147" s="2969"/>
      <c r="CD147" s="2946" t="str">
        <f t="shared" si="86"/>
        <v/>
      </c>
      <c r="CE147" s="2950" t="str">
        <f t="shared" si="87"/>
        <v/>
      </c>
      <c r="CF147" s="2951" t="str">
        <f>IF(LEN(TRIM(CK147))&gt;0,MAX(CF29:CF146)+1,"")</f>
        <v/>
      </c>
      <c r="CG147" s="2906" t="str">
        <f>IFERROR(INDEX(CK30:CK299,MATCH(ROW()-ROW(CK30)+1,CF30:CF299,0)),"")</f>
        <v/>
      </c>
      <c r="CH147" s="336"/>
      <c r="CJ147" s="2960"/>
      <c r="CK147" s="2961" t="str">
        <f>IF(OR(CL146="",CJ146=""),"",IF(LEN(CL146)&lt;=CJ146,CL146,IFERROR(LEFT(CL146,FIND("♦",SUBSTITUTE(LEFT(CL146,CJ146+1)," ","♦",LEN(LEFT(CL146,CJ146+1))-LEN(SUBSTITUTE(LEFT(CL146,CJ146+1)," ",""))))),LEFT(CL146,IFERROR(FIND(" ",CL146)-1,LEN(CL146))))))</f>
        <v/>
      </c>
      <c r="CL147" s="2961" t="str">
        <f t="shared" si="99"/>
        <v/>
      </c>
      <c r="CM147" s="2975"/>
      <c r="CN147" s="2968"/>
      <c r="CO147" s="2969"/>
      <c r="CP147" s="3"/>
      <c r="CQ147" s="2570"/>
      <c r="CR147" s="2463"/>
      <c r="CS147" s="2463"/>
      <c r="CT147" s="2463"/>
      <c r="CU147" s="314"/>
      <c r="CV147" s="3"/>
      <c r="CW147" s="10">
        <v>1</v>
      </c>
    </row>
    <row r="148" spans="1:101" ht="21" customHeight="1">
      <c r="A148" s="3"/>
      <c r="B148" s="3"/>
      <c r="C148" s="3"/>
      <c r="E148" s="3"/>
      <c r="F148" s="3"/>
      <c r="G148" s="3"/>
      <c r="H148" s="3"/>
      <c r="I148" s="3"/>
      <c r="J148" s="3"/>
      <c r="K148" s="3"/>
      <c r="L148" s="3"/>
      <c r="M148" s="605"/>
      <c r="N148" s="605"/>
      <c r="O148" s="3"/>
      <c r="P148" s="605"/>
      <c r="Q148" s="605"/>
      <c r="R148" s="605"/>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176" cm="1">
        <f t="array" ref="BP148">SUMPRODUCT(LEN(BQ148:BW148))</f>
        <v>0</v>
      </c>
      <c r="BQ148" s="177"/>
      <c r="BR148" s="178"/>
      <c r="BS148" s="178"/>
      <c r="BT148" s="178"/>
      <c r="BU148" s="178"/>
      <c r="BV148" s="178"/>
      <c r="BW148" s="179"/>
      <c r="BX148" s="3"/>
      <c r="CB148" s="2969"/>
      <c r="CD148" s="2946" t="str">
        <f t="shared" si="86"/>
        <v/>
      </c>
      <c r="CE148" s="2950" t="str">
        <f t="shared" si="87"/>
        <v/>
      </c>
      <c r="CF148" s="2951" t="str">
        <f>IF(LEN(TRIM(CK148))&gt;0,MAX(CF29:CF147)+1,"")</f>
        <v/>
      </c>
      <c r="CG148" s="2906" t="str">
        <f>IFERROR(INDEX(CK30:CK299,MATCH(ROW()-ROW(CK30)+1,CF30:CF299,0)),"")</f>
        <v/>
      </c>
      <c r="CH148" s="336"/>
      <c r="CJ148" s="2963"/>
      <c r="CK148" s="2961" t="str">
        <f>IF(OR(CL147="",CJ146=""),"",IF(LEN(CL147)&lt;=CJ146,CL147,IFERROR(LEFT(CL147,FIND("♦",SUBSTITUTE(LEFT(CL147,CJ146+1)," ","♦",LEN(LEFT(CL147,CJ146+1))-LEN(SUBSTITUTE(LEFT(CL147,CJ146+1)," ",""))))),LEFT(CL147,IFERROR(FIND(" ",CL147)-1,LEN(CL147))))))</f>
        <v/>
      </c>
      <c r="CL148" s="2961" t="str">
        <f t="shared" si="99"/>
        <v/>
      </c>
      <c r="CM148" s="2975"/>
      <c r="CN148" s="2968"/>
      <c r="CO148" s="2969"/>
      <c r="CP148" s="3"/>
      <c r="CQ148" s="134"/>
      <c r="CR148" s="25"/>
      <c r="CS148" s="25"/>
      <c r="CT148" s="25"/>
      <c r="CU148" s="162"/>
      <c r="CV148" s="3"/>
      <c r="CW148" s="10">
        <v>1</v>
      </c>
    </row>
    <row r="149" spans="1:101" ht="21" customHeight="1">
      <c r="A149" s="3"/>
      <c r="B149" s="3"/>
      <c r="C149" s="3"/>
      <c r="E149" s="3"/>
      <c r="F149" s="3"/>
      <c r="G149" s="3"/>
      <c r="H149" s="3"/>
      <c r="I149" s="3"/>
      <c r="J149" s="3"/>
      <c r="K149" s="3"/>
      <c r="L149" s="3"/>
      <c r="M149" s="605"/>
      <c r="N149" s="605"/>
      <c r="O149" s="3"/>
      <c r="P149" s="605"/>
      <c r="Q149" s="605"/>
      <c r="R149" s="605"/>
      <c r="AC149" s="605"/>
      <c r="AD149" s="605"/>
      <c r="AE149" s="605"/>
      <c r="AF149" s="605"/>
      <c r="AG149" s="605"/>
      <c r="AH149" s="605"/>
      <c r="AI149" s="605"/>
      <c r="AJ149" s="605"/>
      <c r="AK149" s="605"/>
      <c r="AL149" s="605"/>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176" cm="1">
        <f t="array" ref="BP149">SUMPRODUCT(LEN(BQ149:BW149))</f>
        <v>0</v>
      </c>
      <c r="BQ149" s="177"/>
      <c r="BR149" s="178"/>
      <c r="BS149" s="178"/>
      <c r="BT149" s="178"/>
      <c r="BU149" s="178"/>
      <c r="BV149" s="178"/>
      <c r="BW149" s="179"/>
      <c r="BX149" s="3"/>
      <c r="CB149" s="2969"/>
      <c r="CD149" s="2946" t="str">
        <f t="shared" si="86"/>
        <v/>
      </c>
      <c r="CE149" s="2950" t="str">
        <f t="shared" si="87"/>
        <v/>
      </c>
      <c r="CF149" s="2951" t="str">
        <f>IF(LEN(TRIM(CK149))&gt;0,MAX(CF29:CF148)+1,"")</f>
        <v/>
      </c>
      <c r="CG149" s="2906" t="str">
        <f>IFERROR(INDEX(CK30:CK299,MATCH(ROW()-ROW(CK30)+1,CF30:CF299,0)),"")</f>
        <v/>
      </c>
      <c r="CH149" s="336"/>
      <c r="CJ149" s="2964"/>
      <c r="CK149" s="2961" t="str">
        <f>IF(OR(CL148="",CJ146=""),"",IF(LEN(CL148)&lt;=CJ146,CL148,IFERROR(LEFT(CL148,FIND("♦",SUBSTITUTE(LEFT(CL148,CJ146+1)," ","♦",LEN(LEFT(CL148,CJ146+1))-LEN(SUBSTITUTE(LEFT(CL148,CJ146+1)," ",""))))),LEFT(CL148,IFERROR(FIND(" ",CL148)-1,LEN(CL148))))))</f>
        <v/>
      </c>
      <c r="CL149" s="2961" t="str">
        <f t="shared" si="99"/>
        <v/>
      </c>
      <c r="CM149" s="2975"/>
      <c r="CN149" s="2968"/>
      <c r="CO149" s="2969"/>
      <c r="CP149" s="3"/>
      <c r="CQ149" s="2549" t="s">
        <v>4045</v>
      </c>
      <c r="CR149" s="25"/>
      <c r="CS149" s="25"/>
      <c r="CT149" s="2571" t="s">
        <v>4001</v>
      </c>
      <c r="CU149" s="162"/>
      <c r="CV149" s="3"/>
      <c r="CW149" s="10">
        <v>1</v>
      </c>
    </row>
    <row r="150" spans="1:101" ht="21" customHeight="1">
      <c r="A150" s="3"/>
      <c r="B150" s="3"/>
      <c r="C150" s="3"/>
      <c r="E150" s="3"/>
      <c r="F150" s="3"/>
      <c r="G150" s="3"/>
      <c r="H150" s="3"/>
      <c r="I150" s="3"/>
      <c r="J150" s="3"/>
      <c r="K150" s="3"/>
      <c r="L150" s="3"/>
      <c r="M150" s="605"/>
      <c r="N150" s="605"/>
      <c r="O150" s="3"/>
      <c r="P150" s="605"/>
      <c r="Q150" s="605"/>
      <c r="R150" s="605"/>
      <c r="AC150" s="605"/>
      <c r="AD150" s="605"/>
      <c r="AE150" s="605"/>
      <c r="AF150" s="605"/>
      <c r="AG150" s="605"/>
      <c r="AH150" s="605"/>
      <c r="AI150" s="605"/>
      <c r="AJ150" s="605"/>
      <c r="AK150" s="605"/>
      <c r="AL150" s="605"/>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176" cm="1">
        <f t="array" ref="BP150">SUMPRODUCT(LEN(BQ150:BW150))</f>
        <v>0</v>
      </c>
      <c r="BQ150" s="177"/>
      <c r="BR150" s="178"/>
      <c r="BS150" s="178"/>
      <c r="BT150" s="178"/>
      <c r="BU150" s="178"/>
      <c r="BV150" s="178"/>
      <c r="BW150" s="179"/>
      <c r="BX150" s="3"/>
      <c r="CB150" s="2969"/>
      <c r="CD150" s="2946" t="str">
        <f t="shared" si="86"/>
        <v/>
      </c>
      <c r="CE150" s="2950" t="str">
        <f t="shared" si="87"/>
        <v/>
      </c>
      <c r="CF150" s="2951" t="str">
        <f>IF(LEN(TRIM(CK150))&gt;0,MAX(CF29:CF149)+1,"")</f>
        <v/>
      </c>
      <c r="CG150" s="2906" t="str">
        <f>IFERROR(INDEX(CK30:CK299,MATCH(ROW()-ROW(CK30)+1,CF30:CF299,0)),"")</f>
        <v/>
      </c>
      <c r="CH150" s="336"/>
      <c r="CJ150" s="2370" t="str">
        <f>(SUBSTITUTE(SUBSTITUTE(CB50,CHAR(13)&amp;CHAR(10)," "),CHAR(10)," "))</f>
        <v/>
      </c>
      <c r="CK150" s="2907" t="str">
        <f>IF(OR(CJ151="",CJ152=""),"",IF(LEN(CJ151)&lt;=CJ152,CJ151,IFERROR(LEFT(CJ151,FIND("♦",SUBSTITUTE(LEFT(CJ151,CJ152+1)," ","♦",LEN(LEFT(CJ151,CJ152+1))-LEN(SUBSTITUTE(LEFT(CJ151,CJ152+1)," ",""))))),LEFT(CJ151,IFERROR(FIND(" ",CJ151)-1,LEN(CJ151))))))</f>
        <v/>
      </c>
      <c r="CL150" s="2908" t="str">
        <f>IF(CK150="","",TRIM(RIGHT(CJ151,LEN(CJ151)-LEN(CK150))))</f>
        <v/>
      </c>
      <c r="CM150" s="2952" t="str">
        <f>CC50</f>
        <v xml:space="preserve"> ◄ ligne 50</v>
      </c>
      <c r="CN150" s="2968"/>
      <c r="CO150" s="2969"/>
      <c r="CP150" s="3"/>
      <c r="CQ150" s="134"/>
      <c r="CR150" s="25"/>
      <c r="CS150" s="25"/>
      <c r="CT150" s="2481" t="s">
        <v>3992</v>
      </c>
      <c r="CU150" s="162"/>
      <c r="CV150" s="3"/>
      <c r="CW150" s="10">
        <v>1</v>
      </c>
    </row>
    <row r="151" spans="1:101" ht="21" customHeight="1">
      <c r="A151" s="3"/>
      <c r="B151" s="3"/>
      <c r="C151" s="3"/>
      <c r="E151" s="3"/>
      <c r="F151" s="3"/>
      <c r="G151" s="3"/>
      <c r="H151" s="3"/>
      <c r="I151" s="3"/>
      <c r="J151" s="3"/>
      <c r="K151" s="3"/>
      <c r="L151" s="3"/>
      <c r="M151" s="605"/>
      <c r="N151" s="605"/>
      <c r="O151" s="3"/>
      <c r="P151" s="605"/>
      <c r="Q151" s="605"/>
      <c r="R151" s="605"/>
      <c r="AC151" s="605"/>
      <c r="AD151" s="605"/>
      <c r="AE151" s="605"/>
      <c r="AF151" s="605"/>
      <c r="AG151" s="605"/>
      <c r="AH151" s="605"/>
      <c r="AI151" s="605"/>
      <c r="AJ151" s="605"/>
      <c r="AK151" s="605"/>
      <c r="AL151" s="605"/>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176" cm="1">
        <f t="array" ref="BP151">SUMPRODUCT(LEN(BQ151:BW151))</f>
        <v>0</v>
      </c>
      <c r="BQ151" s="177"/>
      <c r="BR151" s="178"/>
      <c r="BS151" s="178"/>
      <c r="BT151" s="178"/>
      <c r="BU151" s="178"/>
      <c r="BV151" s="178"/>
      <c r="BW151" s="179"/>
      <c r="BX151" s="3"/>
      <c r="CB151" s="2969"/>
      <c r="CD151" s="2946" t="str">
        <f t="shared" si="86"/>
        <v/>
      </c>
      <c r="CE151" s="2950" t="str">
        <f t="shared" si="87"/>
        <v/>
      </c>
      <c r="CF151" s="2951" t="str">
        <f>IF(LEN(TRIM(CK151))&gt;0,MAX(CF29:CF150)+1,"")</f>
        <v/>
      </c>
      <c r="CG151" s="2906" t="str">
        <f>IFERROR(INDEX(CK30:CK299,MATCH(ROW()-ROW(CK30)+1,CF30:CF299,0)),"")</f>
        <v/>
      </c>
      <c r="CH151" s="336"/>
      <c r="CJ151" s="2907" t="str">
        <f>TRIM(SUBSTITUTE(SUBSTITUTE(SUBSTITUTE(SUBSTITUTE(IF(OR(LEFT(CJ150,1)="-",LEFT(CJ150,1)="="),MID(CJ150,2,9999),CJ150),CHAR(160)," "),","," "),";"," "),"."," "))</f>
        <v/>
      </c>
      <c r="CK151" s="2908" t="str">
        <f>IF(OR(CL150="",CJ152=""),"",IF(LEN(CL150)&lt;=CJ152,CL150,IFERROR(LEFT(CL150,FIND("♦",SUBSTITUTE(LEFT(CL150,CJ152+1)," ","♦",LEN(LEFT(CL150,CJ152+1))-LEN(SUBSTITUTE(LEFT(CL150,CJ152+1)," ",""))))),LEFT(CL150,IFERROR(FIND(" ",CL150)-1,LEN(CL150))))))</f>
        <v/>
      </c>
      <c r="CL151" s="2908" t="str">
        <f>IF(CK151="","",TRIM(RIGHT(CL150,LEN(CL150)-LEN(CK151))))</f>
        <v/>
      </c>
      <c r="CM151" s="2974"/>
      <c r="CN151" s="2969"/>
      <c r="CO151" s="2969"/>
      <c r="CP151" s="3"/>
      <c r="CQ151" s="134"/>
      <c r="CR151" s="25"/>
      <c r="CS151" s="25"/>
      <c r="CT151" s="2481" t="s">
        <v>3989</v>
      </c>
      <c r="CU151" s="162"/>
      <c r="CV151" s="3"/>
      <c r="CW151" s="10">
        <v>1</v>
      </c>
    </row>
    <row r="152" spans="1:101" ht="21" customHeight="1">
      <c r="A152" s="3"/>
      <c r="B152" s="3"/>
      <c r="C152" s="3"/>
      <c r="E152" s="3"/>
      <c r="F152" s="3"/>
      <c r="G152" s="3"/>
      <c r="H152" s="3"/>
      <c r="I152" s="3"/>
      <c r="J152" s="3"/>
      <c r="K152" s="3"/>
      <c r="L152" s="3"/>
      <c r="M152" s="605"/>
      <c r="N152" s="605"/>
      <c r="O152" s="3"/>
      <c r="P152" s="605"/>
      <c r="Q152" s="605"/>
      <c r="R152" s="605"/>
      <c r="AC152" s="605"/>
      <c r="AD152" s="605"/>
      <c r="AE152" s="605"/>
      <c r="AF152" s="605"/>
      <c r="AG152" s="605"/>
      <c r="AH152" s="605"/>
      <c r="AI152" s="605"/>
      <c r="AJ152" s="605"/>
      <c r="AK152" s="605"/>
      <c r="AL152" s="605"/>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176" cm="1">
        <f t="array" ref="BP152">SUMPRODUCT(LEN(BQ152:BW152))</f>
        <v>0</v>
      </c>
      <c r="BQ152" s="177"/>
      <c r="BR152" s="178"/>
      <c r="BS152" s="178"/>
      <c r="BT152" s="178"/>
      <c r="BU152" s="178"/>
      <c r="BV152" s="178"/>
      <c r="BW152" s="179"/>
      <c r="BX152" s="3"/>
      <c r="CB152" s="2969"/>
      <c r="CD152" s="2946" t="str">
        <f t="shared" si="86"/>
        <v/>
      </c>
      <c r="CE152" s="2950" t="str">
        <f t="shared" si="87"/>
        <v/>
      </c>
      <c r="CF152" s="2951" t="str">
        <f>IF(LEN(TRIM(CK152))&gt;0,MAX(CF29:CF151)+1,"")</f>
        <v/>
      </c>
      <c r="CG152" s="2906" t="str">
        <f>IFERROR(INDEX(CK30:CK299,MATCH(ROW()-ROW(CK30)+1,CF30:CF299,0)),"")</f>
        <v/>
      </c>
      <c r="CH152" s="336"/>
      <c r="CJ152" s="2909">
        <f>CG17</f>
        <v>100</v>
      </c>
      <c r="CK152" s="2908" t="str">
        <f>IF(OR(CL151="",CJ152=""),"",IF(LEN(CL151)&lt;=CJ152,CL151,IFERROR(LEFT(CL151,FIND("♦",SUBSTITUTE(LEFT(CL151,CJ152+1)," ","♦",LEN(LEFT(CL151,CJ152+1))-LEN(SUBSTITUTE(LEFT(CL151,CJ152+1)," ",""))))),LEFT(CL151,IFERROR(FIND(" ",CL151)-1,LEN(CL151))))))</f>
        <v/>
      </c>
      <c r="CL152" s="2908" t="str">
        <f t="shared" ref="CL152:CL155" si="100">IF(CK152="","",TRIM(RIGHT(CL151,LEN(CL151)-LEN(CK152))))</f>
        <v/>
      </c>
      <c r="CM152" s="2974"/>
      <c r="CN152" s="2969"/>
      <c r="CO152" s="2969"/>
      <c r="CP152" s="3"/>
      <c r="CQ152" s="134"/>
      <c r="CR152" s="25"/>
      <c r="CS152" s="25"/>
      <c r="CT152" s="2481" t="s">
        <v>3994</v>
      </c>
      <c r="CU152" s="162"/>
      <c r="CV152" s="3"/>
      <c r="CW152" s="10">
        <v>1</v>
      </c>
    </row>
    <row r="153" spans="1:101" ht="21" customHeight="1">
      <c r="A153" s="3"/>
      <c r="B153" s="3"/>
      <c r="C153" s="3"/>
      <c r="E153" s="3"/>
      <c r="F153" s="3"/>
      <c r="G153" s="3"/>
      <c r="H153" s="3"/>
      <c r="I153" s="3"/>
      <c r="J153" s="3"/>
      <c r="K153" s="3"/>
      <c r="L153" s="3"/>
      <c r="M153" s="605"/>
      <c r="N153" s="605"/>
      <c r="O153" s="3"/>
      <c r="P153" s="605"/>
      <c r="Q153" s="605"/>
      <c r="R153" s="605"/>
      <c r="AC153" s="605"/>
      <c r="AD153" s="605"/>
      <c r="AE153" s="605"/>
      <c r="AF153" s="605"/>
      <c r="AG153" s="605"/>
      <c r="AH153" s="605"/>
      <c r="AI153" s="605"/>
      <c r="AJ153" s="605"/>
      <c r="AK153" s="605"/>
      <c r="AL153" s="605"/>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176" cm="1">
        <f t="array" ref="BP153">SUMPRODUCT(LEN(BQ153:BW153))</f>
        <v>0</v>
      </c>
      <c r="BQ153" s="177"/>
      <c r="BR153" s="178"/>
      <c r="BS153" s="178"/>
      <c r="BT153" s="178"/>
      <c r="BU153" s="178"/>
      <c r="BV153" s="178"/>
      <c r="BW153" s="179"/>
      <c r="BX153" s="3"/>
      <c r="CB153" s="2969"/>
      <c r="CD153" s="2946" t="str">
        <f t="shared" si="86"/>
        <v/>
      </c>
      <c r="CE153" s="2950" t="str">
        <f t="shared" si="87"/>
        <v/>
      </c>
      <c r="CF153" s="2951" t="str">
        <f>IF(LEN(TRIM(CK153))&gt;0,MAX(CF29:CF152)+1,"")</f>
        <v/>
      </c>
      <c r="CG153" s="2906" t="str">
        <f>IFERROR(INDEX(CK30:CK299,MATCH(ROW()-ROW(CK30)+1,CF30:CF299,0)),"")</f>
        <v/>
      </c>
      <c r="CH153" s="336"/>
      <c r="CJ153" s="2907"/>
      <c r="CK153" s="2908" t="str">
        <f>IF(OR(CL152="",CJ152=""),"",IF(LEN(CL152)&lt;=CJ152,CL152,IFERROR(LEFT(CL152,FIND("♦",SUBSTITUTE(LEFT(CL152,CJ152+1)," ","♦",LEN(LEFT(CL152,CJ152+1))-LEN(SUBSTITUTE(LEFT(CL152,CJ152+1)," ",""))))),LEFT(CL152,IFERROR(FIND(" ",CL152)-1,LEN(CL152))))))</f>
        <v/>
      </c>
      <c r="CL153" s="2908" t="str">
        <f t="shared" si="100"/>
        <v/>
      </c>
      <c r="CM153" s="2974"/>
      <c r="CN153" s="2969"/>
      <c r="CO153" s="2969"/>
      <c r="CP153" s="3"/>
      <c r="CQ153" s="134"/>
      <c r="CR153" s="25"/>
      <c r="CS153" s="25"/>
      <c r="CT153" s="25"/>
      <c r="CU153" s="162"/>
      <c r="CV153" s="3"/>
      <c r="CW153" s="10">
        <v>1</v>
      </c>
    </row>
    <row r="154" spans="1:101" ht="21" customHeight="1">
      <c r="A154" s="3"/>
      <c r="B154" s="3"/>
      <c r="C154" s="3"/>
      <c r="E154" s="3"/>
      <c r="F154" s="3"/>
      <c r="G154" s="3"/>
      <c r="H154" s="3"/>
      <c r="I154" s="3"/>
      <c r="J154" s="3"/>
      <c r="K154" s="3"/>
      <c r="L154" s="3"/>
      <c r="M154" s="605"/>
      <c r="N154" s="605"/>
      <c r="O154" s="3"/>
      <c r="P154" s="605"/>
      <c r="Q154" s="605"/>
      <c r="R154" s="605"/>
      <c r="AC154" s="605"/>
      <c r="AD154" s="605"/>
      <c r="AE154" s="605"/>
      <c r="AF154" s="605"/>
      <c r="AG154" s="605"/>
      <c r="AH154" s="605"/>
      <c r="AI154" s="605"/>
      <c r="AJ154" s="605"/>
      <c r="AK154" s="605"/>
      <c r="AL154" s="605"/>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176" cm="1">
        <f t="array" ref="BP154">SUMPRODUCT(LEN(BQ154:BW154))</f>
        <v>0</v>
      </c>
      <c r="BQ154" s="177"/>
      <c r="BR154" s="178"/>
      <c r="BS154" s="178"/>
      <c r="BT154" s="178"/>
      <c r="BU154" s="178"/>
      <c r="BV154" s="178"/>
      <c r="BW154" s="179"/>
      <c r="BX154" s="3"/>
      <c r="CB154" s="2969"/>
      <c r="CD154" s="2946" t="str">
        <f t="shared" si="86"/>
        <v/>
      </c>
      <c r="CE154" s="2950" t="str">
        <f t="shared" si="87"/>
        <v/>
      </c>
      <c r="CF154" s="2951" t="str">
        <f>IF(LEN(TRIM(CK154))&gt;0,MAX(CF29:CF153)+1,"")</f>
        <v/>
      </c>
      <c r="CG154" s="2906" t="str">
        <f>IFERROR(INDEX(CK30:CK299,MATCH(ROW()-ROW(CK30)+1,CF30:CF299,0)),"")</f>
        <v/>
      </c>
      <c r="CH154" s="336"/>
      <c r="CJ154" s="2958"/>
      <c r="CK154" s="2908" t="str">
        <f>IF(OR(CL153="",CJ152=""),"",IF(LEN(CL153)&lt;=CJ152,CL153,IFERROR(LEFT(CL153,FIND("♦",SUBSTITUTE(LEFT(CL153,CJ152+1)," ","♦",LEN(LEFT(CL153,CJ152+1))-LEN(SUBSTITUTE(LEFT(CL153,CJ152+1)," ",""))))),LEFT(CL153,IFERROR(FIND(" ",CL153)-1,LEN(CL153))))))</f>
        <v/>
      </c>
      <c r="CL154" s="2908" t="str">
        <f t="shared" si="100"/>
        <v/>
      </c>
      <c r="CM154" s="2974"/>
      <c r="CN154" s="2969"/>
      <c r="CO154" s="2969"/>
      <c r="CP154" s="3"/>
      <c r="CQ154" s="2549" t="s">
        <v>4034</v>
      </c>
      <c r="CT154" s="25"/>
      <c r="CU154" s="162"/>
      <c r="CV154" s="3"/>
      <c r="CW154" s="10">
        <v>1</v>
      </c>
    </row>
    <row r="155" spans="1:101" ht="21" customHeight="1">
      <c r="A155" s="3"/>
      <c r="B155" s="3"/>
      <c r="C155" s="3"/>
      <c r="E155" s="3"/>
      <c r="F155" s="3"/>
      <c r="G155" s="3"/>
      <c r="H155" s="3"/>
      <c r="I155" s="3"/>
      <c r="J155" s="3"/>
      <c r="K155" s="3"/>
      <c r="L155" s="3"/>
      <c r="M155" s="605"/>
      <c r="N155" s="605"/>
      <c r="O155" s="3"/>
      <c r="P155" s="605"/>
      <c r="Q155" s="605"/>
      <c r="R155" s="605"/>
      <c r="AC155" s="605"/>
      <c r="AD155" s="605"/>
      <c r="AE155" s="605"/>
      <c r="AF155" s="605"/>
      <c r="AG155" s="605"/>
      <c r="AH155" s="605"/>
      <c r="AI155" s="605"/>
      <c r="AJ155" s="605"/>
      <c r="AK155" s="605"/>
      <c r="AL155" s="605"/>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176" cm="1">
        <f t="array" ref="BP155">SUMPRODUCT(LEN(BQ155:BW155))</f>
        <v>0</v>
      </c>
      <c r="BQ155" s="177"/>
      <c r="BR155" s="178"/>
      <c r="BS155" s="178"/>
      <c r="BT155" s="178"/>
      <c r="BU155" s="178"/>
      <c r="BV155" s="178"/>
      <c r="BW155" s="179"/>
      <c r="BX155" s="3"/>
      <c r="CB155" s="2969"/>
      <c r="CD155" s="2946" t="str">
        <f t="shared" si="86"/>
        <v/>
      </c>
      <c r="CE155" s="2950" t="str">
        <f t="shared" si="87"/>
        <v/>
      </c>
      <c r="CF155" s="2951" t="str">
        <f>IF(LEN(TRIM(CK155))&gt;0,MAX(CF29:CF154)+1,"")</f>
        <v/>
      </c>
      <c r="CG155" s="2906" t="str">
        <f>IFERROR(INDEX(CK30:CK299,MATCH(ROW()-ROW(CK30)+1,CF30:CF299,0)),"")</f>
        <v/>
      </c>
      <c r="CH155" s="336"/>
      <c r="CJ155" s="2959"/>
      <c r="CK155" s="2908" t="str">
        <f>IF(OR(CL154="",CJ152=""),"",IF(LEN(CL154)&lt;=CJ152,CL154,IFERROR(LEFT(CL154,FIND("♦",SUBSTITUTE(LEFT(CL154,CJ152+1)," ","♦",LEN(LEFT(CL154,CJ152+1))-LEN(SUBSTITUTE(LEFT(CL154,CJ152+1)," ",""))))),LEFT(CL154,IFERROR(FIND(" ",CL154)-1,LEN(CL154))))))</f>
        <v/>
      </c>
      <c r="CL155" s="2908" t="str">
        <f t="shared" si="100"/>
        <v/>
      </c>
      <c r="CM155" s="2974"/>
      <c r="CN155" s="2969"/>
      <c r="CO155" s="2969"/>
      <c r="CP155" s="3"/>
      <c r="CQ155" s="2596" t="s">
        <v>4035</v>
      </c>
      <c r="CR155" s="2597" t="s">
        <v>4037</v>
      </c>
      <c r="CS155" s="2598"/>
      <c r="CT155" s="25"/>
      <c r="CU155" s="162"/>
      <c r="CV155" s="3"/>
      <c r="CW155" s="10">
        <v>1</v>
      </c>
    </row>
    <row r="156" spans="1:101" ht="21" customHeight="1">
      <c r="A156" s="3"/>
      <c r="B156" s="3"/>
      <c r="C156" s="3"/>
      <c r="E156" s="3"/>
      <c r="F156" s="3"/>
      <c r="G156" s="3"/>
      <c r="H156" s="3"/>
      <c r="I156" s="3"/>
      <c r="J156" s="3"/>
      <c r="K156" s="3"/>
      <c r="L156" s="3"/>
      <c r="M156" s="605"/>
      <c r="N156" s="605"/>
      <c r="O156" s="3"/>
      <c r="P156" s="605"/>
      <c r="Q156" s="605"/>
      <c r="R156" s="605"/>
      <c r="S156" s="605"/>
      <c r="T156" s="605"/>
      <c r="U156" s="605"/>
      <c r="V156" s="605"/>
      <c r="W156" s="605"/>
      <c r="X156" s="605"/>
      <c r="Y156" s="605"/>
      <c r="Z156" s="605"/>
      <c r="AA156" s="605"/>
      <c r="AB156" s="605"/>
      <c r="AC156" s="605"/>
      <c r="AD156" s="605"/>
      <c r="AE156" s="605"/>
      <c r="AF156" s="605"/>
      <c r="AG156" s="605"/>
      <c r="AH156" s="605"/>
      <c r="AI156" s="605"/>
      <c r="AJ156" s="605"/>
      <c r="AK156" s="605"/>
      <c r="AL156" s="605"/>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176" cm="1">
        <f t="array" ref="BP156">SUMPRODUCT(LEN(BQ156:BW156))</f>
        <v>0</v>
      </c>
      <c r="BQ156" s="177"/>
      <c r="BR156" s="178"/>
      <c r="BS156" s="178"/>
      <c r="BT156" s="178"/>
      <c r="BU156" s="178"/>
      <c r="BV156" s="178"/>
      <c r="BW156" s="179"/>
      <c r="BX156" s="3"/>
      <c r="CB156" s="2969"/>
      <c r="CD156" s="2946" t="str">
        <f t="shared" si="86"/>
        <v/>
      </c>
      <c r="CE156" s="2950" t="str">
        <f t="shared" si="87"/>
        <v/>
      </c>
      <c r="CF156" s="2951" t="str">
        <f>IF(LEN(TRIM(CK156))&gt;0,MAX(CF29:CF155)+1,"")</f>
        <v/>
      </c>
      <c r="CG156" s="2906" t="str">
        <f>IFERROR(INDEX(CK30:CK299,MATCH(ROW()-ROW(CK30)+1,CF30:CF299,0)),"")</f>
        <v/>
      </c>
      <c r="CH156" s="336"/>
      <c r="CJ156" s="2370" t="str">
        <f>(SUBSTITUTE(SUBSTITUTE(CB51,CHAR(13)&amp;CHAR(10)," "),CHAR(10)," "))</f>
        <v/>
      </c>
      <c r="CK156" s="2960" t="str">
        <f>IF(OR(CJ157="",CJ158=""),"",IF(LEN(CJ157)&lt;=CJ158,CJ157,IFERROR(LEFT(CJ157,FIND("♦",SUBSTITUTE(LEFT(CJ157,CJ158+1)," ","♦",LEN(LEFT(CJ157,CJ158+1))-LEN(SUBSTITUTE(LEFT(CJ157,CJ158+1)," ",""))))),LEFT(CJ157,IFERROR(FIND(" ",CJ157)-1,LEN(CJ157))))))</f>
        <v/>
      </c>
      <c r="CL156" s="2961" t="str">
        <f>IF(CK156="","",TRIM(RIGHT(CJ157,LEN(CJ157)-LEN(CK156))))</f>
        <v/>
      </c>
      <c r="CM156" s="2952" t="str">
        <f>CC51</f>
        <v xml:space="preserve"> ◄ ligne 51</v>
      </c>
      <c r="CN156" s="2969"/>
      <c r="CO156" s="2969"/>
      <c r="CP156" s="3"/>
      <c r="CQ156" s="336" t="str">
        <f t="shared" ref="CQ156:CQ164" si="101">TRIM(LEFT(CR156,FIND(" .",CR156&amp;" .")-1))</f>
        <v>Navarin d’agneau</v>
      </c>
      <c r="CR156" t="s">
        <v>4010</v>
      </c>
      <c r="CT156" s="25"/>
      <c r="CU156" s="162"/>
      <c r="CV156" s="3"/>
      <c r="CW156" s="10">
        <v>1</v>
      </c>
    </row>
    <row r="157" spans="1:101" ht="21" customHeight="1">
      <c r="A157" s="3"/>
      <c r="B157" s="3"/>
      <c r="C157" s="3"/>
      <c r="E157" s="3"/>
      <c r="F157" s="3"/>
      <c r="G157" s="3"/>
      <c r="H157" s="3"/>
      <c r="I157" s="3"/>
      <c r="J157" s="3"/>
      <c r="K157" s="3"/>
      <c r="L157" s="3"/>
      <c r="M157" s="605"/>
      <c r="N157" s="605"/>
      <c r="O157" s="3"/>
      <c r="P157" s="605"/>
      <c r="Q157" s="605"/>
      <c r="R157" s="605"/>
      <c r="S157" s="605"/>
      <c r="T157" s="605"/>
      <c r="U157" s="605"/>
      <c r="V157" s="605"/>
      <c r="W157" s="605"/>
      <c r="X157" s="605"/>
      <c r="Y157" s="605"/>
      <c r="Z157" s="605"/>
      <c r="AA157" s="605"/>
      <c r="AB157" s="605"/>
      <c r="AC157" s="605"/>
      <c r="AD157" s="605"/>
      <c r="AE157" s="605"/>
      <c r="AF157" s="605"/>
      <c r="AG157" s="605"/>
      <c r="AH157" s="605"/>
      <c r="AI157" s="605"/>
      <c r="AJ157" s="605"/>
      <c r="AK157" s="605"/>
      <c r="AL157" s="605"/>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176" cm="1">
        <f t="array" ref="BP157">SUMPRODUCT(LEN(BQ157:BW157))</f>
        <v>0</v>
      </c>
      <c r="BQ157" s="177"/>
      <c r="BR157" s="178"/>
      <c r="BS157" s="178"/>
      <c r="BT157" s="178"/>
      <c r="BU157" s="178"/>
      <c r="BV157" s="178"/>
      <c r="BW157" s="179"/>
      <c r="BX157" s="3"/>
      <c r="CB157" s="2969"/>
      <c r="CD157" s="2946" t="str">
        <f t="shared" si="86"/>
        <v/>
      </c>
      <c r="CE157" s="2950" t="str">
        <f t="shared" si="87"/>
        <v/>
      </c>
      <c r="CF157" s="2951" t="str">
        <f>IF(LEN(TRIM(CK157))&gt;0,MAX(CF29:CF156)+1,"")</f>
        <v/>
      </c>
      <c r="CG157" s="2906" t="str">
        <f>IFERROR(INDEX(CK30:CK299,MATCH(ROW()-ROW(CK30)+1,CF30:CF299,0)),"")</f>
        <v/>
      </c>
      <c r="CH157" s="336"/>
      <c r="CJ157" s="2960" t="str">
        <f>TRIM(SUBSTITUTE(SUBSTITUTE(SUBSTITUTE(SUBSTITUTE(IF(OR(LEFT(CJ156,1)="-",LEFT(CJ156,1)="="),MID(CJ156,2,9999),CJ156),CHAR(160)," "),","," "),";"," "),"."," "))</f>
        <v/>
      </c>
      <c r="CK157" s="2961" t="str">
        <f>IF(OR(CL156="",CJ158=""),"",IF(LEN(CL156)&lt;=CJ158,CL156,IFERROR(LEFT(CL156,FIND("♦",SUBSTITUTE(LEFT(CL156,CJ158+1)," ","♦",LEN(LEFT(CL156,CJ158+1))-LEN(SUBSTITUTE(LEFT(CL156,CJ158+1)," ",""))))),LEFT(CL156,IFERROR(FIND(" ",CL156)-1,LEN(CL156))))))</f>
        <v/>
      </c>
      <c r="CL157" s="2961" t="str">
        <f>IF(CK157="","",TRIM(RIGHT(CL156,LEN(CL156)-LEN(CK157))))</f>
        <v/>
      </c>
      <c r="CM157" s="2975"/>
      <c r="CN157" s="2969"/>
      <c r="CO157" s="2969"/>
      <c r="CP157" s="3"/>
      <c r="CQ157" s="336" t="str">
        <f t="shared" si="101"/>
        <v>Éléments pour la cuisson du navarin</v>
      </c>
      <c r="CR157" t="s">
        <v>4011</v>
      </c>
      <c r="CT157" s="25"/>
      <c r="CU157" s="162"/>
      <c r="CV157" s="3"/>
      <c r="CW157" s="10">
        <v>1</v>
      </c>
    </row>
    <row r="158" spans="1:101" ht="21" customHeight="1">
      <c r="A158" s="3"/>
      <c r="B158" s="3"/>
      <c r="C158" s="3"/>
      <c r="E158" s="3"/>
      <c r="F158" s="3"/>
      <c r="G158" s="3"/>
      <c r="H158" s="3"/>
      <c r="I158" s="3"/>
      <c r="J158" s="3"/>
      <c r="K158" s="3"/>
      <c r="L158" s="3"/>
      <c r="M158" s="605"/>
      <c r="N158" s="605"/>
      <c r="O158" s="3"/>
      <c r="P158" s="605"/>
      <c r="Q158" s="605"/>
      <c r="R158" s="605"/>
      <c r="S158" s="605"/>
      <c r="T158" s="605"/>
      <c r="U158" s="605"/>
      <c r="V158" s="605"/>
      <c r="W158" s="605"/>
      <c r="X158" s="605"/>
      <c r="Y158" s="605"/>
      <c r="Z158" s="605"/>
      <c r="AA158" s="605"/>
      <c r="AB158" s="605"/>
      <c r="AC158" s="605"/>
      <c r="AD158" s="605"/>
      <c r="AE158" s="605"/>
      <c r="AF158" s="605"/>
      <c r="AG158" s="605"/>
      <c r="AH158" s="605"/>
      <c r="AI158" s="605"/>
      <c r="AJ158" s="605"/>
      <c r="AK158" s="605"/>
      <c r="AL158" s="605"/>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176" cm="1">
        <f t="array" ref="BP158">SUMPRODUCT(LEN(BQ158:BW158))</f>
        <v>0</v>
      </c>
      <c r="BQ158" s="177"/>
      <c r="BR158" s="178"/>
      <c r="BS158" s="178"/>
      <c r="BT158" s="178"/>
      <c r="BU158" s="178"/>
      <c r="BV158" s="178"/>
      <c r="BW158" s="179"/>
      <c r="BX158" s="3"/>
      <c r="CB158" s="2969"/>
      <c r="CD158" s="2946" t="str">
        <f t="shared" si="86"/>
        <v/>
      </c>
      <c r="CE158" s="2950" t="str">
        <f t="shared" si="87"/>
        <v/>
      </c>
      <c r="CF158" s="2951" t="str">
        <f>IF(LEN(TRIM(CK158))&gt;0,MAX(CF29:CF157)+1,"")</f>
        <v/>
      </c>
      <c r="CG158" s="2906" t="str">
        <f>IFERROR(INDEX(CK30:CK299,MATCH(ROW()-ROW(CK30)+1,CF30:CF299,0)),"")</f>
        <v/>
      </c>
      <c r="CH158" s="336"/>
      <c r="CJ158" s="2909">
        <f>CG17</f>
        <v>100</v>
      </c>
      <c r="CK158" s="2961" t="str">
        <f>IF(OR(CL157="",CJ158=""),"",IF(LEN(CL157)&lt;=CJ158,CL157,IFERROR(LEFT(CL157,FIND("♦",SUBSTITUTE(LEFT(CL157,CJ158+1)," ","♦",LEN(LEFT(CL157,CJ158+1))-LEN(SUBSTITUTE(LEFT(CL157,CJ158+1)," ",""))))),LEFT(CL157,IFERROR(FIND(" ",CL157)-1,LEN(CL157))))))</f>
        <v/>
      </c>
      <c r="CL158" s="2961" t="str">
        <f t="shared" ref="CL158:CL161" si="102">IF(CK158="","",TRIM(RIGHT(CL157,LEN(CL157)-LEN(CK158))))</f>
        <v/>
      </c>
      <c r="CM158" s="2975"/>
      <c r="CN158" s="2969"/>
      <c r="CO158" s="2969"/>
      <c r="CP158" s="3"/>
      <c r="CQ158" s="336" t="str">
        <f t="shared" si="101"/>
        <v>Oignons</v>
      </c>
      <c r="CR158" t="s">
        <v>4012</v>
      </c>
      <c r="CT158" s="25"/>
      <c r="CU158" s="162"/>
      <c r="CV158" s="3"/>
      <c r="CW158" s="10">
        <v>1</v>
      </c>
    </row>
    <row r="159" spans="1:101" ht="21" customHeight="1">
      <c r="A159" s="3"/>
      <c r="B159" s="3"/>
      <c r="C159" s="3"/>
      <c r="E159" s="3"/>
      <c r="F159" s="3"/>
      <c r="G159" s="3"/>
      <c r="H159" s="3"/>
      <c r="I159" s="3"/>
      <c r="J159" s="3"/>
      <c r="K159" s="3"/>
      <c r="L159" s="3"/>
      <c r="M159" s="605"/>
      <c r="N159" s="605"/>
      <c r="O159" s="3"/>
      <c r="P159" s="605"/>
      <c r="Q159" s="605"/>
      <c r="R159" s="605"/>
      <c r="S159" s="605"/>
      <c r="T159" s="605"/>
      <c r="U159" s="605"/>
      <c r="V159" s="605"/>
      <c r="W159" s="605"/>
      <c r="X159" s="605"/>
      <c r="Y159" s="605"/>
      <c r="Z159" s="605"/>
      <c r="AA159" s="605"/>
      <c r="AB159" s="605"/>
      <c r="AC159" s="605"/>
      <c r="AD159" s="605"/>
      <c r="AE159" s="605"/>
      <c r="AF159" s="605"/>
      <c r="AG159" s="605"/>
      <c r="AH159" s="605"/>
      <c r="AI159" s="605"/>
      <c r="AJ159" s="605"/>
      <c r="AK159" s="605"/>
      <c r="AL159" s="605"/>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176" cm="1">
        <f t="array" ref="BP159">SUMPRODUCT(LEN(BQ159:BW159))</f>
        <v>0</v>
      </c>
      <c r="BQ159" s="177"/>
      <c r="BR159" s="178"/>
      <c r="BS159" s="178"/>
      <c r="BT159" s="178"/>
      <c r="BU159" s="178"/>
      <c r="BV159" s="178"/>
      <c r="BW159" s="179"/>
      <c r="BX159" s="3"/>
      <c r="CB159" s="2969"/>
      <c r="CD159" s="2946" t="str">
        <f t="shared" si="86"/>
        <v/>
      </c>
      <c r="CE159" s="2950" t="str">
        <f t="shared" si="87"/>
        <v/>
      </c>
      <c r="CF159" s="2951" t="str">
        <f>IF(LEN(TRIM(CK159))&gt;0,MAX(CF29:CF158)+1,"")</f>
        <v/>
      </c>
      <c r="CG159" s="2906" t="str">
        <f>IFERROR(INDEX(CK30:CK299,MATCH(ROW()-ROW(CK30)+1,CF30:CF299,0)),"")</f>
        <v/>
      </c>
      <c r="CH159" s="336"/>
      <c r="CJ159" s="2960"/>
      <c r="CK159" s="2961" t="str">
        <f>IF(OR(CL158="",CJ158=""),"",IF(LEN(CL158)&lt;=CJ158,CL158,IFERROR(LEFT(CL158,FIND("♦",SUBSTITUTE(LEFT(CL158,CJ158+1)," ","♦",LEN(LEFT(CL158,CJ158+1))-LEN(SUBSTITUTE(LEFT(CL158,CJ158+1)," ",""))))),LEFT(CL158,IFERROR(FIND(" ",CL158)-1,LEN(CL158))))))</f>
        <v/>
      </c>
      <c r="CL159" s="2961" t="str">
        <f t="shared" si="102"/>
        <v/>
      </c>
      <c r="CM159" s="2975"/>
      <c r="CN159" s="2969"/>
      <c r="CO159" s="2969"/>
      <c r="CP159" s="3"/>
      <c r="CQ159" s="336" t="str">
        <f t="shared" si="101"/>
        <v>Concentré de tomate</v>
      </c>
      <c r="CR159" t="s">
        <v>4013</v>
      </c>
      <c r="CT159" s="25"/>
      <c r="CU159" s="162"/>
      <c r="CV159" s="3"/>
      <c r="CW159" s="10">
        <v>1</v>
      </c>
    </row>
    <row r="160" spans="1:101" ht="21" customHeight="1">
      <c r="A160" s="3"/>
      <c r="B160" s="3"/>
      <c r="C160" s="3"/>
      <c r="E160" s="3"/>
      <c r="F160" s="3"/>
      <c r="G160" s="3"/>
      <c r="H160" s="3"/>
      <c r="I160" s="3"/>
      <c r="J160" s="3"/>
      <c r="K160" s="3"/>
      <c r="L160" s="3"/>
      <c r="M160" s="605"/>
      <c r="N160" s="605"/>
      <c r="O160" s="3"/>
      <c r="P160" s="605"/>
      <c r="Q160" s="605"/>
      <c r="R160" s="605"/>
      <c r="S160" s="605"/>
      <c r="T160" s="605"/>
      <c r="U160" s="605"/>
      <c r="V160" s="605"/>
      <c r="W160" s="605"/>
      <c r="X160" s="605"/>
      <c r="Y160" s="605"/>
      <c r="Z160" s="605"/>
      <c r="AA160" s="605"/>
      <c r="AB160" s="605"/>
      <c r="AC160" s="605"/>
      <c r="AD160" s="605"/>
      <c r="AE160" s="605"/>
      <c r="AF160" s="605"/>
      <c r="AG160" s="605"/>
      <c r="AH160" s="605"/>
      <c r="AI160" s="605"/>
      <c r="AJ160" s="605"/>
      <c r="AK160" s="605"/>
      <c r="AL160" s="605"/>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176" cm="1">
        <f t="array" ref="BP160">SUMPRODUCT(LEN(BQ160:BW160))</f>
        <v>0</v>
      </c>
      <c r="BQ160" s="177"/>
      <c r="BR160" s="178"/>
      <c r="BS160" s="178"/>
      <c r="BT160" s="178"/>
      <c r="BU160" s="178"/>
      <c r="BV160" s="178"/>
      <c r="BW160" s="179"/>
      <c r="BX160" s="3"/>
      <c r="CB160" s="2969"/>
      <c r="CD160" s="2946" t="str">
        <f t="shared" ref="CD160:CD223" si="103">IF(CG160="","",(LEN(TRIM(SUBSTITUTE(CG160,CHAR(160)," ")))-LEN(SUBSTITUTE(TRIM(SUBSTITUTE(CG160,CHAR(160)," "))," ",""))+1)&amp;" mot"&amp;IF((LEN(TRIM(SUBSTITUTE(CG160,CHAR(160)," ")))-LEN(SUBSTITUTE(TRIM(SUBSTITUTE(CG160,CHAR(160)," "))," ",""))+1)&gt;1,"s",""))</f>
        <v/>
      </c>
      <c r="CE160" s="2950" t="str">
        <f t="shared" ref="CE160:CE223" si="104">IF(CG160="","",LEN(TRIM(SUBSTITUTE(CG160,CHAR(160),"")))&amp;" car. ►")</f>
        <v/>
      </c>
      <c r="CF160" s="2951" t="str">
        <f>IF(LEN(TRIM(CK160))&gt;0,MAX(CF29:CF159)+1,"")</f>
        <v/>
      </c>
      <c r="CG160" s="2906" t="str">
        <f>IFERROR(INDEX(CK30:CK299,MATCH(ROW()-ROW(CK30)+1,CF30:CF299,0)),"")</f>
        <v/>
      </c>
      <c r="CH160" s="336"/>
      <c r="CJ160" s="2963"/>
      <c r="CK160" s="2961" t="str">
        <f>IF(OR(CL159="",CJ158=""),"",IF(LEN(CL159)&lt;=CJ158,CL159,IFERROR(LEFT(CL159,FIND("♦",SUBSTITUTE(LEFT(CL159,CJ158+1)," ","♦",LEN(LEFT(CL159,CJ158+1))-LEN(SUBSTITUTE(LEFT(CL159,CJ158+1)," ",""))))),LEFT(CL159,IFERROR(FIND(" ",CL159)-1,LEN(CL159))))))</f>
        <v/>
      </c>
      <c r="CL160" s="2961" t="str">
        <f t="shared" si="102"/>
        <v/>
      </c>
      <c r="CM160" s="2975"/>
      <c r="CN160" s="2969"/>
      <c r="CO160" s="2969"/>
      <c r="CP160" s="3"/>
      <c r="CQ160" s="336" t="str">
        <f t="shared" si="101"/>
        <v>Ail haché surgelé</v>
      </c>
      <c r="CR160" t="s">
        <v>4014</v>
      </c>
      <c r="CT160" s="25"/>
      <c r="CU160" s="162"/>
      <c r="CV160" s="3"/>
      <c r="CW160" s="10">
        <v>1</v>
      </c>
    </row>
    <row r="161" spans="1:101" ht="21" customHeight="1">
      <c r="A161" s="3"/>
      <c r="B161" s="3"/>
      <c r="C161" s="3"/>
      <c r="E161" s="3"/>
      <c r="F161" s="3"/>
      <c r="G161" s="3"/>
      <c r="H161" s="3"/>
      <c r="I161" s="3"/>
      <c r="J161" s="3"/>
      <c r="K161" s="3"/>
      <c r="L161" s="3"/>
      <c r="M161" s="605"/>
      <c r="N161" s="605"/>
      <c r="O161" s="3"/>
      <c r="P161" s="605"/>
      <c r="Q161" s="605"/>
      <c r="R161" s="605"/>
      <c r="S161" s="605"/>
      <c r="T161" s="605"/>
      <c r="U161" s="605"/>
      <c r="V161" s="605"/>
      <c r="W161" s="605"/>
      <c r="X161" s="605"/>
      <c r="Y161" s="605"/>
      <c r="Z161" s="605"/>
      <c r="AA161" s="605"/>
      <c r="AB161" s="605"/>
      <c r="AC161" s="605"/>
      <c r="AD161" s="605"/>
      <c r="AE161" s="605"/>
      <c r="AF161" s="605"/>
      <c r="AG161" s="605"/>
      <c r="AH161" s="605"/>
      <c r="AI161" s="605"/>
      <c r="AJ161" s="605"/>
      <c r="AK161" s="605"/>
      <c r="AL161" s="605"/>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176" cm="1">
        <f t="array" ref="BP161">SUMPRODUCT(LEN(BQ161:BW161))</f>
        <v>0</v>
      </c>
      <c r="BQ161" s="177"/>
      <c r="BR161" s="178"/>
      <c r="BS161" s="178"/>
      <c r="BT161" s="178"/>
      <c r="BU161" s="178"/>
      <c r="BV161" s="178"/>
      <c r="BW161" s="179"/>
      <c r="BX161" s="3"/>
      <c r="CB161" s="2969"/>
      <c r="CD161" s="2946" t="str">
        <f t="shared" si="103"/>
        <v/>
      </c>
      <c r="CE161" s="2950" t="str">
        <f t="shared" si="104"/>
        <v/>
      </c>
      <c r="CF161" s="2951" t="str">
        <f>IF(LEN(TRIM(CK161))&gt;0,MAX(CF29:CF160)+1,"")</f>
        <v/>
      </c>
      <c r="CG161" s="2906" t="str">
        <f>IFERROR(INDEX(CK30:CK299,MATCH(ROW()-ROW(CK30)+1,CF30:CF299,0)),"")</f>
        <v/>
      </c>
      <c r="CH161" s="336"/>
      <c r="CJ161" s="2964"/>
      <c r="CK161" s="2961" t="str">
        <f>IF(OR(CL160="",CJ158=""),"",IF(LEN(CL160)&lt;=CJ158,CL160,IFERROR(LEFT(CL160,FIND("♦",SUBSTITUTE(LEFT(CL160,CJ158+1)," ","♦",LEN(LEFT(CL160,CJ158+1))-LEN(SUBSTITUTE(LEFT(CL160,CJ158+1)," ",""))))),LEFT(CL160,IFERROR(FIND(" ",CL160)-1,LEN(CL160))))))</f>
        <v/>
      </c>
      <c r="CL161" s="2961" t="str">
        <f t="shared" si="102"/>
        <v/>
      </c>
      <c r="CM161" s="2975"/>
      <c r="CN161" s="2969"/>
      <c r="CO161" s="2969"/>
      <c r="CP161" s="3"/>
      <c r="CQ161" s="336" t="str">
        <f t="shared" si="101"/>
        <v>Farine</v>
      </c>
      <c r="CR161" t="s">
        <v>4015</v>
      </c>
      <c r="CT161" s="25"/>
      <c r="CU161" s="162"/>
      <c r="CV161" s="3"/>
      <c r="CW161" s="10">
        <v>1</v>
      </c>
    </row>
    <row r="162" spans="1:101" ht="21" customHeight="1">
      <c r="A162" s="3"/>
      <c r="B162" s="3"/>
      <c r="C162" s="3"/>
      <c r="E162" s="3"/>
      <c r="F162" s="3"/>
      <c r="G162" s="3"/>
      <c r="H162" s="3"/>
      <c r="I162" s="3"/>
      <c r="J162" s="3"/>
      <c r="K162" s="3"/>
      <c r="L162" s="3"/>
      <c r="M162" s="605"/>
      <c r="N162" s="605"/>
      <c r="O162" s="3"/>
      <c r="P162" s="605"/>
      <c r="Q162" s="605"/>
      <c r="R162" s="605"/>
      <c r="S162" s="605"/>
      <c r="T162" s="605"/>
      <c r="U162" s="605"/>
      <c r="V162" s="605"/>
      <c r="W162" s="605"/>
      <c r="X162" s="605"/>
      <c r="Y162" s="605"/>
      <c r="Z162" s="605"/>
      <c r="AA162" s="605"/>
      <c r="AB162" s="605"/>
      <c r="AC162" s="605"/>
      <c r="AD162" s="605"/>
      <c r="AE162" s="605"/>
      <c r="AF162" s="605"/>
      <c r="AG162" s="605"/>
      <c r="AH162" s="605"/>
      <c r="AI162" s="605"/>
      <c r="AJ162" s="605"/>
      <c r="AK162" s="605"/>
      <c r="AL162" s="605"/>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176" cm="1">
        <f t="array" ref="BP162">SUMPRODUCT(LEN(BQ162:BW162))</f>
        <v>0</v>
      </c>
      <c r="BQ162" s="177"/>
      <c r="BR162" s="178"/>
      <c r="BS162" s="178"/>
      <c r="BT162" s="178"/>
      <c r="BU162" s="178"/>
      <c r="BV162" s="178"/>
      <c r="BW162" s="179"/>
      <c r="BX162" s="3"/>
      <c r="CB162" s="2969"/>
      <c r="CD162" s="2946" t="str">
        <f t="shared" si="103"/>
        <v/>
      </c>
      <c r="CE162" s="2950" t="str">
        <f t="shared" si="104"/>
        <v/>
      </c>
      <c r="CF162" s="2951" t="str">
        <f>IF(LEN(TRIM(CK162))&gt;0,MAX(CF29:CF161)+1,"")</f>
        <v/>
      </c>
      <c r="CG162" s="2906" t="str">
        <f>IFERROR(INDEX(CK30:CK299,MATCH(ROW()-ROW(CK30)+1,CF30:CF299,0)),"")</f>
        <v/>
      </c>
      <c r="CH162" s="336"/>
      <c r="CJ162" s="2370" t="str">
        <f>(SUBSTITUTE(SUBSTITUTE(CB52,CHAR(13)&amp;CHAR(10)," "),CHAR(10)," "))</f>
        <v/>
      </c>
      <c r="CK162" s="2907" t="str">
        <f>IF(OR(CJ163="",CJ164=""),"",IF(LEN(CJ163)&lt;=CJ164,CJ163,IFERROR(LEFT(CJ163,FIND("♦",SUBSTITUTE(LEFT(CJ163,CJ164+1)," ","♦",LEN(LEFT(CJ163,CJ164+1))-LEN(SUBSTITUTE(LEFT(CJ163,CJ164+1)," ",""))))),LEFT(CJ163,IFERROR(FIND(" ",CJ163)-1,LEN(CJ163))))))</f>
        <v/>
      </c>
      <c r="CL162" s="2908" t="str">
        <f>IF(CK162="","",TRIM(RIGHT(CJ163,LEN(CJ163)-LEN(CK162))))</f>
        <v/>
      </c>
      <c r="CM162" s="2952" t="str">
        <f>CC52</f>
        <v xml:space="preserve"> ◄ ligne 52</v>
      </c>
      <c r="CN162" s="2969"/>
      <c r="CO162" s="2969"/>
      <c r="CP162" s="3"/>
      <c r="CQ162" s="336" t="str">
        <f t="shared" si="101"/>
        <v>Bouquet garni</v>
      </c>
      <c r="CR162" t="s">
        <v>4016</v>
      </c>
      <c r="CT162" s="25"/>
      <c r="CU162" s="162"/>
      <c r="CV162" s="3"/>
      <c r="CW162" s="10">
        <v>1</v>
      </c>
    </row>
    <row r="163" spans="1:101" ht="21" customHeight="1">
      <c r="A163" s="3"/>
      <c r="B163" s="3"/>
      <c r="C163" s="3"/>
      <c r="E163" s="3"/>
      <c r="F163" s="3"/>
      <c r="G163" s="3"/>
      <c r="H163" s="3"/>
      <c r="I163" s="3"/>
      <c r="J163" s="3"/>
      <c r="K163" s="3"/>
      <c r="L163" s="3"/>
      <c r="M163" s="605"/>
      <c r="N163" s="605"/>
      <c r="O163" s="3"/>
      <c r="P163" s="605"/>
      <c r="Q163" s="605"/>
      <c r="R163" s="605"/>
      <c r="S163" s="605"/>
      <c r="T163" s="605"/>
      <c r="U163" s="605"/>
      <c r="V163" s="605"/>
      <c r="W163" s="605"/>
      <c r="X163" s="605"/>
      <c r="Y163" s="605"/>
      <c r="Z163" s="605"/>
      <c r="AA163" s="605"/>
      <c r="AB163" s="605"/>
      <c r="AC163" s="605"/>
      <c r="AD163" s="605"/>
      <c r="AE163" s="605"/>
      <c r="AF163" s="605"/>
      <c r="AG163" s="605"/>
      <c r="AH163" s="605"/>
      <c r="AI163" s="605"/>
      <c r="AJ163" s="605"/>
      <c r="AK163" s="605"/>
      <c r="AL163" s="605"/>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176" cm="1">
        <f t="array" ref="BP163">SUMPRODUCT(LEN(BQ163:BW163))</f>
        <v>0</v>
      </c>
      <c r="BQ163" s="177"/>
      <c r="BR163" s="178"/>
      <c r="BS163" s="178"/>
      <c r="BT163" s="178"/>
      <c r="BU163" s="178"/>
      <c r="BV163" s="178"/>
      <c r="BW163" s="179"/>
      <c r="BX163" s="3"/>
      <c r="CB163" s="2969"/>
      <c r="CD163" s="2946" t="str">
        <f t="shared" si="103"/>
        <v/>
      </c>
      <c r="CE163" s="2950" t="str">
        <f t="shared" si="104"/>
        <v/>
      </c>
      <c r="CF163" s="2951" t="str">
        <f>IF(LEN(TRIM(CK163))&gt;0,MAX(CF29:CF162)+1,"")</f>
        <v/>
      </c>
      <c r="CG163" s="2906" t="str">
        <f>IFERROR(INDEX(CK30:CK299,MATCH(ROW()-ROW(CK30)+1,CF30:CF299,0)),"")</f>
        <v/>
      </c>
      <c r="CH163" s="336"/>
      <c r="CJ163" s="2907" t="str">
        <f>TRIM(SUBSTITUTE(SUBSTITUTE(SUBSTITUTE(SUBSTITUTE(IF(OR(LEFT(CJ162,1)="-",LEFT(CJ162,1)="="),MID(CJ162,2,9999),CJ162),CHAR(160)," "),","," "),";"," "),"."," "))</f>
        <v/>
      </c>
      <c r="CK163" s="2908" t="str">
        <f>IF(OR(CL162="",CJ164=""),"",IF(LEN(CL162)&lt;=CJ164,CL162,IFERROR(LEFT(CL162,FIND("♦",SUBSTITUTE(LEFT(CL162,CJ164+1)," ","♦",LEN(LEFT(CL162,CJ164+1))-LEN(SUBSTITUTE(LEFT(CL162,CJ164+1)," ",""))))),LEFT(CL162,IFERROR(FIND(" ",CL162)-1,LEN(CL162))))))</f>
        <v/>
      </c>
      <c r="CL163" s="2908" t="str">
        <f>IF(CK163="","",TRIM(RIGHT(CL162,LEN(CL162)-LEN(CK163))))</f>
        <v/>
      </c>
      <c r="CM163" s="2974"/>
      <c r="CN163" s="2969"/>
      <c r="CO163" s="2969"/>
      <c r="CP163" s="3"/>
      <c r="CQ163" s="336" t="str">
        <f t="shared" si="101"/>
        <v>Fond brun clair de veau</v>
      </c>
      <c r="CR163" t="s">
        <v>4017</v>
      </c>
      <c r="CT163" s="25"/>
      <c r="CU163" s="162"/>
      <c r="CV163" s="3"/>
      <c r="CW163" s="10">
        <v>1</v>
      </c>
    </row>
    <row r="164" spans="1:101" ht="21" customHeight="1">
      <c r="A164" s="3"/>
      <c r="B164" s="3"/>
      <c r="C164" s="3"/>
      <c r="E164" s="3"/>
      <c r="F164" s="3"/>
      <c r="G164" s="3"/>
      <c r="H164" s="3"/>
      <c r="I164" s="3"/>
      <c r="J164" s="3"/>
      <c r="K164" s="3"/>
      <c r="L164" s="3"/>
      <c r="M164" s="605"/>
      <c r="N164" s="605"/>
      <c r="O164" s="3"/>
      <c r="P164" s="605"/>
      <c r="Q164" s="605"/>
      <c r="R164" s="605"/>
      <c r="S164" s="605"/>
      <c r="T164" s="605"/>
      <c r="U164" s="605"/>
      <c r="V164" s="605"/>
      <c r="W164" s="605"/>
      <c r="X164" s="605"/>
      <c r="Y164" s="605"/>
      <c r="Z164" s="605"/>
      <c r="AA164" s="605"/>
      <c r="AB164" s="605"/>
      <c r="AC164" s="605"/>
      <c r="AD164" s="605"/>
      <c r="AE164" s="605"/>
      <c r="AF164" s="605"/>
      <c r="AG164" s="605"/>
      <c r="AH164" s="605"/>
      <c r="AI164" s="605"/>
      <c r="AJ164" s="605"/>
      <c r="AK164" s="605"/>
      <c r="AL164" s="605"/>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176" cm="1">
        <f t="array" ref="BP164">SUMPRODUCT(LEN(BQ164:BW164))</f>
        <v>0</v>
      </c>
      <c r="BQ164" s="177"/>
      <c r="BR164" s="178"/>
      <c r="BS164" s="178"/>
      <c r="BT164" s="178"/>
      <c r="BU164" s="178"/>
      <c r="BV164" s="178"/>
      <c r="BW164" s="179"/>
      <c r="BX164" s="3"/>
      <c r="CB164" s="2969"/>
      <c r="CD164" s="2946" t="str">
        <f t="shared" si="103"/>
        <v/>
      </c>
      <c r="CE164" s="2950" t="str">
        <f t="shared" si="104"/>
        <v/>
      </c>
      <c r="CF164" s="2951" t="str">
        <f>IF(LEN(TRIM(CK164))&gt;0,MAX(CF29:CF163)+1,"")</f>
        <v/>
      </c>
      <c r="CG164" s="2906" t="str">
        <f>IFERROR(INDEX(CK30:CK299,MATCH(ROW()-ROW(CK30)+1,CF30:CF299,0)),"")</f>
        <v/>
      </c>
      <c r="CH164" s="336"/>
      <c r="CJ164" s="2909">
        <f>CG17</f>
        <v>100</v>
      </c>
      <c r="CK164" s="2908" t="str">
        <f>IF(OR(CL163="",CJ164=""),"",IF(LEN(CL163)&lt;=CJ164,CL163,IFERROR(LEFT(CL163,FIND("♦",SUBSTITUTE(LEFT(CL163,CJ164+1)," ","♦",LEN(LEFT(CL163,CJ164+1))-LEN(SUBSTITUTE(LEFT(CL163,CJ164+1)," ",""))))),LEFT(CL163,IFERROR(FIND(" ",CL163)-1,LEN(CL163))))))</f>
        <v/>
      </c>
      <c r="CL164" s="2908" t="str">
        <f t="shared" ref="CL164:CL167" si="105">IF(CK164="","",TRIM(RIGHT(CL163,LEN(CL163)-LEN(CK164))))</f>
        <v/>
      </c>
      <c r="CM164" s="2974"/>
      <c r="CN164" s="2969"/>
      <c r="CO164" s="2969"/>
      <c r="CP164" s="3"/>
      <c r="CQ164" s="336" t="str">
        <f t="shared" si="101"/>
        <v>Haricots blancs (coco)</v>
      </c>
      <c r="CR164" t="s">
        <v>4018</v>
      </c>
      <c r="CT164" s="25"/>
      <c r="CU164" s="162"/>
      <c r="CV164" s="3"/>
      <c r="CW164" s="10">
        <v>1</v>
      </c>
    </row>
    <row r="165" spans="1:101" ht="21" customHeight="1">
      <c r="A165" s="3"/>
      <c r="B165" s="3"/>
      <c r="C165" s="3"/>
      <c r="E165" s="3"/>
      <c r="F165" s="3"/>
      <c r="G165" s="3"/>
      <c r="H165" s="3"/>
      <c r="I165" s="3"/>
      <c r="J165" s="3"/>
      <c r="K165" s="3"/>
      <c r="L165" s="3"/>
      <c r="M165" s="605"/>
      <c r="N165" s="605"/>
      <c r="O165" s="3"/>
      <c r="P165" s="605"/>
      <c r="Q165" s="605"/>
      <c r="R165" s="605"/>
      <c r="S165" s="605"/>
      <c r="T165" s="605"/>
      <c r="U165" s="605"/>
      <c r="V165" s="605"/>
      <c r="W165" s="605"/>
      <c r="X165" s="605"/>
      <c r="Y165" s="605"/>
      <c r="Z165" s="605"/>
      <c r="AA165" s="605"/>
      <c r="AB165" s="605"/>
      <c r="AC165" s="605"/>
      <c r="AD165" s="605"/>
      <c r="AE165" s="605"/>
      <c r="AF165" s="605"/>
      <c r="AG165" s="605"/>
      <c r="AH165" s="605"/>
      <c r="AI165" s="605"/>
      <c r="AJ165" s="605"/>
      <c r="AK165" s="605"/>
      <c r="AL165" s="605"/>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176" cm="1">
        <f t="array" ref="BP165">SUMPRODUCT(LEN(BQ165:BW165))</f>
        <v>0</v>
      </c>
      <c r="BQ165" s="177"/>
      <c r="BR165" s="178"/>
      <c r="BS165" s="178"/>
      <c r="BT165" s="178"/>
      <c r="BU165" s="178"/>
      <c r="BV165" s="178"/>
      <c r="BW165" s="179"/>
      <c r="BX165" s="3"/>
      <c r="CB165" s="2969"/>
      <c r="CD165" s="2946" t="str">
        <f t="shared" si="103"/>
        <v/>
      </c>
      <c r="CE165" s="2950" t="str">
        <f t="shared" si="104"/>
        <v/>
      </c>
      <c r="CF165" s="2951" t="str">
        <f>IF(LEN(TRIM(CK165))&gt;0,MAX(CF29:CF164)+1,"")</f>
        <v/>
      </c>
      <c r="CG165" s="2906" t="str">
        <f>IFERROR(INDEX(CK30:CK299,MATCH(ROW()-ROW(CK30)+1,CF30:CF299,0)),"")</f>
        <v/>
      </c>
      <c r="CH165" s="336"/>
      <c r="CJ165" s="2907"/>
      <c r="CK165" s="2908" t="str">
        <f>IF(OR(CL164="",CJ164=""),"",IF(LEN(CL164)&lt;=CJ164,CL164,IFERROR(LEFT(CL164,FIND("♦",SUBSTITUTE(LEFT(CL164,CJ164+1)," ","♦",LEN(LEFT(CL164,CJ164+1))-LEN(SUBSTITUTE(LEFT(CL164,CJ164+1)," ",""))))),LEFT(CL164,IFERROR(FIND(" ",CL164)-1,LEN(CL164))))))</f>
        <v/>
      </c>
      <c r="CL165" s="2908" t="str">
        <f t="shared" si="105"/>
        <v/>
      </c>
      <c r="CM165" s="2974"/>
      <c r="CN165" s="2969"/>
      <c r="CO165" s="2969"/>
      <c r="CP165" s="3"/>
      <c r="CQ165" s="336" t="str">
        <f>TRIM(LEFT(CR165,FIND(" .",CR165&amp;" .")-1))</f>
        <v>Éléments de la garniture aromatique des</v>
      </c>
      <c r="CR165" t="s">
        <v>4019</v>
      </c>
      <c r="CT165" s="25"/>
      <c r="CU165" s="162"/>
      <c r="CV165" s="3"/>
      <c r="CW165" s="10">
        <v>1</v>
      </c>
    </row>
    <row r="166" spans="1:101" ht="21" customHeight="1">
      <c r="A166" s="3"/>
      <c r="B166" s="3"/>
      <c r="C166" s="3"/>
      <c r="E166" s="3"/>
      <c r="F166" s="3"/>
      <c r="G166" s="3"/>
      <c r="H166" s="3"/>
      <c r="I166" s="3"/>
      <c r="J166" s="3"/>
      <c r="K166" s="3"/>
      <c r="L166" s="3"/>
      <c r="M166" s="605"/>
      <c r="N166" s="605"/>
      <c r="O166" s="3"/>
      <c r="P166" s="605"/>
      <c r="Q166" s="605"/>
      <c r="R166" s="605"/>
      <c r="S166" s="605"/>
      <c r="T166" s="605"/>
      <c r="U166" s="605"/>
      <c r="V166" s="605"/>
      <c r="W166" s="605"/>
      <c r="X166" s="605"/>
      <c r="Y166" s="605"/>
      <c r="Z166" s="605"/>
      <c r="AA166" s="605"/>
      <c r="AB166" s="605"/>
      <c r="AC166" s="605"/>
      <c r="AD166" s="605"/>
      <c r="AE166" s="605"/>
      <c r="AF166" s="605"/>
      <c r="AG166" s="605"/>
      <c r="AH166" s="605"/>
      <c r="AI166" s="605"/>
      <c r="AJ166" s="605"/>
      <c r="AK166" s="605"/>
      <c r="AL166" s="605"/>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176" cm="1">
        <f t="array" ref="BP166">SUMPRODUCT(LEN(BQ166:BW166))</f>
        <v>0</v>
      </c>
      <c r="BQ166" s="177"/>
      <c r="BR166" s="178"/>
      <c r="BS166" s="178"/>
      <c r="BT166" s="178"/>
      <c r="BU166" s="178"/>
      <c r="BV166" s="178"/>
      <c r="BW166" s="179"/>
      <c r="BX166" s="3"/>
      <c r="CB166" s="2969"/>
      <c r="CD166" s="2946" t="str">
        <f t="shared" si="103"/>
        <v/>
      </c>
      <c r="CE166" s="2950" t="str">
        <f t="shared" si="104"/>
        <v/>
      </c>
      <c r="CF166" s="2951" t="str">
        <f>IF(LEN(TRIM(CK166))&gt;0,MAX(CF29:CF165)+1,"")</f>
        <v/>
      </c>
      <c r="CG166" s="2906" t="str">
        <f>IFERROR(INDEX(CK30:CK299,MATCH(ROW()-ROW(CK30)+1,CF30:CF299,0)),"")</f>
        <v/>
      </c>
      <c r="CH166" s="336"/>
      <c r="CJ166" s="2958"/>
      <c r="CK166" s="2908" t="str">
        <f>IF(OR(CL165="",CJ164=""),"",IF(LEN(CL165)&lt;=CJ164,CL165,IFERROR(LEFT(CL165,FIND("♦",SUBSTITUTE(LEFT(CL165,CJ164+1)," ","♦",LEN(LEFT(CL165,CJ164+1))-LEN(SUBSTITUTE(LEFT(CL165,CJ164+1)," ",""))))),LEFT(CL165,IFERROR(FIND(" ",CL165)-1,LEN(CL165))))))</f>
        <v/>
      </c>
      <c r="CL166" s="2908" t="str">
        <f t="shared" si="105"/>
        <v/>
      </c>
      <c r="CM166" s="2974"/>
      <c r="CN166" s="2969"/>
      <c r="CO166" s="2969"/>
      <c r="CP166" s="3"/>
      <c r="CQ166" s="336" t="str">
        <f t="shared" ref="CQ166:CQ182" si="106">TRIM(LEFT(CR166,FIND(" .",CR166&amp;" .")-1))</f>
        <v>haricots</v>
      </c>
      <c r="CR166" t="s">
        <v>3654</v>
      </c>
      <c r="CT166" s="25"/>
      <c r="CU166" s="162"/>
      <c r="CV166" s="3"/>
      <c r="CW166" s="10">
        <v>1</v>
      </c>
    </row>
    <row r="167" spans="1:101" ht="21" customHeight="1">
      <c r="A167" s="3"/>
      <c r="B167" s="3"/>
      <c r="C167" s="3"/>
      <c r="E167" s="3"/>
      <c r="F167" s="3"/>
      <c r="G167" s="3"/>
      <c r="H167" s="3"/>
      <c r="I167" s="3"/>
      <c r="J167" s="3"/>
      <c r="K167" s="3"/>
      <c r="L167" s="3"/>
      <c r="M167" s="605"/>
      <c r="N167" s="605"/>
      <c r="O167" s="3"/>
      <c r="P167" s="605"/>
      <c r="Q167" s="605"/>
      <c r="R167" s="605"/>
      <c r="S167" s="605"/>
      <c r="T167" s="605"/>
      <c r="U167" s="605"/>
      <c r="V167" s="605"/>
      <c r="W167" s="605"/>
      <c r="X167" s="605"/>
      <c r="Y167" s="605"/>
      <c r="Z167" s="605"/>
      <c r="AA167" s="605"/>
      <c r="AB167" s="605"/>
      <c r="AC167" s="605"/>
      <c r="AD167" s="605"/>
      <c r="AE167" s="605"/>
      <c r="AF167" s="605"/>
      <c r="AG167" s="605"/>
      <c r="AH167" s="605"/>
      <c r="AI167" s="605"/>
      <c r="AJ167" s="605"/>
      <c r="AK167" s="605"/>
      <c r="AL167" s="605"/>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176" cm="1">
        <f t="array" ref="BP167">SUMPRODUCT(LEN(BQ167:BW167))</f>
        <v>0</v>
      </c>
      <c r="BQ167" s="177"/>
      <c r="BR167" s="178"/>
      <c r="BS167" s="178"/>
      <c r="BT167" s="178"/>
      <c r="BU167" s="178"/>
      <c r="BV167" s="178"/>
      <c r="BW167" s="179"/>
      <c r="BX167" s="3"/>
      <c r="CB167" s="2969"/>
      <c r="CD167" s="2946" t="str">
        <f t="shared" si="103"/>
        <v/>
      </c>
      <c r="CE167" s="2950" t="str">
        <f t="shared" si="104"/>
        <v/>
      </c>
      <c r="CF167" s="2951" t="str">
        <f>IF(LEN(TRIM(CK167))&gt;0,MAX(CF29:CF166)+1,"")</f>
        <v/>
      </c>
      <c r="CG167" s="2906" t="str">
        <f>IFERROR(INDEX(CK30:CK299,MATCH(ROW()-ROW(CK30)+1,CF30:CF299,0)),"")</f>
        <v/>
      </c>
      <c r="CH167" s="336"/>
      <c r="CJ167" s="2959"/>
      <c r="CK167" s="2908" t="str">
        <f>IF(OR(CL166="",CJ164=""),"",IF(LEN(CL166)&lt;=CJ164,CL166,IFERROR(LEFT(CL166,FIND("♦",SUBSTITUTE(LEFT(CL166,CJ164+1)," ","♦",LEN(LEFT(CL166,CJ164+1))-LEN(SUBSTITUTE(LEFT(CL166,CJ164+1)," ",""))))),LEFT(CL166,IFERROR(FIND(" ",CL166)-1,LEN(CL166))))))</f>
        <v/>
      </c>
      <c r="CL167" s="2908" t="str">
        <f t="shared" si="105"/>
        <v/>
      </c>
      <c r="CM167" s="2974"/>
      <c r="CN167" s="2969"/>
      <c r="CO167" s="2969"/>
      <c r="CP167" s="3"/>
      <c r="CQ167" s="336" t="str">
        <f t="shared" si="106"/>
        <v>Oignons</v>
      </c>
      <c r="CR167" t="s">
        <v>4020</v>
      </c>
      <c r="CT167" s="25"/>
      <c r="CU167" s="162"/>
      <c r="CV167" s="3"/>
      <c r="CW167" s="10">
        <v>1</v>
      </c>
    </row>
    <row r="168" spans="1:101" ht="21" customHeight="1">
      <c r="A168" s="3"/>
      <c r="B168" s="3"/>
      <c r="C168" s="3"/>
      <c r="E168" s="3"/>
      <c r="F168" s="3"/>
      <c r="G168" s="3"/>
      <c r="H168" s="3"/>
      <c r="I168" s="3"/>
      <c r="J168" s="3"/>
      <c r="K168" s="3"/>
      <c r="L168" s="3"/>
      <c r="M168" s="605"/>
      <c r="N168" s="605"/>
      <c r="O168" s="3"/>
      <c r="P168" s="605"/>
      <c r="Q168" s="605"/>
      <c r="R168" s="605"/>
      <c r="S168" s="605"/>
      <c r="T168" s="605"/>
      <c r="U168" s="605"/>
      <c r="V168" s="605"/>
      <c r="W168" s="605"/>
      <c r="X168" s="605"/>
      <c r="Y168" s="605"/>
      <c r="Z168" s="605"/>
      <c r="AA168" s="605"/>
      <c r="AB168" s="605"/>
      <c r="AC168" s="605"/>
      <c r="AD168" s="605"/>
      <c r="AE168" s="605"/>
      <c r="AF168" s="605"/>
      <c r="AG168" s="605"/>
      <c r="AH168" s="605"/>
      <c r="AI168" s="605"/>
      <c r="AJ168" s="605"/>
      <c r="AK168" s="605"/>
      <c r="AL168" s="605"/>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176" cm="1">
        <f t="array" ref="BP168">SUMPRODUCT(LEN(BQ168:BW168))</f>
        <v>0</v>
      </c>
      <c r="BQ168" s="177"/>
      <c r="BR168" s="178"/>
      <c r="BS168" s="178"/>
      <c r="BT168" s="178"/>
      <c r="BU168" s="178"/>
      <c r="BV168" s="178"/>
      <c r="BW168" s="179"/>
      <c r="BX168" s="3"/>
      <c r="CB168" s="2969"/>
      <c r="CD168" s="2946" t="str">
        <f t="shared" si="103"/>
        <v/>
      </c>
      <c r="CE168" s="2950" t="str">
        <f t="shared" si="104"/>
        <v/>
      </c>
      <c r="CF168" s="2951" t="str">
        <f>IF(LEN(TRIM(CK168))&gt;0,MAX(CF29:CF167)+1,"")</f>
        <v/>
      </c>
      <c r="CG168" s="2906" t="str">
        <f>IFERROR(INDEX(CK30:CK299,MATCH(ROW()-ROW(CK30)+1,CF30:CF299,0)),"")</f>
        <v/>
      </c>
      <c r="CH168" s="336"/>
      <c r="CJ168" s="2370" t="str">
        <f>(SUBSTITUTE(SUBSTITUTE(CB53,CHAR(13)&amp;CHAR(10)," "),CHAR(10)," "))</f>
        <v/>
      </c>
      <c r="CK168" s="2960" t="str">
        <f>IF(OR(CJ169="",CJ170=""),"",IF(LEN(CJ169)&lt;=CJ170,CJ169,IFERROR(LEFT(CJ169,FIND("♦",SUBSTITUTE(LEFT(CJ169,CJ170+1)," ","♦",LEN(LEFT(CJ169,CJ170+1))-LEN(SUBSTITUTE(LEFT(CJ169,CJ170+1)," ",""))))),LEFT(CJ169,IFERROR(FIND(" ",CJ169)-1,LEN(CJ169))))))</f>
        <v/>
      </c>
      <c r="CL168" s="2961" t="str">
        <f>IF(CK168="","",TRIM(RIGHT(CJ169,LEN(CJ169)-LEN(CK168))))</f>
        <v/>
      </c>
      <c r="CM168" s="2952" t="str">
        <f>CC53</f>
        <v xml:space="preserve"> ◄ ligne 53</v>
      </c>
      <c r="CN168" s="2969"/>
      <c r="CO168" s="2969"/>
      <c r="CP168" s="3"/>
      <c r="CQ168" s="336" t="str">
        <f t="shared" si="106"/>
        <v>Carottes</v>
      </c>
      <c r="CR168" t="s">
        <v>4021</v>
      </c>
      <c r="CT168" s="25"/>
      <c r="CU168" s="162"/>
      <c r="CV168" s="3"/>
      <c r="CW168" s="10">
        <v>1</v>
      </c>
    </row>
    <row r="169" spans="1:101" ht="21" customHeight="1">
      <c r="A169" s="3"/>
      <c r="B169" s="3"/>
      <c r="C169" s="3"/>
      <c r="E169" s="3"/>
      <c r="F169" s="3"/>
      <c r="G169" s="3"/>
      <c r="H169" s="3"/>
      <c r="I169" s="3"/>
      <c r="J169" s="3"/>
      <c r="K169" s="3"/>
      <c r="L169" s="3"/>
      <c r="M169" s="605"/>
      <c r="N169" s="605"/>
      <c r="O169" s="3"/>
      <c r="P169" s="605"/>
      <c r="Q169" s="605"/>
      <c r="R169" s="605"/>
      <c r="S169" s="605"/>
      <c r="T169" s="605"/>
      <c r="U169" s="605"/>
      <c r="V169" s="605"/>
      <c r="W169" s="605"/>
      <c r="X169" s="605"/>
      <c r="Y169" s="605"/>
      <c r="Z169" s="605"/>
      <c r="AA169" s="605"/>
      <c r="AB169" s="605"/>
      <c r="AC169" s="605"/>
      <c r="AD169" s="605"/>
      <c r="AE169" s="605"/>
      <c r="AF169" s="605"/>
      <c r="AG169" s="605"/>
      <c r="AH169" s="605"/>
      <c r="AI169" s="605"/>
      <c r="AJ169" s="605"/>
      <c r="AK169" s="605"/>
      <c r="AL169" s="605"/>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176" cm="1">
        <f t="array" ref="BP169">SUMPRODUCT(LEN(BQ169:BW169))</f>
        <v>0</v>
      </c>
      <c r="BQ169" s="177"/>
      <c r="BR169" s="178"/>
      <c r="BS169" s="178"/>
      <c r="BT169" s="178"/>
      <c r="BU169" s="178"/>
      <c r="BV169" s="178"/>
      <c r="BW169" s="179"/>
      <c r="BX169" s="3"/>
      <c r="CB169" s="2969"/>
      <c r="CD169" s="2946" t="str">
        <f t="shared" si="103"/>
        <v/>
      </c>
      <c r="CE169" s="2950" t="str">
        <f t="shared" si="104"/>
        <v/>
      </c>
      <c r="CF169" s="2951" t="str">
        <f>IF(LEN(TRIM(CK169))&gt;0,MAX(CF29:CF168)+1,"")</f>
        <v/>
      </c>
      <c r="CG169" s="2906" t="str">
        <f>IFERROR(INDEX(CK30:CK299,MATCH(ROW()-ROW(CK30)+1,CF30:CF299,0)),"")</f>
        <v/>
      </c>
      <c r="CH169" s="336"/>
      <c r="CJ169" s="2960" t="str">
        <f>TRIM(SUBSTITUTE(SUBSTITUTE(SUBSTITUTE(SUBSTITUTE(IF(OR(LEFT(CJ168,1)="-",LEFT(CJ168,1)="="),MID(CJ168,2,9999),CJ168),CHAR(160)," "),","," "),";"," "),"."," "))</f>
        <v/>
      </c>
      <c r="CK169" s="2961" t="str">
        <f>IF(OR(CL168="",CJ170=""),"",IF(LEN(CL168)&lt;=CJ170,CL168,IFERROR(LEFT(CL168,FIND("♦",SUBSTITUTE(LEFT(CL168,CJ170+1)," ","♦",LEN(LEFT(CL168,CJ170+1))-LEN(SUBSTITUTE(LEFT(CL168,CJ170+1)," ",""))))),LEFT(CL168,IFERROR(FIND(" ",CL168)-1,LEN(CL168))))))</f>
        <v/>
      </c>
      <c r="CL169" s="2961" t="str">
        <f>IF(CK169="","",TRIM(RIGHT(CL168,LEN(CL168)-LEN(CK169))))</f>
        <v/>
      </c>
      <c r="CM169" s="2975"/>
      <c r="CN169" s="2969"/>
      <c r="CO169" s="2969"/>
      <c r="CP169" s="3"/>
      <c r="CQ169" s="336" t="str">
        <f t="shared" si="106"/>
        <v>Bouquet garni</v>
      </c>
      <c r="CR169" t="s">
        <v>4016</v>
      </c>
      <c r="CT169" s="25"/>
      <c r="CU169" s="162"/>
      <c r="CV169" s="3"/>
      <c r="CW169" s="10">
        <v>1</v>
      </c>
    </row>
    <row r="170" spans="1:101" ht="21" customHeight="1">
      <c r="A170" s="3"/>
      <c r="B170" s="3"/>
      <c r="C170" s="3"/>
      <c r="E170" s="3"/>
      <c r="F170" s="3"/>
      <c r="G170" s="3"/>
      <c r="H170" s="3"/>
      <c r="I170" s="3"/>
      <c r="J170" s="3"/>
      <c r="K170" s="3"/>
      <c r="L170" s="3"/>
      <c r="M170" s="605"/>
      <c r="N170" s="605"/>
      <c r="O170" s="3"/>
      <c r="P170" s="605"/>
      <c r="Q170" s="605"/>
      <c r="R170" s="605"/>
      <c r="S170" s="605"/>
      <c r="T170" s="605"/>
      <c r="U170" s="605"/>
      <c r="V170" s="605"/>
      <c r="W170" s="605"/>
      <c r="X170" s="605"/>
      <c r="Y170" s="605"/>
      <c r="Z170" s="605"/>
      <c r="AA170" s="605"/>
      <c r="AB170" s="605"/>
      <c r="AC170" s="605"/>
      <c r="AD170" s="605"/>
      <c r="AE170" s="605"/>
      <c r="AF170" s="605"/>
      <c r="AG170" s="605"/>
      <c r="AH170" s="605"/>
      <c r="AI170" s="605"/>
      <c r="AJ170" s="605"/>
      <c r="AK170" s="605"/>
      <c r="AL170" s="605"/>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176" cm="1">
        <f t="array" ref="BP170">SUMPRODUCT(LEN(BQ170:BW170))</f>
        <v>0</v>
      </c>
      <c r="BQ170" s="177"/>
      <c r="BR170" s="178"/>
      <c r="BS170" s="178"/>
      <c r="BT170" s="178"/>
      <c r="BU170" s="178"/>
      <c r="BV170" s="178"/>
      <c r="BW170" s="179"/>
      <c r="BX170" s="3"/>
      <c r="CB170" s="2969"/>
      <c r="CD170" s="2946" t="str">
        <f t="shared" si="103"/>
        <v/>
      </c>
      <c r="CE170" s="2950" t="str">
        <f t="shared" si="104"/>
        <v/>
      </c>
      <c r="CF170" s="2951" t="str">
        <f>IF(LEN(TRIM(CK170))&gt;0,MAX(CF29:CF169)+1,"")</f>
        <v/>
      </c>
      <c r="CG170" s="2906" t="str">
        <f>IFERROR(INDEX(CK30:CK299,MATCH(ROW()-ROW(CK30)+1,CF30:CF299,0)),"")</f>
        <v/>
      </c>
      <c r="CH170" s="336"/>
      <c r="CJ170" s="2909">
        <f>CG17</f>
        <v>100</v>
      </c>
      <c r="CK170" s="2961" t="str">
        <f>IF(OR(CL169="",CJ170=""),"",IF(LEN(CL169)&lt;=CJ170,CL169,IFERROR(LEFT(CL169,FIND("♦",SUBSTITUTE(LEFT(CL169,CJ170+1)," ","♦",LEN(LEFT(CL169,CJ170+1))-LEN(SUBSTITUTE(LEFT(CL169,CJ170+1)," ",""))))),LEFT(CL169,IFERROR(FIND(" ",CL169)-1,LEN(CL169))))))</f>
        <v/>
      </c>
      <c r="CL170" s="2961" t="str">
        <f t="shared" ref="CL170:CL173" si="107">IF(CK170="","",TRIM(RIGHT(CL169,LEN(CL169)-LEN(CK170))))</f>
        <v/>
      </c>
      <c r="CM170" s="2975"/>
      <c r="CN170" s="2969"/>
      <c r="CO170" s="2969"/>
      <c r="CP170" s="3"/>
      <c r="CQ170" s="336" t="str">
        <f t="shared" si="106"/>
        <v>Clous de girofle</v>
      </c>
      <c r="CR170" t="s">
        <v>4022</v>
      </c>
      <c r="CT170" s="25"/>
      <c r="CU170" s="162"/>
      <c r="CV170" s="3"/>
      <c r="CW170" s="10">
        <v>1</v>
      </c>
    </row>
    <row r="171" spans="1:101" ht="21" customHeight="1">
      <c r="A171" s="3"/>
      <c r="B171" s="3"/>
      <c r="C171" s="3"/>
      <c r="E171" s="3"/>
      <c r="F171" s="3"/>
      <c r="G171" s="3"/>
      <c r="H171" s="3"/>
      <c r="I171" s="3"/>
      <c r="J171" s="3"/>
      <c r="K171" s="3"/>
      <c r="L171" s="3"/>
      <c r="M171" s="605"/>
      <c r="N171" s="605"/>
      <c r="O171" s="3"/>
      <c r="P171" s="605"/>
      <c r="Q171" s="605"/>
      <c r="R171" s="605"/>
      <c r="S171" s="605"/>
      <c r="T171" s="605"/>
      <c r="U171" s="605"/>
      <c r="V171" s="605"/>
      <c r="W171" s="605"/>
      <c r="X171" s="605"/>
      <c r="Y171" s="605"/>
      <c r="Z171" s="605"/>
      <c r="AA171" s="605"/>
      <c r="AB171" s="605"/>
      <c r="AC171" s="605"/>
      <c r="AD171" s="605"/>
      <c r="AE171" s="605"/>
      <c r="AF171" s="605"/>
      <c r="AG171" s="605"/>
      <c r="AH171" s="605"/>
      <c r="AI171" s="605"/>
      <c r="AJ171" s="605"/>
      <c r="AK171" s="605"/>
      <c r="AL171" s="605"/>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176" cm="1">
        <f t="array" ref="BP171">SUMPRODUCT(LEN(BQ171:BW171))</f>
        <v>0</v>
      </c>
      <c r="BQ171" s="177"/>
      <c r="BR171" s="178"/>
      <c r="BS171" s="178"/>
      <c r="BT171" s="178"/>
      <c r="BU171" s="178"/>
      <c r="BV171" s="178"/>
      <c r="BW171" s="179"/>
      <c r="BX171" s="3"/>
      <c r="CB171" s="2969"/>
      <c r="CD171" s="2946" t="str">
        <f t="shared" si="103"/>
        <v/>
      </c>
      <c r="CE171" s="2950" t="str">
        <f t="shared" si="104"/>
        <v/>
      </c>
      <c r="CF171" s="2951" t="str">
        <f>IF(LEN(TRIM(CK171))&gt;0,MAX(CF29:CF170)+1,"")</f>
        <v/>
      </c>
      <c r="CG171" s="2906" t="str">
        <f>IFERROR(INDEX(CK30:CK299,MATCH(ROW()-ROW(CK30)+1,CF30:CF299,0)),"")</f>
        <v/>
      </c>
      <c r="CH171" s="336"/>
      <c r="CJ171" s="2960"/>
      <c r="CK171" s="2961" t="str">
        <f>IF(OR(CL170="",CJ170=""),"",IF(LEN(CL170)&lt;=CJ170,CL170,IFERROR(LEFT(CL170,FIND("♦",SUBSTITUTE(LEFT(CL170,CJ170+1)," ","♦",LEN(LEFT(CL170,CJ170+1))-LEN(SUBSTITUTE(LEFT(CL170,CJ170+1)," ",""))))),LEFT(CL170,IFERROR(FIND(" ",CL170)-1,LEN(CL170))))))</f>
        <v/>
      </c>
      <c r="CL171" s="2961" t="str">
        <f t="shared" si="107"/>
        <v/>
      </c>
      <c r="CM171" s="2975"/>
      <c r="CN171" s="2969"/>
      <c r="CO171" s="2969"/>
      <c r="CP171" s="3"/>
      <c r="CQ171" s="336" t="str">
        <f t="shared" si="106"/>
        <v>Éléments de la garniture du cassoulet</v>
      </c>
      <c r="CR171" t="s">
        <v>4023</v>
      </c>
      <c r="CT171" s="25"/>
      <c r="CU171" s="162"/>
      <c r="CV171" s="3"/>
      <c r="CW171" s="10">
        <v>1</v>
      </c>
    </row>
    <row r="172" spans="1:101" ht="21" customHeight="1">
      <c r="A172" s="3"/>
      <c r="B172" s="3"/>
      <c r="C172" s="3"/>
      <c r="E172" s="3"/>
      <c r="F172" s="3"/>
      <c r="G172" s="3"/>
      <c r="H172" s="3"/>
      <c r="I172" s="3"/>
      <c r="J172" s="3"/>
      <c r="K172" s="3"/>
      <c r="L172" s="3"/>
      <c r="M172" s="605"/>
      <c r="N172" s="605"/>
      <c r="O172" s="3"/>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5"/>
      <c r="AK172" s="605"/>
      <c r="AL172" s="605"/>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176" cm="1">
        <f t="array" ref="BP172">SUMPRODUCT(LEN(BQ172:BW172))</f>
        <v>0</v>
      </c>
      <c r="BQ172" s="177"/>
      <c r="BR172" s="178"/>
      <c r="BS172" s="178"/>
      <c r="BT172" s="178"/>
      <c r="BU172" s="178"/>
      <c r="BV172" s="178"/>
      <c r="BW172" s="179"/>
      <c r="BX172" s="3"/>
      <c r="CB172" s="2969"/>
      <c r="CD172" s="2946" t="str">
        <f t="shared" si="103"/>
        <v/>
      </c>
      <c r="CE172" s="2950" t="str">
        <f t="shared" si="104"/>
        <v/>
      </c>
      <c r="CF172" s="2951" t="str">
        <f>IF(LEN(TRIM(CK172))&gt;0,MAX(CF29:CF171)+1,"")</f>
        <v/>
      </c>
      <c r="CG172" s="2906" t="str">
        <f>IFERROR(INDEX(CK30:CK299,MATCH(ROW()-ROW(CK30)+1,CF30:CF299,0)),"")</f>
        <v/>
      </c>
      <c r="CH172" s="336"/>
      <c r="CJ172" s="2963"/>
      <c r="CK172" s="2961" t="str">
        <f>IF(OR(CL171="",CJ170=""),"",IF(LEN(CL171)&lt;=CJ170,CL171,IFERROR(LEFT(CL171,FIND("♦",SUBSTITUTE(LEFT(CL171,CJ170+1)," ","♦",LEN(LEFT(CL171,CJ170+1))-LEN(SUBSTITUTE(LEFT(CL171,CJ170+1)," ",""))))),LEFT(CL171,IFERROR(FIND(" ",CL171)-1,LEN(CL171))))))</f>
        <v/>
      </c>
      <c r="CL172" s="2961" t="str">
        <f t="shared" si="107"/>
        <v/>
      </c>
      <c r="CM172" s="2975"/>
      <c r="CN172" s="2969"/>
      <c r="CO172" s="2969"/>
      <c r="CP172" s="3"/>
      <c r="CQ172" s="336" t="str">
        <f t="shared" si="106"/>
        <v>Poitrine fraîche</v>
      </c>
      <c r="CR172" t="s">
        <v>4024</v>
      </c>
      <c r="CT172" s="25"/>
      <c r="CU172" s="162"/>
      <c r="CV172" s="3"/>
      <c r="CW172" s="10">
        <v>1</v>
      </c>
    </row>
    <row r="173" spans="1:101" ht="21" customHeight="1">
      <c r="A173" s="3"/>
      <c r="B173" s="3"/>
      <c r="C173" s="3"/>
      <c r="E173" s="3"/>
      <c r="F173" s="3"/>
      <c r="G173" s="3"/>
      <c r="H173" s="3"/>
      <c r="I173" s="3"/>
      <c r="J173" s="3"/>
      <c r="K173" s="3"/>
      <c r="L173" s="3"/>
      <c r="M173" s="605"/>
      <c r="N173" s="605"/>
      <c r="O173" s="3"/>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5"/>
      <c r="AK173" s="605"/>
      <c r="AL173" s="605"/>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176" cm="1">
        <f t="array" ref="BP173">SUMPRODUCT(LEN(BQ173:BW173))</f>
        <v>0</v>
      </c>
      <c r="BQ173" s="177"/>
      <c r="BR173" s="178"/>
      <c r="BS173" s="178"/>
      <c r="BT173" s="178"/>
      <c r="BU173" s="178"/>
      <c r="BV173" s="178"/>
      <c r="BW173" s="179"/>
      <c r="BX173" s="3"/>
      <c r="CB173" s="2969"/>
      <c r="CD173" s="2946" t="str">
        <f t="shared" si="103"/>
        <v/>
      </c>
      <c r="CE173" s="2950" t="str">
        <f t="shared" si="104"/>
        <v/>
      </c>
      <c r="CF173" s="2951" t="str">
        <f>IF(LEN(TRIM(CK173))&gt;0,MAX(CF29:CF172)+1,"")</f>
        <v/>
      </c>
      <c r="CG173" s="2906" t="str">
        <f>IFERROR(INDEX(CK30:CK299,MATCH(ROW()-ROW(CK30)+1,CF30:CF299,0)),"")</f>
        <v/>
      </c>
      <c r="CH173" s="336"/>
      <c r="CJ173" s="2964"/>
      <c r="CK173" s="2961" t="str">
        <f>IF(OR(CL172="",CJ170=""),"",IF(LEN(CL172)&lt;=CJ170,CL172,IFERROR(LEFT(CL172,FIND("♦",SUBSTITUTE(LEFT(CL172,CJ170+1)," ","♦",LEN(LEFT(CL172,CJ170+1))-LEN(SUBSTITUTE(LEFT(CL172,CJ170+1)," ",""))))),LEFT(CL172,IFERROR(FIND(" ",CL172)-1,LEN(CL172))))))</f>
        <v/>
      </c>
      <c r="CL173" s="2961" t="str">
        <f t="shared" si="107"/>
        <v/>
      </c>
      <c r="CM173" s="2975"/>
      <c r="CN173" s="2969"/>
      <c r="CO173" s="2969"/>
      <c r="CP173" s="3"/>
      <c r="CQ173" s="336" t="str">
        <f t="shared" si="106"/>
        <v>Saucisson à l’ail</v>
      </c>
      <c r="CR173" t="s">
        <v>4025</v>
      </c>
      <c r="CT173" s="25"/>
      <c r="CU173" s="162"/>
      <c r="CW173" s="10">
        <v>1</v>
      </c>
    </row>
    <row r="174" spans="1:101" ht="21" customHeight="1">
      <c r="A174" s="3"/>
      <c r="B174" s="3"/>
      <c r="C174" s="3"/>
      <c r="E174" s="3"/>
      <c r="F174" s="3"/>
      <c r="G174" s="3"/>
      <c r="H174" s="3"/>
      <c r="I174" s="3"/>
      <c r="J174" s="3"/>
      <c r="K174" s="3"/>
      <c r="L174" s="3"/>
      <c r="M174" s="605"/>
      <c r="N174" s="605"/>
      <c r="O174" s="3"/>
      <c r="P174" s="605"/>
      <c r="Q174" s="605"/>
      <c r="R174" s="605"/>
      <c r="S174" s="605"/>
      <c r="T174" s="605"/>
      <c r="U174" s="605"/>
      <c r="V174" s="605"/>
      <c r="W174" s="605"/>
      <c r="X174" s="605"/>
      <c r="Y174" s="605"/>
      <c r="Z174" s="605"/>
      <c r="AA174" s="605"/>
      <c r="AB174" s="605"/>
      <c r="AC174" s="605"/>
      <c r="AD174" s="605"/>
      <c r="AE174" s="605"/>
      <c r="AF174" s="605"/>
      <c r="AG174" s="605"/>
      <c r="AH174" s="605"/>
      <c r="AI174" s="605"/>
      <c r="AJ174" s="605"/>
      <c r="AK174" s="605"/>
      <c r="AL174" s="605"/>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176" cm="1">
        <f t="array" ref="BP174">SUMPRODUCT(LEN(BQ174:BW174))</f>
        <v>0</v>
      </c>
      <c r="BQ174" s="177"/>
      <c r="BR174" s="178"/>
      <c r="BS174" s="178"/>
      <c r="BT174" s="178"/>
      <c r="BU174" s="178"/>
      <c r="BV174" s="178"/>
      <c r="BW174" s="179"/>
      <c r="BX174" s="3"/>
      <c r="CB174" s="2969"/>
      <c r="CD174" s="2946" t="str">
        <f t="shared" si="103"/>
        <v/>
      </c>
      <c r="CE174" s="2950" t="str">
        <f t="shared" si="104"/>
        <v/>
      </c>
      <c r="CF174" s="2951" t="str">
        <f>IF(LEN(TRIM(CK174))&gt;0,MAX(CF29:CF173)+1,"")</f>
        <v/>
      </c>
      <c r="CG174" s="2906" t="str">
        <f>IFERROR(INDEX(CK30:CK299,MATCH(ROW()-ROW(CK30)+1,CF30:CF299,0)),"")</f>
        <v/>
      </c>
      <c r="CH174" s="336"/>
      <c r="CJ174" s="2370" t="str">
        <f>(SUBSTITUTE(SUBSTITUTE(CB54,CHAR(13)&amp;CHAR(10)," "),CHAR(10)," "))</f>
        <v/>
      </c>
      <c r="CK174" s="2907" t="str">
        <f>IF(OR(CJ175="",CJ176=""),"",IF(LEN(CJ175)&lt;=CJ176,CJ175,IFERROR(LEFT(CJ175,FIND("♦",SUBSTITUTE(LEFT(CJ175,CJ176+1)," ","♦",LEN(LEFT(CJ175,CJ176+1))-LEN(SUBSTITUTE(LEFT(CJ175,CJ176+1)," ",""))))),LEFT(CJ175,IFERROR(FIND(" ",CJ175)-1,LEN(CJ175))))))</f>
        <v/>
      </c>
      <c r="CL174" s="2908" t="str">
        <f>IF(CK174="","",TRIM(RIGHT(CJ175,LEN(CJ175)-LEN(CK174))))</f>
        <v/>
      </c>
      <c r="CM174" s="2952" t="str">
        <f>CC54</f>
        <v xml:space="preserve"> ◄ ligne 54</v>
      </c>
      <c r="CN174" s="2969"/>
      <c r="CO174" s="2969"/>
      <c r="CP174" s="3"/>
      <c r="CQ174" s="336" t="str">
        <f t="shared" si="106"/>
        <v>ou saucisse de Toulouse</v>
      </c>
      <c r="CR174" t="s">
        <v>4026</v>
      </c>
      <c r="CT174" s="25"/>
      <c r="CU174" s="162"/>
      <c r="CV174"/>
      <c r="CW174" s="10">
        <v>1</v>
      </c>
    </row>
    <row r="175" spans="1:101" ht="21" customHeight="1">
      <c r="A175" s="3"/>
      <c r="B175" s="3"/>
      <c r="C175" s="3"/>
      <c r="E175" s="3"/>
      <c r="F175" s="3"/>
      <c r="G175" s="3"/>
      <c r="H175" s="3"/>
      <c r="I175" s="3"/>
      <c r="J175" s="3"/>
      <c r="K175" s="3"/>
      <c r="L175" s="3"/>
      <c r="M175" s="605"/>
      <c r="N175" s="605"/>
      <c r="O175" s="3"/>
      <c r="P175" s="605"/>
      <c r="Q175" s="605"/>
      <c r="R175" s="605"/>
      <c r="S175" s="605"/>
      <c r="T175" s="605"/>
      <c r="U175" s="605"/>
      <c r="V175" s="605"/>
      <c r="W175" s="605"/>
      <c r="X175" s="605"/>
      <c r="Y175" s="605"/>
      <c r="Z175" s="605"/>
      <c r="AA175" s="605"/>
      <c r="AB175" s="605"/>
      <c r="AC175" s="605"/>
      <c r="AD175" s="605"/>
      <c r="AE175" s="605"/>
      <c r="AF175" s="605"/>
      <c r="AG175" s="605"/>
      <c r="AH175" s="605"/>
      <c r="AI175" s="605"/>
      <c r="AJ175" s="605"/>
      <c r="AK175" s="605"/>
      <c r="AL175" s="605"/>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176" cm="1">
        <f t="array" ref="BP175">SUMPRODUCT(LEN(BQ175:BW175))</f>
        <v>0</v>
      </c>
      <c r="BQ175" s="177"/>
      <c r="BR175" s="178"/>
      <c r="BS175" s="178"/>
      <c r="BT175" s="178"/>
      <c r="BU175" s="178"/>
      <c r="BV175" s="178"/>
      <c r="BW175" s="179"/>
      <c r="BX175" s="3"/>
      <c r="CB175" s="2969"/>
      <c r="CD175" s="2946" t="str">
        <f t="shared" si="103"/>
        <v/>
      </c>
      <c r="CE175" s="2950" t="str">
        <f t="shared" si="104"/>
        <v/>
      </c>
      <c r="CF175" s="2951" t="str">
        <f>IF(LEN(TRIM(CK175))&gt;0,MAX(CF29:CF174)+1,"")</f>
        <v/>
      </c>
      <c r="CG175" s="2906" t="str">
        <f>IFERROR(INDEX(CK30:CK299,MATCH(ROW()-ROW(CK30)+1,CF30:CF299,0)),"")</f>
        <v/>
      </c>
      <c r="CH175" s="336"/>
      <c r="CJ175" s="2907" t="str">
        <f>TRIM(SUBSTITUTE(SUBSTITUTE(SUBSTITUTE(SUBSTITUTE(IF(OR(LEFT(CJ174,1)="-",LEFT(CJ174,1)="="),MID(CJ174,2,9999),CJ174),CHAR(160)," "),","," "),";"," "),"."," "))</f>
        <v/>
      </c>
      <c r="CK175" s="2908" t="str">
        <f>IF(OR(CL174="",CJ176=""),"",IF(LEN(CL174)&lt;=CJ176,CL174,IFERROR(LEFT(CL174,FIND("♦",SUBSTITUTE(LEFT(CL174,CJ176+1)," ","♦",LEN(LEFT(CL174,CJ176+1))-LEN(SUBSTITUTE(LEFT(CL174,CJ176+1)," ",""))))),LEFT(CL174,IFERROR(FIND(" ",CL174)-1,LEN(CL174))))))</f>
        <v/>
      </c>
      <c r="CL175" s="2908" t="str">
        <f>IF(CK175="","",TRIM(RIGHT(CL174,LEN(CL174)-LEN(CK175))))</f>
        <v/>
      </c>
      <c r="CM175" s="2974"/>
      <c r="CN175" s="2969"/>
      <c r="CO175" s="2969"/>
      <c r="CP175" s="3"/>
      <c r="CQ175" s="336" t="str">
        <f t="shared" si="106"/>
        <v>Oignons</v>
      </c>
      <c r="CR175" t="s">
        <v>4012</v>
      </c>
      <c r="CT175" s="25"/>
      <c r="CU175" s="162"/>
      <c r="CW175" s="10">
        <v>1</v>
      </c>
    </row>
    <row r="176" spans="1:101" ht="21" customHeight="1">
      <c r="A176" s="3"/>
      <c r="B176" s="3"/>
      <c r="C176" s="3"/>
      <c r="E176" s="3"/>
      <c r="F176" s="3"/>
      <c r="G176" s="3"/>
      <c r="H176" s="3"/>
      <c r="I176" s="3"/>
      <c r="J176" s="3"/>
      <c r="K176" s="3"/>
      <c r="L176" s="3"/>
      <c r="M176" s="605"/>
      <c r="N176" s="605"/>
      <c r="O176" s="3"/>
      <c r="P176" s="605"/>
      <c r="Q176" s="605"/>
      <c r="R176" s="605"/>
      <c r="S176" s="605"/>
      <c r="T176" s="605"/>
      <c r="U176" s="605"/>
      <c r="V176" s="605"/>
      <c r="W176" s="605"/>
      <c r="X176" s="605"/>
      <c r="Y176" s="605"/>
      <c r="Z176" s="605"/>
      <c r="AA176" s="605"/>
      <c r="AB176" s="605"/>
      <c r="AC176" s="605"/>
      <c r="AD176" s="605"/>
      <c r="AE176" s="605"/>
      <c r="AF176" s="605"/>
      <c r="AG176" s="605"/>
      <c r="AH176" s="605"/>
      <c r="AI176" s="605"/>
      <c r="AJ176" s="605"/>
      <c r="AK176" s="605"/>
      <c r="AL176" s="605"/>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176" cm="1">
        <f t="array" ref="BP176">SUMPRODUCT(LEN(BQ176:BW176))</f>
        <v>0</v>
      </c>
      <c r="BQ176" s="177"/>
      <c r="BR176" s="178"/>
      <c r="BS176" s="178"/>
      <c r="BT176" s="178"/>
      <c r="BU176" s="178"/>
      <c r="BV176" s="178"/>
      <c r="BW176" s="179"/>
      <c r="BX176" s="3"/>
      <c r="CB176" s="2969"/>
      <c r="CD176" s="2946" t="str">
        <f t="shared" si="103"/>
        <v/>
      </c>
      <c r="CE176" s="2950" t="str">
        <f t="shared" si="104"/>
        <v/>
      </c>
      <c r="CF176" s="2951" t="str">
        <f>IF(LEN(TRIM(CK176))&gt;0,MAX(CF29:CF175)+1,"")</f>
        <v/>
      </c>
      <c r="CG176" s="2906" t="str">
        <f>IFERROR(INDEX(CK30:CK299,MATCH(ROW()-ROW(CK30)+1,CF30:CF299,0)),"")</f>
        <v/>
      </c>
      <c r="CH176" s="336"/>
      <c r="CJ176" s="2909">
        <f>CG17</f>
        <v>100</v>
      </c>
      <c r="CK176" s="2908" t="str">
        <f>IF(OR(CL175="",CJ176=""),"",IF(LEN(CL175)&lt;=CJ176,CL175,IFERROR(LEFT(CL175,FIND("♦",SUBSTITUTE(LEFT(CL175,CJ176+1)," ","♦",LEN(LEFT(CL175,CJ176+1))-LEN(SUBSTITUTE(LEFT(CL175,CJ176+1)," ",""))))),LEFT(CL175,IFERROR(FIND(" ",CL175)-1,LEN(CL175))))))</f>
        <v/>
      </c>
      <c r="CL176" s="2908" t="str">
        <f t="shared" ref="CL176:CL179" si="108">IF(CK176="","",TRIM(RIGHT(CL175,LEN(CL175)-LEN(CK176))))</f>
        <v/>
      </c>
      <c r="CM176" s="2974"/>
      <c r="CN176" s="2969"/>
      <c r="CO176" s="2969"/>
      <c r="CP176" s="3"/>
      <c r="CQ176" s="336" t="str">
        <f t="shared" si="106"/>
        <v>Dés de tomates surgelés</v>
      </c>
      <c r="CR176" t="s">
        <v>4027</v>
      </c>
      <c r="CT176" s="25"/>
      <c r="CU176" s="162"/>
      <c r="CW176" s="10">
        <v>1</v>
      </c>
    </row>
    <row r="177" spans="1:101" ht="21" customHeight="1">
      <c r="A177" s="3"/>
      <c r="B177" s="3"/>
      <c r="C177" s="3"/>
      <c r="E177" s="3"/>
      <c r="F177" s="3"/>
      <c r="G177" s="3"/>
      <c r="H177" s="3"/>
      <c r="I177" s="3"/>
      <c r="J177" s="3"/>
      <c r="K177" s="3"/>
      <c r="L177" s="3"/>
      <c r="M177" s="605"/>
      <c r="N177" s="605"/>
      <c r="O177" s="3"/>
      <c r="P177" s="605"/>
      <c r="Q177" s="605"/>
      <c r="R177" s="605"/>
      <c r="S177" s="605"/>
      <c r="T177" s="605"/>
      <c r="U177" s="605"/>
      <c r="V177" s="605"/>
      <c r="W177" s="605"/>
      <c r="X177" s="605"/>
      <c r="Y177" s="605"/>
      <c r="Z177" s="605"/>
      <c r="AA177" s="605"/>
      <c r="AB177" s="605"/>
      <c r="AC177" s="605"/>
      <c r="AD177" s="605"/>
      <c r="AE177" s="605"/>
      <c r="AF177" s="605"/>
      <c r="AG177" s="605"/>
      <c r="AH177" s="605"/>
      <c r="AI177" s="605"/>
      <c r="AJ177" s="605"/>
      <c r="AK177" s="605"/>
      <c r="AL177" s="605"/>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176" cm="1">
        <f t="array" ref="BP177">SUMPRODUCT(LEN(BQ177:BW177))</f>
        <v>0</v>
      </c>
      <c r="BQ177" s="177"/>
      <c r="BR177" s="178"/>
      <c r="BS177" s="178"/>
      <c r="BT177" s="178"/>
      <c r="BU177" s="178"/>
      <c r="BV177" s="178"/>
      <c r="BW177" s="179"/>
      <c r="BX177" s="3"/>
      <c r="CB177" s="2969"/>
      <c r="CD177" s="2946" t="str">
        <f t="shared" si="103"/>
        <v/>
      </c>
      <c r="CE177" s="2950" t="str">
        <f t="shared" si="104"/>
        <v/>
      </c>
      <c r="CF177" s="2951" t="str">
        <f>IF(LEN(TRIM(CK177))&gt;0,MAX(CF29:CF176)+1,"")</f>
        <v/>
      </c>
      <c r="CG177" s="2906" t="str">
        <f>IFERROR(INDEX(CK30:CK299,MATCH(ROW()-ROW(CK30)+1,CF30:CF299,0)),"")</f>
        <v/>
      </c>
      <c r="CH177" s="336"/>
      <c r="CJ177" s="2907"/>
      <c r="CK177" s="2908" t="str">
        <f>IF(OR(CL176="",CJ176=""),"",IF(LEN(CL176)&lt;=CJ176,CL176,IFERROR(LEFT(CL176,FIND("♦",SUBSTITUTE(LEFT(CL176,CJ176+1)," ","♦",LEN(LEFT(CL176,CJ176+1))-LEN(SUBSTITUTE(LEFT(CL176,CJ176+1)," ",""))))),LEFT(CL176,IFERROR(FIND(" ",CL176)-1,LEN(CL176))))))</f>
        <v/>
      </c>
      <c r="CL177" s="2908" t="str">
        <f t="shared" si="108"/>
        <v/>
      </c>
      <c r="CM177" s="2974"/>
      <c r="CN177" s="2969"/>
      <c r="CO177" s="2969"/>
      <c r="CP177" s="3"/>
      <c r="CQ177" s="336" t="str">
        <f t="shared" si="106"/>
        <v>Tomate concentrée</v>
      </c>
      <c r="CR177" t="s">
        <v>4028</v>
      </c>
      <c r="CT177" s="25"/>
      <c r="CU177" s="162"/>
      <c r="CW177" s="10">
        <v>1</v>
      </c>
    </row>
    <row r="178" spans="1:101" ht="21" customHeight="1">
      <c r="A178" s="3"/>
      <c r="B178" s="3"/>
      <c r="C178" s="3"/>
      <c r="E178" s="3"/>
      <c r="F178" s="3"/>
      <c r="G178" s="3"/>
      <c r="H178" s="3"/>
      <c r="I178" s="3"/>
      <c r="J178" s="3"/>
      <c r="K178" s="3"/>
      <c r="L178" s="3"/>
      <c r="M178" s="605"/>
      <c r="N178" s="605"/>
      <c r="O178" s="3"/>
      <c r="P178" s="605"/>
      <c r="Q178" s="605"/>
      <c r="R178" s="605"/>
      <c r="S178" s="605"/>
      <c r="T178" s="605"/>
      <c r="U178" s="605"/>
      <c r="V178" s="605"/>
      <c r="W178" s="605"/>
      <c r="X178" s="605"/>
      <c r="Y178" s="605"/>
      <c r="Z178" s="605"/>
      <c r="AA178" s="605"/>
      <c r="AB178" s="605"/>
      <c r="AC178" s="605"/>
      <c r="AD178" s="605"/>
      <c r="AE178" s="605"/>
      <c r="AF178" s="605"/>
      <c r="AG178" s="605"/>
      <c r="AH178" s="605"/>
      <c r="AI178" s="605"/>
      <c r="AJ178" s="605"/>
      <c r="AK178" s="605"/>
      <c r="AL178" s="605"/>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176" cm="1">
        <f t="array" ref="BP178">SUMPRODUCT(LEN(BQ178:BW178))</f>
        <v>0</v>
      </c>
      <c r="BQ178" s="177"/>
      <c r="BR178" s="178"/>
      <c r="BS178" s="178"/>
      <c r="BT178" s="178"/>
      <c r="BU178" s="178"/>
      <c r="BV178" s="178"/>
      <c r="BW178" s="179"/>
      <c r="BX178" s="3"/>
      <c r="CB178" s="2969"/>
      <c r="CD178" s="2946" t="str">
        <f t="shared" si="103"/>
        <v/>
      </c>
      <c r="CE178" s="2950" t="str">
        <f t="shared" si="104"/>
        <v/>
      </c>
      <c r="CF178" s="2951" t="str">
        <f>IF(LEN(TRIM(CK178))&gt;0,MAX(CF29:CF177)+1,"")</f>
        <v/>
      </c>
      <c r="CG178" s="2906" t="str">
        <f>IFERROR(INDEX(CK30:CK299,MATCH(ROW()-ROW(CK30)+1,CF30:CF299,0)),"")</f>
        <v/>
      </c>
      <c r="CH178" s="336"/>
      <c r="CJ178" s="2958"/>
      <c r="CK178" s="2908" t="str">
        <f>IF(OR(CL177="",CJ176=""),"",IF(LEN(CL177)&lt;=CJ176,CL177,IFERROR(LEFT(CL177,FIND("♦",SUBSTITUTE(LEFT(CL177,CJ176+1)," ","♦",LEN(LEFT(CL177,CJ176+1))-LEN(SUBSTITUTE(LEFT(CL177,CJ176+1)," ",""))))),LEFT(CL177,IFERROR(FIND(" ",CL177)-1,LEN(CL177))))))</f>
        <v/>
      </c>
      <c r="CL178" s="2908" t="str">
        <f t="shared" si="108"/>
        <v/>
      </c>
      <c r="CM178" s="2974"/>
      <c r="CN178" s="2969"/>
      <c r="CO178" s="2969"/>
      <c r="CP178" s="3"/>
      <c r="CQ178" s="336" t="str">
        <f t="shared" si="106"/>
        <v>Ail haché surgelé</v>
      </c>
      <c r="CR178" t="s">
        <v>4029</v>
      </c>
      <c r="CT178" s="25"/>
      <c r="CU178" s="162"/>
      <c r="CW178" s="10">
        <v>1</v>
      </c>
    </row>
    <row r="179" spans="1:101" ht="21" customHeight="1">
      <c r="A179" s="3"/>
      <c r="B179" s="3"/>
      <c r="C179" s="3"/>
      <c r="E179" s="3"/>
      <c r="F179" s="3"/>
      <c r="G179" s="3"/>
      <c r="H179" s="3"/>
      <c r="I179" s="3"/>
      <c r="J179" s="3"/>
      <c r="K179" s="3"/>
      <c r="L179" s="3"/>
      <c r="M179" s="605"/>
      <c r="N179" s="605"/>
      <c r="O179" s="3"/>
      <c r="P179" s="605"/>
      <c r="Q179" s="605"/>
      <c r="R179" s="605"/>
      <c r="S179" s="605"/>
      <c r="T179" s="605"/>
      <c r="U179" s="605"/>
      <c r="V179" s="605"/>
      <c r="W179" s="605"/>
      <c r="X179" s="605"/>
      <c r="Y179" s="605"/>
      <c r="Z179" s="605"/>
      <c r="AA179" s="605"/>
      <c r="AB179" s="605"/>
      <c r="AC179" s="605"/>
      <c r="AD179" s="605"/>
      <c r="AE179" s="605"/>
      <c r="AF179" s="605"/>
      <c r="AG179" s="605"/>
      <c r="AH179" s="605"/>
      <c r="AI179" s="605"/>
      <c r="AJ179" s="605"/>
      <c r="AK179" s="605"/>
      <c r="AL179" s="605"/>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176" cm="1">
        <f t="array" ref="BP179">SUMPRODUCT(LEN(BQ179:BW179))</f>
        <v>0</v>
      </c>
      <c r="BQ179" s="177"/>
      <c r="BR179" s="178"/>
      <c r="BS179" s="178"/>
      <c r="BT179" s="178"/>
      <c r="BU179" s="178"/>
      <c r="BV179" s="178"/>
      <c r="BW179" s="179"/>
      <c r="BX179" s="3"/>
      <c r="CB179" s="2969"/>
      <c r="CD179" s="2946" t="str">
        <f t="shared" si="103"/>
        <v/>
      </c>
      <c r="CE179" s="2950" t="str">
        <f t="shared" si="104"/>
        <v/>
      </c>
      <c r="CF179" s="2951" t="str">
        <f>IF(LEN(TRIM(CK179))&gt;0,MAX(CF29:CF178)+1,"")</f>
        <v/>
      </c>
      <c r="CG179" s="2906" t="str">
        <f>IFERROR(INDEX(CK30:CK299,MATCH(ROW()-ROW(CK30)+1,CF30:CF299,0)),"")</f>
        <v/>
      </c>
      <c r="CH179" s="336"/>
      <c r="CJ179" s="2959"/>
      <c r="CK179" s="2908" t="str">
        <f>IF(OR(CL178="",CJ176=""),"",IF(LEN(CL178)&lt;=CJ176,CL178,IFERROR(LEFT(CL178,FIND("♦",SUBSTITUTE(LEFT(CL178,CJ176+1)," ","♦",LEN(LEFT(CL178,CJ176+1))-LEN(SUBSTITUTE(LEFT(CL178,CJ176+1)," ",""))))),LEFT(CL178,IFERROR(FIND(" ",CL178)-1,LEN(CL178))))))</f>
        <v/>
      </c>
      <c r="CL179" s="2908" t="str">
        <f t="shared" si="108"/>
        <v/>
      </c>
      <c r="CM179" s="2974"/>
      <c r="CN179" s="2969"/>
      <c r="CO179" s="2969"/>
      <c r="CP179" s="3"/>
      <c r="CQ179" s="336" t="str">
        <f t="shared" si="106"/>
        <v>Herbes de Provence</v>
      </c>
      <c r="CR179" t="s">
        <v>4030</v>
      </c>
      <c r="CT179" s="25"/>
      <c r="CU179" s="162"/>
      <c r="CW179" s="10">
        <v>1</v>
      </c>
    </row>
    <row r="180" spans="1:101" ht="21" customHeight="1">
      <c r="A180" s="3"/>
      <c r="B180" s="3"/>
      <c r="C180" s="3"/>
      <c r="E180" s="3"/>
      <c r="F180" s="3"/>
      <c r="G180" s="3"/>
      <c r="H180" s="3"/>
      <c r="I180" s="3"/>
      <c r="J180" s="3"/>
      <c r="K180" s="3"/>
      <c r="L180" s="3"/>
      <c r="M180" s="605"/>
      <c r="N180" s="605"/>
      <c r="O180" s="3"/>
      <c r="P180" s="605"/>
      <c r="Q180" s="605"/>
      <c r="R180" s="605"/>
      <c r="S180" s="605"/>
      <c r="T180" s="605"/>
      <c r="U180" s="605"/>
      <c r="V180" s="605"/>
      <c r="W180" s="605"/>
      <c r="X180" s="605"/>
      <c r="Y180" s="605"/>
      <c r="Z180" s="605"/>
      <c r="AA180" s="605"/>
      <c r="AB180" s="605"/>
      <c r="AC180" s="605"/>
      <c r="AD180" s="605"/>
      <c r="AE180" s="605"/>
      <c r="AF180" s="605"/>
      <c r="AG180" s="605"/>
      <c r="AH180" s="605"/>
      <c r="AI180" s="605"/>
      <c r="AJ180" s="605"/>
      <c r="AK180" s="605"/>
      <c r="AL180" s="605"/>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176" cm="1">
        <f t="array" ref="BP180">SUMPRODUCT(LEN(BQ180:BW180))</f>
        <v>0</v>
      </c>
      <c r="BQ180" s="177"/>
      <c r="BR180" s="178"/>
      <c r="BS180" s="178"/>
      <c r="BT180" s="178"/>
      <c r="BU180" s="178"/>
      <c r="BV180" s="178"/>
      <c r="BW180" s="179"/>
      <c r="BX180" s="3"/>
      <c r="CB180" s="2969"/>
      <c r="CD180" s="2946" t="str">
        <f t="shared" si="103"/>
        <v/>
      </c>
      <c r="CE180" s="2950" t="str">
        <f t="shared" si="104"/>
        <v/>
      </c>
      <c r="CF180" s="2951" t="str">
        <f>IF(LEN(TRIM(CK180))&gt;0,MAX(CF29:CF179)+1,"")</f>
        <v/>
      </c>
      <c r="CG180" s="2906" t="str">
        <f>IFERROR(INDEX(CK30:CK299,MATCH(ROW()-ROW(CK30)+1,CF30:CF299,0)),"")</f>
        <v/>
      </c>
      <c r="CH180" s="336"/>
      <c r="CJ180" s="2370" t="str">
        <f>(SUBSTITUTE(SUBSTITUTE(CB55,CHAR(13)&amp;CHAR(10)," "),CHAR(10)," "))</f>
        <v/>
      </c>
      <c r="CK180" s="2960" t="str">
        <f>IF(OR(CJ181="",CJ182=""),"",IF(LEN(CJ181)&lt;=CJ182,CJ181,IFERROR(LEFT(CJ181,FIND("♦",SUBSTITUTE(LEFT(CJ181,CJ182+1)," ","♦",LEN(LEFT(CJ181,CJ182+1))-LEN(SUBSTITUTE(LEFT(CJ181,CJ182+1)," ",""))))),LEFT(CJ181,IFERROR(FIND(" ",CJ181)-1,LEN(CJ181))))))</f>
        <v/>
      </c>
      <c r="CL180" s="2961" t="str">
        <f>IF(CK180="","",TRIM(RIGHT(CJ181,LEN(CJ181)-LEN(CK180))))</f>
        <v/>
      </c>
      <c r="CM180" s="2952" t="str">
        <f>CC55</f>
        <v xml:space="preserve"> ◄ ligne 55</v>
      </c>
      <c r="CN180" s="2969"/>
      <c r="CO180" s="2969"/>
      <c r="CP180" s="3"/>
      <c r="CQ180" s="336" t="str">
        <f t="shared" si="106"/>
        <v>Sel</v>
      </c>
      <c r="CR180" t="s">
        <v>4031</v>
      </c>
      <c r="CT180" s="25"/>
      <c r="CU180" s="162"/>
      <c r="CW180" s="10">
        <v>1</v>
      </c>
    </row>
    <row r="181" spans="1:101" ht="21" customHeight="1">
      <c r="A181" s="3"/>
      <c r="B181" s="3"/>
      <c r="C181" s="3"/>
      <c r="E181" s="3"/>
      <c r="F181" s="3"/>
      <c r="G181" s="3"/>
      <c r="H181" s="3"/>
      <c r="I181" s="3"/>
      <c r="J181" s="3"/>
      <c r="K181" s="3"/>
      <c r="L181" s="3"/>
      <c r="M181" s="605"/>
      <c r="N181" s="605"/>
      <c r="O181" s="3"/>
      <c r="P181" s="605"/>
      <c r="Q181" s="605"/>
      <c r="R181" s="605"/>
      <c r="S181" s="605"/>
      <c r="T181" s="605"/>
      <c r="U181" s="605"/>
      <c r="V181" s="605"/>
      <c r="W181" s="605"/>
      <c r="X181" s="605"/>
      <c r="Y181" s="605"/>
      <c r="Z181" s="605"/>
      <c r="AA181" s="605"/>
      <c r="AB181" s="605"/>
      <c r="AC181" s="605"/>
      <c r="AD181" s="605"/>
      <c r="AE181" s="605"/>
      <c r="AF181" s="605"/>
      <c r="AG181" s="605"/>
      <c r="AH181" s="605"/>
      <c r="AI181" s="605"/>
      <c r="AJ181" s="605"/>
      <c r="AK181" s="605"/>
      <c r="AL181" s="605"/>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176" cm="1">
        <f t="array" ref="BP181">SUMPRODUCT(LEN(BQ181:BW181))</f>
        <v>0</v>
      </c>
      <c r="BQ181" s="177"/>
      <c r="BR181" s="178"/>
      <c r="BS181" s="178"/>
      <c r="BT181" s="178"/>
      <c r="BU181" s="178"/>
      <c r="BV181" s="178"/>
      <c r="BW181" s="179"/>
      <c r="BX181" s="3"/>
      <c r="CB181" s="2969"/>
      <c r="CD181" s="2946" t="str">
        <f t="shared" si="103"/>
        <v/>
      </c>
      <c r="CE181" s="2950" t="str">
        <f t="shared" si="104"/>
        <v/>
      </c>
      <c r="CF181" s="2951" t="str">
        <f>IF(LEN(TRIM(CK181))&gt;0,MAX(CF29:CF180)+1,"")</f>
        <v/>
      </c>
      <c r="CG181" s="2906" t="str">
        <f>IFERROR(INDEX(CK30:CK299,MATCH(ROW()-ROW(CK30)+1,CF30:CF299,0)),"")</f>
        <v/>
      </c>
      <c r="CH181" s="336"/>
      <c r="CJ181" s="2960" t="str">
        <f>TRIM(SUBSTITUTE(SUBSTITUTE(SUBSTITUTE(SUBSTITUTE(IF(OR(LEFT(CJ180,1)="-",LEFT(CJ180,1)="="),MID(CJ180,2,9999),CJ180),CHAR(160)," "),","," "),";"," "),"."," "))</f>
        <v/>
      </c>
      <c r="CK181" s="2961" t="str">
        <f>IF(OR(CL180="",CJ182=""),"",IF(LEN(CL180)&lt;=CJ182,CL180,IFERROR(LEFT(CL180,FIND("♦",SUBSTITUTE(LEFT(CL180,CJ182+1)," ","♦",LEN(LEFT(CL180,CJ182+1))-LEN(SUBSTITUTE(LEFT(CL180,CJ182+1)," ",""))))),LEFT(CL180,IFERROR(FIND(" ",CL180)-1,LEN(CL180))))))</f>
        <v/>
      </c>
      <c r="CL181" s="2961" t="str">
        <f>IF(CK181="","",TRIM(RIGHT(CL180,LEN(CL180)-LEN(CK181))))</f>
        <v/>
      </c>
      <c r="CM181" s="2975"/>
      <c r="CN181" s="2969"/>
      <c r="CO181" s="2969"/>
      <c r="CP181" s="3"/>
      <c r="CQ181" s="336" t="str">
        <f t="shared" si="106"/>
        <v>Poivre</v>
      </c>
      <c r="CR181" t="s">
        <v>4032</v>
      </c>
      <c r="CT181" s="25"/>
      <c r="CU181" s="162"/>
      <c r="CW181" s="10">
        <v>1</v>
      </c>
    </row>
    <row r="182" spans="1:101" ht="21" customHeight="1">
      <c r="A182" s="3"/>
      <c r="B182" s="3"/>
      <c r="C182" s="3"/>
      <c r="E182" s="3"/>
      <c r="F182" s="3"/>
      <c r="G182" s="3"/>
      <c r="H182" s="3"/>
      <c r="I182" s="3"/>
      <c r="J182" s="3"/>
      <c r="K182" s="3"/>
      <c r="L182" s="3"/>
      <c r="M182" s="605"/>
      <c r="N182" s="605"/>
      <c r="O182" s="3"/>
      <c r="P182" s="605"/>
      <c r="Q182" s="605"/>
      <c r="R182" s="605"/>
      <c r="S182" s="605"/>
      <c r="T182" s="605"/>
      <c r="U182" s="605"/>
      <c r="V182" s="605"/>
      <c r="W182" s="605"/>
      <c r="X182" s="605"/>
      <c r="Y182" s="605"/>
      <c r="Z182" s="605"/>
      <c r="AA182" s="605"/>
      <c r="AB182" s="605"/>
      <c r="AC182" s="605"/>
      <c r="AD182" s="605"/>
      <c r="AE182" s="605"/>
      <c r="AF182" s="605"/>
      <c r="AG182" s="605"/>
      <c r="AH182" s="605"/>
      <c r="AI182" s="605"/>
      <c r="AJ182" s="605"/>
      <c r="AK182" s="605"/>
      <c r="AL182" s="605"/>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176" cm="1">
        <f t="array" ref="BP182">SUMPRODUCT(LEN(BQ182:BW182))</f>
        <v>0</v>
      </c>
      <c r="BQ182" s="177"/>
      <c r="BR182" s="178"/>
      <c r="BS182" s="178"/>
      <c r="BT182" s="178"/>
      <c r="BU182" s="178"/>
      <c r="BV182" s="178"/>
      <c r="BW182" s="179"/>
      <c r="BX182" s="3"/>
      <c r="CB182" s="2969"/>
      <c r="CD182" s="2946" t="str">
        <f t="shared" si="103"/>
        <v/>
      </c>
      <c r="CE182" s="2950" t="str">
        <f t="shared" si="104"/>
        <v/>
      </c>
      <c r="CF182" s="2951" t="str">
        <f>IF(LEN(TRIM(CK182))&gt;0,MAX(CF29:CF181)+1,"")</f>
        <v/>
      </c>
      <c r="CG182" s="2906" t="str">
        <f>IFERROR(INDEX(CK30:CK299,MATCH(ROW()-ROW(CK30)+1,CF30:CF299,0)),"")</f>
        <v/>
      </c>
      <c r="CH182" s="336"/>
      <c r="CJ182" s="2909">
        <f>CG17</f>
        <v>100</v>
      </c>
      <c r="CK182" s="2961" t="str">
        <f>IF(OR(CL181="",CJ182=""),"",IF(LEN(CL181)&lt;=CJ182,CL181,IFERROR(LEFT(CL181,FIND("♦",SUBSTITUTE(LEFT(CL181,CJ182+1)," ","♦",LEN(LEFT(CL181,CJ182+1))-LEN(SUBSTITUTE(LEFT(CL181,CJ182+1)," ",""))))),LEFT(CL181,IFERROR(FIND(" ",CL181)-1,LEN(CL181))))))</f>
        <v/>
      </c>
      <c r="CL182" s="2961" t="str">
        <f t="shared" ref="CL182:CL185" si="109">IF(CK182="","",TRIM(RIGHT(CL181,LEN(CL181)-LEN(CK182))))</f>
        <v/>
      </c>
      <c r="CM182" s="2975"/>
      <c r="CN182" s="2969"/>
      <c r="CO182" s="2969"/>
      <c r="CP182" s="3"/>
      <c r="CQ182" s="336" t="str">
        <f t="shared" si="106"/>
        <v>Chapelure</v>
      </c>
      <c r="CR182" t="s">
        <v>4033</v>
      </c>
      <c r="CT182" s="25"/>
      <c r="CU182" s="162"/>
      <c r="CW182" s="10">
        <v>1</v>
      </c>
    </row>
    <row r="183" spans="1:101" ht="21" customHeight="1">
      <c r="A183" s="3"/>
      <c r="B183" s="3"/>
      <c r="C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176" cm="1">
        <f t="array" ref="BP183">SUMPRODUCT(LEN(BQ183:BW183))</f>
        <v>0</v>
      </c>
      <c r="BQ183" s="177"/>
      <c r="BR183" s="178"/>
      <c r="BS183" s="178"/>
      <c r="BT183" s="178"/>
      <c r="BU183" s="178"/>
      <c r="BV183" s="178"/>
      <c r="BW183" s="179"/>
      <c r="BX183" s="3"/>
      <c r="CB183" s="2969"/>
      <c r="CD183" s="2946" t="str">
        <f t="shared" si="103"/>
        <v/>
      </c>
      <c r="CE183" s="2950" t="str">
        <f t="shared" si="104"/>
        <v/>
      </c>
      <c r="CF183" s="2951" t="str">
        <f>IF(LEN(TRIM(CK183))&gt;0,MAX(CF29:CF182)+1,"")</f>
        <v/>
      </c>
      <c r="CG183" s="2906" t="str">
        <f>IFERROR(INDEX(CK30:CK299,MATCH(ROW()-ROW(CK30)+1,CF30:CF299,0)),"")</f>
        <v/>
      </c>
      <c r="CH183" s="336"/>
      <c r="CJ183" s="2960"/>
      <c r="CK183" s="2961" t="str">
        <f>IF(OR(CL182="",CJ182=""),"",IF(LEN(CL182)&lt;=CJ182,CL182,IFERROR(LEFT(CL182,FIND("♦",SUBSTITUTE(LEFT(CL182,CJ182+1)," ","♦",LEN(LEFT(CL182,CJ182+1))-LEN(SUBSTITUTE(LEFT(CL182,CJ182+1)," ",""))))),LEFT(CL182,IFERROR(FIND(" ",CL182)-1,LEN(CL182))))))</f>
        <v/>
      </c>
      <c r="CL183" s="2961" t="str">
        <f t="shared" si="109"/>
        <v/>
      </c>
      <c r="CM183" s="2975"/>
      <c r="CN183" s="2969"/>
      <c r="CO183" s="2969"/>
      <c r="CP183" s="3"/>
      <c r="CQ183" s="336"/>
      <c r="CT183" s="25"/>
      <c r="CU183" s="162"/>
      <c r="CW183" s="10">
        <v>1</v>
      </c>
    </row>
    <row r="184" spans="1:101" ht="21" customHeight="1">
      <c r="A184" s="3"/>
      <c r="B184" s="3"/>
      <c r="C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176" cm="1">
        <f t="array" ref="BP184">SUMPRODUCT(LEN(BQ184:BW184))</f>
        <v>0</v>
      </c>
      <c r="BQ184" s="177"/>
      <c r="BR184" s="178"/>
      <c r="BS184" s="178"/>
      <c r="BT184" s="178"/>
      <c r="BU184" s="178"/>
      <c r="BV184" s="178"/>
      <c r="BW184" s="179"/>
      <c r="BX184" s="3"/>
      <c r="CB184" s="2969"/>
      <c r="CD184" s="2946" t="str">
        <f t="shared" si="103"/>
        <v/>
      </c>
      <c r="CE184" s="2950" t="str">
        <f t="shared" si="104"/>
        <v/>
      </c>
      <c r="CF184" s="2951" t="str">
        <f>IF(LEN(TRIM(CK184))&gt;0,MAX(CF29:CF183)+1,"")</f>
        <v/>
      </c>
      <c r="CG184" s="2906" t="str">
        <f>IFERROR(INDEX(CK30:CK299,MATCH(ROW()-ROW(CK30)+1,CF30:CF299,0)),"")</f>
        <v/>
      </c>
      <c r="CH184" s="336"/>
      <c r="CJ184" s="2963"/>
      <c r="CK184" s="2961" t="str">
        <f>IF(OR(CL183="",CJ182=""),"",IF(LEN(CL183)&lt;=CJ182,CL183,IFERROR(LEFT(CL183,FIND("♦",SUBSTITUTE(LEFT(CL183,CJ182+1)," ","♦",LEN(LEFT(CL183,CJ182+1))-LEN(SUBSTITUTE(LEFT(CL183,CJ182+1)," ",""))))),LEFT(CL183,IFERROR(FIND(" ",CL183)-1,LEN(CL183))))))</f>
        <v/>
      </c>
      <c r="CL184" s="2961" t="str">
        <f t="shared" si="109"/>
        <v/>
      </c>
      <c r="CM184" s="2975"/>
      <c r="CN184" s="2969"/>
      <c r="CO184" s="2969"/>
      <c r="CP184" s="3"/>
      <c r="CQ184" s="2596" t="s">
        <v>4036</v>
      </c>
      <c r="CT184" s="25"/>
      <c r="CU184" s="162"/>
      <c r="CW184" s="10">
        <v>1</v>
      </c>
    </row>
    <row r="185" spans="1:101" ht="21" customHeight="1">
      <c r="A185" s="3"/>
      <c r="B185" s="3"/>
      <c r="C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176" cm="1">
        <f t="array" ref="BP185">SUMPRODUCT(LEN(BQ185:BW185))</f>
        <v>0</v>
      </c>
      <c r="BQ185" s="177"/>
      <c r="BR185" s="178"/>
      <c r="BS185" s="178"/>
      <c r="BT185" s="178"/>
      <c r="BU185" s="178"/>
      <c r="BV185" s="178"/>
      <c r="BW185" s="179"/>
      <c r="BX185" s="3"/>
      <c r="CB185" s="2969"/>
      <c r="CD185" s="2946" t="str">
        <f t="shared" si="103"/>
        <v/>
      </c>
      <c r="CE185" s="2950" t="str">
        <f t="shared" si="104"/>
        <v/>
      </c>
      <c r="CF185" s="2951" t="str">
        <f>IF(LEN(TRIM(CK185))&gt;0,MAX(CF29:CF184)+1,"")</f>
        <v/>
      </c>
      <c r="CG185" s="2906" t="str">
        <f>IFERROR(INDEX(CK30:CK299,MATCH(ROW()-ROW(CK30)+1,CF30:CF299,0)),"")</f>
        <v/>
      </c>
      <c r="CH185" s="336"/>
      <c r="CJ185" s="2964"/>
      <c r="CK185" s="2961" t="str">
        <f>IF(OR(CL184="",CJ182=""),"",IF(LEN(CL184)&lt;=CJ182,CL184,IFERROR(LEFT(CL184,FIND("♦",SUBSTITUTE(LEFT(CL184,CJ182+1)," ","♦",LEN(LEFT(CL184,CJ182+1))-LEN(SUBSTITUTE(LEFT(CL184,CJ182+1)," ",""))))),LEFT(CL184,IFERROR(FIND(" ",CL184)-1,LEN(CL184))))))</f>
        <v/>
      </c>
      <c r="CL185" s="2961" t="str">
        <f t="shared" si="109"/>
        <v/>
      </c>
      <c r="CM185" s="2975"/>
      <c r="CN185" s="2969"/>
      <c r="CO185" s="2969"/>
      <c r="CP185" s="3"/>
      <c r="CQ185" s="232" t="s">
        <v>4043</v>
      </c>
      <c r="CR185" s="97"/>
      <c r="CS185" s="97"/>
      <c r="CT185" s="97"/>
      <c r="CU185" s="2550"/>
      <c r="CW185" s="10">
        <v>1</v>
      </c>
    </row>
    <row r="186" spans="1:101" ht="21" customHeight="1">
      <c r="A186" s="3"/>
      <c r="B186" s="3"/>
      <c r="C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176" cm="1">
        <f t="array" ref="BP186">SUMPRODUCT(LEN(BQ186:BW186))</f>
        <v>0</v>
      </c>
      <c r="BQ186" s="177"/>
      <c r="BR186" s="178"/>
      <c r="BS186" s="178"/>
      <c r="BT186" s="178"/>
      <c r="BU186" s="178"/>
      <c r="BV186" s="178"/>
      <c r="BW186" s="179"/>
      <c r="BX186" s="3"/>
      <c r="CB186" s="2969"/>
      <c r="CD186" s="2946" t="str">
        <f t="shared" si="103"/>
        <v/>
      </c>
      <c r="CE186" s="2950" t="str">
        <f t="shared" si="104"/>
        <v/>
      </c>
      <c r="CF186" s="2951" t="str">
        <f>IF(LEN(TRIM(CK186))&gt;0,MAX(CF29:CF185)+1,"")</f>
        <v/>
      </c>
      <c r="CG186" s="2906" t="str">
        <f>IFERROR(INDEX(CK30:CK299,MATCH(ROW()-ROW(CK30)+1,CF30:CF299,0)),"")</f>
        <v/>
      </c>
      <c r="CH186" s="336"/>
      <c r="CJ186" s="2370" t="str">
        <f>(SUBSTITUTE(SUBSTITUTE(CB56,CHAR(13)&amp;CHAR(10)," "),CHAR(10)," "))</f>
        <v/>
      </c>
      <c r="CK186" s="2907" t="str">
        <f>IF(OR(CJ187="",CJ188=""),"",IF(LEN(CJ187)&lt;=CJ188,CJ187,IFERROR(LEFT(CJ187,FIND("♦",SUBSTITUTE(LEFT(CJ187,CJ188+1)," ","♦",LEN(LEFT(CJ187,CJ188+1))-LEN(SUBSTITUTE(LEFT(CJ187,CJ188+1)," ",""))))),LEFT(CJ187,IFERROR(FIND(" ",CJ187)-1,LEN(CJ187))))))</f>
        <v/>
      </c>
      <c r="CL186" s="2908" t="str">
        <f>IF(CK186="","",TRIM(RIGHT(CJ187,LEN(CJ187)-LEN(CK186))))</f>
        <v/>
      </c>
      <c r="CM186" s="2952" t="str">
        <f>CC56</f>
        <v xml:space="preserve"> ◄ ligne 56</v>
      </c>
      <c r="CN186" s="2969"/>
      <c r="CO186" s="2969"/>
      <c r="CP186" s="3"/>
      <c r="CQ186" s="232" t="e" cm="1">
        <f t="array" ref="CQ186">- La veille : faire tremper les haricots.</f>
        <v>#NAME?</v>
      </c>
      <c r="CR186" s="97" t="str">
        <f ca="1">_xlfn.FORMULATEXT(CQ186)</f>
        <v>=- La veille : faire tremper les haricots.</v>
      </c>
      <c r="CS186" s="97"/>
      <c r="CT186" s="97"/>
      <c r="CU186" s="2550"/>
      <c r="CW186" s="10">
        <v>1</v>
      </c>
    </row>
    <row r="187" spans="1:101" ht="21" customHeight="1">
      <c r="A187" s="3"/>
      <c r="B187" s="3"/>
      <c r="C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176" cm="1">
        <f t="array" ref="BP187">SUMPRODUCT(LEN(BQ187:BW187))</f>
        <v>0</v>
      </c>
      <c r="BQ187" s="177"/>
      <c r="BR187" s="178"/>
      <c r="BS187" s="178"/>
      <c r="BT187" s="178"/>
      <c r="BU187" s="178"/>
      <c r="BV187" s="178"/>
      <c r="BW187" s="179"/>
      <c r="BX187" s="3"/>
      <c r="CB187" s="2969"/>
      <c r="CD187" s="2946" t="str">
        <f t="shared" si="103"/>
        <v/>
      </c>
      <c r="CE187" s="2950" t="str">
        <f t="shared" si="104"/>
        <v/>
      </c>
      <c r="CF187" s="2951" t="str">
        <f>IF(LEN(TRIM(CK187))&gt;0,MAX(CF29:CF186)+1,"")</f>
        <v/>
      </c>
      <c r="CG187" s="2906" t="str">
        <f>IFERROR(INDEX(CK30:CK299,MATCH(ROW()-ROW(CK30)+1,CF30:CF299,0)),"")</f>
        <v/>
      </c>
      <c r="CH187" s="336"/>
      <c r="CJ187" s="2907" t="str">
        <f>TRIM(SUBSTITUTE(SUBSTITUTE(SUBSTITUTE(SUBSTITUTE(IF(OR(LEFT(CJ186,1)="-",LEFT(CJ186,1)="="),MID(CJ186,2,9999),CJ186),CHAR(160)," "),","," "),";"," "),"."," "))</f>
        <v/>
      </c>
      <c r="CK187" s="2908" t="str">
        <f>IF(OR(CL186="",CJ188=""),"",IF(LEN(CL186)&lt;=CJ188,CL186,IFERROR(LEFT(CL186,FIND("♦",SUBSTITUTE(LEFT(CL186,CJ188+1)," ","♦",LEN(LEFT(CL186,CJ188+1))-LEN(SUBSTITUTE(LEFT(CL186,CJ188+1)," ",""))))),LEFT(CL186,IFERROR(FIND(" ",CL186)-1,LEN(CL186))))))</f>
        <v/>
      </c>
      <c r="CL187" s="2908" t="str">
        <f>IF(CK187="","",TRIM(RIGHT(CL186,LEN(CL186)-LEN(CK187))))</f>
        <v/>
      </c>
      <c r="CM187" s="2974"/>
      <c r="CN187" s="2969"/>
      <c r="CO187" s="2969"/>
      <c r="CP187" s="3"/>
      <c r="CQ187" s="232" t="s">
        <v>4044</v>
      </c>
      <c r="CR187" s="97"/>
      <c r="CS187" s="97"/>
      <c r="CT187" s="97"/>
      <c r="CU187" s="2550"/>
      <c r="CW187" s="10">
        <v>1</v>
      </c>
    </row>
    <row r="188" spans="1:101" ht="21" customHeight="1">
      <c r="A188" s="3"/>
      <c r="B188" s="3"/>
      <c r="C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176" cm="1">
        <f t="array" ref="BP188">SUMPRODUCT(LEN(BQ188:BW188))</f>
        <v>0</v>
      </c>
      <c r="BQ188" s="177"/>
      <c r="BR188" s="178"/>
      <c r="BS188" s="178"/>
      <c r="BT188" s="178"/>
      <c r="BU188" s="178"/>
      <c r="BV188" s="178"/>
      <c r="BW188" s="179"/>
      <c r="BX188" s="3"/>
      <c r="CB188" s="2969"/>
      <c r="CD188" s="2946" t="str">
        <f t="shared" si="103"/>
        <v/>
      </c>
      <c r="CE188" s="2950" t="str">
        <f t="shared" si="104"/>
        <v/>
      </c>
      <c r="CF188" s="2951" t="str">
        <f>IF(LEN(TRIM(CK188))&gt;0,MAX(CF29:CF187)+1,"")</f>
        <v/>
      </c>
      <c r="CG188" s="2906" t="str">
        <f>IFERROR(INDEX(CK30:CK299,MATCH(ROW()-ROW(CK30)+1,CF30:CF299,0)),"")</f>
        <v/>
      </c>
      <c r="CH188" s="336"/>
      <c r="CJ188" s="2909">
        <f>CG17</f>
        <v>100</v>
      </c>
      <c r="CK188" s="2908" t="str">
        <f>IF(OR(CL187="",CJ188=""),"",IF(LEN(CL187)&lt;=CJ188,CL187,IFERROR(LEFT(CL187,FIND("♦",SUBSTITUTE(LEFT(CL187,CJ188+1)," ","♦",LEN(LEFT(CL187,CJ188+1))-LEN(SUBSTITUTE(LEFT(CL187,CJ188+1)," ",""))))),LEFT(CL187,IFERROR(FIND(" ",CL187)-1,LEN(CL187))))))</f>
        <v/>
      </c>
      <c r="CL188" s="2908" t="str">
        <f t="shared" ref="CL188:CL191" si="110">IF(CK188="","",TRIM(RIGHT(CL187,LEN(CL187)-LEN(CK188))))</f>
        <v/>
      </c>
      <c r="CM188" s="2974"/>
      <c r="CN188" s="2969"/>
      <c r="CO188" s="2969"/>
      <c r="CP188" s="3"/>
      <c r="CQ188" s="2335" t="s">
        <v>3616</v>
      </c>
      <c r="CR188" s="2336"/>
      <c r="CS188" s="2336"/>
      <c r="CT188" s="25"/>
      <c r="CU188" s="162"/>
      <c r="CW188" s="10">
        <v>1</v>
      </c>
    </row>
    <row r="189" spans="1:101"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176" cm="1">
        <f t="array" ref="BP189">SUMPRODUCT(LEN(BQ189:BW189))</f>
        <v>0</v>
      </c>
      <c r="BQ189" s="177"/>
      <c r="BR189" s="178"/>
      <c r="BS189" s="178"/>
      <c r="BT189" s="178"/>
      <c r="BU189" s="178"/>
      <c r="BV189" s="178"/>
      <c r="BW189" s="179"/>
      <c r="BX189" s="3"/>
      <c r="CB189" s="2969"/>
      <c r="CD189" s="2946" t="str">
        <f t="shared" si="103"/>
        <v/>
      </c>
      <c r="CE189" s="2950" t="str">
        <f t="shared" si="104"/>
        <v/>
      </c>
      <c r="CF189" s="2951" t="str">
        <f>IF(LEN(TRIM(CK189))&gt;0,MAX(CF29:CF188)+1,"")</f>
        <v/>
      </c>
      <c r="CG189" s="2906" t="str">
        <f>IFERROR(INDEX(CK30:CK299,MATCH(ROW()-ROW(CK30)+1,CF30:CF299,0)),"")</f>
        <v/>
      </c>
      <c r="CH189" s="336"/>
      <c r="CJ189" s="2907"/>
      <c r="CK189" s="2908" t="str">
        <f>IF(OR(CL188="",CJ188=""),"",IF(LEN(CL188)&lt;=CJ188,CL188,IFERROR(LEFT(CL188,FIND("♦",SUBSTITUTE(LEFT(CL188,CJ188+1)," ","♦",LEN(LEFT(CL188,CJ188+1))-LEN(SUBSTITUTE(LEFT(CL188,CJ188+1)," ",""))))),LEFT(CL188,IFERROR(FIND(" ",CL188)-1,LEN(CL188))))))</f>
        <v/>
      </c>
      <c r="CL189" s="2908" t="str">
        <f t="shared" si="110"/>
        <v/>
      </c>
      <c r="CM189" s="2974"/>
      <c r="CN189" s="2969"/>
      <c r="CO189" s="2969"/>
      <c r="CP189" s="3"/>
      <c r="CQ189" s="4955" t="s">
        <v>3793</v>
      </c>
      <c r="CR189" s="2337" t="s">
        <v>3794</v>
      </c>
      <c r="CS189" s="2378"/>
      <c r="CT189" s="25"/>
      <c r="CU189" s="162"/>
      <c r="CW189" s="10">
        <v>1</v>
      </c>
    </row>
    <row r="190" spans="1:101"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176" cm="1">
        <f t="array" ref="BP190">SUMPRODUCT(LEN(BQ190:BW190))</f>
        <v>0</v>
      </c>
      <c r="BQ190" s="177"/>
      <c r="BR190" s="178"/>
      <c r="BS190" s="178"/>
      <c r="BT190" s="178"/>
      <c r="BU190" s="178"/>
      <c r="BV190" s="178"/>
      <c r="BW190" s="179"/>
      <c r="BX190" s="3"/>
      <c r="CB190" s="2969"/>
      <c r="CD190" s="2946" t="str">
        <f t="shared" si="103"/>
        <v/>
      </c>
      <c r="CE190" s="2950" t="str">
        <f t="shared" si="104"/>
        <v/>
      </c>
      <c r="CF190" s="2951" t="str">
        <f>IF(LEN(TRIM(CK190))&gt;0,MAX(CF29:CF189)+1,"")</f>
        <v/>
      </c>
      <c r="CG190" s="2906" t="str">
        <f>IFERROR(INDEX(CK30:CK299,MATCH(ROW()-ROW(CK30)+1,CF30:CF299,0)),"")</f>
        <v/>
      </c>
      <c r="CH190" s="336"/>
      <c r="CJ190" s="2958"/>
      <c r="CK190" s="2908" t="str">
        <f>IF(OR(CL189="",CJ188=""),"",IF(LEN(CL189)&lt;=CJ188,CL189,IFERROR(LEFT(CL189,FIND("♦",SUBSTITUTE(LEFT(CL189,CJ188+1)," ","♦",LEN(LEFT(CL189,CJ188+1))-LEN(SUBSTITUTE(LEFT(CL189,CJ188+1)," ",""))))),LEFT(CL189,IFERROR(FIND(" ",CL189)-1,LEN(CL189))))))</f>
        <v/>
      </c>
      <c r="CL190" s="2908" t="str">
        <f t="shared" si="110"/>
        <v/>
      </c>
      <c r="CM190" s="2974"/>
      <c r="CN190" s="2969"/>
      <c r="CO190" s="2969"/>
      <c r="CP190" s="3"/>
      <c r="CQ190" s="4955"/>
      <c r="CR190" s="2337" t="s">
        <v>3795</v>
      </c>
      <c r="CS190" s="2378"/>
      <c r="CT190" s="25"/>
      <c r="CU190" s="162"/>
      <c r="CW190" s="10">
        <v>1</v>
      </c>
    </row>
    <row r="191" spans="1:101"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176" cm="1">
        <f t="array" ref="BP191">SUMPRODUCT(LEN(BQ191:BW191))</f>
        <v>0</v>
      </c>
      <c r="BQ191" s="177"/>
      <c r="BR191" s="178"/>
      <c r="BS191" s="178"/>
      <c r="BT191" s="178"/>
      <c r="BU191" s="178"/>
      <c r="BV191" s="178"/>
      <c r="BW191" s="179"/>
      <c r="BX191" s="3"/>
      <c r="CB191" s="2969"/>
      <c r="CD191" s="2946" t="str">
        <f t="shared" si="103"/>
        <v/>
      </c>
      <c r="CE191" s="2950" t="str">
        <f t="shared" si="104"/>
        <v/>
      </c>
      <c r="CF191" s="2951" t="str">
        <f>IF(LEN(TRIM(CK191))&gt;0,MAX(CF29:CF190)+1,"")</f>
        <v/>
      </c>
      <c r="CG191" s="2906" t="str">
        <f>IFERROR(INDEX(CK30:CK299,MATCH(ROW()-ROW(CK30)+1,CF30:CF299,0)),"")</f>
        <v/>
      </c>
      <c r="CH191" s="336"/>
      <c r="CJ191" s="2959"/>
      <c r="CK191" s="2908" t="str">
        <f>IF(OR(CL190="",CJ188=""),"",IF(LEN(CL190)&lt;=CJ188,CL190,IFERROR(LEFT(CL190,FIND("♦",SUBSTITUTE(LEFT(CL190,CJ188+1)," ","♦",LEN(LEFT(CL190,CJ188+1))-LEN(SUBSTITUTE(LEFT(CL190,CJ188+1)," ",""))))),LEFT(CL190,IFERROR(FIND(" ",CL190)-1,LEN(CL190))))))</f>
        <v/>
      </c>
      <c r="CL191" s="2908" t="str">
        <f t="shared" si="110"/>
        <v/>
      </c>
      <c r="CM191" s="2974"/>
      <c r="CN191" s="2969"/>
      <c r="CO191" s="2969"/>
      <c r="CP191" s="3"/>
      <c r="CQ191" s="4955"/>
      <c r="CR191" s="2337" t="s">
        <v>3796</v>
      </c>
      <c r="CS191" s="2378"/>
      <c r="CT191" s="25"/>
      <c r="CU191" s="162"/>
      <c r="CW191" s="10">
        <v>1</v>
      </c>
    </row>
    <row r="192" spans="1:101"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176" cm="1">
        <f t="array" ref="BP192">SUMPRODUCT(LEN(BQ192:BW192))</f>
        <v>0</v>
      </c>
      <c r="BQ192" s="177"/>
      <c r="BR192" s="178"/>
      <c r="BS192" s="178"/>
      <c r="BT192" s="178"/>
      <c r="BU192" s="178"/>
      <c r="BV192" s="178"/>
      <c r="BW192" s="179"/>
      <c r="BX192" s="3"/>
      <c r="CB192" s="2969"/>
      <c r="CD192" s="2946" t="str">
        <f t="shared" si="103"/>
        <v/>
      </c>
      <c r="CE192" s="2950" t="str">
        <f t="shared" si="104"/>
        <v/>
      </c>
      <c r="CF192" s="2951" t="str">
        <f>IF(LEN(TRIM(CK192))&gt;0,MAX(CF29:CF191)+1,"")</f>
        <v/>
      </c>
      <c r="CG192" s="2906" t="str">
        <f>IFERROR(INDEX(CK30:CK299,MATCH(ROW()-ROW(CK30)+1,CF30:CF299,0)),"")</f>
        <v/>
      </c>
      <c r="CH192" s="336"/>
      <c r="CJ192" s="2370" t="str">
        <f>(SUBSTITUTE(SUBSTITUTE(CB57,CHAR(13)&amp;CHAR(10)," "),CHAR(10)," "))</f>
        <v/>
      </c>
      <c r="CK192" s="2960" t="str">
        <f>IF(OR(CJ193="",CJ194=""),"",IF(LEN(CJ193)&lt;=CJ194,CJ193,IFERROR(LEFT(CJ193,FIND("♦",SUBSTITUTE(LEFT(CJ193,CJ194+1)," ","♦",LEN(LEFT(CJ193,CJ194+1))-LEN(SUBSTITUTE(LEFT(CJ193,CJ194+1)," ",""))))),LEFT(CJ193,IFERROR(FIND(" ",CJ193)-1,LEN(CJ193))))))</f>
        <v/>
      </c>
      <c r="CL192" s="2961" t="str">
        <f>IF(CK192="","",TRIM(RIGHT(CJ193,LEN(CJ193)-LEN(CK192))))</f>
        <v/>
      </c>
      <c r="CM192" s="2952" t="str">
        <f>CC57</f>
        <v xml:space="preserve"> ◄ ligne 57</v>
      </c>
      <c r="CN192" s="2969"/>
      <c r="CO192" s="2969"/>
      <c r="CP192" s="3"/>
      <c r="CQ192" s="4955"/>
      <c r="CR192" s="4956" t="s">
        <v>3797</v>
      </c>
      <c r="CS192" s="4956"/>
      <c r="CT192" s="25"/>
      <c r="CU192" s="162"/>
      <c r="CW192" s="10">
        <v>1</v>
      </c>
    </row>
    <row r="193" spans="1:101"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176" cm="1">
        <f t="array" ref="BP193">SUMPRODUCT(LEN(BQ193:BW193))</f>
        <v>0</v>
      </c>
      <c r="BQ193" s="177"/>
      <c r="BR193" s="178"/>
      <c r="BS193" s="178"/>
      <c r="BT193" s="178"/>
      <c r="BU193" s="178"/>
      <c r="BV193" s="178"/>
      <c r="BW193" s="179"/>
      <c r="BX193" s="3"/>
      <c r="CB193" s="2969"/>
      <c r="CD193" s="2946" t="str">
        <f t="shared" si="103"/>
        <v/>
      </c>
      <c r="CE193" s="2950" t="str">
        <f t="shared" si="104"/>
        <v/>
      </c>
      <c r="CF193" s="2951" t="str">
        <f>IF(LEN(TRIM(CK193))&gt;0,MAX(CF29:CF192)+1,"")</f>
        <v/>
      </c>
      <c r="CG193" s="2906" t="str">
        <f>IFERROR(INDEX(CK30:CK299,MATCH(ROW()-ROW(CK30)+1,CF30:CF299,0)),"")</f>
        <v/>
      </c>
      <c r="CH193" s="336"/>
      <c r="CJ193" s="2960" t="str">
        <f>TRIM(SUBSTITUTE(SUBSTITUTE(SUBSTITUTE(SUBSTITUTE(IF(OR(LEFT(CJ192,1)="-",LEFT(CJ192,1)="="),MID(CJ192,2,9999),CJ192),CHAR(160)," "),","," "),";"," "),"."," "))</f>
        <v/>
      </c>
      <c r="CK193" s="2961" t="str">
        <f>IF(OR(CL192="",CJ194=""),"",IF(LEN(CL192)&lt;=CJ194,CL192,IFERROR(LEFT(CL192,FIND("♦",SUBSTITUTE(LEFT(CL192,CJ194+1)," ","♦",LEN(LEFT(CL192,CJ194+1))-LEN(SUBSTITUTE(LEFT(CL192,CJ194+1)," ",""))))),LEFT(CL192,IFERROR(FIND(" ",CL192)-1,LEN(CL192))))))</f>
        <v/>
      </c>
      <c r="CL193" s="2961" t="str">
        <f>IF(CK193="","",TRIM(RIGHT(CL192,LEN(CL192)-LEN(CK193))))</f>
        <v/>
      </c>
      <c r="CM193" s="2975"/>
      <c r="CN193" s="2969"/>
      <c r="CO193" s="2969"/>
      <c r="CP193" s="3"/>
      <c r="CQ193" s="4955"/>
      <c r="CR193" s="4956"/>
      <c r="CS193" s="4956"/>
      <c r="CT193" s="25"/>
      <c r="CU193" s="162"/>
      <c r="CW193" s="10">
        <v>1</v>
      </c>
    </row>
    <row r="194" spans="1:101"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176" cm="1">
        <f t="array" ref="BP194">SUMPRODUCT(LEN(BQ194:BW194))</f>
        <v>0</v>
      </c>
      <c r="BQ194" s="177"/>
      <c r="BR194" s="178"/>
      <c r="BS194" s="178"/>
      <c r="BT194" s="178"/>
      <c r="BU194" s="178"/>
      <c r="BV194" s="178"/>
      <c r="BW194" s="179"/>
      <c r="BX194" s="3"/>
      <c r="CB194" s="2969"/>
      <c r="CD194" s="2946" t="str">
        <f t="shared" si="103"/>
        <v/>
      </c>
      <c r="CE194" s="2950" t="str">
        <f t="shared" si="104"/>
        <v/>
      </c>
      <c r="CF194" s="2951" t="str">
        <f>IF(LEN(TRIM(CK194))&gt;0,MAX(CF29:CF193)+1,"")</f>
        <v/>
      </c>
      <c r="CG194" s="2906" t="str">
        <f>IFERROR(INDEX(CK30:CK299,MATCH(ROW()-ROW(CK30)+1,CF30:CF299,0)),"")</f>
        <v/>
      </c>
      <c r="CH194" s="336"/>
      <c r="CJ194" s="2909">
        <f>CG17</f>
        <v>100</v>
      </c>
      <c r="CK194" s="2961" t="str">
        <f>IF(OR(CL193="",CJ194=""),"",IF(LEN(CL193)&lt;=CJ194,CL193,IFERROR(LEFT(CL193,FIND("♦",SUBSTITUTE(LEFT(CL193,CJ194+1)," ","♦",LEN(LEFT(CL193,CJ194+1))-LEN(SUBSTITUTE(LEFT(CL193,CJ194+1)," ",""))))),LEFT(CL193,IFERROR(FIND(" ",CL193)-1,LEN(CL193))))))</f>
        <v/>
      </c>
      <c r="CL194" s="2961" t="str">
        <f t="shared" ref="CL194:CL197" si="111">IF(CK194="","",TRIM(RIGHT(CL193,LEN(CL193)-LEN(CK194))))</f>
        <v/>
      </c>
      <c r="CM194" s="2975"/>
      <c r="CN194" s="2969"/>
      <c r="CO194" s="2969"/>
      <c r="CP194" s="3"/>
      <c r="CQ194" s="4955"/>
      <c r="CR194" s="2338" t="s">
        <v>3798</v>
      </c>
      <c r="CS194" s="2378"/>
      <c r="CT194" s="2157"/>
      <c r="CU194" s="2408"/>
      <c r="CW194" s="10">
        <v>1</v>
      </c>
    </row>
    <row r="195" spans="1:101"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176" cm="1">
        <f t="array" ref="BP195">SUMPRODUCT(LEN(BQ195:BW195))</f>
        <v>0</v>
      </c>
      <c r="BQ195" s="177"/>
      <c r="BR195" s="178"/>
      <c r="BS195" s="178"/>
      <c r="BT195" s="178"/>
      <c r="BU195" s="178"/>
      <c r="BV195" s="178"/>
      <c r="BW195" s="179"/>
      <c r="BX195" s="3"/>
      <c r="CB195" s="2969"/>
      <c r="CD195" s="2946" t="str">
        <f t="shared" si="103"/>
        <v/>
      </c>
      <c r="CE195" s="2950" t="str">
        <f t="shared" si="104"/>
        <v/>
      </c>
      <c r="CF195" s="2951" t="str">
        <f>IF(LEN(TRIM(CK195))&gt;0,MAX(CF29:CF194)+1,"")</f>
        <v/>
      </c>
      <c r="CG195" s="2906" t="str">
        <f>IFERROR(INDEX(CK30:CK299,MATCH(ROW()-ROW(CK30)+1,CF30:CF299,0)),"")</f>
        <v/>
      </c>
      <c r="CH195" s="336"/>
      <c r="CJ195" s="2960"/>
      <c r="CK195" s="2961" t="str">
        <f>IF(OR(CL194="",CJ194=""),"",IF(LEN(CL194)&lt;=CJ194,CL194,IFERROR(LEFT(CL194,FIND("♦",SUBSTITUTE(LEFT(CL194,CJ194+1)," ","♦",LEN(LEFT(CL194,CJ194+1))-LEN(SUBSTITUTE(LEFT(CL194,CJ194+1)," ",""))))),LEFT(CL194,IFERROR(FIND(" ",CL194)-1,LEN(CL194))))))</f>
        <v/>
      </c>
      <c r="CL195" s="2961" t="str">
        <f t="shared" si="111"/>
        <v/>
      </c>
      <c r="CM195" s="2975"/>
      <c r="CN195" s="2969"/>
      <c r="CO195" s="2969"/>
      <c r="CP195" s="3"/>
      <c r="CQ195" s="4955"/>
      <c r="CR195" s="2338" t="s">
        <v>3799</v>
      </c>
      <c r="CS195" s="2379"/>
      <c r="CT195" s="2157"/>
      <c r="CU195" s="2408"/>
      <c r="CW195" s="10">
        <v>1</v>
      </c>
    </row>
    <row r="196" spans="1:101"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176" cm="1">
        <f t="array" ref="BP196">SUMPRODUCT(LEN(BQ196:BW196))</f>
        <v>0</v>
      </c>
      <c r="BQ196" s="177"/>
      <c r="BR196" s="178"/>
      <c r="BS196" s="178"/>
      <c r="BT196" s="178"/>
      <c r="BU196" s="178"/>
      <c r="BV196" s="178"/>
      <c r="BW196" s="179"/>
      <c r="BX196" s="3"/>
      <c r="CB196" s="2969"/>
      <c r="CD196" s="2946" t="str">
        <f t="shared" si="103"/>
        <v/>
      </c>
      <c r="CE196" s="2950" t="str">
        <f t="shared" si="104"/>
        <v/>
      </c>
      <c r="CF196" s="2951" t="str">
        <f>IF(LEN(TRIM(CK196))&gt;0,MAX(CF29:CF195)+1,"")</f>
        <v/>
      </c>
      <c r="CG196" s="2906" t="str">
        <f>IFERROR(INDEX(CK30:CK299,MATCH(ROW()-ROW(CK30)+1,CF30:CF299,0)),"")</f>
        <v/>
      </c>
      <c r="CH196" s="336"/>
      <c r="CJ196" s="2963"/>
      <c r="CK196" s="2961" t="str">
        <f>IF(OR(CL195="",CJ194=""),"",IF(LEN(CL195)&lt;=CJ194,CL195,IFERROR(LEFT(CL195,FIND("♦",SUBSTITUTE(LEFT(CL195,CJ194+1)," ","♦",LEN(LEFT(CL195,CJ194+1))-LEN(SUBSTITUTE(LEFT(CL195,CJ194+1)," ",""))))),LEFT(CL195,IFERROR(FIND(" ",CL195)-1,LEN(CL195))))))</f>
        <v/>
      </c>
      <c r="CL196" s="2961" t="str">
        <f t="shared" si="111"/>
        <v/>
      </c>
      <c r="CM196" s="2975"/>
      <c r="CN196" s="2969"/>
      <c r="CO196" s="2969"/>
      <c r="CP196" s="3"/>
      <c r="CQ196" s="4955"/>
      <c r="CR196" s="2339" t="s">
        <v>3800</v>
      </c>
      <c r="CS196" s="2379"/>
      <c r="CT196" s="2157"/>
      <c r="CU196" s="2408"/>
      <c r="CW196" s="10">
        <v>1</v>
      </c>
    </row>
    <row r="197" spans="1:101"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176" cm="1">
        <f t="array" ref="BP197">SUMPRODUCT(LEN(BQ197:BW197))</f>
        <v>0</v>
      </c>
      <c r="BQ197" s="177"/>
      <c r="BR197" s="178"/>
      <c r="BS197" s="178"/>
      <c r="BT197" s="178"/>
      <c r="BU197" s="178"/>
      <c r="BV197" s="178"/>
      <c r="BW197" s="179"/>
      <c r="BX197" s="3"/>
      <c r="CB197" s="2969"/>
      <c r="CD197" s="2946" t="str">
        <f t="shared" si="103"/>
        <v/>
      </c>
      <c r="CE197" s="2950" t="str">
        <f t="shared" si="104"/>
        <v/>
      </c>
      <c r="CF197" s="2951" t="str">
        <f>IF(LEN(TRIM(CK197))&gt;0,MAX(CF29:CF196)+1,"")</f>
        <v/>
      </c>
      <c r="CG197" s="2906" t="str">
        <f>IFERROR(INDEX(CK30:CK299,MATCH(ROW()-ROW(CK30)+1,CF30:CF299,0)),"")</f>
        <v/>
      </c>
      <c r="CH197" s="336"/>
      <c r="CJ197" s="2964"/>
      <c r="CK197" s="2961" t="str">
        <f>IF(OR(CL196="",CJ194=""),"",IF(LEN(CL196)&lt;=CJ194,CL196,IFERROR(LEFT(CL196,FIND("♦",SUBSTITUTE(LEFT(CL196,CJ194+1)," ","♦",LEN(LEFT(CL196,CJ194+1))-LEN(SUBSTITUTE(LEFT(CL196,CJ194+1)," ",""))))),LEFT(CL196,IFERROR(FIND(" ",CL196)-1,LEN(CL196))))))</f>
        <v/>
      </c>
      <c r="CL197" s="2961" t="str">
        <f t="shared" si="111"/>
        <v/>
      </c>
      <c r="CM197" s="2975"/>
      <c r="CN197" s="2969"/>
      <c r="CO197" s="2969"/>
      <c r="CP197" s="3"/>
      <c r="CQ197" s="4955"/>
      <c r="CR197" s="2339" t="s">
        <v>3801</v>
      </c>
      <c r="CS197" s="2378"/>
      <c r="CT197" s="2157"/>
      <c r="CU197" s="2408"/>
      <c r="CW197" s="10">
        <v>1</v>
      </c>
    </row>
    <row r="198" spans="1:101"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176" cm="1">
        <f t="array" ref="BP198">SUMPRODUCT(LEN(BQ198:BW198))</f>
        <v>0</v>
      </c>
      <c r="BQ198" s="177"/>
      <c r="BR198" s="178"/>
      <c r="BS198" s="178"/>
      <c r="BT198" s="178"/>
      <c r="BU198" s="178"/>
      <c r="BV198" s="178"/>
      <c r="BW198" s="179"/>
      <c r="BX198" s="3"/>
      <c r="CB198" s="2969"/>
      <c r="CD198" s="2946" t="str">
        <f t="shared" si="103"/>
        <v/>
      </c>
      <c r="CE198" s="2950" t="str">
        <f t="shared" si="104"/>
        <v/>
      </c>
      <c r="CF198" s="2951" t="str">
        <f>IF(LEN(TRIM(CK198))&gt;0,MAX(CF29:CF197)+1,"")</f>
        <v/>
      </c>
      <c r="CG198" s="2906" t="str">
        <f>IFERROR(INDEX(CK30:CK299,MATCH(ROW()-ROW(CK30)+1,CF30:CF299,0)),"")</f>
        <v/>
      </c>
      <c r="CH198" s="336"/>
      <c r="CJ198" s="2370" t="str">
        <f>(SUBSTITUTE(SUBSTITUTE(CB58,CHAR(13)&amp;CHAR(10)," "),CHAR(10)," "))</f>
        <v/>
      </c>
      <c r="CK198" s="2907" t="str">
        <f>IF(OR(CJ199="",CJ200=""),"",IF(LEN(CJ199)&lt;=CJ200,CJ199,IFERROR(LEFT(CJ199,FIND("♦",SUBSTITUTE(LEFT(CJ199,CJ200+1)," ","♦",LEN(LEFT(CJ199,CJ200+1))-LEN(SUBSTITUTE(LEFT(CJ199,CJ200+1)," ",""))))),LEFT(CJ199,IFERROR(FIND(" ",CJ199)-1,LEN(CJ199))))))</f>
        <v/>
      </c>
      <c r="CL198" s="2908" t="str">
        <f>IF(CK198="","",TRIM(RIGHT(CJ199,LEN(CJ199)-LEN(CK198))))</f>
        <v/>
      </c>
      <c r="CM198" s="2952" t="str">
        <f>CC58</f>
        <v xml:space="preserve"> ◄ ligne 58</v>
      </c>
      <c r="CN198" s="2969"/>
      <c r="CO198" s="2969"/>
      <c r="CP198" s="3"/>
      <c r="CQ198" s="4955"/>
      <c r="CR198" s="2340" t="s">
        <v>3802</v>
      </c>
      <c r="CS198" s="2378"/>
      <c r="CT198" s="2157"/>
      <c r="CU198" s="2408"/>
      <c r="CW198" s="10">
        <v>1</v>
      </c>
    </row>
    <row r="199" spans="1:101"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176" cm="1">
        <f t="array" ref="BP199">SUMPRODUCT(LEN(BQ199:BW199))</f>
        <v>0</v>
      </c>
      <c r="BQ199" s="177"/>
      <c r="BR199" s="178"/>
      <c r="BS199" s="178"/>
      <c r="BT199" s="178"/>
      <c r="BU199" s="178"/>
      <c r="BV199" s="178"/>
      <c r="BW199" s="179"/>
      <c r="BX199" s="3"/>
      <c r="CB199" s="2969"/>
      <c r="CD199" s="2946" t="str">
        <f t="shared" si="103"/>
        <v/>
      </c>
      <c r="CE199" s="2950" t="str">
        <f t="shared" si="104"/>
        <v/>
      </c>
      <c r="CF199" s="2951" t="str">
        <f>IF(LEN(TRIM(CK199))&gt;0,MAX(CF29:CF198)+1,"")</f>
        <v/>
      </c>
      <c r="CG199" s="2906" t="str">
        <f>IFERROR(INDEX(CK30:CK299,MATCH(ROW()-ROW(CK30)+1,CF30:CF299,0)),"")</f>
        <v/>
      </c>
      <c r="CH199" s="336"/>
      <c r="CJ199" s="2907" t="str">
        <f>TRIM(SUBSTITUTE(SUBSTITUTE(SUBSTITUTE(SUBSTITUTE(IF(OR(LEFT(CJ198,1)="-",LEFT(CJ198,1)="="),MID(CJ198,2,9999),CJ198),CHAR(160)," "),","," "),";"," "),"."," "))</f>
        <v/>
      </c>
      <c r="CK199" s="2908" t="str">
        <f>IF(OR(CL198="",CJ200=""),"",IF(LEN(CL198)&lt;=CJ200,CL198,IFERROR(LEFT(CL198,FIND("♦",SUBSTITUTE(LEFT(CL198,CJ200+1)," ","♦",LEN(LEFT(CL198,CJ200+1))-LEN(SUBSTITUTE(LEFT(CL198,CJ200+1)," ",""))))),LEFT(CL198,IFERROR(FIND(" ",CL198)-1,LEN(CL198))))))</f>
        <v/>
      </c>
      <c r="CL199" s="2908" t="str">
        <f>IF(CK199="","",TRIM(RIGHT(CL198,LEN(CL198)-LEN(CK199))))</f>
        <v/>
      </c>
      <c r="CM199" s="2974"/>
      <c r="CN199" s="2969"/>
      <c r="CO199" s="2969"/>
      <c r="CP199" s="3"/>
      <c r="CQ199" s="4955"/>
      <c r="CR199" s="2340" t="s">
        <v>3803</v>
      </c>
      <c r="CS199" s="2378"/>
      <c r="CT199" s="2157"/>
      <c r="CU199" s="2408"/>
      <c r="CW199" s="10">
        <v>1</v>
      </c>
    </row>
    <row r="200" spans="1:101"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176" cm="1">
        <f t="array" ref="BP200">SUMPRODUCT(LEN(BQ200:BW200))</f>
        <v>0</v>
      </c>
      <c r="BQ200" s="177"/>
      <c r="BR200" s="178"/>
      <c r="BS200" s="178"/>
      <c r="BT200" s="178"/>
      <c r="BU200" s="178"/>
      <c r="BV200" s="178"/>
      <c r="BW200" s="179"/>
      <c r="BX200" s="3"/>
      <c r="CB200" s="2969"/>
      <c r="CD200" s="2946" t="str">
        <f t="shared" si="103"/>
        <v/>
      </c>
      <c r="CE200" s="2950" t="str">
        <f t="shared" si="104"/>
        <v/>
      </c>
      <c r="CF200" s="2951" t="str">
        <f>IF(LEN(TRIM(CK200))&gt;0,MAX(CF29:CF199)+1,"")</f>
        <v/>
      </c>
      <c r="CG200" s="2906" t="str">
        <f>IFERROR(INDEX(CK30:CK299,MATCH(ROW()-ROW(CK30)+1,CF30:CF299,0)),"")</f>
        <v/>
      </c>
      <c r="CH200" s="336"/>
      <c r="CJ200" s="2909">
        <f>CG17</f>
        <v>100</v>
      </c>
      <c r="CK200" s="2908" t="str">
        <f>IF(OR(CL199="",CJ200=""),"",IF(LEN(CL199)&lt;=CJ200,CL199,IFERROR(LEFT(CL199,FIND("♦",SUBSTITUTE(LEFT(CL199,CJ200+1)," ","♦",LEN(LEFT(CL199,CJ200+1))-LEN(SUBSTITUTE(LEFT(CL199,CJ200+1)," ",""))))),LEFT(CL199,IFERROR(FIND(" ",CL199)-1,LEN(CL199))))))</f>
        <v/>
      </c>
      <c r="CL200" s="2908" t="str">
        <f t="shared" ref="CL200:CL203" si="112">IF(CK200="","",TRIM(RIGHT(CL199,LEN(CL199)-LEN(CK200))))</f>
        <v/>
      </c>
      <c r="CM200" s="2974"/>
      <c r="CN200" s="2969"/>
      <c r="CO200" s="2969"/>
      <c r="CP200" s="3"/>
      <c r="CQ200" s="4955"/>
      <c r="CR200" s="2341"/>
      <c r="CS200" s="2378"/>
      <c r="CT200" s="2157"/>
      <c r="CU200" s="2408"/>
      <c r="CW200" s="10">
        <v>1</v>
      </c>
    </row>
    <row r="201" spans="1:101"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176" cm="1">
        <f t="array" ref="BP201">SUMPRODUCT(LEN(BQ201:BW201))</f>
        <v>0</v>
      </c>
      <c r="BQ201" s="177"/>
      <c r="BR201" s="178"/>
      <c r="BS201" s="178"/>
      <c r="BT201" s="178"/>
      <c r="BU201" s="178"/>
      <c r="BV201" s="178"/>
      <c r="BW201" s="179"/>
      <c r="BX201" s="3"/>
      <c r="CB201" s="2969"/>
      <c r="CD201" s="2946" t="str">
        <f t="shared" si="103"/>
        <v/>
      </c>
      <c r="CE201" s="2950" t="str">
        <f t="shared" si="104"/>
        <v/>
      </c>
      <c r="CF201" s="2951" t="str">
        <f>IF(LEN(TRIM(CK201))&gt;0,MAX(CF29:CF200)+1,"")</f>
        <v/>
      </c>
      <c r="CG201" s="2906" t="str">
        <f>IFERROR(INDEX(CK30:CK299,MATCH(ROW()-ROW(CK30)+1,CF30:CF299,0)),"")</f>
        <v/>
      </c>
      <c r="CH201" s="336"/>
      <c r="CJ201" s="2907"/>
      <c r="CK201" s="2908" t="str">
        <f>IF(OR(CL200="",CJ200=""),"",IF(LEN(CL200)&lt;=CJ200,CL200,IFERROR(LEFT(CL200,FIND("♦",SUBSTITUTE(LEFT(CL200,CJ200+1)," ","♦",LEN(LEFT(CL200,CJ200+1))-LEN(SUBSTITUTE(LEFT(CL200,CJ200+1)," ",""))))),LEFT(CL200,IFERROR(FIND(" ",CL200)-1,LEN(CL200))))))</f>
        <v/>
      </c>
      <c r="CL201" s="2908" t="str">
        <f t="shared" si="112"/>
        <v/>
      </c>
      <c r="CM201" s="2974"/>
      <c r="CN201" s="2969"/>
      <c r="CO201" s="2969"/>
      <c r="CP201" s="3"/>
      <c r="CQ201" s="2342" t="s">
        <v>3804</v>
      </c>
      <c r="CR201" s="2343"/>
      <c r="CS201" s="2343"/>
      <c r="CT201" s="2157"/>
      <c r="CU201" s="2408"/>
      <c r="CW201" s="10">
        <v>1</v>
      </c>
    </row>
    <row r="202" spans="1:101"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176" cm="1">
        <f t="array" ref="BP202">SUMPRODUCT(LEN(BQ202:BW202))</f>
        <v>0</v>
      </c>
      <c r="BQ202" s="177"/>
      <c r="BR202" s="178"/>
      <c r="BS202" s="178"/>
      <c r="BT202" s="178"/>
      <c r="BU202" s="178"/>
      <c r="BV202" s="178"/>
      <c r="BW202" s="179"/>
      <c r="BX202" s="3"/>
      <c r="CB202" s="2969"/>
      <c r="CD202" s="2946" t="str">
        <f t="shared" si="103"/>
        <v/>
      </c>
      <c r="CE202" s="2950" t="str">
        <f t="shared" si="104"/>
        <v/>
      </c>
      <c r="CF202" s="2951" t="str">
        <f>IF(LEN(TRIM(CK202))&gt;0,MAX(CF29:CF201)+1,"")</f>
        <v/>
      </c>
      <c r="CG202" s="2906" t="str">
        <f>IFERROR(INDEX(CK30:CK299,MATCH(ROW()-ROW(CK30)+1,CF30:CF299,0)),"")</f>
        <v/>
      </c>
      <c r="CH202" s="336"/>
      <c r="CJ202" s="2958"/>
      <c r="CK202" s="2908" t="str">
        <f>IF(OR(CL201="",CJ200=""),"",IF(LEN(CL201)&lt;=CJ200,CL201,IFERROR(LEFT(CL201,FIND("♦",SUBSTITUTE(LEFT(CL201,CJ200+1)," ","♦",LEN(LEFT(CL201,CJ200+1))-LEN(SUBSTITUTE(LEFT(CL201,CJ200+1)," ",""))))),LEFT(CL201,IFERROR(FIND(" ",CL201)-1,LEN(CL201))))))</f>
        <v/>
      </c>
      <c r="CL202" s="2908" t="str">
        <f t="shared" si="112"/>
        <v/>
      </c>
      <c r="CM202" s="2974"/>
      <c r="CN202" s="2969"/>
      <c r="CO202" s="2969"/>
      <c r="CP202" s="3"/>
      <c r="CQ202" s="2344" t="s">
        <v>3805</v>
      </c>
      <c r="CR202" s="2336"/>
      <c r="CS202" s="2336"/>
      <c r="CT202" s="2157"/>
      <c r="CU202" s="2408"/>
      <c r="CW202" s="10">
        <v>1</v>
      </c>
    </row>
    <row r="203" spans="1:101"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176" cm="1">
        <f t="array" ref="BP203">SUMPRODUCT(LEN(BQ203:BW203))</f>
        <v>0</v>
      </c>
      <c r="BQ203" s="177"/>
      <c r="BR203" s="178"/>
      <c r="BS203" s="178"/>
      <c r="BT203" s="178"/>
      <c r="BU203" s="178"/>
      <c r="BV203" s="178"/>
      <c r="BW203" s="179"/>
      <c r="BX203" s="3"/>
      <c r="CB203" s="2969"/>
      <c r="CD203" s="2946" t="str">
        <f t="shared" si="103"/>
        <v/>
      </c>
      <c r="CE203" s="2950" t="str">
        <f t="shared" si="104"/>
        <v/>
      </c>
      <c r="CF203" s="2951" t="str">
        <f>IF(LEN(TRIM(CK203))&gt;0,MAX(CF29:CF202)+1,"")</f>
        <v/>
      </c>
      <c r="CG203" s="2906" t="str">
        <f>IFERROR(INDEX(CK30:CK299,MATCH(ROW()-ROW(CK30)+1,CF30:CF299,0)),"")</f>
        <v/>
      </c>
      <c r="CH203" s="336"/>
      <c r="CJ203" s="2959"/>
      <c r="CK203" s="2908" t="str">
        <f>IF(OR(CL202="",CJ200=""),"",IF(LEN(CL202)&lt;=CJ200,CL202,IFERROR(LEFT(CL202,FIND("♦",SUBSTITUTE(LEFT(CL202,CJ200+1)," ","♦",LEN(LEFT(CL202,CJ200+1))-LEN(SUBSTITUTE(LEFT(CL202,CJ200+1)," ",""))))),LEFT(CL202,IFERROR(FIND(" ",CL202)-1,LEN(CL202))))))</f>
        <v/>
      </c>
      <c r="CL203" s="2908" t="str">
        <f t="shared" si="112"/>
        <v/>
      </c>
      <c r="CM203" s="2974"/>
      <c r="CN203" s="2969"/>
      <c r="CO203" s="2969"/>
      <c r="CP203" s="3"/>
      <c r="CQ203" s="4957" t="s">
        <v>3806</v>
      </c>
      <c r="CR203" s="2345" t="s">
        <v>3807</v>
      </c>
      <c r="CS203" s="2336"/>
      <c r="CT203" s="2157"/>
      <c r="CU203" s="2408"/>
      <c r="CW203" s="10">
        <v>1</v>
      </c>
    </row>
    <row r="204" spans="1:101"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176" cm="1">
        <f t="array" ref="BP204">SUMPRODUCT(LEN(BQ204:BW204))</f>
        <v>0</v>
      </c>
      <c r="BQ204" s="177"/>
      <c r="BR204" s="178"/>
      <c r="BS204" s="178"/>
      <c r="BT204" s="178"/>
      <c r="BU204" s="178"/>
      <c r="BV204" s="178"/>
      <c r="BW204" s="179"/>
      <c r="BX204" s="3"/>
      <c r="CB204" s="2969"/>
      <c r="CD204" s="2946" t="str">
        <f t="shared" si="103"/>
        <v/>
      </c>
      <c r="CE204" s="2950" t="str">
        <f t="shared" si="104"/>
        <v/>
      </c>
      <c r="CF204" s="2951" t="str">
        <f>IF(LEN(TRIM(CK204))&gt;0,MAX(CF29:CF203)+1,"")</f>
        <v/>
      </c>
      <c r="CG204" s="2906" t="str">
        <f>IFERROR(INDEX(CK30:CK299,MATCH(ROW()-ROW(CK30)+1,CF30:CF299,0)),"")</f>
        <v/>
      </c>
      <c r="CH204" s="336"/>
      <c r="CJ204" s="2370" t="str">
        <f>(SUBSTITUTE(SUBSTITUTE(CB59,CHAR(13)&amp;CHAR(10)," "),CHAR(10)," "))</f>
        <v/>
      </c>
      <c r="CK204" s="2960" t="str">
        <f>IF(OR(CJ205="",CJ206=""),"",IF(LEN(CJ205)&lt;=CJ206,CJ205,IFERROR(LEFT(CJ205,FIND("♦",SUBSTITUTE(LEFT(CJ205,CJ206+1)," ","♦",LEN(LEFT(CJ205,CJ206+1))-LEN(SUBSTITUTE(LEFT(CJ205,CJ206+1)," ",""))))),LEFT(CJ205,IFERROR(FIND(" ",CJ205)-1,LEN(CJ205))))))</f>
        <v/>
      </c>
      <c r="CL204" s="2961" t="str">
        <f>IF(CK204="","",TRIM(RIGHT(CJ205,LEN(CJ205)-LEN(CK204))))</f>
        <v/>
      </c>
      <c r="CM204" s="2952" t="str">
        <f>CC59</f>
        <v xml:space="preserve"> ◄ ligne 59</v>
      </c>
      <c r="CN204" s="2969"/>
      <c r="CO204" s="2969"/>
      <c r="CP204" s="3"/>
      <c r="CQ204" s="4957"/>
      <c r="CR204" s="2345" t="s">
        <v>3808</v>
      </c>
      <c r="CS204" s="2336"/>
      <c r="CT204" s="25"/>
      <c r="CU204" s="162"/>
      <c r="CW204" s="10">
        <v>1</v>
      </c>
    </row>
    <row r="205" spans="1:101"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176" cm="1">
        <f t="array" ref="BP205">SUMPRODUCT(LEN(BQ205:BW205))</f>
        <v>0</v>
      </c>
      <c r="BQ205" s="177"/>
      <c r="BR205" s="178"/>
      <c r="BS205" s="178"/>
      <c r="BT205" s="178"/>
      <c r="BU205" s="178"/>
      <c r="BV205" s="178"/>
      <c r="BW205" s="179"/>
      <c r="BX205" s="3"/>
      <c r="CB205" s="2969"/>
      <c r="CD205" s="2946" t="str">
        <f t="shared" si="103"/>
        <v/>
      </c>
      <c r="CE205" s="2950" t="str">
        <f t="shared" si="104"/>
        <v/>
      </c>
      <c r="CF205" s="2951" t="str">
        <f>IF(LEN(TRIM(CK205))&gt;0,MAX(CF29:CF204)+1,"")</f>
        <v/>
      </c>
      <c r="CG205" s="2906" t="str">
        <f>IFERROR(INDEX(CK30:CK299,MATCH(ROW()-ROW(CK30)+1,CF30:CF299,0)),"")</f>
        <v/>
      </c>
      <c r="CH205" s="336"/>
      <c r="CJ205" s="2960" t="str">
        <f>TRIM(SUBSTITUTE(SUBSTITUTE(SUBSTITUTE(SUBSTITUTE(IF(OR(LEFT(CJ204,1)="-",LEFT(CJ204,1)="="),MID(CJ204,2,9999),CJ204),CHAR(160)," "),","," "),";"," "),"."," "))</f>
        <v/>
      </c>
      <c r="CK205" s="2961" t="str">
        <f>IF(OR(CL204="",CJ206=""),"",IF(LEN(CL204)&lt;=CJ206,CL204,IFERROR(LEFT(CL204,FIND("♦",SUBSTITUTE(LEFT(CL204,CJ206+1)," ","♦",LEN(LEFT(CL204,CJ206+1))-LEN(SUBSTITUTE(LEFT(CL204,CJ206+1)," ",""))))),LEFT(CL204,IFERROR(FIND(" ",CL204)-1,LEN(CL204))))))</f>
        <v/>
      </c>
      <c r="CL205" s="2961" t="str">
        <f>IF(CK205="","",TRIM(RIGHT(CL204,LEN(CL204)-LEN(CK205))))</f>
        <v/>
      </c>
      <c r="CM205" s="2975"/>
      <c r="CN205" s="2969"/>
      <c r="CO205" s="2969"/>
      <c r="CP205" s="3"/>
      <c r="CQ205" s="4957"/>
      <c r="CR205" s="2345" t="s">
        <v>3809</v>
      </c>
      <c r="CS205" s="2336"/>
      <c r="CT205" s="25"/>
      <c r="CU205" s="162"/>
      <c r="CW205" s="10">
        <v>1</v>
      </c>
    </row>
    <row r="206" spans="1:101"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176" cm="1">
        <f t="array" ref="BP206">SUMPRODUCT(LEN(BQ206:BW206))</f>
        <v>0</v>
      </c>
      <c r="BQ206" s="177"/>
      <c r="BR206" s="178"/>
      <c r="BS206" s="178"/>
      <c r="BT206" s="178"/>
      <c r="BU206" s="178"/>
      <c r="BV206" s="178"/>
      <c r="BW206" s="179"/>
      <c r="BX206" s="3"/>
      <c r="CB206" s="2969"/>
      <c r="CD206" s="2946" t="str">
        <f t="shared" si="103"/>
        <v/>
      </c>
      <c r="CE206" s="2950" t="str">
        <f t="shared" si="104"/>
        <v/>
      </c>
      <c r="CF206" s="2951" t="str">
        <f>IF(LEN(TRIM(CK206))&gt;0,MAX(CF29:CF205)+1,"")</f>
        <v/>
      </c>
      <c r="CG206" s="2906" t="str">
        <f>IFERROR(INDEX(CK30:CK299,MATCH(ROW()-ROW(CK30)+1,CF30:CF299,0)),"")</f>
        <v/>
      </c>
      <c r="CH206" s="336"/>
      <c r="CJ206" s="2909">
        <f>CG17</f>
        <v>100</v>
      </c>
      <c r="CK206" s="2961" t="str">
        <f>IF(OR(CL205="",CJ206=""),"",IF(LEN(CL205)&lt;=CJ206,CL205,IFERROR(LEFT(CL205,FIND("♦",SUBSTITUTE(LEFT(CL205,CJ206+1)," ","♦",LEN(LEFT(CL205,CJ206+1))-LEN(SUBSTITUTE(LEFT(CL205,CJ206+1)," ",""))))),LEFT(CL205,IFERROR(FIND(" ",CL205)-1,LEN(CL205))))))</f>
        <v/>
      </c>
      <c r="CL206" s="2961" t="str">
        <f t="shared" ref="CL206:CL209" si="113">IF(CK206="","",TRIM(RIGHT(CL205,LEN(CL205)-LEN(CK206))))</f>
        <v/>
      </c>
      <c r="CM206" s="2975"/>
      <c r="CN206" s="2969"/>
      <c r="CO206" s="2969"/>
      <c r="CP206" s="3"/>
      <c r="CQ206" s="4957"/>
      <c r="CR206" s="2345" t="s">
        <v>3810</v>
      </c>
      <c r="CS206" s="2336"/>
      <c r="CT206" s="25"/>
      <c r="CU206" s="162"/>
      <c r="CW206" s="10">
        <v>1</v>
      </c>
    </row>
    <row r="207" spans="1:101"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176" cm="1">
        <f t="array" ref="BP207">SUMPRODUCT(LEN(BQ207:BW207))</f>
        <v>0</v>
      </c>
      <c r="BQ207" s="177"/>
      <c r="BR207" s="178"/>
      <c r="BS207" s="178"/>
      <c r="BT207" s="178"/>
      <c r="BU207" s="178"/>
      <c r="BV207" s="178"/>
      <c r="BW207" s="179"/>
      <c r="BX207" s="3"/>
      <c r="CB207" s="2969"/>
      <c r="CD207" s="2946" t="str">
        <f t="shared" si="103"/>
        <v/>
      </c>
      <c r="CE207" s="2950" t="str">
        <f t="shared" si="104"/>
        <v/>
      </c>
      <c r="CF207" s="2951" t="str">
        <f>IF(LEN(TRIM(CK207))&gt;0,MAX(CF29:CF206)+1,"")</f>
        <v/>
      </c>
      <c r="CG207" s="2906" t="str">
        <f>IFERROR(INDEX(CK30:CK299,MATCH(ROW()-ROW(CK30)+1,CF30:CF299,0)),"")</f>
        <v/>
      </c>
      <c r="CH207" s="336"/>
      <c r="CJ207" s="2960"/>
      <c r="CK207" s="2961" t="str">
        <f>IF(OR(CL206="",CJ206=""),"",IF(LEN(CL206)&lt;=CJ206,CL206,IFERROR(LEFT(CL206,FIND("♦",SUBSTITUTE(LEFT(CL206,CJ206+1)," ","♦",LEN(LEFT(CL206,CJ206+1))-LEN(SUBSTITUTE(LEFT(CL206,CJ206+1)," ",""))))),LEFT(CL206,IFERROR(FIND(" ",CL206)-1,LEN(CL206))))))</f>
        <v/>
      </c>
      <c r="CL207" s="2961" t="str">
        <f t="shared" si="113"/>
        <v/>
      </c>
      <c r="CM207" s="2975"/>
      <c r="CN207" s="2969"/>
      <c r="CO207" s="2969"/>
      <c r="CP207" s="3"/>
      <c r="CQ207" s="4957"/>
      <c r="CR207" s="2345" t="s">
        <v>3811</v>
      </c>
      <c r="CS207" s="2336"/>
      <c r="CT207" s="25"/>
      <c r="CU207" s="162"/>
      <c r="CW207" s="10">
        <v>1</v>
      </c>
    </row>
    <row r="208" spans="1:101"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176" cm="1">
        <f t="array" ref="BP208">SUMPRODUCT(LEN(BQ208:BW208))</f>
        <v>0</v>
      </c>
      <c r="BQ208" s="177"/>
      <c r="BR208" s="178"/>
      <c r="BS208" s="178"/>
      <c r="BT208" s="178"/>
      <c r="BU208" s="178"/>
      <c r="BV208" s="178"/>
      <c r="BW208" s="179"/>
      <c r="BX208" s="3"/>
      <c r="CB208" s="2969"/>
      <c r="CD208" s="2946" t="str">
        <f t="shared" si="103"/>
        <v/>
      </c>
      <c r="CE208" s="2950" t="str">
        <f t="shared" si="104"/>
        <v/>
      </c>
      <c r="CF208" s="2951" t="str">
        <f>IF(LEN(TRIM(CK208))&gt;0,MAX(CF29:CF207)+1,"")</f>
        <v/>
      </c>
      <c r="CG208" s="2906" t="str">
        <f>IFERROR(INDEX(CK30:CK299,MATCH(ROW()-ROW(CK30)+1,CF30:CF299,0)),"")</f>
        <v/>
      </c>
      <c r="CH208" s="336"/>
      <c r="CJ208" s="2963"/>
      <c r="CK208" s="2961" t="str">
        <f>IF(OR(CL207="",CJ206=""),"",IF(LEN(CL207)&lt;=CJ206,CL207,IFERROR(LEFT(CL207,FIND("♦",SUBSTITUTE(LEFT(CL207,CJ206+1)," ","♦",LEN(LEFT(CL207,CJ206+1))-LEN(SUBSTITUTE(LEFT(CL207,CJ206+1)," ",""))))),LEFT(CL207,IFERROR(FIND(" ",CL207)-1,LEN(CL207))))))</f>
        <v/>
      </c>
      <c r="CL208" s="2961" t="str">
        <f t="shared" si="113"/>
        <v/>
      </c>
      <c r="CM208" s="2975"/>
      <c r="CN208" s="2969"/>
      <c r="CO208" s="2969"/>
      <c r="CP208" s="3"/>
      <c r="CQ208" s="4957"/>
      <c r="CR208" s="2345" t="s">
        <v>3812</v>
      </c>
      <c r="CS208" s="2336"/>
      <c r="CT208" s="25"/>
      <c r="CU208" s="162"/>
      <c r="CW208" s="10">
        <v>1</v>
      </c>
    </row>
    <row r="209" spans="1:101"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176" cm="1">
        <f t="array" ref="BP209">SUMPRODUCT(LEN(BQ209:BW209))</f>
        <v>0</v>
      </c>
      <c r="BQ209" s="177"/>
      <c r="BR209" s="178"/>
      <c r="BS209" s="178"/>
      <c r="BT209" s="178"/>
      <c r="BU209" s="178"/>
      <c r="BV209" s="178"/>
      <c r="BW209" s="179"/>
      <c r="BX209" s="3"/>
      <c r="CB209" s="2969"/>
      <c r="CD209" s="2946" t="str">
        <f t="shared" si="103"/>
        <v/>
      </c>
      <c r="CE209" s="2950" t="str">
        <f t="shared" si="104"/>
        <v/>
      </c>
      <c r="CF209" s="2951" t="str">
        <f>IF(LEN(TRIM(CK209))&gt;0,MAX(CF29:CF208)+1,"")</f>
        <v/>
      </c>
      <c r="CG209" s="2906" t="str">
        <f>IFERROR(INDEX(CK30:CK299,MATCH(ROW()-ROW(CK30)+1,CF30:CF299,0)),"")</f>
        <v/>
      </c>
      <c r="CH209" s="336"/>
      <c r="CJ209" s="2964"/>
      <c r="CK209" s="2961" t="str">
        <f>IF(OR(CL208="",CJ206=""),"",IF(LEN(CL208)&lt;=CJ206,CL208,IFERROR(LEFT(CL208,FIND("♦",SUBSTITUTE(LEFT(CL208,CJ206+1)," ","♦",LEN(LEFT(CL208,CJ206+1))-LEN(SUBSTITUTE(LEFT(CL208,CJ206+1)," ",""))))),LEFT(CL208,IFERROR(FIND(" ",CL208)-1,LEN(CL208))))))</f>
        <v/>
      </c>
      <c r="CL209" s="2961" t="str">
        <f t="shared" si="113"/>
        <v/>
      </c>
      <c r="CM209" s="2975"/>
      <c r="CN209" s="2969"/>
      <c r="CO209" s="2969"/>
      <c r="CP209" s="3"/>
      <c r="CQ209" s="2346" t="s">
        <v>3813</v>
      </c>
      <c r="CR209" s="2336"/>
      <c r="CS209" s="2336"/>
      <c r="CT209" s="25"/>
      <c r="CU209" s="162"/>
      <c r="CW209" s="10">
        <v>1</v>
      </c>
    </row>
    <row r="210" spans="1:101"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176" cm="1">
        <f t="array" ref="BP210">SUMPRODUCT(LEN(BQ210:BW210))</f>
        <v>0</v>
      </c>
      <c r="BQ210" s="177"/>
      <c r="BR210" s="178"/>
      <c r="BS210" s="178"/>
      <c r="BT210" s="178"/>
      <c r="BU210" s="178"/>
      <c r="BV210" s="178"/>
      <c r="BW210" s="179"/>
      <c r="BX210" s="3"/>
      <c r="CB210" s="2969"/>
      <c r="CD210" s="2946" t="str">
        <f t="shared" si="103"/>
        <v/>
      </c>
      <c r="CE210" s="2950" t="str">
        <f t="shared" si="104"/>
        <v/>
      </c>
      <c r="CF210" s="2951" t="str">
        <f>IF(LEN(TRIM(CK210))&gt;0,MAX(CF29:CF209)+1,"")</f>
        <v/>
      </c>
      <c r="CG210" s="2906" t="str">
        <f>IFERROR(INDEX(CK30:CK299,MATCH(ROW()-ROW(CK30)+1,CF30:CF299,0)),"")</f>
        <v/>
      </c>
      <c r="CH210" s="336"/>
      <c r="CJ210" s="2370" t="str">
        <f>(SUBSTITUTE(SUBSTITUTE(CB60,CHAR(13)&amp;CHAR(10)," "),CHAR(10)," "))</f>
        <v/>
      </c>
      <c r="CK210" s="2907" t="str">
        <f>IF(OR(CJ211="",CJ212=""),"",IF(LEN(CJ211)&lt;=CJ212,CJ211,IFERROR(LEFT(CJ211,FIND("♦",SUBSTITUTE(LEFT(CJ211,CJ212+1)," ","♦",LEN(LEFT(CJ211,CJ212+1))-LEN(SUBSTITUTE(LEFT(CJ211,CJ212+1)," ",""))))),LEFT(CJ211,IFERROR(FIND(" ",CJ211)-1,LEN(CJ211))))))</f>
        <v/>
      </c>
      <c r="CL210" s="2908" t="str">
        <f>IF(CK210="","",TRIM(RIGHT(CJ211,LEN(CJ211)-LEN(CK210))))</f>
        <v/>
      </c>
      <c r="CM210" s="2952" t="str">
        <f>CC60</f>
        <v xml:space="preserve"> ◄ ligne 60</v>
      </c>
      <c r="CN210" s="2969"/>
      <c r="CO210" s="2969"/>
      <c r="CP210" s="3"/>
      <c r="CQ210" s="2347" t="s">
        <v>3814</v>
      </c>
      <c r="CR210" s="2336"/>
      <c r="CS210" s="2336"/>
      <c r="CT210" s="25"/>
      <c r="CU210" s="162"/>
      <c r="CW210" s="10">
        <v>1</v>
      </c>
    </row>
    <row r="211" spans="1:101" ht="21"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176" cm="1">
        <f t="array" ref="BP211">SUMPRODUCT(LEN(BQ211:BW211))</f>
        <v>0</v>
      </c>
      <c r="BQ211" s="177"/>
      <c r="BR211" s="178"/>
      <c r="BS211" s="178"/>
      <c r="BT211" s="178"/>
      <c r="BU211" s="178"/>
      <c r="BV211" s="178"/>
      <c r="BW211" s="179"/>
      <c r="BX211" s="3"/>
      <c r="CB211" s="2969"/>
      <c r="CD211" s="2946" t="str">
        <f t="shared" si="103"/>
        <v/>
      </c>
      <c r="CE211" s="2950" t="str">
        <f t="shared" si="104"/>
        <v/>
      </c>
      <c r="CF211" s="2951" t="str">
        <f>IF(LEN(TRIM(CK211))&gt;0,MAX(CF29:CF210)+1,"")</f>
        <v/>
      </c>
      <c r="CG211" s="2906" t="str">
        <f>IFERROR(INDEX(CK30:CK299,MATCH(ROW()-ROW(CK30)+1,CF30:CF299,0)),"")</f>
        <v/>
      </c>
      <c r="CH211" s="336"/>
      <c r="CJ211" s="2907" t="str">
        <f>TRIM(SUBSTITUTE(SUBSTITUTE(SUBSTITUTE(SUBSTITUTE(IF(OR(LEFT(CJ210,1)="-",LEFT(CJ210,1)="="),MID(CJ210,2,9999),CJ210),CHAR(160)," "),","," "),";"," "),"."," "))</f>
        <v/>
      </c>
      <c r="CK211" s="2908" t="str">
        <f>IF(OR(CL210="",CJ212=""),"",IF(LEN(CL210)&lt;=CJ212,CL210,IFERROR(LEFT(CL210,FIND("♦",SUBSTITUTE(LEFT(CL210,CJ212+1)," ","♦",LEN(LEFT(CL210,CJ212+1))-LEN(SUBSTITUTE(LEFT(CL210,CJ212+1)," ",""))))),LEFT(CL210,IFERROR(FIND(" ",CL210)-1,LEN(CL210))))))</f>
        <v/>
      </c>
      <c r="CL211" s="2908" t="str">
        <f>IF(CK211="","",TRIM(RIGHT(CL210,LEN(CL210)-LEN(CK211))))</f>
        <v/>
      </c>
      <c r="CM211" s="2974"/>
      <c r="CN211" s="2969"/>
      <c r="CO211" s="2969"/>
      <c r="CP211" s="3"/>
      <c r="CQ211" s="2350"/>
      <c r="CR211" s="2336"/>
      <c r="CS211" s="2336"/>
      <c r="CT211" s="25"/>
      <c r="CU211" s="162"/>
      <c r="CW211" s="10">
        <v>1</v>
      </c>
    </row>
    <row r="212" spans="1:101" ht="21"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176" cm="1">
        <f t="array" ref="BP212">SUMPRODUCT(LEN(BQ212:BW212))</f>
        <v>0</v>
      </c>
      <c r="BQ212" s="177"/>
      <c r="BR212" s="178"/>
      <c r="BS212" s="178"/>
      <c r="BT212" s="178"/>
      <c r="BU212" s="178"/>
      <c r="BV212" s="178"/>
      <c r="BW212" s="179"/>
      <c r="BX212" s="3"/>
      <c r="CB212" s="2969"/>
      <c r="CD212" s="2946" t="str">
        <f t="shared" si="103"/>
        <v/>
      </c>
      <c r="CE212" s="2950" t="str">
        <f t="shared" si="104"/>
        <v/>
      </c>
      <c r="CF212" s="2951" t="str">
        <f>IF(LEN(TRIM(CK212))&gt;0,MAX(CF29:CF211)+1,"")</f>
        <v/>
      </c>
      <c r="CG212" s="2906" t="str">
        <f>IFERROR(INDEX(CK30:CK299,MATCH(ROW()-ROW(CK30)+1,CF30:CF299,0)),"")</f>
        <v/>
      </c>
      <c r="CH212" s="336"/>
      <c r="CJ212" s="2909">
        <f>CG17</f>
        <v>100</v>
      </c>
      <c r="CK212" s="2908" t="str">
        <f>IF(OR(CL211="",CJ212=""),"",IF(LEN(CL211)&lt;=CJ212,CL211,IFERROR(LEFT(CL211,FIND("♦",SUBSTITUTE(LEFT(CL211,CJ212+1)," ","♦",LEN(LEFT(CL211,CJ212+1))-LEN(SUBSTITUTE(LEFT(CL211,CJ212+1)," ",""))))),LEFT(CL211,IFERROR(FIND(" ",CL211)-1,LEN(CL211))))))</f>
        <v/>
      </c>
      <c r="CL212" s="2908" t="str">
        <f t="shared" ref="CL212:CL215" si="114">IF(CK212="","",TRIM(RIGHT(CL211,LEN(CL211)-LEN(CK212))))</f>
        <v/>
      </c>
      <c r="CM212" s="2974"/>
      <c r="CN212" s="2969"/>
      <c r="CO212" s="2969"/>
      <c r="CP212" s="3"/>
      <c r="CQ212" s="2350"/>
      <c r="CR212" s="97" t="s">
        <v>326</v>
      </c>
      <c r="CS212" s="97"/>
      <c r="CT212" s="97"/>
      <c r="CU212" s="314"/>
      <c r="CW212" s="10">
        <v>1</v>
      </c>
    </row>
    <row r="213" spans="1:101" ht="21" customHeight="1" thickBo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176" cm="1">
        <f t="array" ref="BP213">SUMPRODUCT(LEN(BQ213:BW213))</f>
        <v>0</v>
      </c>
      <c r="BQ213" s="177"/>
      <c r="BR213" s="178"/>
      <c r="BS213" s="178"/>
      <c r="BT213" s="178"/>
      <c r="BU213" s="178"/>
      <c r="BV213" s="178"/>
      <c r="BW213" s="179"/>
      <c r="BX213" s="3"/>
      <c r="CB213" s="2969"/>
      <c r="CD213" s="2946" t="str">
        <f t="shared" si="103"/>
        <v/>
      </c>
      <c r="CE213" s="2950" t="str">
        <f t="shared" si="104"/>
        <v/>
      </c>
      <c r="CF213" s="2951" t="str">
        <f>IF(LEN(TRIM(CK213))&gt;0,MAX(CF29:CF212)+1,"")</f>
        <v/>
      </c>
      <c r="CG213" s="2906" t="str">
        <f>IFERROR(INDEX(CK30:CK299,MATCH(ROW()-ROW(CK30)+1,CF30:CF299,0)),"")</f>
        <v/>
      </c>
      <c r="CH213" s="336"/>
      <c r="CJ213" s="2907"/>
      <c r="CK213" s="2908" t="str">
        <f>IF(OR(CL212="",CJ212=""),"",IF(LEN(CL212)&lt;=CJ212,CL212,IFERROR(LEFT(CL212,FIND("♦",SUBSTITUTE(LEFT(CL212,CJ212+1)," ","♦",LEN(LEFT(CL212,CJ212+1))-LEN(SUBSTITUTE(LEFT(CL212,CJ212+1)," ",""))))),LEFT(CL212,IFERROR(FIND(" ",CL212)-1,LEN(CL212))))))</f>
        <v/>
      </c>
      <c r="CL213" s="2908" t="str">
        <f t="shared" si="114"/>
        <v/>
      </c>
      <c r="CM213" s="2974"/>
      <c r="CN213" s="2969"/>
      <c r="CO213" s="2969"/>
      <c r="CP213" s="3"/>
      <c r="CQ213" s="2350"/>
      <c r="CR213" s="2417">
        <v>12</v>
      </c>
      <c r="CS213" s="97" t="s">
        <v>349</v>
      </c>
      <c r="CT213" s="97"/>
      <c r="CU213" s="162"/>
      <c r="CW213" s="10">
        <v>1</v>
      </c>
    </row>
    <row r="214" spans="1:101" ht="21"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176" cm="1">
        <f t="array" ref="BP214">SUMPRODUCT(LEN(BQ214:BW214))</f>
        <v>0</v>
      </c>
      <c r="BQ214" s="177"/>
      <c r="BR214" s="178"/>
      <c r="BS214" s="178"/>
      <c r="BT214" s="178"/>
      <c r="BU214" s="178"/>
      <c r="BV214" s="178"/>
      <c r="BW214" s="179"/>
      <c r="BX214" s="3"/>
      <c r="CB214" s="2969"/>
      <c r="CD214" s="2946" t="str">
        <f t="shared" si="103"/>
        <v/>
      </c>
      <c r="CE214" s="2950" t="str">
        <f t="shared" si="104"/>
        <v/>
      </c>
      <c r="CF214" s="2951" t="str">
        <f>IF(LEN(TRIM(CK214))&gt;0,MAX(CF29:CF213)+1,"")</f>
        <v/>
      </c>
      <c r="CG214" s="2906" t="str">
        <f>IFERROR(INDEX(CK30:CK299,MATCH(ROW()-ROW(CK30)+1,CF30:CF299,0)),"")</f>
        <v/>
      </c>
      <c r="CH214" s="336"/>
      <c r="CJ214" s="2958"/>
      <c r="CK214" s="2908" t="str">
        <f>IF(OR(CL213="",CJ212=""),"",IF(LEN(CL213)&lt;=CJ212,CL213,IFERROR(LEFT(CL213,FIND("♦",SUBSTITUTE(LEFT(CL213,CJ212+1)," ","♦",LEN(LEFT(CL213,CJ212+1))-LEN(SUBSTITUTE(LEFT(CL213,CJ212+1)," ",""))))),LEFT(CL213,IFERROR(FIND(" ",CL213)-1,LEN(CL213))))))</f>
        <v/>
      </c>
      <c r="CL214" s="2908" t="str">
        <f t="shared" si="114"/>
        <v/>
      </c>
      <c r="CM214" s="2974"/>
      <c r="CN214" s="2969"/>
      <c r="CO214" s="2969"/>
      <c r="CP214" s="3"/>
      <c r="CQ214" s="2350"/>
      <c r="CR214" s="13">
        <f ca="1">CELL("largeur",CR214)</f>
        <v>18</v>
      </c>
      <c r="CS214" s="97" t="s">
        <v>361</v>
      </c>
      <c r="CT214" s="97"/>
      <c r="CU214" s="162"/>
      <c r="CW214" s="10">
        <v>1</v>
      </c>
    </row>
    <row r="215" spans="1:101" ht="21"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176" cm="1">
        <f t="array" ref="BP215">SUMPRODUCT(LEN(BQ215:BW215))</f>
        <v>0</v>
      </c>
      <c r="BQ215" s="177"/>
      <c r="BR215" s="178"/>
      <c r="BS215" s="178"/>
      <c r="BT215" s="178"/>
      <c r="BU215" s="178"/>
      <c r="BV215" s="178"/>
      <c r="BW215" s="179"/>
      <c r="BX215" s="3"/>
      <c r="CB215" s="2969"/>
      <c r="CD215" s="2946" t="str">
        <f t="shared" si="103"/>
        <v/>
      </c>
      <c r="CE215" s="2950" t="str">
        <f t="shared" si="104"/>
        <v/>
      </c>
      <c r="CF215" s="2951" t="str">
        <f>IF(LEN(TRIM(CK215))&gt;0,MAX(CF29:CF214)+1,"")</f>
        <v/>
      </c>
      <c r="CG215" s="2906" t="str">
        <f>IFERROR(INDEX(CK30:CK299,MATCH(ROW()-ROW(CK30)+1,CF30:CF299,0)),"")</f>
        <v/>
      </c>
      <c r="CH215" s="336"/>
      <c r="CJ215" s="2959"/>
      <c r="CK215" s="2908" t="str">
        <f>IF(OR(CL214="",CJ212=""),"",IF(LEN(CL214)&lt;=CJ212,CL214,IFERROR(LEFT(CL214,FIND("♦",SUBSTITUTE(LEFT(CL214,CJ212+1)," ","♦",LEN(LEFT(CL214,CJ212+1))-LEN(SUBSTITUTE(LEFT(CL214,CJ212+1)," ",""))))),LEFT(CL214,IFERROR(FIND(" ",CL214)-1,LEN(CL214))))))</f>
        <v/>
      </c>
      <c r="CL215" s="2908" t="str">
        <f t="shared" si="114"/>
        <v/>
      </c>
      <c r="CM215" s="2974"/>
      <c r="CN215" s="2969"/>
      <c r="CO215" s="2969"/>
      <c r="CP215" s="3"/>
      <c r="CQ215" s="2350"/>
      <c r="CR215" s="97" t="s">
        <v>372</v>
      </c>
      <c r="CS215" s="97"/>
      <c r="CT215" s="97"/>
      <c r="CU215" s="162"/>
      <c r="CW215" s="10">
        <v>1</v>
      </c>
    </row>
    <row r="216" spans="1:101" ht="21"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176" cm="1">
        <f t="array" ref="BP216">SUMPRODUCT(LEN(BQ216:BW216))</f>
        <v>0</v>
      </c>
      <c r="BQ216" s="177"/>
      <c r="BR216" s="178"/>
      <c r="BS216" s="178"/>
      <c r="BT216" s="178"/>
      <c r="BU216" s="178"/>
      <c r="BV216" s="178"/>
      <c r="BW216" s="179"/>
      <c r="BX216" s="3"/>
      <c r="CB216" s="2969"/>
      <c r="CD216" s="2946" t="str">
        <f t="shared" si="103"/>
        <v/>
      </c>
      <c r="CE216" s="2950" t="str">
        <f t="shared" si="104"/>
        <v/>
      </c>
      <c r="CF216" s="2951" t="str">
        <f>IF(LEN(TRIM(CK216))&gt;0,MAX(CF29:CF215)+1,"")</f>
        <v/>
      </c>
      <c r="CG216" s="2906" t="str">
        <f>IFERROR(INDEX(CK30:CK299,MATCH(ROW()-ROW(CK30)+1,CF30:CF299,0)),"")</f>
        <v/>
      </c>
      <c r="CH216" s="336"/>
      <c r="CJ216" s="2370" t="str">
        <f>(SUBSTITUTE(SUBSTITUTE(CB61,CHAR(13)&amp;CHAR(10)," "),CHAR(10)," "))</f>
        <v/>
      </c>
      <c r="CK216" s="2960" t="str">
        <f>IF(OR(CJ217="",CJ218=""),"",IF(LEN(CJ217)&lt;=CJ218,CJ217,IFERROR(LEFT(CJ217,FIND("♦",SUBSTITUTE(LEFT(CJ217,CJ218+1)," ","♦",LEN(LEFT(CJ217,CJ218+1))-LEN(SUBSTITUTE(LEFT(CJ217,CJ218+1)," ",""))))),LEFT(CJ217,IFERROR(FIND(" ",CJ217)-1,LEN(CJ217))))))</f>
        <v/>
      </c>
      <c r="CL216" s="2961" t="str">
        <f>IF(CK216="","",TRIM(RIGHT(CJ217,LEN(CJ217)-LEN(CK216))))</f>
        <v/>
      </c>
      <c r="CM216" s="2952" t="str">
        <f>CC61</f>
        <v xml:space="preserve"> ◄ ligne 61</v>
      </c>
      <c r="CN216" s="2969"/>
      <c r="CO216" s="2969"/>
      <c r="CP216" s="3"/>
      <c r="CQ216" s="2350"/>
      <c r="CR216" s="97" t="s">
        <v>397</v>
      </c>
      <c r="CS216" s="97"/>
      <c r="CT216" s="97"/>
      <c r="CU216" s="162"/>
      <c r="CW216" s="10">
        <v>1</v>
      </c>
    </row>
    <row r="217" spans="1:101" ht="21"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176" cm="1">
        <f t="array" ref="BP217">SUMPRODUCT(LEN(BQ217:BW217))</f>
        <v>0</v>
      </c>
      <c r="BQ217" s="177"/>
      <c r="BR217" s="178"/>
      <c r="BS217" s="178"/>
      <c r="BT217" s="178"/>
      <c r="BU217" s="178"/>
      <c r="BV217" s="178"/>
      <c r="BW217" s="179"/>
      <c r="BX217" s="3"/>
      <c r="CB217" s="2969"/>
      <c r="CD217" s="2946" t="str">
        <f t="shared" si="103"/>
        <v/>
      </c>
      <c r="CE217" s="2950" t="str">
        <f t="shared" si="104"/>
        <v/>
      </c>
      <c r="CF217" s="2951" t="str">
        <f>IF(LEN(TRIM(CK217))&gt;0,MAX(CF29:CF216)+1,"")</f>
        <v/>
      </c>
      <c r="CG217" s="2906" t="str">
        <f>IFERROR(INDEX(CK30:CK299,MATCH(ROW()-ROW(CK30)+1,CF30:CF299,0)),"")</f>
        <v/>
      </c>
      <c r="CH217" s="336"/>
      <c r="CJ217" s="2960" t="str">
        <f>TRIM(SUBSTITUTE(SUBSTITUTE(SUBSTITUTE(SUBSTITUTE(IF(OR(LEFT(CJ216,1)="-",LEFT(CJ216,1)="="),MID(CJ216,2,9999),CJ216),CHAR(160)," "),","," "),";"," "),"."," "))</f>
        <v/>
      </c>
      <c r="CK217" s="2961" t="str">
        <f>IF(OR(CL216="",CJ218=""),"",IF(LEN(CL216)&lt;=CJ218,CL216,IFERROR(LEFT(CL216,FIND("♦",SUBSTITUTE(LEFT(CL216,CJ218+1)," ","♦",LEN(LEFT(CL216,CJ218+1))-LEN(SUBSTITUTE(LEFT(CL216,CJ218+1)," ",""))))),LEFT(CL216,IFERROR(FIND(" ",CL216)-1,LEN(CL216))))))</f>
        <v/>
      </c>
      <c r="CL217" s="2961" t="str">
        <f>IF(CK217="","",TRIM(RIGHT(CL216,LEN(CL216)-LEN(CK217))))</f>
        <v/>
      </c>
      <c r="CM217" s="2975"/>
      <c r="CN217" s="2969"/>
      <c r="CO217" s="2969"/>
      <c r="CP217" s="3"/>
      <c r="CQ217" s="2350"/>
      <c r="CR217" s="97" t="s">
        <v>408</v>
      </c>
      <c r="CS217" s="265"/>
      <c r="CT217" s="265"/>
      <c r="CU217" s="162"/>
      <c r="CW217" s="10">
        <v>1</v>
      </c>
    </row>
    <row r="218" spans="1:101" ht="21"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176" cm="1">
        <f t="array" ref="BP218">SUMPRODUCT(LEN(BQ218:BW218))</f>
        <v>0</v>
      </c>
      <c r="BQ218" s="177"/>
      <c r="BR218" s="178"/>
      <c r="BS218" s="178"/>
      <c r="BT218" s="178"/>
      <c r="BU218" s="178"/>
      <c r="BV218" s="178"/>
      <c r="BW218" s="179"/>
      <c r="BX218" s="3"/>
      <c r="CB218" s="2969"/>
      <c r="CD218" s="2946" t="str">
        <f t="shared" si="103"/>
        <v/>
      </c>
      <c r="CE218" s="2950" t="str">
        <f t="shared" si="104"/>
        <v/>
      </c>
      <c r="CF218" s="2951" t="str">
        <f>IF(LEN(TRIM(CK218))&gt;0,MAX(CF29:CF217)+1,"")</f>
        <v/>
      </c>
      <c r="CG218" s="2906" t="str">
        <f>IFERROR(INDEX(CK30:CK299,MATCH(ROW()-ROW(CK30)+1,CF30:CF299,0)),"")</f>
        <v/>
      </c>
      <c r="CH218" s="336"/>
      <c r="CJ218" s="2909">
        <f>CG17</f>
        <v>100</v>
      </c>
      <c r="CK218" s="2961" t="str">
        <f>IF(OR(CL217="",CJ218=""),"",IF(LEN(CL217)&lt;=CJ218,CL217,IFERROR(LEFT(CL217,FIND("♦",SUBSTITUTE(LEFT(CL217,CJ218+1)," ","♦",LEN(LEFT(CL217,CJ218+1))-LEN(SUBSTITUTE(LEFT(CL217,CJ218+1)," ",""))))),LEFT(CL217,IFERROR(FIND(" ",CL217)-1,LEN(CL217))))))</f>
        <v/>
      </c>
      <c r="CL218" s="2961" t="str">
        <f t="shared" ref="CL218:CL221" si="115">IF(CK218="","",TRIM(RIGHT(CL217,LEN(CL217)-LEN(CK218))))</f>
        <v/>
      </c>
      <c r="CM218" s="2975"/>
      <c r="CN218" s="2969"/>
      <c r="CO218" s="2969"/>
      <c r="CP218" s="3"/>
      <c r="CQ218" s="2350"/>
      <c r="CR218" s="265"/>
      <c r="CS218" s="265"/>
      <c r="CT218" s="265"/>
      <c r="CU218" s="162"/>
      <c r="CW218" s="10">
        <v>1</v>
      </c>
    </row>
    <row r="219" spans="1:101" ht="21"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176" cm="1">
        <f t="array" ref="BP219">SUMPRODUCT(LEN(BQ219:BW219))</f>
        <v>0</v>
      </c>
      <c r="BQ219" s="177"/>
      <c r="BR219" s="178"/>
      <c r="BS219" s="178"/>
      <c r="BT219" s="178"/>
      <c r="BU219" s="178"/>
      <c r="BV219" s="178"/>
      <c r="BW219" s="179"/>
      <c r="BX219" s="3"/>
      <c r="CB219" s="2969"/>
      <c r="CD219" s="2946" t="str">
        <f t="shared" si="103"/>
        <v/>
      </c>
      <c r="CE219" s="2950" t="str">
        <f t="shared" si="104"/>
        <v/>
      </c>
      <c r="CF219" s="2951" t="str">
        <f>IF(LEN(TRIM(CK219))&gt;0,MAX(CF29:CF218)+1,"")</f>
        <v/>
      </c>
      <c r="CG219" s="2906" t="str">
        <f>IFERROR(INDEX(CK30:CK299,MATCH(ROW()-ROW(CK30)+1,CF30:CF299,0)),"")</f>
        <v/>
      </c>
      <c r="CH219" s="336"/>
      <c r="CJ219" s="2960"/>
      <c r="CK219" s="2961" t="str">
        <f>IF(OR(CL218="",CJ218=""),"",IF(LEN(CL218)&lt;=CJ218,CL218,IFERROR(LEFT(CL218,FIND("♦",SUBSTITUTE(LEFT(CL218,CJ218+1)," ","♦",LEN(LEFT(CL218,CJ218+1))-LEN(SUBSTITUTE(LEFT(CL218,CJ218+1)," ",""))))),LEFT(CL218,IFERROR(FIND(" ",CL218)-1,LEN(CL218))))))</f>
        <v/>
      </c>
      <c r="CL219" s="2961" t="str">
        <f t="shared" si="115"/>
        <v/>
      </c>
      <c r="CM219" s="2975"/>
      <c r="CN219" s="2969"/>
      <c r="CO219" s="2969"/>
      <c r="CP219" s="3"/>
      <c r="CQ219" s="232"/>
      <c r="CR219" s="2416" t="s">
        <v>25</v>
      </c>
      <c r="CS219" s="272" t="s">
        <v>453</v>
      </c>
      <c r="CT219" s="265"/>
      <c r="CU219" s="162"/>
      <c r="CW219" s="10">
        <v>1</v>
      </c>
    </row>
    <row r="220" spans="1:101" ht="21"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176" cm="1">
        <f t="array" ref="BP220">SUMPRODUCT(LEN(BQ220:BW220))</f>
        <v>0</v>
      </c>
      <c r="BQ220" s="177"/>
      <c r="BR220" s="178"/>
      <c r="BS220" s="178"/>
      <c r="BT220" s="178"/>
      <c r="BU220" s="178"/>
      <c r="BV220" s="178"/>
      <c r="BW220" s="179"/>
      <c r="BX220" s="3"/>
      <c r="CB220" s="2969"/>
      <c r="CD220" s="2946" t="str">
        <f t="shared" si="103"/>
        <v/>
      </c>
      <c r="CE220" s="2950" t="str">
        <f t="shared" si="104"/>
        <v/>
      </c>
      <c r="CF220" s="2951" t="str">
        <f>IF(LEN(TRIM(CK220))&gt;0,MAX(CF29:CF219)+1,"")</f>
        <v/>
      </c>
      <c r="CG220" s="2906" t="str">
        <f>IFERROR(INDEX(CK30:CK299,MATCH(ROW()-ROW(CK30)+1,CF30:CF299,0)),"")</f>
        <v/>
      </c>
      <c r="CH220" s="336"/>
      <c r="CJ220" s="2963"/>
      <c r="CK220" s="2961" t="str">
        <f>IF(OR(CL219="",CJ218=""),"",IF(LEN(CL219)&lt;=CJ218,CL219,IFERROR(LEFT(CL219,FIND("♦",SUBSTITUTE(LEFT(CL219,CJ218+1)," ","♦",LEN(LEFT(CL219,CJ218+1))-LEN(SUBSTITUTE(LEFT(CL219,CJ218+1)," ",""))))),LEFT(CL219,IFERROR(FIND(" ",CL219)-1,LEN(CL219))))))</f>
        <v/>
      </c>
      <c r="CL220" s="2961" t="str">
        <f t="shared" si="115"/>
        <v/>
      </c>
      <c r="CM220" s="2975"/>
      <c r="CN220" s="2969"/>
      <c r="CO220" s="2969"/>
      <c r="CP220" s="3"/>
      <c r="CQ220" s="232"/>
      <c r="CR220" s="276" t="s">
        <v>480</v>
      </c>
      <c r="CS220" s="25"/>
      <c r="CT220" s="265"/>
      <c r="CU220" s="162"/>
      <c r="CW220" s="10">
        <v>1</v>
      </c>
    </row>
    <row r="221" spans="1:101" ht="21"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176" cm="1">
        <f t="array" ref="BP221">SUMPRODUCT(LEN(BQ221:BW221))</f>
        <v>0</v>
      </c>
      <c r="BQ221" s="177"/>
      <c r="BR221" s="178"/>
      <c r="BS221" s="178"/>
      <c r="BT221" s="178"/>
      <c r="BU221" s="178"/>
      <c r="BV221" s="178"/>
      <c r="BW221" s="179"/>
      <c r="BX221" s="3"/>
      <c r="CB221" s="2969"/>
      <c r="CD221" s="2946" t="str">
        <f t="shared" si="103"/>
        <v/>
      </c>
      <c r="CE221" s="2950" t="str">
        <f t="shared" si="104"/>
        <v/>
      </c>
      <c r="CF221" s="2951" t="str">
        <f>IF(LEN(TRIM(CK221))&gt;0,MAX(CF29:CF220)+1,"")</f>
        <v/>
      </c>
      <c r="CG221" s="2906" t="str">
        <f>IFERROR(INDEX(CK30:CK299,MATCH(ROW()-ROW(CK30)+1,CF30:CF299,0)),"")</f>
        <v/>
      </c>
      <c r="CH221" s="336"/>
      <c r="CJ221" s="2964"/>
      <c r="CK221" s="2961" t="str">
        <f>IF(OR(CL220="",CJ218=""),"",IF(LEN(CL220)&lt;=CJ218,CL220,IFERROR(LEFT(CL220,FIND("♦",SUBSTITUTE(LEFT(CL220,CJ218+1)," ","♦",LEN(LEFT(CL220,CJ218+1))-LEN(SUBSTITUTE(LEFT(CL220,CJ218+1)," ",""))))),LEFT(CL220,IFERROR(FIND(" ",CL220)-1,LEN(CL220))))))</f>
        <v/>
      </c>
      <c r="CL221" s="2961" t="str">
        <f t="shared" si="115"/>
        <v/>
      </c>
      <c r="CM221" s="2975"/>
      <c r="CN221" s="2969"/>
      <c r="CO221" s="2969"/>
      <c r="CP221" s="3"/>
      <c r="CQ221" s="232"/>
      <c r="CR221" s="280" t="s">
        <v>37</v>
      </c>
      <c r="CS221" s="25"/>
      <c r="CT221" s="265"/>
      <c r="CU221" s="162"/>
      <c r="CW221" s="10">
        <v>1</v>
      </c>
    </row>
    <row r="222" spans="1:101" ht="2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176" cm="1">
        <f t="array" ref="BP222">SUMPRODUCT(LEN(BQ222:BW222))</f>
        <v>0</v>
      </c>
      <c r="BQ222" s="177"/>
      <c r="BR222" s="178"/>
      <c r="BS222" s="178"/>
      <c r="BT222" s="178"/>
      <c r="BU222" s="178"/>
      <c r="BV222" s="178"/>
      <c r="BW222" s="179"/>
      <c r="BX222" s="3"/>
      <c r="CB222" s="2969"/>
      <c r="CD222" s="2946" t="str">
        <f t="shared" si="103"/>
        <v/>
      </c>
      <c r="CE222" s="2950" t="str">
        <f t="shared" si="104"/>
        <v/>
      </c>
      <c r="CF222" s="2951" t="str">
        <f>IF(LEN(TRIM(CK222))&gt;0,MAX(CF29:CF221)+1,"")</f>
        <v/>
      </c>
      <c r="CG222" s="2906" t="str">
        <f>IFERROR(INDEX(CK30:CK299,MATCH(ROW()-ROW(CK30)+1,CF30:CF299,0)),"")</f>
        <v/>
      </c>
      <c r="CH222" s="336"/>
      <c r="CJ222" s="2370" t="str">
        <f>(SUBSTITUTE(SUBSTITUTE(CB62,CHAR(13)&amp;CHAR(10)," "),CHAR(10)," "))</f>
        <v/>
      </c>
      <c r="CK222" s="2907" t="str">
        <f>IF(OR(CJ223="",CJ224=""),"",IF(LEN(CJ223)&lt;=CJ224,CJ223,IFERROR(LEFT(CJ223,FIND("♦",SUBSTITUTE(LEFT(CJ223,CJ224+1)," ","♦",LEN(LEFT(CJ223,CJ224+1))-LEN(SUBSTITUTE(LEFT(CJ223,CJ224+1)," ",""))))),LEFT(CJ223,IFERROR(FIND(" ",CJ223)-1,LEN(CJ223))))))</f>
        <v/>
      </c>
      <c r="CL222" s="2908" t="str">
        <f>IF(CK222="","",TRIM(RIGHT(CJ223,LEN(CJ223)-LEN(CK222))))</f>
        <v/>
      </c>
      <c r="CM222" s="2952" t="str">
        <f>CC62</f>
        <v xml:space="preserve"> ◄ ligne 62</v>
      </c>
      <c r="CN222" s="2969"/>
      <c r="CO222" s="2969"/>
      <c r="CP222" s="3"/>
      <c r="CQ222" s="232"/>
      <c r="CR222" s="287"/>
      <c r="CS222" s="265"/>
      <c r="CT222" s="265"/>
      <c r="CU222" s="162"/>
      <c r="CW222" s="10">
        <v>1</v>
      </c>
    </row>
    <row r="223" spans="1:101" ht="21"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176" cm="1">
        <f t="array" ref="BP223">SUMPRODUCT(LEN(BQ223:BW223))</f>
        <v>0</v>
      </c>
      <c r="BQ223" s="177"/>
      <c r="BR223" s="178"/>
      <c r="BS223" s="178"/>
      <c r="BT223" s="178"/>
      <c r="BU223" s="178"/>
      <c r="BV223" s="178"/>
      <c r="BW223" s="179"/>
      <c r="BX223" s="3"/>
      <c r="CB223" s="2969"/>
      <c r="CD223" s="2946" t="str">
        <f t="shared" si="103"/>
        <v/>
      </c>
      <c r="CE223" s="2950" t="str">
        <f t="shared" si="104"/>
        <v/>
      </c>
      <c r="CF223" s="2951" t="str">
        <f>IF(LEN(TRIM(CK223))&gt;0,MAX(CF29:CF222)+1,"")</f>
        <v/>
      </c>
      <c r="CG223" s="2906" t="str">
        <f>IFERROR(INDEX(CK30:CK299,MATCH(ROW()-ROW(CK30)+1,CF30:CF299,0)),"")</f>
        <v/>
      </c>
      <c r="CH223" s="336"/>
      <c r="CJ223" s="2907" t="str">
        <f>TRIM(SUBSTITUTE(SUBSTITUTE(SUBSTITUTE(SUBSTITUTE(IF(OR(LEFT(CJ222,1)="-",LEFT(CJ222,1)="="),MID(CJ222,2,9999),CJ222),CHAR(160)," "),","," "),";"," "),"."," "))</f>
        <v/>
      </c>
      <c r="CK223" s="2908" t="str">
        <f>IF(OR(CL222="",CJ224=""),"",IF(LEN(CL222)&lt;=CJ224,CL222,IFERROR(LEFT(CL222,FIND("♦",SUBSTITUTE(LEFT(CL222,CJ224+1)," ","♦",LEN(LEFT(CL222,CJ224+1))-LEN(SUBSTITUTE(LEFT(CL222,CJ224+1)," ",""))))),LEFT(CL222,IFERROR(FIND(" ",CL222)-1,LEN(CL222))))))</f>
        <v/>
      </c>
      <c r="CL223" s="2908" t="str">
        <f>IF(CK223="","",TRIM(RIGHT(CL222,LEN(CL222)-LEN(CK223))))</f>
        <v/>
      </c>
      <c r="CM223" s="2974"/>
      <c r="CN223" s="2969"/>
      <c r="CO223" s="2969"/>
      <c r="CP223" s="3"/>
      <c r="CQ223" s="232"/>
      <c r="CR223" s="276" t="s">
        <v>45</v>
      </c>
      <c r="CS223" s="265"/>
      <c r="CT223" s="25"/>
      <c r="CU223" s="162"/>
      <c r="CW223" s="10">
        <v>1</v>
      </c>
    </row>
    <row r="224" spans="1:101" ht="21"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176" cm="1">
        <f t="array" ref="BP224">SUMPRODUCT(LEN(BQ224:BW224))</f>
        <v>0</v>
      </c>
      <c r="BQ224" s="177"/>
      <c r="BR224" s="178"/>
      <c r="BS224" s="178"/>
      <c r="BT224" s="178"/>
      <c r="BU224" s="178"/>
      <c r="BV224" s="178"/>
      <c r="BW224" s="179"/>
      <c r="BX224" s="3"/>
      <c r="CB224" s="2969"/>
      <c r="CD224" s="2946" t="str">
        <f t="shared" ref="CD224:CD287" si="116">IF(CG224="","",(LEN(TRIM(SUBSTITUTE(CG224,CHAR(160)," ")))-LEN(SUBSTITUTE(TRIM(SUBSTITUTE(CG224,CHAR(160)," "))," ",""))+1)&amp;" mot"&amp;IF((LEN(TRIM(SUBSTITUTE(CG224,CHAR(160)," ")))-LEN(SUBSTITUTE(TRIM(SUBSTITUTE(CG224,CHAR(160)," "))," ",""))+1)&gt;1,"s",""))</f>
        <v/>
      </c>
      <c r="CE224" s="2950" t="str">
        <f t="shared" ref="CE224:CE287" si="117">IF(CG224="","",LEN(TRIM(SUBSTITUTE(CG224,CHAR(160),"")))&amp;" car. ►")</f>
        <v/>
      </c>
      <c r="CF224" s="2951" t="str">
        <f>IF(LEN(TRIM(CK224))&gt;0,MAX(CF29:CF223)+1,"")</f>
        <v/>
      </c>
      <c r="CG224" s="2906" t="str">
        <f>IFERROR(INDEX(CK30:CK299,MATCH(ROW()-ROW(CK30)+1,CF30:CF299,0)),"")</f>
        <v/>
      </c>
      <c r="CH224" s="336"/>
      <c r="CJ224" s="2909">
        <f>CG17</f>
        <v>100</v>
      </c>
      <c r="CK224" s="2908" t="str">
        <f>IF(OR(CL223="",CJ224=""),"",IF(LEN(CL223)&lt;=CJ224,CL223,IFERROR(LEFT(CL223,FIND("♦",SUBSTITUTE(LEFT(CL223,CJ224+1)," ","♦",LEN(LEFT(CL223,CJ224+1))-LEN(SUBSTITUTE(LEFT(CL223,CJ224+1)," ",""))))),LEFT(CL223,IFERROR(FIND(" ",CL223)-1,LEN(CL223))))))</f>
        <v/>
      </c>
      <c r="CL224" s="2908" t="str">
        <f t="shared" ref="CL224:CL227" si="118">IF(CK224="","",TRIM(RIGHT(CL223,LEN(CL223)-LEN(CK224))))</f>
        <v/>
      </c>
      <c r="CM224" s="2974"/>
      <c r="CN224" s="2969"/>
      <c r="CO224" s="2969"/>
      <c r="CP224" s="3"/>
      <c r="CQ224" s="232"/>
      <c r="CR224" s="276"/>
      <c r="CS224" s="265"/>
      <c r="CT224" s="25"/>
      <c r="CU224" s="162"/>
      <c r="CW224" s="10">
        <v>1</v>
      </c>
    </row>
    <row r="225" spans="1:101" ht="21"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176" cm="1">
        <f t="array" ref="BP225">SUMPRODUCT(LEN(BQ225:BW225))</f>
        <v>0</v>
      </c>
      <c r="BQ225" s="177"/>
      <c r="BR225" s="178"/>
      <c r="BS225" s="178"/>
      <c r="BT225" s="178"/>
      <c r="BU225" s="178"/>
      <c r="BV225" s="178"/>
      <c r="BW225" s="179"/>
      <c r="BX225" s="3"/>
      <c r="CB225" s="2969"/>
      <c r="CD225" s="2946" t="str">
        <f t="shared" si="116"/>
        <v/>
      </c>
      <c r="CE225" s="2950" t="str">
        <f t="shared" si="117"/>
        <v/>
      </c>
      <c r="CF225" s="2951" t="str">
        <f>IF(LEN(TRIM(CK225))&gt;0,MAX(CF29:CF224)+1,"")</f>
        <v/>
      </c>
      <c r="CG225" s="2906" t="str">
        <f>IFERROR(INDEX(CK30:CK299,MATCH(ROW()-ROW(CK30)+1,CF30:CF299,0)),"")</f>
        <v/>
      </c>
      <c r="CH225" s="336"/>
      <c r="CJ225" s="2907"/>
      <c r="CK225" s="2908" t="str">
        <f>IF(OR(CL224="",CJ224=""),"",IF(LEN(CL224)&lt;=CJ224,CL224,IFERROR(LEFT(CL224,FIND("♦",SUBSTITUTE(LEFT(CL224,CJ224+1)," ","♦",LEN(LEFT(CL224,CJ224+1))-LEN(SUBSTITUTE(LEFT(CL224,CJ224+1)," ",""))))),LEFT(CL224,IFERROR(FIND(" ",CL224)-1,LEN(CL224))))))</f>
        <v/>
      </c>
      <c r="CL225" s="2908" t="str">
        <f t="shared" si="118"/>
        <v/>
      </c>
      <c r="CM225" s="2974"/>
      <c r="CN225" s="2969"/>
      <c r="CO225" s="2969"/>
      <c r="CP225" s="3"/>
      <c r="CQ225" s="232"/>
      <c r="CR225" s="276" t="s">
        <v>50</v>
      </c>
      <c r="CS225" s="265"/>
      <c r="CT225" s="25"/>
      <c r="CU225" s="162"/>
      <c r="CW225" s="10">
        <v>1</v>
      </c>
    </row>
    <row r="226" spans="1:101" ht="21"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176" cm="1">
        <f t="array" ref="BP226">SUMPRODUCT(LEN(BQ226:BW226))</f>
        <v>0</v>
      </c>
      <c r="BQ226" s="177"/>
      <c r="BR226" s="178"/>
      <c r="BS226" s="178"/>
      <c r="BT226" s="178"/>
      <c r="BU226" s="178"/>
      <c r="BV226" s="178"/>
      <c r="BW226" s="179"/>
      <c r="BX226" s="3"/>
      <c r="CB226" s="2969"/>
      <c r="CD226" s="2946" t="str">
        <f t="shared" si="116"/>
        <v/>
      </c>
      <c r="CE226" s="2950" t="str">
        <f t="shared" si="117"/>
        <v/>
      </c>
      <c r="CF226" s="2951" t="str">
        <f>IF(LEN(TRIM(CK226))&gt;0,MAX(CF29:CF225)+1,"")</f>
        <v/>
      </c>
      <c r="CG226" s="2906" t="str">
        <f>IFERROR(INDEX(CK30:CK299,MATCH(ROW()-ROW(CK30)+1,CF30:CF299,0)),"")</f>
        <v/>
      </c>
      <c r="CH226" s="336"/>
      <c r="CJ226" s="2958"/>
      <c r="CK226" s="2908" t="str">
        <f>IF(OR(CL225="",CJ224=""),"",IF(LEN(CL225)&lt;=CJ224,CL225,IFERROR(LEFT(CL225,FIND("♦",SUBSTITUTE(LEFT(CL225,CJ224+1)," ","♦",LEN(LEFT(CL225,CJ224+1))-LEN(SUBSTITUTE(LEFT(CL225,CJ224+1)," ",""))))),LEFT(CL225,IFERROR(FIND(" ",CL225)-1,LEN(CL225))))))</f>
        <v/>
      </c>
      <c r="CL226" s="2908" t="str">
        <f t="shared" si="118"/>
        <v/>
      </c>
      <c r="CM226" s="2974"/>
      <c r="CN226" s="2969"/>
      <c r="CO226" s="2969"/>
      <c r="CP226" s="3"/>
      <c r="CQ226" s="232"/>
      <c r="CR226" s="276" t="s">
        <v>55</v>
      </c>
      <c r="CS226" s="265"/>
      <c r="CT226" s="25"/>
      <c r="CU226" s="162"/>
      <c r="CW226" s="10">
        <v>1</v>
      </c>
    </row>
    <row r="227" spans="1:101" ht="21"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176" cm="1">
        <f t="array" ref="BP227">SUMPRODUCT(LEN(BQ227:BW227))</f>
        <v>0</v>
      </c>
      <c r="BQ227" s="177"/>
      <c r="BR227" s="178"/>
      <c r="BS227" s="178"/>
      <c r="BT227" s="178"/>
      <c r="BU227" s="178"/>
      <c r="BV227" s="178"/>
      <c r="BW227" s="179"/>
      <c r="BX227" s="3"/>
      <c r="CB227" s="2969"/>
      <c r="CD227" s="2946" t="str">
        <f t="shared" si="116"/>
        <v/>
      </c>
      <c r="CE227" s="2950" t="str">
        <f t="shared" si="117"/>
        <v/>
      </c>
      <c r="CF227" s="2951" t="str">
        <f>IF(LEN(TRIM(CK227))&gt;0,MAX(CF29:CF226)+1,"")</f>
        <v/>
      </c>
      <c r="CG227" s="2906" t="str">
        <f>IFERROR(INDEX(CK30:CK299,MATCH(ROW()-ROW(CK30)+1,CF30:CF299,0)),"")</f>
        <v/>
      </c>
      <c r="CH227" s="336"/>
      <c r="CJ227" s="2959"/>
      <c r="CK227" s="2908" t="str">
        <f>IF(OR(CL226="",CJ224=""),"",IF(LEN(CL226)&lt;=CJ224,CL226,IFERROR(LEFT(CL226,FIND("♦",SUBSTITUTE(LEFT(CL226,CJ224+1)," ","♦",LEN(LEFT(CL226,CJ224+1))-LEN(SUBSTITUTE(LEFT(CL226,CJ224+1)," ",""))))),LEFT(CL226,IFERROR(FIND(" ",CL226)-1,LEN(CL226))))))</f>
        <v/>
      </c>
      <c r="CL227" s="2908" t="str">
        <f t="shared" si="118"/>
        <v/>
      </c>
      <c r="CM227" s="2974"/>
      <c r="CN227" s="2969"/>
      <c r="CO227" s="2969"/>
      <c r="CP227" s="3"/>
      <c r="CQ227" s="232"/>
      <c r="CR227" s="2415" t="s">
        <v>24</v>
      </c>
      <c r="CS227" s="309" t="s">
        <v>25</v>
      </c>
      <c r="CT227" s="25"/>
      <c r="CU227" s="162"/>
      <c r="CW227" s="10">
        <v>1</v>
      </c>
    </row>
    <row r="228" spans="1:101" ht="21"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176" cm="1">
        <f t="array" ref="BP228">SUMPRODUCT(LEN(BQ228:BW228))</f>
        <v>0</v>
      </c>
      <c r="BQ228" s="177"/>
      <c r="BR228" s="178"/>
      <c r="BS228" s="178"/>
      <c r="BT228" s="178"/>
      <c r="BU228" s="178"/>
      <c r="BV228" s="178"/>
      <c r="BW228" s="179"/>
      <c r="BX228" s="3"/>
      <c r="CB228" s="2969"/>
      <c r="CD228" s="2946" t="str">
        <f t="shared" si="116"/>
        <v/>
      </c>
      <c r="CE228" s="2950" t="str">
        <f t="shared" si="117"/>
        <v/>
      </c>
      <c r="CF228" s="2951" t="str">
        <f>IF(LEN(TRIM(CK228))&gt;0,MAX(CF29:CF227)+1,"")</f>
        <v/>
      </c>
      <c r="CG228" s="2906" t="str">
        <f>IFERROR(INDEX(CK30:CK299,MATCH(ROW()-ROW(CK30)+1,CF30:CF299,0)),"")</f>
        <v/>
      </c>
      <c r="CH228" s="336"/>
      <c r="CJ228" s="2370" t="str">
        <f>(SUBSTITUTE(SUBSTITUTE(CB63,CHAR(13)&amp;CHAR(10)," "),CHAR(10)," "))</f>
        <v/>
      </c>
      <c r="CK228" s="2960" t="str">
        <f>IF(OR(CJ229="",CJ230=""),"",IF(LEN(CJ229)&lt;=CJ230,CJ229,IFERROR(LEFT(CJ229,FIND("♦",SUBSTITUTE(LEFT(CJ229,CJ230+1)," ","♦",LEN(LEFT(CJ229,CJ230+1))-LEN(SUBSTITUTE(LEFT(CJ229,CJ230+1)," ",""))))),LEFT(CJ229,IFERROR(FIND(" ",CJ229)-1,LEN(CJ229))))))</f>
        <v/>
      </c>
      <c r="CL228" s="2961" t="str">
        <f>IF(CK228="","",TRIM(RIGHT(CJ229,LEN(CJ229)-LEN(CK228))))</f>
        <v/>
      </c>
      <c r="CM228" s="2952" t="str">
        <f>CC63</f>
        <v xml:space="preserve"> ◄ ligne 63</v>
      </c>
      <c r="CN228" s="2969"/>
      <c r="CO228" s="2969"/>
      <c r="CP228" s="3"/>
      <c r="CQ228" s="232"/>
      <c r="CR228" s="97"/>
      <c r="CS228" s="97"/>
      <c r="CT228" s="25"/>
      <c r="CU228" s="162"/>
      <c r="CW228" s="10">
        <v>1</v>
      </c>
    </row>
    <row r="229" spans="1:101" ht="21"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176" cm="1">
        <f t="array" ref="BP229">SUMPRODUCT(LEN(BQ229:BW229))</f>
        <v>0</v>
      </c>
      <c r="BQ229" s="177"/>
      <c r="BR229" s="178"/>
      <c r="BS229" s="178"/>
      <c r="BT229" s="178"/>
      <c r="BU229" s="178"/>
      <c r="BV229" s="178"/>
      <c r="BW229" s="179"/>
      <c r="BX229" s="3"/>
      <c r="CB229" s="2969"/>
      <c r="CD229" s="2946" t="str">
        <f t="shared" si="116"/>
        <v/>
      </c>
      <c r="CE229" s="2950" t="str">
        <f t="shared" si="117"/>
        <v/>
      </c>
      <c r="CF229" s="2951" t="str">
        <f>IF(LEN(TRIM(CK229))&gt;0,MAX(CF29:CF228)+1,"")</f>
        <v/>
      </c>
      <c r="CG229" s="2906" t="str">
        <f>IFERROR(INDEX(CK30:CK299,MATCH(ROW()-ROW(CK30)+1,CF30:CF299,0)),"")</f>
        <v/>
      </c>
      <c r="CH229" s="336"/>
      <c r="CJ229" s="2960" t="str">
        <f>TRIM(SUBSTITUTE(SUBSTITUTE(SUBSTITUTE(SUBSTITUTE(IF(OR(LEFT(CJ228,1)="-",LEFT(CJ228,1)="="),MID(CJ228,2,9999),CJ228),CHAR(160)," "),","," "),";"," "),"."," "))</f>
        <v/>
      </c>
      <c r="CK229" s="2961" t="str">
        <f>IF(OR(CL228="",CJ230=""),"",IF(LEN(CL228)&lt;=CJ230,CL228,IFERROR(LEFT(CL228,FIND("♦",SUBSTITUTE(LEFT(CL228,CJ230+1)," ","♦",LEN(LEFT(CL228,CJ230+1))-LEN(SUBSTITUTE(LEFT(CL228,CJ230+1)," ",""))))),LEFT(CL228,IFERROR(FIND(" ",CL228)-1,LEN(CL228))))))</f>
        <v/>
      </c>
      <c r="CL229" s="2961" t="str">
        <f>IF(CK229="","",TRIM(RIGHT(CL228,LEN(CL228)-LEN(CK229))))</f>
        <v/>
      </c>
      <c r="CM229" s="2975"/>
      <c r="CN229" s="2969"/>
      <c r="CO229" s="2969"/>
      <c r="CP229" s="3"/>
      <c r="CQ229" s="319"/>
      <c r="CR229" s="320" t="s">
        <v>599</v>
      </c>
      <c r="CS229" s="320"/>
      <c r="CT229" s="320"/>
      <c r="CU229" s="162"/>
      <c r="CW229" s="10">
        <v>1</v>
      </c>
    </row>
    <row r="230" spans="1:101" ht="21"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176" cm="1">
        <f t="array" ref="BP230">SUMPRODUCT(LEN(BQ230:BW230))</f>
        <v>0</v>
      </c>
      <c r="BQ230" s="177"/>
      <c r="BR230" s="178"/>
      <c r="BS230" s="178"/>
      <c r="BT230" s="178"/>
      <c r="BU230" s="178"/>
      <c r="BV230" s="178"/>
      <c r="BW230" s="179"/>
      <c r="BX230" s="3"/>
      <c r="CB230" s="2969"/>
      <c r="CD230" s="2946" t="str">
        <f t="shared" si="116"/>
        <v/>
      </c>
      <c r="CE230" s="2950" t="str">
        <f t="shared" si="117"/>
        <v/>
      </c>
      <c r="CF230" s="2951" t="str">
        <f>IF(LEN(TRIM(CK230))&gt;0,MAX(CF29:CF229)+1,"")</f>
        <v/>
      </c>
      <c r="CG230" s="2906" t="str">
        <f>IFERROR(INDEX(CK30:CK299,MATCH(ROW()-ROW(CK30)+1,CF30:CF299,0)),"")</f>
        <v/>
      </c>
      <c r="CH230" s="336"/>
      <c r="CJ230" s="2909">
        <f>CG17</f>
        <v>100</v>
      </c>
      <c r="CK230" s="2961" t="str">
        <f>IF(OR(CL229="",CJ230=""),"",IF(LEN(CL229)&lt;=CJ230,CL229,IFERROR(LEFT(CL229,FIND("♦",SUBSTITUTE(LEFT(CL229,CJ230+1)," ","♦",LEN(LEFT(CL229,CJ230+1))-LEN(SUBSTITUTE(LEFT(CL229,CJ230+1)," ",""))))),LEFT(CL229,IFERROR(FIND(" ",CL229)-1,LEN(CL229))))))</f>
        <v/>
      </c>
      <c r="CL230" s="2961" t="str">
        <f t="shared" ref="CL230:CL233" si="119">IF(CK230="","",TRIM(RIGHT(CL229,LEN(CL229)-LEN(CK230))))</f>
        <v/>
      </c>
      <c r="CM230" s="2975"/>
      <c r="CN230" s="2969"/>
      <c r="CO230" s="2969"/>
      <c r="CP230" s="3"/>
      <c r="CQ230" s="319"/>
      <c r="CR230" s="320" t="s">
        <v>606</v>
      </c>
      <c r="CS230" s="320"/>
      <c r="CT230" s="320"/>
      <c r="CU230" s="162"/>
      <c r="CW230" s="10">
        <v>1</v>
      </c>
    </row>
    <row r="231" spans="1:101" ht="21"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176" cm="1">
        <f t="array" ref="BP231">SUMPRODUCT(LEN(BQ231:BW231))</f>
        <v>0</v>
      </c>
      <c r="BQ231" s="177"/>
      <c r="BR231" s="178"/>
      <c r="BS231" s="178"/>
      <c r="BT231" s="178"/>
      <c r="BU231" s="178"/>
      <c r="BV231" s="178"/>
      <c r="BW231" s="179"/>
      <c r="CB231" s="2969"/>
      <c r="CD231" s="2946" t="str">
        <f t="shared" si="116"/>
        <v/>
      </c>
      <c r="CE231" s="2950" t="str">
        <f t="shared" si="117"/>
        <v/>
      </c>
      <c r="CF231" s="2951" t="str">
        <f>IF(LEN(TRIM(CK231))&gt;0,MAX(CF29:CF230)+1,"")</f>
        <v/>
      </c>
      <c r="CG231" s="2906" t="str">
        <f>IFERROR(INDEX(CK30:CK299,MATCH(ROW()-ROW(CK30)+1,CF30:CF299,0)),"")</f>
        <v/>
      </c>
      <c r="CH231" s="336"/>
      <c r="CJ231" s="2960"/>
      <c r="CK231" s="2961" t="str">
        <f>IF(OR(CL230="",CJ230=""),"",IF(LEN(CL230)&lt;=CJ230,CL230,IFERROR(LEFT(CL230,FIND("♦",SUBSTITUTE(LEFT(CL230,CJ230+1)," ","♦",LEN(LEFT(CL230,CJ230+1))-LEN(SUBSTITUTE(LEFT(CL230,CJ230+1)," ",""))))),LEFT(CL230,IFERROR(FIND(" ",CL230)-1,LEN(CL230))))))</f>
        <v/>
      </c>
      <c r="CL231" s="2961" t="str">
        <f t="shared" si="119"/>
        <v/>
      </c>
      <c r="CM231" s="2975"/>
      <c r="CN231" s="2969"/>
      <c r="CO231" s="2969"/>
      <c r="CQ231" s="2572" t="str">
        <f>"colonne "&amp;SUBSTITUTE(ADDRESS(1,COLUMN(),4),"1","")&amp;" ▼"</f>
        <v>colonne CQ ▼</v>
      </c>
      <c r="CS231" s="25"/>
      <c r="CT231" s="25"/>
      <c r="CU231" s="162"/>
      <c r="CW231" s="10">
        <v>1</v>
      </c>
    </row>
    <row r="232" spans="1:101" ht="21"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176" cm="1">
        <f t="array" ref="BP232">SUMPRODUCT(LEN(BQ232:BW232))</f>
        <v>0</v>
      </c>
      <c r="BQ232" s="177"/>
      <c r="BR232" s="178"/>
      <c r="BS232" s="178"/>
      <c r="BT232" s="178"/>
      <c r="BU232" s="178"/>
      <c r="BV232" s="178"/>
      <c r="BW232" s="179"/>
      <c r="BX232"/>
      <c r="CB232" s="2969"/>
      <c r="CD232" s="2946" t="str">
        <f t="shared" si="116"/>
        <v/>
      </c>
      <c r="CE232" s="2950" t="str">
        <f t="shared" si="117"/>
        <v/>
      </c>
      <c r="CF232" s="2951" t="str">
        <f>IF(LEN(TRIM(CK232))&gt;0,MAX(CF29:CF231)+1,"")</f>
        <v/>
      </c>
      <c r="CG232" s="2906" t="str">
        <f>IFERROR(INDEX(CK30:CK299,MATCH(ROW()-ROW(CK30)+1,CF30:CF299,0)),"")</f>
        <v/>
      </c>
      <c r="CH232" s="336"/>
      <c r="CJ232" s="2963"/>
      <c r="CK232" s="2961" t="str">
        <f>IF(OR(CL231="",CJ230=""),"",IF(LEN(CL231)&lt;=CJ230,CL231,IFERROR(LEFT(CL231,FIND("♦",SUBSTITUTE(LEFT(CL231,CJ230+1)," ","♦",LEN(LEFT(CL231,CJ230+1))-LEN(SUBSTITUTE(LEFT(CL231,CJ230+1)," ",""))))),LEFT(CL231,IFERROR(FIND(" ",CL231)-1,LEN(CL231))))))</f>
        <v/>
      </c>
      <c r="CL232" s="2961" t="str">
        <f t="shared" si="119"/>
        <v/>
      </c>
      <c r="CM232" s="2975"/>
      <c r="CN232" s="2969"/>
      <c r="CO232" s="2969"/>
      <c r="CP232"/>
      <c r="CQ232" s="2424" t="s">
        <v>3891</v>
      </c>
      <c r="CR232" s="2425"/>
      <c r="CS232" s="2425"/>
      <c r="CT232" s="2425"/>
      <c r="CU232" s="2425"/>
      <c r="CW232" s="10">
        <v>1</v>
      </c>
    </row>
    <row r="233" spans="1:101" ht="21"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176" cm="1">
        <f t="array" ref="BP233">SUMPRODUCT(LEN(BQ233:BW233))</f>
        <v>0</v>
      </c>
      <c r="BQ233" s="177"/>
      <c r="BR233" s="178"/>
      <c r="BS233" s="178"/>
      <c r="BT233" s="178"/>
      <c r="BU233" s="178"/>
      <c r="BV233" s="178"/>
      <c r="BW233" s="179"/>
      <c r="CB233" s="2969"/>
      <c r="CD233" s="2946" t="str">
        <f t="shared" si="116"/>
        <v/>
      </c>
      <c r="CE233" s="2950" t="str">
        <f t="shared" si="117"/>
        <v/>
      </c>
      <c r="CF233" s="2951" t="str">
        <f>IF(LEN(TRIM(CK233))&gt;0,MAX(CF29:CF232)+1,"")</f>
        <v/>
      </c>
      <c r="CG233" s="2906" t="str">
        <f>IFERROR(INDEX(CK30:CK299,MATCH(ROW()-ROW(CK30)+1,CF30:CF299,0)),"")</f>
        <v/>
      </c>
      <c r="CH233" s="336"/>
      <c r="CJ233" s="2964"/>
      <c r="CK233" s="2961" t="str">
        <f>IF(OR(CL232="",CJ230=""),"",IF(LEN(CL232)&lt;=CJ230,CL232,IFERROR(LEFT(CL232,FIND("♦",SUBSTITUTE(LEFT(CL232,CJ230+1)," ","♦",LEN(LEFT(CL232,CJ230+1))-LEN(SUBSTITUTE(LEFT(CL232,CJ230+1)," ",""))))),LEFT(CL232,IFERROR(FIND(" ",CL232)-1,LEN(CL232))))))</f>
        <v/>
      </c>
      <c r="CL233" s="2961" t="str">
        <f t="shared" si="119"/>
        <v/>
      </c>
      <c r="CM233" s="2975"/>
      <c r="CN233" s="2969"/>
      <c r="CO233" s="2969"/>
      <c r="CQ233" s="2573" t="str">
        <f>"cliquez sur la colonne "&amp;SUBSTITUTE(ADDRESS(1,COLUMN(),4),"1","")</f>
        <v>cliquez sur la colonne CQ</v>
      </c>
      <c r="CR233" s="2574"/>
      <c r="CS233" s="2574"/>
      <c r="CT233" s="2574"/>
      <c r="CU233" s="2574"/>
      <c r="CW233" s="10">
        <v>1</v>
      </c>
    </row>
    <row r="234" spans="1:101" ht="21"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176" cm="1">
        <f t="array" ref="BP234">SUMPRODUCT(LEN(BQ234:BW234))</f>
        <v>0</v>
      </c>
      <c r="BQ234" s="177"/>
      <c r="BR234" s="178"/>
      <c r="BS234" s="178"/>
      <c r="BT234" s="178"/>
      <c r="BU234" s="178"/>
      <c r="BV234" s="178"/>
      <c r="BW234" s="179"/>
      <c r="CB234" s="2969"/>
      <c r="CD234" s="2946" t="str">
        <f t="shared" si="116"/>
        <v/>
      </c>
      <c r="CE234" s="2950" t="str">
        <f t="shared" si="117"/>
        <v/>
      </c>
      <c r="CF234" s="2951" t="str">
        <f>IF(LEN(TRIM(CK234))&gt;0,MAX(CF29:CF233)+1,"")</f>
        <v/>
      </c>
      <c r="CG234" s="2906" t="str">
        <f>IFERROR(INDEX(CK30:CK299,MATCH(ROW()-ROW(CK30)+1,CF30:CF299,0)),"")</f>
        <v/>
      </c>
      <c r="CH234" s="336"/>
      <c r="CJ234" s="2370" t="str">
        <f>(SUBSTITUTE(SUBSTITUTE(CB64,CHAR(13)&amp;CHAR(10)," "),CHAR(10)," "))</f>
        <v/>
      </c>
      <c r="CK234" s="2907" t="str">
        <f>IF(OR(CJ235="",CJ236=""),"",IF(LEN(CJ235)&lt;=CJ236,CJ235,IFERROR(LEFT(CJ235,FIND("♦",SUBSTITUTE(LEFT(CJ235,CJ236+1)," ","♦",LEN(LEFT(CJ235,CJ236+1))-LEN(SUBSTITUTE(LEFT(CJ235,CJ236+1)," ",""))))),LEFT(CJ235,IFERROR(FIND(" ",CJ235)-1,LEN(CJ235))))))</f>
        <v/>
      </c>
      <c r="CL234" s="2908" t="str">
        <f>IF(CK234="","",TRIM(RIGHT(CJ235,LEN(CJ235)-LEN(CK234))))</f>
        <v/>
      </c>
      <c r="CM234" s="2952" t="str">
        <f>CC64</f>
        <v xml:space="preserve"> ◄ ligne 64</v>
      </c>
      <c r="CN234" s="2969"/>
      <c r="CO234" s="2969"/>
      <c r="CQ234" s="4919" t="s">
        <v>3894</v>
      </c>
      <c r="CR234" s="4920"/>
      <c r="CS234" s="4920"/>
      <c r="CT234" s="4920"/>
      <c r="CU234" s="4920"/>
      <c r="CW234" s="10">
        <v>1</v>
      </c>
    </row>
    <row r="235" spans="1:101" ht="21"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176" cm="1">
        <f t="array" ref="BP235">SUMPRODUCT(LEN(BQ235:BW235))</f>
        <v>0</v>
      </c>
      <c r="BQ235" s="177"/>
      <c r="BR235" s="178"/>
      <c r="BS235" s="178"/>
      <c r="BT235" s="178"/>
      <c r="BU235" s="178"/>
      <c r="BV235" s="178"/>
      <c r="BW235" s="179"/>
      <c r="CB235" s="2969"/>
      <c r="CD235" s="2946" t="str">
        <f t="shared" si="116"/>
        <v/>
      </c>
      <c r="CE235" s="2950" t="str">
        <f t="shared" si="117"/>
        <v/>
      </c>
      <c r="CF235" s="2951" t="str">
        <f>IF(LEN(TRIM(CK235))&gt;0,MAX(CF29:CF234)+1,"")</f>
        <v/>
      </c>
      <c r="CG235" s="2906" t="str">
        <f>IFERROR(INDEX(CK30:CK299,MATCH(ROW()-ROW(CK30)+1,CF30:CF299,0)),"")</f>
        <v/>
      </c>
      <c r="CH235" s="336"/>
      <c r="CJ235" s="2907" t="str">
        <f>TRIM(SUBSTITUTE(SUBSTITUTE(SUBSTITUTE(SUBSTITUTE(IF(OR(LEFT(CJ234,1)="-",LEFT(CJ234,1)="="),MID(CJ234,2,9999),CJ234),CHAR(160)," "),","," "),";"," "),"."," "))</f>
        <v/>
      </c>
      <c r="CK235" s="2908" t="str">
        <f>IF(OR(CL234="",CJ236=""),"",IF(LEN(CL234)&lt;=CJ236,CL234,IFERROR(LEFT(CL234,FIND("♦",SUBSTITUTE(LEFT(CL234,CJ236+1)," ","♦",LEN(LEFT(CL234,CJ236+1))-LEN(SUBSTITUTE(LEFT(CL234,CJ236+1)," ",""))))),LEFT(CL234,IFERROR(FIND(" ",CL234)-1,LEN(CL234))))))</f>
        <v/>
      </c>
      <c r="CL235" s="2908" t="str">
        <f>IF(CK235="","",TRIM(RIGHT(CL234,LEN(CL234)-LEN(CK235))))</f>
        <v/>
      </c>
      <c r="CM235" s="2974"/>
      <c r="CN235" s="2969"/>
      <c r="CO235" s="2969"/>
      <c r="CQ235" s="4919"/>
      <c r="CR235" s="4920"/>
      <c r="CS235" s="4920"/>
      <c r="CT235" s="4920"/>
      <c r="CU235" s="4920"/>
      <c r="CW235" s="10">
        <v>1</v>
      </c>
    </row>
    <row r="236" spans="1:101" ht="21" customHeight="1">
      <c r="BP236" s="176" cm="1">
        <f t="array" ref="BP236">SUMPRODUCT(LEN(BQ236:BW236))</f>
        <v>0</v>
      </c>
      <c r="BQ236" s="177"/>
      <c r="BR236" s="178"/>
      <c r="BS236" s="178"/>
      <c r="BT236" s="178"/>
      <c r="BU236" s="178"/>
      <c r="BV236" s="178"/>
      <c r="BW236" s="179"/>
      <c r="CB236" s="2969"/>
      <c r="CD236" s="2946" t="str">
        <f t="shared" si="116"/>
        <v/>
      </c>
      <c r="CE236" s="2950" t="str">
        <f t="shared" si="117"/>
        <v/>
      </c>
      <c r="CF236" s="2951" t="str">
        <f>IF(LEN(TRIM(CK236))&gt;0,MAX(CF29:CF235)+1,"")</f>
        <v/>
      </c>
      <c r="CG236" s="2906" t="str">
        <f>IFERROR(INDEX(CK30:CK299,MATCH(ROW()-ROW(CK30)+1,CF30:CF299,0)),"")</f>
        <v/>
      </c>
      <c r="CH236" s="336"/>
      <c r="CJ236" s="2909">
        <f>CG17</f>
        <v>100</v>
      </c>
      <c r="CK236" s="2908" t="str">
        <f>IF(OR(CL235="",CJ236=""),"",IF(LEN(CL235)&lt;=CJ236,CL235,IFERROR(LEFT(CL235,FIND("♦",SUBSTITUTE(LEFT(CL235,CJ236+1)," ","♦",LEN(LEFT(CL235,CJ236+1))-LEN(SUBSTITUTE(LEFT(CL235,CJ236+1)," ",""))))),LEFT(CL235,IFERROR(FIND(" ",CL235)-1,LEN(CL235))))))</f>
        <v/>
      </c>
      <c r="CL236" s="2908" t="str">
        <f t="shared" ref="CL236:CL239" si="120">IF(CK236="","",TRIM(RIGHT(CL235,LEN(CL235)-LEN(CK236))))</f>
        <v/>
      </c>
      <c r="CM236" s="2974"/>
      <c r="CN236" s="2969"/>
      <c r="CO236" s="2969"/>
      <c r="CQ236" s="2426" t="s">
        <v>3892</v>
      </c>
      <c r="CR236" s="2427"/>
      <c r="CS236" s="2427"/>
      <c r="CT236" s="2427"/>
      <c r="CU236" s="2427"/>
      <c r="CW236" s="10">
        <v>1</v>
      </c>
    </row>
    <row r="237" spans="1:101" ht="21" customHeight="1">
      <c r="BM237"/>
      <c r="BN237"/>
      <c r="BO237"/>
      <c r="BP237" s="176" cm="1">
        <f t="array" ref="BP237">SUMPRODUCT(LEN(BQ237:BW237))</f>
        <v>0</v>
      </c>
      <c r="BQ237" s="177"/>
      <c r="BR237" s="178"/>
      <c r="BS237" s="178"/>
      <c r="BT237" s="178"/>
      <c r="BU237" s="178"/>
      <c r="BV237" s="178"/>
      <c r="BW237" s="179"/>
      <c r="CB237" s="2969"/>
      <c r="CD237" s="2946" t="str">
        <f t="shared" si="116"/>
        <v/>
      </c>
      <c r="CE237" s="2950" t="str">
        <f t="shared" si="117"/>
        <v/>
      </c>
      <c r="CF237" s="2951" t="str">
        <f>IF(LEN(TRIM(CK237))&gt;0,MAX(CF29:CF236)+1,"")</f>
        <v/>
      </c>
      <c r="CG237" s="2906" t="str">
        <f>IFERROR(INDEX(CK30:CK299,MATCH(ROW()-ROW(CK30)+1,CF30:CF299,0)),"")</f>
        <v/>
      </c>
      <c r="CH237" s="336"/>
      <c r="CJ237" s="2907"/>
      <c r="CK237" s="2908" t="str">
        <f>IF(OR(CL236="",CJ236=""),"",IF(LEN(CL236)&lt;=CJ236,CL236,IFERROR(LEFT(CL236,FIND("♦",SUBSTITUTE(LEFT(CL236,CJ236+1)," ","♦",LEN(LEFT(CL236,CJ236+1))-LEN(SUBSTITUTE(LEFT(CL236,CJ236+1)," ",""))))),LEFT(CL236,IFERROR(FIND(" ",CL236)-1,LEN(CL236))))))</f>
        <v/>
      </c>
      <c r="CL237" s="2908" t="str">
        <f t="shared" si="120"/>
        <v/>
      </c>
      <c r="CM237" s="2974"/>
      <c r="CN237" s="2969"/>
      <c r="CO237" s="2969"/>
      <c r="CQ237" s="2575" t="s">
        <v>4002</v>
      </c>
      <c r="CR237" s="2576"/>
      <c r="CS237" s="2576"/>
      <c r="CT237" s="2576"/>
      <c r="CU237" s="2576"/>
      <c r="CW237" s="10">
        <v>1</v>
      </c>
    </row>
    <row r="238" spans="1:101" ht="21" customHeight="1">
      <c r="BP238" s="176" cm="1">
        <f t="array" ref="BP238">SUMPRODUCT(LEN(BQ238:BW238))</f>
        <v>0</v>
      </c>
      <c r="BQ238" s="177"/>
      <c r="BR238" s="178"/>
      <c r="BS238" s="178"/>
      <c r="BT238" s="178"/>
      <c r="BU238" s="178"/>
      <c r="BV238" s="178"/>
      <c r="BW238" s="179"/>
      <c r="CB238" s="2969"/>
      <c r="CD238" s="2946" t="str">
        <f t="shared" si="116"/>
        <v/>
      </c>
      <c r="CE238" s="2950" t="str">
        <f t="shared" si="117"/>
        <v/>
      </c>
      <c r="CF238" s="2951" t="str">
        <f>IF(LEN(TRIM(CK238))&gt;0,MAX(CF29:CF237)+1,"")</f>
        <v/>
      </c>
      <c r="CG238" s="2906" t="str">
        <f>IFERROR(INDEX(CK30:CK299,MATCH(ROW()-ROW(CK30)+1,CF30:CF299,0)),"")</f>
        <v/>
      </c>
      <c r="CH238" s="336"/>
      <c r="CJ238" s="2958"/>
      <c r="CK238" s="2908" t="str">
        <f>IF(OR(CL237="",CJ236=""),"",IF(LEN(CL237)&lt;=CJ236,CL237,IFERROR(LEFT(CL237,FIND("♦",SUBSTITUTE(LEFT(CL237,CJ236+1)," ","♦",LEN(LEFT(CL237,CJ236+1))-LEN(SUBSTITUTE(LEFT(CL237,CJ236+1)," ",""))))),LEFT(CL237,IFERROR(FIND(" ",CL237)-1,LEN(CL237))))))</f>
        <v/>
      </c>
      <c r="CL238" s="2908" t="str">
        <f t="shared" si="120"/>
        <v/>
      </c>
      <c r="CM238" s="2974"/>
      <c r="CN238" s="2969"/>
      <c r="CO238" s="2969"/>
      <c r="CQ238" s="2575" t="s">
        <v>4003</v>
      </c>
      <c r="CR238" s="2576"/>
      <c r="CS238" s="2576"/>
      <c r="CT238" s="2576"/>
      <c r="CU238" s="2576"/>
      <c r="CW238" s="10">
        <v>1</v>
      </c>
    </row>
    <row r="239" spans="1:101" ht="21" customHeight="1">
      <c r="BP239" s="176" cm="1">
        <f t="array" ref="BP239">SUMPRODUCT(LEN(BQ239:BW239))</f>
        <v>0</v>
      </c>
      <c r="BQ239" s="177"/>
      <c r="BR239" s="178"/>
      <c r="BS239" s="178"/>
      <c r="BT239" s="178"/>
      <c r="BU239" s="178"/>
      <c r="BV239" s="178"/>
      <c r="BW239" s="179"/>
      <c r="CB239" s="2969"/>
      <c r="CD239" s="2946" t="str">
        <f t="shared" si="116"/>
        <v/>
      </c>
      <c r="CE239" s="2950" t="str">
        <f t="shared" si="117"/>
        <v/>
      </c>
      <c r="CF239" s="2951" t="str">
        <f>IF(LEN(TRIM(CK239))&gt;0,MAX(CF29:CF238)+1,"")</f>
        <v/>
      </c>
      <c r="CG239" s="2906" t="str">
        <f>IFERROR(INDEX(CK30:CK299,MATCH(ROW()-ROW(CK30)+1,CF30:CF299,0)),"")</f>
        <v/>
      </c>
      <c r="CH239" s="336"/>
      <c r="CJ239" s="2959"/>
      <c r="CK239" s="2908" t="str">
        <f>IF(OR(CL238="",CJ236=""),"",IF(LEN(CL238)&lt;=CJ236,CL238,IFERROR(LEFT(CL238,FIND("♦",SUBSTITUTE(LEFT(CL238,CJ236+1)," ","♦",LEN(LEFT(CL238,CJ236+1))-LEN(SUBSTITUTE(LEFT(CL238,CJ236+1)," ",""))))),LEFT(CL238,IFERROR(FIND(" ",CL238)-1,LEN(CL238))))))</f>
        <v/>
      </c>
      <c r="CL239" s="2908" t="str">
        <f t="shared" si="120"/>
        <v/>
      </c>
      <c r="CM239" s="2974"/>
      <c r="CN239" s="2969"/>
      <c r="CO239" s="2969"/>
      <c r="CQ239" s="2426" t="s">
        <v>3893</v>
      </c>
      <c r="CR239" s="2427"/>
      <c r="CS239" s="2427"/>
      <c r="CT239" s="2427"/>
      <c r="CU239" s="2427"/>
      <c r="CW239" s="10">
        <v>1</v>
      </c>
    </row>
    <row r="240" spans="1:101" ht="21" customHeight="1" thickBot="1">
      <c r="BP240" s="2202" cm="1">
        <f t="array" ref="BP240">SUMPRODUCT(LEN(BQ240:BW240))</f>
        <v>0</v>
      </c>
      <c r="BQ240" s="1449"/>
      <c r="BR240" s="1450"/>
      <c r="BS240" s="1450"/>
      <c r="BT240" s="1450"/>
      <c r="BU240" s="1450"/>
      <c r="BV240" s="1450"/>
      <c r="BW240" s="1451"/>
      <c r="CB240" s="2969"/>
      <c r="CD240" s="2946" t="str">
        <f t="shared" si="116"/>
        <v/>
      </c>
      <c r="CE240" s="2950" t="str">
        <f t="shared" si="117"/>
        <v/>
      </c>
      <c r="CF240" s="2951" t="str">
        <f>IF(LEN(TRIM(CK240))&gt;0,MAX(CF29:CF239)+1,"")</f>
        <v/>
      </c>
      <c r="CG240" s="2906" t="str">
        <f>IFERROR(INDEX(CK30:CK299,MATCH(ROW()-ROW(CK30)+1,CF30:CF299,0)),"")</f>
        <v/>
      </c>
      <c r="CH240" s="336"/>
      <c r="CJ240" s="2370" t="str">
        <f>(SUBSTITUTE(SUBSTITUTE(CB65,CHAR(13)&amp;CHAR(10)," "),CHAR(10)," "))</f>
        <v/>
      </c>
      <c r="CK240" s="2960" t="str">
        <f>IF(OR(CJ241="",CJ242=""),"",IF(LEN(CJ241)&lt;=CJ242,CJ241,IFERROR(LEFT(CJ241,FIND("♦",SUBSTITUTE(LEFT(CJ241,CJ242+1)," ","♦",LEN(LEFT(CJ241,CJ242+1))-LEN(SUBSTITUTE(LEFT(CJ241,CJ242+1)," ",""))))),LEFT(CJ241,IFERROR(FIND(" ",CJ241)-1,LEN(CJ241))))))</f>
        <v/>
      </c>
      <c r="CL240" s="2961" t="str">
        <f>IF(CK240="","",TRIM(RIGHT(CJ241,LEN(CJ241)-LEN(CK240))))</f>
        <v/>
      </c>
      <c r="CM240" s="2952" t="str">
        <f>CC65</f>
        <v xml:space="preserve"> ◄ ligne 65</v>
      </c>
      <c r="CN240" s="2969"/>
      <c r="CO240" s="2969"/>
      <c r="CQ240" s="2426" t="s">
        <v>4004</v>
      </c>
      <c r="CR240" s="2427"/>
      <c r="CS240" s="2427"/>
      <c r="CT240" s="2427"/>
      <c r="CU240" s="2427"/>
      <c r="CW240" s="10">
        <v>1</v>
      </c>
    </row>
    <row r="241" spans="80:101" ht="21" customHeight="1">
      <c r="CB241" s="2969"/>
      <c r="CD241" s="2946" t="str">
        <f t="shared" si="116"/>
        <v/>
      </c>
      <c r="CE241" s="2950" t="str">
        <f t="shared" si="117"/>
        <v/>
      </c>
      <c r="CF241" s="2951" t="str">
        <f>IF(LEN(TRIM(CK241))&gt;0,MAX(CF29:CF240)+1,"")</f>
        <v/>
      </c>
      <c r="CG241" s="2906" t="str">
        <f>IFERROR(INDEX(CK30:CK299,MATCH(ROW()-ROW(CK30)+1,CF30:CF299,0)),"")</f>
        <v/>
      </c>
      <c r="CH241" s="336"/>
      <c r="CJ241" s="2960" t="str">
        <f>TRIM(SUBSTITUTE(SUBSTITUTE(SUBSTITUTE(SUBSTITUTE(IF(OR(LEFT(CJ240,1)="-",LEFT(CJ240,1)="="),MID(CJ240,2,9999),CJ240),CHAR(160)," "),","," "),";"," "),"."," "))</f>
        <v/>
      </c>
      <c r="CK241" s="2961" t="str">
        <f>IF(OR(CL240="",CJ242=""),"",IF(LEN(CL240)&lt;=CJ242,CL240,IFERROR(LEFT(CL240,FIND("♦",SUBSTITUTE(LEFT(CL240,CJ242+1)," ","♦",LEN(LEFT(CL240,CJ242+1))-LEN(SUBSTITUTE(LEFT(CL240,CJ242+1)," ",""))))),LEFT(CL240,IFERROR(FIND(" ",CL240)-1,LEN(CL240))))))</f>
        <v/>
      </c>
      <c r="CL241" s="2961" t="str">
        <f>IF(CK241="","",TRIM(RIGHT(CL240,LEN(CL240)-LEN(CK241))))</f>
        <v/>
      </c>
      <c r="CM241" s="2975"/>
      <c r="CN241" s="2969"/>
      <c r="CO241" s="2969"/>
      <c r="CQ241" s="2577"/>
      <c r="CR241" s="2423" t="s">
        <v>25</v>
      </c>
      <c r="CS241" s="2423" t="s">
        <v>3888</v>
      </c>
      <c r="CT241" s="2423" t="s">
        <v>3889</v>
      </c>
      <c r="CU241" s="2423" t="s">
        <v>3890</v>
      </c>
      <c r="CW241" s="10">
        <v>1</v>
      </c>
    </row>
    <row r="242" spans="80:101" ht="21" customHeight="1" thickBot="1">
      <c r="CB242" s="2969"/>
      <c r="CD242" s="2946" t="str">
        <f t="shared" si="116"/>
        <v/>
      </c>
      <c r="CE242" s="2950" t="str">
        <f t="shared" si="117"/>
        <v/>
      </c>
      <c r="CF242" s="2951" t="str">
        <f>IF(LEN(TRIM(CK242))&gt;0,MAX(CF29:CF241)+1,"")</f>
        <v/>
      </c>
      <c r="CG242" s="2906" t="str">
        <f>IFERROR(INDEX(CK30:CK299,MATCH(ROW()-ROW(CK30)+1,CF30:CF299,0)),"")</f>
        <v/>
      </c>
      <c r="CH242" s="336"/>
      <c r="CJ242" s="2909">
        <f>CG17</f>
        <v>100</v>
      </c>
      <c r="CK242" s="2961" t="str">
        <f>IF(OR(CL241="",CJ242=""),"",IF(LEN(CL241)&lt;=CJ242,CL241,IFERROR(LEFT(CL241,FIND("♦",SUBSTITUTE(LEFT(CL241,CJ242+1)," ","♦",LEN(LEFT(CL241,CJ242+1))-LEN(SUBSTITUTE(LEFT(CL241,CJ242+1)," ",""))))),LEFT(CL241,IFERROR(FIND(" ",CL241)-1,LEN(CL241))))))</f>
        <v/>
      </c>
      <c r="CL242" s="2961" t="str">
        <f t="shared" ref="CL242:CL245" si="121">IF(CK242="","",TRIM(RIGHT(CL241,LEN(CL241)-LEN(CK242))))</f>
        <v/>
      </c>
      <c r="CM242" s="2975"/>
      <c r="CN242" s="2969"/>
      <c r="CO242" s="2969"/>
      <c r="CQ242" s="349">
        <v>43</v>
      </c>
      <c r="CR242" s="350">
        <v>18</v>
      </c>
      <c r="CS242" s="350">
        <v>19</v>
      </c>
      <c r="CT242" s="350">
        <v>16</v>
      </c>
      <c r="CU242" s="351">
        <v>29</v>
      </c>
      <c r="CW242" s="10">
        <v>1</v>
      </c>
    </row>
    <row r="243" spans="80:101" ht="21" customHeight="1">
      <c r="CB243" s="2969"/>
      <c r="CD243" s="2946" t="str">
        <f t="shared" si="116"/>
        <v/>
      </c>
      <c r="CE243" s="2950" t="str">
        <f t="shared" si="117"/>
        <v/>
      </c>
      <c r="CF243" s="2951" t="str">
        <f>IF(LEN(TRIM(CK243))&gt;0,MAX(CF29:CF242)+1,"")</f>
        <v/>
      </c>
      <c r="CG243" s="2906" t="str">
        <f>IFERROR(INDEX(CK30:CK299,MATCH(ROW()-ROW(CK30)+1,CF30:CF299,0)),"")</f>
        <v/>
      </c>
      <c r="CH243" s="336"/>
      <c r="CJ243" s="2960"/>
      <c r="CK243" s="2961" t="str">
        <f>IF(OR(CL242="",CJ242=""),"",IF(LEN(CL242)&lt;=CJ242,CL242,IFERROR(LEFT(CL242,FIND("♦",SUBSTITUTE(LEFT(CL242,CJ242+1)," ","♦",LEN(LEFT(CL242,CJ242+1))-LEN(SUBSTITUTE(LEFT(CL242,CJ242+1)," ",""))))),LEFT(CL242,IFERROR(FIND(" ",CL242)-1,LEN(CL242))))))</f>
        <v/>
      </c>
      <c r="CL243" s="2961" t="str">
        <f t="shared" si="121"/>
        <v/>
      </c>
      <c r="CM243" s="2975"/>
      <c r="CN243" s="2969"/>
      <c r="CO243" s="2969"/>
      <c r="CQ243" s="13">
        <f ca="1">CELL("largeur",CQ243)</f>
        <v>43</v>
      </c>
      <c r="CR243" s="13">
        <f ca="1">CELL("largeur",CR243)</f>
        <v>18</v>
      </c>
      <c r="CS243" s="13">
        <f ca="1">CELL("largeur",CS243)</f>
        <v>19</v>
      </c>
      <c r="CT243" s="13">
        <f ca="1">CELL("largeur",CT243)</f>
        <v>16</v>
      </c>
      <c r="CU243" s="13">
        <f ca="1">CELL("largeur",CU243)</f>
        <v>29</v>
      </c>
      <c r="CW243" s="10">
        <v>1</v>
      </c>
    </row>
    <row r="244" spans="80:101" ht="21" customHeight="1">
      <c r="CB244" s="2969"/>
      <c r="CD244" s="2946" t="str">
        <f t="shared" si="116"/>
        <v/>
      </c>
      <c r="CE244" s="2950" t="str">
        <f t="shared" si="117"/>
        <v/>
      </c>
      <c r="CF244" s="2951" t="str">
        <f>IF(LEN(TRIM(CK244))&gt;0,MAX(CF29:CF243)+1,"")</f>
        <v/>
      </c>
      <c r="CG244" s="2906" t="str">
        <f>IFERROR(INDEX(CK30:CK299,MATCH(ROW()-ROW(CK30)+1,CF30:CF299,0)),"")</f>
        <v/>
      </c>
      <c r="CH244" s="336"/>
      <c r="CJ244" s="2963"/>
      <c r="CK244" s="2961" t="str">
        <f>IF(OR(CL243="",CJ242=""),"",IF(LEN(CL243)&lt;=CJ242,CL243,IFERROR(LEFT(CL243,FIND("♦",SUBSTITUTE(LEFT(CL243,CJ242+1)," ","♦",LEN(LEFT(CL243,CJ242+1))-LEN(SUBSTITUTE(LEFT(CL243,CJ242+1)," ",""))))),LEFT(CL243,IFERROR(FIND(" ",CL243)-1,LEN(CL243))))))</f>
        <v/>
      </c>
      <c r="CL244" s="2961" t="str">
        <f t="shared" si="121"/>
        <v/>
      </c>
      <c r="CM244" s="2975"/>
      <c r="CN244" s="2969"/>
      <c r="CO244" s="2969"/>
      <c r="CW244" s="10">
        <v>1</v>
      </c>
    </row>
    <row r="245" spans="80:101" ht="21" customHeight="1">
      <c r="CB245" s="2969"/>
      <c r="CD245" s="2946" t="str">
        <f t="shared" si="116"/>
        <v/>
      </c>
      <c r="CE245" s="2950" t="str">
        <f t="shared" si="117"/>
        <v/>
      </c>
      <c r="CF245" s="2951" t="str">
        <f>IF(LEN(TRIM(CK245))&gt;0,MAX(CF29:CF244)+1,"")</f>
        <v/>
      </c>
      <c r="CG245" s="2906" t="str">
        <f>IFERROR(INDEX(CK30:CK299,MATCH(ROW()-ROW(CK30)+1,CF30:CF299,0)),"")</f>
        <v/>
      </c>
      <c r="CH245" s="336"/>
      <c r="CJ245" s="2964"/>
      <c r="CK245" s="2961" t="str">
        <f>IF(OR(CL244="",CJ242=""),"",IF(LEN(CL244)&lt;=CJ242,CL244,IFERROR(LEFT(CL244,FIND("♦",SUBSTITUTE(LEFT(CL244,CJ242+1)," ","♦",LEN(LEFT(CL244,CJ242+1))-LEN(SUBSTITUTE(LEFT(CL244,CJ242+1)," ",""))))),LEFT(CL244,IFERROR(FIND(" ",CL244)-1,LEN(CL244))))))</f>
        <v/>
      </c>
      <c r="CL245" s="2961" t="str">
        <f t="shared" si="121"/>
        <v/>
      </c>
      <c r="CM245" s="2975"/>
      <c r="CN245" s="2969"/>
      <c r="CO245" s="2969"/>
      <c r="CW245" s="10">
        <v>1</v>
      </c>
    </row>
    <row r="246" spans="80:101" ht="21" customHeight="1">
      <c r="CB246" s="2969"/>
      <c r="CD246" s="2946" t="str">
        <f t="shared" si="116"/>
        <v/>
      </c>
      <c r="CE246" s="2950" t="str">
        <f t="shared" si="117"/>
        <v/>
      </c>
      <c r="CF246" s="2951" t="str">
        <f>IF(LEN(TRIM(CK246))&gt;0,MAX(CF29:CF245)+1,"")</f>
        <v/>
      </c>
      <c r="CG246" s="2906" t="str">
        <f>IFERROR(INDEX(CK30:CK299,MATCH(ROW()-ROW(CK30)+1,CF30:CF299,0)),"")</f>
        <v/>
      </c>
      <c r="CH246" s="336"/>
      <c r="CJ246" s="2370" t="str">
        <f>(SUBSTITUTE(SUBSTITUTE(CB66,CHAR(13)&amp;CHAR(10)," "),CHAR(10)," "))</f>
        <v/>
      </c>
      <c r="CK246" s="2907" t="str">
        <f>IF(OR(CJ247="",CJ248=""),"",IF(LEN(CJ247)&lt;=CJ248,CJ247,IFERROR(LEFT(CJ247,FIND("♦",SUBSTITUTE(LEFT(CJ247,CJ248+1)," ","♦",LEN(LEFT(CJ247,CJ248+1))-LEN(SUBSTITUTE(LEFT(CJ247,CJ248+1)," ",""))))),LEFT(CJ247,IFERROR(FIND(" ",CJ247)-1,LEN(CJ247))))))</f>
        <v/>
      </c>
      <c r="CL246" s="2908" t="str">
        <f>IF(CK246="","",TRIM(RIGHT(CJ247,LEN(CJ247)-LEN(CK246))))</f>
        <v/>
      </c>
      <c r="CM246" s="2952" t="str">
        <f>CC66</f>
        <v xml:space="preserve"> ◄ ligne 66</v>
      </c>
      <c r="CN246" s="2969"/>
      <c r="CO246" s="2969"/>
      <c r="CW246" s="10">
        <v>1</v>
      </c>
    </row>
    <row r="247" spans="80:101" ht="21" customHeight="1">
      <c r="CB247" s="2969"/>
      <c r="CD247" s="2946" t="str">
        <f t="shared" si="116"/>
        <v/>
      </c>
      <c r="CE247" s="2950" t="str">
        <f t="shared" si="117"/>
        <v/>
      </c>
      <c r="CF247" s="2951" t="str">
        <f>IF(LEN(TRIM(CK247))&gt;0,MAX(CF29:CF246)+1,"")</f>
        <v/>
      </c>
      <c r="CG247" s="2906" t="str">
        <f>IFERROR(INDEX(CK30:CK299,MATCH(ROW()-ROW(CK30)+1,CF30:CF299,0)),"")</f>
        <v/>
      </c>
      <c r="CH247" s="336"/>
      <c r="CJ247" s="2907" t="str">
        <f>TRIM(SUBSTITUTE(SUBSTITUTE(SUBSTITUTE(SUBSTITUTE(IF(OR(LEFT(CJ246,1)="-",LEFT(CJ246,1)="="),MID(CJ246,2,9999),CJ246),CHAR(160)," "),","," "),";"," "),"."," "))</f>
        <v/>
      </c>
      <c r="CK247" s="2908" t="str">
        <f>IF(OR(CL246="",CJ248=""),"",IF(LEN(CL246)&lt;=CJ248,CL246,IFERROR(LEFT(CL246,FIND("♦",SUBSTITUTE(LEFT(CL246,CJ248+1)," ","♦",LEN(LEFT(CL246,CJ248+1))-LEN(SUBSTITUTE(LEFT(CL246,CJ248+1)," ",""))))),LEFT(CL246,IFERROR(FIND(" ",CL246)-1,LEN(CL246))))))</f>
        <v/>
      </c>
      <c r="CL247" s="2908" t="str">
        <f>IF(CK247="","",TRIM(RIGHT(CL246,LEN(CL246)-LEN(CK247))))</f>
        <v/>
      </c>
      <c r="CM247" s="2974"/>
      <c r="CN247" s="2969"/>
      <c r="CO247" s="2969"/>
      <c r="CW247" s="10">
        <v>1</v>
      </c>
    </row>
    <row r="248" spans="80:101" ht="21" customHeight="1">
      <c r="CB248" s="2969"/>
      <c r="CD248" s="2946" t="str">
        <f t="shared" si="116"/>
        <v/>
      </c>
      <c r="CE248" s="2950" t="str">
        <f t="shared" si="117"/>
        <v/>
      </c>
      <c r="CF248" s="2951" t="str">
        <f>IF(LEN(TRIM(CK248))&gt;0,MAX(CF29:CF247)+1,"")</f>
        <v/>
      </c>
      <c r="CG248" s="2906" t="str">
        <f>IFERROR(INDEX(CK30:CK299,MATCH(ROW()-ROW(CK30)+1,CF30:CF299,0)),"")</f>
        <v/>
      </c>
      <c r="CH248" s="336"/>
      <c r="CJ248" s="2909">
        <f>CG17</f>
        <v>100</v>
      </c>
      <c r="CK248" s="2908" t="str">
        <f>IF(OR(CL247="",CJ248=""),"",IF(LEN(CL247)&lt;=CJ248,CL247,IFERROR(LEFT(CL247,FIND("♦",SUBSTITUTE(LEFT(CL247,CJ248+1)," ","♦",LEN(LEFT(CL247,CJ248+1))-LEN(SUBSTITUTE(LEFT(CL247,CJ248+1)," ",""))))),LEFT(CL247,IFERROR(FIND(" ",CL247)-1,LEN(CL247))))))</f>
        <v/>
      </c>
      <c r="CL248" s="2908" t="str">
        <f t="shared" ref="CL248:CL251" si="122">IF(CK248="","",TRIM(RIGHT(CL247,LEN(CL247)-LEN(CK248))))</f>
        <v/>
      </c>
      <c r="CM248" s="2974"/>
      <c r="CN248" s="2969"/>
      <c r="CO248" s="2969"/>
      <c r="CW248" s="10">
        <v>1</v>
      </c>
    </row>
    <row r="249" spans="80:101" ht="21" customHeight="1">
      <c r="CB249" s="2969"/>
      <c r="CD249" s="2946" t="str">
        <f t="shared" si="116"/>
        <v/>
      </c>
      <c r="CE249" s="2950" t="str">
        <f t="shared" si="117"/>
        <v/>
      </c>
      <c r="CF249" s="2951" t="str">
        <f>IF(LEN(TRIM(CK249))&gt;0,MAX(CF29:CF248)+1,"")</f>
        <v/>
      </c>
      <c r="CG249" s="2906" t="str">
        <f>IFERROR(INDEX(CK30:CK299,MATCH(ROW()-ROW(CK30)+1,CF30:CF299,0)),"")</f>
        <v/>
      </c>
      <c r="CH249" s="336"/>
      <c r="CJ249" s="2907"/>
      <c r="CK249" s="2908" t="str">
        <f>IF(OR(CL248="",CJ248=""),"",IF(LEN(CL248)&lt;=CJ248,CL248,IFERROR(LEFT(CL248,FIND("♦",SUBSTITUTE(LEFT(CL248,CJ248+1)," ","♦",LEN(LEFT(CL248,CJ248+1))-LEN(SUBSTITUTE(LEFT(CL248,CJ248+1)," ",""))))),LEFT(CL248,IFERROR(FIND(" ",CL248)-1,LEN(CL248))))))</f>
        <v/>
      </c>
      <c r="CL249" s="2908" t="str">
        <f t="shared" si="122"/>
        <v/>
      </c>
      <c r="CM249" s="2974"/>
      <c r="CN249" s="2969"/>
      <c r="CO249" s="2969"/>
      <c r="CW249" s="10">
        <v>1</v>
      </c>
    </row>
    <row r="250" spans="80:101" ht="21" customHeight="1">
      <c r="CB250" s="2969"/>
      <c r="CD250" s="2946" t="str">
        <f t="shared" si="116"/>
        <v/>
      </c>
      <c r="CE250" s="2950" t="str">
        <f t="shared" si="117"/>
        <v/>
      </c>
      <c r="CF250" s="2951" t="str">
        <f>IF(LEN(TRIM(CK250))&gt;0,MAX(CF29:CF249)+1,"")</f>
        <v/>
      </c>
      <c r="CG250" s="2906" t="str">
        <f>IFERROR(INDEX(CK30:CK299,MATCH(ROW()-ROW(CK30)+1,CF30:CF299,0)),"")</f>
        <v/>
      </c>
      <c r="CH250" s="336"/>
      <c r="CJ250" s="2958"/>
      <c r="CK250" s="2908" t="str">
        <f>IF(OR(CL249="",CJ248=""),"",IF(LEN(CL249)&lt;=CJ248,CL249,IFERROR(LEFT(CL249,FIND("♦",SUBSTITUTE(LEFT(CL249,CJ248+1)," ","♦",LEN(LEFT(CL249,CJ248+1))-LEN(SUBSTITUTE(LEFT(CL249,CJ248+1)," ",""))))),LEFT(CL249,IFERROR(FIND(" ",CL249)-1,LEN(CL249))))))</f>
        <v/>
      </c>
      <c r="CL250" s="2908" t="str">
        <f t="shared" si="122"/>
        <v/>
      </c>
      <c r="CM250" s="2974"/>
      <c r="CN250" s="2969"/>
      <c r="CO250" s="2969"/>
      <c r="CW250" s="10">
        <v>1</v>
      </c>
    </row>
    <row r="251" spans="80:101" ht="21" customHeight="1">
      <c r="CB251" s="2969"/>
      <c r="CD251" s="2946" t="str">
        <f t="shared" si="116"/>
        <v/>
      </c>
      <c r="CE251" s="2950" t="str">
        <f t="shared" si="117"/>
        <v/>
      </c>
      <c r="CF251" s="2951" t="str">
        <f>IF(LEN(TRIM(CK251))&gt;0,MAX(CF29:CF250)+1,"")</f>
        <v/>
      </c>
      <c r="CG251" s="2906" t="str">
        <f>IFERROR(INDEX(CK30:CK299,MATCH(ROW()-ROW(CK30)+1,CF30:CF299,0)),"")</f>
        <v/>
      </c>
      <c r="CH251" s="336"/>
      <c r="CJ251" s="2959"/>
      <c r="CK251" s="2908" t="str">
        <f>IF(OR(CL250="",CJ248=""),"",IF(LEN(CL250)&lt;=CJ248,CL250,IFERROR(LEFT(CL250,FIND("♦",SUBSTITUTE(LEFT(CL250,CJ248+1)," ","♦",LEN(LEFT(CL250,CJ248+1))-LEN(SUBSTITUTE(LEFT(CL250,CJ248+1)," ",""))))),LEFT(CL250,IFERROR(FIND(" ",CL250)-1,LEN(CL250))))))</f>
        <v/>
      </c>
      <c r="CL251" s="2908" t="str">
        <f t="shared" si="122"/>
        <v/>
      </c>
      <c r="CM251" s="2974"/>
      <c r="CN251" s="2969"/>
      <c r="CO251" s="2969"/>
      <c r="CW251" s="10">
        <v>1</v>
      </c>
    </row>
    <row r="252" spans="80:101" ht="21" customHeight="1">
      <c r="CB252" s="2969"/>
      <c r="CD252" s="2946" t="str">
        <f t="shared" si="116"/>
        <v/>
      </c>
      <c r="CE252" s="2950" t="str">
        <f t="shared" si="117"/>
        <v/>
      </c>
      <c r="CF252" s="2951" t="str">
        <f>IF(LEN(TRIM(CK252))&gt;0,MAX(CF29:CF251)+1,"")</f>
        <v/>
      </c>
      <c r="CG252" s="2906" t="str">
        <f>IFERROR(INDEX(CK30:CK299,MATCH(ROW()-ROW(CK30)+1,CF30:CF299,0)),"")</f>
        <v/>
      </c>
      <c r="CH252" s="336"/>
      <c r="CJ252" s="2370" t="str">
        <f>(SUBSTITUTE(SUBSTITUTE(CB67,CHAR(13)&amp;CHAR(10)," "),CHAR(10)," "))</f>
        <v/>
      </c>
      <c r="CK252" s="2960" t="str">
        <f>IF(OR(CJ253="",CJ254=""),"",IF(LEN(CJ253)&lt;=CJ254,CJ253,IFERROR(LEFT(CJ253,FIND("♦",SUBSTITUTE(LEFT(CJ253,CJ254+1)," ","♦",LEN(LEFT(CJ253,CJ254+1))-LEN(SUBSTITUTE(LEFT(CJ253,CJ254+1)," ",""))))),LEFT(CJ253,IFERROR(FIND(" ",CJ253)-1,LEN(CJ253))))))</f>
        <v/>
      </c>
      <c r="CL252" s="2961" t="str">
        <f>IF(CK252="","",TRIM(RIGHT(CJ253,LEN(CJ253)-LEN(CK252))))</f>
        <v/>
      </c>
      <c r="CM252" s="2952" t="str">
        <f>CC67</f>
        <v xml:space="preserve"> ◄ ligne 67</v>
      </c>
      <c r="CN252" s="2969"/>
      <c r="CO252" s="2969"/>
      <c r="CW252" s="10">
        <v>1</v>
      </c>
    </row>
    <row r="253" spans="80:101" ht="21" customHeight="1">
      <c r="CB253" s="2969"/>
      <c r="CD253" s="2946" t="str">
        <f t="shared" si="116"/>
        <v/>
      </c>
      <c r="CE253" s="2950" t="str">
        <f t="shared" si="117"/>
        <v/>
      </c>
      <c r="CF253" s="2951" t="str">
        <f>IF(LEN(TRIM(CK253))&gt;0,MAX(CF29:CF252)+1,"")</f>
        <v/>
      </c>
      <c r="CG253" s="2906" t="str">
        <f>IFERROR(INDEX(CK30:CK299,MATCH(ROW()-ROW(CK30)+1,CF30:CF299,0)),"")</f>
        <v/>
      </c>
      <c r="CH253" s="336"/>
      <c r="CJ253" s="2960" t="str">
        <f>TRIM(SUBSTITUTE(SUBSTITUTE(SUBSTITUTE(SUBSTITUTE(IF(OR(LEFT(CJ252,1)="-",LEFT(CJ252,1)="="),MID(CJ252,2,9999),CJ252),CHAR(160)," "),","," "),";"," "),"."," "))</f>
        <v/>
      </c>
      <c r="CK253" s="2961" t="str">
        <f>IF(OR(CL252="",CJ254=""),"",IF(LEN(CL252)&lt;=CJ254,CL252,IFERROR(LEFT(CL252,FIND("♦",SUBSTITUTE(LEFT(CL252,CJ254+1)," ","♦",LEN(LEFT(CL252,CJ254+1))-LEN(SUBSTITUTE(LEFT(CL252,CJ254+1)," ",""))))),LEFT(CL252,IFERROR(FIND(" ",CL252)-1,LEN(CL252))))))</f>
        <v/>
      </c>
      <c r="CL253" s="2961" t="str">
        <f>IF(CK253="","",TRIM(RIGHT(CL252,LEN(CL252)-LEN(CK253))))</f>
        <v/>
      </c>
      <c r="CM253" s="2975"/>
      <c r="CN253" s="2969"/>
      <c r="CO253" s="2969"/>
      <c r="CW253" s="10">
        <v>1</v>
      </c>
    </row>
    <row r="254" spans="80:101" ht="21" customHeight="1">
      <c r="CB254" s="2969"/>
      <c r="CD254" s="2946" t="str">
        <f t="shared" si="116"/>
        <v/>
      </c>
      <c r="CE254" s="2950" t="str">
        <f t="shared" si="117"/>
        <v/>
      </c>
      <c r="CF254" s="2951" t="str">
        <f>IF(LEN(TRIM(CK254))&gt;0,MAX(CF29:CF253)+1,"")</f>
        <v/>
      </c>
      <c r="CG254" s="2906" t="str">
        <f>IFERROR(INDEX(CK30:CK299,MATCH(ROW()-ROW(CK30)+1,CF30:CF299,0)),"")</f>
        <v/>
      </c>
      <c r="CH254" s="336"/>
      <c r="CJ254" s="2909">
        <f>CG17</f>
        <v>100</v>
      </c>
      <c r="CK254" s="2961" t="str">
        <f>IF(OR(CL253="",CJ254=""),"",IF(LEN(CL253)&lt;=CJ254,CL253,IFERROR(LEFT(CL253,FIND("♦",SUBSTITUTE(LEFT(CL253,CJ254+1)," ","♦",LEN(LEFT(CL253,CJ254+1))-LEN(SUBSTITUTE(LEFT(CL253,CJ254+1)," ",""))))),LEFT(CL253,IFERROR(FIND(" ",CL253)-1,LEN(CL253))))))</f>
        <v/>
      </c>
      <c r="CL254" s="2961" t="str">
        <f t="shared" ref="CL254:CL257" si="123">IF(CK254="","",TRIM(RIGHT(CL253,LEN(CL253)-LEN(CK254))))</f>
        <v/>
      </c>
      <c r="CM254" s="2975"/>
      <c r="CN254" s="2969"/>
      <c r="CO254" s="2969"/>
      <c r="CW254" s="10">
        <v>1</v>
      </c>
    </row>
    <row r="255" spans="80:101" ht="21" customHeight="1">
      <c r="CB255" s="2969"/>
      <c r="CD255" s="2946" t="str">
        <f t="shared" si="116"/>
        <v/>
      </c>
      <c r="CE255" s="2950" t="str">
        <f t="shared" si="117"/>
        <v/>
      </c>
      <c r="CF255" s="2951" t="str">
        <f>IF(LEN(TRIM(CK255))&gt;0,MAX(CF29:CF254)+1,"")</f>
        <v/>
      </c>
      <c r="CG255" s="2906" t="str">
        <f>IFERROR(INDEX(CK30:CK299,MATCH(ROW()-ROW(CK30)+1,CF30:CF299,0)),"")</f>
        <v/>
      </c>
      <c r="CH255" s="336"/>
      <c r="CJ255" s="2960"/>
      <c r="CK255" s="2961" t="str">
        <f>IF(OR(CL254="",CJ254=""),"",IF(LEN(CL254)&lt;=CJ254,CL254,IFERROR(LEFT(CL254,FIND("♦",SUBSTITUTE(LEFT(CL254,CJ254+1)," ","♦",LEN(LEFT(CL254,CJ254+1))-LEN(SUBSTITUTE(LEFT(CL254,CJ254+1)," ",""))))),LEFT(CL254,IFERROR(FIND(" ",CL254)-1,LEN(CL254))))))</f>
        <v/>
      </c>
      <c r="CL255" s="2961" t="str">
        <f t="shared" si="123"/>
        <v/>
      </c>
      <c r="CM255" s="2975"/>
      <c r="CN255" s="2969"/>
      <c r="CO255" s="2969"/>
      <c r="CW255" s="10">
        <v>1</v>
      </c>
    </row>
    <row r="256" spans="80:101" ht="21" customHeight="1">
      <c r="CB256" s="2969"/>
      <c r="CD256" s="2946" t="str">
        <f t="shared" si="116"/>
        <v/>
      </c>
      <c r="CE256" s="2950" t="str">
        <f t="shared" si="117"/>
        <v/>
      </c>
      <c r="CF256" s="2951" t="str">
        <f>IF(LEN(TRIM(CK256))&gt;0,MAX(CF29:CF255)+1,"")</f>
        <v/>
      </c>
      <c r="CG256" s="2906" t="str">
        <f>IFERROR(INDEX(CK30:CK299,MATCH(ROW()-ROW(CK30)+1,CF30:CF299,0)),"")</f>
        <v/>
      </c>
      <c r="CH256" s="336"/>
      <c r="CJ256" s="2963"/>
      <c r="CK256" s="2961" t="str">
        <f>IF(OR(CL255="",CJ254=""),"",IF(LEN(CL255)&lt;=CJ254,CL255,IFERROR(LEFT(CL255,FIND("♦",SUBSTITUTE(LEFT(CL255,CJ254+1)," ","♦",LEN(LEFT(CL255,CJ254+1))-LEN(SUBSTITUTE(LEFT(CL255,CJ254+1)," ",""))))),LEFT(CL255,IFERROR(FIND(" ",CL255)-1,LEN(CL255))))))</f>
        <v/>
      </c>
      <c r="CL256" s="2961" t="str">
        <f t="shared" si="123"/>
        <v/>
      </c>
      <c r="CM256" s="2975"/>
      <c r="CN256" s="2969"/>
      <c r="CO256" s="2969"/>
      <c r="CW256" s="10">
        <v>1</v>
      </c>
    </row>
    <row r="257" spans="80:101" ht="21" customHeight="1">
      <c r="CB257" s="2969"/>
      <c r="CD257" s="2946" t="str">
        <f t="shared" si="116"/>
        <v/>
      </c>
      <c r="CE257" s="2950" t="str">
        <f t="shared" si="117"/>
        <v/>
      </c>
      <c r="CF257" s="2951" t="str">
        <f>IF(LEN(TRIM(CK257))&gt;0,MAX(CF29:CF256)+1,"")</f>
        <v/>
      </c>
      <c r="CG257" s="2906" t="str">
        <f>IFERROR(INDEX(CK30:CK299,MATCH(ROW()-ROW(CK30)+1,CF30:CF299,0)),"")</f>
        <v/>
      </c>
      <c r="CH257" s="336"/>
      <c r="CJ257" s="2964"/>
      <c r="CK257" s="2961" t="str">
        <f>IF(OR(CL256="",CJ254=""),"",IF(LEN(CL256)&lt;=CJ254,CL256,IFERROR(LEFT(CL256,FIND("♦",SUBSTITUTE(LEFT(CL256,CJ254+1)," ","♦",LEN(LEFT(CL256,CJ254+1))-LEN(SUBSTITUTE(LEFT(CL256,CJ254+1)," ",""))))),LEFT(CL256,IFERROR(FIND(" ",CL256)-1,LEN(CL256))))))</f>
        <v/>
      </c>
      <c r="CL257" s="2961" t="str">
        <f t="shared" si="123"/>
        <v/>
      </c>
      <c r="CM257" s="2975"/>
      <c r="CN257" s="2969"/>
      <c r="CO257" s="2969"/>
      <c r="CW257" s="10">
        <v>1</v>
      </c>
    </row>
    <row r="258" spans="80:101" ht="21" customHeight="1">
      <c r="CB258" s="2969"/>
      <c r="CD258" s="2946" t="str">
        <f t="shared" si="116"/>
        <v/>
      </c>
      <c r="CE258" s="2950" t="str">
        <f t="shared" si="117"/>
        <v/>
      </c>
      <c r="CF258" s="2951" t="str">
        <f>IF(LEN(TRIM(CK258))&gt;0,MAX(CF29:CF257)+1,"")</f>
        <v/>
      </c>
      <c r="CG258" s="2906" t="str">
        <f>IFERROR(INDEX(CK30:CK299,MATCH(ROW()-ROW(CK30)+1,CF30:CF299,0)),"")</f>
        <v/>
      </c>
      <c r="CH258" s="336"/>
      <c r="CJ258" s="2370" t="str">
        <f>(SUBSTITUTE(SUBSTITUTE(CB68,CHAR(13)&amp;CHAR(10)," "),CHAR(10)," "))</f>
        <v/>
      </c>
      <c r="CK258" s="2907" t="str">
        <f>IF(OR(CJ259="",CJ260=""),"",IF(LEN(CJ259)&lt;=CJ260,CJ259,IFERROR(LEFT(CJ259,FIND("♦",SUBSTITUTE(LEFT(CJ259,CJ260+1)," ","♦",LEN(LEFT(CJ259,CJ260+1))-LEN(SUBSTITUTE(LEFT(CJ259,CJ260+1)," ",""))))),LEFT(CJ259,IFERROR(FIND(" ",CJ259)-1,LEN(CJ259))))))</f>
        <v/>
      </c>
      <c r="CL258" s="2908" t="str">
        <f>IF(CK258="","",TRIM(RIGHT(CJ259,LEN(CJ259)-LEN(CK258))))</f>
        <v/>
      </c>
      <c r="CM258" s="2952" t="str">
        <f>CC68</f>
        <v xml:space="preserve"> ◄ ligne 68</v>
      </c>
      <c r="CN258" s="2969"/>
      <c r="CO258" s="2969"/>
      <c r="CW258" s="10">
        <v>1</v>
      </c>
    </row>
    <row r="259" spans="80:101" ht="21" customHeight="1">
      <c r="CB259" s="2969"/>
      <c r="CD259" s="2946" t="str">
        <f t="shared" si="116"/>
        <v/>
      </c>
      <c r="CE259" s="2950" t="str">
        <f t="shared" si="117"/>
        <v/>
      </c>
      <c r="CF259" s="2951" t="str">
        <f>IF(LEN(TRIM(CK259))&gt;0,MAX(CF29:CF258)+1,"")</f>
        <v/>
      </c>
      <c r="CG259" s="2906" t="str">
        <f>IFERROR(INDEX(CK30:CK299,MATCH(ROW()-ROW(CK30)+1,CF30:CF299,0)),"")</f>
        <v/>
      </c>
      <c r="CH259" s="336"/>
      <c r="CJ259" s="2907" t="str">
        <f>TRIM(SUBSTITUTE(SUBSTITUTE(SUBSTITUTE(SUBSTITUTE(IF(OR(LEFT(CJ258,1)="-",LEFT(CJ258,1)="="),MID(CJ258,2,9999),CJ258),CHAR(160)," "),","," "),";"," "),"."," "))</f>
        <v/>
      </c>
      <c r="CK259" s="2908" t="str">
        <f>IF(OR(CL258="",CJ260=""),"",IF(LEN(CL258)&lt;=CJ260,CL258,IFERROR(LEFT(CL258,FIND("♦",SUBSTITUTE(LEFT(CL258,CJ260+1)," ","♦",LEN(LEFT(CL258,CJ260+1))-LEN(SUBSTITUTE(LEFT(CL258,CJ260+1)," ",""))))),LEFT(CL258,IFERROR(FIND(" ",CL258)-1,LEN(CL258))))))</f>
        <v/>
      </c>
      <c r="CL259" s="2908" t="str">
        <f>IF(CK259="","",TRIM(RIGHT(CL258,LEN(CL258)-LEN(CK259))))</f>
        <v/>
      </c>
      <c r="CM259" s="2974"/>
      <c r="CN259" s="2969"/>
      <c r="CO259" s="2969"/>
      <c r="CW259" s="10">
        <v>1</v>
      </c>
    </row>
    <row r="260" spans="80:101" ht="21" customHeight="1">
      <c r="CB260" s="2969"/>
      <c r="CD260" s="2946" t="str">
        <f t="shared" si="116"/>
        <v/>
      </c>
      <c r="CE260" s="2950" t="str">
        <f t="shared" si="117"/>
        <v/>
      </c>
      <c r="CF260" s="2951" t="str">
        <f>IF(LEN(TRIM(CK260))&gt;0,MAX(CF29:CF259)+1,"")</f>
        <v/>
      </c>
      <c r="CG260" s="2906" t="str">
        <f>IFERROR(INDEX(CK30:CK299,MATCH(ROW()-ROW(CK30)+1,CF30:CF299,0)),"")</f>
        <v/>
      </c>
      <c r="CH260" s="336"/>
      <c r="CJ260" s="2909">
        <f>CG17</f>
        <v>100</v>
      </c>
      <c r="CK260" s="2908" t="str">
        <f>IF(OR(CL259="",CJ260=""),"",IF(LEN(CL259)&lt;=CJ260,CL259,IFERROR(LEFT(CL259,FIND("♦",SUBSTITUTE(LEFT(CL259,CJ260+1)," ","♦",LEN(LEFT(CL259,CJ260+1))-LEN(SUBSTITUTE(LEFT(CL259,CJ260+1)," ",""))))),LEFT(CL259,IFERROR(FIND(" ",CL259)-1,LEN(CL259))))))</f>
        <v/>
      </c>
      <c r="CL260" s="2908" t="str">
        <f t="shared" ref="CL260:CL263" si="124">IF(CK260="","",TRIM(RIGHT(CL259,LEN(CL259)-LEN(CK260))))</f>
        <v/>
      </c>
      <c r="CM260" s="2974"/>
      <c r="CN260" s="2969"/>
      <c r="CO260" s="2969"/>
      <c r="CW260" s="10">
        <v>1</v>
      </c>
    </row>
    <row r="261" spans="80:101" ht="21" customHeight="1">
      <c r="CB261" s="2969"/>
      <c r="CD261" s="2946" t="str">
        <f t="shared" si="116"/>
        <v/>
      </c>
      <c r="CE261" s="2950" t="str">
        <f t="shared" si="117"/>
        <v/>
      </c>
      <c r="CF261" s="2951" t="str">
        <f>IF(LEN(TRIM(CK261))&gt;0,MAX(CF29:CF260)+1,"")</f>
        <v/>
      </c>
      <c r="CG261" s="2906" t="str">
        <f>IFERROR(INDEX(CK30:CK299,MATCH(ROW()-ROW(CK30)+1,CF30:CF299,0)),"")</f>
        <v/>
      </c>
      <c r="CH261" s="336"/>
      <c r="CJ261" s="2907"/>
      <c r="CK261" s="2908" t="str">
        <f>IF(OR(CL260="",CJ260=""),"",IF(LEN(CL260)&lt;=CJ260,CL260,IFERROR(LEFT(CL260,FIND("♦",SUBSTITUTE(LEFT(CL260,CJ260+1)," ","♦",LEN(LEFT(CL260,CJ260+1))-LEN(SUBSTITUTE(LEFT(CL260,CJ260+1)," ",""))))),LEFT(CL260,IFERROR(FIND(" ",CL260)-1,LEN(CL260))))))</f>
        <v/>
      </c>
      <c r="CL261" s="2908" t="str">
        <f t="shared" si="124"/>
        <v/>
      </c>
      <c r="CM261" s="2974"/>
      <c r="CN261" s="2969"/>
      <c r="CO261" s="2969"/>
      <c r="CW261" s="10">
        <v>1</v>
      </c>
    </row>
    <row r="262" spans="80:101" ht="21" customHeight="1">
      <c r="CB262" s="2969"/>
      <c r="CD262" s="2946" t="str">
        <f t="shared" si="116"/>
        <v/>
      </c>
      <c r="CE262" s="2950" t="str">
        <f t="shared" si="117"/>
        <v/>
      </c>
      <c r="CF262" s="2951" t="str">
        <f>IF(LEN(TRIM(CK262))&gt;0,MAX(CF29:CF261)+1,"")</f>
        <v/>
      </c>
      <c r="CG262" s="2906" t="str">
        <f>IFERROR(INDEX(CK30:CK299,MATCH(ROW()-ROW(CK30)+1,CF30:CF299,0)),"")</f>
        <v/>
      </c>
      <c r="CH262" s="336"/>
      <c r="CJ262" s="2958"/>
      <c r="CK262" s="2908" t="str">
        <f>IF(OR(CL261="",CJ260=""),"",IF(LEN(CL261)&lt;=CJ260,CL261,IFERROR(LEFT(CL261,FIND("♦",SUBSTITUTE(LEFT(CL261,CJ260+1)," ","♦",LEN(LEFT(CL261,CJ260+1))-LEN(SUBSTITUTE(LEFT(CL261,CJ260+1)," ",""))))),LEFT(CL261,IFERROR(FIND(" ",CL261)-1,LEN(CL261))))))</f>
        <v/>
      </c>
      <c r="CL262" s="2908" t="str">
        <f t="shared" si="124"/>
        <v/>
      </c>
      <c r="CM262" s="2974"/>
      <c r="CN262" s="2969"/>
      <c r="CO262" s="2969"/>
      <c r="CW262" s="10">
        <v>1</v>
      </c>
    </row>
    <row r="263" spans="80:101" ht="21" customHeight="1">
      <c r="CB263" s="2969"/>
      <c r="CD263" s="2946" t="str">
        <f t="shared" si="116"/>
        <v/>
      </c>
      <c r="CE263" s="2950" t="str">
        <f t="shared" si="117"/>
        <v/>
      </c>
      <c r="CF263" s="2951" t="str">
        <f>IF(LEN(TRIM(CK263))&gt;0,MAX(CF29:CF262)+1,"")</f>
        <v/>
      </c>
      <c r="CG263" s="2906" t="str">
        <f>IFERROR(INDEX(CK30:CK299,MATCH(ROW()-ROW(CK30)+1,CF30:CF299,0)),"")</f>
        <v/>
      </c>
      <c r="CH263" s="336"/>
      <c r="CJ263" s="2959"/>
      <c r="CK263" s="2908" t="str">
        <f>IF(OR(CL262="",CJ260=""),"",IF(LEN(CL262)&lt;=CJ260,CL262,IFERROR(LEFT(CL262,FIND("♦",SUBSTITUTE(LEFT(CL262,CJ260+1)," ","♦",LEN(LEFT(CL262,CJ260+1))-LEN(SUBSTITUTE(LEFT(CL262,CJ260+1)," ",""))))),LEFT(CL262,IFERROR(FIND(" ",CL262)-1,LEN(CL262))))))</f>
        <v/>
      </c>
      <c r="CL263" s="2908" t="str">
        <f t="shared" si="124"/>
        <v/>
      </c>
      <c r="CM263" s="2974"/>
      <c r="CN263" s="2969"/>
      <c r="CO263" s="2969"/>
      <c r="CW263" s="10">
        <v>1</v>
      </c>
    </row>
    <row r="264" spans="80:101" ht="21" customHeight="1">
      <c r="CB264" s="2969"/>
      <c r="CD264" s="2946" t="str">
        <f t="shared" si="116"/>
        <v/>
      </c>
      <c r="CE264" s="2950" t="str">
        <f t="shared" si="117"/>
        <v/>
      </c>
      <c r="CF264" s="2951" t="str">
        <f>IF(LEN(TRIM(CK264))&gt;0,MAX(CF29:CF263)+1,"")</f>
        <v/>
      </c>
      <c r="CG264" s="2906" t="str">
        <f>IFERROR(INDEX(CK30:CK299,MATCH(ROW()-ROW(CK30)+1,CF30:CF299,0)),"")</f>
        <v/>
      </c>
      <c r="CH264" s="336"/>
      <c r="CJ264" s="2370" t="str">
        <f>(SUBSTITUTE(SUBSTITUTE(CB69,CHAR(13)&amp;CHAR(10)," "),CHAR(10)," "))</f>
        <v/>
      </c>
      <c r="CK264" s="2960" t="str">
        <f>IF(OR(CJ265="",CJ266=""),"",IF(LEN(CJ265)&lt;=CJ266,CJ265,IFERROR(LEFT(CJ265,FIND("♦",SUBSTITUTE(LEFT(CJ265,CJ266+1)," ","♦",LEN(LEFT(CJ265,CJ266+1))-LEN(SUBSTITUTE(LEFT(CJ265,CJ266+1)," ",""))))),LEFT(CJ265,IFERROR(FIND(" ",CJ265)-1,LEN(CJ265))))))</f>
        <v/>
      </c>
      <c r="CL264" s="2961" t="str">
        <f>IF(CK264="","",TRIM(RIGHT(CJ265,LEN(CJ265)-LEN(CK264))))</f>
        <v/>
      </c>
      <c r="CM264" s="2952" t="str">
        <f>CC69</f>
        <v xml:space="preserve"> ◄ ligne 69</v>
      </c>
      <c r="CN264" s="2969"/>
      <c r="CO264" s="2969"/>
      <c r="CW264" s="10">
        <v>1</v>
      </c>
    </row>
    <row r="265" spans="80:101" ht="21" customHeight="1">
      <c r="CB265" s="2969"/>
      <c r="CD265" s="2946" t="str">
        <f t="shared" si="116"/>
        <v/>
      </c>
      <c r="CE265" s="2950" t="str">
        <f t="shared" si="117"/>
        <v/>
      </c>
      <c r="CF265" s="2951" t="str">
        <f>IF(LEN(TRIM(CK265))&gt;0,MAX(CF29:CF264)+1,"")</f>
        <v/>
      </c>
      <c r="CG265" s="2906" t="str">
        <f>IFERROR(INDEX(CK30:CK299,MATCH(ROW()-ROW(CK30)+1,CF30:CF299,0)),"")</f>
        <v/>
      </c>
      <c r="CH265" s="336"/>
      <c r="CJ265" s="2960" t="str">
        <f>TRIM(SUBSTITUTE(SUBSTITUTE(SUBSTITUTE(SUBSTITUTE(IF(OR(LEFT(CJ264,1)="-",LEFT(CJ264,1)="="),MID(CJ264,2,9999),CJ264),CHAR(160)," "),","," "),";"," "),"."," "))</f>
        <v/>
      </c>
      <c r="CK265" s="2961" t="str">
        <f>IF(OR(CL264="",CJ266=""),"",IF(LEN(CL264)&lt;=CJ266,CL264,IFERROR(LEFT(CL264,FIND("♦",SUBSTITUTE(LEFT(CL264,CJ266+1)," ","♦",LEN(LEFT(CL264,CJ266+1))-LEN(SUBSTITUTE(LEFT(CL264,CJ266+1)," ",""))))),LEFT(CL264,IFERROR(FIND(" ",CL264)-1,LEN(CL264))))))</f>
        <v/>
      </c>
      <c r="CL265" s="2961" t="str">
        <f>IF(CK265="","",TRIM(RIGHT(CL264,LEN(CL264)-LEN(CK265))))</f>
        <v/>
      </c>
      <c r="CM265" s="2975"/>
      <c r="CN265" s="2969"/>
      <c r="CO265" s="2969"/>
      <c r="CW265" s="10">
        <v>1</v>
      </c>
    </row>
    <row r="266" spans="80:101" ht="21" customHeight="1">
      <c r="CB266" s="2969"/>
      <c r="CD266" s="2946" t="str">
        <f t="shared" si="116"/>
        <v/>
      </c>
      <c r="CE266" s="2950" t="str">
        <f t="shared" si="117"/>
        <v/>
      </c>
      <c r="CF266" s="2951" t="str">
        <f>IF(LEN(TRIM(CK266))&gt;0,MAX(CF29:CF265)+1,"")</f>
        <v/>
      </c>
      <c r="CG266" s="2906" t="str">
        <f>IFERROR(INDEX(CK30:CK299,MATCH(ROW()-ROW(CK30)+1,CF30:CF299,0)),"")</f>
        <v/>
      </c>
      <c r="CH266" s="336"/>
      <c r="CJ266" s="2909">
        <f>CG17</f>
        <v>100</v>
      </c>
      <c r="CK266" s="2961" t="str">
        <f>IF(OR(CL265="",CJ266=""),"",IF(LEN(CL265)&lt;=CJ266,CL265,IFERROR(LEFT(CL265,FIND("♦",SUBSTITUTE(LEFT(CL265,CJ266+1)," ","♦",LEN(LEFT(CL265,CJ266+1))-LEN(SUBSTITUTE(LEFT(CL265,CJ266+1)," ",""))))),LEFT(CL265,IFERROR(FIND(" ",CL265)-1,LEN(CL265))))))</f>
        <v/>
      </c>
      <c r="CL266" s="2961" t="str">
        <f t="shared" ref="CL266:CL269" si="125">IF(CK266="","",TRIM(RIGHT(CL265,LEN(CL265)-LEN(CK266))))</f>
        <v/>
      </c>
      <c r="CM266" s="2975"/>
      <c r="CN266" s="2969"/>
      <c r="CO266" s="2969"/>
      <c r="CW266" s="10">
        <v>1</v>
      </c>
    </row>
    <row r="267" spans="80:101" ht="21" customHeight="1">
      <c r="CB267" s="2969"/>
      <c r="CD267" s="2946" t="str">
        <f t="shared" si="116"/>
        <v/>
      </c>
      <c r="CE267" s="2950" t="str">
        <f t="shared" si="117"/>
        <v/>
      </c>
      <c r="CF267" s="2951" t="str">
        <f>IF(LEN(TRIM(CK267))&gt;0,MAX(CF29:CF266)+1,"")</f>
        <v/>
      </c>
      <c r="CG267" s="2906" t="str">
        <f>IFERROR(INDEX(CK30:CK299,MATCH(ROW()-ROW(CK30)+1,CF30:CF299,0)),"")</f>
        <v/>
      </c>
      <c r="CH267" s="336"/>
      <c r="CJ267" s="2960"/>
      <c r="CK267" s="2961" t="str">
        <f>IF(OR(CL266="",CJ266=""),"",IF(LEN(CL266)&lt;=CJ266,CL266,IFERROR(LEFT(CL266,FIND("♦",SUBSTITUTE(LEFT(CL266,CJ266+1)," ","♦",LEN(LEFT(CL266,CJ266+1))-LEN(SUBSTITUTE(LEFT(CL266,CJ266+1)," ",""))))),LEFT(CL266,IFERROR(FIND(" ",CL266)-1,LEN(CL266))))))</f>
        <v/>
      </c>
      <c r="CL267" s="2961" t="str">
        <f t="shared" si="125"/>
        <v/>
      </c>
      <c r="CM267" s="2975"/>
      <c r="CN267" s="2969"/>
      <c r="CO267" s="2969"/>
      <c r="CW267" s="10">
        <v>1</v>
      </c>
    </row>
    <row r="268" spans="80:101" ht="21" customHeight="1">
      <c r="CB268" s="2969"/>
      <c r="CD268" s="2946" t="str">
        <f t="shared" si="116"/>
        <v/>
      </c>
      <c r="CE268" s="2950" t="str">
        <f t="shared" si="117"/>
        <v/>
      </c>
      <c r="CF268" s="2951" t="str">
        <f>IF(LEN(TRIM(CK268))&gt;0,MAX(CF29:CF267)+1,"")</f>
        <v/>
      </c>
      <c r="CG268" s="2906" t="str">
        <f>IFERROR(INDEX(CK30:CK299,MATCH(ROW()-ROW(CK30)+1,CF30:CF299,0)),"")</f>
        <v/>
      </c>
      <c r="CH268" s="336"/>
      <c r="CJ268" s="2963"/>
      <c r="CK268" s="2961" t="str">
        <f>IF(OR(CL267="",CJ266=""),"",IF(LEN(CL267)&lt;=CJ266,CL267,IFERROR(LEFT(CL267,FIND("♦",SUBSTITUTE(LEFT(CL267,CJ266+1)," ","♦",LEN(LEFT(CL267,CJ266+1))-LEN(SUBSTITUTE(LEFT(CL267,CJ266+1)," ",""))))),LEFT(CL267,IFERROR(FIND(" ",CL267)-1,LEN(CL267))))))</f>
        <v/>
      </c>
      <c r="CL268" s="2961" t="str">
        <f t="shared" si="125"/>
        <v/>
      </c>
      <c r="CM268" s="2975"/>
      <c r="CN268" s="2969"/>
      <c r="CO268" s="2969"/>
      <c r="CW268" s="10">
        <v>1</v>
      </c>
    </row>
    <row r="269" spans="80:101" ht="21" customHeight="1">
      <c r="CB269" s="2969"/>
      <c r="CD269" s="2946" t="str">
        <f t="shared" si="116"/>
        <v/>
      </c>
      <c r="CE269" s="2950" t="str">
        <f t="shared" si="117"/>
        <v/>
      </c>
      <c r="CF269" s="2951" t="str">
        <f>IF(LEN(TRIM(CK269))&gt;0,MAX(CF29:CF268)+1,"")</f>
        <v/>
      </c>
      <c r="CG269" s="2906" t="str">
        <f>IFERROR(INDEX(CK30:CK299,MATCH(ROW()-ROW(CK30)+1,CF30:CF299,0)),"")</f>
        <v/>
      </c>
      <c r="CH269" s="336"/>
      <c r="CJ269" s="2964"/>
      <c r="CK269" s="2961" t="str">
        <f>IF(OR(CL268="",CJ266=""),"",IF(LEN(CL268)&lt;=CJ266,CL268,IFERROR(LEFT(CL268,FIND("♦",SUBSTITUTE(LEFT(CL268,CJ266+1)," ","♦",LEN(LEFT(CL268,CJ266+1))-LEN(SUBSTITUTE(LEFT(CL268,CJ266+1)," ",""))))),LEFT(CL268,IFERROR(FIND(" ",CL268)-1,LEN(CL268))))))</f>
        <v/>
      </c>
      <c r="CL269" s="2961" t="str">
        <f t="shared" si="125"/>
        <v/>
      </c>
      <c r="CM269" s="2975"/>
      <c r="CN269" s="2969"/>
      <c r="CO269" s="2969"/>
      <c r="CW269" s="10">
        <v>1</v>
      </c>
    </row>
    <row r="270" spans="80:101" ht="21" customHeight="1">
      <c r="CB270" s="2969"/>
      <c r="CD270" s="2946" t="str">
        <f t="shared" si="116"/>
        <v/>
      </c>
      <c r="CE270" s="2950" t="str">
        <f t="shared" si="117"/>
        <v/>
      </c>
      <c r="CF270" s="2951" t="str">
        <f>IF(LEN(TRIM(CK270))&gt;0,MAX(CF29:CF269)+1,"")</f>
        <v/>
      </c>
      <c r="CG270" s="2906" t="str">
        <f>IFERROR(INDEX(CK30:CK299,MATCH(ROW()-ROW(CK30)+1,CF30:CF299,0)),"")</f>
        <v/>
      </c>
      <c r="CH270" s="336"/>
      <c r="CJ270" s="2370" t="str">
        <f>(SUBSTITUTE(SUBSTITUTE(CB70,CHAR(13)&amp;CHAR(10)," "),CHAR(10)," "))</f>
        <v/>
      </c>
      <c r="CK270" s="2907" t="str">
        <f>IF(OR(CJ271="",CJ272=""),"",IF(LEN(CJ271)&lt;=CJ272,CJ271,IFERROR(LEFT(CJ271,FIND("♦",SUBSTITUTE(LEFT(CJ271,CJ272+1)," ","♦",LEN(LEFT(CJ271,CJ272+1))-LEN(SUBSTITUTE(LEFT(CJ271,CJ272+1)," ",""))))),LEFT(CJ271,IFERROR(FIND(" ",CJ271)-1,LEN(CJ271))))))</f>
        <v/>
      </c>
      <c r="CL270" s="2908" t="str">
        <f>IF(CK270="","",TRIM(RIGHT(CJ271,LEN(CJ271)-LEN(CK270))))</f>
        <v/>
      </c>
      <c r="CM270" s="2952" t="str">
        <f>CC70</f>
        <v xml:space="preserve"> ◄ ligne 70</v>
      </c>
      <c r="CN270" s="2969"/>
      <c r="CO270" s="2969"/>
      <c r="CW270" s="10">
        <v>1</v>
      </c>
    </row>
    <row r="271" spans="80:101" ht="21" customHeight="1">
      <c r="CB271" s="2969"/>
      <c r="CD271" s="2946" t="str">
        <f t="shared" si="116"/>
        <v/>
      </c>
      <c r="CE271" s="2950" t="str">
        <f t="shared" si="117"/>
        <v/>
      </c>
      <c r="CF271" s="2951" t="str">
        <f>IF(LEN(TRIM(CK271))&gt;0,MAX(CF29:CF270)+1,"")</f>
        <v/>
      </c>
      <c r="CG271" s="2906" t="str">
        <f>IFERROR(INDEX(CK30:CK299,MATCH(ROW()-ROW(CK30)+1,CF30:CF299,0)),"")</f>
        <v/>
      </c>
      <c r="CH271" s="336"/>
      <c r="CJ271" s="2907" t="str">
        <f>TRIM(SUBSTITUTE(SUBSTITUTE(SUBSTITUTE(SUBSTITUTE(IF(OR(LEFT(CJ270,1)="-",LEFT(CJ270,1)="="),MID(CJ270,2,9999),CJ270),CHAR(160)," "),","," "),";"," "),"."," "))</f>
        <v/>
      </c>
      <c r="CK271" s="2908" t="str">
        <f>IF(OR(CL270="",CJ272=""),"",IF(LEN(CL270)&lt;=CJ272,CL270,IFERROR(LEFT(CL270,FIND("♦",SUBSTITUTE(LEFT(CL270,CJ272+1)," ","♦",LEN(LEFT(CL270,CJ272+1))-LEN(SUBSTITUTE(LEFT(CL270,CJ272+1)," ",""))))),LEFT(CL270,IFERROR(FIND(" ",CL270)-1,LEN(CL270))))))</f>
        <v/>
      </c>
      <c r="CL271" s="2908" t="str">
        <f>IF(CK271="","",TRIM(RIGHT(CL270,LEN(CL270)-LEN(CK271))))</f>
        <v/>
      </c>
      <c r="CM271" s="2974"/>
      <c r="CN271" s="2969"/>
      <c r="CO271" s="2969"/>
      <c r="CW271" s="10">
        <v>1</v>
      </c>
    </row>
    <row r="272" spans="80:101" ht="21" customHeight="1">
      <c r="CB272" s="2969"/>
      <c r="CD272" s="2946" t="str">
        <f t="shared" si="116"/>
        <v/>
      </c>
      <c r="CE272" s="2950" t="str">
        <f t="shared" si="117"/>
        <v/>
      </c>
      <c r="CF272" s="2951" t="str">
        <f>IF(LEN(TRIM(CK272))&gt;0,MAX(CF29:CF271)+1,"")</f>
        <v/>
      </c>
      <c r="CG272" s="2906" t="str">
        <f>IFERROR(INDEX(CK30:CK299,MATCH(ROW()-ROW(CK30)+1,CF30:CF299,0)),"")</f>
        <v/>
      </c>
      <c r="CH272" s="336"/>
      <c r="CJ272" s="2909">
        <f>CG17</f>
        <v>100</v>
      </c>
      <c r="CK272" s="2908" t="str">
        <f>IF(OR(CL271="",CJ272=""),"",IF(LEN(CL271)&lt;=CJ272,CL271,IFERROR(LEFT(CL271,FIND("♦",SUBSTITUTE(LEFT(CL271,CJ272+1)," ","♦",LEN(LEFT(CL271,CJ272+1))-LEN(SUBSTITUTE(LEFT(CL271,CJ272+1)," ",""))))),LEFT(CL271,IFERROR(FIND(" ",CL271)-1,LEN(CL271))))))</f>
        <v/>
      </c>
      <c r="CL272" s="2908" t="str">
        <f t="shared" ref="CL272:CL275" si="126">IF(CK272="","",TRIM(RIGHT(CL271,LEN(CL271)-LEN(CK272))))</f>
        <v/>
      </c>
      <c r="CM272" s="2974"/>
      <c r="CN272" s="2969"/>
      <c r="CO272" s="2969"/>
      <c r="CW272" s="10">
        <v>1</v>
      </c>
    </row>
    <row r="273" spans="80:101" ht="21" customHeight="1">
      <c r="CB273" s="2969"/>
      <c r="CD273" s="2946" t="str">
        <f t="shared" si="116"/>
        <v/>
      </c>
      <c r="CE273" s="2950" t="str">
        <f t="shared" si="117"/>
        <v/>
      </c>
      <c r="CF273" s="2951" t="str">
        <f>IF(LEN(TRIM(CK273))&gt;0,MAX(CF29:CF272)+1,"")</f>
        <v/>
      </c>
      <c r="CG273" s="2906" t="str">
        <f>IFERROR(INDEX(CK30:CK299,MATCH(ROW()-ROW(CK30)+1,CF30:CF299,0)),"")</f>
        <v/>
      </c>
      <c r="CH273" s="336"/>
      <c r="CJ273" s="2907"/>
      <c r="CK273" s="2908" t="str">
        <f>IF(OR(CL272="",CJ272=""),"",IF(LEN(CL272)&lt;=CJ272,CL272,IFERROR(LEFT(CL272,FIND("♦",SUBSTITUTE(LEFT(CL272,CJ272+1)," ","♦",LEN(LEFT(CL272,CJ272+1))-LEN(SUBSTITUTE(LEFT(CL272,CJ272+1)," ",""))))),LEFT(CL272,IFERROR(FIND(" ",CL272)-1,LEN(CL272))))))</f>
        <v/>
      </c>
      <c r="CL273" s="2908" t="str">
        <f t="shared" si="126"/>
        <v/>
      </c>
      <c r="CM273" s="2974"/>
      <c r="CN273" s="2969"/>
      <c r="CO273" s="2969"/>
      <c r="CW273" s="10">
        <v>1</v>
      </c>
    </row>
    <row r="274" spans="80:101" ht="21" customHeight="1">
      <c r="CB274" s="2969"/>
      <c r="CD274" s="2946" t="str">
        <f t="shared" si="116"/>
        <v/>
      </c>
      <c r="CE274" s="2950" t="str">
        <f t="shared" si="117"/>
        <v/>
      </c>
      <c r="CF274" s="2951" t="str">
        <f>IF(LEN(TRIM(CK274))&gt;0,MAX(CF29:CF273)+1,"")</f>
        <v/>
      </c>
      <c r="CG274" s="2906" t="str">
        <f>IFERROR(INDEX(CK30:CK299,MATCH(ROW()-ROW(CK30)+1,CF30:CF299,0)),"")</f>
        <v/>
      </c>
      <c r="CH274" s="336"/>
      <c r="CJ274" s="2958"/>
      <c r="CK274" s="2908" t="str">
        <f>IF(OR(CL273="",CJ272=""),"",IF(LEN(CL273)&lt;=CJ272,CL273,IFERROR(LEFT(CL273,FIND("♦",SUBSTITUTE(LEFT(CL273,CJ272+1)," ","♦",LEN(LEFT(CL273,CJ272+1))-LEN(SUBSTITUTE(LEFT(CL273,CJ272+1)," ",""))))),LEFT(CL273,IFERROR(FIND(" ",CL273)-1,LEN(CL273))))))</f>
        <v/>
      </c>
      <c r="CL274" s="2908" t="str">
        <f t="shared" si="126"/>
        <v/>
      </c>
      <c r="CM274" s="2974"/>
      <c r="CN274" s="2969"/>
      <c r="CO274" s="2969"/>
      <c r="CW274" s="10">
        <v>1</v>
      </c>
    </row>
    <row r="275" spans="80:101" ht="21" customHeight="1">
      <c r="CB275" s="2969"/>
      <c r="CD275" s="2946" t="str">
        <f t="shared" si="116"/>
        <v/>
      </c>
      <c r="CE275" s="2950" t="str">
        <f t="shared" si="117"/>
        <v/>
      </c>
      <c r="CF275" s="2951" t="str">
        <f>IF(LEN(TRIM(CK275))&gt;0,MAX(CF29:CF274)+1,"")</f>
        <v/>
      </c>
      <c r="CG275" s="2906" t="str">
        <f>IFERROR(INDEX(CK30:CK299,MATCH(ROW()-ROW(CK30)+1,CF30:CF299,0)),"")</f>
        <v/>
      </c>
      <c r="CH275" s="336"/>
      <c r="CJ275" s="2959"/>
      <c r="CK275" s="2908" t="str">
        <f>IF(OR(CL274="",CJ272=""),"",IF(LEN(CL274)&lt;=CJ272,CL274,IFERROR(LEFT(CL274,FIND("♦",SUBSTITUTE(LEFT(CL274,CJ272+1)," ","♦",LEN(LEFT(CL274,CJ272+1))-LEN(SUBSTITUTE(LEFT(CL274,CJ272+1)," ",""))))),LEFT(CL274,IFERROR(FIND(" ",CL274)-1,LEN(CL274))))))</f>
        <v/>
      </c>
      <c r="CL275" s="2908" t="str">
        <f t="shared" si="126"/>
        <v/>
      </c>
      <c r="CM275" s="2974"/>
      <c r="CN275" s="2969"/>
      <c r="CO275" s="2969"/>
      <c r="CW275" s="10">
        <v>1</v>
      </c>
    </row>
    <row r="276" spans="80:101" ht="21" customHeight="1">
      <c r="CB276" s="2969"/>
      <c r="CD276" s="2946" t="str">
        <f t="shared" si="116"/>
        <v/>
      </c>
      <c r="CE276" s="2950" t="str">
        <f t="shared" si="117"/>
        <v/>
      </c>
      <c r="CF276" s="2951" t="str">
        <f>IF(LEN(TRIM(CK276))&gt;0,MAX(CF29:CF275)+1,"")</f>
        <v/>
      </c>
      <c r="CG276" s="2906" t="str">
        <f>IFERROR(INDEX(CK30:CK299,MATCH(ROW()-ROW(CK30)+1,CF30:CF299,0)),"")</f>
        <v/>
      </c>
      <c r="CH276" s="336"/>
      <c r="CJ276" s="2370" t="str">
        <f>(SUBSTITUTE(SUBSTITUTE(CB71,CHAR(13)&amp;CHAR(10)," "),CHAR(10)," "))</f>
        <v/>
      </c>
      <c r="CK276" s="2960" t="str">
        <f>IF(OR(CJ277="",CJ278=""),"",IF(LEN(CJ277)&lt;=CJ278,CJ277,IFERROR(LEFT(CJ277,FIND("♦",SUBSTITUTE(LEFT(CJ277,CJ278+1)," ","♦",LEN(LEFT(CJ277,CJ278+1))-LEN(SUBSTITUTE(LEFT(CJ277,CJ278+1)," ",""))))),LEFT(CJ277,IFERROR(FIND(" ",CJ277)-1,LEN(CJ277))))))</f>
        <v/>
      </c>
      <c r="CL276" s="2961" t="str">
        <f>IF(CK276="","",TRIM(RIGHT(CJ277,LEN(CJ277)-LEN(CK276))))</f>
        <v/>
      </c>
      <c r="CM276" s="2952" t="str">
        <f>CC71</f>
        <v xml:space="preserve"> ◄ ligne 71</v>
      </c>
      <c r="CN276" s="2969"/>
      <c r="CO276" s="2969"/>
      <c r="CW276" s="10">
        <v>1</v>
      </c>
    </row>
    <row r="277" spans="80:101" ht="21" customHeight="1">
      <c r="CB277" s="2969"/>
      <c r="CD277" s="2946" t="str">
        <f t="shared" si="116"/>
        <v/>
      </c>
      <c r="CE277" s="2950" t="str">
        <f t="shared" si="117"/>
        <v/>
      </c>
      <c r="CF277" s="2951" t="str">
        <f>IF(LEN(TRIM(CK277))&gt;0,MAX(CF29:CF276)+1,"")</f>
        <v/>
      </c>
      <c r="CG277" s="2906" t="str">
        <f>IFERROR(INDEX(CK30:CK299,MATCH(ROW()-ROW(CK30)+1,CF30:CF299,0)),"")</f>
        <v/>
      </c>
      <c r="CH277" s="336"/>
      <c r="CJ277" s="2960" t="str">
        <f>TRIM(SUBSTITUTE(SUBSTITUTE(SUBSTITUTE(SUBSTITUTE(IF(OR(LEFT(CJ276,1)="-",LEFT(CJ276,1)="="),MID(CJ276,2,9999),CJ276),CHAR(160)," "),","," "),";"," "),"."," "))</f>
        <v/>
      </c>
      <c r="CK277" s="2961" t="str">
        <f>IF(OR(CL276="",CJ278=""),"",IF(LEN(CL276)&lt;=CJ278,CL276,IFERROR(LEFT(CL276,FIND("♦",SUBSTITUTE(LEFT(CL276,CJ278+1)," ","♦",LEN(LEFT(CL276,CJ278+1))-LEN(SUBSTITUTE(LEFT(CL276,CJ278+1)," ",""))))),LEFT(CL276,IFERROR(FIND(" ",CL276)-1,LEN(CL276))))))</f>
        <v/>
      </c>
      <c r="CL277" s="2961" t="str">
        <f>IF(CK277="","",TRIM(RIGHT(CL276,LEN(CL276)-LEN(CK277))))</f>
        <v/>
      </c>
      <c r="CM277" s="2975"/>
      <c r="CN277" s="2969"/>
      <c r="CO277" s="2969"/>
      <c r="CW277" s="10">
        <v>1</v>
      </c>
    </row>
    <row r="278" spans="80:101" ht="21" customHeight="1">
      <c r="CB278" s="2969"/>
      <c r="CD278" s="2946" t="str">
        <f t="shared" si="116"/>
        <v/>
      </c>
      <c r="CE278" s="2950" t="str">
        <f t="shared" si="117"/>
        <v/>
      </c>
      <c r="CF278" s="2951" t="str">
        <f>IF(LEN(TRIM(CK278))&gt;0,MAX(CF29:CF277)+1,"")</f>
        <v/>
      </c>
      <c r="CG278" s="2906" t="str">
        <f>IFERROR(INDEX(CK30:CK299,MATCH(ROW()-ROW(CK30)+1,CF30:CF299,0)),"")</f>
        <v/>
      </c>
      <c r="CH278" s="336"/>
      <c r="CJ278" s="2909">
        <f>CG17</f>
        <v>100</v>
      </c>
      <c r="CK278" s="2961" t="str">
        <f>IF(OR(CL277="",CJ278=""),"",IF(LEN(CL277)&lt;=CJ278,CL277,IFERROR(LEFT(CL277,FIND("♦",SUBSTITUTE(LEFT(CL277,CJ278+1)," ","♦",LEN(LEFT(CL277,CJ278+1))-LEN(SUBSTITUTE(LEFT(CL277,CJ278+1)," ",""))))),LEFT(CL277,IFERROR(FIND(" ",CL277)-1,LEN(CL277))))))</f>
        <v/>
      </c>
      <c r="CL278" s="2961" t="str">
        <f t="shared" ref="CL278:CL281" si="127">IF(CK278="","",TRIM(RIGHT(CL277,LEN(CL277)-LEN(CK278))))</f>
        <v/>
      </c>
      <c r="CM278" s="2975"/>
      <c r="CN278" s="2969"/>
      <c r="CO278" s="2969"/>
      <c r="CW278" s="10">
        <v>1</v>
      </c>
    </row>
    <row r="279" spans="80:101" ht="21" customHeight="1">
      <c r="CB279" s="2969"/>
      <c r="CD279" s="2946" t="str">
        <f t="shared" si="116"/>
        <v/>
      </c>
      <c r="CE279" s="2950" t="str">
        <f t="shared" si="117"/>
        <v/>
      </c>
      <c r="CF279" s="2951" t="str">
        <f>IF(LEN(TRIM(CK279))&gt;0,MAX(CF29:CF278)+1,"")</f>
        <v/>
      </c>
      <c r="CG279" s="2906" t="str">
        <f>IFERROR(INDEX(CK30:CK299,MATCH(ROW()-ROW(CK30)+1,CF30:CF299,0)),"")</f>
        <v/>
      </c>
      <c r="CH279" s="336"/>
      <c r="CJ279" s="2960"/>
      <c r="CK279" s="2961" t="str">
        <f>IF(OR(CL278="",CJ278=""),"",IF(LEN(CL278)&lt;=CJ278,CL278,IFERROR(LEFT(CL278,FIND("♦",SUBSTITUTE(LEFT(CL278,CJ278+1)," ","♦",LEN(LEFT(CL278,CJ278+1))-LEN(SUBSTITUTE(LEFT(CL278,CJ278+1)," ",""))))),LEFT(CL278,IFERROR(FIND(" ",CL278)-1,LEN(CL278))))))</f>
        <v/>
      </c>
      <c r="CL279" s="2961" t="str">
        <f t="shared" si="127"/>
        <v/>
      </c>
      <c r="CM279" s="2975"/>
      <c r="CN279" s="2969"/>
      <c r="CO279" s="2969"/>
      <c r="CW279" s="10">
        <v>1</v>
      </c>
    </row>
    <row r="280" spans="80:101" ht="21" customHeight="1">
      <c r="CB280" s="2969"/>
      <c r="CD280" s="2946" t="str">
        <f t="shared" si="116"/>
        <v/>
      </c>
      <c r="CE280" s="2950" t="str">
        <f t="shared" si="117"/>
        <v/>
      </c>
      <c r="CF280" s="2951" t="str">
        <f>IF(LEN(TRIM(CK280))&gt;0,MAX(CF29:CF279)+1,"")</f>
        <v/>
      </c>
      <c r="CG280" s="2906" t="str">
        <f>IFERROR(INDEX(CK30:CK299,MATCH(ROW()-ROW(CK30)+1,CF30:CF299,0)),"")</f>
        <v/>
      </c>
      <c r="CH280" s="336"/>
      <c r="CJ280" s="2963"/>
      <c r="CK280" s="2961" t="str">
        <f>IF(OR(CL279="",CJ278=""),"",IF(LEN(CL279)&lt;=CJ278,CL279,IFERROR(LEFT(CL279,FIND("♦",SUBSTITUTE(LEFT(CL279,CJ278+1)," ","♦",LEN(LEFT(CL279,CJ278+1))-LEN(SUBSTITUTE(LEFT(CL279,CJ278+1)," ",""))))),LEFT(CL279,IFERROR(FIND(" ",CL279)-1,LEN(CL279))))))</f>
        <v/>
      </c>
      <c r="CL280" s="2961" t="str">
        <f t="shared" si="127"/>
        <v/>
      </c>
      <c r="CM280" s="2975"/>
      <c r="CN280" s="2969"/>
      <c r="CO280" s="2969"/>
      <c r="CW280" s="10">
        <v>1</v>
      </c>
    </row>
    <row r="281" spans="80:101" ht="21" customHeight="1">
      <c r="CB281" s="2969"/>
      <c r="CD281" s="2946" t="str">
        <f t="shared" si="116"/>
        <v/>
      </c>
      <c r="CE281" s="2950" t="str">
        <f t="shared" si="117"/>
        <v/>
      </c>
      <c r="CF281" s="2951" t="str">
        <f>IF(LEN(TRIM(CK281))&gt;0,MAX(CF29:CF280)+1,"")</f>
        <v/>
      </c>
      <c r="CG281" s="2906" t="str">
        <f>IFERROR(INDEX(CK30:CK299,MATCH(ROW()-ROW(CK30)+1,CF30:CF299,0)),"")</f>
        <v/>
      </c>
      <c r="CH281" s="336"/>
      <c r="CJ281" s="2964"/>
      <c r="CK281" s="2961" t="str">
        <f>IF(OR(CL280="",CJ278=""),"",IF(LEN(CL280)&lt;=CJ278,CL280,IFERROR(LEFT(CL280,FIND("♦",SUBSTITUTE(LEFT(CL280,CJ278+1)," ","♦",LEN(LEFT(CL280,CJ278+1))-LEN(SUBSTITUTE(LEFT(CL280,CJ278+1)," ",""))))),LEFT(CL280,IFERROR(FIND(" ",CL280)-1,LEN(CL280))))))</f>
        <v/>
      </c>
      <c r="CL281" s="2961" t="str">
        <f t="shared" si="127"/>
        <v/>
      </c>
      <c r="CM281" s="2975"/>
      <c r="CN281" s="2969"/>
      <c r="CO281" s="2969"/>
      <c r="CW281" s="10">
        <v>1</v>
      </c>
    </row>
    <row r="282" spans="80:101" ht="21" customHeight="1">
      <c r="CB282" s="2969"/>
      <c r="CD282" s="2946" t="str">
        <f t="shared" si="116"/>
        <v/>
      </c>
      <c r="CE282" s="2950" t="str">
        <f t="shared" si="117"/>
        <v/>
      </c>
      <c r="CF282" s="2951" t="str">
        <f>IF(LEN(TRIM(CK282))&gt;0,MAX(CF29:CF281)+1,"")</f>
        <v/>
      </c>
      <c r="CG282" s="2906" t="str">
        <f>IFERROR(INDEX(CK30:CK299,MATCH(ROW()-ROW(CK30)+1,CF30:CF299,0)),"")</f>
        <v/>
      </c>
      <c r="CH282" s="336"/>
      <c r="CJ282" s="2370" t="str">
        <f>(SUBSTITUTE(SUBSTITUTE(CB72,CHAR(13)&amp;CHAR(10)," "),CHAR(10)," "))</f>
        <v/>
      </c>
      <c r="CK282" s="2907" t="str">
        <f>IF(OR(CJ283="",CJ284=""),"",IF(LEN(CJ283)&lt;=CJ284,CJ283,IFERROR(LEFT(CJ283,FIND("♦",SUBSTITUTE(LEFT(CJ283,CJ284+1)," ","♦",LEN(LEFT(CJ283,CJ284+1))-LEN(SUBSTITUTE(LEFT(CJ283,CJ284+1)," ",""))))),LEFT(CJ283,IFERROR(FIND(" ",CJ283)-1,LEN(CJ283))))))</f>
        <v/>
      </c>
      <c r="CL282" s="2908" t="str">
        <f>IF(CK282="","",TRIM(RIGHT(CJ283,LEN(CJ283)-LEN(CK282))))</f>
        <v/>
      </c>
      <c r="CM282" s="2952" t="str">
        <f>CC72</f>
        <v xml:space="preserve"> ◄ ligne 72</v>
      </c>
      <c r="CN282" s="2969"/>
      <c r="CO282" s="2969"/>
      <c r="CW282" s="10">
        <v>1</v>
      </c>
    </row>
    <row r="283" spans="80:101" ht="21" customHeight="1">
      <c r="CB283" s="2969"/>
      <c r="CD283" s="2946" t="str">
        <f t="shared" si="116"/>
        <v/>
      </c>
      <c r="CE283" s="2950" t="str">
        <f t="shared" si="117"/>
        <v/>
      </c>
      <c r="CF283" s="2951" t="str">
        <f>IF(LEN(TRIM(CK283))&gt;0,MAX(CF29:CF282)+1,"")</f>
        <v/>
      </c>
      <c r="CG283" s="2906" t="str">
        <f>IFERROR(INDEX(CK30:CK299,MATCH(ROW()-ROW(CK30)+1,CF30:CF299,0)),"")</f>
        <v/>
      </c>
      <c r="CH283" s="336"/>
      <c r="CJ283" s="2907" t="str">
        <f>TRIM(SUBSTITUTE(SUBSTITUTE(SUBSTITUTE(SUBSTITUTE(IF(OR(LEFT(CJ282,1)="-",LEFT(CJ282,1)="="),MID(CJ282,2,9999),CJ282),CHAR(160)," "),","," "),";"," "),"."," "))</f>
        <v/>
      </c>
      <c r="CK283" s="2908" t="str">
        <f>IF(OR(CL282="",CJ284=""),"",IF(LEN(CL282)&lt;=CJ284,CL282,IFERROR(LEFT(CL282,FIND("♦",SUBSTITUTE(LEFT(CL282,CJ284+1)," ","♦",LEN(LEFT(CL282,CJ284+1))-LEN(SUBSTITUTE(LEFT(CL282,CJ284+1)," ",""))))),LEFT(CL282,IFERROR(FIND(" ",CL282)-1,LEN(CL282))))))</f>
        <v/>
      </c>
      <c r="CL283" s="2908" t="str">
        <f>IF(CK283="","",TRIM(RIGHT(CL282,LEN(CL282)-LEN(CK283))))</f>
        <v/>
      </c>
      <c r="CM283" s="2974"/>
      <c r="CN283" s="2969"/>
      <c r="CO283" s="2969"/>
      <c r="CW283" s="10">
        <v>1</v>
      </c>
    </row>
    <row r="284" spans="80:101" ht="21" customHeight="1">
      <c r="CB284" s="2969"/>
      <c r="CD284" s="2946" t="str">
        <f t="shared" si="116"/>
        <v/>
      </c>
      <c r="CE284" s="2950" t="str">
        <f t="shared" si="117"/>
        <v/>
      </c>
      <c r="CF284" s="2951" t="str">
        <f>IF(LEN(TRIM(CK284))&gt;0,MAX(CF29:CF283)+1,"")</f>
        <v/>
      </c>
      <c r="CG284" s="2906" t="str">
        <f>IFERROR(INDEX(CK30:CK299,MATCH(ROW()-ROW(CK30)+1,CF30:CF299,0)),"")</f>
        <v/>
      </c>
      <c r="CH284" s="336"/>
      <c r="CJ284" s="2909">
        <f>CG17</f>
        <v>100</v>
      </c>
      <c r="CK284" s="2908" t="str">
        <f>IF(OR(CL283="",CJ284=""),"",IF(LEN(CL283)&lt;=CJ284,CL283,IFERROR(LEFT(CL283,FIND("♦",SUBSTITUTE(LEFT(CL283,CJ284+1)," ","♦",LEN(LEFT(CL283,CJ284+1))-LEN(SUBSTITUTE(LEFT(CL283,CJ284+1)," ",""))))),LEFT(CL283,IFERROR(FIND(" ",CL283)-1,LEN(CL283))))))</f>
        <v/>
      </c>
      <c r="CL284" s="2908" t="str">
        <f t="shared" ref="CL284:CL287" si="128">IF(CK284="","",TRIM(RIGHT(CL283,LEN(CL283)-LEN(CK284))))</f>
        <v/>
      </c>
      <c r="CM284" s="2974"/>
      <c r="CN284" s="2969"/>
      <c r="CO284" s="2969"/>
      <c r="CW284" s="10">
        <v>1</v>
      </c>
    </row>
    <row r="285" spans="80:101" ht="21" customHeight="1">
      <c r="CB285" s="2969"/>
      <c r="CD285" s="2946" t="str">
        <f t="shared" si="116"/>
        <v/>
      </c>
      <c r="CE285" s="2950" t="str">
        <f t="shared" si="117"/>
        <v/>
      </c>
      <c r="CF285" s="2951" t="str">
        <f>IF(LEN(TRIM(CK285))&gt;0,MAX(CF29:CF284)+1,"")</f>
        <v/>
      </c>
      <c r="CG285" s="2906" t="str">
        <f>IFERROR(INDEX(CK30:CK299,MATCH(ROW()-ROW(CK30)+1,CF30:CF299,0)),"")</f>
        <v/>
      </c>
      <c r="CH285" s="336"/>
      <c r="CJ285" s="2907"/>
      <c r="CK285" s="2908" t="str">
        <f>IF(OR(CL284="",CJ284=""),"",IF(LEN(CL284)&lt;=CJ284,CL284,IFERROR(LEFT(CL284,FIND("♦",SUBSTITUTE(LEFT(CL284,CJ284+1)," ","♦",LEN(LEFT(CL284,CJ284+1))-LEN(SUBSTITUTE(LEFT(CL284,CJ284+1)," ",""))))),LEFT(CL284,IFERROR(FIND(" ",CL284)-1,LEN(CL284))))))</f>
        <v/>
      </c>
      <c r="CL285" s="2908" t="str">
        <f t="shared" si="128"/>
        <v/>
      </c>
      <c r="CM285" s="2974"/>
      <c r="CN285" s="2969"/>
      <c r="CO285" s="2969"/>
      <c r="CW285" s="10">
        <v>1</v>
      </c>
    </row>
    <row r="286" spans="80:101" ht="21" customHeight="1">
      <c r="CB286" s="2969"/>
      <c r="CD286" s="2946" t="str">
        <f t="shared" si="116"/>
        <v/>
      </c>
      <c r="CE286" s="2950" t="str">
        <f t="shared" si="117"/>
        <v/>
      </c>
      <c r="CF286" s="2951" t="str">
        <f>IF(LEN(TRIM(CK286))&gt;0,MAX(CF29:CF285)+1,"")</f>
        <v/>
      </c>
      <c r="CG286" s="2906" t="str">
        <f>IFERROR(INDEX(CK30:CK299,MATCH(ROW()-ROW(CK30)+1,CF30:CF299,0)),"")</f>
        <v/>
      </c>
      <c r="CH286" s="336"/>
      <c r="CJ286" s="2958"/>
      <c r="CK286" s="2908" t="str">
        <f>IF(OR(CL285="",CJ284=""),"",IF(LEN(CL285)&lt;=CJ284,CL285,IFERROR(LEFT(CL285,FIND("♦",SUBSTITUTE(LEFT(CL285,CJ284+1)," ","♦",LEN(LEFT(CL285,CJ284+1))-LEN(SUBSTITUTE(LEFT(CL285,CJ284+1)," ",""))))),LEFT(CL285,IFERROR(FIND(" ",CL285)-1,LEN(CL285))))))</f>
        <v/>
      </c>
      <c r="CL286" s="2908" t="str">
        <f t="shared" si="128"/>
        <v/>
      </c>
      <c r="CM286" s="2974"/>
      <c r="CN286" s="2969"/>
      <c r="CO286" s="2969"/>
      <c r="CW286" s="10">
        <v>1</v>
      </c>
    </row>
    <row r="287" spans="80:101" ht="21" customHeight="1">
      <c r="CB287" s="2969"/>
      <c r="CD287" s="2946" t="str">
        <f t="shared" si="116"/>
        <v/>
      </c>
      <c r="CE287" s="2950" t="str">
        <f t="shared" si="117"/>
        <v/>
      </c>
      <c r="CF287" s="2951" t="str">
        <f>IF(LEN(TRIM(CK287))&gt;0,MAX(CF29:CF286)+1,"")</f>
        <v/>
      </c>
      <c r="CG287" s="2906" t="str">
        <f>IFERROR(INDEX(CK30:CK299,MATCH(ROW()-ROW(CK30)+1,CF30:CF299,0)),"")</f>
        <v/>
      </c>
      <c r="CH287" s="336"/>
      <c r="CJ287" s="2959"/>
      <c r="CK287" s="2908" t="str">
        <f>IF(OR(CL286="",CJ284=""),"",IF(LEN(CL286)&lt;=CJ284,CL286,IFERROR(LEFT(CL286,FIND("♦",SUBSTITUTE(LEFT(CL286,CJ284+1)," ","♦",LEN(LEFT(CL286,CJ284+1))-LEN(SUBSTITUTE(LEFT(CL286,CJ284+1)," ",""))))),LEFT(CL286,IFERROR(FIND(" ",CL286)-1,LEN(CL286))))))</f>
        <v/>
      </c>
      <c r="CL287" s="2908" t="str">
        <f t="shared" si="128"/>
        <v/>
      </c>
      <c r="CM287" s="2974"/>
      <c r="CN287" s="2969"/>
      <c r="CO287" s="2969"/>
      <c r="CW287" s="10">
        <v>1</v>
      </c>
    </row>
    <row r="288" spans="80:101" ht="21" customHeight="1">
      <c r="CB288" s="2969"/>
      <c r="CD288" s="2946" t="str">
        <f t="shared" ref="CD288:CD299" si="129">IF(CG288="","",(LEN(TRIM(SUBSTITUTE(CG288,CHAR(160)," ")))-LEN(SUBSTITUTE(TRIM(SUBSTITUTE(CG288,CHAR(160)," "))," ",""))+1)&amp;" mot"&amp;IF((LEN(TRIM(SUBSTITUTE(CG288,CHAR(160)," ")))-LEN(SUBSTITUTE(TRIM(SUBSTITUTE(CG288,CHAR(160)," "))," ",""))+1)&gt;1,"s",""))</f>
        <v/>
      </c>
      <c r="CE288" s="2950" t="str">
        <f t="shared" ref="CE288:CE299" si="130">IF(CG288="","",LEN(TRIM(SUBSTITUTE(CG288,CHAR(160),"")))&amp;" car. ►")</f>
        <v/>
      </c>
      <c r="CF288" s="2951" t="str">
        <f>IF(LEN(TRIM(CK288))&gt;0,MAX(CF29:CF287)+1,"")</f>
        <v/>
      </c>
      <c r="CG288" s="2906" t="str">
        <f>IFERROR(INDEX(CK30:CK299,MATCH(ROW()-ROW(CK30)+1,CF30:CF299,0)),"")</f>
        <v/>
      </c>
      <c r="CH288" s="336"/>
      <c r="CJ288" s="2370" t="str">
        <f>(SUBSTITUTE(SUBSTITUTE(CB73,CHAR(13)&amp;CHAR(10)," "),CHAR(10)," "))</f>
        <v/>
      </c>
      <c r="CK288" s="2960" t="str">
        <f>IF(OR(CJ289="",CJ290=""),"",IF(LEN(CJ289)&lt;=CJ290,CJ289,IFERROR(LEFT(CJ289,FIND("♦",SUBSTITUTE(LEFT(CJ289,CJ290+1)," ","♦",LEN(LEFT(CJ289,CJ290+1))-LEN(SUBSTITUTE(LEFT(CJ289,CJ290+1)," ",""))))),LEFT(CJ289,IFERROR(FIND(" ",CJ289)-1,LEN(CJ289))))))</f>
        <v/>
      </c>
      <c r="CL288" s="2961" t="str">
        <f>IF(CK288="","",TRIM(RIGHT(CJ289,LEN(CJ289)-LEN(CK288))))</f>
        <v/>
      </c>
      <c r="CM288" s="2952" t="str">
        <f>CC73</f>
        <v xml:space="preserve"> ◄ ligne 73</v>
      </c>
      <c r="CN288" s="2969"/>
      <c r="CO288" s="2969"/>
      <c r="CW288" s="10">
        <v>1</v>
      </c>
    </row>
    <row r="289" spans="77:101" ht="21" customHeight="1">
      <c r="CB289" s="2969"/>
      <c r="CD289" s="2946" t="str">
        <f t="shared" si="129"/>
        <v/>
      </c>
      <c r="CE289" s="2950" t="str">
        <f t="shared" si="130"/>
        <v/>
      </c>
      <c r="CF289" s="2951" t="str">
        <f>IF(LEN(TRIM(CK289))&gt;0,MAX(CF29:CF288)+1,"")</f>
        <v/>
      </c>
      <c r="CG289" s="2906" t="str">
        <f>IFERROR(INDEX(CK30:CK299,MATCH(ROW()-ROW(CK30)+1,CF30:CF299,0)),"")</f>
        <v/>
      </c>
      <c r="CH289" s="336"/>
      <c r="CJ289" s="2960" t="str">
        <f>TRIM(SUBSTITUTE(SUBSTITUTE(SUBSTITUTE(SUBSTITUTE(IF(OR(LEFT(CJ288,1)="-",LEFT(CJ288,1)="="),MID(CJ288,2,9999),CJ288),CHAR(160)," "),","," "),";"," "),"."," "))</f>
        <v/>
      </c>
      <c r="CK289" s="2961" t="str">
        <f>IF(OR(CL288="",CJ290=""),"",IF(LEN(CL288)&lt;=CJ290,CL288,IFERROR(LEFT(CL288,FIND("♦",SUBSTITUTE(LEFT(CL288,CJ290+1)," ","♦",LEN(LEFT(CL288,CJ290+1))-LEN(SUBSTITUTE(LEFT(CL288,CJ290+1)," ",""))))),LEFT(CL288,IFERROR(FIND(" ",CL288)-1,LEN(CL288))))))</f>
        <v/>
      </c>
      <c r="CL289" s="2961" t="str">
        <f>IF(CK289="","",TRIM(RIGHT(CL288,LEN(CL288)-LEN(CK289))))</f>
        <v/>
      </c>
      <c r="CM289" s="2975"/>
      <c r="CN289" s="2969"/>
      <c r="CO289" s="2969"/>
      <c r="CW289" s="10">
        <v>1</v>
      </c>
    </row>
    <row r="290" spans="77:101" ht="21" customHeight="1">
      <c r="CB290" s="2969"/>
      <c r="CD290" s="2946" t="str">
        <f t="shared" si="129"/>
        <v/>
      </c>
      <c r="CE290" s="2950" t="str">
        <f t="shared" si="130"/>
        <v/>
      </c>
      <c r="CF290" s="2951" t="str">
        <f>IF(LEN(TRIM(CK290))&gt;0,MAX(CF29:CF289)+1,"")</f>
        <v/>
      </c>
      <c r="CG290" s="2906" t="str">
        <f>IFERROR(INDEX(CK30:CK299,MATCH(ROW()-ROW(CK30)+1,CF30:CF299,0)),"")</f>
        <v/>
      </c>
      <c r="CH290" s="336"/>
      <c r="CJ290" s="2909">
        <f>CG17</f>
        <v>100</v>
      </c>
      <c r="CK290" s="2961" t="str">
        <f>IF(OR(CL289="",CJ290=""),"",IF(LEN(CL289)&lt;=CJ290,CL289,IFERROR(LEFT(CL289,FIND("♦",SUBSTITUTE(LEFT(CL289,CJ290+1)," ","♦",LEN(LEFT(CL289,CJ290+1))-LEN(SUBSTITUTE(LEFT(CL289,CJ290+1)," ",""))))),LEFT(CL289,IFERROR(FIND(" ",CL289)-1,LEN(CL289))))))</f>
        <v/>
      </c>
      <c r="CL290" s="2961" t="str">
        <f t="shared" ref="CL290:CL293" si="131">IF(CK290="","",TRIM(RIGHT(CL289,LEN(CL289)-LEN(CK290))))</f>
        <v/>
      </c>
      <c r="CM290" s="2975"/>
      <c r="CN290" s="2969"/>
      <c r="CO290" s="2969"/>
      <c r="CW290" s="10">
        <v>1</v>
      </c>
    </row>
    <row r="291" spans="77:101" ht="21" customHeight="1">
      <c r="CB291" s="2969"/>
      <c r="CD291" s="2946" t="str">
        <f t="shared" si="129"/>
        <v/>
      </c>
      <c r="CE291" s="2950" t="str">
        <f t="shared" si="130"/>
        <v/>
      </c>
      <c r="CF291" s="2951" t="str">
        <f>IF(LEN(TRIM(CK291))&gt;0,MAX(CF29:CF290)+1,"")</f>
        <v/>
      </c>
      <c r="CG291" s="2906" t="str">
        <f>IFERROR(INDEX(CK30:CK299,MATCH(ROW()-ROW(CK30)+1,CF30:CF299,0)),"")</f>
        <v/>
      </c>
      <c r="CH291" s="336"/>
      <c r="CJ291" s="2960"/>
      <c r="CK291" s="2961" t="str">
        <f>IF(OR(CL290="",CJ290=""),"",IF(LEN(CL290)&lt;=CJ290,CL290,IFERROR(LEFT(CL290,FIND("♦",SUBSTITUTE(LEFT(CL290,CJ290+1)," ","♦",LEN(LEFT(CL290,CJ290+1))-LEN(SUBSTITUTE(LEFT(CL290,CJ290+1)," ",""))))),LEFT(CL290,IFERROR(FIND(" ",CL290)-1,LEN(CL290))))))</f>
        <v/>
      </c>
      <c r="CL291" s="2961" t="str">
        <f t="shared" si="131"/>
        <v/>
      </c>
      <c r="CM291" s="2975"/>
      <c r="CN291" s="2969"/>
      <c r="CO291" s="2969"/>
      <c r="CW291" s="10">
        <v>1</v>
      </c>
    </row>
    <row r="292" spans="77:101" ht="21" customHeight="1">
      <c r="CB292" s="2969"/>
      <c r="CD292" s="2946" t="str">
        <f t="shared" si="129"/>
        <v/>
      </c>
      <c r="CE292" s="2950" t="str">
        <f t="shared" si="130"/>
        <v/>
      </c>
      <c r="CF292" s="2951" t="str">
        <f>IF(LEN(TRIM(CK292))&gt;0,MAX(CF29:CF291)+1,"")</f>
        <v/>
      </c>
      <c r="CG292" s="2906" t="str">
        <f>IFERROR(INDEX(CK30:CK299,MATCH(ROW()-ROW(CK30)+1,CF30:CF299,0)),"")</f>
        <v/>
      </c>
      <c r="CH292" s="336"/>
      <c r="CJ292" s="2963"/>
      <c r="CK292" s="2961" t="str">
        <f>IF(OR(CL291="",CJ290=""),"",IF(LEN(CL291)&lt;=CJ290,CL291,IFERROR(LEFT(CL291,FIND("♦",SUBSTITUTE(LEFT(CL291,CJ290+1)," ","♦",LEN(LEFT(CL291,CJ290+1))-LEN(SUBSTITUTE(LEFT(CL291,CJ290+1)," ",""))))),LEFT(CL291,IFERROR(FIND(" ",CL291)-1,LEN(CL291))))))</f>
        <v/>
      </c>
      <c r="CL292" s="2961" t="str">
        <f t="shared" si="131"/>
        <v/>
      </c>
      <c r="CM292" s="2975"/>
      <c r="CN292" s="2969"/>
      <c r="CO292" s="2969"/>
      <c r="CW292" s="10">
        <v>1</v>
      </c>
    </row>
    <row r="293" spans="77:101" ht="21" customHeight="1">
      <c r="CB293" s="2969"/>
      <c r="CD293" s="2946" t="str">
        <f t="shared" si="129"/>
        <v/>
      </c>
      <c r="CE293" s="2950" t="str">
        <f t="shared" si="130"/>
        <v/>
      </c>
      <c r="CF293" s="2951" t="str">
        <f>IF(LEN(TRIM(CK293))&gt;0,MAX(CF29:CF292)+1,"")</f>
        <v/>
      </c>
      <c r="CG293" s="2906" t="str">
        <f>IFERROR(INDEX(CK30:CK299,MATCH(ROW()-ROW(CK30)+1,CF30:CF299,0)),"")</f>
        <v/>
      </c>
      <c r="CH293" s="336"/>
      <c r="CJ293" s="2964"/>
      <c r="CK293" s="2961" t="str">
        <f>IF(OR(CL292="",CJ290=""),"",IF(LEN(CL292)&lt;=CJ290,CL292,IFERROR(LEFT(CL292,FIND("♦",SUBSTITUTE(LEFT(CL292,CJ290+1)," ","♦",LEN(LEFT(CL292,CJ290+1))-LEN(SUBSTITUTE(LEFT(CL292,CJ290+1)," ",""))))),LEFT(CL292,IFERROR(FIND(" ",CL292)-1,LEN(CL292))))))</f>
        <v/>
      </c>
      <c r="CL293" s="2961" t="str">
        <f t="shared" si="131"/>
        <v/>
      </c>
      <c r="CM293" s="2975"/>
      <c r="CN293" s="2969"/>
      <c r="CO293" s="2969"/>
      <c r="CW293" s="10">
        <v>1</v>
      </c>
    </row>
    <row r="294" spans="77:101" ht="21" customHeight="1">
      <c r="CB294" s="2969"/>
      <c r="CD294" s="2946" t="str">
        <f t="shared" si="129"/>
        <v/>
      </c>
      <c r="CE294" s="2950" t="str">
        <f t="shared" si="130"/>
        <v/>
      </c>
      <c r="CF294" s="2951" t="str">
        <f>IF(LEN(TRIM(CK294))&gt;0,MAX(CF29:CF293)+1,"")</f>
        <v/>
      </c>
      <c r="CG294" s="2906" t="str">
        <f>IFERROR(INDEX(CK30:CK299,MATCH(ROW()-ROW(CK30)+1,CF30:CF299,0)),"")</f>
        <v/>
      </c>
      <c r="CH294" s="336"/>
      <c r="CJ294" s="2370" t="str">
        <f>(SUBSTITUTE(SUBSTITUTE(CB74,CHAR(13)&amp;CHAR(10)," "),CHAR(10)," "))</f>
        <v/>
      </c>
      <c r="CK294" s="2907" t="str">
        <f>IF(OR(CJ295="",CJ296=""),"",IF(LEN(CJ295)&lt;=CJ296,CJ295,IFERROR(LEFT(CJ295,FIND("♦",SUBSTITUTE(LEFT(CJ295,CJ296+1)," ","♦",LEN(LEFT(CJ295,CJ296+1))-LEN(SUBSTITUTE(LEFT(CJ295,CJ296+1)," ",""))))),LEFT(CJ295,IFERROR(FIND(" ",CJ295)-1,LEN(CJ295))))))</f>
        <v/>
      </c>
      <c r="CL294" s="2908" t="str">
        <f>IF(CK294="","",TRIM(RIGHT(CJ295,LEN(CJ295)-LEN(CK294))))</f>
        <v/>
      </c>
      <c r="CM294" s="2952" t="str">
        <f>CC74</f>
        <v xml:space="preserve"> ◄ ligne 74</v>
      </c>
      <c r="CN294" s="2969"/>
      <c r="CO294" s="2969"/>
      <c r="CW294" s="10">
        <v>1</v>
      </c>
    </row>
    <row r="295" spans="77:101" ht="21" customHeight="1">
      <c r="CB295" s="2969"/>
      <c r="CD295" s="2946" t="str">
        <f t="shared" si="129"/>
        <v/>
      </c>
      <c r="CE295" s="2950" t="str">
        <f t="shared" si="130"/>
        <v/>
      </c>
      <c r="CF295" s="2951" t="str">
        <f>IF(LEN(TRIM(CK295))&gt;0,MAX(CF29:CF294)+1,"")</f>
        <v/>
      </c>
      <c r="CG295" s="2906" t="str">
        <f>IFERROR(INDEX(CK30:CK299,MATCH(ROW()-ROW(CK30)+1,CF30:CF299,0)),"")</f>
        <v/>
      </c>
      <c r="CH295" s="336"/>
      <c r="CJ295" s="2907" t="str">
        <f>TRIM(SUBSTITUTE(SUBSTITUTE(SUBSTITUTE(SUBSTITUTE(IF(OR(LEFT(CJ294,1)="-",LEFT(CJ294,1)="="),MID(CJ294,2,9999),CJ294),CHAR(160)," "),","," "),";"," "),"."," "))</f>
        <v/>
      </c>
      <c r="CK295" s="2908" t="str">
        <f>IF(OR(CL294="",CJ296=""),"",IF(LEN(CL294)&lt;=CJ296,CL294,IFERROR(LEFT(CL294,FIND("♦",SUBSTITUTE(LEFT(CL294,CJ296+1)," ","♦",LEN(LEFT(CL294,CJ296+1))-LEN(SUBSTITUTE(LEFT(CL294,CJ296+1)," ",""))))),LEFT(CL294,IFERROR(FIND(" ",CL294)-1,LEN(CL294))))))</f>
        <v/>
      </c>
      <c r="CL295" s="2908" t="str">
        <f>IF(CK295="","",TRIM(RIGHT(CL294,LEN(CL294)-LEN(CK295))))</f>
        <v/>
      </c>
      <c r="CM295" s="2974"/>
      <c r="CN295" s="2969"/>
      <c r="CO295" s="2969"/>
      <c r="CW295" s="10">
        <v>1</v>
      </c>
    </row>
    <row r="296" spans="77:101" ht="21" customHeight="1">
      <c r="CB296" s="2969"/>
      <c r="CD296" s="2946" t="str">
        <f t="shared" si="129"/>
        <v/>
      </c>
      <c r="CE296" s="2950" t="str">
        <f t="shared" si="130"/>
        <v/>
      </c>
      <c r="CF296" s="2951" t="str">
        <f>IF(LEN(TRIM(CK296))&gt;0,MAX(CF29:CF295)+1,"")</f>
        <v/>
      </c>
      <c r="CG296" s="2906" t="str">
        <f>IFERROR(INDEX(CK30:CK299,MATCH(ROW()-ROW(CK30)+1,CF30:CF299,0)),"")</f>
        <v/>
      </c>
      <c r="CH296" s="336"/>
      <c r="CJ296" s="2909">
        <f>CG17</f>
        <v>100</v>
      </c>
      <c r="CK296" s="2908" t="str">
        <f>IF(OR(CL295="",CJ296=""),"",IF(LEN(CL295)&lt;=CJ296,CL295,IFERROR(LEFT(CL295,FIND("♦",SUBSTITUTE(LEFT(CL295,CJ296+1)," ","♦",LEN(LEFT(CL295,CJ296+1))-LEN(SUBSTITUTE(LEFT(CL295,CJ296+1)," ",""))))),LEFT(CL295,IFERROR(FIND(" ",CL295)-1,LEN(CL295))))))</f>
        <v/>
      </c>
      <c r="CL296" s="2908" t="str">
        <f t="shared" ref="CL296:CL299" si="132">IF(CK296="","",TRIM(RIGHT(CL295,LEN(CL295)-LEN(CK296))))</f>
        <v/>
      </c>
      <c r="CM296" s="2974"/>
      <c r="CN296" s="2969"/>
      <c r="CO296" s="2969"/>
      <c r="CW296" s="10">
        <v>1</v>
      </c>
    </row>
    <row r="297" spans="77:101" ht="21" customHeight="1">
      <c r="CB297" s="2969"/>
      <c r="CD297" s="2946" t="str">
        <f t="shared" si="129"/>
        <v/>
      </c>
      <c r="CE297" s="2950" t="str">
        <f t="shared" si="130"/>
        <v/>
      </c>
      <c r="CF297" s="2951" t="str">
        <f>IF(LEN(TRIM(CK297))&gt;0,MAX(CF29:CF296)+1,"")</f>
        <v/>
      </c>
      <c r="CG297" s="2906" t="str">
        <f>IFERROR(INDEX(CK30:CK299,MATCH(ROW()-ROW(CK30)+1,CF30:CF299,0)),"")</f>
        <v/>
      </c>
      <c r="CH297" s="336"/>
      <c r="CJ297" s="2907"/>
      <c r="CK297" s="2908" t="str">
        <f>IF(OR(CL296="",CJ296=""),"",IF(LEN(CL296)&lt;=CJ296,CL296,IFERROR(LEFT(CL296,FIND("♦",SUBSTITUTE(LEFT(CL296,CJ296+1)," ","♦",LEN(LEFT(CL296,CJ296+1))-LEN(SUBSTITUTE(LEFT(CL296,CJ296+1)," ",""))))),LEFT(CL296,IFERROR(FIND(" ",CL296)-1,LEN(CL296))))))</f>
        <v/>
      </c>
      <c r="CL297" s="2908" t="str">
        <f t="shared" si="132"/>
        <v/>
      </c>
      <c r="CM297" s="2974"/>
      <c r="CN297" s="2969"/>
      <c r="CO297" s="2969"/>
      <c r="CW297" s="10">
        <v>1</v>
      </c>
    </row>
    <row r="298" spans="77:101" ht="21" customHeight="1">
      <c r="CB298" s="2969"/>
      <c r="CD298" s="2946" t="str">
        <f t="shared" si="129"/>
        <v/>
      </c>
      <c r="CE298" s="2950" t="str">
        <f t="shared" si="130"/>
        <v/>
      </c>
      <c r="CF298" s="2951" t="str">
        <f>IF(LEN(TRIM(CK298))&gt;0,MAX(CF29:CF297)+1,"")</f>
        <v/>
      </c>
      <c r="CG298" s="2906" t="str">
        <f>IFERROR(INDEX(CK30:CK299,MATCH(ROW()-ROW(CK30)+1,CF30:CF299,0)),"")</f>
        <v/>
      </c>
      <c r="CH298" s="336"/>
      <c r="CJ298" s="2958"/>
      <c r="CK298" s="2908" t="str">
        <f>IF(OR(CL297="",CJ296=""),"",IF(LEN(CL297)&lt;=CJ296,CL297,IFERROR(LEFT(CL297,FIND("♦",SUBSTITUTE(LEFT(CL297,CJ296+1)," ","♦",LEN(LEFT(CL297,CJ296+1))-LEN(SUBSTITUTE(LEFT(CL297,CJ296+1)," ",""))))),LEFT(CL297,IFERROR(FIND(" ",CL297)-1,LEN(CL297))))))</f>
        <v/>
      </c>
      <c r="CL298" s="2908" t="str">
        <f t="shared" si="132"/>
        <v/>
      </c>
      <c r="CM298" s="2974"/>
      <c r="CN298" s="2969"/>
      <c r="CO298" s="2969"/>
      <c r="CW298" s="10">
        <v>1</v>
      </c>
    </row>
    <row r="299" spans="77:101" ht="21" customHeight="1">
      <c r="CB299" s="2969"/>
      <c r="CD299" s="2946" t="str">
        <f t="shared" si="129"/>
        <v/>
      </c>
      <c r="CE299" s="2950" t="str">
        <f t="shared" si="130"/>
        <v/>
      </c>
      <c r="CF299" s="2951" t="str">
        <f>IF(LEN(TRIM(CK299))&gt;0,MAX(CF29:CF298)+1,"")</f>
        <v/>
      </c>
      <c r="CG299" s="2906" t="str">
        <f>IFERROR(INDEX(CK30:CK299,MATCH(ROW()-ROW(CK30)+1,CF30:CF299,0)),"")</f>
        <v/>
      </c>
      <c r="CH299" s="336"/>
      <c r="CJ299" s="2959"/>
      <c r="CK299" s="2908" t="str">
        <f>IF(OR(CL298="",CJ296=""),"",IF(LEN(CL298)&lt;=CJ296,CL298,IFERROR(LEFT(CL298,FIND("♦",SUBSTITUTE(LEFT(CL298,CJ296+1)," ","♦",LEN(LEFT(CL298,CJ296+1))-LEN(SUBSTITUTE(LEFT(CL298,CJ296+1)," ",""))))),LEFT(CL298,IFERROR(FIND(" ",CL298)-1,LEN(CL298))))))</f>
        <v/>
      </c>
      <c r="CL299" s="2908" t="str">
        <f t="shared" si="132"/>
        <v/>
      </c>
      <c r="CM299" s="2974"/>
      <c r="CN299" s="2969"/>
      <c r="CO299" s="2969"/>
      <c r="CW299" s="10">
        <v>1</v>
      </c>
    </row>
    <row r="300" spans="77:101" ht="21" customHeight="1">
      <c r="BY300" s="10">
        <v>1</v>
      </c>
      <c r="BZ300" s="10">
        <v>1</v>
      </c>
      <c r="CA300" s="10">
        <v>1</v>
      </c>
      <c r="CB300" s="10">
        <v>1</v>
      </c>
      <c r="CC300" s="10">
        <v>1</v>
      </c>
      <c r="CD300" s="10">
        <v>1</v>
      </c>
      <c r="CE300" s="10">
        <v>1</v>
      </c>
      <c r="CF300" s="10">
        <v>1</v>
      </c>
      <c r="CG300" s="10">
        <v>1</v>
      </c>
      <c r="CH300" s="10">
        <v>1</v>
      </c>
      <c r="CI300" s="10">
        <v>1</v>
      </c>
      <c r="CJ300" s="10">
        <v>1</v>
      </c>
      <c r="CK300" s="10">
        <v>1</v>
      </c>
      <c r="CL300" s="10">
        <v>1</v>
      </c>
      <c r="CM300" s="10">
        <v>1</v>
      </c>
      <c r="CN300" s="10">
        <v>1</v>
      </c>
      <c r="CO300" s="10">
        <v>1</v>
      </c>
      <c r="CW300" s="10">
        <v>1</v>
      </c>
    </row>
    <row r="301" spans="77:101" ht="21" customHeight="1">
      <c r="CW301" s="10">
        <v>1</v>
      </c>
    </row>
    <row r="302" spans="77:101" ht="21" customHeight="1">
      <c r="CW302" s="10">
        <v>1</v>
      </c>
    </row>
    <row r="303" spans="77:101" ht="21" customHeight="1">
      <c r="CW303" s="10">
        <v>1</v>
      </c>
    </row>
    <row r="304" spans="77:101" ht="21" customHeight="1">
      <c r="CW304" s="10">
        <v>1</v>
      </c>
    </row>
    <row r="305" spans="101:101" ht="21" customHeight="1">
      <c r="CW305" s="10">
        <v>1</v>
      </c>
    </row>
    <row r="306" spans="101:101" ht="21" customHeight="1">
      <c r="CW306" s="10">
        <v>1</v>
      </c>
    </row>
    <row r="307" spans="101:101" ht="21" customHeight="1">
      <c r="CW307" s="10">
        <v>1</v>
      </c>
    </row>
    <row r="308" spans="101:101" ht="21" customHeight="1">
      <c r="CW308" s="10">
        <v>1</v>
      </c>
    </row>
    <row r="309" spans="101:101" ht="21" customHeight="1">
      <c r="CW309" s="10">
        <v>1</v>
      </c>
    </row>
    <row r="310" spans="101:101" ht="21" customHeight="1">
      <c r="CW310" s="10">
        <v>1</v>
      </c>
    </row>
    <row r="311" spans="101:101" ht="21" customHeight="1">
      <c r="CW311" s="10">
        <v>1</v>
      </c>
    </row>
    <row r="312" spans="101:101" ht="21" customHeight="1">
      <c r="CW312" s="10">
        <v>1</v>
      </c>
    </row>
    <row r="313" spans="101:101" ht="21" customHeight="1">
      <c r="CW313" s="10">
        <v>1</v>
      </c>
    </row>
    <row r="314" spans="101:101" ht="21" customHeight="1">
      <c r="CW314" s="10">
        <v>1</v>
      </c>
    </row>
    <row r="315" spans="101:101" ht="21" customHeight="1">
      <c r="CW315" s="10">
        <v>1</v>
      </c>
    </row>
    <row r="316" spans="101:101" ht="21" customHeight="1">
      <c r="CW316" s="10">
        <v>1</v>
      </c>
    </row>
    <row r="317" spans="101:101" ht="21" customHeight="1">
      <c r="CW317" s="10">
        <v>1</v>
      </c>
    </row>
    <row r="318" spans="101:101" ht="21" customHeight="1">
      <c r="CW318" s="10">
        <v>1</v>
      </c>
    </row>
    <row r="319" spans="101:101" ht="21" customHeight="1">
      <c r="CW319" s="10">
        <v>1</v>
      </c>
    </row>
    <row r="320" spans="101:101" ht="21" customHeight="1">
      <c r="CW320" s="10">
        <v>1</v>
      </c>
    </row>
    <row r="321" spans="101:101" ht="21" customHeight="1">
      <c r="CW321" s="10">
        <v>1</v>
      </c>
    </row>
    <row r="322" spans="101:101" ht="21" customHeight="1">
      <c r="CW322" s="10">
        <v>1</v>
      </c>
    </row>
    <row r="323" spans="101:101" ht="21" customHeight="1">
      <c r="CW323" s="10">
        <v>1</v>
      </c>
    </row>
    <row r="324" spans="101:101" ht="21" customHeight="1">
      <c r="CW324" s="10">
        <v>1</v>
      </c>
    </row>
    <row r="325" spans="101:101" ht="21" customHeight="1">
      <c r="CW325" s="10">
        <v>1</v>
      </c>
    </row>
    <row r="326" spans="101:101" ht="21" customHeight="1">
      <c r="CW326" s="10">
        <v>1</v>
      </c>
    </row>
    <row r="327" spans="101:101" ht="21" customHeight="1">
      <c r="CW327" s="10">
        <v>1</v>
      </c>
    </row>
    <row r="328" spans="101:101" ht="21" customHeight="1">
      <c r="CW328" s="10">
        <v>1</v>
      </c>
    </row>
    <row r="329" spans="101:101" ht="21" customHeight="1">
      <c r="CW329" s="10">
        <v>1</v>
      </c>
    </row>
    <row r="330" spans="101:101" ht="21" customHeight="1">
      <c r="CW330" s="10">
        <v>1</v>
      </c>
    </row>
    <row r="331" spans="101:101" ht="21" customHeight="1">
      <c r="CW331" s="10">
        <v>1</v>
      </c>
    </row>
    <row r="332" spans="101:101" ht="21" customHeight="1">
      <c r="CW332" s="10">
        <v>1</v>
      </c>
    </row>
    <row r="333" spans="101:101" ht="21" customHeight="1">
      <c r="CW333" s="10">
        <v>1</v>
      </c>
    </row>
    <row r="334" spans="101:101" ht="21" customHeight="1">
      <c r="CW334" s="10">
        <v>1</v>
      </c>
    </row>
    <row r="335" spans="101:101" ht="21" customHeight="1">
      <c r="CW335" s="10">
        <v>1</v>
      </c>
    </row>
    <row r="336" spans="101:101" ht="21" customHeight="1">
      <c r="CW336" s="10">
        <v>1</v>
      </c>
    </row>
    <row r="337" spans="101:101" ht="21" customHeight="1">
      <c r="CW337" s="10">
        <v>1</v>
      </c>
    </row>
    <row r="338" spans="101:101" ht="21" customHeight="1">
      <c r="CW338" s="10">
        <v>1</v>
      </c>
    </row>
    <row r="339" spans="101:101" ht="21" customHeight="1">
      <c r="CW339" s="10">
        <v>1</v>
      </c>
    </row>
    <row r="340" spans="101:101" ht="21" customHeight="1">
      <c r="CW340" s="10">
        <v>1</v>
      </c>
    </row>
    <row r="341" spans="101:101" ht="21" customHeight="1">
      <c r="CW341" s="10">
        <v>1</v>
      </c>
    </row>
    <row r="342" spans="101:101" ht="21" customHeight="1">
      <c r="CW342" s="10">
        <v>1</v>
      </c>
    </row>
    <row r="343" spans="101:101" ht="21" customHeight="1">
      <c r="CW343" s="10">
        <v>1</v>
      </c>
    </row>
    <row r="344" spans="101:101" ht="21" customHeight="1">
      <c r="CW344" s="10">
        <v>1</v>
      </c>
    </row>
    <row r="345" spans="101:101" ht="21" customHeight="1">
      <c r="CW345" s="10">
        <v>1</v>
      </c>
    </row>
    <row r="346" spans="101:101" ht="21" customHeight="1">
      <c r="CW346" s="10">
        <v>1</v>
      </c>
    </row>
    <row r="347" spans="101:101" ht="21" customHeight="1">
      <c r="CW347" s="10">
        <v>1</v>
      </c>
    </row>
    <row r="348" spans="101:101" ht="21" customHeight="1">
      <c r="CW348" s="10">
        <v>1</v>
      </c>
    </row>
    <row r="349" spans="101:101" ht="21" customHeight="1">
      <c r="CW349" s="10">
        <v>1</v>
      </c>
    </row>
    <row r="350" spans="101:101" ht="21" customHeight="1">
      <c r="CW350" s="10">
        <v>1</v>
      </c>
    </row>
    <row r="351" spans="101:101" ht="21" customHeight="1">
      <c r="CW351" s="10">
        <v>1</v>
      </c>
    </row>
    <row r="352" spans="101:101" ht="21" customHeight="1">
      <c r="CW352" s="10">
        <v>1</v>
      </c>
    </row>
    <row r="353" spans="101:101" ht="21" customHeight="1">
      <c r="CW353" s="10">
        <v>1</v>
      </c>
    </row>
    <row r="354" spans="101:101" ht="21" customHeight="1">
      <c r="CW354" s="10">
        <v>1</v>
      </c>
    </row>
    <row r="355" spans="101:101" ht="21" customHeight="1">
      <c r="CW355" s="10">
        <v>1</v>
      </c>
    </row>
    <row r="356" spans="101:101" ht="21" customHeight="1">
      <c r="CW356" s="10">
        <v>1</v>
      </c>
    </row>
    <row r="357" spans="101:101" ht="21" customHeight="1">
      <c r="CW357" s="10">
        <v>1</v>
      </c>
    </row>
    <row r="358" spans="101:101" ht="21" customHeight="1">
      <c r="CW358" s="10">
        <v>1</v>
      </c>
    </row>
    <row r="359" spans="101:101" ht="21" customHeight="1">
      <c r="CW359" s="10">
        <v>1</v>
      </c>
    </row>
    <row r="360" spans="101:101" ht="21" customHeight="1">
      <c r="CW360" s="10">
        <v>1</v>
      </c>
    </row>
    <row r="361" spans="101:101" ht="21" customHeight="1">
      <c r="CW361" s="10">
        <v>1</v>
      </c>
    </row>
    <row r="362" spans="101:101" ht="21" customHeight="1">
      <c r="CW362" s="10">
        <v>1</v>
      </c>
    </row>
    <row r="363" spans="101:101" ht="21" customHeight="1">
      <c r="CW363" s="10">
        <v>1</v>
      </c>
    </row>
    <row r="364" spans="101:101" ht="21" customHeight="1">
      <c r="CW364" s="10">
        <v>1</v>
      </c>
    </row>
    <row r="365" spans="101:101" ht="21" customHeight="1">
      <c r="CW365" s="10">
        <v>1</v>
      </c>
    </row>
    <row r="366" spans="101:101" ht="21" customHeight="1">
      <c r="CW366" s="10">
        <v>1</v>
      </c>
    </row>
    <row r="367" spans="101:101" ht="21" customHeight="1">
      <c r="CW367" s="10">
        <v>1</v>
      </c>
    </row>
    <row r="368" spans="101:101" ht="21" customHeight="1">
      <c r="CW368" s="10">
        <v>1</v>
      </c>
    </row>
    <row r="369" spans="101:101" ht="21" customHeight="1">
      <c r="CW369" s="10">
        <v>1</v>
      </c>
    </row>
    <row r="370" spans="101:101" ht="21" customHeight="1">
      <c r="CW370" s="10">
        <v>1</v>
      </c>
    </row>
    <row r="371" spans="101:101" ht="21" customHeight="1">
      <c r="CW371" s="10">
        <v>1</v>
      </c>
    </row>
    <row r="372" spans="101:101" ht="21" customHeight="1">
      <c r="CW372" s="10">
        <v>1</v>
      </c>
    </row>
    <row r="373" spans="101:101" ht="21" customHeight="1">
      <c r="CW373" s="10">
        <v>1</v>
      </c>
    </row>
    <row r="374" spans="101:101" ht="21" customHeight="1">
      <c r="CW374" s="10">
        <v>1</v>
      </c>
    </row>
    <row r="375" spans="101:101" ht="21" customHeight="1">
      <c r="CW375" s="10">
        <v>1</v>
      </c>
    </row>
    <row r="376" spans="101:101" ht="21" customHeight="1">
      <c r="CW376" s="10">
        <v>1</v>
      </c>
    </row>
    <row r="377" spans="101:101" ht="21" customHeight="1">
      <c r="CW377" s="10">
        <v>1</v>
      </c>
    </row>
    <row r="378" spans="101:101" ht="21" customHeight="1">
      <c r="CW378" s="10">
        <v>1</v>
      </c>
    </row>
    <row r="379" spans="101:101" ht="21" customHeight="1">
      <c r="CW379" s="10">
        <v>1</v>
      </c>
    </row>
    <row r="380" spans="101:101" ht="21" customHeight="1">
      <c r="CW380" s="10">
        <v>1</v>
      </c>
    </row>
    <row r="381" spans="101:101" ht="21" customHeight="1">
      <c r="CW381" s="10">
        <v>1</v>
      </c>
    </row>
    <row r="382" spans="101:101" ht="21" customHeight="1">
      <c r="CW382" s="10">
        <v>1</v>
      </c>
    </row>
    <row r="383" spans="101:101" ht="21" customHeight="1">
      <c r="CW383" s="10">
        <v>1</v>
      </c>
    </row>
    <row r="384" spans="101:101" ht="21" customHeight="1">
      <c r="CW384" s="10">
        <v>1</v>
      </c>
    </row>
    <row r="385" spans="101:101" ht="21" customHeight="1">
      <c r="CW385" s="10">
        <v>1</v>
      </c>
    </row>
    <row r="386" spans="101:101" ht="21" customHeight="1">
      <c r="CW386" s="10">
        <v>1</v>
      </c>
    </row>
    <row r="387" spans="101:101" ht="21" customHeight="1">
      <c r="CW387" s="10">
        <v>1</v>
      </c>
    </row>
    <row r="388" spans="101:101" ht="21" customHeight="1">
      <c r="CW388" s="10">
        <v>1</v>
      </c>
    </row>
    <row r="389" spans="101:101" ht="21" customHeight="1">
      <c r="CW389" s="10">
        <v>1</v>
      </c>
    </row>
    <row r="390" spans="101:101" ht="21" customHeight="1">
      <c r="CW390" s="10">
        <v>1</v>
      </c>
    </row>
    <row r="391" spans="101:101" ht="21" customHeight="1">
      <c r="CW391" s="10">
        <v>1</v>
      </c>
    </row>
    <row r="392" spans="101:101" ht="21" customHeight="1">
      <c r="CW392" s="10">
        <v>1</v>
      </c>
    </row>
    <row r="393" spans="101:101" ht="21" customHeight="1">
      <c r="CW393" s="10">
        <v>1</v>
      </c>
    </row>
    <row r="394" spans="101:101" ht="21" customHeight="1">
      <c r="CW394" s="10">
        <v>1</v>
      </c>
    </row>
    <row r="395" spans="101:101" ht="21" customHeight="1">
      <c r="CW395" s="10">
        <v>1</v>
      </c>
    </row>
    <row r="396" spans="101:101" ht="21" customHeight="1">
      <c r="CW396" s="10">
        <v>1</v>
      </c>
    </row>
    <row r="397" spans="101:101" ht="21" customHeight="1">
      <c r="CW397" s="10">
        <v>1</v>
      </c>
    </row>
    <row r="398" spans="101:101" ht="21" customHeight="1">
      <c r="CW398" s="10">
        <v>1</v>
      </c>
    </row>
    <row r="399" spans="101:101" ht="21" customHeight="1">
      <c r="CW399" s="10">
        <v>1</v>
      </c>
    </row>
    <row r="400" spans="101:101" ht="21" customHeight="1">
      <c r="CW400" s="10">
        <v>1</v>
      </c>
    </row>
    <row r="401" spans="1:103" ht="21" customHeight="1">
      <c r="CW401" s="10">
        <v>1</v>
      </c>
    </row>
    <row r="402" spans="1:103" ht="21" customHeight="1">
      <c r="CW402" s="10">
        <v>1</v>
      </c>
    </row>
    <row r="403" spans="1:103" ht="21" customHeight="1">
      <c r="CW403" s="10">
        <v>1</v>
      </c>
    </row>
    <row r="404" spans="1:103" ht="21" customHeight="1">
      <c r="CW404" s="10">
        <v>1</v>
      </c>
    </row>
    <row r="405" spans="1:103" ht="21" customHeight="1">
      <c r="CW405" s="10">
        <v>1</v>
      </c>
    </row>
    <row r="406" spans="1:103" ht="21" customHeight="1">
      <c r="CW406" s="10">
        <v>1</v>
      </c>
    </row>
    <row r="407" spans="1:103" ht="21" customHeight="1">
      <c r="CW407" s="10">
        <v>1</v>
      </c>
    </row>
    <row r="408" spans="1:103" ht="21" customHeight="1">
      <c r="CW408" s="2129" t="s">
        <v>3560</v>
      </c>
    </row>
    <row r="409" spans="1:103">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A409" s="10">
        <v>1</v>
      </c>
      <c r="BB409" s="10">
        <v>1</v>
      </c>
      <c r="BC409" s="10">
        <v>1</v>
      </c>
      <c r="BD409" s="10">
        <v>1</v>
      </c>
      <c r="BE409" s="10">
        <v>1</v>
      </c>
      <c r="BF409" s="10">
        <v>1</v>
      </c>
      <c r="BG409" s="10">
        <v>1</v>
      </c>
      <c r="BH409" s="10">
        <v>1</v>
      </c>
      <c r="BI409" s="10">
        <v>1</v>
      </c>
      <c r="BJ409" s="10">
        <v>1</v>
      </c>
      <c r="BK409" s="10">
        <v>1</v>
      </c>
      <c r="BL409" s="10">
        <v>1</v>
      </c>
      <c r="BM409" s="10">
        <v>1</v>
      </c>
      <c r="BN409" s="10">
        <v>1</v>
      </c>
      <c r="BO409" s="10">
        <v>1</v>
      </c>
      <c r="BP409" s="10">
        <v>1</v>
      </c>
      <c r="BQ409" s="10">
        <v>1</v>
      </c>
      <c r="BR409" s="10">
        <v>1</v>
      </c>
      <c r="BS409" s="10">
        <v>1</v>
      </c>
      <c r="BT409" s="10">
        <v>1</v>
      </c>
      <c r="BU409" s="10">
        <v>1</v>
      </c>
      <c r="BV409" s="10">
        <v>1</v>
      </c>
      <c r="BW409" s="10">
        <v>1</v>
      </c>
      <c r="BX409" s="10">
        <v>1</v>
      </c>
      <c r="CP409" s="10"/>
      <c r="CQ409" s="10">
        <v>1</v>
      </c>
      <c r="CR409" s="10">
        <v>1</v>
      </c>
      <c r="CS409" s="10">
        <v>1</v>
      </c>
      <c r="CT409" s="10">
        <v>1</v>
      </c>
      <c r="CU409" s="10">
        <v>1</v>
      </c>
      <c r="CV409" s="10">
        <v>1</v>
      </c>
      <c r="CW409" s="1" t="str">
        <f>ADDRESS(ROW(),COLUMN(),4)</f>
        <v>CW409</v>
      </c>
      <c r="CX409" s="2130"/>
      <c r="CY409" s="2131" t="str">
        <f>ADDRESS(ROW(),COLUMN(),4)</f>
        <v>CY409</v>
      </c>
    </row>
  </sheetData>
  <mergeCells count="97">
    <mergeCell ref="CN28:CO29"/>
    <mergeCell ref="D125:AB126"/>
    <mergeCell ref="CQ189:CQ200"/>
    <mergeCell ref="CR192:CS193"/>
    <mergeCell ref="CQ203:CQ208"/>
    <mergeCell ref="AQ28:AT29"/>
    <mergeCell ref="AU28:AX29"/>
    <mergeCell ref="BC28:BF29"/>
    <mergeCell ref="BG28:BG29"/>
    <mergeCell ref="BH28:BH29"/>
    <mergeCell ref="BI28:BI29"/>
    <mergeCell ref="BJ28:BJ29"/>
    <mergeCell ref="X30:X31"/>
    <mergeCell ref="Y30:Y31"/>
    <mergeCell ref="Z30:Z31"/>
    <mergeCell ref="L28:N29"/>
    <mergeCell ref="S114:AB115"/>
    <mergeCell ref="S117:AB118"/>
    <mergeCell ref="D108:AB109"/>
    <mergeCell ref="BN42:BN46"/>
    <mergeCell ref="BK28:BK29"/>
    <mergeCell ref="D91:W96"/>
    <mergeCell ref="L30:L31"/>
    <mergeCell ref="M30:M31"/>
    <mergeCell ref="N30:N31"/>
    <mergeCell ref="O30:O31"/>
    <mergeCell ref="P30:P31"/>
    <mergeCell ref="Q30:Q31"/>
    <mergeCell ref="R30:R31"/>
    <mergeCell ref="S30:S31"/>
    <mergeCell ref="AM30:AP31"/>
    <mergeCell ref="CQ234:CU235"/>
    <mergeCell ref="BL87:BL92"/>
    <mergeCell ref="BL94:BL101"/>
    <mergeCell ref="CQ44:CU45"/>
    <mergeCell ref="BJ94:BK101"/>
    <mergeCell ref="C14:J15"/>
    <mergeCell ref="AN17:AQ17"/>
    <mergeCell ref="AI20:BA20"/>
    <mergeCell ref="BN38:BN40"/>
    <mergeCell ref="CR36:CU37"/>
    <mergeCell ref="T30:T31"/>
    <mergeCell ref="U30:U31"/>
    <mergeCell ref="V30:V31"/>
    <mergeCell ref="W30:W31"/>
    <mergeCell ref="AA30:AA31"/>
    <mergeCell ref="AB30:AB31"/>
    <mergeCell ref="AC30:AC31"/>
    <mergeCell ref="AI30:AL31"/>
    <mergeCell ref="BC30:BF31"/>
    <mergeCell ref="AY30:BB31"/>
    <mergeCell ref="AM28:AP29"/>
    <mergeCell ref="BN30:BN32"/>
    <mergeCell ref="AQ30:AT31"/>
    <mergeCell ref="AU30:AX31"/>
    <mergeCell ref="O28:Q29"/>
    <mergeCell ref="R28:T29"/>
    <mergeCell ref="U28:W29"/>
    <mergeCell ref="X28:Z29"/>
    <mergeCell ref="M8:BK9"/>
    <mergeCell ref="BQ8:BW8"/>
    <mergeCell ref="M11:BK11"/>
    <mergeCell ref="BK12:BK13"/>
    <mergeCell ref="AA28:AC29"/>
    <mergeCell ref="AY28:BB29"/>
    <mergeCell ref="AI28:AL29"/>
    <mergeCell ref="AR17:AX18"/>
    <mergeCell ref="B4:B6"/>
    <mergeCell ref="M4:AR4"/>
    <mergeCell ref="M5:AR5"/>
    <mergeCell ref="BP5:BW6"/>
    <mergeCell ref="BP7:BW7"/>
    <mergeCell ref="L18:L22"/>
    <mergeCell ref="M18:AE22"/>
    <mergeCell ref="BH21:BI21"/>
    <mergeCell ref="BP23:BP24"/>
    <mergeCell ref="AC12:AC13"/>
    <mergeCell ref="AD12:BG13"/>
    <mergeCell ref="BH12:BJ13"/>
    <mergeCell ref="L23:AC23"/>
    <mergeCell ref="BN17:BN20"/>
    <mergeCell ref="CQ5:CU6"/>
    <mergeCell ref="BZ28:CA28"/>
    <mergeCell ref="CJ28:CM29"/>
    <mergeCell ref="CI13:CN15"/>
    <mergeCell ref="CI16:CN18"/>
    <mergeCell ref="CG14:CG15"/>
    <mergeCell ref="CB17:CB18"/>
    <mergeCell ref="CG17:CG18"/>
    <mergeCell ref="CG20:CG21"/>
    <mergeCell ref="CI20:CK23"/>
    <mergeCell ref="CG24:CG25"/>
    <mergeCell ref="CG27:CG28"/>
    <mergeCell ref="CB20:CB21"/>
    <mergeCell ref="CB3:CE5"/>
    <mergeCell ref="CG5:CG6"/>
    <mergeCell ref="CG8:CG9"/>
  </mergeCells>
  <phoneticPr fontId="20" type="noConversion"/>
  <hyperlinks>
    <hyperlink ref="AR131" r:id="rId1" xr:uid="{98B0335D-45AF-4952-A2B5-5FBC111B6159}"/>
    <hyperlink ref="BN55" r:id="rId2" xr:uid="{5DF3F346-578C-4AF4-B15C-F10EB1A23BD9}"/>
    <hyperlink ref="BN57" r:id="rId3" xr:uid="{9E0369CE-53E2-4C32-B9F8-006E1CF6CC23}"/>
    <hyperlink ref="CQ210" r:id="rId4" xr:uid="{76D4E49C-50D1-4CB6-9447-FCDD1708947F}"/>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59450-57B0-4813-91C5-B77BEF6F57E1}">
  <dimension ref="A1:CA409"/>
  <sheetViews>
    <sheetView showZeros="0" topLeftCell="A21" zoomScaleNormal="100" workbookViewId="0">
      <selection activeCell="G37" sqref="G37"/>
    </sheetView>
  </sheetViews>
  <sheetFormatPr baseColWidth="10" defaultRowHeight="15"/>
  <cols>
    <col min="1" max="1" width="4.140625" customWidth="1"/>
    <col min="2" max="2" width="3.7109375" customWidth="1"/>
    <col min="3" max="3" width="6.42578125" customWidth="1"/>
    <col min="4" max="6" width="8.5703125" customWidth="1"/>
    <col min="7" max="7" width="56.28515625" customWidth="1"/>
    <col min="8" max="8" width="7.28515625" customWidth="1"/>
    <col min="9" max="9" width="12.140625" customWidth="1"/>
    <col min="10" max="17" width="10.7109375" customWidth="1"/>
    <col min="18" max="18" width="9.7109375" customWidth="1"/>
    <col min="19" max="19" width="9.85546875" customWidth="1"/>
    <col min="20" max="20" width="14.7109375" customWidth="1"/>
    <col min="21" max="21" width="20.7109375" customWidth="1"/>
    <col min="22" max="34" width="10.7109375" customWidth="1"/>
    <col min="35" max="35" width="29.42578125" customWidth="1"/>
    <col min="36" max="36" width="12.42578125" customWidth="1"/>
    <col min="37" max="37" width="9.85546875" customWidth="1"/>
    <col min="38" max="38" width="11.85546875" customWidth="1"/>
    <col min="39" max="39" width="18.140625" customWidth="1"/>
    <col min="40" max="40" width="7.140625" customWidth="1"/>
    <col min="41" max="41" width="5.5703125" style="1420" customWidth="1"/>
    <col min="42" max="42" width="41.7109375" style="1421" customWidth="1"/>
    <col min="43" max="43" width="6" style="1420" customWidth="1"/>
    <col min="44" max="44" width="9.7109375" customWidth="1"/>
    <col min="45" max="46" width="12.7109375" style="9" customWidth="1"/>
    <col min="47" max="47" width="4" style="9" customWidth="1"/>
    <col min="48" max="48" width="9.7109375" style="9" customWidth="1"/>
    <col min="49" max="49" width="13" style="9" customWidth="1"/>
    <col min="50" max="50" width="13.5703125" style="9" customWidth="1"/>
    <col min="51" max="51" width="40.7109375" style="9" customWidth="1"/>
    <col min="52" max="52" width="6" style="1420" customWidth="1"/>
    <col min="53" max="53" width="5.85546875" customWidth="1"/>
    <col min="54" max="54" width="9.7109375" customWidth="1"/>
    <col min="55" max="55" width="7.7109375" customWidth="1"/>
    <col min="56" max="56" width="103.7109375" customWidth="1"/>
    <col min="57" max="57" width="11.7109375" customWidth="1"/>
    <col min="58" max="58" width="10.7109375" customWidth="1"/>
    <col min="59" max="59" width="9.7109375" customWidth="1"/>
    <col min="60" max="60" width="3.7109375" customWidth="1"/>
    <col min="61" max="61" width="102.5703125" customWidth="1"/>
    <col min="62" max="62" width="6.7109375" customWidth="1"/>
    <col min="63" max="63" width="4.7109375" customWidth="1"/>
    <col min="64" max="67" width="10.7109375" customWidth="1"/>
    <col min="68" max="68" width="15.7109375" customWidth="1"/>
    <col min="69" max="69" width="11.7109375" customWidth="1"/>
    <col min="70" max="70" width="7.28515625" style="1420" customWidth="1"/>
    <col min="71" max="71" width="44" customWidth="1"/>
    <col min="72" max="72" width="19" customWidth="1"/>
    <col min="73" max="73" width="20" customWidth="1"/>
    <col min="74" max="74" width="16.7109375" customWidth="1"/>
    <col min="75" max="75" width="29.28515625" customWidth="1"/>
    <col min="76" max="76" width="6" style="1420" customWidth="1"/>
    <col min="77" max="77" width="8.7109375" customWidth="1"/>
    <col min="79" max="79" width="76.85546875" customWidth="1"/>
  </cols>
  <sheetData>
    <row r="1" spans="1:79" ht="15.75" thickTop="1">
      <c r="A1" s="1" t="str">
        <f>ADDRESS(ROW(),COLUMN(),4)</f>
        <v>A1</v>
      </c>
      <c r="B1" s="2" t="str">
        <f t="shared" ref="B1:AM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3"/>
      <c r="AO1" s="4"/>
      <c r="AP1" s="5"/>
      <c r="AQ1" s="3"/>
      <c r="AR1" s="6" t="str">
        <f t="shared" ref="AR1:AY1" si="1">SUBSTITUTE(ADDRESS(1,COLUMN(),4),"1","")</f>
        <v>AR</v>
      </c>
      <c r="AS1" s="6" t="str">
        <f t="shared" si="1"/>
        <v>AS</v>
      </c>
      <c r="AT1" s="6" t="str">
        <f t="shared" si="1"/>
        <v>AT</v>
      </c>
      <c r="AU1" s="6" t="str">
        <f t="shared" si="1"/>
        <v>AU</v>
      </c>
      <c r="AV1" s="6" t="str">
        <f t="shared" si="1"/>
        <v>AV</v>
      </c>
      <c r="AW1" s="6" t="str">
        <f t="shared" si="1"/>
        <v>AW</v>
      </c>
      <c r="AX1" s="6" t="str">
        <f t="shared" si="1"/>
        <v>AX</v>
      </c>
      <c r="AY1" s="6" t="str">
        <f t="shared" si="1"/>
        <v>AY</v>
      </c>
      <c r="AZ1" s="3"/>
      <c r="BA1" s="6" t="str">
        <f t="shared" ref="BA1:BQ1" si="2">SUBSTITUTE(ADDRESS(1,COLUMN(),4),"1","")</f>
        <v>BA</v>
      </c>
      <c r="BB1" s="6" t="str">
        <f t="shared" si="2"/>
        <v>BB</v>
      </c>
      <c r="BC1" s="6" t="str">
        <f t="shared" si="2"/>
        <v>BC</v>
      </c>
      <c r="BD1" s="6" t="str">
        <f t="shared" si="2"/>
        <v>BD</v>
      </c>
      <c r="BE1" s="6" t="str">
        <f t="shared" si="2"/>
        <v>BE</v>
      </c>
      <c r="BF1" s="6" t="str">
        <f t="shared" si="2"/>
        <v>BF</v>
      </c>
      <c r="BG1" s="6" t="str">
        <f t="shared" si="2"/>
        <v>BG</v>
      </c>
      <c r="BH1" s="6" t="str">
        <f t="shared" si="2"/>
        <v>BH</v>
      </c>
      <c r="BI1" s="6" t="str">
        <f t="shared" si="2"/>
        <v>BI</v>
      </c>
      <c r="BJ1" s="6" t="str">
        <f t="shared" si="2"/>
        <v>BJ</v>
      </c>
      <c r="BK1" s="6" t="str">
        <f t="shared" si="2"/>
        <v>BK</v>
      </c>
      <c r="BL1" s="6" t="str">
        <f t="shared" si="2"/>
        <v>BL</v>
      </c>
      <c r="BM1" s="6" t="str">
        <f t="shared" si="2"/>
        <v>BM</v>
      </c>
      <c r="BN1" s="6" t="str">
        <f t="shared" si="2"/>
        <v>BN</v>
      </c>
      <c r="BO1" s="6" t="str">
        <f t="shared" si="2"/>
        <v>BO</v>
      </c>
      <c r="BP1" s="6" t="str">
        <f t="shared" si="2"/>
        <v>BP</v>
      </c>
      <c r="BQ1" s="6" t="str">
        <f t="shared" si="2"/>
        <v>BQ</v>
      </c>
      <c r="BR1" s="3"/>
      <c r="BS1" s="2" t="str">
        <f>SUBSTITUTE(ADDRESS(1,COLUMN(),4),"1","")</f>
        <v>BS</v>
      </c>
      <c r="BT1" s="2" t="str">
        <f>SUBSTITUTE(ADDRESS(1,COLUMN(),4),"1","")</f>
        <v>BT</v>
      </c>
      <c r="BU1" s="2" t="str">
        <f>SUBSTITUTE(ADDRESS(1,COLUMN(),4),"1","")</f>
        <v>BU</v>
      </c>
      <c r="BV1" s="2" t="str">
        <f>SUBSTITUTE(ADDRESS(1,COLUMN(),4),"1","")</f>
        <v>BV</v>
      </c>
      <c r="BW1" s="2" t="str">
        <f>SUBSTITUTE(ADDRESS(1,COLUMN(),4),"1","")</f>
        <v>BW</v>
      </c>
      <c r="BX1" s="3"/>
      <c r="BY1" s="10">
        <v>1</v>
      </c>
      <c r="BZ1" s="11" t="str">
        <f>SUBSTITUTE(ADDRESS(1,COLUMN(),4),"1","")</f>
        <v>BZ</v>
      </c>
      <c r="CA1" s="12" t="str">
        <f>SUBSTITUTE(ADDRESS(1,COLUMN(),4),"1","")</f>
        <v>CA</v>
      </c>
    </row>
    <row r="2" spans="1:79" ht="15.75" thickBot="1">
      <c r="A2" s="3"/>
      <c r="B2" s="13">
        <f t="shared" ref="B2:AM2" ca="1" si="3">CELL("largeur",B2)</f>
        <v>3</v>
      </c>
      <c r="C2" s="13">
        <f t="shared" ca="1" si="3"/>
        <v>6</v>
      </c>
      <c r="D2" s="13">
        <f t="shared" ca="1" si="3"/>
        <v>8</v>
      </c>
      <c r="E2" s="13">
        <f t="shared" ca="1" si="3"/>
        <v>8</v>
      </c>
      <c r="F2" s="13">
        <f t="shared" ca="1" si="3"/>
        <v>8</v>
      </c>
      <c r="G2" s="13">
        <f t="shared" ca="1" si="3"/>
        <v>56</v>
      </c>
      <c r="H2" s="13">
        <f t="shared" ca="1" si="3"/>
        <v>7</v>
      </c>
      <c r="I2" s="13">
        <f t="shared" ca="1" si="3"/>
        <v>11</v>
      </c>
      <c r="J2" s="13">
        <f t="shared" ca="1" si="3"/>
        <v>10</v>
      </c>
      <c r="K2" s="13">
        <f t="shared" ca="1" si="3"/>
        <v>10</v>
      </c>
      <c r="L2" s="13">
        <f t="shared" ca="1" si="3"/>
        <v>10</v>
      </c>
      <c r="M2" s="13">
        <f t="shared" ca="1" si="3"/>
        <v>10</v>
      </c>
      <c r="N2" s="13">
        <f t="shared" ca="1" si="3"/>
        <v>10</v>
      </c>
      <c r="O2" s="13">
        <f t="shared" ca="1" si="3"/>
        <v>10</v>
      </c>
      <c r="P2" s="13">
        <f t="shared" ca="1" si="3"/>
        <v>10</v>
      </c>
      <c r="Q2" s="13">
        <f t="shared" ca="1" si="3"/>
        <v>10</v>
      </c>
      <c r="R2" s="13">
        <f t="shared" ca="1" si="3"/>
        <v>9</v>
      </c>
      <c r="S2" s="13">
        <f t="shared" ca="1" si="3"/>
        <v>9</v>
      </c>
      <c r="T2" s="13">
        <f t="shared" ca="1" si="3"/>
        <v>14</v>
      </c>
      <c r="U2" s="13">
        <f t="shared" ca="1" si="3"/>
        <v>20</v>
      </c>
      <c r="V2" s="13">
        <f t="shared" ca="1" si="3"/>
        <v>10</v>
      </c>
      <c r="W2" s="13">
        <f t="shared" ca="1" si="3"/>
        <v>10</v>
      </c>
      <c r="X2" s="13">
        <f t="shared" ca="1" si="3"/>
        <v>10</v>
      </c>
      <c r="Y2" s="13">
        <f t="shared" ca="1" si="3"/>
        <v>10</v>
      </c>
      <c r="Z2" s="13">
        <f t="shared" ca="1" si="3"/>
        <v>10</v>
      </c>
      <c r="AA2" s="13">
        <f t="shared" ca="1" si="3"/>
        <v>10</v>
      </c>
      <c r="AB2" s="13">
        <f t="shared" ca="1" si="3"/>
        <v>10</v>
      </c>
      <c r="AC2" s="13">
        <f t="shared" ca="1" si="3"/>
        <v>10</v>
      </c>
      <c r="AD2" s="13">
        <f t="shared" ca="1" si="3"/>
        <v>10</v>
      </c>
      <c r="AE2" s="13">
        <f t="shared" ca="1" si="3"/>
        <v>10</v>
      </c>
      <c r="AF2" s="13">
        <f t="shared" ca="1" si="3"/>
        <v>10</v>
      </c>
      <c r="AG2" s="13">
        <f t="shared" ca="1" si="3"/>
        <v>10</v>
      </c>
      <c r="AH2" s="13">
        <f t="shared" ca="1" si="3"/>
        <v>10</v>
      </c>
      <c r="AI2" s="13">
        <f t="shared" ca="1" si="3"/>
        <v>29</v>
      </c>
      <c r="AJ2" s="13">
        <f t="shared" ca="1" si="3"/>
        <v>12</v>
      </c>
      <c r="AK2" s="13">
        <f t="shared" ca="1" si="3"/>
        <v>9</v>
      </c>
      <c r="AL2" s="13">
        <f t="shared" ca="1" si="3"/>
        <v>11</v>
      </c>
      <c r="AM2" s="13">
        <f t="shared" ca="1" si="3"/>
        <v>17</v>
      </c>
      <c r="AN2" s="3"/>
      <c r="AO2" s="4"/>
      <c r="AP2" s="5"/>
      <c r="AQ2" s="3"/>
      <c r="AR2" s="14">
        <f t="shared" ref="AR2:AY2" ca="1" si="4">CELL("largeur",AR2)</f>
        <v>9</v>
      </c>
      <c r="AS2" s="14">
        <f t="shared" ca="1" si="4"/>
        <v>12</v>
      </c>
      <c r="AT2" s="14">
        <f t="shared" ca="1" si="4"/>
        <v>12</v>
      </c>
      <c r="AU2" s="14">
        <f t="shared" ca="1" si="4"/>
        <v>3</v>
      </c>
      <c r="AV2" s="14">
        <f t="shared" ca="1" si="4"/>
        <v>9</v>
      </c>
      <c r="AW2" s="14">
        <f t="shared" ca="1" si="4"/>
        <v>12</v>
      </c>
      <c r="AX2" s="14">
        <f t="shared" ca="1" si="4"/>
        <v>13</v>
      </c>
      <c r="AY2" s="14">
        <f t="shared" ca="1" si="4"/>
        <v>40</v>
      </c>
      <c r="AZ2" s="3"/>
      <c r="BA2" s="2910">
        <v>5</v>
      </c>
      <c r="BB2" s="14">
        <v>9</v>
      </c>
      <c r="BC2" s="14">
        <v>7</v>
      </c>
      <c r="BD2" s="14">
        <v>103</v>
      </c>
      <c r="BE2" s="14">
        <v>11</v>
      </c>
      <c r="BF2" s="14">
        <v>10</v>
      </c>
      <c r="BG2" s="14">
        <v>9</v>
      </c>
      <c r="BH2" s="14">
        <v>3</v>
      </c>
      <c r="BI2" s="14">
        <v>102</v>
      </c>
      <c r="BJ2" s="14">
        <v>6</v>
      </c>
      <c r="BK2" s="14">
        <v>4</v>
      </c>
      <c r="BL2" s="14">
        <v>10</v>
      </c>
      <c r="BM2" s="14">
        <v>10</v>
      </c>
      <c r="BN2" s="14">
        <v>10</v>
      </c>
      <c r="BO2" s="14">
        <v>10</v>
      </c>
      <c r="BP2" s="2910">
        <v>15</v>
      </c>
      <c r="BQ2" s="2910">
        <v>11</v>
      </c>
      <c r="BR2" s="3"/>
      <c r="BS2" s="15">
        <v>19</v>
      </c>
      <c r="BT2" s="15">
        <v>18</v>
      </c>
      <c r="BU2" s="15">
        <v>25</v>
      </c>
      <c r="BV2" s="15">
        <v>16</v>
      </c>
      <c r="BW2" s="15">
        <v>29</v>
      </c>
      <c r="BX2" s="3"/>
      <c r="BY2" s="10">
        <v>1</v>
      </c>
      <c r="BZ2" s="16" t="s">
        <v>0</v>
      </c>
      <c r="CA2" s="17"/>
    </row>
    <row r="3" spans="1:79" ht="15.75" customHeight="1" thickBot="1">
      <c r="A3" s="3"/>
      <c r="B3" s="2463"/>
      <c r="C3" s="2463"/>
      <c r="D3" s="2463"/>
      <c r="E3" s="2463"/>
      <c r="F3" s="2463"/>
      <c r="G3" s="2463"/>
      <c r="H3" s="2463"/>
      <c r="I3" s="2463"/>
      <c r="J3" s="2455"/>
      <c r="K3" s="2455"/>
      <c r="L3" s="2455"/>
      <c r="M3" s="2455"/>
      <c r="N3" s="2455"/>
      <c r="O3" s="2455"/>
      <c r="P3" s="2455"/>
      <c r="Q3" s="2455"/>
      <c r="R3" s="2455"/>
      <c r="S3" s="2455"/>
      <c r="T3" s="2455"/>
      <c r="U3" s="2455"/>
      <c r="V3" s="19"/>
      <c r="W3" s="19"/>
      <c r="X3" s="19"/>
      <c r="Y3" s="19"/>
      <c r="Z3" s="19"/>
      <c r="AA3" s="22"/>
      <c r="AB3" s="22"/>
      <c r="AC3" s="22"/>
      <c r="AD3" s="22"/>
      <c r="AE3" s="22"/>
      <c r="AF3" s="22"/>
      <c r="AG3" s="22"/>
      <c r="AH3" s="22"/>
      <c r="AI3" s="22"/>
      <c r="AJ3" s="3"/>
      <c r="AK3" s="3"/>
      <c r="AL3" s="3"/>
      <c r="AM3" s="23" t="s">
        <v>1</v>
      </c>
      <c r="AN3" s="3"/>
      <c r="AO3" s="4"/>
      <c r="AP3" s="5"/>
      <c r="AQ3" s="3"/>
      <c r="AR3" s="24"/>
      <c r="AS3" s="24"/>
      <c r="AT3" s="24"/>
      <c r="AU3" s="24"/>
      <c r="AV3" s="24"/>
      <c r="AW3" s="24"/>
      <c r="AX3" s="24"/>
      <c r="AY3" s="24"/>
      <c r="AZ3" s="3"/>
      <c r="BA3" s="2911" t="s">
        <v>24</v>
      </c>
      <c r="BB3" s="2912"/>
      <c r="BC3" s="2912"/>
      <c r="BD3" s="4841" t="s">
        <v>4334</v>
      </c>
      <c r="BE3" s="4841"/>
      <c r="BF3" s="4841"/>
      <c r="BG3" s="4841"/>
      <c r="BH3" s="2913"/>
      <c r="BI3" s="2913"/>
      <c r="BJ3" s="2913"/>
      <c r="BK3" s="2913"/>
      <c r="BL3" s="2913"/>
      <c r="BM3" s="2913"/>
      <c r="BN3" s="2913"/>
      <c r="BO3" s="2913"/>
      <c r="BP3" s="2913"/>
      <c r="BQ3" s="2914"/>
      <c r="BR3" s="3"/>
      <c r="BS3" s="13">
        <f ca="1">CELL("largeur",BS3)</f>
        <v>43</v>
      </c>
      <c r="BT3" s="13">
        <f ca="1">CELL("largeur",BT3)</f>
        <v>18</v>
      </c>
      <c r="BU3" s="13">
        <f ca="1">CELL("largeur",BU3)</f>
        <v>19</v>
      </c>
      <c r="BV3" s="13">
        <f ca="1">CELL("largeur",BV3)</f>
        <v>16</v>
      </c>
      <c r="BW3" s="13">
        <f ca="1">CELL("largeur",BW3)</f>
        <v>29</v>
      </c>
      <c r="BX3" s="3"/>
      <c r="BY3" s="10">
        <v>1</v>
      </c>
      <c r="BZ3" s="27">
        <f ca="1">COUNTA(A1:BY409) + COUNTBLANK(A1:BY409)</f>
        <v>33441</v>
      </c>
      <c r="CA3" s="28" t="str">
        <f>"cellules entre -cells -celdas  "&amp;" " &amp;A1&amp;" et  "&amp;BY409</f>
        <v>cellules entre -cells -celdas   A1 et  BY409</v>
      </c>
    </row>
    <row r="4" spans="1:79" ht="24" thickBot="1">
      <c r="A4" s="3"/>
      <c r="B4" s="4862"/>
      <c r="C4" s="2473"/>
      <c r="D4" s="2473"/>
      <c r="E4" s="2473"/>
      <c r="F4" s="2473"/>
      <c r="G4" s="2473"/>
      <c r="H4" s="2473"/>
      <c r="I4" s="2473"/>
      <c r="J4" s="4986" t="s">
        <v>4058</v>
      </c>
      <c r="K4" s="4986"/>
      <c r="L4" s="4986"/>
      <c r="M4" s="4986"/>
      <c r="N4" s="4986"/>
      <c r="O4" s="4986"/>
      <c r="P4" s="4986"/>
      <c r="Q4" s="4986"/>
      <c r="R4" s="4986"/>
      <c r="S4" s="4986"/>
      <c r="T4" s="4986"/>
      <c r="U4" s="4986"/>
      <c r="V4" s="4986"/>
      <c r="W4" s="4986"/>
      <c r="X4" s="4986"/>
      <c r="Y4" s="4986"/>
      <c r="Z4" s="4986"/>
      <c r="AA4" s="4986"/>
      <c r="AB4" s="4986"/>
      <c r="AC4" s="4986"/>
      <c r="AD4" s="4986"/>
      <c r="AE4" s="4987"/>
      <c r="AF4" s="20"/>
      <c r="AG4" s="20"/>
      <c r="AH4" s="20"/>
      <c r="AI4" s="29"/>
      <c r="AJ4" s="29"/>
      <c r="AK4" s="29"/>
      <c r="AL4" s="29"/>
      <c r="AM4" s="30" t="str">
        <f t="array" aca="1" ref="AM4" ca="1">IF(COUNTIF(B2:AM2,"&gt;0.5")=0,"Aucune",COUNTIF(B2:AM2,"&lt;0.5") &amp; " " &amp; IF(COUNTIF(B2:AM2,"&lt;0.5")&gt;1,"colonnes masquées","colonne masquée") &amp; " " &amp; _xlfn.TEXTJOIN(" ", TRUE, IF(B2:AM2&lt;0.5,B1:AM1,"")))&amp;" "</f>
        <v xml:space="preserve">0 colonne masquée  </v>
      </c>
      <c r="AN4" s="3"/>
      <c r="AO4" s="4"/>
      <c r="AP4" s="31" t="s">
        <v>3</v>
      </c>
      <c r="AQ4" s="3"/>
      <c r="AR4" s="32"/>
      <c r="AS4" s="33"/>
      <c r="AT4" s="33"/>
      <c r="AU4" s="33"/>
      <c r="AV4" s="33"/>
      <c r="AW4" s="33"/>
      <c r="AX4" s="33"/>
      <c r="AY4" s="33"/>
      <c r="AZ4" s="3"/>
      <c r="BA4" s="2911" t="s">
        <v>24</v>
      </c>
      <c r="BB4" s="2915"/>
      <c r="BC4" s="2915"/>
      <c r="BD4" s="4842"/>
      <c r="BE4" s="4842"/>
      <c r="BF4" s="4842"/>
      <c r="BG4" s="4842"/>
      <c r="BH4" s="2916"/>
      <c r="BI4" s="2916"/>
      <c r="BJ4" s="2916"/>
      <c r="BK4" s="2916"/>
      <c r="BL4" s="2916"/>
      <c r="BM4" s="2916"/>
      <c r="BN4" s="2916"/>
      <c r="BO4" s="2916"/>
      <c r="BP4" s="2916"/>
      <c r="BQ4" s="2917"/>
      <c r="BR4" s="3"/>
      <c r="BX4" s="3"/>
      <c r="BY4" s="10">
        <v>1</v>
      </c>
      <c r="BZ4" s="27">
        <f ca="1">COUNTA(A1:BY409)</f>
        <v>5775</v>
      </c>
      <c r="CA4" s="28" t="s">
        <v>4</v>
      </c>
    </row>
    <row r="5" spans="1:79" ht="23.25" customHeight="1">
      <c r="A5" s="3"/>
      <c r="B5" s="4863"/>
      <c r="C5" s="2474"/>
      <c r="D5" s="2474"/>
      <c r="E5" s="2474"/>
      <c r="F5" s="2474"/>
      <c r="G5" s="2474"/>
      <c r="H5" s="2474"/>
      <c r="I5" s="2474"/>
      <c r="J5" s="4988" t="s">
        <v>3905</v>
      </c>
      <c r="K5" s="4988"/>
      <c r="L5" s="4988"/>
      <c r="M5" s="4988"/>
      <c r="N5" s="4988"/>
      <c r="O5" s="4988"/>
      <c r="P5" s="4988"/>
      <c r="Q5" s="4988"/>
      <c r="R5" s="4988"/>
      <c r="S5" s="4988"/>
      <c r="T5" s="4988"/>
      <c r="U5" s="4988"/>
      <c r="V5" s="4988"/>
      <c r="W5" s="4988"/>
      <c r="X5" s="4988"/>
      <c r="Y5" s="4988"/>
      <c r="Z5" s="4988"/>
      <c r="AA5" s="4988"/>
      <c r="AB5" s="4988"/>
      <c r="AC5" s="4988"/>
      <c r="AD5" s="4988"/>
      <c r="AE5" s="4989"/>
      <c r="AF5" s="25"/>
      <c r="AG5" s="36"/>
      <c r="AH5" s="36"/>
      <c r="AI5" s="2184"/>
      <c r="AJ5" s="2184" t="s">
        <v>3613</v>
      </c>
      <c r="AK5" s="35">
        <f ca="1">COUNTIF(B2:AM2,"&gt;0,5")</f>
        <v>0</v>
      </c>
      <c r="AL5" s="36" t="s">
        <v>5</v>
      </c>
      <c r="AM5" s="2157"/>
      <c r="AN5" s="3"/>
      <c r="AO5" s="37"/>
      <c r="AP5" s="38" t="str">
        <f>AP8-SUBTOTAL(103,AO11:AO136)&amp;" "&amp;"Lignes masquées"</f>
        <v>0 Lignes masquées</v>
      </c>
      <c r="AQ5" s="3"/>
      <c r="AR5" s="4867" t="s">
        <v>6</v>
      </c>
      <c r="AS5" s="4868"/>
      <c r="AT5" s="4868"/>
      <c r="AU5" s="4868"/>
      <c r="AV5" s="4868"/>
      <c r="AW5" s="4868"/>
      <c r="AX5" s="4868"/>
      <c r="AY5" s="4869"/>
      <c r="AZ5" s="3"/>
      <c r="BA5" s="2911" t="s">
        <v>24</v>
      </c>
      <c r="BB5" s="2915"/>
      <c r="BC5" s="2915"/>
      <c r="BD5" s="4842"/>
      <c r="BE5" s="4842"/>
      <c r="BF5" s="4842"/>
      <c r="BG5" s="4842"/>
      <c r="BH5" s="2918"/>
      <c r="BI5" s="4843" t="s">
        <v>4345</v>
      </c>
      <c r="BJ5" s="2918"/>
      <c r="BK5" s="2918"/>
      <c r="BL5" s="2918"/>
      <c r="BM5" s="2918"/>
      <c r="BN5" s="2918"/>
      <c r="BO5" s="2918"/>
      <c r="BP5" s="2919"/>
      <c r="BQ5" s="2920"/>
      <c r="BR5" s="3"/>
      <c r="BS5" s="4823" t="s">
        <v>4059</v>
      </c>
      <c r="BT5" s="4824"/>
      <c r="BU5" s="4824"/>
      <c r="BV5" s="4824"/>
      <c r="BW5" s="4825"/>
      <c r="BX5" s="3"/>
      <c r="BY5" s="10">
        <v>1</v>
      </c>
      <c r="BZ5" s="27">
        <f ca="1">COUNTBLANK(A1:BY409)</f>
        <v>27666</v>
      </c>
      <c r="CA5" s="28" t="s">
        <v>8</v>
      </c>
    </row>
    <row r="6" spans="1:79" ht="27" customHeight="1" thickBot="1">
      <c r="A6" s="3"/>
      <c r="B6" s="4864"/>
      <c r="C6" s="2475"/>
      <c r="D6" s="2475"/>
      <c r="E6" s="2475"/>
      <c r="F6" s="2475"/>
      <c r="G6" s="2475"/>
      <c r="H6" s="2475"/>
      <c r="I6" s="2475"/>
      <c r="J6" s="4731" t="s">
        <v>4330</v>
      </c>
      <c r="K6" s="4731"/>
      <c r="L6" s="4731"/>
      <c r="M6" s="4731"/>
      <c r="N6" s="4731"/>
      <c r="O6" s="4731"/>
      <c r="P6" s="4731"/>
      <c r="Q6" s="4731"/>
      <c r="R6" s="4731"/>
      <c r="S6" s="4731"/>
      <c r="T6" s="4731"/>
      <c r="U6" s="4731"/>
      <c r="V6" s="4731"/>
      <c r="W6" s="4731"/>
      <c r="X6" s="4731"/>
      <c r="Y6" s="4731"/>
      <c r="Z6" s="4731"/>
      <c r="AA6" s="4732"/>
      <c r="AB6" s="4732"/>
      <c r="AC6" s="4732"/>
      <c r="AD6" s="4732"/>
      <c r="AE6" s="4733"/>
      <c r="AF6" s="36"/>
      <c r="AG6" s="36"/>
      <c r="AH6" s="25"/>
      <c r="AI6" s="2157"/>
      <c r="AJ6" s="2157"/>
      <c r="AK6" s="2157"/>
      <c r="AL6" s="2157"/>
      <c r="AM6" s="2186" t="s">
        <v>4060</v>
      </c>
      <c r="AN6" s="3"/>
      <c r="AO6" s="5"/>
      <c r="AP6" s="45" t="str">
        <f>COUNTIF(AO11:AO136,"A")&amp;" "&amp;"Lignes"&amp;" "&amp;"A"</f>
        <v>48 Lignes A</v>
      </c>
      <c r="AQ6" s="3"/>
      <c r="AR6" s="4870"/>
      <c r="AS6" s="4871"/>
      <c r="AT6" s="4871"/>
      <c r="AU6" s="4871"/>
      <c r="AV6" s="4871"/>
      <c r="AW6" s="4871"/>
      <c r="AX6" s="4871"/>
      <c r="AY6" s="4872"/>
      <c r="AZ6" s="3"/>
      <c r="BA6" s="2911" t="s">
        <v>24</v>
      </c>
      <c r="BB6" s="2976" t="s">
        <v>4335</v>
      </c>
      <c r="BC6" s="2915"/>
      <c r="BD6" s="2916"/>
      <c r="BE6" s="2916"/>
      <c r="BF6" s="2916"/>
      <c r="BG6" s="2921"/>
      <c r="BH6" s="2918"/>
      <c r="BI6" s="4843"/>
      <c r="BJ6" s="2918"/>
      <c r="BK6" s="2918"/>
      <c r="BL6" s="2918"/>
      <c r="BM6" s="2918"/>
      <c r="BN6" s="2918"/>
      <c r="BO6" s="2918"/>
      <c r="BP6" s="2919"/>
      <c r="BQ6" s="2920"/>
      <c r="BR6" s="3"/>
      <c r="BS6" s="4826"/>
      <c r="BT6" s="4827"/>
      <c r="BU6" s="4827"/>
      <c r="BV6" s="4827"/>
      <c r="BW6" s="4828"/>
      <c r="BX6" s="3"/>
      <c r="BY6" s="10">
        <v>1</v>
      </c>
      <c r="BZ6" s="27">
        <f>SUM(BY1:BY407)+2</f>
        <v>409</v>
      </c>
      <c r="CA6" s="28" t="s">
        <v>11</v>
      </c>
    </row>
    <row r="7" spans="1:79" ht="24" thickBot="1">
      <c r="A7" s="3"/>
      <c r="B7" s="4724"/>
      <c r="C7" s="4724"/>
      <c r="D7" s="4724"/>
      <c r="E7" s="4724"/>
      <c r="F7" s="4724"/>
      <c r="G7" s="4724"/>
      <c r="H7" s="4724"/>
      <c r="I7" s="4724"/>
      <c r="J7" s="4727"/>
      <c r="K7" s="4727"/>
      <c r="L7" s="4728"/>
      <c r="M7" s="4728"/>
      <c r="N7" s="4728"/>
      <c r="O7" s="4728"/>
      <c r="P7" s="4729"/>
      <c r="Q7" s="4729"/>
      <c r="R7" s="4730"/>
      <c r="S7" s="4730"/>
      <c r="T7" s="4730"/>
      <c r="U7" s="4730"/>
      <c r="V7" s="4730"/>
      <c r="W7" s="4730"/>
      <c r="X7" s="25"/>
      <c r="Y7" s="25"/>
      <c r="Z7" s="25" t="s">
        <v>13</v>
      </c>
      <c r="AA7" s="25"/>
      <c r="AB7" s="25"/>
      <c r="AC7" s="25"/>
      <c r="AD7" s="25"/>
      <c r="AE7" s="25"/>
      <c r="AF7" s="51"/>
      <c r="AG7" s="25"/>
      <c r="AH7" s="25"/>
      <c r="AI7" s="2157"/>
      <c r="AJ7" s="2157"/>
      <c r="AK7" s="2157"/>
      <c r="AL7" s="51" t="s">
        <v>14</v>
      </c>
      <c r="AM7" s="1" t="str">
        <f>$BY$409</f>
        <v>BY409</v>
      </c>
      <c r="AN7" s="3"/>
      <c r="AO7" s="5"/>
      <c r="AP7" s="45" t="str">
        <f>COUNTIF(AO11:AO136,"►")&amp;" "&amp;"Lignes"&amp;" "&amp;"►"</f>
        <v>78 Lignes ►</v>
      </c>
      <c r="AQ7" s="3"/>
      <c r="AR7" s="4873" t="s">
        <v>15</v>
      </c>
      <c r="AS7" s="4874"/>
      <c r="AT7" s="4874"/>
      <c r="AU7" s="4874"/>
      <c r="AV7" s="4874"/>
      <c r="AW7" s="4874"/>
      <c r="AX7" s="4874"/>
      <c r="AY7" s="4875"/>
      <c r="AZ7" s="3"/>
      <c r="BA7" s="2911" t="s">
        <v>24</v>
      </c>
      <c r="BB7" s="25"/>
      <c r="BC7" s="25"/>
      <c r="BD7" s="2922"/>
      <c r="BE7" s="2922"/>
      <c r="BF7" s="2922"/>
      <c r="BG7" s="2922"/>
      <c r="BH7" s="2905"/>
      <c r="BI7" s="2431" t="s">
        <v>4344</v>
      </c>
      <c r="BJ7" s="2923">
        <f ca="1">SUM(T2:AB2)</f>
        <v>104</v>
      </c>
      <c r="BK7" s="2905"/>
      <c r="BL7" s="2905"/>
      <c r="BM7" s="2905"/>
      <c r="BN7" s="2905"/>
      <c r="BO7" s="2905"/>
      <c r="BP7" s="2924"/>
      <c r="BQ7" s="2925"/>
      <c r="BR7" s="3"/>
      <c r="BS7" s="2358" t="str">
        <f>ADDRESS(ROW(R12),COLUMN(R12),4)</f>
        <v>R12</v>
      </c>
      <c r="BT7" s="2407" t="s">
        <v>3819</v>
      </c>
      <c r="BU7" s="43"/>
      <c r="BV7" s="43"/>
      <c r="BW7" s="162"/>
      <c r="BX7" s="3"/>
      <c r="BY7" s="10">
        <v>1</v>
      </c>
      <c r="BZ7" s="27">
        <f>SUM(A409:BX409)+1</f>
        <v>60</v>
      </c>
      <c r="CA7" s="28" t="s">
        <v>18</v>
      </c>
    </row>
    <row r="8" spans="1:79" ht="15" customHeight="1">
      <c r="A8" s="3"/>
      <c r="B8" s="4725"/>
      <c r="C8" s="4725"/>
      <c r="D8" s="4725"/>
      <c r="E8" s="4725"/>
      <c r="F8" s="4725"/>
      <c r="G8" s="4725"/>
      <c r="H8" s="4725"/>
      <c r="I8" s="4725"/>
      <c r="J8" s="4876" t="s">
        <v>3900</v>
      </c>
      <c r="K8" s="4877"/>
      <c r="L8" s="4877"/>
      <c r="M8" s="4877"/>
      <c r="N8" s="4877"/>
      <c r="O8" s="4877"/>
      <c r="P8" s="4877"/>
      <c r="Q8" s="4877"/>
      <c r="R8" s="4877"/>
      <c r="S8" s="4877"/>
      <c r="T8" s="4877"/>
      <c r="U8" s="4877"/>
      <c r="V8" s="4877"/>
      <c r="W8" s="4877"/>
      <c r="X8" s="4877"/>
      <c r="Y8" s="4877"/>
      <c r="Z8" s="4877"/>
      <c r="AA8" s="4877"/>
      <c r="AB8" s="4877"/>
      <c r="AC8" s="4877"/>
      <c r="AD8" s="4877"/>
      <c r="AE8" s="4877"/>
      <c r="AF8" s="4877"/>
      <c r="AG8" s="4877"/>
      <c r="AH8" s="4877"/>
      <c r="AI8" s="4877"/>
      <c r="AJ8" s="4877"/>
      <c r="AK8" s="4877"/>
      <c r="AL8" s="4877"/>
      <c r="AM8" s="4878"/>
      <c r="AN8" s="3"/>
      <c r="AO8" s="5"/>
      <c r="AP8" s="4983">
        <f>ROWS(AO11:AO136)</f>
        <v>126</v>
      </c>
      <c r="AQ8" s="3"/>
      <c r="AR8" s="57"/>
      <c r="AS8" s="4882" t="s">
        <v>19</v>
      </c>
      <c r="AT8" s="4882"/>
      <c r="AU8" s="4882"/>
      <c r="AV8" s="4882"/>
      <c r="AW8" s="4882"/>
      <c r="AX8" s="4882"/>
      <c r="AY8" s="4883"/>
      <c r="AZ8" s="3"/>
      <c r="BA8" s="2911" t="s">
        <v>24</v>
      </c>
      <c r="BB8" s="25"/>
      <c r="BC8" s="25"/>
      <c r="BD8" s="25"/>
      <c r="BE8" s="2905"/>
      <c r="BF8" s="2905"/>
      <c r="BG8" s="2905"/>
      <c r="BH8" s="2905"/>
      <c r="BI8" s="4844" t="str">
        <f ca="1">"Largeur de cette colonne : " &amp; BI2 &amp; IF(BI2 &gt; BJ7, " - Colonne trop large de " &amp; (BI2 - BJ7), IF(BJ7 &gt; BI2, " - Élargissez la colonne à " &amp; BJ7, ""))</f>
        <v>Largeur de cette colonne : 102 - Élargissez la colonne à 104</v>
      </c>
      <c r="BJ8" s="2905"/>
      <c r="BK8" s="2905"/>
      <c r="BL8" s="2905"/>
      <c r="BM8" s="2905"/>
      <c r="BN8" s="2905"/>
      <c r="BO8" s="2905"/>
      <c r="BP8" s="2924"/>
      <c r="BQ8" s="2925"/>
      <c r="BR8" s="3"/>
      <c r="BS8" s="2359"/>
      <c r="BT8" s="2407"/>
      <c r="BU8" s="43"/>
      <c r="BV8" s="43"/>
      <c r="BW8" s="162"/>
      <c r="BX8" s="3"/>
      <c r="BY8" s="10">
        <v>1</v>
      </c>
    </row>
    <row r="9" spans="1:79" ht="15.75" customHeight="1" thickBot="1">
      <c r="A9" s="3"/>
      <c r="B9" s="4725"/>
      <c r="C9" s="4725"/>
      <c r="D9" s="4725"/>
      <c r="E9" s="4725"/>
      <c r="F9" s="4725"/>
      <c r="G9" s="4725"/>
      <c r="H9" s="4725"/>
      <c r="I9" s="4725"/>
      <c r="J9" s="4879"/>
      <c r="K9" s="4880"/>
      <c r="L9" s="4880"/>
      <c r="M9" s="4880"/>
      <c r="N9" s="4880"/>
      <c r="O9" s="4880"/>
      <c r="P9" s="4880"/>
      <c r="Q9" s="4880"/>
      <c r="R9" s="4880"/>
      <c r="S9" s="4880"/>
      <c r="T9" s="4880"/>
      <c r="U9" s="4880"/>
      <c r="V9" s="4880"/>
      <c r="W9" s="4880"/>
      <c r="X9" s="4880"/>
      <c r="Y9" s="4880"/>
      <c r="Z9" s="4880"/>
      <c r="AA9" s="4880"/>
      <c r="AB9" s="4880"/>
      <c r="AC9" s="4880"/>
      <c r="AD9" s="4880"/>
      <c r="AE9" s="4880"/>
      <c r="AF9" s="4880"/>
      <c r="AG9" s="4880"/>
      <c r="AH9" s="4880"/>
      <c r="AI9" s="4880"/>
      <c r="AJ9" s="4880"/>
      <c r="AK9" s="4880"/>
      <c r="AL9" s="4880"/>
      <c r="AM9" s="4881"/>
      <c r="AN9" s="3"/>
      <c r="AO9" s="5"/>
      <c r="AP9" s="4984"/>
      <c r="AQ9" s="3"/>
      <c r="AR9" s="58"/>
      <c r="AS9" s="34"/>
      <c r="AT9" s="34"/>
      <c r="AU9" s="34"/>
      <c r="AV9" s="34"/>
      <c r="AW9" s="34"/>
      <c r="AX9" s="34"/>
      <c r="AY9" s="59"/>
      <c r="AZ9" s="3"/>
      <c r="BA9" s="2911" t="s">
        <v>24</v>
      </c>
      <c r="BB9" s="25"/>
      <c r="BC9" s="25"/>
      <c r="BD9" s="25"/>
      <c r="BE9" s="2905"/>
      <c r="BF9" s="2905"/>
      <c r="BG9" s="2905"/>
      <c r="BH9" s="2905"/>
      <c r="BI9" s="4844"/>
      <c r="BJ9" s="2905"/>
      <c r="BK9" s="2905"/>
      <c r="BL9" s="2905"/>
      <c r="BM9" s="2905"/>
      <c r="BN9" s="2905"/>
      <c r="BO9" s="2905"/>
      <c r="BP9" s="2924"/>
      <c r="BQ9" s="2925"/>
      <c r="BR9" s="3"/>
      <c r="BS9" s="2358" t="str">
        <f>ADDRESS(ROW(R14),COLUMN(R14),4)</f>
        <v>R14</v>
      </c>
      <c r="BT9" s="2407" t="s">
        <v>3820</v>
      </c>
      <c r="BU9" s="43"/>
      <c r="BV9" s="43"/>
      <c r="BW9" s="162"/>
      <c r="BX9" s="3"/>
      <c r="BY9" s="10">
        <v>1</v>
      </c>
    </row>
    <row r="10" spans="1:79" ht="19.5" customHeight="1" thickBot="1">
      <c r="A10" s="3"/>
      <c r="B10" s="4726">
        <v>1</v>
      </c>
      <c r="C10" s="4726">
        <v>2</v>
      </c>
      <c r="D10" s="4726">
        <v>3</v>
      </c>
      <c r="E10" s="4726">
        <v>4</v>
      </c>
      <c r="F10" s="4726">
        <v>5</v>
      </c>
      <c r="G10" s="4726">
        <v>6</v>
      </c>
      <c r="H10" s="4726">
        <v>7</v>
      </c>
      <c r="I10" s="4726">
        <v>8</v>
      </c>
      <c r="J10" s="2157">
        <v>9</v>
      </c>
      <c r="K10" s="2157">
        <v>10</v>
      </c>
      <c r="L10" s="2157">
        <v>11</v>
      </c>
      <c r="M10" s="2157">
        <v>12</v>
      </c>
      <c r="N10" s="2157">
        <v>13</v>
      </c>
      <c r="O10" s="2157">
        <v>14</v>
      </c>
      <c r="P10" s="2157">
        <v>15</v>
      </c>
      <c r="Q10" s="2157">
        <v>16</v>
      </c>
      <c r="R10" s="2157">
        <v>17</v>
      </c>
      <c r="S10" s="2157">
        <v>18</v>
      </c>
      <c r="T10" s="2157">
        <v>19</v>
      </c>
      <c r="U10" s="2157">
        <v>20</v>
      </c>
      <c r="V10" s="2157">
        <v>21</v>
      </c>
      <c r="W10" s="2157">
        <v>22</v>
      </c>
      <c r="X10" s="2157">
        <v>23</v>
      </c>
      <c r="Y10" s="2157">
        <v>24</v>
      </c>
      <c r="Z10" s="2157">
        <v>25</v>
      </c>
      <c r="AA10" s="2157">
        <v>26</v>
      </c>
      <c r="AB10" s="2157">
        <v>27</v>
      </c>
      <c r="AC10" s="2157">
        <v>28</v>
      </c>
      <c r="AD10" s="2157">
        <v>29</v>
      </c>
      <c r="AE10" s="2157">
        <v>30</v>
      </c>
      <c r="AF10" s="2157">
        <v>31</v>
      </c>
      <c r="AG10" s="2157">
        <v>32</v>
      </c>
      <c r="AH10" s="2157">
        <v>33</v>
      </c>
      <c r="AI10" s="2157">
        <v>34</v>
      </c>
      <c r="AJ10" s="2157">
        <v>35</v>
      </c>
      <c r="AK10" s="2157">
        <v>36</v>
      </c>
      <c r="AL10" s="2157">
        <v>37</v>
      </c>
      <c r="AM10" s="2157">
        <v>38</v>
      </c>
      <c r="AN10" s="3"/>
      <c r="AO10" s="60" t="s">
        <v>24</v>
      </c>
      <c r="AP10" s="61" t="s">
        <v>25</v>
      </c>
      <c r="AQ10" s="3"/>
      <c r="AR10" s="58"/>
      <c r="AS10" s="34"/>
      <c r="AT10" s="34"/>
      <c r="AU10" s="34"/>
      <c r="AV10" s="34"/>
      <c r="AW10" s="34"/>
      <c r="AX10" s="34"/>
      <c r="AY10" s="59"/>
      <c r="AZ10" s="3"/>
      <c r="BA10" s="2911" t="s">
        <v>24</v>
      </c>
      <c r="BB10" s="25"/>
      <c r="BC10" s="25"/>
      <c r="BD10" s="25"/>
      <c r="BE10" s="2905"/>
      <c r="BF10" s="2905"/>
      <c r="BG10" s="2905"/>
      <c r="BH10" s="2905"/>
      <c r="BI10" s="2926" t="str">
        <f>"❶  collez le texte brut à découper colonne "&amp;BD29</f>
        <v>❶  collez le texte brut à découper colonne BD</v>
      </c>
      <c r="BJ10" s="2905"/>
      <c r="BK10" s="2905"/>
      <c r="BL10" s="2905"/>
      <c r="BM10" s="2905"/>
      <c r="BN10" s="2905"/>
      <c r="BO10" s="2905"/>
      <c r="BP10" s="2924"/>
      <c r="BQ10" s="2925"/>
      <c r="BR10" s="3"/>
      <c r="BS10" s="79"/>
      <c r="BT10" s="80"/>
      <c r="BU10" s="43"/>
      <c r="BV10" s="43"/>
      <c r="BW10" s="81"/>
      <c r="BX10" s="3"/>
      <c r="BY10" s="10">
        <v>1</v>
      </c>
    </row>
    <row r="11" spans="1:79" ht="21" customHeight="1">
      <c r="A11" s="3"/>
      <c r="B11" s="64" t="s">
        <v>24</v>
      </c>
      <c r="C11" s="65"/>
      <c r="D11" s="65"/>
      <c r="E11" s="65"/>
      <c r="F11" s="65"/>
      <c r="G11" s="65"/>
      <c r="H11" s="65"/>
      <c r="I11" s="65"/>
      <c r="J11" s="4884" t="str">
        <f>J8</f>
        <v>PLAT MIJOTÉ</v>
      </c>
      <c r="K11" s="4884"/>
      <c r="L11" s="4884"/>
      <c r="M11" s="4884"/>
      <c r="N11" s="4884"/>
      <c r="O11" s="4884"/>
      <c r="P11" s="4884"/>
      <c r="Q11" s="4884"/>
      <c r="R11" s="4884"/>
      <c r="S11" s="4884"/>
      <c r="T11" s="4884"/>
      <c r="U11" s="4884"/>
      <c r="V11" s="4884"/>
      <c r="W11" s="4884"/>
      <c r="X11" s="4884"/>
      <c r="Y11" s="4884"/>
      <c r="Z11" s="4884"/>
      <c r="AA11" s="4884"/>
      <c r="AB11" s="4884"/>
      <c r="AC11" s="4884"/>
      <c r="AD11" s="4884"/>
      <c r="AE11" s="4884"/>
      <c r="AF11" s="4884"/>
      <c r="AG11" s="4884"/>
      <c r="AH11" s="4884"/>
      <c r="AI11" s="4884"/>
      <c r="AJ11" s="4884"/>
      <c r="AK11" s="4884"/>
      <c r="AL11" s="4884"/>
      <c r="AM11" s="4885"/>
      <c r="AN11" s="3"/>
      <c r="AO11" s="72" t="str">
        <f t="shared" ref="AO11" si="5">B12</f>
        <v>A</v>
      </c>
      <c r="AP11" s="66" t="s">
        <v>30</v>
      </c>
      <c r="AQ11" s="3"/>
      <c r="AR11" s="67"/>
      <c r="AS11" s="43"/>
      <c r="AT11" s="43"/>
      <c r="AU11" s="43"/>
      <c r="AV11" s="43"/>
      <c r="AW11" s="43"/>
      <c r="AX11" s="43"/>
      <c r="AY11" s="68"/>
      <c r="AZ11" s="3"/>
      <c r="BA11" s="2911" t="s">
        <v>24</v>
      </c>
      <c r="BB11" s="25"/>
      <c r="BC11" s="25"/>
      <c r="BD11" s="25"/>
      <c r="BE11" s="2905"/>
      <c r="BF11" s="2905"/>
      <c r="BG11" s="2905"/>
      <c r="BH11" s="2905"/>
      <c r="BI11" s="2926" t="s">
        <v>4345</v>
      </c>
      <c r="BJ11" s="2905"/>
      <c r="BK11" s="2905"/>
      <c r="BL11" s="2905"/>
      <c r="BM11" s="2905"/>
      <c r="BN11" s="2905"/>
      <c r="BO11" s="2905"/>
      <c r="BP11" s="2924"/>
      <c r="BQ11" s="2925"/>
      <c r="BR11" s="3"/>
      <c r="BS11" s="2354" t="s">
        <v>3821</v>
      </c>
      <c r="BT11" s="2380"/>
      <c r="BU11" s="2380"/>
      <c r="BV11" s="2380"/>
      <c r="BW11" s="2381"/>
      <c r="BX11" s="3"/>
      <c r="BY11" s="10">
        <v>1</v>
      </c>
    </row>
    <row r="12" spans="1:79" ht="21" customHeight="1">
      <c r="A12" s="3"/>
      <c r="B12" s="72" t="s">
        <v>24</v>
      </c>
      <c r="C12" s="4747" t="s">
        <v>4371</v>
      </c>
      <c r="D12" s="4748"/>
      <c r="E12" s="4748"/>
      <c r="F12" s="4748"/>
      <c r="G12" s="4748"/>
      <c r="H12" s="4748"/>
      <c r="I12" s="4748"/>
      <c r="J12" s="4748"/>
      <c r="K12" s="4749"/>
      <c r="L12" s="4750"/>
      <c r="M12" s="4751" t="s">
        <v>35</v>
      </c>
      <c r="N12" s="4757"/>
      <c r="O12" s="4757"/>
      <c r="P12" s="4757"/>
      <c r="Q12" s="4857" t="s">
        <v>36</v>
      </c>
      <c r="R12" s="4858" t="s">
        <v>3620</v>
      </c>
      <c r="S12" s="4858"/>
      <c r="T12" s="4858"/>
      <c r="U12" s="4858"/>
      <c r="V12" s="4858"/>
      <c r="W12" s="4858"/>
      <c r="X12" s="4858"/>
      <c r="Y12" s="4858"/>
      <c r="Z12" s="4858"/>
      <c r="AA12" s="4858"/>
      <c r="AB12" s="4858"/>
      <c r="AC12" s="4858"/>
      <c r="AD12" s="4858"/>
      <c r="AE12" s="4858"/>
      <c r="AF12" s="4858"/>
      <c r="AG12" s="4858"/>
      <c r="AH12" s="4858"/>
      <c r="AI12" s="4858"/>
      <c r="AJ12" s="4985" t="s">
        <v>60</v>
      </c>
      <c r="AK12" s="4985"/>
      <c r="AL12" s="4985"/>
      <c r="AM12" s="4886" t="str">
        <f>LEFT(R12,1)</f>
        <v>H</v>
      </c>
      <c r="AN12" s="3"/>
      <c r="AO12" s="72" t="str">
        <f t="shared" ref="AO12:AO75" si="6">B12</f>
        <v>A</v>
      </c>
      <c r="AP12" s="73" t="s">
        <v>37</v>
      </c>
      <c r="AQ12" s="3"/>
      <c r="AR12" s="67"/>
      <c r="AS12" s="43"/>
      <c r="AT12" s="43"/>
      <c r="AU12" s="43"/>
      <c r="AV12" s="43"/>
      <c r="AW12" s="43"/>
      <c r="AX12" s="43"/>
      <c r="AY12" s="68"/>
      <c r="AZ12" s="3"/>
      <c r="BA12" s="2911" t="s">
        <v>24</v>
      </c>
      <c r="BB12" s="25"/>
      <c r="BC12" s="25"/>
      <c r="BD12" s="25"/>
      <c r="BE12" s="2789"/>
      <c r="BF12" s="2789"/>
      <c r="BG12" s="2789"/>
      <c r="BH12" s="2789"/>
      <c r="BI12" s="2926" t="s">
        <v>4336</v>
      </c>
      <c r="BJ12" s="2789"/>
      <c r="BK12" s="2789"/>
      <c r="BL12" s="2789"/>
      <c r="BM12" s="2789"/>
      <c r="BN12" s="2789"/>
      <c r="BO12" s="2789"/>
      <c r="BP12" s="2924"/>
      <c r="BQ12" s="2925"/>
      <c r="BR12" s="3"/>
      <c r="BS12" s="2353" t="s">
        <v>3822</v>
      </c>
      <c r="BT12" s="2382"/>
      <c r="BU12" s="2382"/>
      <c r="BV12" s="2382"/>
      <c r="BW12" s="2383"/>
      <c r="BX12" s="3"/>
      <c r="BY12" s="10">
        <v>1</v>
      </c>
    </row>
    <row r="13" spans="1:79" ht="21" customHeight="1">
      <c r="A13" s="3"/>
      <c r="B13" s="72" t="s">
        <v>24</v>
      </c>
      <c r="C13" s="4752"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13" s="4748"/>
      <c r="E13" s="4748"/>
      <c r="F13" s="4748"/>
      <c r="G13" s="4748"/>
      <c r="H13" s="4748"/>
      <c r="I13" s="4748"/>
      <c r="J13" s="4748"/>
      <c r="K13" s="4749"/>
      <c r="L13" s="4749"/>
      <c r="M13" s="4753" t="s">
        <v>40</v>
      </c>
      <c r="N13" s="4757"/>
      <c r="O13" s="4757"/>
      <c r="P13" s="4757"/>
      <c r="Q13" s="4857"/>
      <c r="R13" s="4858"/>
      <c r="S13" s="4858"/>
      <c r="T13" s="4858"/>
      <c r="U13" s="4858"/>
      <c r="V13" s="4858"/>
      <c r="W13" s="4858"/>
      <c r="X13" s="4858"/>
      <c r="Y13" s="4858"/>
      <c r="Z13" s="4858"/>
      <c r="AA13" s="4858"/>
      <c r="AB13" s="4858"/>
      <c r="AC13" s="4858"/>
      <c r="AD13" s="4858"/>
      <c r="AE13" s="4858"/>
      <c r="AF13" s="4858"/>
      <c r="AG13" s="4858"/>
      <c r="AH13" s="4858"/>
      <c r="AI13" s="4858"/>
      <c r="AJ13" s="4985"/>
      <c r="AK13" s="4985"/>
      <c r="AL13" s="4985"/>
      <c r="AM13" s="4886"/>
      <c r="AN13" s="3"/>
      <c r="AO13" s="72" t="str">
        <f t="shared" si="6"/>
        <v>A</v>
      </c>
      <c r="AP13" s="78" t="s">
        <v>41</v>
      </c>
      <c r="AQ13" s="3"/>
      <c r="AR13" s="67"/>
      <c r="AS13" s="43"/>
      <c r="AT13" s="43"/>
      <c r="AU13" s="43"/>
      <c r="AV13" s="43"/>
      <c r="AW13" s="43"/>
      <c r="AX13" s="43"/>
      <c r="AY13" s="68"/>
      <c r="AZ13" s="3"/>
      <c r="BA13" s="2911" t="s">
        <v>24</v>
      </c>
      <c r="BB13" s="97"/>
      <c r="BC13" s="97"/>
      <c r="BD13" s="97"/>
      <c r="BE13" s="97"/>
      <c r="BF13" s="97"/>
      <c r="BG13" s="97"/>
      <c r="BH13" s="97"/>
      <c r="BI13" s="2926" t="s">
        <v>4346</v>
      </c>
      <c r="BJ13" s="2927"/>
      <c r="BK13" s="4831" t="s">
        <v>4337</v>
      </c>
      <c r="BL13" s="4831"/>
      <c r="BM13" s="4831"/>
      <c r="BN13" s="4831"/>
      <c r="BO13" s="4831"/>
      <c r="BP13" s="4831"/>
      <c r="BQ13" s="2925"/>
      <c r="BR13" s="3"/>
      <c r="BS13" s="2654" t="s">
        <v>4061</v>
      </c>
      <c r="BT13" s="2410" t="s">
        <v>3823</v>
      </c>
      <c r="BU13" s="2411"/>
      <c r="BV13" s="2411"/>
      <c r="BW13" s="2412"/>
      <c r="BX13" s="3"/>
      <c r="BY13" s="10">
        <v>1</v>
      </c>
    </row>
    <row r="14" spans="1:79" ht="21" customHeight="1">
      <c r="A14" s="3"/>
      <c r="B14" s="72" t="s">
        <v>24</v>
      </c>
      <c r="C14" s="4897" t="str">
        <f ca="1">_xlfn.FORMULATEXT(C13)</f>
        <v>=SI(ESTNUM(SIERREUR(CNUM("0,5");""));"ATTENTION : sur cet ordinateur, le séparateur décimal est la VIRGULE";SI(ESTNUM(SIERREUR(CNUM("0.5");""));"  OK. TOUT VA BIEN : sur cet ordinateur. le séparateur décimal est le POINT";"Impossible de déterminer le séparateur décimal"))</v>
      </c>
      <c r="D14" s="4898"/>
      <c r="E14" s="4898"/>
      <c r="F14" s="4898"/>
      <c r="G14" s="4898"/>
      <c r="H14" s="4898"/>
      <c r="I14" s="4898"/>
      <c r="J14" s="4898"/>
      <c r="K14" s="4749"/>
      <c r="L14" s="4749"/>
      <c r="M14" s="4754"/>
      <c r="N14" s="4757"/>
      <c r="O14" s="4757"/>
      <c r="P14" s="4757"/>
      <c r="Q14" s="4758" t="s">
        <v>43</v>
      </c>
      <c r="R14" s="4758" t="s">
        <v>44</v>
      </c>
      <c r="S14" s="93" t="s">
        <v>3899</v>
      </c>
      <c r="T14" s="4777"/>
      <c r="U14" s="4771"/>
      <c r="V14" s="4981" t="str">
        <f>S16</f>
        <v>H HARICOT DE MOUTON OU CASSOULET TOULOUSAIN | FAMILLE--Identité| Auteur VOUS</v>
      </c>
      <c r="W14" s="4981"/>
      <c r="X14" s="4981"/>
      <c r="Y14" s="4981"/>
      <c r="Z14" s="4981"/>
      <c r="AA14" s="4981"/>
      <c r="AB14" s="4981"/>
      <c r="AC14" s="4981"/>
      <c r="AD14" s="2999"/>
      <c r="AE14" s="2999"/>
      <c r="AF14" s="2999"/>
      <c r="AG14" s="4736" t="s">
        <v>4062</v>
      </c>
      <c r="AH14" s="4735"/>
      <c r="AI14" s="4735"/>
      <c r="AJ14" s="4735"/>
      <c r="AK14" s="4735"/>
      <c r="AL14" s="4735"/>
      <c r="AM14" s="4737"/>
      <c r="AN14" s="3"/>
      <c r="AO14" s="72" t="str">
        <f t="shared" si="6"/>
        <v>A</v>
      </c>
      <c r="AP14" s="66" t="s">
        <v>45</v>
      </c>
      <c r="AQ14" s="3"/>
      <c r="AR14" s="67"/>
      <c r="AS14" s="43"/>
      <c r="AT14" s="43"/>
      <c r="AU14" s="43"/>
      <c r="AV14" s="43"/>
      <c r="AW14" s="43"/>
      <c r="AX14" s="43"/>
      <c r="AY14" s="68"/>
      <c r="AZ14" s="3"/>
      <c r="BA14" s="2911" t="s">
        <v>24</v>
      </c>
      <c r="BB14" s="97"/>
      <c r="BC14" s="97"/>
      <c r="BD14" s="97"/>
      <c r="BE14" s="97"/>
      <c r="BF14" s="97"/>
      <c r="BG14" s="97"/>
      <c r="BH14" s="97"/>
      <c r="BI14" s="4833" t="s">
        <v>4347</v>
      </c>
      <c r="BJ14" s="2927"/>
      <c r="BK14" s="4831"/>
      <c r="BL14" s="4831"/>
      <c r="BM14" s="4831"/>
      <c r="BN14" s="4831"/>
      <c r="BO14" s="4831"/>
      <c r="BP14" s="4831"/>
      <c r="BQ14" s="2925"/>
      <c r="BR14" s="3"/>
      <c r="BS14" s="2655"/>
      <c r="BT14" s="2398" t="s">
        <v>3865</v>
      </c>
      <c r="BU14" s="2399"/>
      <c r="BV14" s="2384"/>
      <c r="BW14" s="162"/>
      <c r="BX14" s="3"/>
      <c r="BY14" s="10">
        <v>1</v>
      </c>
    </row>
    <row r="15" spans="1:79" ht="21" customHeight="1">
      <c r="A15" s="3"/>
      <c r="B15" s="72" t="s">
        <v>24</v>
      </c>
      <c r="C15" s="4897"/>
      <c r="D15" s="4898"/>
      <c r="E15" s="4898"/>
      <c r="F15" s="4898"/>
      <c r="G15" s="4898"/>
      <c r="H15" s="4898"/>
      <c r="I15" s="4898"/>
      <c r="J15" s="4898"/>
      <c r="K15" s="4749"/>
      <c r="L15" s="4749"/>
      <c r="M15" s="4755" t="s">
        <v>49</v>
      </c>
      <c r="N15" s="4759"/>
      <c r="O15" s="4759"/>
      <c r="P15" s="4759"/>
      <c r="Q15" s="4759"/>
      <c r="R15" s="4775"/>
      <c r="S15" s="4775"/>
      <c r="T15" s="4776"/>
      <c r="U15" s="4776"/>
      <c r="V15" s="4982"/>
      <c r="W15" s="4982"/>
      <c r="X15" s="4982"/>
      <c r="Y15" s="4982"/>
      <c r="Z15" s="4982"/>
      <c r="AA15" s="4982"/>
      <c r="AB15" s="4982"/>
      <c r="AC15" s="4982"/>
      <c r="AD15" s="2999"/>
      <c r="AE15" s="2999"/>
      <c r="AF15" s="3002" t="s">
        <v>3616</v>
      </c>
      <c r="AG15" s="2203" t="s">
        <v>3617</v>
      </c>
      <c r="AH15" s="2203" t="s">
        <v>3618</v>
      </c>
      <c r="AI15" s="2203" t="s">
        <v>24</v>
      </c>
      <c r="AJ15" s="2203" t="s">
        <v>3619</v>
      </c>
      <c r="AK15" s="2203" t="s">
        <v>3791</v>
      </c>
      <c r="AL15" s="2514" t="s">
        <v>3792</v>
      </c>
      <c r="AM15" s="2515" t="s">
        <v>3817</v>
      </c>
      <c r="AN15" s="3"/>
      <c r="AO15" s="72" t="str">
        <f t="shared" si="6"/>
        <v>A</v>
      </c>
      <c r="AP15" s="66" t="s">
        <v>50</v>
      </c>
      <c r="AQ15" s="3"/>
      <c r="AR15" s="67"/>
      <c r="AS15" s="43"/>
      <c r="AT15" s="43"/>
      <c r="AU15" s="43"/>
      <c r="AV15" s="43"/>
      <c r="AW15" s="43"/>
      <c r="AX15" s="43"/>
      <c r="AY15" s="68"/>
      <c r="AZ15" s="2656"/>
      <c r="BA15" s="2911" t="s">
        <v>24</v>
      </c>
      <c r="BB15" s="97"/>
      <c r="BC15" s="97"/>
      <c r="BD15" s="97"/>
      <c r="BE15" s="97"/>
      <c r="BF15" s="97"/>
      <c r="BG15" s="97"/>
      <c r="BH15" s="97"/>
      <c r="BI15" s="4833"/>
      <c r="BJ15" s="2927"/>
      <c r="BK15" s="4831"/>
      <c r="BL15" s="4831"/>
      <c r="BM15" s="4831"/>
      <c r="BN15" s="4831"/>
      <c r="BO15" s="4831"/>
      <c r="BP15" s="4831"/>
      <c r="BQ15" s="2925"/>
      <c r="BR15" s="2656"/>
      <c r="BS15" s="2657" t="str">
        <f>HYPERLINK("#"&amp;ADDRESS(ROW(G28),COLUMN(G28),4)," "&amp;G28)</f>
        <v xml:space="preserve"> ④ I28 Nom des recettes - le/la ► </v>
      </c>
      <c r="BT15" s="2398" t="s">
        <v>3864</v>
      </c>
      <c r="BU15" s="2384"/>
      <c r="BV15" s="2384"/>
      <c r="BW15" s="162"/>
      <c r="BX15" s="3"/>
      <c r="BY15" s="10">
        <v>1</v>
      </c>
    </row>
    <row r="16" spans="1:79" ht="21" customHeight="1">
      <c r="A16" s="3"/>
      <c r="B16" s="72" t="s">
        <v>24</v>
      </c>
      <c r="C16" s="2902" t="s">
        <v>3876</v>
      </c>
      <c r="D16" s="2903"/>
      <c r="E16" s="2903"/>
      <c r="F16" s="2903"/>
      <c r="G16" s="2903"/>
      <c r="H16" s="2903"/>
      <c r="I16" s="2903"/>
      <c r="J16" s="2903"/>
      <c r="K16" s="2903"/>
      <c r="L16" s="2903"/>
      <c r="M16" s="2903"/>
      <c r="N16" s="2903"/>
      <c r="O16" s="2903"/>
      <c r="P16" s="2903"/>
      <c r="Q16" s="2901" t="s">
        <v>4333</v>
      </c>
      <c r="R16" s="2168"/>
      <c r="S16" s="2169" t="str">
        <f>UPPER(LEFT(R12,1))&amp;" "&amp;R12&amp;" | "&amp;AJ12&amp;"| "&amp;R14&amp;" "&amp;S14</f>
        <v>H HARICOT DE MOUTON OU CASSOULET TOULOUSAIN | FAMILLE--Identité| Auteur VOUS</v>
      </c>
      <c r="T16" s="2172" t="s">
        <v>54</v>
      </c>
      <c r="U16" s="2171" t="s">
        <v>53</v>
      </c>
      <c r="V16" s="2171"/>
      <c r="W16" s="2171" t="str">
        <f>IF(ISTEXT(X16),"③Recette mère ►",T16)</f>
        <v>③Recette mère ►</v>
      </c>
      <c r="X16" s="2658" t="s">
        <v>3621</v>
      </c>
      <c r="Y16" s="2442"/>
      <c r="Z16" s="2442"/>
      <c r="AA16" s="2442"/>
      <c r="AB16" s="2442"/>
      <c r="AC16" s="2442"/>
      <c r="AD16" s="2744"/>
      <c r="AE16" s="95"/>
      <c r="AF16" s="51" t="s">
        <v>3816</v>
      </c>
      <c r="AG16" s="2204">
        <v>100</v>
      </c>
      <c r="AH16" s="2205">
        <v>107</v>
      </c>
      <c r="AI16" s="2204">
        <v>100</v>
      </c>
      <c r="AJ16" s="2205">
        <v>100</v>
      </c>
      <c r="AK16" s="2204">
        <v>100</v>
      </c>
      <c r="AL16" s="2516">
        <v>100</v>
      </c>
      <c r="AM16" s="2517">
        <f>SUM(AG16:AL16)</f>
        <v>607</v>
      </c>
      <c r="AN16" s="3"/>
      <c r="AO16" s="72" t="str">
        <f t="shared" si="6"/>
        <v>A</v>
      </c>
      <c r="AP16" s="66" t="s">
        <v>55</v>
      </c>
      <c r="AQ16" s="3"/>
      <c r="AR16" s="67"/>
      <c r="AS16" s="43"/>
      <c r="AT16" s="43"/>
      <c r="AU16" s="43"/>
      <c r="AV16" s="43"/>
      <c r="AW16" s="43"/>
      <c r="AX16" s="43"/>
      <c r="AY16" s="68"/>
      <c r="AZ16" s="2656"/>
      <c r="BA16" s="2911" t="s">
        <v>24</v>
      </c>
      <c r="BB16" s="97"/>
      <c r="BC16" s="97"/>
      <c r="BD16" s="97"/>
      <c r="BE16" s="97"/>
      <c r="BF16" s="97"/>
      <c r="BG16" s="97"/>
      <c r="BH16" s="97"/>
      <c r="BI16" s="2928" t="s">
        <v>3890</v>
      </c>
      <c r="BJ16" s="2927"/>
      <c r="BK16" s="4832" t="s">
        <v>4348</v>
      </c>
      <c r="BL16" s="4832"/>
      <c r="BM16" s="4832"/>
      <c r="BN16" s="4832"/>
      <c r="BO16" s="4832"/>
      <c r="BP16" s="4832"/>
      <c r="BQ16" s="2925"/>
      <c r="BR16" s="2656"/>
      <c r="BS16" s="2657" t="str">
        <f>HYPERLINK("#"&amp;ADDRESS(ROW(G31),COLUMN(G31),4), "  " &amp; G31)</f>
        <v xml:space="preserve">  ❺ G32 Denrées  ▼ </v>
      </c>
      <c r="BT16" s="2360" t="s">
        <v>3863</v>
      </c>
      <c r="BU16" s="2399"/>
      <c r="BV16" s="2400"/>
      <c r="BW16" s="162"/>
      <c r="BX16" s="3"/>
      <c r="BY16" s="10">
        <v>1</v>
      </c>
    </row>
    <row r="17" spans="1:77" ht="21" customHeight="1">
      <c r="A17" s="3"/>
      <c r="B17" s="72" t="s">
        <v>24</v>
      </c>
      <c r="C17" s="2984"/>
      <c r="D17" s="2984"/>
      <c r="E17" s="2984"/>
      <c r="F17" s="2984"/>
      <c r="G17" s="2984"/>
      <c r="H17" s="2984"/>
      <c r="I17" s="4745"/>
      <c r="J17" s="4972" t="s">
        <v>58</v>
      </c>
      <c r="K17" s="4972"/>
      <c r="L17" s="4972"/>
      <c r="M17" s="4972"/>
      <c r="N17" s="4972"/>
      <c r="O17" s="4972"/>
      <c r="P17" s="4972"/>
      <c r="Q17" s="4972"/>
      <c r="R17" s="4973"/>
      <c r="S17" s="4973"/>
      <c r="T17" s="4973"/>
      <c r="U17" s="4973"/>
      <c r="V17" s="4973"/>
      <c r="W17" s="4973"/>
      <c r="X17" s="4973"/>
      <c r="Y17" s="4973"/>
      <c r="Z17" s="4973"/>
      <c r="AA17" s="2997"/>
      <c r="AB17" s="2998"/>
      <c r="AC17" s="2997"/>
      <c r="AD17" s="2997"/>
      <c r="AE17" s="2176"/>
      <c r="AF17" s="2352" t="s">
        <v>3818</v>
      </c>
      <c r="AG17" s="2206">
        <v>50</v>
      </c>
      <c r="AH17" s="2207">
        <v>80</v>
      </c>
      <c r="AI17" s="2206">
        <v>100</v>
      </c>
      <c r="AJ17" s="2207">
        <v>120</v>
      </c>
      <c r="AK17" s="2206">
        <v>90</v>
      </c>
      <c r="AL17" s="2518">
        <v>80</v>
      </c>
      <c r="AM17" s="2519"/>
      <c r="AN17" s="3"/>
      <c r="AO17" s="72" t="str">
        <f t="shared" si="6"/>
        <v>A</v>
      </c>
      <c r="AP17" s="4861" t="s">
        <v>59</v>
      </c>
      <c r="AQ17" s="3"/>
      <c r="AR17" s="67"/>
      <c r="AS17" s="43"/>
      <c r="AT17" s="43"/>
      <c r="AU17" s="43"/>
      <c r="AV17" s="43"/>
      <c r="AW17" s="43"/>
      <c r="AX17" s="43"/>
      <c r="AY17" s="68"/>
      <c r="AZ17" s="2656"/>
      <c r="BA17" s="2911" t="s">
        <v>24</v>
      </c>
      <c r="BB17" s="97"/>
      <c r="BC17" s="97"/>
      <c r="BD17" s="4834" t="str">
        <f>"❶ COLLEZ LE TEXTE BRUT  A DÉCOUPER  DANS CETTE COLONNE ▼ "&amp;SUBSTITUTE(ADDRESS(1,COLUMN(),4),"1","")</f>
        <v>❶ COLLEZ LE TEXTE BRUT  A DÉCOUPER  DANS CETTE COLONNE ▼ BD</v>
      </c>
      <c r="BE17" s="97"/>
      <c r="BF17" s="97"/>
      <c r="BG17" s="97"/>
      <c r="BH17" s="97"/>
      <c r="BI17" s="4835">
        <v>100</v>
      </c>
      <c r="BJ17" s="2929"/>
      <c r="BK17" s="4832"/>
      <c r="BL17" s="4832"/>
      <c r="BM17" s="4832"/>
      <c r="BN17" s="4832"/>
      <c r="BO17" s="4832"/>
      <c r="BP17" s="4832"/>
      <c r="BQ17" s="2925"/>
      <c r="BR17" s="2656"/>
      <c r="BS17" s="2657" t="str">
        <f>HYPERLINK("#"&amp;ADDRESS(ROW(I30),COLUMN(I30),4), "⑥ colonne "&amp;SUBSTITUTE(ADDRESS(1,COLUMN(I30),4),"1","")&amp;" · ligne "&amp;ROW(I30))</f>
        <v>⑥ colonne I · ligne 30</v>
      </c>
      <c r="BT17" s="2399" t="s">
        <v>3862</v>
      </c>
      <c r="BU17" s="2399"/>
      <c r="BV17" s="2400"/>
      <c r="BW17" s="2401"/>
      <c r="BX17" s="3"/>
      <c r="BY17" s="10">
        <v>1</v>
      </c>
    </row>
    <row r="18" spans="1:77" ht="21" customHeight="1">
      <c r="A18" s="3"/>
      <c r="B18" s="72" t="s">
        <v>24</v>
      </c>
      <c r="C18" s="2984"/>
      <c r="D18" s="2984"/>
      <c r="E18" s="2984"/>
      <c r="F18" s="2984"/>
      <c r="G18" s="2984"/>
      <c r="H18" s="2984"/>
      <c r="I18" s="4746"/>
      <c r="J18" s="4973"/>
      <c r="K18" s="4973"/>
      <c r="L18" s="4973"/>
      <c r="M18" s="4973"/>
      <c r="N18" s="4973"/>
      <c r="O18" s="4973"/>
      <c r="P18" s="4973"/>
      <c r="Q18" s="4973"/>
      <c r="R18" s="4973"/>
      <c r="S18" s="4973"/>
      <c r="T18" s="4973"/>
      <c r="U18" s="4973"/>
      <c r="V18" s="4973"/>
      <c r="W18" s="4973"/>
      <c r="X18" s="4973"/>
      <c r="Y18" s="4973"/>
      <c r="Z18" s="4973"/>
      <c r="AA18" s="2997"/>
      <c r="AB18" s="2998"/>
      <c r="AC18" s="2997"/>
      <c r="AD18" s="2997"/>
      <c r="AE18" s="2997"/>
      <c r="AF18" s="3003" t="s">
        <v>3906</v>
      </c>
      <c r="AG18" s="2436">
        <f t="shared" ref="AG18:AL18" si="7">(AG17*AG16)/1000</f>
        <v>5</v>
      </c>
      <c r="AH18" s="2436">
        <f t="shared" si="7"/>
        <v>8.56</v>
      </c>
      <c r="AI18" s="2436">
        <f t="shared" si="7"/>
        <v>10</v>
      </c>
      <c r="AJ18" s="2436">
        <f t="shared" si="7"/>
        <v>12</v>
      </c>
      <c r="AK18" s="2436">
        <f t="shared" si="7"/>
        <v>9</v>
      </c>
      <c r="AL18" s="2520">
        <f t="shared" si="7"/>
        <v>8</v>
      </c>
      <c r="AM18" s="2521">
        <f>SUM(AG18:AL18)</f>
        <v>52.56</v>
      </c>
      <c r="AN18" s="3"/>
      <c r="AO18" s="72" t="str">
        <f t="shared" si="6"/>
        <v>A</v>
      </c>
      <c r="AP18" s="4861"/>
      <c r="AQ18" s="3"/>
      <c r="AR18" s="67"/>
      <c r="AS18" s="43"/>
      <c r="AT18" s="43"/>
      <c r="AU18" s="43"/>
      <c r="AV18" s="43"/>
      <c r="AW18" s="43"/>
      <c r="AX18" s="43"/>
      <c r="AY18" s="68"/>
      <c r="AZ18" s="2656"/>
      <c r="BA18" s="2911" t="s">
        <v>24</v>
      </c>
      <c r="BB18" s="97"/>
      <c r="BC18" s="97"/>
      <c r="BD18" s="4834"/>
      <c r="BE18" s="97"/>
      <c r="BF18" s="97"/>
      <c r="BG18" s="97"/>
      <c r="BH18" s="97"/>
      <c r="BI18" s="4835"/>
      <c r="BJ18" s="2929"/>
      <c r="BK18" s="4832"/>
      <c r="BL18" s="4832"/>
      <c r="BM18" s="4832"/>
      <c r="BN18" s="4832"/>
      <c r="BO18" s="4832"/>
      <c r="BP18" s="4832"/>
      <c r="BQ18" s="2925"/>
      <c r="BR18" s="2656"/>
      <c r="BS18" s="2657" t="str">
        <f>HYPERLINK("#"&amp;ADDRESS(ROW(J30),COLUMN(J30),4), "⑦ colonne "&amp;SUBSTITUTE(ADDRESS(1,COLUMN(J30),4),"1","")&amp;" · ligne "&amp;ROW(J30))</f>
        <v>⑦ colonne J · ligne 30</v>
      </c>
      <c r="BT18" s="2402" t="s">
        <v>3861</v>
      </c>
      <c r="BU18" s="2399"/>
      <c r="BV18" s="2400"/>
      <c r="BW18" s="2401"/>
      <c r="BX18" s="3"/>
      <c r="BY18" s="10">
        <v>1</v>
      </c>
    </row>
    <row r="19" spans="1:77" ht="21" customHeight="1">
      <c r="A19" s="3"/>
      <c r="B19" s="72" t="s">
        <v>24</v>
      </c>
      <c r="C19" s="2984"/>
      <c r="D19" s="2984"/>
      <c r="E19" s="2984"/>
      <c r="F19" s="2984"/>
      <c r="G19" s="2984" t="s">
        <v>3907</v>
      </c>
      <c r="H19" s="2984"/>
      <c r="I19" s="4845" t="s">
        <v>65</v>
      </c>
      <c r="J19" s="4974"/>
      <c r="K19" s="4974"/>
      <c r="L19" s="4974"/>
      <c r="M19" s="4974"/>
      <c r="N19" s="4974"/>
      <c r="O19" s="4974"/>
      <c r="P19" s="4974"/>
      <c r="Q19" s="4974"/>
      <c r="R19" s="4974"/>
      <c r="S19" s="4975"/>
      <c r="T19" s="2989"/>
      <c r="U19" s="2990"/>
      <c r="V19" s="4980" t="str">
        <f>C12</f>
        <v>J’ai utilisé le point comme séparateur décimal.</v>
      </c>
      <c r="W19" s="4980"/>
      <c r="X19" s="4980"/>
      <c r="Y19" s="4980"/>
      <c r="Z19" s="4980"/>
      <c r="AA19" s="4980"/>
      <c r="AB19" s="4980"/>
      <c r="AC19" s="2991"/>
      <c r="AD19" s="2991"/>
      <c r="AE19" s="272"/>
      <c r="AF19" s="2352" t="s">
        <v>3918</v>
      </c>
      <c r="AG19" s="2522">
        <v>1</v>
      </c>
      <c r="AH19" s="2522">
        <v>1.3</v>
      </c>
      <c r="AI19" s="2522">
        <v>2</v>
      </c>
      <c r="AJ19" s="2522">
        <v>2.5</v>
      </c>
      <c r="AK19" s="2522">
        <v>1.5</v>
      </c>
      <c r="AL19" s="2523">
        <v>1</v>
      </c>
      <c r="AM19" s="2408"/>
      <c r="AN19" s="3"/>
      <c r="AO19" s="72" t="str">
        <f t="shared" si="6"/>
        <v>A</v>
      </c>
      <c r="AP19" s="4861"/>
      <c r="AQ19" s="3"/>
      <c r="AR19" s="67"/>
      <c r="AS19" s="43"/>
      <c r="AT19" s="43"/>
      <c r="AU19" s="43"/>
      <c r="AV19" s="43"/>
      <c r="AW19" s="43"/>
      <c r="AX19" s="43"/>
      <c r="AY19" s="68"/>
      <c r="AZ19" s="2656"/>
      <c r="BA19" s="2911" t="s">
        <v>24</v>
      </c>
      <c r="BB19" s="97"/>
      <c r="BC19" s="97"/>
      <c r="BD19" s="2930" t="s">
        <v>4349</v>
      </c>
      <c r="BE19" s="97"/>
      <c r="BF19" s="97"/>
      <c r="BG19" s="97"/>
      <c r="BH19" s="97"/>
      <c r="BJ19" s="25"/>
      <c r="BK19" s="25"/>
      <c r="BL19" s="25"/>
      <c r="BM19" s="25"/>
      <c r="BN19" s="25"/>
      <c r="BO19" s="25"/>
      <c r="BP19" s="2924"/>
      <c r="BQ19" s="2925"/>
      <c r="BR19" s="2656"/>
      <c r="BS19" s="2657" t="str">
        <f>HYPERLINK("#"&amp;ADDRESS(ROW(K30),COLUMN(K30),4), "⑧ colonne "&amp;SUBSTITUTE(ADDRESS(1,COLUMN(K30),4),"1","")&amp;" · ligne "&amp;ROW(K30))</f>
        <v>⑧ colonne K · ligne 30</v>
      </c>
      <c r="BT19" s="2403" t="s">
        <v>3860</v>
      </c>
      <c r="BU19" s="2399"/>
      <c r="BV19" s="2400"/>
      <c r="BW19" s="2401"/>
      <c r="BX19" s="3"/>
      <c r="BY19" s="10">
        <v>1</v>
      </c>
    </row>
    <row r="20" spans="1:77" ht="21" customHeight="1">
      <c r="A20" s="3"/>
      <c r="B20" s="72" t="s">
        <v>24</v>
      </c>
      <c r="C20" s="2984"/>
      <c r="D20" s="2984"/>
      <c r="E20" s="2984"/>
      <c r="F20" s="2984"/>
      <c r="G20" s="2984" t="s">
        <v>3908</v>
      </c>
      <c r="H20" s="2984"/>
      <c r="I20" s="4846"/>
      <c r="J20" s="4976"/>
      <c r="K20" s="4976"/>
      <c r="L20" s="4976"/>
      <c r="M20" s="4976"/>
      <c r="N20" s="4976"/>
      <c r="O20" s="4976"/>
      <c r="P20" s="4976"/>
      <c r="Q20" s="4976"/>
      <c r="R20" s="4976"/>
      <c r="S20" s="4977"/>
      <c r="T20" s="2992"/>
      <c r="U20" s="2991"/>
      <c r="V20" s="2991"/>
      <c r="W20" s="2991"/>
      <c r="X20" s="2991"/>
      <c r="Y20" s="2991"/>
      <c r="Z20" s="2991"/>
      <c r="AA20" s="2991"/>
      <c r="AB20" s="2991"/>
      <c r="AC20" s="2991"/>
      <c r="AD20" s="2991"/>
      <c r="AE20" s="2991"/>
      <c r="AF20" s="3003" t="s">
        <v>3919</v>
      </c>
      <c r="AG20" s="2524">
        <f>IF(AG19*AG16=INT(AG19*AG16),INT(AG19*AG16),ROUND(AG19*AG16,2))</f>
        <v>100</v>
      </c>
      <c r="AH20" s="2524">
        <f>IF(AH19*AH16=INT(AH19*AH16),INT(AH19*AH16),ROUND(AH19*AH16,2))</f>
        <v>139.1</v>
      </c>
      <c r="AI20" s="2524">
        <f t="shared" ref="AI20:AL20" si="8">IF(AI19*AI16=INT(AI19*AI16),INT(AI19*AI16),ROUND(AI19*AI16,2))</f>
        <v>200</v>
      </c>
      <c r="AJ20" s="2524">
        <f t="shared" si="8"/>
        <v>250</v>
      </c>
      <c r="AK20" s="2524">
        <f t="shared" si="8"/>
        <v>150</v>
      </c>
      <c r="AL20" s="2525">
        <f t="shared" si="8"/>
        <v>100</v>
      </c>
      <c r="AM20" s="2526">
        <f>ROUNDUP(SUM(AG20:AL20),0)</f>
        <v>940</v>
      </c>
      <c r="AN20" s="3"/>
      <c r="AO20" s="72" t="str">
        <f t="shared" si="6"/>
        <v>A</v>
      </c>
      <c r="AP20" s="4861"/>
      <c r="AQ20" s="3"/>
      <c r="AR20" s="67"/>
      <c r="AS20" s="43"/>
      <c r="AT20" s="43"/>
      <c r="AU20" s="43"/>
      <c r="AV20" s="43"/>
      <c r="AW20" s="43"/>
      <c r="AX20" s="43"/>
      <c r="AY20" s="68"/>
      <c r="AZ20" s="2656"/>
      <c r="BA20" s="2911" t="s">
        <v>24</v>
      </c>
      <c r="BB20" s="97"/>
      <c r="BC20" s="97"/>
      <c r="BD20" s="4840" t="s">
        <v>4350</v>
      </c>
      <c r="BE20" s="97"/>
      <c r="BF20" s="97"/>
      <c r="BG20" s="97"/>
      <c r="BH20" s="97"/>
      <c r="BI20" s="4836" t="s">
        <v>4351</v>
      </c>
      <c r="BJ20" s="97"/>
      <c r="BK20" s="4837" t="s">
        <v>4352</v>
      </c>
      <c r="BL20" s="4837"/>
      <c r="BM20" s="4837"/>
      <c r="BN20" s="2931"/>
      <c r="BO20" s="2931"/>
      <c r="BP20" s="2924"/>
      <c r="BQ20" s="2925"/>
      <c r="BR20" s="2656"/>
      <c r="BS20" s="2657" t="str">
        <f>HYPERLINK("#"&amp;ADDRESS(ROW(R89),COLUMN(R89),4)&amp;":"&amp;ADDRESS(ROW(AM91),COLUMN(AM91),4), " choisir dans le tableau "&amp;ADDRESS(ROW(R89),COLUMN(R89),4)&amp;" à "&amp;ADDRESS(ROW(AM91),COLUMN(AM91),4))</f>
        <v xml:space="preserve"> choisir dans le tableau R89 à AM91</v>
      </c>
      <c r="BT20" s="2404" t="s">
        <v>3856</v>
      </c>
      <c r="BU20" s="2348"/>
      <c r="BV20" s="2400"/>
      <c r="BW20" s="2385"/>
      <c r="BX20" s="3"/>
      <c r="BY20" s="10">
        <v>1</v>
      </c>
    </row>
    <row r="21" spans="1:77" ht="21" customHeight="1">
      <c r="A21" s="3"/>
      <c r="B21" s="72" t="s">
        <v>24</v>
      </c>
      <c r="C21" s="2984"/>
      <c r="D21" s="2984"/>
      <c r="E21" s="2984"/>
      <c r="F21" s="2984"/>
      <c r="G21" s="2984" t="s">
        <v>4063</v>
      </c>
      <c r="H21" s="2984"/>
      <c r="I21" s="4846"/>
      <c r="J21" s="4976"/>
      <c r="K21" s="4976"/>
      <c r="L21" s="4976"/>
      <c r="M21" s="4976"/>
      <c r="N21" s="4976"/>
      <c r="O21" s="4976"/>
      <c r="P21" s="4976"/>
      <c r="Q21" s="4976"/>
      <c r="R21" s="4976"/>
      <c r="S21" s="4977"/>
      <c r="T21" s="2993"/>
      <c r="U21" s="2994"/>
      <c r="V21" s="2991"/>
      <c r="W21" s="4764"/>
      <c r="X21" s="2991"/>
      <c r="Y21" s="2991"/>
      <c r="Z21" s="2991"/>
      <c r="AA21" s="2991"/>
      <c r="AB21" s="2991"/>
      <c r="AC21" s="2991"/>
      <c r="AD21" s="2991"/>
      <c r="AE21" s="2991"/>
      <c r="AF21" s="2744"/>
      <c r="AG21" s="2744"/>
      <c r="AH21" s="2744"/>
      <c r="AI21" s="3004"/>
      <c r="AJ21" s="3004"/>
      <c r="AK21" s="3004"/>
      <c r="AL21" s="3004"/>
      <c r="AM21" s="3005">
        <f>SUM(AG20:AL20)</f>
        <v>939.1</v>
      </c>
      <c r="AN21" s="3"/>
      <c r="AO21" s="72" t="str">
        <f t="shared" si="6"/>
        <v>A</v>
      </c>
      <c r="AP21" s="5">
        <v>1</v>
      </c>
      <c r="AQ21" s="3"/>
      <c r="AR21" s="67"/>
      <c r="AS21" s="43"/>
      <c r="AT21" s="43"/>
      <c r="AU21" s="43"/>
      <c r="AV21" s="43"/>
      <c r="AW21" s="43"/>
      <c r="AX21" s="43"/>
      <c r="AY21" s="68"/>
      <c r="AZ21" s="2656"/>
      <c r="BA21" s="2911" t="s">
        <v>24</v>
      </c>
      <c r="BB21" s="97"/>
      <c r="BC21" s="97"/>
      <c r="BD21" s="4840"/>
      <c r="BE21" s="97"/>
      <c r="BF21" s="97"/>
      <c r="BG21" s="97"/>
      <c r="BH21" s="97"/>
      <c r="BI21" s="4836"/>
      <c r="BJ21" s="97"/>
      <c r="BK21" s="4837"/>
      <c r="BL21" s="4837"/>
      <c r="BM21" s="4837"/>
      <c r="BN21" s="2931"/>
      <c r="BO21" s="2931"/>
      <c r="BP21" s="2924"/>
      <c r="BQ21" s="2925"/>
      <c r="BR21" s="2656"/>
      <c r="BS21" s="2657" t="str">
        <f>HYPERLINK("#"&amp;ADDRESS(ROW(I23),COLUMN(I23),4)," "&amp;I23)</f>
        <v xml:space="preserve">   RÉFÉRENCES AUTEURS </v>
      </c>
      <c r="BT21" s="2348" t="s">
        <v>4064</v>
      </c>
      <c r="BU21" s="2384"/>
      <c r="BV21" s="2384"/>
      <c r="BW21" s="2405"/>
      <c r="BX21" s="3"/>
      <c r="BY21" s="10">
        <v>1</v>
      </c>
    </row>
    <row r="22" spans="1:77" ht="21" customHeight="1">
      <c r="A22" s="3"/>
      <c r="B22" s="72" t="s">
        <v>24</v>
      </c>
      <c r="C22" s="2984"/>
      <c r="D22" s="2984"/>
      <c r="E22" s="2984"/>
      <c r="F22" s="2984"/>
      <c r="G22" s="2984" t="s">
        <v>3909</v>
      </c>
      <c r="H22" s="2984"/>
      <c r="I22" s="4847"/>
      <c r="J22" s="4978"/>
      <c r="K22" s="4978"/>
      <c r="L22" s="4978"/>
      <c r="M22" s="4978"/>
      <c r="N22" s="4978"/>
      <c r="O22" s="4978"/>
      <c r="P22" s="4978"/>
      <c r="Q22" s="4978"/>
      <c r="R22" s="4978"/>
      <c r="S22" s="4979"/>
      <c r="T22" s="1"/>
      <c r="U22" s="1"/>
      <c r="V22" s="2489" t="str">
        <f>ADDRESS(ROW(W25),COLUMN(W25),4) &amp; " Quantité ?  "&amp;" "&amp;ADDRESS(ROW(X25),COLUMN(X25),4) &amp; " Unités  "&amp;" "&amp;ADDRESS(ROW(Y25),COLUMN(Y25),4) &amp; " Quoi?  "</f>
        <v xml:space="preserve">W25 Quantité ?   X25 Unités   Y25 Quoi?  </v>
      </c>
      <c r="W22" s="2616" t="s">
        <v>3727</v>
      </c>
      <c r="X22" s="2488" t="s">
        <v>4053</v>
      </c>
      <c r="Y22" s="25"/>
      <c r="Z22" s="25"/>
      <c r="AA22" s="2616" t="s">
        <v>3727</v>
      </c>
      <c r="AB22" s="2488" t="s">
        <v>4053</v>
      </c>
      <c r="AC22" s="25"/>
      <c r="AD22" s="25"/>
      <c r="AE22" s="2616" t="s">
        <v>3727</v>
      </c>
      <c r="AF22" s="2488" t="s">
        <v>4053</v>
      </c>
      <c r="AG22" s="25"/>
      <c r="AH22" s="2744"/>
      <c r="AI22" s="3004"/>
      <c r="AJ22" s="3004"/>
      <c r="AK22" s="3004"/>
      <c r="AL22" s="3004"/>
      <c r="AM22" s="3006"/>
      <c r="AN22" s="3"/>
      <c r="AO22" s="72" t="str">
        <f t="shared" si="6"/>
        <v>A</v>
      </c>
      <c r="AP22" s="5"/>
      <c r="AQ22" s="3"/>
      <c r="AR22" s="67"/>
      <c r="AS22" s="43"/>
      <c r="AT22" s="43"/>
      <c r="AU22" s="43"/>
      <c r="AV22" s="43"/>
      <c r="AW22" s="43"/>
      <c r="AX22" s="43"/>
      <c r="AY22" s="68"/>
      <c r="AZ22" s="2656"/>
      <c r="BA22" s="2911" t="s">
        <v>24</v>
      </c>
      <c r="BB22" s="2551"/>
      <c r="BC22" s="2551"/>
      <c r="BD22" s="2932" t="s">
        <v>4353</v>
      </c>
      <c r="BE22" s="97"/>
      <c r="BF22" s="97"/>
      <c r="BG22" s="97"/>
      <c r="BH22" s="97"/>
      <c r="BI22" s="2932" t="s">
        <v>4354</v>
      </c>
      <c r="BJ22" s="97"/>
      <c r="BK22" s="4837"/>
      <c r="BL22" s="4837"/>
      <c r="BM22" s="4837"/>
      <c r="BN22" s="2933"/>
      <c r="BO22" s="2931"/>
      <c r="BP22" s="2924"/>
      <c r="BQ22" s="2925"/>
      <c r="BR22" s="2656"/>
      <c r="BS22" s="2660"/>
      <c r="BT22" s="2282">
        <v>6</v>
      </c>
      <c r="BU22" s="2281" t="s">
        <v>3836</v>
      </c>
      <c r="BV22" s="25"/>
      <c r="BW22" s="162"/>
      <c r="BX22" s="3"/>
      <c r="BY22" s="10">
        <v>1</v>
      </c>
    </row>
    <row r="23" spans="1:77" ht="21" customHeight="1">
      <c r="A23" s="3"/>
      <c r="B23" s="72" t="s">
        <v>24</v>
      </c>
      <c r="C23" s="2984" t="s">
        <v>3855</v>
      </c>
      <c r="D23" s="2984"/>
      <c r="E23" s="2984"/>
      <c r="F23" s="2984"/>
      <c r="G23" s="2984"/>
      <c r="H23" s="2984"/>
      <c r="I23" s="4990" t="s">
        <v>85</v>
      </c>
      <c r="J23" s="4991"/>
      <c r="K23" s="4991"/>
      <c r="L23" s="4991"/>
      <c r="M23" s="4991"/>
      <c r="N23" s="4991"/>
      <c r="O23" s="4991"/>
      <c r="P23" s="4991"/>
      <c r="Q23" s="4991"/>
      <c r="R23" s="4738"/>
      <c r="S23" s="4738"/>
      <c r="T23" s="4773"/>
      <c r="U23" s="1"/>
      <c r="V23" s="2661" t="str">
        <f>"⓬ "&amp;ADDRESS(ROW(W23),COLUMN(W23),4)&amp;"   Quelles quantités ► "</f>
        <v xml:space="preserve">⓬ W23   Quelles quantités ► </v>
      </c>
      <c r="W23" s="2662">
        <f>AI18</f>
        <v>10</v>
      </c>
      <c r="X23" s="2503" t="str">
        <f>X25</f>
        <v>kg</v>
      </c>
      <c r="Y23" s="2663" t="str">
        <f>Y25</f>
        <v>haricots</v>
      </c>
      <c r="Z23" s="2610"/>
      <c r="AA23" s="2664">
        <f>AY18</f>
        <v>0</v>
      </c>
      <c r="AB23" s="2503" t="str">
        <f>AB25</f>
        <v>kg</v>
      </c>
      <c r="AC23" s="2663" t="str">
        <f>AC25</f>
        <v>de quoi?</v>
      </c>
      <c r="AD23" s="2610"/>
      <c r="AE23" s="2664">
        <f>BU12</f>
        <v>0</v>
      </c>
      <c r="AF23" s="2503" t="str">
        <f>AF25</f>
        <v>kg</v>
      </c>
      <c r="AG23" s="2663" t="str">
        <f>AG25</f>
        <v>de quoi?</v>
      </c>
      <c r="AH23" s="2610"/>
      <c r="AI23" s="2446" t="s">
        <v>3915</v>
      </c>
      <c r="AJ23" s="4992">
        <f>IFERROR(W23,0)+IFERROR(AA23,0)+IFERROR(AE23,0)</f>
        <v>10</v>
      </c>
      <c r="AK23" s="4992"/>
      <c r="AL23" s="2444"/>
      <c r="AM23" s="2443"/>
      <c r="AN23" s="3"/>
      <c r="AO23" s="72" t="str">
        <f t="shared" si="6"/>
        <v>A</v>
      </c>
      <c r="AP23" s="5"/>
      <c r="AQ23" s="3"/>
      <c r="AR23" s="4855" t="s">
        <v>88</v>
      </c>
      <c r="AS23" s="158" t="s">
        <v>89</v>
      </c>
      <c r="AT23" s="159"/>
      <c r="AU23" s="160"/>
      <c r="AV23" s="160"/>
      <c r="AW23" s="160"/>
      <c r="AX23" s="160"/>
      <c r="AY23" s="161"/>
      <c r="AZ23" s="2656"/>
      <c r="BA23" s="2911" t="s">
        <v>24</v>
      </c>
      <c r="BB23" s="2551"/>
      <c r="BC23" s="2551"/>
      <c r="BD23" s="2934"/>
      <c r="BE23" s="97"/>
      <c r="BF23" s="97"/>
      <c r="BG23" s="97"/>
      <c r="BH23" s="97"/>
      <c r="BI23" s="2924"/>
      <c r="BJ23" s="97"/>
      <c r="BK23" s="4837"/>
      <c r="BL23" s="4837"/>
      <c r="BM23" s="4837"/>
      <c r="BN23" s="2933"/>
      <c r="BO23" s="2931"/>
      <c r="BP23" s="2924"/>
      <c r="BQ23" s="2925"/>
      <c r="BR23" s="2656"/>
      <c r="BS23" s="2665" t="str">
        <f>ADDRESS(ROW(J26),COLUMN(J26),4)</f>
        <v>J26</v>
      </c>
      <c r="BT23" s="2348" t="s">
        <v>3832</v>
      </c>
      <c r="BU23" s="2384"/>
      <c r="BV23" s="2384"/>
      <c r="BW23" s="2385"/>
      <c r="BX23" s="3"/>
      <c r="BY23" s="10">
        <v>1</v>
      </c>
    </row>
    <row r="24" spans="1:77" ht="21" customHeight="1">
      <c r="A24" s="3"/>
      <c r="B24" s="72" t="s">
        <v>24</v>
      </c>
      <c r="C24" s="2984" t="s">
        <v>3910</v>
      </c>
      <c r="D24" s="2984"/>
      <c r="E24" s="2984"/>
      <c r="F24" s="2984"/>
      <c r="G24" s="2984"/>
      <c r="H24" s="2984"/>
      <c r="I24" s="4993" t="str">
        <f>"❾ Ⓐ "&amp; ADDRESS(ROW(I26),COLUMN(I26),4)&amp;"  Auteur recette prévue pour :▼"</f>
        <v>❾ Ⓐ I26  Auteur recette prévue pour :▼</v>
      </c>
      <c r="J24" s="4993"/>
      <c r="K24" s="4993"/>
      <c r="L24" s="4994" t="str">
        <f>"❾ Ⓑ "&amp; ADDRESS(ROW(L26),COLUMN(L26),4)&amp;"  Auteur recette prévue pour : ▼"</f>
        <v>❾ Ⓑ L26  Auteur recette prévue pour : ▼</v>
      </c>
      <c r="M24" s="4994"/>
      <c r="N24" s="4994"/>
      <c r="O24" s="4995" t="str">
        <f>"❾ Ⓒ "&amp; ADDRESS(ROW(O26),COLUMN(O26),4)&amp;"  Auteur recette prévue pour : ▼"</f>
        <v>❾ Ⓒ O26  Auteur recette prévue pour : ▼</v>
      </c>
      <c r="P24" s="4995"/>
      <c r="Q24" s="4995"/>
      <c r="R24" s="4739"/>
      <c r="S24" s="4739"/>
      <c r="T24" s="2430"/>
      <c r="U24" s="2430"/>
      <c r="V24" s="2502" t="s">
        <v>3916</v>
      </c>
      <c r="W24" s="2666" t="s">
        <v>3730</v>
      </c>
      <c r="X24" s="2666"/>
      <c r="Y24" s="2666"/>
      <c r="Z24" s="2667">
        <f>IFERROR(W23/W25,0)</f>
        <v>43.478260869565219</v>
      </c>
      <c r="AA24" s="2668" t="s">
        <v>3731</v>
      </c>
      <c r="AB24" s="2669"/>
      <c r="AC24" s="2669"/>
      <c r="AD24" s="2670">
        <f>IFERROR(AA23/AA25,0)</f>
        <v>0</v>
      </c>
      <c r="AE24" s="2671" t="s">
        <v>3732</v>
      </c>
      <c r="AF24" s="2672"/>
      <c r="AG24" s="2673"/>
      <c r="AH24" s="2674">
        <f>IFERROR(AE23/AE25,0)</f>
        <v>0</v>
      </c>
      <c r="AI24" s="2675" t="str">
        <f>Y23</f>
        <v>haricots</v>
      </c>
      <c r="AJ24" s="2676">
        <f>W23</f>
        <v>10</v>
      </c>
      <c r="AK24" s="2677" t="str">
        <f>X23</f>
        <v>kg</v>
      </c>
      <c r="AL24" s="2678"/>
      <c r="AM24" s="2679" t="s">
        <v>3730</v>
      </c>
      <c r="AN24" s="3"/>
      <c r="AO24" s="72" t="str">
        <f t="shared" si="6"/>
        <v>A</v>
      </c>
      <c r="AP24" s="5"/>
      <c r="AQ24" s="3"/>
      <c r="AR24" s="4856"/>
      <c r="AS24" s="166" t="s">
        <v>114</v>
      </c>
      <c r="AT24" s="167"/>
      <c r="AU24" s="167"/>
      <c r="AV24" s="167"/>
      <c r="AW24" s="167"/>
      <c r="AX24" s="167"/>
      <c r="AY24" s="168"/>
      <c r="AZ24" s="2656"/>
      <c r="BA24" s="2911" t="s">
        <v>24</v>
      </c>
      <c r="BB24" s="2551"/>
      <c r="BC24" s="2551"/>
      <c r="BD24" s="2934"/>
      <c r="BE24" s="97"/>
      <c r="BF24" s="97"/>
      <c r="BG24" s="97"/>
      <c r="BH24" s="97"/>
      <c r="BI24" s="4838" t="s">
        <v>4355</v>
      </c>
      <c r="BJ24" s="97"/>
      <c r="BK24" s="97"/>
      <c r="BL24" s="2931"/>
      <c r="BM24" s="2933"/>
      <c r="BN24" s="2933"/>
      <c r="BO24" s="2931"/>
      <c r="BP24" s="2924"/>
      <c r="BQ24" s="2925"/>
      <c r="BR24" s="2656"/>
      <c r="BS24" s="2657" t="str">
        <f>HYPERLINK("#"&amp;ADDRESS(ROW(V31),COLUMN(V31),4)," "&amp;V31)</f>
        <v xml:space="preserve"> ❿ V32  Saisissez vos prix  ▼ </v>
      </c>
      <c r="BT24" s="2348" t="s">
        <v>4065</v>
      </c>
      <c r="BU24" s="2384"/>
      <c r="BV24" s="2362">
        <v>1</v>
      </c>
      <c r="BW24" s="162"/>
      <c r="BX24" s="3"/>
      <c r="BY24" s="10">
        <v>1</v>
      </c>
    </row>
    <row r="25" spans="1:77" ht="21" customHeight="1">
      <c r="A25" s="3"/>
      <c r="B25" s="72" t="s">
        <v>24</v>
      </c>
      <c r="C25" s="2984" t="s">
        <v>3911</v>
      </c>
      <c r="D25" s="2984"/>
      <c r="E25" s="2984"/>
      <c r="F25" s="2984"/>
      <c r="G25" s="2984"/>
      <c r="H25" s="2984"/>
      <c r="I25" s="4993"/>
      <c r="J25" s="4993"/>
      <c r="K25" s="4993"/>
      <c r="L25" s="4994"/>
      <c r="M25" s="4994"/>
      <c r="N25" s="4994"/>
      <c r="O25" s="4995"/>
      <c r="P25" s="4995"/>
      <c r="Q25" s="4995"/>
      <c r="R25" s="4739"/>
      <c r="S25" s="4739"/>
      <c r="T25" s="4774"/>
      <c r="U25" s="2680"/>
      <c r="V25" s="2501" t="str">
        <f>"⓫ "&amp;ADDRESS(ROW(W25),COLUMN(W25),4)&amp;"   vos références ► "</f>
        <v xml:space="preserve">⓫ W25   vos références ► </v>
      </c>
      <c r="W25" s="2681">
        <v>0.23</v>
      </c>
      <c r="X25" s="2308" t="s">
        <v>418</v>
      </c>
      <c r="Y25" s="2309" t="s">
        <v>3654</v>
      </c>
      <c r="Z25" s="2432"/>
      <c r="AA25" s="2307">
        <v>0.4</v>
      </c>
      <c r="AB25" s="2308" t="s">
        <v>418</v>
      </c>
      <c r="AC25" s="2309" t="s">
        <v>4066</v>
      </c>
      <c r="AD25" s="2305"/>
      <c r="AE25" s="2307">
        <v>0.4</v>
      </c>
      <c r="AF25" s="2308" t="s">
        <v>418</v>
      </c>
      <c r="AG25" s="2309" t="s">
        <v>4066</v>
      </c>
      <c r="AH25" s="2305"/>
      <c r="AI25" s="2682" t="str">
        <f>AC23</f>
        <v>de quoi?</v>
      </c>
      <c r="AJ25" s="2683">
        <f>AA23</f>
        <v>0</v>
      </c>
      <c r="AK25" s="2684" t="str">
        <f>AB23</f>
        <v>kg</v>
      </c>
      <c r="AL25" s="2685"/>
      <c r="AM25" s="2686" t="s">
        <v>3731</v>
      </c>
      <c r="AN25" s="3"/>
      <c r="AO25" s="72" t="str">
        <f t="shared" si="6"/>
        <v>A</v>
      </c>
      <c r="AP25" s="5"/>
      <c r="AQ25" s="3"/>
      <c r="AR25" s="176">
        <f t="array" ref="AR25">SUMPRODUCT(LEN(AS25:AY25))</f>
        <v>0</v>
      </c>
      <c r="AS25" s="177"/>
      <c r="AT25" s="178"/>
      <c r="AU25" s="178"/>
      <c r="AV25" s="178"/>
      <c r="AW25" s="178"/>
      <c r="AX25" s="178"/>
      <c r="AY25" s="179"/>
      <c r="AZ25" s="2656"/>
      <c r="BA25" s="2911" t="s">
        <v>24</v>
      </c>
      <c r="BB25" s="2551"/>
      <c r="BC25" s="2551"/>
      <c r="BD25" s="2935" t="s">
        <v>4356</v>
      </c>
      <c r="BE25" s="97"/>
      <c r="BF25" s="97"/>
      <c r="BG25" s="97"/>
      <c r="BH25" s="97"/>
      <c r="BI25" s="4838"/>
      <c r="BJ25" s="97"/>
      <c r="BK25" s="97"/>
      <c r="BL25" s="2931"/>
      <c r="BM25" s="2933"/>
      <c r="BN25" s="2933"/>
      <c r="BO25" s="2931"/>
      <c r="BP25" s="2924"/>
      <c r="BQ25" s="2925"/>
      <c r="BR25" s="2656"/>
      <c r="BS25" s="2687"/>
      <c r="BT25" s="52"/>
      <c r="BU25" s="52"/>
      <c r="BV25" s="2406" t="s">
        <v>164</v>
      </c>
      <c r="BW25" s="2385"/>
      <c r="BX25" s="3"/>
      <c r="BY25" s="10">
        <v>1</v>
      </c>
    </row>
    <row r="26" spans="1:77" ht="21" customHeight="1">
      <c r="A26" s="3"/>
      <c r="B26" s="72" t="s">
        <v>24</v>
      </c>
      <c r="C26" s="2984" t="s">
        <v>3912</v>
      </c>
      <c r="D26" s="2984"/>
      <c r="E26" s="2984"/>
      <c r="F26" s="2984"/>
      <c r="G26" s="2984" t="s">
        <v>3913</v>
      </c>
      <c r="H26" s="2984"/>
      <c r="I26" s="2282">
        <v>0.6</v>
      </c>
      <c r="J26" s="2281" t="s">
        <v>3603</v>
      </c>
      <c r="K26" s="2281"/>
      <c r="L26" s="2282">
        <v>0.6</v>
      </c>
      <c r="M26" s="2281" t="s">
        <v>3603</v>
      </c>
      <c r="N26" s="2281"/>
      <c r="O26" s="2282">
        <v>0.6</v>
      </c>
      <c r="P26" s="2281" t="s">
        <v>3603</v>
      </c>
      <c r="Q26" s="2281"/>
      <c r="R26" s="4739"/>
      <c r="S26" s="4739"/>
      <c r="T26" s="2688"/>
      <c r="U26" s="2689"/>
      <c r="V26" s="2489" t="str">
        <f>ADDRESS(ROW(W26),COLUMN(W26),4)&amp;" Poids Auteur à copier en ⓫ si souhaité ► "</f>
        <v xml:space="preserve">W26 Poids Auteur à copier en ⓫ si souhaité ► </v>
      </c>
      <c r="W26" s="2437">
        <f>C88</f>
        <v>1.5</v>
      </c>
      <c r="X26" s="2314" t="str">
        <f>W28</f>
        <v>01</v>
      </c>
      <c r="Y26" s="2315"/>
      <c r="Z26" s="2434"/>
      <c r="AA26" s="2690">
        <f>D88</f>
        <v>0</v>
      </c>
      <c r="AB26" s="2691" t="str">
        <f>AA28</f>
        <v xml:space="preserve">02. </v>
      </c>
      <c r="AC26" s="2692"/>
      <c r="AD26" s="2693"/>
      <c r="AE26" s="2433">
        <f>E88</f>
        <v>0</v>
      </c>
      <c r="AF26" s="2694" t="str">
        <f>AE28</f>
        <v>03</v>
      </c>
      <c r="AG26" s="2319"/>
      <c r="AH26" s="2445"/>
      <c r="AI26" s="2695" t="str">
        <f>AG23</f>
        <v>de quoi?</v>
      </c>
      <c r="AJ26" s="2696">
        <f>AE23</f>
        <v>0</v>
      </c>
      <c r="AK26" s="2697" t="str">
        <f>AF23</f>
        <v>kg</v>
      </c>
      <c r="AL26" s="2698"/>
      <c r="AM26" s="2699" t="s">
        <v>3732</v>
      </c>
      <c r="AN26" s="3"/>
      <c r="AO26" s="72" t="str">
        <f t="shared" si="6"/>
        <v>A</v>
      </c>
      <c r="AP26" s="5"/>
      <c r="AQ26" s="3"/>
      <c r="AR26" s="176">
        <f t="array" ref="AR26">SUMPRODUCT(LEN(AS26:AY26))</f>
        <v>0</v>
      </c>
      <c r="AS26" s="177"/>
      <c r="AT26" s="178"/>
      <c r="AU26" s="178"/>
      <c r="AV26" s="178"/>
      <c r="AW26" s="178"/>
      <c r="AX26" s="178"/>
      <c r="AY26" s="179"/>
      <c r="AZ26" s="2656"/>
      <c r="BA26" s="2911" t="s">
        <v>24</v>
      </c>
      <c r="BB26" s="2551"/>
      <c r="BC26" s="2551"/>
      <c r="BD26" s="2936" t="str">
        <f ca="1">"Largeur de cette colonne : "&amp;CELL("largeur",BD26)</f>
        <v>Largeur de cette colonne : 103</v>
      </c>
      <c r="BE26" s="97"/>
      <c r="BF26" s="97"/>
      <c r="BG26" s="97"/>
      <c r="BH26" s="97"/>
      <c r="BI26" s="2936" t="str">
        <f ca="1">"Largeur de cette colonne : "&amp;CELL("largeur",BI26)</f>
        <v>Largeur de cette colonne : 102</v>
      </c>
      <c r="BJ26" s="97"/>
      <c r="BK26" s="97"/>
      <c r="BL26" s="2931"/>
      <c r="BM26" s="2933"/>
      <c r="BN26" s="2933"/>
      <c r="BO26" s="2931"/>
      <c r="BP26" s="2924"/>
      <c r="BQ26" s="2925"/>
      <c r="BR26" s="2656"/>
      <c r="BS26" s="2700"/>
      <c r="BT26" s="25"/>
      <c r="BU26" s="25"/>
      <c r="BV26" s="25"/>
      <c r="BW26" s="162"/>
      <c r="BX26" s="3"/>
      <c r="BY26" s="10">
        <v>1</v>
      </c>
    </row>
    <row r="27" spans="1:77" ht="21" customHeight="1">
      <c r="A27" s="3"/>
      <c r="B27" s="72" t="s">
        <v>24</v>
      </c>
      <c r="C27" s="2984" t="s">
        <v>3914</v>
      </c>
      <c r="D27" s="2984"/>
      <c r="E27" s="2984"/>
      <c r="F27" s="2984"/>
      <c r="G27" s="2985"/>
      <c r="H27" s="2984"/>
      <c r="I27" s="2476" t="str">
        <f t="shared" ref="I27:J27" si="9">SUBSTITUTE(ADDRESS(1,COLUMN(),4),"1","")&amp;"  ▼ "</f>
        <v xml:space="preserve">I  ▼ </v>
      </c>
      <c r="J27" s="2476" t="str">
        <f t="shared" si="9"/>
        <v xml:space="preserve">J  ▼ </v>
      </c>
      <c r="K27" s="2476" t="str">
        <f>SUBSTITUTE(ADDRESS(1,COLUMN(),4),"1","")&amp;"  ▼ "</f>
        <v xml:space="preserve">K  ▼ </v>
      </c>
      <c r="L27" s="2701" t="str">
        <f t="shared" ref="L27:M27" si="10">SUBSTITUTE(ADDRESS(1,COLUMN(),4),"1","")&amp;"  ▼ "</f>
        <v xml:space="preserve">L  ▼ </v>
      </c>
      <c r="M27" s="2701" t="str">
        <f t="shared" si="10"/>
        <v xml:space="preserve">M  ▼ </v>
      </c>
      <c r="N27" s="2701" t="str">
        <f>SUBSTITUTE(ADDRESS(1,COLUMN(),4),"1","")&amp;"  ▼ "</f>
        <v xml:space="preserve">N  ▼ </v>
      </c>
      <c r="O27" s="2477" t="str">
        <f t="shared" ref="O27:P27" si="11">SUBSTITUTE(ADDRESS(1,COLUMN(),4),"1","")&amp;"  ▼ "</f>
        <v xml:space="preserve">O  ▼ </v>
      </c>
      <c r="P27" s="2477" t="str">
        <f t="shared" si="11"/>
        <v xml:space="preserve">P  ▼ </v>
      </c>
      <c r="Q27" s="2477" t="str">
        <f>SUBSTITUTE(ADDRESS(1,COLUMN(),4),"1","")&amp;"  ▼ "</f>
        <v xml:space="preserve">Q  ▼ </v>
      </c>
      <c r="R27" s="4741" t="s">
        <v>3904</v>
      </c>
      <c r="S27" s="4742"/>
      <c r="T27" s="4742"/>
      <c r="U27" s="2463"/>
      <c r="V27" s="4743" t="s">
        <v>3896</v>
      </c>
      <c r="W27" s="2996" t="str">
        <f t="shared" ref="W27:AH27" si="12">SUBSTITUTE(ADDRESS(1,COLUMN(),4),"1","")</f>
        <v>W</v>
      </c>
      <c r="X27" s="2996" t="str">
        <f t="shared" si="12"/>
        <v>X</v>
      </c>
      <c r="Y27" s="2996" t="str">
        <f t="shared" si="12"/>
        <v>Y</v>
      </c>
      <c r="Z27" s="2996" t="str">
        <f t="shared" si="12"/>
        <v>Z</v>
      </c>
      <c r="AA27" s="2996" t="str">
        <f t="shared" si="12"/>
        <v>AA</v>
      </c>
      <c r="AB27" s="2996" t="str">
        <f t="shared" si="12"/>
        <v>AB</v>
      </c>
      <c r="AC27" s="2996" t="str">
        <f t="shared" si="12"/>
        <v>AC</v>
      </c>
      <c r="AD27" s="2996" t="str">
        <f t="shared" si="12"/>
        <v>AD</v>
      </c>
      <c r="AE27" s="2996" t="str">
        <f t="shared" si="12"/>
        <v>AE</v>
      </c>
      <c r="AF27" s="2996" t="str">
        <f t="shared" si="12"/>
        <v>AF</v>
      </c>
      <c r="AG27" s="2996" t="str">
        <f t="shared" si="12"/>
        <v>AG</v>
      </c>
      <c r="AH27" s="2996" t="str">
        <f t="shared" si="12"/>
        <v>AH</v>
      </c>
      <c r="AI27" s="3007"/>
      <c r="AJ27" s="3008"/>
      <c r="AK27" s="3008"/>
      <c r="AL27" s="3008"/>
      <c r="AM27" s="3009"/>
      <c r="AN27" s="3"/>
      <c r="AO27" s="72" t="str">
        <f t="shared" si="6"/>
        <v>A</v>
      </c>
      <c r="AP27" s="5"/>
      <c r="AQ27" s="3"/>
      <c r="AR27" s="176">
        <f t="array" ref="AR27">SUMPRODUCT(LEN(AS27:AY27))</f>
        <v>0</v>
      </c>
      <c r="AS27" s="177"/>
      <c r="AT27" s="178"/>
      <c r="AU27" s="178"/>
      <c r="AV27" s="178"/>
      <c r="AW27" s="178"/>
      <c r="AX27" s="178"/>
      <c r="AY27" s="179"/>
      <c r="AZ27" s="2702"/>
      <c r="BA27" s="2911" t="s">
        <v>24</v>
      </c>
      <c r="BB27" s="2551"/>
      <c r="BC27" s="2551"/>
      <c r="BD27" s="2776"/>
      <c r="BE27" s="97"/>
      <c r="BF27" s="97"/>
      <c r="BG27" s="97"/>
      <c r="BH27" s="97"/>
      <c r="BI27" s="4839" t="s">
        <v>4357</v>
      </c>
      <c r="BJ27" s="2937"/>
      <c r="BK27" s="2937"/>
      <c r="BL27" s="2931"/>
      <c r="BM27" s="2931"/>
      <c r="BN27" s="2931"/>
      <c r="BO27" s="2931"/>
      <c r="BP27" s="2931"/>
      <c r="BQ27" s="2925"/>
      <c r="BR27" s="2656"/>
      <c r="BS27" s="2657" t="str">
        <f>HYPERLINK("#"&amp;ADDRESS(ROW(V25),COLUMN(V25),4)," "&amp;V25)</f>
        <v xml:space="preserve"> ⓫ W25   vos références ► </v>
      </c>
      <c r="BT27" s="2348" t="s">
        <v>3857</v>
      </c>
      <c r="BU27" s="2384"/>
      <c r="BV27" s="2384"/>
      <c r="BW27" s="2385"/>
      <c r="BX27" s="3"/>
      <c r="BY27" s="10">
        <v>1</v>
      </c>
    </row>
    <row r="28" spans="1:77" ht="21" customHeight="1">
      <c r="A28" s="3"/>
      <c r="B28" s="72" t="s">
        <v>24</v>
      </c>
      <c r="C28" s="2984"/>
      <c r="D28" s="2984"/>
      <c r="E28" s="2984"/>
      <c r="F28" s="2984"/>
      <c r="G28" s="2501" t="str">
        <f>"④ "&amp;ADDRESS(ROW(I28),COLUMN(I28),4)&amp;" Nom des recettes - le/la ► "</f>
        <v xml:space="preserve">④ I28 Nom des recettes - le/la ► </v>
      </c>
      <c r="H28" s="4996" t="str">
        <f>ADDRESS(ROW(I28),COLUMN(I28),4)&amp;"► "</f>
        <v xml:space="preserve">I28► </v>
      </c>
      <c r="I28" s="4997" t="s">
        <v>3897</v>
      </c>
      <c r="J28" s="4998"/>
      <c r="K28" s="4998"/>
      <c r="L28" s="4999" t="s">
        <v>3898</v>
      </c>
      <c r="M28" s="5000"/>
      <c r="N28" s="5000"/>
      <c r="O28" s="5002" t="s">
        <v>3895</v>
      </c>
      <c r="P28" s="5003"/>
      <c r="Q28" s="5003"/>
      <c r="R28" s="4741"/>
      <c r="S28" s="4739"/>
      <c r="T28" s="2459"/>
      <c r="U28" s="5005" t="s">
        <v>4067</v>
      </c>
      <c r="V28" s="5005"/>
      <c r="W28" s="4891" t="str">
        <f>I28</f>
        <v>01</v>
      </c>
      <c r="X28" s="4891"/>
      <c r="Y28" s="4891"/>
      <c r="Z28" s="4891"/>
      <c r="AA28" s="5018" t="str">
        <f>L28</f>
        <v xml:space="preserve">02. </v>
      </c>
      <c r="AB28" s="5018"/>
      <c r="AC28" s="5018"/>
      <c r="AD28" s="5018"/>
      <c r="AE28" s="4962" t="str">
        <f>O28</f>
        <v>03</v>
      </c>
      <c r="AF28" s="4963"/>
      <c r="AG28" s="4963"/>
      <c r="AH28" s="5016"/>
      <c r="AI28" s="4965" t="s">
        <v>139</v>
      </c>
      <c r="AJ28" s="4966" t="s">
        <v>3611</v>
      </c>
      <c r="AK28" s="4966" t="s">
        <v>91</v>
      </c>
      <c r="AL28" s="4967" t="s">
        <v>3612</v>
      </c>
      <c r="AM28" s="4935" t="s">
        <v>3610</v>
      </c>
      <c r="AN28" s="3"/>
      <c r="AO28" s="72" t="str">
        <f t="shared" si="6"/>
        <v>A</v>
      </c>
      <c r="AP28" s="5"/>
      <c r="AQ28" s="3"/>
      <c r="AR28" s="176">
        <f t="array" ref="AR28">SUMPRODUCT(LEN(AS28:AY28))</f>
        <v>0</v>
      </c>
      <c r="AS28" s="177"/>
      <c r="AT28" s="178"/>
      <c r="AU28" s="178"/>
      <c r="AV28" s="178"/>
      <c r="AW28" s="178"/>
      <c r="AX28" s="178"/>
      <c r="AY28" s="179"/>
      <c r="AZ28" s="2702"/>
      <c r="BA28" s="2911" t="s">
        <v>24</v>
      </c>
      <c r="BB28" s="4829" t="s">
        <v>4338</v>
      </c>
      <c r="BC28" s="4829"/>
      <c r="BD28" s="2939" t="s">
        <v>4349</v>
      </c>
      <c r="BE28" s="2551"/>
      <c r="BF28" s="2551"/>
      <c r="BG28" s="2551"/>
      <c r="BH28" s="2551"/>
      <c r="BI28" s="4839"/>
      <c r="BJ28" s="2937"/>
      <c r="BK28" s="2937"/>
      <c r="BL28" s="4830" t="s">
        <v>4339</v>
      </c>
      <c r="BM28" s="4830"/>
      <c r="BN28" s="4830"/>
      <c r="BO28" s="4830"/>
      <c r="BP28" s="4953" t="str">
        <f>"vous auriez dû coupez le texte de la col."&amp;BD29&amp;" en ▼"</f>
        <v>vous auriez dû coupez le texte de la col.BD en ▼</v>
      </c>
      <c r="BQ28" s="4953"/>
      <c r="BR28" s="2656"/>
      <c r="BS28" s="2703"/>
      <c r="BT28" s="2348" t="s">
        <v>3833</v>
      </c>
      <c r="BU28" s="2348"/>
      <c r="BV28" s="2348"/>
      <c r="BW28" s="2349"/>
      <c r="BX28" s="3"/>
      <c r="BY28" s="10">
        <v>1</v>
      </c>
    </row>
    <row r="29" spans="1:77" ht="21" customHeight="1">
      <c r="A29" s="3"/>
      <c r="B29" s="72" t="s">
        <v>24</v>
      </c>
      <c r="C29" s="2984"/>
      <c r="D29" s="2984"/>
      <c r="E29" s="2984"/>
      <c r="F29" s="2984"/>
      <c r="G29" s="2987" t="s">
        <v>3830</v>
      </c>
      <c r="H29" s="4996"/>
      <c r="I29" s="4896"/>
      <c r="J29" s="4896"/>
      <c r="K29" s="4896"/>
      <c r="L29" s="5001"/>
      <c r="M29" s="5001"/>
      <c r="N29" s="5001"/>
      <c r="O29" s="5004"/>
      <c r="P29" s="5004"/>
      <c r="Q29" s="5004"/>
      <c r="R29" s="4741"/>
      <c r="S29" s="4739"/>
      <c r="T29" s="4738"/>
      <c r="U29" s="5005"/>
      <c r="V29" s="5005"/>
      <c r="W29" s="4891"/>
      <c r="X29" s="4891"/>
      <c r="Y29" s="4891"/>
      <c r="Z29" s="4891"/>
      <c r="AA29" s="5018"/>
      <c r="AB29" s="5018"/>
      <c r="AC29" s="5018"/>
      <c r="AD29" s="5018"/>
      <c r="AE29" s="4962"/>
      <c r="AF29" s="4963"/>
      <c r="AG29" s="4963"/>
      <c r="AH29" s="5016"/>
      <c r="AI29" s="4965"/>
      <c r="AJ29" s="4966"/>
      <c r="AK29" s="4966"/>
      <c r="AL29" s="4967"/>
      <c r="AM29" s="4935"/>
      <c r="AN29" s="3"/>
      <c r="AO29" s="72" t="str">
        <f t="shared" si="6"/>
        <v>A</v>
      </c>
      <c r="AP29" s="5"/>
      <c r="AQ29" s="3"/>
      <c r="AR29" s="176">
        <f t="array" ref="AR29">SUMPRODUCT(LEN(AS29:AY29))</f>
        <v>0</v>
      </c>
      <c r="AS29" s="177"/>
      <c r="AT29" s="178"/>
      <c r="AU29" s="178"/>
      <c r="AV29" s="178"/>
      <c r="AW29" s="178"/>
      <c r="AX29" s="178"/>
      <c r="AY29" s="179"/>
      <c r="AZ29" s="2702"/>
      <c r="BA29" s="2911" t="s">
        <v>24</v>
      </c>
      <c r="BB29" s="2940"/>
      <c r="BC29" s="2938" t="s">
        <v>4358</v>
      </c>
      <c r="BD29" s="2941" t="str">
        <f t="shared" ref="BD29" si="13">SUBSTITUTE(ADDRESS(1,COLUMN(),4),"1","")</f>
        <v>BD</v>
      </c>
      <c r="BE29" s="2942" t="s">
        <v>13</v>
      </c>
      <c r="BF29" s="2943"/>
      <c r="BG29" s="2943"/>
      <c r="BH29" s="2943">
        <v>0</v>
      </c>
      <c r="BI29" s="2943"/>
      <c r="BJ29" s="2944"/>
      <c r="BK29" s="2937"/>
      <c r="BL29" s="4830"/>
      <c r="BM29" s="4830"/>
      <c r="BN29" s="4830"/>
      <c r="BO29" s="4830"/>
      <c r="BP29" s="4953"/>
      <c r="BQ29" s="4953"/>
      <c r="BR29" s="2656"/>
      <c r="BS29" s="2657" t="str">
        <f>HYPERLINK("#"&amp;ADDRESS(ROW(V26),COLUMN(V26),4)," "&amp;V26)</f>
        <v xml:space="preserve"> W26 Poids Auteur à copier en ⓫ si souhaité ► </v>
      </c>
      <c r="BT29" s="2392" t="s">
        <v>3844</v>
      </c>
      <c r="BU29" s="2348"/>
      <c r="BV29" s="2348"/>
      <c r="BW29" s="2349"/>
      <c r="BX29" s="3"/>
      <c r="BY29" s="10">
        <v>1</v>
      </c>
    </row>
    <row r="30" spans="1:77" ht="21" customHeight="1">
      <c r="A30" s="3"/>
      <c r="B30" s="72" t="s">
        <v>24</v>
      </c>
      <c r="C30" s="2984"/>
      <c r="D30" s="2984"/>
      <c r="E30" s="2984"/>
      <c r="F30" s="2984"/>
      <c r="G30" s="2984"/>
      <c r="H30" s="2988"/>
      <c r="I30" s="5006" t="s">
        <v>90</v>
      </c>
      <c r="J30" s="5008" t="s">
        <v>91</v>
      </c>
      <c r="K30" s="5010" t="s">
        <v>92</v>
      </c>
      <c r="L30" s="5012" t="s">
        <v>90</v>
      </c>
      <c r="M30" s="5012" t="s">
        <v>91</v>
      </c>
      <c r="N30" s="5014" t="s">
        <v>92</v>
      </c>
      <c r="O30" s="4910" t="s">
        <v>90</v>
      </c>
      <c r="P30" s="4910" t="s">
        <v>91</v>
      </c>
      <c r="Q30" s="4912" t="s">
        <v>92</v>
      </c>
      <c r="R30" s="4741"/>
      <c r="S30" s="4739"/>
      <c r="T30" s="4738"/>
      <c r="U30" s="4744"/>
      <c r="V30" s="2459"/>
      <c r="W30" s="4914" t="s">
        <v>126</v>
      </c>
      <c r="X30" s="4914"/>
      <c r="Y30" s="4914"/>
      <c r="Z30" s="4914"/>
      <c r="AA30" s="5017" t="s">
        <v>127</v>
      </c>
      <c r="AB30" s="5017"/>
      <c r="AC30" s="5017"/>
      <c r="AD30" s="5017"/>
      <c r="AE30" s="4915" t="s">
        <v>128</v>
      </c>
      <c r="AF30" s="4915"/>
      <c r="AG30" s="4915"/>
      <c r="AH30" s="4915"/>
      <c r="AI30" s="2449"/>
      <c r="AJ30" s="2159"/>
      <c r="AK30" s="2159"/>
      <c r="AL30" s="2159"/>
      <c r="AM30" s="2160"/>
      <c r="AN30" s="3"/>
      <c r="AO30" s="72" t="str">
        <f t="shared" si="6"/>
        <v>A</v>
      </c>
      <c r="AP30" s="4861" t="s">
        <v>129</v>
      </c>
      <c r="AQ30" s="3"/>
      <c r="AR30" s="176">
        <f t="array" ref="AR30">SUMPRODUCT(LEN(AS30:AY30))</f>
        <v>0</v>
      </c>
      <c r="AS30" s="177"/>
      <c r="AT30" s="178"/>
      <c r="AU30" s="178"/>
      <c r="AV30" s="178"/>
      <c r="AW30" s="178"/>
      <c r="AX30" s="178"/>
      <c r="AY30" s="179"/>
      <c r="AZ30" s="2702"/>
      <c r="BA30" s="2911" t="s">
        <v>24</v>
      </c>
      <c r="BB30" s="2946" t="str">
        <f>IF(BD30="","",(LEN(TRIM(SUBSTITUTE(BD30,CHAR(160)," ")))-LEN(SUBSTITUTE(TRIM(SUBSTITUTE(BD30,CHAR(160)," "))," ",""))+1)&amp;" mot"&amp;IF((LEN(TRIM(SUBSTITUTE(BD30,CHAR(160)," ")))-LEN(SUBSTITUTE(TRIM(SUBSTITUTE(BD30,CHAR(160)," "))," ",""))+1)&gt;1,"s",""))</f>
        <v>4 mots</v>
      </c>
      <c r="BC30" s="2947">
        <f>IF(BD30="","",LEN(TRIM(SUBSTITUTE(BD30,CHAR(160),""))))</f>
        <v>30</v>
      </c>
      <c r="BD30" s="2948" t="s">
        <v>4359</v>
      </c>
      <c r="BE30" s="2949" t="str">
        <f>" ◄ ligne "&amp;ROW()</f>
        <v xml:space="preserve"> ◄ ligne 30</v>
      </c>
      <c r="BF30" s="2946" t="str">
        <f>IF(BI30="","",(LEN(TRIM(SUBSTITUTE(BI30,CHAR(160)," ")))-LEN(SUBSTITUTE(TRIM(SUBSTITUTE(BI30,CHAR(160)," "))," ",""))+1)&amp;" mot"&amp;IF((LEN(TRIM(SUBSTITUTE(BI30,CHAR(160)," ")))-LEN(SUBSTITUTE(TRIM(SUBSTITUTE(BI30,CHAR(160)," "))," ",""))+1)&gt;1,"s",""))</f>
        <v>4 mots</v>
      </c>
      <c r="BG30" s="2950" t="str">
        <f>IF(BI30="","",LEN(TRIM(SUBSTITUTE(BI30,CHAR(160),"")))&amp;" car. ►")</f>
        <v>30 car. ►</v>
      </c>
      <c r="BH30" s="2951">
        <f>IF(LEN(TRIM(BM30))&gt;0,MAX(BH29:BH29)+1,"")</f>
        <v>1</v>
      </c>
      <c r="BI30" s="2906" t="str">
        <f>IFERROR(INDEX(BM30:BM299,MATCH(ROW()-ROW(BM30)+1,BH30:BH299,0)),"")</f>
        <v>bœuf bourguignon de grand-mère</v>
      </c>
      <c r="BJ30" s="2944"/>
      <c r="BK30" s="2937"/>
      <c r="BL30" s="2370" t="str">
        <f>(SUBSTITUTE(SUBSTITUTE(BD30,CHAR(13)&amp;CHAR(10)," "),CHAR(10)," "))</f>
        <v>bœuf bourguignon de grand-mère</v>
      </c>
      <c r="BM30" s="2907" t="str">
        <f>IF(OR(BL31="",BL32=""),"",IF(LEN(BL31)&lt;=BL32,BL31,IFERROR(LEFT(BL31,FIND("♦",SUBSTITUTE(LEFT(BL31,BL32+1)," ","♦",LEN(LEFT(BL31,BL32+1))-LEN(SUBSTITUTE(LEFT(BL31,BL32+1)," ",""))))),LEFT(BL31,IFERROR(FIND(" ",BL31)-1,LEN(BL31))))))</f>
        <v>bœuf bourguignon de grand-mère</v>
      </c>
      <c r="BN30" s="2908" t="str">
        <f>IF(BM30="","",TRIM(RIGHT(BL31,LEN(BL31)-LEN(BM30))))</f>
        <v/>
      </c>
      <c r="BO30" s="2952" t="str">
        <f>BE30</f>
        <v xml:space="preserve"> ◄ ligne 30</v>
      </c>
      <c r="BP30" s="2945">
        <f>IF(BC30="","",IF(OR(BC30=0,BC30&lt;BI17),0,IF(BC30&gt;BI17,(BC30-BI17)&amp;" car. en trop",(BC30-BI17)&amp;" car.")))</f>
        <v>0</v>
      </c>
      <c r="BQ30" s="2953" t="str">
        <f>IF(BC30="","",ROUNDUP(BC30/BI17,0)&amp;" ligne(s)")</f>
        <v>1 ligne(s)</v>
      </c>
      <c r="BR30" s="2656"/>
      <c r="BS30" s="2657" t="str">
        <f>HYPERLINK("#"&amp;ADDRESS(ROW(V22),COLUMN(V22),4)," "&amp;V22)</f>
        <v xml:space="preserve"> W25 Quantité ?   X25 Unités   Y25 Quoi?  </v>
      </c>
      <c r="BT30" s="2304" t="s">
        <v>3727</v>
      </c>
      <c r="BU30" s="2304" t="s">
        <v>3729</v>
      </c>
      <c r="BV30" s="2304" t="s">
        <v>3728</v>
      </c>
      <c r="BW30" s="162"/>
      <c r="BX30" s="3"/>
      <c r="BY30" s="10">
        <v>1</v>
      </c>
    </row>
    <row r="31" spans="1:77" ht="21" customHeight="1">
      <c r="A31" s="3"/>
      <c r="B31" s="72" t="s">
        <v>24</v>
      </c>
      <c r="C31" s="2704" t="s">
        <v>3730</v>
      </c>
      <c r="D31" s="2705" t="s">
        <v>3731</v>
      </c>
      <c r="E31" s="2706" t="s">
        <v>3732</v>
      </c>
      <c r="F31" s="2472"/>
      <c r="G31" s="2707" t="str">
        <f xml:space="preserve"> "❺ "&amp;ADDRESS(ROW(G32),COLUMN(G32),4)&amp;" Denrées  ▼ "</f>
        <v xml:space="preserve">❺ G32 Denrées  ▼ </v>
      </c>
      <c r="H31" s="4772"/>
      <c r="I31" s="5007"/>
      <c r="J31" s="5009"/>
      <c r="K31" s="5011"/>
      <c r="L31" s="5013"/>
      <c r="M31" s="5013"/>
      <c r="N31" s="5015"/>
      <c r="O31" s="4911"/>
      <c r="P31" s="4911"/>
      <c r="Q31" s="4913"/>
      <c r="R31" s="2478"/>
      <c r="S31" s="2708" t="s">
        <v>4068</v>
      </c>
      <c r="T31" s="2348"/>
      <c r="U31" s="2369"/>
      <c r="V31" s="2369" t="str">
        <f>"❿ "&amp;ADDRESS(ROW(V32),COLUMN(V32),4)&amp;"  Saisissez vos prix  ▼ "</f>
        <v xml:space="preserve">❿ V32  Saisissez vos prix  ▼ </v>
      </c>
      <c r="W31" s="4914"/>
      <c r="X31" s="4914"/>
      <c r="Y31" s="4914"/>
      <c r="Z31" s="4914"/>
      <c r="AA31" s="5017"/>
      <c r="AB31" s="5017"/>
      <c r="AC31" s="5017"/>
      <c r="AD31" s="5017"/>
      <c r="AE31" s="4915"/>
      <c r="AF31" s="4915"/>
      <c r="AG31" s="4915"/>
      <c r="AH31" s="4915"/>
      <c r="AI31" s="2450"/>
      <c r="AJ31" s="2159"/>
      <c r="AK31" s="2159"/>
      <c r="AL31" s="2159"/>
      <c r="AM31" s="2160"/>
      <c r="AN31" s="3"/>
      <c r="AO31" s="72" t="str">
        <f t="shared" si="6"/>
        <v>A</v>
      </c>
      <c r="AP31" s="4861"/>
      <c r="AQ31" s="3"/>
      <c r="AR31" s="176">
        <f t="array" ref="AR31">SUMPRODUCT(LEN(AS31:AY31))</f>
        <v>0</v>
      </c>
      <c r="AS31" s="177"/>
      <c r="AT31" s="178"/>
      <c r="AU31" s="178"/>
      <c r="AV31" s="178"/>
      <c r="AW31" s="178"/>
      <c r="AX31" s="178"/>
      <c r="AY31" s="179"/>
      <c r="AZ31" s="2656"/>
      <c r="BA31" s="2954" t="str">
        <f>IF(OR(LEN(BI31)&gt;1),"A", "►")</f>
        <v>A</v>
      </c>
      <c r="BB31" s="2946" t="str">
        <f t="shared" ref="BB31:BB74" si="14">IF(BD31="","",(LEN(TRIM(SUBSTITUTE(BD31,CHAR(160)," ")))-LEN(SUBSTITUTE(TRIM(SUBSTITUTE(BD31,CHAR(160)," "))," ",""))+1)&amp;" mot"&amp;IF((LEN(TRIM(SUBSTITUTE(BD31,CHAR(160)," ")))-LEN(SUBSTITUTE(TRIM(SUBSTITUTE(BD31,CHAR(160)," "))," ",""))+1)&gt;1,"s",""))</f>
        <v>1 mot</v>
      </c>
      <c r="BC31" s="2947">
        <f>IF(BD31="","",LEN(TRIM(SUBSTITUTE(BD31,CHAR(160),""))))</f>
        <v>11</v>
      </c>
      <c r="BD31" s="2948" t="s">
        <v>4360</v>
      </c>
      <c r="BE31" s="2955" t="str">
        <f t="shared" ref="BE31:BE74" si="15">" ◄ ligne "&amp;ROW()</f>
        <v xml:space="preserve"> ◄ ligne 31</v>
      </c>
      <c r="BF31" s="2946" t="str">
        <f>IF(BI31="","",(LEN(TRIM(SUBSTITUTE(BI31,CHAR(160)," ")))-LEN(SUBSTITUTE(TRIM(SUBSTITUTE(BI31,CHAR(160)," "))," ",""))+1)&amp;" mot"&amp;IF((LEN(TRIM(SUBSTITUTE(BI31,CHAR(160)," ")))-LEN(SUBSTITUTE(TRIM(SUBSTITUTE(BI31,CHAR(160)," "))," ",""))+1)&gt;1,"s",""))</f>
        <v>1 mot</v>
      </c>
      <c r="BG31" s="2950" t="str">
        <f>IF(BI31="","",LEN(TRIM(SUBSTITUTE(BI31,CHAR(160),"")))&amp;" car. ►")</f>
        <v>11 car. ►</v>
      </c>
      <c r="BH31" s="2951" t="str">
        <f>IF(LEN(TRIM(BM31))&gt;0,MAX(BH29:BH30)+1,"")</f>
        <v/>
      </c>
      <c r="BI31" s="2906" t="str">
        <f>IFERROR(INDEX(BM30:BM299,MATCH(ROW()-ROW(BM30)+1,BH30:BH299,0)),"")</f>
        <v>Préparation</v>
      </c>
      <c r="BJ31" s="2944"/>
      <c r="BK31" s="2937"/>
      <c r="BL31" s="2907" t="str">
        <f>TRIM(SUBSTITUTE(SUBSTITUTE(SUBSTITUTE(SUBSTITUTE(IF(OR(LEFT(BL30,1)="-",LEFT(BL30,1)="="),MID(BL30,2,9999),BL30),CHAR(160)," "),","," "),";"," "),"."," "))</f>
        <v>bœuf bourguignon de grand-mère</v>
      </c>
      <c r="BM31" s="2908" t="str">
        <f>IF(OR(BN30="",BL32=""),"",IF(LEN(BN30)&lt;=BL32,BN30,IFERROR(LEFT(BN30,FIND("♦",SUBSTITUTE(LEFT(BN30,BL32+1)," ","♦",LEN(LEFT(BN30,BL32+1))-LEN(SUBSTITUTE(LEFT(BN30,BL32+1)," ",""))))),LEFT(BN30,IFERROR(FIND(" ",BN30)-1,LEN(BN30))))))</f>
        <v/>
      </c>
      <c r="BN31" s="2908" t="str">
        <f>IF(BM31="","",TRIM(RIGHT(BN30,LEN(BN30)-LEN(BM31))))</f>
        <v/>
      </c>
      <c r="BO31" s="2956" t="str">
        <f>"ligne "&amp;ROW()&amp;" ►"</f>
        <v>ligne 31 ►</v>
      </c>
      <c r="BP31" s="2945">
        <f>IF(BC31="","",IF(OR(BC31=0,BC31&lt;BI17),0,IF(BC31&gt;BI17,(BC31-BI17)&amp;" car. en trop",(BC31-BI17)&amp;" car.")))</f>
        <v>0</v>
      </c>
      <c r="BQ31" s="2953" t="str">
        <f>IF(BC31="","",ROUNDUP(BC31/BI17,0)&amp;" ligne(s)")</f>
        <v>1 ligne(s)</v>
      </c>
      <c r="BR31" s="2656"/>
      <c r="BS31" s="2347"/>
      <c r="BT31" s="2386">
        <v>1</v>
      </c>
      <c r="BU31" s="2387"/>
      <c r="BV31" s="2387" t="s">
        <v>3834</v>
      </c>
      <c r="BW31" s="2388"/>
      <c r="BX31" s="3"/>
      <c r="BY31" s="10">
        <v>1</v>
      </c>
    </row>
    <row r="32" spans="1:77" ht="21" customHeight="1">
      <c r="A32" s="3">
        <v>1</v>
      </c>
      <c r="B32" s="188" t="str">
        <f t="shared" ref="B32:B86" si="16">IF(COUNTA(G32)&gt;0, "A", "►")</f>
        <v>►</v>
      </c>
      <c r="C32" s="2237">
        <f t="array" ref="C32">IFERROR(_xlfn.LET(_xlpm.k,UPPER(TRIM(K31)),_xlpm.r,_xlfn.XLOOKUP(_xlpm.k,UPPER(TRIM($R$88:$AM$88)),$R$91:$AM$91,_xlfn.XLOOKUP(_xlpm.k,UPPER(TRIM($R$89:$AM$89)),$R$91:$AM$91,_xlfn.XLOOKUP(_xlpm.k,UPPER(TRIM($R$90:$AM$90)),$R$91:$AM$91,0.001))),_xlpm.r*J31),0)</f>
        <v>0</v>
      </c>
      <c r="D32" s="2692">
        <f t="array" ref="D32">IFERROR(_xlfn.LET(_xlpm.k,UPPER(TRIM(N32)),_xlpm.r,_xlfn.XLOOKUP(_xlpm.k,UPPER(TRIM($R$89:$AM$89)),$R$92:$AM$92,_xlfn.XLOOKUP(_xlpm.k,UPPER(TRIM($R$90:$AM$90)),$R$92:$AM$92,_xlfn.XLOOKUP(_xlpm.k,UPPER(TRIM($R$91:$AM$91)),$R$92:$AM$92,0.001))),_xlpm.r*M32),0)</f>
        <v>0</v>
      </c>
      <c r="E32" s="190">
        <f t="array" ref="E32">IFERROR(_xlfn.LET(_xlpm.k,UPPER(TRIM(Q32)),_xlpm.r,_xlfn.XLOOKUP(_xlpm.k,UPPER(TRIM($R$89:$AM$89)),$R$92:$AM$92,_xlfn.XLOOKUP(_xlpm.k,UPPER(TRIM($R$90:$AM$90)),$R$92:$AM$92,_xlfn.XLOOKUP(_xlpm.k,UPPER(TRIM($R$91:$AM$91)),$R$92:$AM$92,0.001))),_xlpm.r*P32),0)</f>
        <v>0</v>
      </c>
      <c r="F32" s="192" t="s">
        <v>3669</v>
      </c>
      <c r="G32" s="2479"/>
      <c r="H32" s="2250" t="s">
        <v>13</v>
      </c>
      <c r="I32" s="2709"/>
      <c r="J32" s="2710"/>
      <c r="K32" s="2213"/>
      <c r="L32" s="2711"/>
      <c r="M32" s="2712"/>
      <c r="N32" s="2213"/>
      <c r="O32" s="2713"/>
      <c r="P32" s="2211"/>
      <c r="Q32" s="2214"/>
      <c r="R32" s="2472" t="str">
        <f t="shared" ref="R32:S63" si="17">F32</f>
        <v>1 ►</v>
      </c>
      <c r="S32" s="4806">
        <f>G32</f>
        <v>0</v>
      </c>
      <c r="T32" s="4807"/>
      <c r="U32" s="4807"/>
      <c r="V32" s="2362">
        <v>1</v>
      </c>
      <c r="W32" s="193">
        <f t="shared" ref="W32:W86" si="18">IFERROR(I32*Z$24,0)</f>
        <v>0</v>
      </c>
      <c r="X32" s="194">
        <f t="shared" ref="X32:X86" si="19">IFERROR(C32*Z$24,0)</f>
        <v>0</v>
      </c>
      <c r="Y32" s="194" t="str">
        <f>IF(K32="","",IF(COUNTIF($AA$89:$AM$91,SUBSTITUTE(TRIM(K32)," (s)",""))&gt;0,IF(ROUND(X32,3)&gt;=1,ROUND(X32,3)&amp;" L",MAX(1,ROUND(X32*100,0))&amp;" cl"),IF(COUNTIF($R$89:$Z$91,SUBSTITUTE(TRIM(K32)," (s)",""))&gt;0,IF(ROUND(X32,3)&gt;=1,ROUND(X32,3)&amp;" Kg",IF(ROUND(X32*1000,0)&lt;1,"0 g",ROUND(X32*1000,0)&amp;" g")),"")))</f>
        <v/>
      </c>
      <c r="Z32" s="195">
        <f>IFERROR(IF(W32=0, X32*$V32, W32*$V32), 0)</f>
        <v>0</v>
      </c>
      <c r="AA32" s="2714">
        <f t="shared" ref="AA32:AA86" si="20">IFERROR(L32*AD$24,0)</f>
        <v>0</v>
      </c>
      <c r="AB32" s="2715">
        <f t="shared" ref="AB32:AB86" si="21">IFERROR(D32*AD$24,0)</f>
        <v>0</v>
      </c>
      <c r="AC32" s="2716" t="str">
        <f>IF(N32="","",IF(COUNTIF($AA$89:$AM$91,SUBSTITUTE(TRIM(N32)," (s)",""))&gt;0,IF(ROUND(AB32,3)&gt;=1,ROUND(AB32,3)&amp;" L",MAX(1,ROUND(AB32*100,0))&amp;" cl"),IF(COUNTIF($R$89:$Z$91,SUBSTITUTE(TRIM(N32)," (s)",""))&gt;0,IF(ROUND(AB32,3)&gt;=1,ROUND(AB32,3)&amp;" Kg",IF(ROUND(AB32*1000,0)&lt;1,"0 g",ROUND(AB32*1000,0)&amp;" g")),"")))</f>
        <v/>
      </c>
      <c r="AD32" s="2717">
        <f>IFERROR(IF(AA32=0, AB32*$V32, AA32*$V32), 0)</f>
        <v>0</v>
      </c>
      <c r="AE32" s="2271">
        <f>IFERROR(O32*AH$24,0)</f>
        <v>0</v>
      </c>
      <c r="AF32" s="2272">
        <f>IFERROR(E32*AH$24,0)</f>
        <v>0</v>
      </c>
      <c r="AG32" s="2273" t="str">
        <f>IF(Q32="","",IF(COUNTIF($AA$89:$AM$91,SUBSTITUTE(TRIM(Q32)," (s)",""))&gt;0,IF(ROUND(AF32,3)&gt;=1,ROUND(AF32,3)&amp;" L",MAX(1,ROUND(AF32*100,0))&amp;" cl"),IF(COUNTIF($R$89:$Z$91,SUBSTITUTE(TRIM(Q32)," (s)",""))&gt;0,IF(ROUND(AF32,3)&gt;=1,ROUND(AF32,3)&amp;" Kg",IF(ROUND(AF32*1000,0)&lt;1,"0 g",ROUND(AF32*1000,0)&amp;" g")),"")))</f>
        <v/>
      </c>
      <c r="AH32" s="2447">
        <f>IFERROR(IF(AE32=0, AF32*$V32, AE32*$V32), 0)</f>
        <v>0</v>
      </c>
      <c r="AI32" s="2451">
        <f t="shared" ref="AI32:AI86" si="22">S32</f>
        <v>0</v>
      </c>
      <c r="AJ32" s="2153">
        <f t="shared" ref="AJ32:AK42" si="23">IFERROR(W32,0)+IFERROR(AA32,0)+IFERROR(AE32,0)</f>
        <v>0</v>
      </c>
      <c r="AK32" s="2154">
        <f t="shared" si="23"/>
        <v>0</v>
      </c>
      <c r="AL32" s="2155">
        <f>IFERROR(Z32,0)+IFERROR(AD32,0)+IFERROR(AH32,0)</f>
        <v>0</v>
      </c>
      <c r="AM32" s="2419" t="str">
        <f>IF(ISTEXT(I32)*(LEN(TRIM(SUBSTITUTE(I32,CHAR(160),"")))&gt;0),"texte cellule "&amp;ADDRESS(ROW(),COLUMN($I$1),4),IF(ISTEXT(J32)*(LEN(TRIM(SUBSTITUTE(J32,CHAR(160),"")))&gt;0),"texte cellule "&amp;ADDRESS(ROW(),COLUMN($J$1),4),IF(ISTEXT(L32)*(LEN(TRIM(SUBSTITUTE(L32,CHAR(160),"")))&gt;0),"texte cellule "&amp;ADDRESS(ROW(),COLUMN($L$1),4),IF(ISTEXT(M32)*(LEN(TRIM(SUBSTITUTE(M32,CHAR(160),"")))&gt;0),"texte cellule "&amp;ADDRESS(ROW(),COLUMN($M$1),4),IF(ISTEXT(O32)*(LEN(TRIM(SUBSTITUTE(O32,CHAR(160),"")))&gt;0),"texte cellule "&amp;ADDRESS(ROW(),COLUMN($O$1),4),IF(ISTEXT(P32)*(LEN(TRIM(SUBSTITUTE(P32,CHAR(160),"")))&gt;0),"texte cellule "&amp;ADDRESS(ROW(),COLUMN($P$1),4),IF(ISNUMBER(K32),"nombre cellule "&amp;ADDRESS(ROW(),COLUMN($K$1),4),IF(ISNUMBER(N32),"nombre cellule "&amp;ADDRESS(ROW(),COLUMN($N$1),4),IF(ISNUMBER(Q32),"nombre cellule "&amp;ADDRESS(ROW(),COLUMN($Q$1),4),"OK")))))))))</f>
        <v>OK</v>
      </c>
      <c r="AN32" s="3"/>
      <c r="AO32" s="188" t="str">
        <f t="shared" si="6"/>
        <v>►</v>
      </c>
      <c r="AP32" s="4861"/>
      <c r="AQ32" s="3"/>
      <c r="AR32" s="176">
        <f t="array" ref="AR32">SUMPRODUCT(LEN(AS32:AY32))</f>
        <v>34</v>
      </c>
      <c r="AS32" s="177"/>
      <c r="AT32" s="178" t="s">
        <v>220</v>
      </c>
      <c r="AU32" s="178"/>
      <c r="AV32" s="178"/>
      <c r="AW32" s="178"/>
      <c r="AX32" s="178"/>
      <c r="AY32" s="179"/>
      <c r="AZ32" s="2656"/>
      <c r="BA32" s="2954" t="str">
        <f t="shared" ref="BA32:BA74" si="24">IF(OR(LEN(BI32)&gt;1),"A", "►")</f>
        <v>A</v>
      </c>
      <c r="BB32" s="2946" t="str">
        <f t="shared" si="14"/>
        <v/>
      </c>
      <c r="BC32" s="2947" t="str">
        <f>IF(BD32="","",LEN(TRIM(SUBSTITUTE(BD32,CHAR(160),""))))</f>
        <v/>
      </c>
      <c r="BD32" s="2948"/>
      <c r="BE32" s="2949" t="str">
        <f t="shared" si="15"/>
        <v xml:space="preserve"> ◄ ligne 32</v>
      </c>
      <c r="BF32" s="2946" t="str">
        <f t="shared" ref="BF32:BF95" si="25">IF(BI32="","",(LEN(TRIM(SUBSTITUTE(BI32,CHAR(160)," ")))-LEN(SUBSTITUTE(TRIM(SUBSTITUTE(BI32,CHAR(160)," "))," ",""))+1)&amp;" mot"&amp;IF((LEN(TRIM(SUBSTITUTE(BI32,CHAR(160)," ")))-LEN(SUBSTITUTE(TRIM(SUBSTITUTE(BI32,CHAR(160)," "))," ",""))+1)&gt;1,"s",""))</f>
        <v>8 mots</v>
      </c>
      <c r="BG32" s="2950" t="str">
        <f t="shared" ref="BG32:BG95" si="26">IF(BI32="","",LEN(TRIM(SUBSTITUTE(BI32,CHAR(160),"")))&amp;" car. ►")</f>
        <v>42 car. ►</v>
      </c>
      <c r="BH32" s="2951" t="str">
        <f>IF(LEN(TRIM(BM32))&gt;0,MAX(BH29:BH31)+1,"")</f>
        <v/>
      </c>
      <c r="BI32" s="2906" t="str">
        <f>IFERROR(INDEX(BM30:BM299,MATCH(ROW()-ROW(BM30)+1,BH30:BH299,0)),"")</f>
        <v>Portez à ébullition puis baissez le feu et</v>
      </c>
      <c r="BJ32" s="2944"/>
      <c r="BK32" s="2937"/>
      <c r="BL32" s="2909">
        <f>BI17</f>
        <v>100</v>
      </c>
      <c r="BM32" s="2908" t="str">
        <f>IF(OR(BN31="",BL32=""),"",IF(LEN(BN31)&lt;=BL32,BN31,IFERROR(LEFT(BN31,FIND("♦",SUBSTITUTE(LEFT(BN31,BL32+1)," ","♦",LEN(LEFT(BN31,BL32+1))-LEN(SUBSTITUTE(LEFT(BN31,BL32+1)," ",""))))),LEFT(BN31,IFERROR(FIND(" ",BN31)-1,LEN(BN31))))))</f>
        <v/>
      </c>
      <c r="BN32" s="2908" t="str">
        <f t="shared" ref="BN32:BN35" si="27">IF(BM32="","",TRIM(RIGHT(BN31,LEN(BN31)-LEN(BM32))))</f>
        <v/>
      </c>
      <c r="BO32" s="2956" t="str">
        <f t="shared" ref="BO32:BO35" si="28">"ligne "&amp;ROW()&amp;" ►"</f>
        <v>ligne 32 ►</v>
      </c>
      <c r="BP32" s="2945" t="str">
        <f>IF(BC32="","",IF(OR(BC32=0,BC32&lt;BI17),0,IF(BC32&gt;BI17,(BC32-BI17)&amp;" car. en trop",(BC32-BI17)&amp;" car.")))</f>
        <v/>
      </c>
      <c r="BQ32" s="2953" t="str">
        <f>IF(BC32="","",ROUNDUP(BC32/BI17,0)&amp;" ligne(s)")</f>
        <v/>
      </c>
      <c r="BR32" s="2656"/>
      <c r="BS32" s="2718"/>
      <c r="BT32" s="2386">
        <v>4</v>
      </c>
      <c r="BU32" s="2387"/>
      <c r="BV32" s="2387" t="s">
        <v>3835</v>
      </c>
      <c r="BW32" s="2388"/>
      <c r="BX32" s="3"/>
      <c r="BY32" s="10">
        <v>1</v>
      </c>
    </row>
    <row r="33" spans="1:77" ht="21" customHeight="1">
      <c r="A33" s="3">
        <v>2</v>
      </c>
      <c r="B33" s="188" t="str">
        <f t="shared" si="16"/>
        <v>A</v>
      </c>
      <c r="C33" s="2237">
        <f t="array" ref="C33">IFERROR(_xlfn.LET(_xlpm.k,UPPER(TRIM(K33)),_xlpm.r,_xlfn.XLOOKUP(_xlpm.k,UPPER(TRIM($R$89:$AM$89)),$R$92:$AM$92,_xlfn.XLOOKUP(_xlpm.k,UPPER(TRIM($R$90:$AM$90)),$R$92:$AM$92,_xlfn.XLOOKUP(_xlpm.k,UPPER(TRIM($R$91:$AM$91)),$R$92:$AM$92,0.001))),_xlpm.r*J33),0)</f>
        <v>1.5</v>
      </c>
      <c r="D33" s="2692">
        <f t="array" ref="D33">IFERROR(_xlfn.LET(_xlpm.k,UPPER(TRIM(N33)),_xlpm.r,_xlfn.XLOOKUP(_xlpm.k,UPPER(TRIM($R$89:$AM$89)),$R$92:$AM$92,_xlfn.XLOOKUP(_xlpm.k,UPPER(TRIM($R$90:$AM$90)),$R$92:$AM$92,_xlfn.XLOOKUP(_xlpm.k,UPPER(TRIM($R$91:$AM$91)),$R$92:$AM$92,0.001))),_xlpm.r*M33),0)</f>
        <v>0</v>
      </c>
      <c r="E33" s="190">
        <f t="array" ref="E33">IFERROR(_xlfn.LET(_xlpm.k,UPPER(TRIM(Q33)),_xlpm.r,_xlfn.XLOOKUP(_xlpm.k,UPPER(TRIM($R$89:$AM$89)),$R$92:$AM$92,_xlfn.XLOOKUP(_xlpm.k,UPPER(TRIM($R$90:$AM$90)),$R$92:$AM$92,_xlfn.XLOOKUP(_xlpm.k,UPPER(TRIM($R$91:$AM$91)),$R$92:$AM$92,0.001))),_xlpm.r*P33),0)</f>
        <v>0</v>
      </c>
      <c r="F33" s="192" t="s">
        <v>3670</v>
      </c>
      <c r="G33" s="2480" t="s">
        <v>4080</v>
      </c>
      <c r="H33" s="2250" t="s">
        <v>13</v>
      </c>
      <c r="I33" s="2709">
        <v>2</v>
      </c>
      <c r="J33" s="2710">
        <v>1.5</v>
      </c>
      <c r="K33" s="2136" t="s">
        <v>418</v>
      </c>
      <c r="L33" s="2711"/>
      <c r="M33" s="2712"/>
      <c r="N33" s="2214"/>
      <c r="O33" s="2713"/>
      <c r="P33" s="2211"/>
      <c r="Q33" s="2214"/>
      <c r="R33" s="2472" t="str">
        <f t="shared" si="17"/>
        <v>2 ►</v>
      </c>
      <c r="S33" s="4806" t="str">
        <f t="shared" si="17"/>
        <v>saisissez vos denrées à partir de cette ligne</v>
      </c>
      <c r="T33" s="4807"/>
      <c r="U33" s="4807"/>
      <c r="V33" s="2362">
        <v>1</v>
      </c>
      <c r="W33" s="193">
        <f t="shared" si="18"/>
        <v>86.956521739130437</v>
      </c>
      <c r="X33" s="194">
        <f t="shared" si="19"/>
        <v>65.217391304347828</v>
      </c>
      <c r="Y33" s="194" t="str">
        <f t="shared" ref="Y33:Y86" si="29">IF(K33="","",IF(COUNTIF($AA$89:$AM$91,SUBSTITUTE(TRIM(K33)," (s)",""))&gt;0,IF(ROUND(X33,3)&gt;=1,ROUND(X33,3)&amp;" L",MAX(1,ROUND(X33*100,0))&amp;" cl"),IF(COUNTIF($R$89:$Z$91,SUBSTITUTE(TRIM(K33)," (s)",""))&gt;0,IF(ROUND(X33,3)&gt;=1,ROUND(X33,3)&amp;" Kg",IF(ROUND(X33*1000,0)&lt;1,"0 g",ROUND(X33*1000,0)&amp;" g")),"")))</f>
        <v>65.217 Kg</v>
      </c>
      <c r="Z33" s="195">
        <f>IFERROR(IF(W33=0, X33*$V33, W33*$V33), 0)</f>
        <v>86.956521739130437</v>
      </c>
      <c r="AA33" s="2714">
        <f t="shared" si="20"/>
        <v>0</v>
      </c>
      <c r="AB33" s="2715">
        <f t="shared" si="21"/>
        <v>0</v>
      </c>
      <c r="AC33" s="2716" t="str">
        <f t="shared" ref="AC33:AC86" si="30">IF(N33="","",IF(COUNTIF($AA$89:$AM$91,SUBSTITUTE(TRIM(N33)," (s)",""))&gt;0,IF(ROUND(AB33,3)&gt;=1,ROUND(AB33,3)&amp;" L",MAX(1,ROUND(AB33*100,0))&amp;" cl"),IF(COUNTIF($R$89:$Z$91,SUBSTITUTE(TRIM(N33)," (s)",""))&gt;0,IF(ROUND(AB33,3)&gt;=1,ROUND(AB33,3)&amp;" Kg",IF(ROUND(AB33*1000,0)&lt;1,"0 g",ROUND(AB33*1000,0)&amp;" g")),"")))</f>
        <v/>
      </c>
      <c r="AD33" s="2717">
        <f t="shared" ref="AD33:AD86" si="31">IFERROR(IF(AA33=0, AB33*$V33, AA33*$V33), 0)</f>
        <v>0</v>
      </c>
      <c r="AE33" s="2271">
        <f t="shared" ref="AE33:AE86" si="32">IFERROR(O33*D$87,0)</f>
        <v>0</v>
      </c>
      <c r="AF33" s="2272">
        <f t="shared" ref="AF33:AF86" si="33">IFERROR(E33*AH$24,0)</f>
        <v>0</v>
      </c>
      <c r="AG33" s="2273" t="str">
        <f t="shared" ref="AG33:AG86" si="34">IF(Q33="","",IF(COUNTIF($AA$89:$AM$91,SUBSTITUTE(TRIM(Q33)," (s)",""))&gt;0,IF(ROUND(AF33,3)&gt;=1,ROUND(AF33,3)&amp;" L",MAX(1,ROUND(AF33*100,0))&amp;" cl"),IF(COUNTIF($R$89:$Z$91,SUBSTITUTE(TRIM(Q33)," (s)",""))&gt;0,IF(ROUND(AF33,3)&gt;=1,ROUND(AF33,3)&amp;" Kg",IF(ROUND(AF33*1000,0)&lt;1,"0 g",ROUND(AF33*1000,0)&amp;" g")),"")))</f>
        <v/>
      </c>
      <c r="AH33" s="2447">
        <f>IFERROR(IF(AE33=0, AF33*$V33, AE33*$V33), 0)</f>
        <v>0</v>
      </c>
      <c r="AI33" s="2451" t="str">
        <f t="shared" si="22"/>
        <v>saisissez vos denrées à partir de cette ligne</v>
      </c>
      <c r="AJ33" s="2153">
        <f t="shared" si="23"/>
        <v>86.956521739130437</v>
      </c>
      <c r="AK33" s="2154">
        <f t="shared" si="23"/>
        <v>65.217391304347828</v>
      </c>
      <c r="AL33" s="2155">
        <f t="shared" ref="AL33:AL86" si="35">IFERROR(Z33,0)+IFERROR(AD33,0)+IFERROR(AH33,0)</f>
        <v>86.956521739130437</v>
      </c>
      <c r="AM33" s="2419" t="str">
        <f>IF(ISTEXT(I33)*(LEN(TRIM(SUBSTITUTE(I33,CHAR(160),"")))&gt;0),"texte cellule "&amp;ADDRESS(ROW(),COLUMN($I$1),4),IF(ISTEXT(J33)*(LEN(TRIM(SUBSTITUTE(J33,CHAR(160),"")))&gt;0),"texte cellule "&amp;ADDRESS(ROW(),COLUMN($J$1),4),IF(ISTEXT(L33)*(LEN(TRIM(SUBSTITUTE(L33,CHAR(160),"")))&gt;0),"texte cellule "&amp;ADDRESS(ROW(),COLUMN($L$1),4),IF(ISTEXT(M33)*(LEN(TRIM(SUBSTITUTE(M33,CHAR(160),"")))&gt;0),"texte cellule "&amp;ADDRESS(ROW(),COLUMN($M$1),4),IF(ISTEXT(O33)*(LEN(TRIM(SUBSTITUTE(O33,CHAR(160),"")))&gt;0),"texte cellule "&amp;ADDRESS(ROW(),COLUMN($O$1),4),IF(ISTEXT(P33)*(LEN(TRIM(SUBSTITUTE(P33,CHAR(160),"")))&gt;0),"texte cellule "&amp;ADDRESS(ROW(),COLUMN($P$1),4),IF(ISNUMBER(K33),"nombre cellule "&amp;ADDRESS(ROW(),COLUMN($K$1),4),IF(ISNUMBER(N33),"nombre cellule "&amp;ADDRESS(ROW(),COLUMN($N$1),4),IF(ISNUMBER(Q33),"nombre cellule "&amp;ADDRESS(ROW(),COLUMN($Q$1),4),"OK")))))))))</f>
        <v>OK</v>
      </c>
      <c r="AN33" s="3"/>
      <c r="AO33" s="188" t="str">
        <f t="shared" si="6"/>
        <v>A</v>
      </c>
      <c r="AP33" s="5"/>
      <c r="AQ33" s="3"/>
      <c r="AR33" s="176">
        <f t="array" ref="AR33">SUMPRODUCT(LEN(AS33:AY33))</f>
        <v>71</v>
      </c>
      <c r="AS33" s="177"/>
      <c r="AT33" s="178" t="s">
        <v>232</v>
      </c>
      <c r="AU33" s="178"/>
      <c r="AV33" s="178"/>
      <c r="AW33" s="178"/>
      <c r="AX33" s="178"/>
      <c r="AY33" s="179"/>
      <c r="AZ33" s="2656"/>
      <c r="BA33" s="2954" t="str">
        <f t="shared" si="24"/>
        <v>A</v>
      </c>
      <c r="BB33" s="2946" t="str">
        <f t="shared" si="14"/>
        <v>8 mots</v>
      </c>
      <c r="BC33" s="2947">
        <f t="shared" ref="BC33:BC74" si="36">IF(BD33="","",LEN(TRIM(SUBSTITUTE(BD33,CHAR(160),""))))</f>
        <v>43</v>
      </c>
      <c r="BD33" s="2948" t="s">
        <v>4361</v>
      </c>
      <c r="BE33" s="2955" t="str">
        <f t="shared" si="15"/>
        <v xml:space="preserve"> ◄ ligne 33</v>
      </c>
      <c r="BF33" s="2946" t="str">
        <f t="shared" si="25"/>
        <v>18 mots</v>
      </c>
      <c r="BG33" s="2950" t="str">
        <f t="shared" si="26"/>
        <v>100 car. ►</v>
      </c>
      <c r="BH33" s="2951" t="str">
        <f>IF(LEN(TRIM(BM33))&gt;0,MAX(BH29:BH32)+1,"")</f>
        <v/>
      </c>
      <c r="BI33" s="2906" t="str">
        <f>IFERROR(INDEX(BM30:BM299,MATCH(ROW()-ROW(BM30)+1,BH30:BH299,0)),"")</f>
        <v xml:space="preserve">1 Coupez la viande en cubes d’environ 4 cm et mettez-la dans un grand saladier Ajoutez-y les oignons </v>
      </c>
      <c r="BJ33" s="2944"/>
      <c r="BK33" s="2937"/>
      <c r="BL33" s="2907"/>
      <c r="BM33" s="2908" t="str">
        <f>IF(OR(BN32="",BL32=""),"",IF(LEN(BN32)&lt;=BL32,BN32,IFERROR(LEFT(BN32,FIND("♦",SUBSTITUTE(LEFT(BN32,BL32+1)," ","♦",LEN(LEFT(BN32,BL32+1))-LEN(SUBSTITUTE(LEFT(BN32,BL32+1)," ",""))))),LEFT(BN32,IFERROR(FIND(" ",BN32)-1,LEN(BN32))))))</f>
        <v/>
      </c>
      <c r="BN33" s="2908" t="str">
        <f t="shared" si="27"/>
        <v/>
      </c>
      <c r="BO33" s="2956" t="str">
        <f t="shared" si="28"/>
        <v>ligne 33 ►</v>
      </c>
      <c r="BP33" s="2945">
        <f>IF(BC33="","",IF(OR(BC33=0,BC33&lt;BI17),0,IF(BC33&gt;BI17,(BC33-BI17)&amp;" car. en trop",(BC33-BI17)&amp;" car.")))</f>
        <v>0</v>
      </c>
      <c r="BQ33" s="2953" t="str">
        <f>IF(BC33="","",ROUNDUP(BC33/BI17,0)&amp;" ligne(s)")</f>
        <v>1 ligne(s)</v>
      </c>
      <c r="BR33" s="2656"/>
      <c r="BS33" s="2718"/>
      <c r="BT33" s="2386">
        <v>10</v>
      </c>
      <c r="BU33" s="2387"/>
      <c r="BV33" s="2387" t="s">
        <v>3836</v>
      </c>
      <c r="BW33" s="2388"/>
      <c r="BX33" s="3"/>
      <c r="BY33" s="10">
        <v>1</v>
      </c>
    </row>
    <row r="34" spans="1:77" ht="21" customHeight="1">
      <c r="A34" s="3">
        <v>3</v>
      </c>
      <c r="B34" s="188" t="str">
        <f t="shared" si="16"/>
        <v>A</v>
      </c>
      <c r="C34" s="2237">
        <f t="array" ref="C34">IFERROR(_xlfn.LET(_xlpm.k,UPPER(TRIM(K34)),_xlpm.r,_xlfn.XLOOKUP(_xlpm.k,UPPER(TRIM($R$89:$AM$89)),$R$92:$AM$92,_xlfn.XLOOKUP(_xlpm.k,UPPER(TRIM($R$90:$AM$90)),$R$92:$AM$92,_xlfn.XLOOKUP(_xlpm.k,UPPER(TRIM($R$91:$AM$91)),$R$92:$AM$92,0.001))),_xlpm.r*J34),0)</f>
        <v>0</v>
      </c>
      <c r="D34" s="2692">
        <f t="array" ref="D34">IFERROR(_xlfn.LET(_xlpm.k,UPPER(TRIM(N34)),_xlpm.r,_xlfn.XLOOKUP(_xlpm.k,UPPER(TRIM($R$89:$AM$89)),$R$92:$AM$92,_xlfn.XLOOKUP(_xlpm.k,UPPER(TRIM($R$90:$AM$90)),$R$92:$AM$92,_xlfn.XLOOKUP(_xlpm.k,UPPER(TRIM($R$91:$AM$91)),$R$92:$AM$92,0.001))),_xlpm.r*M34),0)</f>
        <v>0</v>
      </c>
      <c r="E34" s="190">
        <f t="array" ref="E34">IFERROR(_xlfn.LET(_xlpm.k,UPPER(TRIM(Q34)),_xlpm.r,_xlfn.XLOOKUP(_xlpm.k,UPPER(TRIM($R$89:$AM$89)),$R$92:$AM$92,_xlfn.XLOOKUP(_xlpm.k,UPPER(TRIM($R$90:$AM$90)),$R$92:$AM$92,_xlfn.XLOOKUP(_xlpm.k,UPPER(TRIM($R$91:$AM$91)),$R$92:$AM$92,0.001))),_xlpm.r*P34),0)</f>
        <v>0</v>
      </c>
      <c r="F34" s="192" t="s">
        <v>3671</v>
      </c>
      <c r="G34" s="2481" t="s">
        <v>4081</v>
      </c>
      <c r="H34" s="2250" t="s">
        <v>13</v>
      </c>
      <c r="I34" s="2709"/>
      <c r="J34" s="2710"/>
      <c r="K34" s="2213"/>
      <c r="L34" s="2711"/>
      <c r="M34" s="2712"/>
      <c r="N34" s="2214"/>
      <c r="O34" s="2713"/>
      <c r="P34" s="2211"/>
      <c r="Q34" s="2214"/>
      <c r="R34" s="2472" t="str">
        <f t="shared" si="17"/>
        <v>3 ►</v>
      </c>
      <c r="S34" s="4806" t="str">
        <f t="shared" si="17"/>
        <v>classez les par ordre Alphabétique</v>
      </c>
      <c r="T34" s="4807"/>
      <c r="U34" s="4807"/>
      <c r="V34" s="2362">
        <v>1</v>
      </c>
      <c r="W34" s="193">
        <f t="shared" si="18"/>
        <v>0</v>
      </c>
      <c r="X34" s="194">
        <f t="shared" si="19"/>
        <v>0</v>
      </c>
      <c r="Y34" s="194" t="str">
        <f t="shared" si="29"/>
        <v/>
      </c>
      <c r="Z34" s="195">
        <f t="shared" ref="Z34:Z86" si="37">IFERROR(IF(W34=0, X34*$V34, W34*$V34), 0)</f>
        <v>0</v>
      </c>
      <c r="AA34" s="2714">
        <f t="shared" si="20"/>
        <v>0</v>
      </c>
      <c r="AB34" s="2715">
        <f t="shared" si="21"/>
        <v>0</v>
      </c>
      <c r="AC34" s="2716" t="str">
        <f t="shared" si="30"/>
        <v/>
      </c>
      <c r="AD34" s="2717">
        <f t="shared" si="31"/>
        <v>0</v>
      </c>
      <c r="AE34" s="2271">
        <f t="shared" si="32"/>
        <v>0</v>
      </c>
      <c r="AF34" s="2272">
        <f t="shared" si="33"/>
        <v>0</v>
      </c>
      <c r="AG34" s="2273" t="str">
        <f t="shared" si="34"/>
        <v/>
      </c>
      <c r="AH34" s="2447">
        <f t="shared" ref="AH34:AH86" si="38">IFERROR(IF(AE34=0, AF34*$V34, AE34*$V34), 0)</f>
        <v>0</v>
      </c>
      <c r="AI34" s="2451" t="str">
        <f t="shared" si="22"/>
        <v>classez les par ordre Alphabétique</v>
      </c>
      <c r="AJ34" s="2153">
        <f t="shared" si="23"/>
        <v>0</v>
      </c>
      <c r="AK34" s="2154">
        <f t="shared" si="23"/>
        <v>0</v>
      </c>
      <c r="AL34" s="2155">
        <f t="shared" si="35"/>
        <v>0</v>
      </c>
      <c r="AM34" s="2419" t="str">
        <f t="shared" ref="AM34:AM86" si="39">IF(ISTEXT(I34)*(LEN(TRIM(SUBSTITUTE(I34,CHAR(160),"")))&gt;0),"texte cellule "&amp;ADDRESS(ROW(),COLUMN($I$1),4),IF(ISTEXT(J34)*(LEN(TRIM(SUBSTITUTE(J34,CHAR(160),"")))&gt;0),"texte cellule "&amp;ADDRESS(ROW(),COLUMN($J$1),4),IF(ISTEXT(L34)*(LEN(TRIM(SUBSTITUTE(L34,CHAR(160),"")))&gt;0),"texte cellule "&amp;ADDRESS(ROW(),COLUMN($L$1),4),IF(ISTEXT(M34)*(LEN(TRIM(SUBSTITUTE(M34,CHAR(160),"")))&gt;0),"texte cellule "&amp;ADDRESS(ROW(),COLUMN($M$1),4),IF(ISTEXT(O34)*(LEN(TRIM(SUBSTITUTE(O34,CHAR(160),"")))&gt;0),"texte cellule "&amp;ADDRESS(ROW(),COLUMN($O$1),4),IF(ISTEXT(P34)*(LEN(TRIM(SUBSTITUTE(P34,CHAR(160),"")))&gt;0),"texte cellule "&amp;ADDRESS(ROW(),COLUMN($P$1),4),IF(ISNUMBER(K34),"nombre cellule "&amp;ADDRESS(ROW(),COLUMN($K$1),4),IF(ISNUMBER(N34),"nombre cellule "&amp;ADDRESS(ROW(),COLUMN($N$1),4),IF(ISNUMBER(Q34),"nombre cellule "&amp;ADDRESS(ROW(),COLUMN($Q$1),4),"OK")))))))))</f>
        <v>OK</v>
      </c>
      <c r="AN34" s="3"/>
      <c r="AO34" s="188" t="str">
        <f t="shared" si="6"/>
        <v>A</v>
      </c>
      <c r="AP34" s="5"/>
      <c r="AQ34" s="3"/>
      <c r="AR34" s="176">
        <f t="array" ref="AR34">SUMPRODUCT(LEN(AS34:AY34))</f>
        <v>99</v>
      </c>
      <c r="AS34" s="177"/>
      <c r="AT34" s="178" t="s">
        <v>258</v>
      </c>
      <c r="AU34" s="178"/>
      <c r="AV34" s="178"/>
      <c r="AW34" s="178"/>
      <c r="AX34" s="178"/>
      <c r="AY34" s="179" t="s">
        <v>4342</v>
      </c>
      <c r="AZ34" s="2656"/>
      <c r="BA34" s="2954" t="str">
        <f t="shared" si="24"/>
        <v>A</v>
      </c>
      <c r="BB34" s="2946" t="str">
        <f t="shared" si="14"/>
        <v/>
      </c>
      <c r="BC34" s="2947" t="str">
        <f t="shared" si="36"/>
        <v/>
      </c>
      <c r="BD34" s="2957"/>
      <c r="BE34" s="2949" t="str">
        <f t="shared" si="15"/>
        <v xml:space="preserve"> ◄ ligne 34</v>
      </c>
      <c r="BF34" s="2946" t="str">
        <f t="shared" si="25"/>
        <v>16 mots</v>
      </c>
      <c r="BG34" s="2950" t="str">
        <f t="shared" si="26"/>
        <v>98 car. ►</v>
      </c>
      <c r="BH34" s="2951" t="str">
        <f>IF(LEN(TRIM(BM34))&gt;0,MAX(BH29:BH33)+1,"")</f>
        <v/>
      </c>
      <c r="BI34" s="2906" t="str">
        <f>IFERROR(INDEX(BM30:BM299,MATCH(ROW()-ROW(BM30)+1,BH30:BH299,0)),"")</f>
        <v xml:space="preserve">coupés en rondelles les carottes coupées en rondelles les lardons l’ail émincé et le bouquet garni </v>
      </c>
      <c r="BJ34" s="2944"/>
      <c r="BK34" s="2937"/>
      <c r="BL34" s="2958"/>
      <c r="BM34" s="2908" t="str">
        <f>IF(OR(BN33="",BL32=""),"",IF(LEN(BN33)&lt;=BL32,BN33,IFERROR(LEFT(BN33,FIND("♦",SUBSTITUTE(LEFT(BN33,BL32+1)," ","♦",LEN(LEFT(BN33,BL32+1))-LEN(SUBSTITUTE(LEFT(BN33,BL32+1)," ",""))))),LEFT(BN33,IFERROR(FIND(" ",BN33)-1,LEN(BN33))))))</f>
        <v/>
      </c>
      <c r="BN34" s="2908" t="str">
        <f t="shared" si="27"/>
        <v/>
      </c>
      <c r="BO34" s="2956" t="str">
        <f t="shared" si="28"/>
        <v>ligne 34 ►</v>
      </c>
      <c r="BP34" s="2945" t="str">
        <f>IF(BC34="","",IF(OR(BC34=0,BC34&lt;BI17),0,IF(BC34&gt;BI17,(BC34-BI17)&amp;" car. en trop",(BC34-BI17)&amp;" car.")))</f>
        <v/>
      </c>
      <c r="BQ34" s="2953" t="str">
        <f>IF(BC34="","",ROUNDUP(BC34/BI17,0)&amp;" ligne(s)")</f>
        <v/>
      </c>
      <c r="BR34" s="2656"/>
      <c r="BS34" s="2719"/>
      <c r="BT34" s="2389" t="s">
        <v>3846</v>
      </c>
      <c r="BW34" s="314"/>
      <c r="BX34" s="3"/>
      <c r="BY34" s="10">
        <v>1</v>
      </c>
    </row>
    <row r="35" spans="1:77" ht="21" customHeight="1">
      <c r="A35" s="3">
        <v>4</v>
      </c>
      <c r="B35" s="188" t="str">
        <f t="shared" si="16"/>
        <v>A</v>
      </c>
      <c r="C35" s="2237">
        <f t="array" ref="C35">IFERROR(_xlfn.LET(_xlpm.k,UPPER(TRIM(K35)),_xlpm.r,_xlfn.XLOOKUP(_xlpm.k,UPPER(TRIM($R$89:$AM$89)),$R$92:$AM$92,_xlfn.XLOOKUP(_xlpm.k,UPPER(TRIM($R$90:$AM$90)),$R$92:$AM$92,_xlfn.XLOOKUP(_xlpm.k,UPPER(TRIM($R$91:$AM$91)),$R$92:$AM$92,0.001))),_xlpm.r*J35),0)</f>
        <v>0</v>
      </c>
      <c r="D35" s="2692">
        <f t="array" ref="D35">IFERROR(_xlfn.LET(_xlpm.k,UPPER(TRIM(N35)),_xlpm.r,_xlfn.XLOOKUP(_xlpm.k,UPPER(TRIM($R$89:$AM$89)),$R$92:$AM$92,_xlfn.XLOOKUP(_xlpm.k,UPPER(TRIM($R$90:$AM$90)),$R$92:$AM$92,_xlfn.XLOOKUP(_xlpm.k,UPPER(TRIM($R$91:$AM$91)),$R$92:$AM$92,0.001))),_xlpm.r*M35),0)</f>
        <v>0</v>
      </c>
      <c r="E35" s="190">
        <f t="array" ref="E35">IFERROR(_xlfn.LET(_xlpm.k,UPPER(TRIM(Q35)),_xlpm.r,_xlfn.XLOOKUP(_xlpm.k,UPPER(TRIM($R$89:$AM$89)),$R$92:$AM$92,_xlfn.XLOOKUP(_xlpm.k,UPPER(TRIM($R$90:$AM$90)),$R$92:$AM$92,_xlfn.XLOOKUP(_xlpm.k,UPPER(TRIM($R$91:$AM$91)),$R$92:$AM$92,0.001))),_xlpm.r*P35),0)</f>
        <v>0</v>
      </c>
      <c r="F35" s="192" t="s">
        <v>3672</v>
      </c>
      <c r="G35" s="2481" t="s">
        <v>4082</v>
      </c>
      <c r="H35" s="2250" t="s">
        <v>13</v>
      </c>
      <c r="I35" s="2709"/>
      <c r="J35" s="2710"/>
      <c r="K35" s="2213"/>
      <c r="L35" s="2711"/>
      <c r="M35" s="2712"/>
      <c r="N35" s="2214"/>
      <c r="O35" s="2713"/>
      <c r="P35" s="2211"/>
      <c r="Q35" s="2214"/>
      <c r="R35" s="2472" t="str">
        <f t="shared" si="17"/>
        <v>4 ►</v>
      </c>
      <c r="S35" s="4806" t="str">
        <f t="shared" si="17"/>
        <v>en vous positionnant sur la ligne 32</v>
      </c>
      <c r="T35" s="4807"/>
      <c r="U35" s="4807"/>
      <c r="V35" s="2362">
        <v>1</v>
      </c>
      <c r="W35" s="193">
        <f t="shared" si="18"/>
        <v>0</v>
      </c>
      <c r="X35" s="194">
        <f t="shared" si="19"/>
        <v>0</v>
      </c>
      <c r="Y35" s="194" t="str">
        <f t="shared" si="29"/>
        <v/>
      </c>
      <c r="Z35" s="195">
        <f t="shared" si="37"/>
        <v>0</v>
      </c>
      <c r="AA35" s="2714">
        <f t="shared" si="20"/>
        <v>0</v>
      </c>
      <c r="AB35" s="2715">
        <f t="shared" si="21"/>
        <v>0</v>
      </c>
      <c r="AC35" s="2716" t="str">
        <f t="shared" si="30"/>
        <v/>
      </c>
      <c r="AD35" s="2717">
        <f t="shared" si="31"/>
        <v>0</v>
      </c>
      <c r="AE35" s="2271">
        <f t="shared" si="32"/>
        <v>0</v>
      </c>
      <c r="AF35" s="2272">
        <f t="shared" si="33"/>
        <v>0</v>
      </c>
      <c r="AG35" s="2273" t="str">
        <f t="shared" si="34"/>
        <v/>
      </c>
      <c r="AH35" s="2447">
        <f t="shared" si="38"/>
        <v>0</v>
      </c>
      <c r="AI35" s="2451" t="str">
        <f t="shared" si="22"/>
        <v>en vous positionnant sur la ligne 32</v>
      </c>
      <c r="AJ35" s="2153">
        <f t="shared" si="23"/>
        <v>0</v>
      </c>
      <c r="AK35" s="2154">
        <f t="shared" si="23"/>
        <v>0</v>
      </c>
      <c r="AL35" s="2155">
        <f t="shared" si="35"/>
        <v>0</v>
      </c>
      <c r="AM35" s="2419" t="str">
        <f t="shared" si="39"/>
        <v>OK</v>
      </c>
      <c r="AN35" s="3"/>
      <c r="AO35" s="188" t="str">
        <f t="shared" si="6"/>
        <v>A</v>
      </c>
      <c r="AP35" s="5"/>
      <c r="AQ35" s="3"/>
      <c r="AR35" s="176" t="e">
        <f t="array" ref="AR35">SUMPRODUCT(LEN(AS35:AY35))</f>
        <v>#REF!</v>
      </c>
      <c r="AS35" s="177"/>
      <c r="AT35" s="178"/>
      <c r="AU35" s="178"/>
      <c r="AV35" s="178"/>
      <c r="AW35" s="178"/>
      <c r="AX35" s="178"/>
      <c r="AY35" s="179" t="e">
        <f>IF(LEN(#REF!)=0,0,1)</f>
        <v>#REF!</v>
      </c>
      <c r="AZ35" s="2656"/>
      <c r="BA35" s="2954" t="str">
        <f t="shared" si="24"/>
        <v>A</v>
      </c>
      <c r="BB35" s="2946" t="str">
        <f t="shared" si="14"/>
        <v>49 mots</v>
      </c>
      <c r="BC35" s="2947">
        <f t="shared" si="36"/>
        <v>284</v>
      </c>
      <c r="BD35" s="2957" t="s">
        <v>4362</v>
      </c>
      <c r="BE35" s="2955" t="str">
        <f t="shared" si="15"/>
        <v xml:space="preserve"> ◄ ligne 35</v>
      </c>
      <c r="BF35" s="2946" t="str">
        <f t="shared" si="25"/>
        <v>15 mots</v>
      </c>
      <c r="BG35" s="2950" t="str">
        <f t="shared" si="26"/>
        <v>77 car. ►</v>
      </c>
      <c r="BH35" s="2951" t="str">
        <f>IF(LEN(TRIM(BM35))&gt;0,MAX(BH29:BH34)+1,"")</f>
        <v/>
      </c>
      <c r="BI35" s="2906" t="str">
        <f>IFERROR(INDEX(BM30:BM299,MATCH(ROW()-ROW(BM30)+1,BH30:BH299,0)),"")</f>
        <v>Versez le vin rouge sur le tout et laissez mariner au frais pendant 24 heures</v>
      </c>
      <c r="BJ35" s="2944"/>
      <c r="BK35" s="2937"/>
      <c r="BL35" s="2959"/>
      <c r="BM35" s="2908" t="str">
        <f>IF(OR(BN34="",BL32=""),"",IF(LEN(BN34)&lt;=BL32,BN34,IFERROR(LEFT(BN34,FIND("♦",SUBSTITUTE(LEFT(BN34,BL32+1)," ","♦",LEN(LEFT(BN34,BL32+1))-LEN(SUBSTITUTE(LEFT(BN34,BL32+1)," ",""))))),LEFT(BN34,IFERROR(FIND(" ",BN34)-1,LEN(BN34))))))</f>
        <v/>
      </c>
      <c r="BN35" s="2908" t="str">
        <f t="shared" si="27"/>
        <v/>
      </c>
      <c r="BO35" s="2956" t="str">
        <f t="shared" si="28"/>
        <v>ligne 35 ►</v>
      </c>
      <c r="BP35" s="2945" t="str">
        <f>IF(BC35="","",IF(OR(BC35=0,BC35&lt;BI17),0,IF(BC35&gt;BI17,(BC35-BI17)&amp;" car. en trop",(BC35-BI17)&amp;" car.")))</f>
        <v>184 car. en trop</v>
      </c>
      <c r="BQ35" s="2953" t="str">
        <f>IF(BC35="","",ROUNDUP(BC35/BI17,0)&amp;" ligne(s)")</f>
        <v>3 ligne(s)</v>
      </c>
      <c r="BR35" s="2656"/>
      <c r="BS35" s="2718"/>
      <c r="BT35" s="2390" t="s">
        <v>3837</v>
      </c>
      <c r="BU35" s="2390"/>
      <c r="BV35" s="2390"/>
      <c r="BW35" s="2388"/>
      <c r="BX35" s="3"/>
      <c r="BY35" s="10">
        <v>1</v>
      </c>
    </row>
    <row r="36" spans="1:77" ht="21" customHeight="1">
      <c r="A36" s="3">
        <v>5</v>
      </c>
      <c r="B36" s="188" t="str">
        <f t="shared" si="16"/>
        <v>A</v>
      </c>
      <c r="C36" s="2237">
        <f t="array" ref="C36">IFERROR(_xlfn.LET(_xlpm.k,UPPER(TRIM(K36)),_xlpm.r,_xlfn.XLOOKUP(_xlpm.k,UPPER(TRIM($R$89:$AM$89)),$R$92:$AM$92,_xlfn.XLOOKUP(_xlpm.k,UPPER(TRIM($R$90:$AM$90)),$R$92:$AM$92,_xlfn.XLOOKUP(_xlpm.k,UPPER(TRIM($R$91:$AM$91)),$R$92:$AM$92,0.001))),_xlpm.r*J36),0)</f>
        <v>0</v>
      </c>
      <c r="D36" s="2692">
        <f t="array" ref="D36">IFERROR(_xlfn.LET(_xlpm.k,UPPER(TRIM(N36)),_xlpm.r,_xlfn.XLOOKUP(_xlpm.k,UPPER(TRIM($R$89:$AM$89)),$R$92:$AM$92,_xlfn.XLOOKUP(_xlpm.k,UPPER(TRIM($R$90:$AM$90)),$R$92:$AM$92,_xlfn.XLOOKUP(_xlpm.k,UPPER(TRIM($R$91:$AM$91)),$R$92:$AM$92,0.001))),_xlpm.r*M36),0)</f>
        <v>0</v>
      </c>
      <c r="E36" s="190">
        <f t="array" ref="E36">IFERROR(_xlfn.LET(_xlpm.k,UPPER(TRIM(Q36)),_xlpm.r,_xlfn.XLOOKUP(_xlpm.k,UPPER(TRIM($R$89:$AM$89)),$R$92:$AM$92,_xlfn.XLOOKUP(_xlpm.k,UPPER(TRIM($R$90:$AM$90)),$R$92:$AM$92,_xlfn.XLOOKUP(_xlpm.k,UPPER(TRIM($R$91:$AM$91)),$R$92:$AM$92,0.001))),_xlpm.r*P36),0)</f>
        <v>0</v>
      </c>
      <c r="F36" s="192" t="s">
        <v>3673</v>
      </c>
      <c r="G36" s="2481" t="s">
        <v>12346</v>
      </c>
      <c r="H36" s="2250" t="s">
        <v>13</v>
      </c>
      <c r="I36" s="2709"/>
      <c r="J36" s="2710"/>
      <c r="K36" s="2213"/>
      <c r="L36" s="2711"/>
      <c r="M36" s="2712"/>
      <c r="N36" s="2214"/>
      <c r="O36" s="2713"/>
      <c r="P36" s="2211"/>
      <c r="Q36" s="2214"/>
      <c r="R36" s="2472" t="str">
        <f t="shared" si="17"/>
        <v>5 ►</v>
      </c>
      <c r="S36" s="4806" t="str">
        <f t="shared" si="17"/>
        <v>ou triez la liste sur une feuille vierge</v>
      </c>
      <c r="T36" s="4807"/>
      <c r="U36" s="4807"/>
      <c r="V36" s="2362">
        <v>1</v>
      </c>
      <c r="W36" s="193">
        <f t="shared" si="18"/>
        <v>0</v>
      </c>
      <c r="X36" s="194">
        <f t="shared" si="19"/>
        <v>0</v>
      </c>
      <c r="Y36" s="194" t="str">
        <f t="shared" si="29"/>
        <v/>
      </c>
      <c r="Z36" s="195">
        <f t="shared" si="37"/>
        <v>0</v>
      </c>
      <c r="AA36" s="2714">
        <f t="shared" si="20"/>
        <v>0</v>
      </c>
      <c r="AB36" s="2715">
        <f t="shared" si="21"/>
        <v>0</v>
      </c>
      <c r="AC36" s="2716" t="str">
        <f t="shared" si="30"/>
        <v/>
      </c>
      <c r="AD36" s="2717">
        <f t="shared" si="31"/>
        <v>0</v>
      </c>
      <c r="AE36" s="2271">
        <f t="shared" si="32"/>
        <v>0</v>
      </c>
      <c r="AF36" s="2272">
        <f t="shared" si="33"/>
        <v>0</v>
      </c>
      <c r="AG36" s="2273" t="str">
        <f t="shared" si="34"/>
        <v/>
      </c>
      <c r="AH36" s="2447">
        <f t="shared" si="38"/>
        <v>0</v>
      </c>
      <c r="AI36" s="2451" t="str">
        <f t="shared" si="22"/>
        <v>ou triez la liste sur une feuille vierge</v>
      </c>
      <c r="AJ36" s="2153">
        <f t="shared" si="23"/>
        <v>0</v>
      </c>
      <c r="AK36" s="2154">
        <f t="shared" si="23"/>
        <v>0</v>
      </c>
      <c r="AL36" s="2155">
        <f t="shared" si="35"/>
        <v>0</v>
      </c>
      <c r="AM36" s="2419" t="str">
        <f t="shared" si="39"/>
        <v>OK</v>
      </c>
      <c r="AN36" s="3"/>
      <c r="AO36" s="188" t="str">
        <f t="shared" si="6"/>
        <v>A</v>
      </c>
      <c r="AP36" s="5"/>
      <c r="AQ36" s="3"/>
      <c r="AR36" s="176">
        <f t="array" ref="AR36">SUMPRODUCT(LEN(AS36:AY36))</f>
        <v>0</v>
      </c>
      <c r="AS36" s="177"/>
      <c r="AT36" s="178"/>
      <c r="AU36" s="178"/>
      <c r="AV36" s="178"/>
      <c r="AW36" s="178"/>
      <c r="AX36" s="178"/>
      <c r="AY36" s="179"/>
      <c r="AZ36" s="3"/>
      <c r="BA36" s="2954" t="str">
        <f t="shared" si="24"/>
        <v>A</v>
      </c>
      <c r="BB36" s="2946" t="str">
        <f t="shared" si="14"/>
        <v>17 mots</v>
      </c>
      <c r="BC36" s="2947">
        <f t="shared" si="36"/>
        <v>102</v>
      </c>
      <c r="BD36" s="2957" t="s">
        <v>4363</v>
      </c>
      <c r="BE36" s="2949" t="str">
        <f t="shared" si="15"/>
        <v xml:space="preserve"> ◄ ligne 36</v>
      </c>
      <c r="BF36" s="2946" t="str">
        <f t="shared" si="25"/>
        <v>17 mots</v>
      </c>
      <c r="BG36" s="2950" t="str">
        <f t="shared" si="26"/>
        <v>98 car. ►</v>
      </c>
      <c r="BH36" s="2951">
        <f>IF(LEN(TRIM(BM36))&gt;0,MAX(BH29:BH35)+1,"")</f>
        <v>2</v>
      </c>
      <c r="BI36" s="2906" t="str">
        <f>IFERROR(INDEX(BM30:BM299,MATCH(ROW()-ROW(BM30)+1,BH30:BH299,0)),"")</f>
        <v>2 Le lendemain sortez la viande et les légumes de la marinade et égouttez-les Réservez la marinade</v>
      </c>
      <c r="BJ36" s="2944"/>
      <c r="BK36" s="2937"/>
      <c r="BL36" s="2370" t="str">
        <f>(SUBSTITUTE(SUBSTITUTE(BD31,CHAR(13)&amp;CHAR(10)," "),CHAR(10)," "))</f>
        <v>Préparation</v>
      </c>
      <c r="BM36" s="2960" t="str">
        <f>IF(OR(BL37="",BL38=""),"",IF(LEN(BL37)&lt;=BL38,BL37,IFERROR(LEFT(BL37,FIND("♦",SUBSTITUTE(LEFT(BL37,BL38+1)," ","♦",LEN(LEFT(BL37,BL38+1))-LEN(SUBSTITUTE(LEFT(BL37,BL38+1)," ",""))))),LEFT(BL37,IFERROR(FIND(" ",BL37)-1,LEN(BL37))))))</f>
        <v>Préparation</v>
      </c>
      <c r="BN36" s="2961" t="str">
        <f>IF(BM36="","",TRIM(RIGHT(BL37,LEN(BL37)-LEN(BM36))))</f>
        <v/>
      </c>
      <c r="BO36" s="2952" t="str">
        <f>BE31</f>
        <v xml:space="preserve"> ◄ ligne 31</v>
      </c>
      <c r="BP36" s="2945" t="str">
        <f>IF(BC36="","",IF(OR(BC36=0,BC36&lt;BI17),0,IF(BC36&gt;BI17,(BC36-BI17)&amp;" car. en trop",(BC36-BI17)&amp;" car.")))</f>
        <v>2 car. en trop</v>
      </c>
      <c r="BQ36" s="2953" t="str">
        <f>IF(BC36="","",ROUNDUP(BC36/BI17,0)&amp;" ligne(s)")</f>
        <v>2 ligne(s)</v>
      </c>
      <c r="BR36" s="3"/>
      <c r="BS36" s="2361"/>
      <c r="BT36" s="4902" t="s">
        <v>3838</v>
      </c>
      <c r="BU36" s="4902"/>
      <c r="BV36" s="4902"/>
      <c r="BW36" s="4903"/>
      <c r="BX36" s="3"/>
      <c r="BY36" s="10">
        <v>1</v>
      </c>
    </row>
    <row r="37" spans="1:77" ht="21" customHeight="1">
      <c r="A37" s="3">
        <v>6</v>
      </c>
      <c r="B37" s="188" t="str">
        <f t="shared" si="16"/>
        <v>A</v>
      </c>
      <c r="C37" s="2237">
        <f t="array" ref="C37">IFERROR(_xlfn.LET(_xlpm.k,UPPER(TRIM(K37)),_xlpm.r,_xlfn.XLOOKUP(_xlpm.k,UPPER(TRIM($R$89:$AM$89)),$R$92:$AM$92,_xlfn.XLOOKUP(_xlpm.k,UPPER(TRIM($R$90:$AM$90)),$R$92:$AM$92,_xlfn.XLOOKUP(_xlpm.k,UPPER(TRIM($R$91:$AM$91)),$R$92:$AM$92,0.001))),_xlpm.r*J37),0)</f>
        <v>0</v>
      </c>
      <c r="D37" s="2692">
        <f t="array" ref="D37">IFERROR(_xlfn.LET(_xlpm.k,UPPER(TRIM(N37)),_xlpm.r,_xlfn.XLOOKUP(_xlpm.k,UPPER(TRIM($R$89:$AM$89)),$R$92:$AM$92,_xlfn.XLOOKUP(_xlpm.k,UPPER(TRIM($R$90:$AM$90)),$R$92:$AM$92,_xlfn.XLOOKUP(_xlpm.k,UPPER(TRIM($R$91:$AM$91)),$R$92:$AM$92,0.001))),_xlpm.r*M37),0)</f>
        <v>0</v>
      </c>
      <c r="E37" s="190">
        <f t="array" ref="E37">IFERROR(_xlfn.LET(_xlpm.k,UPPER(TRIM(Q37)),_xlpm.r,_xlfn.XLOOKUP(_xlpm.k,UPPER(TRIM($R$89:$AM$89)),$R$92:$AM$92,_xlfn.XLOOKUP(_xlpm.k,UPPER(TRIM($R$90:$AM$90)),$R$92:$AM$92,_xlfn.XLOOKUP(_xlpm.k,UPPER(TRIM($R$91:$AM$91)),$R$92:$AM$92,0.001))),_xlpm.r*P37),0)</f>
        <v>0</v>
      </c>
      <c r="F37" s="192" t="s">
        <v>3674</v>
      </c>
      <c r="G37" s="2481" t="s">
        <v>12347</v>
      </c>
      <c r="H37" s="2250" t="s">
        <v>13</v>
      </c>
      <c r="I37" s="2709"/>
      <c r="J37" s="2710"/>
      <c r="K37" s="2213"/>
      <c r="L37" s="2711"/>
      <c r="M37" s="2712"/>
      <c r="N37" s="2214"/>
      <c r="O37" s="2713"/>
      <c r="P37" s="2211"/>
      <c r="Q37" s="2214"/>
      <c r="R37" s="2472" t="str">
        <f t="shared" si="17"/>
        <v>6 ►</v>
      </c>
      <c r="S37" s="4806" t="str">
        <f t="shared" si="17"/>
        <v>et collage spécial 1.2.3 dans cette colonne G</v>
      </c>
      <c r="T37" s="4807"/>
      <c r="U37" s="4807"/>
      <c r="V37" s="2362">
        <v>1</v>
      </c>
      <c r="W37" s="193">
        <f t="shared" si="18"/>
        <v>0</v>
      </c>
      <c r="X37" s="194">
        <f t="shared" si="19"/>
        <v>0</v>
      </c>
      <c r="Y37" s="194" t="str">
        <f t="shared" si="29"/>
        <v/>
      </c>
      <c r="Z37" s="195">
        <f t="shared" si="37"/>
        <v>0</v>
      </c>
      <c r="AA37" s="2714">
        <f t="shared" si="20"/>
        <v>0</v>
      </c>
      <c r="AB37" s="2715">
        <f t="shared" si="21"/>
        <v>0</v>
      </c>
      <c r="AC37" s="2716" t="str">
        <f t="shared" si="30"/>
        <v/>
      </c>
      <c r="AD37" s="2717">
        <f t="shared" si="31"/>
        <v>0</v>
      </c>
      <c r="AE37" s="2271">
        <f t="shared" si="32"/>
        <v>0</v>
      </c>
      <c r="AF37" s="2272">
        <f t="shared" si="33"/>
        <v>0</v>
      </c>
      <c r="AG37" s="2273" t="str">
        <f t="shared" si="34"/>
        <v/>
      </c>
      <c r="AH37" s="2447">
        <f t="shared" si="38"/>
        <v>0</v>
      </c>
      <c r="AI37" s="2451" t="str">
        <f t="shared" si="22"/>
        <v>et collage spécial 1.2.3 dans cette colonne G</v>
      </c>
      <c r="AJ37" s="2153">
        <f t="shared" si="23"/>
        <v>0</v>
      </c>
      <c r="AK37" s="2154">
        <f t="shared" si="23"/>
        <v>0</v>
      </c>
      <c r="AL37" s="2155">
        <f t="shared" si="35"/>
        <v>0</v>
      </c>
      <c r="AM37" s="2419" t="str">
        <f t="shared" si="39"/>
        <v>OK</v>
      </c>
      <c r="AN37" s="3"/>
      <c r="AO37" s="188" t="str">
        <f t="shared" si="6"/>
        <v>A</v>
      </c>
      <c r="AP37" s="5"/>
      <c r="AQ37" s="3"/>
      <c r="AR37" s="176">
        <f t="array" ref="AR37">SUMPRODUCT(LEN(AS37:AY37))</f>
        <v>82</v>
      </c>
      <c r="AS37" s="177"/>
      <c r="AT37" s="178"/>
      <c r="AU37" s="178"/>
      <c r="AV37" s="178" t="s">
        <v>4340</v>
      </c>
      <c r="AW37" s="178"/>
      <c r="AX37" s="178"/>
      <c r="AY37" s="179"/>
      <c r="AZ37" s="3"/>
      <c r="BA37" s="2954" t="str">
        <f t="shared" si="24"/>
        <v>A</v>
      </c>
      <c r="BB37" s="2946" t="str">
        <f t="shared" si="14"/>
        <v>29 mots</v>
      </c>
      <c r="BC37" s="2947">
        <f t="shared" si="36"/>
        <v>171</v>
      </c>
      <c r="BD37" s="2957" t="s">
        <v>4364</v>
      </c>
      <c r="BE37" s="2955" t="str">
        <f t="shared" si="15"/>
        <v xml:space="preserve"> ◄ ligne 37</v>
      </c>
      <c r="BF37" s="2946" t="str">
        <f t="shared" si="25"/>
        <v>17 mots</v>
      </c>
      <c r="BG37" s="2950" t="str">
        <f t="shared" si="26"/>
        <v>92 car. ►</v>
      </c>
      <c r="BH37" s="2951" t="str">
        <f>IF(LEN(TRIM(BM37))&gt;0,MAX(BH29:BH36)+1,"")</f>
        <v/>
      </c>
      <c r="BI37" s="2906" t="str">
        <f>IFERROR(INDEX(BM30:BM299,MATCH(ROW()-ROW(BM30)+1,BH30:BH299,0)),"")</f>
        <v xml:space="preserve">3 Dans une cocotte en fonte faites chauffer l’huile d’olive à feu moyen Ajoutez la viande et </v>
      </c>
      <c r="BJ37" s="2944"/>
      <c r="BK37" s="2937"/>
      <c r="BL37" s="2960" t="str">
        <f>TRIM(SUBSTITUTE(SUBSTITUTE(SUBSTITUTE(SUBSTITUTE(IF(OR(LEFT(BL36,1)="-",LEFT(BL36,1)="="),MID(BL36,2,9999),BL36),CHAR(160)," "),","," "),";"," "),"."," "))</f>
        <v>Préparation</v>
      </c>
      <c r="BM37" s="2961" t="str">
        <f>IF(OR(BN36="",BL38=""),"",IF(LEN(BN36)&lt;=BL38,BN36,IFERROR(LEFT(BN36,FIND("♦",SUBSTITUTE(LEFT(BN36,BL38+1)," ","♦",LEN(LEFT(BN36,BL38+1))-LEN(SUBSTITUTE(LEFT(BN36,BL38+1)," ",""))))),LEFT(BN36,IFERROR(FIND(" ",BN36)-1,LEN(BN36))))))</f>
        <v/>
      </c>
      <c r="BN37" s="2961" t="str">
        <f>IF(BM37="","",TRIM(RIGHT(BN36,LEN(BN36)-LEN(BM37))))</f>
        <v/>
      </c>
      <c r="BO37" s="2962" t="str">
        <f t="shared" ref="BO37:BO41" si="40">"ligne "&amp;ROW()&amp;" ►"</f>
        <v>ligne 37 ►</v>
      </c>
      <c r="BP37" s="2945" t="str">
        <f>IF(BC37="","",IF(OR(BC37=0,BC37&lt;BI17),0,IF(BC37&gt;BI17,(BC37-BI17)&amp;" car. en trop",(BC37-BI17)&amp;" car.")))</f>
        <v>71 car. en trop</v>
      </c>
      <c r="BQ37" s="2953" t="str">
        <f>IF(BC37="","",ROUNDUP(BC37/BI17,0)&amp;" ligne(s)")</f>
        <v>2 ligne(s)</v>
      </c>
      <c r="BR37" s="3"/>
      <c r="BS37" s="2361"/>
      <c r="BT37" s="4902"/>
      <c r="BU37" s="4902"/>
      <c r="BV37" s="4902"/>
      <c r="BW37" s="4903"/>
      <c r="BX37" s="3"/>
      <c r="BY37" s="10">
        <v>1</v>
      </c>
    </row>
    <row r="38" spans="1:77" ht="21" customHeight="1">
      <c r="A38" s="3">
        <v>7</v>
      </c>
      <c r="B38" s="188" t="str">
        <f t="shared" si="16"/>
        <v>►</v>
      </c>
      <c r="C38" s="2237">
        <f t="array" ref="C38">IFERROR(_xlfn.LET(_xlpm.k,UPPER(TRIM(K38)),_xlpm.r,_xlfn.XLOOKUP(_xlpm.k,UPPER(TRIM($R$89:$AM$89)),$R$92:$AM$92,_xlfn.XLOOKUP(_xlpm.k,UPPER(TRIM($R$90:$AM$90)),$R$92:$AM$92,_xlfn.XLOOKUP(_xlpm.k,UPPER(TRIM($R$91:$AM$91)),$R$92:$AM$92,0.001))),_xlpm.r*J38),0)</f>
        <v>0</v>
      </c>
      <c r="D38" s="2692">
        <f t="array" ref="D38">IFERROR(_xlfn.LET(_xlpm.k,UPPER(TRIM(N38)),_xlpm.r,_xlfn.XLOOKUP(_xlpm.k,UPPER(TRIM($R$89:$AM$89)),$R$92:$AM$92,_xlfn.XLOOKUP(_xlpm.k,UPPER(TRIM($R$90:$AM$90)),$R$92:$AM$92,_xlfn.XLOOKUP(_xlpm.k,UPPER(TRIM($R$91:$AM$91)),$R$92:$AM$92,0.001))),_xlpm.r*M38),0)</f>
        <v>0</v>
      </c>
      <c r="E38" s="190">
        <f t="array" ref="E38">IFERROR(_xlfn.LET(_xlpm.k,UPPER(TRIM(Q38)),_xlpm.r,_xlfn.XLOOKUP(_xlpm.k,UPPER(TRIM($R$89:$AM$89)),$R$92:$AM$92,_xlfn.XLOOKUP(_xlpm.k,UPPER(TRIM($R$90:$AM$90)),$R$92:$AM$92,_xlfn.XLOOKUP(_xlpm.k,UPPER(TRIM($R$91:$AM$91)),$R$92:$AM$92,0.001))),_xlpm.r*P38),0)</f>
        <v>0</v>
      </c>
      <c r="F38" s="192" t="s">
        <v>3675</v>
      </c>
      <c r="G38" s="2481"/>
      <c r="H38" s="2250" t="s">
        <v>13</v>
      </c>
      <c r="I38" s="2709"/>
      <c r="J38" s="2710"/>
      <c r="K38" s="2213"/>
      <c r="L38" s="2711"/>
      <c r="M38" s="2712"/>
      <c r="N38" s="2214"/>
      <c r="O38" s="2713"/>
      <c r="P38" s="2211"/>
      <c r="Q38" s="2214"/>
      <c r="R38" s="2472" t="str">
        <f t="shared" si="17"/>
        <v>7 ►</v>
      </c>
      <c r="S38" s="4806">
        <f t="shared" si="17"/>
        <v>0</v>
      </c>
      <c r="T38" s="4807"/>
      <c r="U38" s="4807"/>
      <c r="V38" s="2362">
        <v>1</v>
      </c>
      <c r="W38" s="193">
        <f t="shared" si="18"/>
        <v>0</v>
      </c>
      <c r="X38" s="194">
        <f t="shared" si="19"/>
        <v>0</v>
      </c>
      <c r="Y38" s="194" t="str">
        <f t="shared" si="29"/>
        <v/>
      </c>
      <c r="Z38" s="195">
        <f t="shared" si="37"/>
        <v>0</v>
      </c>
      <c r="AA38" s="2714">
        <f t="shared" si="20"/>
        <v>0</v>
      </c>
      <c r="AB38" s="2715">
        <f t="shared" si="21"/>
        <v>0</v>
      </c>
      <c r="AC38" s="2716" t="str">
        <f t="shared" si="30"/>
        <v/>
      </c>
      <c r="AD38" s="2717">
        <f t="shared" si="31"/>
        <v>0</v>
      </c>
      <c r="AE38" s="2271">
        <f t="shared" si="32"/>
        <v>0</v>
      </c>
      <c r="AF38" s="2272">
        <f t="shared" si="33"/>
        <v>0</v>
      </c>
      <c r="AG38" s="2273" t="str">
        <f t="shared" si="34"/>
        <v/>
      </c>
      <c r="AH38" s="2447">
        <f t="shared" si="38"/>
        <v>0</v>
      </c>
      <c r="AI38" s="2451">
        <f t="shared" si="22"/>
        <v>0</v>
      </c>
      <c r="AJ38" s="2153">
        <f t="shared" si="23"/>
        <v>0</v>
      </c>
      <c r="AK38" s="2154">
        <f t="shared" si="23"/>
        <v>0</v>
      </c>
      <c r="AL38" s="2155">
        <f t="shared" si="35"/>
        <v>0</v>
      </c>
      <c r="AM38" s="2419" t="str">
        <f t="shared" si="39"/>
        <v>OK</v>
      </c>
      <c r="AN38" s="3"/>
      <c r="AO38" s="188" t="str">
        <f t="shared" si="6"/>
        <v>►</v>
      </c>
      <c r="AP38" s="4861" t="s">
        <v>257</v>
      </c>
      <c r="AQ38" s="3"/>
      <c r="AR38" s="176">
        <f t="array" ref="AR38">SUMPRODUCT(LEN(AS38:AY38))</f>
        <v>21</v>
      </c>
      <c r="AS38" s="177"/>
      <c r="AT38" s="178"/>
      <c r="AU38" s="178"/>
      <c r="AV38" s="178"/>
      <c r="AW38" s="178"/>
      <c r="AX38" s="178"/>
      <c r="AY38" s="179" t="s">
        <v>4341</v>
      </c>
      <c r="AZ38" s="3"/>
      <c r="BA38" s="2954" t="str">
        <f t="shared" si="24"/>
        <v>A</v>
      </c>
      <c r="BB38" s="2946" t="str">
        <f t="shared" si="14"/>
        <v>22 mots</v>
      </c>
      <c r="BC38" s="2947">
        <f t="shared" si="36"/>
        <v>132</v>
      </c>
      <c r="BD38" s="2957" t="s">
        <v>4365</v>
      </c>
      <c r="BE38" s="2949" t="str">
        <f t="shared" si="15"/>
        <v xml:space="preserve"> ◄ ligne 38</v>
      </c>
      <c r="BF38" s="2946" t="str">
        <f t="shared" si="25"/>
        <v>12 mots</v>
      </c>
      <c r="BG38" s="2950" t="str">
        <f t="shared" si="26"/>
        <v>73 car. ►</v>
      </c>
      <c r="BH38" s="2951" t="str">
        <f>IF(LEN(TRIM(BM38))&gt;0,MAX(BH29:BH37)+1,"")</f>
        <v/>
      </c>
      <c r="BI38" s="2906" t="str">
        <f>IFERROR(INDEX(BM30:BM299,MATCH(ROW()-ROW(BM30)+1,BH30:BH299,0)),"")</f>
        <v>faites-la dorer de tous les côtés Retirez-la de la cocotte et réservez-la</v>
      </c>
      <c r="BJ38" s="2944"/>
      <c r="BK38" s="2937"/>
      <c r="BL38" s="2909">
        <f>BI17</f>
        <v>100</v>
      </c>
      <c r="BM38" s="2961" t="str">
        <f>IF(OR(BN37="",BL38=""),"",IF(LEN(BN37)&lt;=BL38,BN37,IFERROR(LEFT(BN37,FIND("♦",SUBSTITUTE(LEFT(BN37,BL38+1)," ","♦",LEN(LEFT(BN37,BL38+1))-LEN(SUBSTITUTE(LEFT(BN37,BL38+1)," ",""))))),LEFT(BN37,IFERROR(FIND(" ",BN37)-1,LEN(BN37))))))</f>
        <v/>
      </c>
      <c r="BN38" s="2961" t="str">
        <f t="shared" ref="BN38:BN41" si="41">IF(BM38="","",TRIM(RIGHT(BN37,LEN(BN37)-LEN(BM38))))</f>
        <v/>
      </c>
      <c r="BO38" s="2962" t="str">
        <f t="shared" si="40"/>
        <v>ligne 38 ►</v>
      </c>
      <c r="BP38" s="2945" t="str">
        <f>IF(BC38="","",IF(OR(BC38=0,BC38&lt;BI17),0,IF(BC38&gt;BI17,(BC38-BI17)&amp;" car. en trop",(BC38-BI17)&amp;" car.")))</f>
        <v>32 car. en trop</v>
      </c>
      <c r="BQ38" s="2953" t="str">
        <f>IF(BC38="","",ROUNDUP(BC38/BI17,0)&amp;" ligne(s)")</f>
        <v>2 ligne(s)</v>
      </c>
      <c r="BR38" s="3"/>
      <c r="BS38" s="2357"/>
      <c r="BT38" s="2391">
        <v>1.5</v>
      </c>
      <c r="BU38" s="2387" t="s">
        <v>3847</v>
      </c>
      <c r="BV38" s="2387" t="s">
        <v>3848</v>
      </c>
      <c r="BW38" s="2388"/>
      <c r="BX38" s="3"/>
      <c r="BY38" s="10">
        <v>1</v>
      </c>
    </row>
    <row r="39" spans="1:77" ht="21" customHeight="1">
      <c r="A39" s="3">
        <v>8</v>
      </c>
      <c r="B39" s="188" t="str">
        <f t="shared" si="16"/>
        <v>►</v>
      </c>
      <c r="C39" s="2237">
        <f t="array" ref="C39">IFERROR(_xlfn.LET(_xlpm.k,UPPER(TRIM(K39)),_xlpm.r,_xlfn.XLOOKUP(_xlpm.k,UPPER(TRIM($R$89:$AM$89)),$R$92:$AM$92,_xlfn.XLOOKUP(_xlpm.k,UPPER(TRIM($R$90:$AM$90)),$R$92:$AM$92,_xlfn.XLOOKUP(_xlpm.k,UPPER(TRIM($R$91:$AM$91)),$R$92:$AM$92,0.001))),_xlpm.r*J39),0)</f>
        <v>0</v>
      </c>
      <c r="D39" s="2692">
        <f t="array" ref="D39">IFERROR(_xlfn.LET(_xlpm.k,UPPER(TRIM(N39)),_xlpm.r,_xlfn.XLOOKUP(_xlpm.k,UPPER(TRIM($R$89:$AM$89)),$R$92:$AM$92,_xlfn.XLOOKUP(_xlpm.k,UPPER(TRIM($R$90:$AM$90)),$R$92:$AM$92,_xlfn.XLOOKUP(_xlpm.k,UPPER(TRIM($R$91:$AM$91)),$R$92:$AM$92,0.001))),_xlpm.r*M39),0)</f>
        <v>0</v>
      </c>
      <c r="E39" s="190">
        <f t="array" ref="E39">IFERROR(_xlfn.LET(_xlpm.k,UPPER(TRIM(Q39)),_xlpm.r,_xlfn.XLOOKUP(_xlpm.k,UPPER(TRIM($R$89:$AM$89)),$R$92:$AM$92,_xlfn.XLOOKUP(_xlpm.k,UPPER(TRIM($R$90:$AM$90)),$R$92:$AM$92,_xlfn.XLOOKUP(_xlpm.k,UPPER(TRIM($R$91:$AM$91)),$R$92:$AM$92,0.001))),_xlpm.r*P39),0)</f>
        <v>0</v>
      </c>
      <c r="F39" s="192" t="s">
        <v>3676</v>
      </c>
      <c r="G39" s="2481"/>
      <c r="H39" s="2250" t="s">
        <v>13</v>
      </c>
      <c r="I39" s="2709"/>
      <c r="J39" s="2710"/>
      <c r="K39" s="2213"/>
      <c r="L39" s="2711"/>
      <c r="M39" s="2712"/>
      <c r="N39" s="2214"/>
      <c r="O39" s="2713"/>
      <c r="P39" s="2211"/>
      <c r="Q39" s="2214"/>
      <c r="R39" s="2472" t="str">
        <f t="shared" si="17"/>
        <v>8 ►</v>
      </c>
      <c r="S39" s="4806">
        <f t="shared" si="17"/>
        <v>0</v>
      </c>
      <c r="T39" s="4807"/>
      <c r="U39" s="4807"/>
      <c r="V39" s="2362">
        <v>1</v>
      </c>
      <c r="W39" s="193">
        <f t="shared" si="18"/>
        <v>0</v>
      </c>
      <c r="X39" s="194">
        <f t="shared" si="19"/>
        <v>0</v>
      </c>
      <c r="Y39" s="194" t="str">
        <f t="shared" si="29"/>
        <v/>
      </c>
      <c r="Z39" s="195">
        <f t="shared" si="37"/>
        <v>0</v>
      </c>
      <c r="AA39" s="2714">
        <f t="shared" si="20"/>
        <v>0</v>
      </c>
      <c r="AB39" s="2715">
        <f t="shared" si="21"/>
        <v>0</v>
      </c>
      <c r="AC39" s="2716" t="str">
        <f t="shared" si="30"/>
        <v/>
      </c>
      <c r="AD39" s="2717">
        <f t="shared" si="31"/>
        <v>0</v>
      </c>
      <c r="AE39" s="2271">
        <f t="shared" si="32"/>
        <v>0</v>
      </c>
      <c r="AF39" s="2272">
        <f t="shared" si="33"/>
        <v>0</v>
      </c>
      <c r="AG39" s="2273" t="str">
        <f t="shared" si="34"/>
        <v/>
      </c>
      <c r="AH39" s="2447">
        <f t="shared" si="38"/>
        <v>0</v>
      </c>
      <c r="AI39" s="2451">
        <f t="shared" si="22"/>
        <v>0</v>
      </c>
      <c r="AJ39" s="2153">
        <f t="shared" si="23"/>
        <v>0</v>
      </c>
      <c r="AK39" s="2154">
        <f t="shared" si="23"/>
        <v>0</v>
      </c>
      <c r="AL39" s="2155">
        <f t="shared" si="35"/>
        <v>0</v>
      </c>
      <c r="AM39" s="2419" t="str">
        <f t="shared" si="39"/>
        <v>OK</v>
      </c>
      <c r="AN39" s="3"/>
      <c r="AO39" s="188" t="str">
        <f t="shared" si="6"/>
        <v>►</v>
      </c>
      <c r="AP39" s="4861"/>
      <c r="AQ39" s="3"/>
      <c r="AR39" s="176">
        <f t="array" ref="AR39">SUMPRODUCT(LEN(AS39:AY39))</f>
        <v>0</v>
      </c>
      <c r="AS39" s="177"/>
      <c r="AT39" s="178"/>
      <c r="AU39" s="178"/>
      <c r="AV39" s="178"/>
      <c r="AW39" s="178"/>
      <c r="AX39" s="178"/>
      <c r="AY39" s="179"/>
      <c r="AZ39" s="3"/>
      <c r="BA39" s="2954" t="str">
        <f t="shared" si="24"/>
        <v>A</v>
      </c>
      <c r="BB39" s="2946" t="str">
        <f t="shared" si="14"/>
        <v>25 mots</v>
      </c>
      <c r="BC39" s="2947">
        <f t="shared" si="36"/>
        <v>154</v>
      </c>
      <c r="BD39" s="2957" t="s">
        <v>4366</v>
      </c>
      <c r="BE39" s="2955" t="str">
        <f t="shared" si="15"/>
        <v xml:space="preserve"> ◄ ligne 39</v>
      </c>
      <c r="BF39" s="2946" t="str">
        <f t="shared" si="25"/>
        <v>16 mots</v>
      </c>
      <c r="BG39" s="2950" t="str">
        <f t="shared" si="26"/>
        <v>90 car. ►</v>
      </c>
      <c r="BH39" s="2951" t="str">
        <f>IF(LEN(TRIM(BM39))&gt;0,MAX(BH29:BH38)+1,"")</f>
        <v/>
      </c>
      <c r="BI39" s="2906" t="str">
        <f>IFERROR(INDEX(BM30:BM299,MATCH(ROW()-ROW(BM30)+1,BH30:BH299,0)),"")</f>
        <v xml:space="preserve">4 Dans la même cocotte faites revenir les légumes et les lardons pendant environ 5 minutes </v>
      </c>
      <c r="BJ39" s="2944"/>
      <c r="BK39" s="2937"/>
      <c r="BL39" s="2960"/>
      <c r="BM39" s="2961" t="str">
        <f>IF(OR(BN38="",BL38=""),"",IF(LEN(BN38)&lt;=BL38,BN38,IFERROR(LEFT(BN38,FIND("♦",SUBSTITUTE(LEFT(BN38,BL38+1)," ","♦",LEN(LEFT(BN38,BL38+1))-LEN(SUBSTITUTE(LEFT(BN38,BL38+1)," ",""))))),LEFT(BN38,IFERROR(FIND(" ",BN38)-1,LEN(BN38))))))</f>
        <v/>
      </c>
      <c r="BN39" s="2961" t="str">
        <f t="shared" si="41"/>
        <v/>
      </c>
      <c r="BO39" s="2962" t="str">
        <f t="shared" si="40"/>
        <v>ligne 39 ►</v>
      </c>
      <c r="BP39" s="2945" t="str">
        <f>IF(BC39="","",IF(OR(BC39=0,BC39&lt;BI17),0,IF(BC39&gt;BI17,(BC39-BI17)&amp;" car. en trop",(BC39-BI17)&amp;" car.")))</f>
        <v>54 car. en trop</v>
      </c>
      <c r="BQ39" s="2953" t="str">
        <f>IF(BC39="","",ROUNDUP(BC39/BI17,0)&amp;" ligne(s)")</f>
        <v>2 ligne(s)</v>
      </c>
      <c r="BR39" s="3"/>
      <c r="BS39" s="2361"/>
      <c r="BT39" s="2391">
        <v>5</v>
      </c>
      <c r="BU39" s="2387" t="s">
        <v>3849</v>
      </c>
      <c r="BV39" s="2387" t="s">
        <v>3839</v>
      </c>
      <c r="BW39" s="2388"/>
      <c r="BX39" s="3"/>
      <c r="BY39" s="10">
        <v>1</v>
      </c>
    </row>
    <row r="40" spans="1:77" ht="21" customHeight="1">
      <c r="A40" s="3">
        <v>9</v>
      </c>
      <c r="B40" s="188" t="str">
        <f t="shared" si="16"/>
        <v>►</v>
      </c>
      <c r="C40" s="2237">
        <f t="array" ref="C40">IFERROR(_xlfn.LET(_xlpm.k,UPPER(TRIM(K40)),_xlpm.r,_xlfn.XLOOKUP(_xlpm.k,UPPER(TRIM($R$89:$AM$89)),$R$92:$AM$92,_xlfn.XLOOKUP(_xlpm.k,UPPER(TRIM($R$90:$AM$90)),$R$92:$AM$92,_xlfn.XLOOKUP(_xlpm.k,UPPER(TRIM($R$91:$AM$91)),$R$92:$AM$92,0.001))),_xlpm.r*J40),0)</f>
        <v>0</v>
      </c>
      <c r="D40" s="2692">
        <f t="array" ref="D40">IFERROR(_xlfn.LET(_xlpm.k,UPPER(TRIM(N40)),_xlpm.r,_xlfn.XLOOKUP(_xlpm.k,UPPER(TRIM($R$89:$AM$89)),$R$92:$AM$92,_xlfn.XLOOKUP(_xlpm.k,UPPER(TRIM($R$90:$AM$90)),$R$92:$AM$92,_xlfn.XLOOKUP(_xlpm.k,UPPER(TRIM($R$91:$AM$91)),$R$92:$AM$92,0.001))),_xlpm.r*M40),0)</f>
        <v>0</v>
      </c>
      <c r="E40" s="190">
        <f t="array" ref="E40">IFERROR(_xlfn.LET(_xlpm.k,UPPER(TRIM(Q40)),_xlpm.r,_xlfn.XLOOKUP(_xlpm.k,UPPER(TRIM($R$89:$AM$89)),$R$92:$AM$92,_xlfn.XLOOKUP(_xlpm.k,UPPER(TRIM($R$90:$AM$90)),$R$92:$AM$92,_xlfn.XLOOKUP(_xlpm.k,UPPER(TRIM($R$91:$AM$91)),$R$92:$AM$92,0.001))),_xlpm.r*P40),0)</f>
        <v>0</v>
      </c>
      <c r="F40" s="192" t="s">
        <v>3677</v>
      </c>
      <c r="G40" s="2481"/>
      <c r="H40" s="2250" t="s">
        <v>13</v>
      </c>
      <c r="I40" s="2709"/>
      <c r="J40" s="2710"/>
      <c r="K40" s="2213"/>
      <c r="L40" s="2711"/>
      <c r="M40" s="2712"/>
      <c r="N40" s="2214"/>
      <c r="O40" s="2713"/>
      <c r="P40" s="2211"/>
      <c r="Q40" s="2214"/>
      <c r="R40" s="2472" t="str">
        <f t="shared" si="17"/>
        <v>9 ►</v>
      </c>
      <c r="S40" s="4806">
        <f t="shared" si="17"/>
        <v>0</v>
      </c>
      <c r="T40" s="4807"/>
      <c r="U40" s="4807"/>
      <c r="V40" s="2362">
        <v>1</v>
      </c>
      <c r="W40" s="193">
        <f t="shared" si="18"/>
        <v>0</v>
      </c>
      <c r="X40" s="194">
        <f t="shared" si="19"/>
        <v>0</v>
      </c>
      <c r="Y40" s="194" t="str">
        <f t="shared" si="29"/>
        <v/>
      </c>
      <c r="Z40" s="195">
        <f t="shared" si="37"/>
        <v>0</v>
      </c>
      <c r="AA40" s="2714">
        <f t="shared" si="20"/>
        <v>0</v>
      </c>
      <c r="AB40" s="2715">
        <f t="shared" si="21"/>
        <v>0</v>
      </c>
      <c r="AC40" s="2716" t="str">
        <f t="shared" si="30"/>
        <v/>
      </c>
      <c r="AD40" s="2717">
        <f t="shared" si="31"/>
        <v>0</v>
      </c>
      <c r="AE40" s="2271">
        <f t="shared" si="32"/>
        <v>0</v>
      </c>
      <c r="AF40" s="2272">
        <f t="shared" si="33"/>
        <v>0</v>
      </c>
      <c r="AG40" s="2273" t="str">
        <f t="shared" si="34"/>
        <v/>
      </c>
      <c r="AH40" s="2447">
        <f t="shared" si="38"/>
        <v>0</v>
      </c>
      <c r="AI40" s="2451">
        <f t="shared" si="22"/>
        <v>0</v>
      </c>
      <c r="AJ40" s="2153">
        <f t="shared" si="23"/>
        <v>0</v>
      </c>
      <c r="AK40" s="2154">
        <f t="shared" si="23"/>
        <v>0</v>
      </c>
      <c r="AL40" s="2155">
        <f t="shared" si="35"/>
        <v>0</v>
      </c>
      <c r="AM40" s="2419" t="str">
        <f t="shared" si="39"/>
        <v>OK</v>
      </c>
      <c r="AN40" s="3"/>
      <c r="AO40" s="188" t="str">
        <f t="shared" si="6"/>
        <v>►</v>
      </c>
      <c r="AP40" s="4861"/>
      <c r="AQ40" s="3"/>
      <c r="AR40" s="176">
        <f t="array" ref="AR40">SUMPRODUCT(LEN(AS40:AY40))</f>
        <v>0</v>
      </c>
      <c r="AS40" s="177"/>
      <c r="AT40" s="178"/>
      <c r="AU40" s="178"/>
      <c r="AV40" s="178"/>
      <c r="AW40" s="178"/>
      <c r="AX40" s="178"/>
      <c r="AY40" s="179"/>
      <c r="AZ40" s="3"/>
      <c r="BA40" s="2954" t="str">
        <f t="shared" si="24"/>
        <v>A</v>
      </c>
      <c r="BB40" s="2946" t="str">
        <f t="shared" si="14"/>
        <v>33 mots</v>
      </c>
      <c r="BC40" s="2947">
        <f t="shared" si="36"/>
        <v>179</v>
      </c>
      <c r="BD40" s="2957" t="s">
        <v>4367</v>
      </c>
      <c r="BE40" s="2949" t="str">
        <f t="shared" si="15"/>
        <v xml:space="preserve"> ◄ ligne 40</v>
      </c>
      <c r="BF40" s="2946" t="str">
        <f t="shared" si="25"/>
        <v>6 mots</v>
      </c>
      <c r="BG40" s="2950" t="str">
        <f t="shared" si="26"/>
        <v>37 car. ►</v>
      </c>
      <c r="BH40" s="2951" t="str">
        <f>IF(LEN(TRIM(BM40))&gt;0,MAX(BH29:BH39)+1,"")</f>
        <v/>
      </c>
      <c r="BI40" s="2906" t="str">
        <f>IFERROR(INDEX(BM30:BM299,MATCH(ROW()-ROW(BM30)+1,BH30:BH299,0)),"")</f>
        <v>Saupoudrez de farine et mélangez bien</v>
      </c>
      <c r="BJ40" s="2944"/>
      <c r="BK40" s="2937"/>
      <c r="BL40" s="2963"/>
      <c r="BM40" s="2961" t="str">
        <f>IF(OR(BN39="",BL38=""),"",IF(LEN(BN39)&lt;=BL38,BN39,IFERROR(LEFT(BN39,FIND("♦",SUBSTITUTE(LEFT(BN39,BL38+1)," ","♦",LEN(LEFT(BN39,BL38+1))-LEN(SUBSTITUTE(LEFT(BN39,BL38+1)," ",""))))),LEFT(BN39,IFERROR(FIND(" ",BN39)-1,LEN(BN39))))))</f>
        <v/>
      </c>
      <c r="BN40" s="2961" t="str">
        <f t="shared" si="41"/>
        <v/>
      </c>
      <c r="BO40" s="2962" t="str">
        <f t="shared" si="40"/>
        <v>ligne 40 ►</v>
      </c>
      <c r="BP40" s="2945" t="str">
        <f>IF(BC40="","",IF(OR(BC40=0,BC40&lt;BI17),0,IF(BC40&gt;BI17,(BC40-BI17)&amp;" car. en trop",(BC40-BI17)&amp;" car.")))</f>
        <v>79 car. en trop</v>
      </c>
      <c r="BQ40" s="2953" t="str">
        <f>IF(BC40="","",ROUNDUP(BC40/BI17,0)&amp;" ligne(s)")</f>
        <v>2 ligne(s)</v>
      </c>
      <c r="BR40" s="3"/>
      <c r="BS40" s="2361"/>
      <c r="BT40" s="2391">
        <v>8</v>
      </c>
      <c r="BU40" s="2387" t="s">
        <v>3603</v>
      </c>
      <c r="BV40" s="2387" t="s">
        <v>3851</v>
      </c>
      <c r="BW40" s="2388"/>
      <c r="BX40" s="3"/>
      <c r="BY40" s="10">
        <v>1</v>
      </c>
    </row>
    <row r="41" spans="1:77" ht="21" customHeight="1">
      <c r="A41" s="3">
        <v>10</v>
      </c>
      <c r="B41" s="188" t="str">
        <f t="shared" si="16"/>
        <v>►</v>
      </c>
      <c r="C41" s="2237">
        <f t="array" ref="C41">IFERROR(_xlfn.LET(_xlpm.k,UPPER(TRIM(K41)),_xlpm.r,_xlfn.XLOOKUP(_xlpm.k,UPPER(TRIM($R$89:$AM$89)),$R$92:$AM$92,_xlfn.XLOOKUP(_xlpm.k,UPPER(TRIM($R$90:$AM$90)),$R$92:$AM$92,_xlfn.XLOOKUP(_xlpm.k,UPPER(TRIM($R$91:$AM$91)),$R$92:$AM$92,0.001))),_xlpm.r*J41),0)</f>
        <v>0</v>
      </c>
      <c r="D41" s="2692">
        <f t="array" ref="D41">IFERROR(_xlfn.LET(_xlpm.k,UPPER(TRIM(N41)),_xlpm.r,_xlfn.XLOOKUP(_xlpm.k,UPPER(TRIM($R$89:$AM$89)),$R$92:$AM$92,_xlfn.XLOOKUP(_xlpm.k,UPPER(TRIM($R$90:$AM$90)),$R$92:$AM$92,_xlfn.XLOOKUP(_xlpm.k,UPPER(TRIM($R$91:$AM$91)),$R$92:$AM$92,0.001))),_xlpm.r*M41),0)</f>
        <v>0</v>
      </c>
      <c r="E41" s="190">
        <f t="array" ref="E41">IFERROR(_xlfn.LET(_xlpm.k,UPPER(TRIM(Q41)),_xlpm.r,_xlfn.XLOOKUP(_xlpm.k,UPPER(TRIM($R$89:$AM$89)),$R$92:$AM$92,_xlfn.XLOOKUP(_xlpm.k,UPPER(TRIM($R$90:$AM$90)),$R$92:$AM$92,_xlfn.XLOOKUP(_xlpm.k,UPPER(TRIM($R$91:$AM$91)),$R$92:$AM$92,0.001))),_xlpm.r*P41),0)</f>
        <v>0</v>
      </c>
      <c r="F41" s="192" t="s">
        <v>3678</v>
      </c>
      <c r="G41" s="2481"/>
      <c r="H41" s="2250" t="s">
        <v>13</v>
      </c>
      <c r="I41" s="2709"/>
      <c r="J41" s="2710"/>
      <c r="K41" s="2213"/>
      <c r="L41" s="2711"/>
      <c r="M41" s="2712"/>
      <c r="N41" s="2214"/>
      <c r="O41" s="2713"/>
      <c r="P41" s="2211"/>
      <c r="Q41" s="2214"/>
      <c r="R41" s="2472" t="str">
        <f t="shared" si="17"/>
        <v>10 ►</v>
      </c>
      <c r="S41" s="4806">
        <f t="shared" si="17"/>
        <v>0</v>
      </c>
      <c r="T41" s="4807"/>
      <c r="U41" s="4807"/>
      <c r="V41" s="2362">
        <v>1</v>
      </c>
      <c r="W41" s="193">
        <f t="shared" si="18"/>
        <v>0</v>
      </c>
      <c r="X41" s="194">
        <f t="shared" si="19"/>
        <v>0</v>
      </c>
      <c r="Y41" s="194" t="str">
        <f t="shared" si="29"/>
        <v/>
      </c>
      <c r="Z41" s="195">
        <f t="shared" si="37"/>
        <v>0</v>
      </c>
      <c r="AA41" s="2714">
        <f t="shared" si="20"/>
        <v>0</v>
      </c>
      <c r="AB41" s="2715">
        <f t="shared" si="21"/>
        <v>0</v>
      </c>
      <c r="AC41" s="2716" t="str">
        <f t="shared" si="30"/>
        <v/>
      </c>
      <c r="AD41" s="2717">
        <f t="shared" si="31"/>
        <v>0</v>
      </c>
      <c r="AE41" s="2271">
        <f t="shared" si="32"/>
        <v>0</v>
      </c>
      <c r="AF41" s="2272">
        <f t="shared" si="33"/>
        <v>0</v>
      </c>
      <c r="AG41" s="2273" t="str">
        <f t="shared" si="34"/>
        <v/>
      </c>
      <c r="AH41" s="2447">
        <f t="shared" si="38"/>
        <v>0</v>
      </c>
      <c r="AI41" s="2451">
        <f t="shared" si="22"/>
        <v>0</v>
      </c>
      <c r="AJ41" s="2153">
        <f t="shared" si="23"/>
        <v>0</v>
      </c>
      <c r="AK41" s="2154">
        <f t="shared" si="23"/>
        <v>0</v>
      </c>
      <c r="AL41" s="2155">
        <f t="shared" si="35"/>
        <v>0</v>
      </c>
      <c r="AM41" s="2419" t="str">
        <f t="shared" si="39"/>
        <v>OK</v>
      </c>
      <c r="AN41" s="3"/>
      <c r="AO41" s="188" t="str">
        <f t="shared" si="6"/>
        <v>►</v>
      </c>
      <c r="AP41" s="5">
        <v>1</v>
      </c>
      <c r="AQ41" s="3"/>
      <c r="AR41" s="176">
        <f t="array" ref="AR41">SUMPRODUCT(LEN(AS41:AY41))</f>
        <v>0</v>
      </c>
      <c r="AS41" s="177"/>
      <c r="AT41" s="178"/>
      <c r="AU41" s="178"/>
      <c r="AV41" s="178"/>
      <c r="AW41" s="178"/>
      <c r="AX41" s="178"/>
      <c r="AY41" s="179"/>
      <c r="AZ41" s="3"/>
      <c r="BA41" s="2954" t="str">
        <f t="shared" si="24"/>
        <v>A</v>
      </c>
      <c r="BB41" s="2946" t="str">
        <f t="shared" si="14"/>
        <v>20 mots</v>
      </c>
      <c r="BC41" s="2947">
        <f t="shared" si="36"/>
        <v>121</v>
      </c>
      <c r="BD41" s="2957" t="s">
        <v>4368</v>
      </c>
      <c r="BE41" s="2955" t="str">
        <f t="shared" si="15"/>
        <v xml:space="preserve"> ◄ ligne 41</v>
      </c>
      <c r="BF41" s="2946" t="str">
        <f t="shared" si="25"/>
        <v>17 mots</v>
      </c>
      <c r="BG41" s="2950" t="str">
        <f t="shared" si="26"/>
        <v>97 car. ►</v>
      </c>
      <c r="BH41" s="2951" t="str">
        <f>IF(LEN(TRIM(BM41))&gt;0,MAX(BH29:BH40)+1,"")</f>
        <v/>
      </c>
      <c r="BI41" s="2906" t="str">
        <f>IFERROR(INDEX(BM30:BM299,MATCH(ROW()-ROW(BM30)+1,BH30:BH299,0)),"")</f>
        <v xml:space="preserve">5 Remettez la viande dans la cocotte et versez la marinade filtrée par-dessus Ajoutez de l’eau si </v>
      </c>
      <c r="BJ41" s="2944"/>
      <c r="BK41" s="2937"/>
      <c r="BL41" s="2964"/>
      <c r="BM41" s="2961" t="str">
        <f>IF(OR(BN40="",BL38=""),"",IF(LEN(BN40)&lt;=BL38,BN40,IFERROR(LEFT(BN40,FIND("♦",SUBSTITUTE(LEFT(BN40,BL38+1)," ","♦",LEN(LEFT(BN40,BL38+1))-LEN(SUBSTITUTE(LEFT(BN40,BL38+1)," ",""))))),LEFT(BN40,IFERROR(FIND(" ",BN40)-1,LEN(BN40))))))</f>
        <v/>
      </c>
      <c r="BN41" s="2961" t="str">
        <f t="shared" si="41"/>
        <v/>
      </c>
      <c r="BO41" s="2962" t="str">
        <f t="shared" si="40"/>
        <v>ligne 41 ►</v>
      </c>
      <c r="BP41" s="2945" t="str">
        <f>IF(BC41="","",IF(OR(BC41=0,BC41&lt;BI17),0,IF(BC41&gt;BI17,(BC41-BI17)&amp;" car. en trop",(BC41-BI17)&amp;" car.")))</f>
        <v>21 car. en trop</v>
      </c>
      <c r="BQ41" s="2953" t="str">
        <f>IF(BC41="","",ROUNDUP(BC41/BI17,0)&amp;" ligne(s)")</f>
        <v>2 ligne(s)</v>
      </c>
      <c r="BR41" s="3"/>
      <c r="BS41" s="2361"/>
      <c r="BT41" s="2391">
        <v>3</v>
      </c>
      <c r="BU41" s="2387" t="s">
        <v>3842</v>
      </c>
      <c r="BV41" s="2387"/>
      <c r="BW41" s="2388"/>
      <c r="BX41" s="3"/>
      <c r="BY41" s="10">
        <v>1</v>
      </c>
    </row>
    <row r="42" spans="1:77" ht="21" customHeight="1">
      <c r="A42" s="3">
        <v>11</v>
      </c>
      <c r="B42" s="188" t="str">
        <f t="shared" si="16"/>
        <v>►</v>
      </c>
      <c r="C42" s="2237">
        <f t="array" ref="C42">IFERROR(_xlfn.LET(_xlpm.k,UPPER(TRIM(K42)),_xlpm.r,_xlfn.XLOOKUP(_xlpm.k,UPPER(TRIM($R$89:$AM$89)),$R$92:$AM$92,_xlfn.XLOOKUP(_xlpm.k,UPPER(TRIM($R$90:$AM$90)),$R$92:$AM$92,_xlfn.XLOOKUP(_xlpm.k,UPPER(TRIM($R$91:$AM$91)),$R$92:$AM$92,0.001))),_xlpm.r*J42),0)</f>
        <v>0</v>
      </c>
      <c r="D42" s="2692">
        <f t="array" ref="D42">IFERROR(_xlfn.LET(_xlpm.k,UPPER(TRIM(N42)),_xlpm.r,_xlfn.XLOOKUP(_xlpm.k,UPPER(TRIM($R$89:$AM$89)),$R$92:$AM$92,_xlfn.XLOOKUP(_xlpm.k,UPPER(TRIM($R$90:$AM$90)),$R$92:$AM$92,_xlfn.XLOOKUP(_xlpm.k,UPPER(TRIM($R$91:$AM$91)),$R$92:$AM$92,0.001))),_xlpm.r*M42),0)</f>
        <v>0</v>
      </c>
      <c r="E42" s="190">
        <f t="array" ref="E42">IFERROR(_xlfn.LET(_xlpm.k,UPPER(TRIM(Q42)),_xlpm.r,_xlfn.XLOOKUP(_xlpm.k,UPPER(TRIM($R$89:$AM$89)),$R$92:$AM$92,_xlfn.XLOOKUP(_xlpm.k,UPPER(TRIM($R$90:$AM$90)),$R$92:$AM$92,_xlfn.XLOOKUP(_xlpm.k,UPPER(TRIM($R$91:$AM$91)),$R$92:$AM$92,0.001))),_xlpm.r*P42),0)</f>
        <v>0</v>
      </c>
      <c r="F42" s="192" t="s">
        <v>3679</v>
      </c>
      <c r="G42" s="2481"/>
      <c r="H42" s="2250" t="s">
        <v>13</v>
      </c>
      <c r="I42" s="2709"/>
      <c r="J42" s="2710"/>
      <c r="K42" s="2213"/>
      <c r="L42" s="2711"/>
      <c r="M42" s="2712"/>
      <c r="N42" s="2214"/>
      <c r="O42" s="2713"/>
      <c r="P42" s="2211"/>
      <c r="Q42" s="2214"/>
      <c r="R42" s="2472" t="str">
        <f t="shared" si="17"/>
        <v>11 ►</v>
      </c>
      <c r="S42" s="4806">
        <f t="shared" si="17"/>
        <v>0</v>
      </c>
      <c r="T42" s="4807"/>
      <c r="U42" s="4807"/>
      <c r="V42" s="2362">
        <v>1</v>
      </c>
      <c r="W42" s="193">
        <f t="shared" si="18"/>
        <v>0</v>
      </c>
      <c r="X42" s="194">
        <f t="shared" si="19"/>
        <v>0</v>
      </c>
      <c r="Y42" s="194" t="str">
        <f t="shared" si="29"/>
        <v/>
      </c>
      <c r="Z42" s="195">
        <f t="shared" si="37"/>
        <v>0</v>
      </c>
      <c r="AA42" s="2714">
        <f t="shared" si="20"/>
        <v>0</v>
      </c>
      <c r="AB42" s="2715">
        <f t="shared" si="21"/>
        <v>0</v>
      </c>
      <c r="AC42" s="2716" t="str">
        <f t="shared" si="30"/>
        <v/>
      </c>
      <c r="AD42" s="2717">
        <f t="shared" si="31"/>
        <v>0</v>
      </c>
      <c r="AE42" s="2271">
        <f t="shared" si="32"/>
        <v>0</v>
      </c>
      <c r="AF42" s="2272">
        <f t="shared" si="33"/>
        <v>0</v>
      </c>
      <c r="AG42" s="2273" t="str">
        <f t="shared" si="34"/>
        <v/>
      </c>
      <c r="AH42" s="2447">
        <f t="shared" si="38"/>
        <v>0</v>
      </c>
      <c r="AI42" s="2451">
        <f t="shared" si="22"/>
        <v>0</v>
      </c>
      <c r="AJ42" s="2153">
        <f t="shared" si="23"/>
        <v>0</v>
      </c>
      <c r="AK42" s="2154">
        <f t="shared" si="23"/>
        <v>0</v>
      </c>
      <c r="AL42" s="2155">
        <f t="shared" si="35"/>
        <v>0</v>
      </c>
      <c r="AM42" s="2419" t="str">
        <f t="shared" si="39"/>
        <v>OK</v>
      </c>
      <c r="AN42" s="3"/>
      <c r="AO42" s="188" t="str">
        <f t="shared" si="6"/>
        <v>►</v>
      </c>
      <c r="AP42" s="4934" t="s">
        <v>315</v>
      </c>
      <c r="AQ42" s="3"/>
      <c r="AR42" s="176">
        <f t="array" ref="AR42">SUMPRODUCT(LEN(AS42:AY42))</f>
        <v>0</v>
      </c>
      <c r="AS42" s="177"/>
      <c r="AT42" s="178"/>
      <c r="AU42" s="178"/>
      <c r="AV42" s="178"/>
      <c r="AW42" s="178"/>
      <c r="AX42" s="178"/>
      <c r="AY42" s="179"/>
      <c r="AZ42" s="3"/>
      <c r="BA42" s="2954" t="str">
        <f t="shared" si="24"/>
        <v>A</v>
      </c>
      <c r="BB42" s="2946" t="str">
        <f t="shared" si="14"/>
        <v>16 mots</v>
      </c>
      <c r="BC42" s="2947">
        <f t="shared" si="36"/>
        <v>89</v>
      </c>
      <c r="BD42" s="2957" t="s">
        <v>4369</v>
      </c>
      <c r="BE42" s="2949" t="str">
        <f t="shared" si="15"/>
        <v xml:space="preserve"> ◄ ligne 42</v>
      </c>
      <c r="BF42" s="2946" t="str">
        <f t="shared" si="25"/>
        <v>8 mots</v>
      </c>
      <c r="BG42" s="2950" t="str">
        <f t="shared" si="26"/>
        <v>52 car. ►</v>
      </c>
      <c r="BH42" s="2951" t="str">
        <f>IF(LEN(TRIM(BM42))&gt;0,MAX(BH29:BH41)+1,"")</f>
        <v/>
      </c>
      <c r="BI42" s="2906" t="str">
        <f>IFERROR(INDEX(BM30:BM299,MATCH(ROW()-ROW(BM30)+1,BH30:BH299,0)),"")</f>
        <v>nécessaire pour recouvrir la viande Salez et poivrez</v>
      </c>
      <c r="BJ42" s="2944"/>
      <c r="BK42" s="2937"/>
      <c r="BL42" s="2370" t="str">
        <f>(SUBSTITUTE(SUBSTITUTE(BD32,CHAR(13)&amp;CHAR(10)," "),CHAR(10)," "))</f>
        <v/>
      </c>
      <c r="BM42" s="2907" t="str">
        <f>IF(OR(BL43="",BL44=""),"",IF(LEN(BL43)&lt;=BL44,BL43,IFERROR(LEFT(BL43,FIND("♦",SUBSTITUTE(LEFT(BL43,BL44+1)," ","♦",LEN(LEFT(BL43,BL44+1))-LEN(SUBSTITUTE(LEFT(BL43,BL44+1)," ",""))))),LEFT(BL43,IFERROR(FIND(" ",BL43)-1,LEN(BL43))))))</f>
        <v/>
      </c>
      <c r="BN42" s="2908" t="str">
        <f>IF(BM42="","",TRIM(RIGHT(BL43,LEN(BL43)-LEN(BM42))))</f>
        <v/>
      </c>
      <c r="BO42" s="2952" t="str">
        <f>BE32</f>
        <v xml:space="preserve"> ◄ ligne 32</v>
      </c>
      <c r="BP42" s="2945">
        <f>IF(BC42="","",IF(OR(BC42=0,BC42&lt;BI17),0,IF(BC42&gt;BI17,(BC42-BI17)&amp;" car. en trop",(BC42-BI17)&amp;" car.")))</f>
        <v>0</v>
      </c>
      <c r="BQ42" s="2953" t="str">
        <f>IF(BC42="","",ROUNDUP(BC42/BI17,0)&amp;" ligne(s)")</f>
        <v>1 ligne(s)</v>
      </c>
      <c r="BR42" s="3"/>
      <c r="BS42" s="134"/>
      <c r="BT42" s="2391">
        <v>4</v>
      </c>
      <c r="BU42" s="2387" t="s">
        <v>421</v>
      </c>
      <c r="BV42" s="2387" t="s">
        <v>3850</v>
      </c>
      <c r="BW42" s="314"/>
      <c r="BX42" s="3"/>
      <c r="BY42" s="10">
        <v>1</v>
      </c>
    </row>
    <row r="43" spans="1:77" ht="21" customHeight="1">
      <c r="A43" s="3">
        <v>12</v>
      </c>
      <c r="B43" s="188" t="str">
        <f t="shared" si="16"/>
        <v>►</v>
      </c>
      <c r="C43" s="2237">
        <f t="array" ref="C43">IFERROR(_xlfn.LET(_xlpm.k,UPPER(TRIM(K43)),_xlpm.r,_xlfn.XLOOKUP(_xlpm.k,UPPER(TRIM($R$89:$AM$89)),$R$92:$AM$92,_xlfn.XLOOKUP(_xlpm.k,UPPER(TRIM($R$90:$AM$90)),$R$92:$AM$92,_xlfn.XLOOKUP(_xlpm.k,UPPER(TRIM($R$91:$AM$91)),$R$92:$AM$92,0.001))),_xlpm.r*J43),0)</f>
        <v>0</v>
      </c>
      <c r="D43" s="2692">
        <f t="array" ref="D43">IFERROR(_xlfn.LET(_xlpm.k,UPPER(TRIM(N43)),_xlpm.r,_xlfn.XLOOKUP(_xlpm.k,UPPER(TRIM($R$89:$AM$89)),$R$92:$AM$92,_xlfn.XLOOKUP(_xlpm.k,UPPER(TRIM($R$90:$AM$90)),$R$92:$AM$92,_xlfn.XLOOKUP(_xlpm.k,UPPER(TRIM($R$91:$AM$91)),$R$92:$AM$92,0.001))),_xlpm.r*M43),0)</f>
        <v>0</v>
      </c>
      <c r="E43" s="190">
        <f t="array" ref="E43">IFERROR(_xlfn.LET(_xlpm.k,UPPER(TRIM(Q43)),_xlpm.r,_xlfn.XLOOKUP(_xlpm.k,UPPER(TRIM($R$89:$AM$89)),$R$92:$AM$92,_xlfn.XLOOKUP(_xlpm.k,UPPER(TRIM($R$90:$AM$90)),$R$92:$AM$92,_xlfn.XLOOKUP(_xlpm.k,UPPER(TRIM($R$91:$AM$91)),$R$92:$AM$92,0.001))),_xlpm.r*P43),0)</f>
        <v>0</v>
      </c>
      <c r="F43" s="192" t="s">
        <v>3680</v>
      </c>
      <c r="G43" s="2481"/>
      <c r="H43" s="2250" t="s">
        <v>13</v>
      </c>
      <c r="I43" s="2709"/>
      <c r="J43" s="2710"/>
      <c r="K43" s="2213"/>
      <c r="L43" s="2711"/>
      <c r="M43" s="2712"/>
      <c r="N43" s="2214"/>
      <c r="O43" s="2713"/>
      <c r="P43" s="2211"/>
      <c r="Q43" s="2214"/>
      <c r="R43" s="2472" t="str">
        <f t="shared" si="17"/>
        <v>12 ►</v>
      </c>
      <c r="S43" s="4806">
        <f t="shared" si="17"/>
        <v>0</v>
      </c>
      <c r="T43" s="4807"/>
      <c r="U43" s="4807"/>
      <c r="V43" s="2362">
        <v>1</v>
      </c>
      <c r="W43" s="193">
        <f t="shared" si="18"/>
        <v>0</v>
      </c>
      <c r="X43" s="194">
        <f t="shared" si="19"/>
        <v>0</v>
      </c>
      <c r="Y43" s="194" t="str">
        <f t="shared" si="29"/>
        <v/>
      </c>
      <c r="Z43" s="195">
        <f t="shared" si="37"/>
        <v>0</v>
      </c>
      <c r="AA43" s="2714">
        <f t="shared" si="20"/>
        <v>0</v>
      </c>
      <c r="AB43" s="2715">
        <f t="shared" si="21"/>
        <v>0</v>
      </c>
      <c r="AC43" s="2716" t="str">
        <f t="shared" si="30"/>
        <v/>
      </c>
      <c r="AD43" s="2717">
        <f t="shared" si="31"/>
        <v>0</v>
      </c>
      <c r="AE43" s="2271">
        <f t="shared" si="32"/>
        <v>0</v>
      </c>
      <c r="AF43" s="2272">
        <f t="shared" si="33"/>
        <v>0</v>
      </c>
      <c r="AG43" s="2273" t="str">
        <f t="shared" si="34"/>
        <v/>
      </c>
      <c r="AH43" s="2447">
        <f t="shared" si="38"/>
        <v>0</v>
      </c>
      <c r="AI43" s="2451">
        <f t="shared" si="22"/>
        <v>0</v>
      </c>
      <c r="AJ43" s="2153">
        <f>IFERROR(W43,0)+IFERROR(AA43,0)+IFERROR(AE43,0)</f>
        <v>0</v>
      </c>
      <c r="AK43" s="2154">
        <f>IFERROR(X43,0)+IFERROR(AB43,0)+IFERROR(AF43,0)</f>
        <v>0</v>
      </c>
      <c r="AL43" s="2155">
        <f t="shared" si="35"/>
        <v>0</v>
      </c>
      <c r="AM43" s="2419" t="str">
        <f t="shared" si="39"/>
        <v>OK</v>
      </c>
      <c r="AN43" s="3"/>
      <c r="AO43" s="188" t="str">
        <f t="shared" si="6"/>
        <v>►</v>
      </c>
      <c r="AP43" s="4934"/>
      <c r="AQ43" s="3"/>
      <c r="AR43" s="176">
        <f t="array" ref="AR43">SUMPRODUCT(LEN(AS43:AY43))</f>
        <v>0</v>
      </c>
      <c r="AS43" s="177"/>
      <c r="AT43" s="178"/>
      <c r="AU43" s="178"/>
      <c r="AV43" s="178"/>
      <c r="AW43" s="178"/>
      <c r="AX43" s="178"/>
      <c r="AY43" s="179"/>
      <c r="AZ43" s="3"/>
      <c r="BA43" s="2954" t="str">
        <f t="shared" si="24"/>
        <v>A</v>
      </c>
      <c r="BB43" s="2946" t="str">
        <f t="shared" si="14"/>
        <v>17 mots</v>
      </c>
      <c r="BC43" s="2947">
        <f t="shared" si="36"/>
        <v>91</v>
      </c>
      <c r="BD43" s="2957" t="s">
        <v>4370</v>
      </c>
      <c r="BE43" s="2955" t="str">
        <f t="shared" si="15"/>
        <v xml:space="preserve"> ◄ ligne 43</v>
      </c>
      <c r="BF43" s="2946" t="str">
        <f t="shared" si="25"/>
        <v>19 mots</v>
      </c>
      <c r="BG43" s="2950" t="str">
        <f t="shared" si="26"/>
        <v>99 car. ►</v>
      </c>
      <c r="BH43" s="2951" t="str">
        <f>IF(LEN(TRIM(BM43))&gt;0,MAX(BH29:BH42)+1,"")</f>
        <v/>
      </c>
      <c r="BI43" s="2906" t="str">
        <f>IFERROR(INDEX(BM30:BM299,MATCH(ROW()-ROW(BM30)+1,BH30:BH299,0)),"")</f>
        <v xml:space="preserve">6 Portez à ébullition puis baissez le feu et laissez mijoter à feu doux pendant environ 3 heures en </v>
      </c>
      <c r="BJ43" s="2944"/>
      <c r="BK43" s="2937"/>
      <c r="BL43" s="2907" t="str">
        <f>TRIM(SUBSTITUTE(SUBSTITUTE(SUBSTITUTE(SUBSTITUTE(IF(OR(LEFT(BL42,1)="-",LEFT(BL42,1)="="),MID(BL42,2,9999),BL42),CHAR(160)," "),","," "),";"," "),"."," "))</f>
        <v/>
      </c>
      <c r="BM43" s="2908" t="str">
        <f>IF(OR(BN42="",BL44=""),"",IF(LEN(BN42)&lt;=BL44,BN42,IFERROR(LEFT(BN42,FIND("♦",SUBSTITUTE(LEFT(BN42,BL44+1)," ","♦",LEN(LEFT(BN42,BL44+1))-LEN(SUBSTITUTE(LEFT(BN42,BL44+1)," ",""))))),LEFT(BN42,IFERROR(FIND(" ",BN42)-1,LEN(BN42))))))</f>
        <v/>
      </c>
      <c r="BN43" s="2908" t="str">
        <f>IF(BM43="","",TRIM(RIGHT(BN42,LEN(BN42)-LEN(BM43))))</f>
        <v/>
      </c>
      <c r="BO43" s="2956" t="str">
        <f t="shared" ref="BO43:BO47" si="42">"ligne "&amp;ROW()&amp;" ►"</f>
        <v>ligne 43 ►</v>
      </c>
      <c r="BP43" s="2945">
        <f>IF(BC43="","",IF(OR(BC43=0,BC43&lt;BI17),0,IF(BC43&gt;BI17,(BC43-BI17)&amp;" car. en trop",(BC43-BI17)&amp;" car.")))</f>
        <v>0</v>
      </c>
      <c r="BQ43" s="2953" t="str">
        <f>IF(BC43="","",ROUNDUP(BC43/BI17,0)&amp;" ligne(s)")</f>
        <v>1 ligne(s)</v>
      </c>
      <c r="BR43" s="3"/>
      <c r="BS43" s="2361"/>
      <c r="BT43" s="2392" t="s">
        <v>3843</v>
      </c>
      <c r="BV43" s="2390"/>
      <c r="BW43" s="2388"/>
      <c r="BX43" s="3"/>
      <c r="BY43" s="10">
        <v>1</v>
      </c>
    </row>
    <row r="44" spans="1:77" ht="21" customHeight="1">
      <c r="A44" s="3">
        <v>13</v>
      </c>
      <c r="B44" s="188" t="str">
        <f t="shared" si="16"/>
        <v>►</v>
      </c>
      <c r="C44" s="2237">
        <f t="array" ref="C44">IFERROR(_xlfn.LET(_xlpm.k,UPPER(TRIM(K44)),_xlpm.r,_xlfn.XLOOKUP(_xlpm.k,UPPER(TRIM($R$89:$AM$89)),$R$92:$AM$92,_xlfn.XLOOKUP(_xlpm.k,UPPER(TRIM($R$90:$AM$90)),$R$92:$AM$92,_xlfn.XLOOKUP(_xlpm.k,UPPER(TRIM($R$91:$AM$91)),$R$92:$AM$92,0.001))),_xlpm.r*J44),0)</f>
        <v>0</v>
      </c>
      <c r="D44" s="2692">
        <f t="array" ref="D44">IFERROR(_xlfn.LET(_xlpm.k,UPPER(TRIM(N44)),_xlpm.r,_xlfn.XLOOKUP(_xlpm.k,UPPER(TRIM($R$89:$AM$89)),$R$92:$AM$92,_xlfn.XLOOKUP(_xlpm.k,UPPER(TRIM($R$90:$AM$90)),$R$92:$AM$92,_xlfn.XLOOKUP(_xlpm.k,UPPER(TRIM($R$91:$AM$91)),$R$92:$AM$92,0.001))),_xlpm.r*M44),0)</f>
        <v>0</v>
      </c>
      <c r="E44" s="190">
        <f t="array" ref="E44">IFERROR(_xlfn.LET(_xlpm.k,UPPER(TRIM(Q44)),_xlpm.r,_xlfn.XLOOKUP(_xlpm.k,UPPER(TRIM($R$89:$AM$89)),$R$92:$AM$92,_xlfn.XLOOKUP(_xlpm.k,UPPER(TRIM($R$90:$AM$90)),$R$92:$AM$92,_xlfn.XLOOKUP(_xlpm.k,UPPER(TRIM($R$91:$AM$91)),$R$92:$AM$92,0.001))),_xlpm.r*P44),0)</f>
        <v>0</v>
      </c>
      <c r="F44" s="192" t="s">
        <v>3681</v>
      </c>
      <c r="G44" s="2481"/>
      <c r="H44" s="2250" t="s">
        <v>13</v>
      </c>
      <c r="I44" s="2709"/>
      <c r="J44" s="2710"/>
      <c r="K44" s="2213"/>
      <c r="L44" s="2711"/>
      <c r="M44" s="2712"/>
      <c r="N44" s="2214"/>
      <c r="O44" s="2713"/>
      <c r="P44" s="2211"/>
      <c r="Q44" s="2214"/>
      <c r="R44" s="2472" t="str">
        <f t="shared" si="17"/>
        <v>13 ►</v>
      </c>
      <c r="S44" s="4806">
        <f t="shared" si="17"/>
        <v>0</v>
      </c>
      <c r="T44" s="4807"/>
      <c r="U44" s="4807"/>
      <c r="V44" s="2362">
        <v>1</v>
      </c>
      <c r="W44" s="193">
        <f t="shared" si="18"/>
        <v>0</v>
      </c>
      <c r="X44" s="194">
        <f t="shared" si="19"/>
        <v>0</v>
      </c>
      <c r="Y44" s="194" t="str">
        <f t="shared" si="29"/>
        <v/>
      </c>
      <c r="Z44" s="195">
        <f t="shared" si="37"/>
        <v>0</v>
      </c>
      <c r="AA44" s="2714">
        <f t="shared" si="20"/>
        <v>0</v>
      </c>
      <c r="AB44" s="2715">
        <f t="shared" si="21"/>
        <v>0</v>
      </c>
      <c r="AC44" s="2716" t="str">
        <f t="shared" si="30"/>
        <v/>
      </c>
      <c r="AD44" s="2717">
        <f t="shared" si="31"/>
        <v>0</v>
      </c>
      <c r="AE44" s="2271">
        <f t="shared" si="32"/>
        <v>0</v>
      </c>
      <c r="AF44" s="2272">
        <f t="shared" si="33"/>
        <v>0</v>
      </c>
      <c r="AG44" s="2273" t="str">
        <f t="shared" si="34"/>
        <v/>
      </c>
      <c r="AH44" s="2447">
        <f t="shared" si="38"/>
        <v>0</v>
      </c>
      <c r="AI44" s="2451">
        <f t="shared" si="22"/>
        <v>0</v>
      </c>
      <c r="AJ44" s="2153">
        <f t="shared" ref="AJ44:AK86" si="43">IFERROR(W44,0)+IFERROR(AA44,0)+IFERROR(AE44,0)</f>
        <v>0</v>
      </c>
      <c r="AK44" s="2154">
        <f t="shared" si="43"/>
        <v>0</v>
      </c>
      <c r="AL44" s="2155">
        <f t="shared" si="35"/>
        <v>0</v>
      </c>
      <c r="AM44" s="2419" t="str">
        <f t="shared" si="39"/>
        <v>OK</v>
      </c>
      <c r="AN44" s="3"/>
      <c r="AO44" s="188" t="str">
        <f t="shared" si="6"/>
        <v>►</v>
      </c>
      <c r="AP44" s="4934"/>
      <c r="AQ44" s="3"/>
      <c r="AR44" s="176">
        <f t="array" ref="AR44">SUMPRODUCT(LEN(AS44:AY44))</f>
        <v>0</v>
      </c>
      <c r="AS44" s="177"/>
      <c r="AT44" s="178"/>
      <c r="AU44" s="178"/>
      <c r="AV44" s="178"/>
      <c r="AW44" s="178"/>
      <c r="AX44" s="178"/>
      <c r="AY44" s="179"/>
      <c r="AZ44" s="3"/>
      <c r="BA44" s="2954" t="str">
        <f t="shared" si="24"/>
        <v>A</v>
      </c>
      <c r="BB44" s="2946" t="str">
        <f t="shared" si="14"/>
        <v/>
      </c>
      <c r="BC44" s="2947" t="str">
        <f t="shared" si="36"/>
        <v/>
      </c>
      <c r="BD44" s="2957"/>
      <c r="BE44" s="2949" t="str">
        <f t="shared" si="15"/>
        <v xml:space="preserve"> ◄ ligne 44</v>
      </c>
      <c r="BF44" s="2946" t="str">
        <f t="shared" si="25"/>
        <v>14 mots</v>
      </c>
      <c r="BG44" s="2950" t="str">
        <f t="shared" si="26"/>
        <v>74 car. ►</v>
      </c>
      <c r="BH44" s="2951" t="str">
        <f>IF(LEN(TRIM(BM44))&gt;0,MAX(BH29:BH43)+1,"")</f>
        <v/>
      </c>
      <c r="BI44" s="2906" t="str">
        <f>IFERROR(INDEX(BM30:BM299,MATCH(ROW()-ROW(BM30)+1,BH30:BH299,0)),"")</f>
        <v>remuant de temps en temps La viande doit être tendre et la sauce onctueuse</v>
      </c>
      <c r="BJ44" s="2944"/>
      <c r="BK44" s="2937"/>
      <c r="BL44" s="2909">
        <f>BI17</f>
        <v>100</v>
      </c>
      <c r="BM44" s="2908" t="str">
        <f>IF(OR(BN43="",BL44=""),"",IF(LEN(BN43)&lt;=BL44,BN43,IFERROR(LEFT(BN43,FIND("♦",SUBSTITUTE(LEFT(BN43,BL44+1)," ","♦",LEN(LEFT(BN43,BL44+1))-LEN(SUBSTITUTE(LEFT(BN43,BL44+1)," ",""))))),LEFT(BN43,IFERROR(FIND(" ",BN43)-1,LEN(BN43))))))</f>
        <v/>
      </c>
      <c r="BN44" s="2908" t="str">
        <f t="shared" ref="BN44:BN47" si="44">IF(BM44="","",TRIM(RIGHT(BN43,LEN(BN43)-LEN(BM44))))</f>
        <v/>
      </c>
      <c r="BO44" s="2956" t="str">
        <f t="shared" si="42"/>
        <v>ligne 44 ►</v>
      </c>
      <c r="BP44" s="2945" t="str">
        <f>IF(BC44="","",IF(OR(BC44=0,BC44&lt;BI17),0,IF(BC44&gt;BI17,(BC44-BI17)&amp;" car. en trop",(BC44-BI17)&amp;" car.")))</f>
        <v/>
      </c>
      <c r="BQ44" s="2953" t="str">
        <f>IF(BC44="","",ROUNDUP(BC44/BI17,0)&amp;" ligne(s)")</f>
        <v/>
      </c>
      <c r="BR44" s="3"/>
      <c r="BS44" s="4923" t="s">
        <v>3845</v>
      </c>
      <c r="BT44" s="4924"/>
      <c r="BU44" s="4924"/>
      <c r="BV44" s="4924"/>
      <c r="BW44" s="4925"/>
      <c r="BX44" s="3"/>
      <c r="BY44" s="10">
        <v>1</v>
      </c>
    </row>
    <row r="45" spans="1:77" ht="21" customHeight="1">
      <c r="A45" s="3">
        <v>14</v>
      </c>
      <c r="B45" s="188" t="str">
        <f t="shared" si="16"/>
        <v>►</v>
      </c>
      <c r="C45" s="2237">
        <f t="array" ref="C45">IFERROR(_xlfn.LET(_xlpm.k,UPPER(TRIM(K45)),_xlpm.r,_xlfn.XLOOKUP(_xlpm.k,UPPER(TRIM($R$89:$AM$89)),$R$92:$AM$92,_xlfn.XLOOKUP(_xlpm.k,UPPER(TRIM($R$90:$AM$90)),$R$92:$AM$92,_xlfn.XLOOKUP(_xlpm.k,UPPER(TRIM($R$91:$AM$91)),$R$92:$AM$92,0.001))),_xlpm.r*J45),0)</f>
        <v>0</v>
      </c>
      <c r="D45" s="2692">
        <f t="array" ref="D45">IFERROR(_xlfn.LET(_xlpm.k,UPPER(TRIM(N45)),_xlpm.r,_xlfn.XLOOKUP(_xlpm.k,UPPER(TRIM($R$89:$AM$89)),$R$92:$AM$92,_xlfn.XLOOKUP(_xlpm.k,UPPER(TRIM($R$90:$AM$90)),$R$92:$AM$92,_xlfn.XLOOKUP(_xlpm.k,UPPER(TRIM($R$91:$AM$91)),$R$92:$AM$92,0.001))),_xlpm.r*M45),0)</f>
        <v>0</v>
      </c>
      <c r="E45" s="190">
        <f t="array" ref="E45">IFERROR(_xlfn.LET(_xlpm.k,UPPER(TRIM(Q45)),_xlpm.r,_xlfn.XLOOKUP(_xlpm.k,UPPER(TRIM($R$89:$AM$89)),$R$92:$AM$92,_xlfn.XLOOKUP(_xlpm.k,UPPER(TRIM($R$90:$AM$90)),$R$92:$AM$92,_xlfn.XLOOKUP(_xlpm.k,UPPER(TRIM($R$91:$AM$91)),$R$92:$AM$92,0.001))),_xlpm.r*P45),0)</f>
        <v>0</v>
      </c>
      <c r="F45" s="192" t="s">
        <v>3682</v>
      </c>
      <c r="G45" s="2481"/>
      <c r="H45" s="2250" t="s">
        <v>13</v>
      </c>
      <c r="I45" s="2709"/>
      <c r="J45" s="2710"/>
      <c r="K45" s="2213"/>
      <c r="L45" s="2711"/>
      <c r="M45" s="2712"/>
      <c r="N45" s="2214"/>
      <c r="O45" s="2713"/>
      <c r="P45" s="2211"/>
      <c r="Q45" s="2214"/>
      <c r="R45" s="2472" t="str">
        <f t="shared" si="17"/>
        <v>14 ►</v>
      </c>
      <c r="S45" s="4806">
        <f t="shared" si="17"/>
        <v>0</v>
      </c>
      <c r="T45" s="4807"/>
      <c r="U45" s="4807"/>
      <c r="V45" s="2362">
        <v>1</v>
      </c>
      <c r="W45" s="193">
        <f t="shared" si="18"/>
        <v>0</v>
      </c>
      <c r="X45" s="194">
        <f t="shared" si="19"/>
        <v>0</v>
      </c>
      <c r="Y45" s="194" t="str">
        <f t="shared" si="29"/>
        <v/>
      </c>
      <c r="Z45" s="195">
        <f t="shared" si="37"/>
        <v>0</v>
      </c>
      <c r="AA45" s="2714">
        <f t="shared" si="20"/>
        <v>0</v>
      </c>
      <c r="AB45" s="2715">
        <f t="shared" si="21"/>
        <v>0</v>
      </c>
      <c r="AC45" s="2716" t="str">
        <f t="shared" si="30"/>
        <v/>
      </c>
      <c r="AD45" s="2717">
        <f t="shared" si="31"/>
        <v>0</v>
      </c>
      <c r="AE45" s="2271">
        <f t="shared" si="32"/>
        <v>0</v>
      </c>
      <c r="AF45" s="2272">
        <f t="shared" si="33"/>
        <v>0</v>
      </c>
      <c r="AG45" s="2273" t="str">
        <f t="shared" si="34"/>
        <v/>
      </c>
      <c r="AH45" s="2447">
        <f t="shared" si="38"/>
        <v>0</v>
      </c>
      <c r="AI45" s="2451">
        <f t="shared" si="22"/>
        <v>0</v>
      </c>
      <c r="AJ45" s="2153">
        <f t="shared" si="43"/>
        <v>0</v>
      </c>
      <c r="AK45" s="2154">
        <f t="shared" si="43"/>
        <v>0</v>
      </c>
      <c r="AL45" s="2155">
        <f t="shared" si="35"/>
        <v>0</v>
      </c>
      <c r="AM45" s="2419" t="str">
        <f t="shared" si="39"/>
        <v>OK</v>
      </c>
      <c r="AN45" s="3"/>
      <c r="AO45" s="188" t="str">
        <f t="shared" si="6"/>
        <v>►</v>
      </c>
      <c r="AP45" s="4934"/>
      <c r="AQ45" s="3"/>
      <c r="AR45" s="176">
        <f t="array" ref="AR45">SUMPRODUCT(LEN(AS45:AY45))</f>
        <v>0</v>
      </c>
      <c r="AS45" s="177"/>
      <c r="AT45" s="178"/>
      <c r="AU45" s="178"/>
      <c r="AV45" s="178"/>
      <c r="AW45" s="178"/>
      <c r="AX45" s="178"/>
      <c r="AY45" s="179"/>
      <c r="AZ45" s="3"/>
      <c r="BA45" s="2954" t="str">
        <f t="shared" si="24"/>
        <v>A</v>
      </c>
      <c r="BB45" s="2946" t="str">
        <f t="shared" si="14"/>
        <v/>
      </c>
      <c r="BC45" s="2947" t="str">
        <f t="shared" si="36"/>
        <v/>
      </c>
      <c r="BD45" s="2957"/>
      <c r="BE45" s="2955" t="str">
        <f t="shared" si="15"/>
        <v xml:space="preserve"> ◄ ligne 45</v>
      </c>
      <c r="BF45" s="2946" t="str">
        <f t="shared" si="25"/>
        <v>17 mots</v>
      </c>
      <c r="BG45" s="2950" t="str">
        <f t="shared" si="26"/>
        <v>100 car. ►</v>
      </c>
      <c r="BH45" s="2951" t="str">
        <f>IF(LEN(TRIM(BM45))&gt;0,MAX(BH29:BH44)+1,"")</f>
        <v/>
      </c>
      <c r="BI45" s="2906" t="str">
        <f>IFERROR(INDEX(BM30:BM299,MATCH(ROW()-ROW(BM30)+1,BH30:BH299,0)),"")</f>
        <v xml:space="preserve">7 Pendant ce temps faites revenir les champignons dans une poêle avec un peu d’huile d’olive pendant </v>
      </c>
      <c r="BJ45" s="2944"/>
      <c r="BK45" s="2937"/>
      <c r="BL45" s="2907"/>
      <c r="BM45" s="2908" t="str">
        <f>IF(OR(BN44="",BL44=""),"",IF(LEN(BN44)&lt;=BL44,BN44,IFERROR(LEFT(BN44,FIND("♦",SUBSTITUTE(LEFT(BN44,BL44+1)," ","♦",LEN(LEFT(BN44,BL44+1))-LEN(SUBSTITUTE(LEFT(BN44,BL44+1)," ",""))))),LEFT(BN44,IFERROR(FIND(" ",BN44)-1,LEN(BN44))))))</f>
        <v/>
      </c>
      <c r="BN45" s="2908" t="str">
        <f t="shared" si="44"/>
        <v/>
      </c>
      <c r="BO45" s="2956" t="str">
        <f t="shared" si="42"/>
        <v>ligne 45 ►</v>
      </c>
      <c r="BP45" s="2945" t="str">
        <f>IF(BC45="","",IF(OR(BC45=0,BC45&lt;BI17),0,IF(BC45&gt;BI17,(BC45-BI17)&amp;" car. en trop",(BC45-BI17)&amp;" car.")))</f>
        <v/>
      </c>
      <c r="BQ45" s="2953" t="str">
        <f>IF(BC45="","",ROUNDUP(BC45/BI17,0)&amp;" ligne(s)")</f>
        <v/>
      </c>
      <c r="BR45" s="3"/>
      <c r="BS45" s="4923"/>
      <c r="BT45" s="4924"/>
      <c r="BU45" s="4924"/>
      <c r="BV45" s="4924"/>
      <c r="BW45" s="4925"/>
      <c r="BX45" s="3"/>
      <c r="BY45" s="10">
        <v>1</v>
      </c>
    </row>
    <row r="46" spans="1:77" ht="21" customHeight="1">
      <c r="A46" s="3">
        <v>15</v>
      </c>
      <c r="B46" s="188" t="str">
        <f t="shared" si="16"/>
        <v>►</v>
      </c>
      <c r="C46" s="2237">
        <f t="array" ref="C46">IFERROR(_xlfn.LET(_xlpm.k,UPPER(TRIM(K46)),_xlpm.r,_xlfn.XLOOKUP(_xlpm.k,UPPER(TRIM($R$89:$AM$89)),$R$92:$AM$92,_xlfn.XLOOKUP(_xlpm.k,UPPER(TRIM($R$90:$AM$90)),$R$92:$AM$92,_xlfn.XLOOKUP(_xlpm.k,UPPER(TRIM($R$91:$AM$91)),$R$92:$AM$92,0.001))),_xlpm.r*J46),0)</f>
        <v>0</v>
      </c>
      <c r="D46" s="2692">
        <f t="array" ref="D46">IFERROR(_xlfn.LET(_xlpm.k,UPPER(TRIM(N46)),_xlpm.r,_xlfn.XLOOKUP(_xlpm.k,UPPER(TRIM($R$89:$AM$89)),$R$92:$AM$92,_xlfn.XLOOKUP(_xlpm.k,UPPER(TRIM($R$90:$AM$90)),$R$92:$AM$92,_xlfn.XLOOKUP(_xlpm.k,UPPER(TRIM($R$91:$AM$91)),$R$92:$AM$92,0.001))),_xlpm.r*M46),0)</f>
        <v>0</v>
      </c>
      <c r="E46" s="190">
        <f t="array" ref="E46">IFERROR(_xlfn.LET(_xlpm.k,UPPER(TRIM(Q46)),_xlpm.r,_xlfn.XLOOKUP(_xlpm.k,UPPER(TRIM($R$89:$AM$89)),$R$92:$AM$92,_xlfn.XLOOKUP(_xlpm.k,UPPER(TRIM($R$90:$AM$90)),$R$92:$AM$92,_xlfn.XLOOKUP(_xlpm.k,UPPER(TRIM($R$91:$AM$91)),$R$92:$AM$92,0.001))),_xlpm.r*P46),0)</f>
        <v>0</v>
      </c>
      <c r="F46" s="192" t="s">
        <v>3683</v>
      </c>
      <c r="G46" s="2481"/>
      <c r="H46" s="2250" t="s">
        <v>13</v>
      </c>
      <c r="I46" s="2709"/>
      <c r="J46" s="2710"/>
      <c r="K46" s="2213"/>
      <c r="L46" s="2711"/>
      <c r="M46" s="2712"/>
      <c r="N46" s="2214"/>
      <c r="O46" s="2713"/>
      <c r="P46" s="2211"/>
      <c r="Q46" s="2214"/>
      <c r="R46" s="2472" t="str">
        <f t="shared" si="17"/>
        <v>15 ►</v>
      </c>
      <c r="S46" s="4806">
        <f t="shared" si="17"/>
        <v>0</v>
      </c>
      <c r="T46" s="4807"/>
      <c r="U46" s="4807"/>
      <c r="V46" s="2362">
        <v>1</v>
      </c>
      <c r="W46" s="193">
        <f t="shared" si="18"/>
        <v>0</v>
      </c>
      <c r="X46" s="194">
        <f t="shared" si="19"/>
        <v>0</v>
      </c>
      <c r="Y46" s="194" t="str">
        <f t="shared" si="29"/>
        <v/>
      </c>
      <c r="Z46" s="195">
        <f t="shared" si="37"/>
        <v>0</v>
      </c>
      <c r="AA46" s="2714">
        <f t="shared" si="20"/>
        <v>0</v>
      </c>
      <c r="AB46" s="2715">
        <f t="shared" si="21"/>
        <v>0</v>
      </c>
      <c r="AC46" s="2716" t="str">
        <f t="shared" si="30"/>
        <v/>
      </c>
      <c r="AD46" s="2717">
        <f t="shared" si="31"/>
        <v>0</v>
      </c>
      <c r="AE46" s="2271">
        <f t="shared" si="32"/>
        <v>0</v>
      </c>
      <c r="AF46" s="2272">
        <f t="shared" si="33"/>
        <v>0</v>
      </c>
      <c r="AG46" s="2273" t="str">
        <f t="shared" si="34"/>
        <v/>
      </c>
      <c r="AH46" s="2447">
        <f t="shared" si="38"/>
        <v>0</v>
      </c>
      <c r="AI46" s="2451">
        <f t="shared" si="22"/>
        <v>0</v>
      </c>
      <c r="AJ46" s="2153">
        <f t="shared" si="43"/>
        <v>0</v>
      </c>
      <c r="AK46" s="2154">
        <f t="shared" si="43"/>
        <v>0</v>
      </c>
      <c r="AL46" s="2155">
        <f t="shared" si="35"/>
        <v>0</v>
      </c>
      <c r="AM46" s="2419" t="str">
        <f t="shared" si="39"/>
        <v>OK</v>
      </c>
      <c r="AN46" s="3"/>
      <c r="AO46" s="188" t="str">
        <f t="shared" si="6"/>
        <v>►</v>
      </c>
      <c r="AP46" s="4934"/>
      <c r="AQ46" s="3"/>
      <c r="AR46" s="176">
        <f t="array" ref="AR46">SUMPRODUCT(LEN(AS46:AY46))</f>
        <v>0</v>
      </c>
      <c r="AS46" s="177"/>
      <c r="AT46" s="178"/>
      <c r="AU46" s="178"/>
      <c r="AV46" s="178"/>
      <c r="AW46" s="178"/>
      <c r="AX46" s="178"/>
      <c r="AY46" s="179"/>
      <c r="AZ46" s="2656"/>
      <c r="BA46" s="2954" t="str">
        <f t="shared" si="24"/>
        <v>A</v>
      </c>
      <c r="BB46" s="2946" t="str">
        <f t="shared" si="14"/>
        <v/>
      </c>
      <c r="BC46" s="2947" t="str">
        <f t="shared" si="36"/>
        <v/>
      </c>
      <c r="BD46" s="2957"/>
      <c r="BE46" s="2949" t="str">
        <f t="shared" si="15"/>
        <v xml:space="preserve"> ◄ ligne 46</v>
      </c>
      <c r="BF46" s="2946" t="str">
        <f t="shared" si="25"/>
        <v>3 mots</v>
      </c>
      <c r="BG46" s="2950" t="str">
        <f t="shared" si="26"/>
        <v>17 car. ►</v>
      </c>
      <c r="BH46" s="2951" t="str">
        <f>IF(LEN(TRIM(BM46))&gt;0,MAX(BH29:BH45)+1,"")</f>
        <v/>
      </c>
      <c r="BI46" s="2906" t="str">
        <f>IFERROR(INDEX(BM30:BM299,MATCH(ROW()-ROW(BM30)+1,BH30:BH299,0)),"")</f>
        <v>environ 5 minutes</v>
      </c>
      <c r="BJ46" s="2944"/>
      <c r="BK46" s="2937"/>
      <c r="BL46" s="2958"/>
      <c r="BM46" s="2908" t="str">
        <f>IF(OR(BN45="",BL44=""),"",IF(LEN(BN45)&lt;=BL44,BN45,IFERROR(LEFT(BN45,FIND("♦",SUBSTITUTE(LEFT(BN45,BL44+1)," ","♦",LEN(LEFT(BN45,BL44+1))-LEN(SUBSTITUTE(LEFT(BN45,BL44+1)," ",""))))),LEFT(BN45,IFERROR(FIND(" ",BN45)-1,LEN(BN45))))))</f>
        <v/>
      </c>
      <c r="BN46" s="2908" t="str">
        <f t="shared" si="44"/>
        <v/>
      </c>
      <c r="BO46" s="2956" t="str">
        <f t="shared" si="42"/>
        <v>ligne 46 ►</v>
      </c>
      <c r="BP46" s="2945" t="str">
        <f>IF(BC46="","",IF(OR(BC46=0,BC46&lt;BI17),0,IF(BC46&gt;BI17,(BC46-BI17)&amp;" car. en trop",(BC46-BI17)&amp;" car.")))</f>
        <v/>
      </c>
      <c r="BQ46" s="2953" t="str">
        <f>IF(BC46="","",ROUNDUP(BC46/BI17,0)&amp;" ligne(s)")</f>
        <v/>
      </c>
      <c r="BR46" s="2656"/>
      <c r="BS46" s="2657" t="str">
        <f>HYPERLINK("#"&amp;ADDRESS(ROW(V23),COLUMN(V23),4)," "&amp;V23)</f>
        <v xml:space="preserve"> ⓬ W23   Quelles quantités ► </v>
      </c>
      <c r="BT46" s="2413" t="s">
        <v>3917</v>
      </c>
      <c r="BU46" s="25"/>
      <c r="BV46" s="2390"/>
      <c r="BW46" s="2388"/>
      <c r="BX46" s="3"/>
      <c r="BY46" s="10">
        <v>1</v>
      </c>
    </row>
    <row r="47" spans="1:77" ht="21" customHeight="1">
      <c r="A47" s="3">
        <v>16</v>
      </c>
      <c r="B47" s="188" t="str">
        <f t="shared" si="16"/>
        <v>►</v>
      </c>
      <c r="C47" s="2237">
        <f t="array" ref="C47">IFERROR(_xlfn.LET(_xlpm.k,UPPER(TRIM(K47)),_xlpm.r,_xlfn.XLOOKUP(_xlpm.k,UPPER(TRIM($R$89:$AM$89)),$R$92:$AM$92,_xlfn.XLOOKUP(_xlpm.k,UPPER(TRIM($R$90:$AM$90)),$R$92:$AM$92,_xlfn.XLOOKUP(_xlpm.k,UPPER(TRIM($R$91:$AM$91)),$R$92:$AM$92,0.001))),_xlpm.r*J47),0)</f>
        <v>0</v>
      </c>
      <c r="D47" s="2692">
        <f t="array" ref="D47">IFERROR(_xlfn.LET(_xlpm.k,UPPER(TRIM(N47)),_xlpm.r,_xlfn.XLOOKUP(_xlpm.k,UPPER(TRIM($R$89:$AM$89)),$R$92:$AM$92,_xlfn.XLOOKUP(_xlpm.k,UPPER(TRIM($R$90:$AM$90)),$R$92:$AM$92,_xlfn.XLOOKUP(_xlpm.k,UPPER(TRIM($R$91:$AM$91)),$R$92:$AM$92,0.001))),_xlpm.r*M47),0)</f>
        <v>0</v>
      </c>
      <c r="E47" s="190">
        <f t="array" ref="E47">IFERROR(_xlfn.LET(_xlpm.k,UPPER(TRIM(Q47)),_xlpm.r,_xlfn.XLOOKUP(_xlpm.k,UPPER(TRIM($R$89:$AM$89)),$R$92:$AM$92,_xlfn.XLOOKUP(_xlpm.k,UPPER(TRIM($R$90:$AM$90)),$R$92:$AM$92,_xlfn.XLOOKUP(_xlpm.k,UPPER(TRIM($R$91:$AM$91)),$R$92:$AM$92,0.001))),_xlpm.r*P47),0)</f>
        <v>0</v>
      </c>
      <c r="F47" s="192" t="s">
        <v>3684</v>
      </c>
      <c r="G47" s="2481"/>
      <c r="H47" s="2250" t="s">
        <v>13</v>
      </c>
      <c r="I47" s="2709"/>
      <c r="J47" s="2710"/>
      <c r="K47" s="2213"/>
      <c r="L47" s="2711"/>
      <c r="M47" s="2712"/>
      <c r="N47" s="2214"/>
      <c r="O47" s="2713"/>
      <c r="P47" s="2211"/>
      <c r="Q47" s="2214"/>
      <c r="R47" s="2472" t="str">
        <f t="shared" si="17"/>
        <v>16 ►</v>
      </c>
      <c r="S47" s="4806">
        <f t="shared" si="17"/>
        <v>0</v>
      </c>
      <c r="T47" s="4807"/>
      <c r="U47" s="4807"/>
      <c r="V47" s="2362">
        <v>1</v>
      </c>
      <c r="W47" s="193">
        <f t="shared" si="18"/>
        <v>0</v>
      </c>
      <c r="X47" s="194">
        <f t="shared" si="19"/>
        <v>0</v>
      </c>
      <c r="Y47" s="194" t="str">
        <f t="shared" si="29"/>
        <v/>
      </c>
      <c r="Z47" s="195">
        <f t="shared" si="37"/>
        <v>0</v>
      </c>
      <c r="AA47" s="2714">
        <f t="shared" si="20"/>
        <v>0</v>
      </c>
      <c r="AB47" s="2715">
        <f t="shared" si="21"/>
        <v>0</v>
      </c>
      <c r="AC47" s="2716" t="str">
        <f t="shared" si="30"/>
        <v/>
      </c>
      <c r="AD47" s="2717">
        <f t="shared" si="31"/>
        <v>0</v>
      </c>
      <c r="AE47" s="2271">
        <f t="shared" si="32"/>
        <v>0</v>
      </c>
      <c r="AF47" s="2272">
        <f t="shared" si="33"/>
        <v>0</v>
      </c>
      <c r="AG47" s="2273" t="str">
        <f t="shared" si="34"/>
        <v/>
      </c>
      <c r="AH47" s="2447">
        <f t="shared" si="38"/>
        <v>0</v>
      </c>
      <c r="AI47" s="2451">
        <f t="shared" si="22"/>
        <v>0</v>
      </c>
      <c r="AJ47" s="2153">
        <f t="shared" si="43"/>
        <v>0</v>
      </c>
      <c r="AK47" s="2154">
        <f t="shared" si="43"/>
        <v>0</v>
      </c>
      <c r="AL47" s="2155">
        <f t="shared" si="35"/>
        <v>0</v>
      </c>
      <c r="AM47" s="2419" t="str">
        <f t="shared" si="39"/>
        <v>OK</v>
      </c>
      <c r="AN47" s="3"/>
      <c r="AO47" s="188" t="str">
        <f t="shared" si="6"/>
        <v>►</v>
      </c>
      <c r="AP47" s="2418"/>
      <c r="AQ47" s="3"/>
      <c r="AR47" s="176">
        <f t="array" ref="AR47">SUMPRODUCT(LEN(AS47:AY47))</f>
        <v>0</v>
      </c>
      <c r="AS47" s="177"/>
      <c r="AT47" s="178"/>
      <c r="AU47" s="178"/>
      <c r="AV47" s="178"/>
      <c r="AW47" s="178"/>
      <c r="AX47" s="178"/>
      <c r="AY47" s="179"/>
      <c r="AZ47" s="3"/>
      <c r="BA47" s="2954" t="str">
        <f t="shared" si="24"/>
        <v>A</v>
      </c>
      <c r="BB47" s="2946" t="str">
        <f t="shared" si="14"/>
        <v/>
      </c>
      <c r="BC47" s="2947" t="str">
        <f t="shared" si="36"/>
        <v/>
      </c>
      <c r="BD47" s="2957"/>
      <c r="BE47" s="2955" t="str">
        <f t="shared" si="15"/>
        <v xml:space="preserve"> ◄ ligne 47</v>
      </c>
      <c r="BF47" s="2946" t="str">
        <f t="shared" si="25"/>
        <v>16 mots</v>
      </c>
      <c r="BG47" s="2950" t="str">
        <f t="shared" si="26"/>
        <v>87 car. ►</v>
      </c>
      <c r="BH47" s="2951" t="str">
        <f>IF(LEN(TRIM(BM47))&gt;0,MAX(BH29:BH46)+1,"")</f>
        <v/>
      </c>
      <c r="BI47" s="2906" t="str">
        <f>IFERROR(INDEX(BM30:BM299,MATCH(ROW()-ROW(BM30)+1,BH30:BH299,0)),"")</f>
        <v>8 Ajoutez les champignons dans la cocotte environ 30 minutes avant la fin de la cuisson</v>
      </c>
      <c r="BJ47" s="2944"/>
      <c r="BK47" s="2937"/>
      <c r="BL47" s="2959"/>
      <c r="BM47" s="2908" t="str">
        <f>IF(OR(BN46="",BL44=""),"",IF(LEN(BN46)&lt;=BL44,BN46,IFERROR(LEFT(BN46,FIND("♦",SUBSTITUTE(LEFT(BN46,BL44+1)," ","♦",LEN(LEFT(BN46,BL44+1))-LEN(SUBSTITUTE(LEFT(BN46,BL44+1)," ",""))))),LEFT(BN46,IFERROR(FIND(" ",BN46)-1,LEN(BN46))))))</f>
        <v/>
      </c>
      <c r="BN47" s="2908" t="str">
        <f t="shared" si="44"/>
        <v/>
      </c>
      <c r="BO47" s="2956" t="str">
        <f t="shared" si="42"/>
        <v>ligne 47 ►</v>
      </c>
      <c r="BP47" s="2945" t="str">
        <f>IF(BC47="","",IF(OR(BC47=0,BC47&lt;BI17),0,IF(BC47&gt;BI17,(BC47-BI17)&amp;" car. en trop",(BC47-BI17)&amp;" car.")))</f>
        <v/>
      </c>
      <c r="BQ47" s="2953" t="str">
        <f>IF(BC47="","",ROUNDUP(BC47/BI17,0)&amp;" ligne(s)")</f>
        <v/>
      </c>
      <c r="BR47" s="3"/>
      <c r="BS47" s="134"/>
      <c r="BT47" s="2413" t="s">
        <v>3852</v>
      </c>
      <c r="BU47" s="2393"/>
      <c r="BV47" s="25"/>
      <c r="BW47" s="162"/>
      <c r="BX47" s="3"/>
      <c r="BY47" s="10">
        <v>1</v>
      </c>
    </row>
    <row r="48" spans="1:77" ht="21" customHeight="1">
      <c r="A48" s="3">
        <v>17</v>
      </c>
      <c r="B48" s="188" t="str">
        <f t="shared" si="16"/>
        <v>►</v>
      </c>
      <c r="C48" s="2237">
        <f t="array" ref="C48">IFERROR(_xlfn.LET(_xlpm.k,UPPER(TRIM(K48)),_xlpm.r,_xlfn.XLOOKUP(_xlpm.k,UPPER(TRIM($R$89:$AM$89)),$R$92:$AM$92,_xlfn.XLOOKUP(_xlpm.k,UPPER(TRIM($R$90:$AM$90)),$R$92:$AM$92,_xlfn.XLOOKUP(_xlpm.k,UPPER(TRIM($R$91:$AM$91)),$R$92:$AM$92,0.001))),_xlpm.r*J48),0)</f>
        <v>0</v>
      </c>
      <c r="D48" s="2692">
        <f t="array" ref="D48">IFERROR(_xlfn.LET(_xlpm.k,UPPER(TRIM(N48)),_xlpm.r,_xlfn.XLOOKUP(_xlpm.k,UPPER(TRIM($R$89:$AM$89)),$R$92:$AM$92,_xlfn.XLOOKUP(_xlpm.k,UPPER(TRIM($R$90:$AM$90)),$R$92:$AM$92,_xlfn.XLOOKUP(_xlpm.k,UPPER(TRIM($R$91:$AM$91)),$R$92:$AM$92,0.001))),_xlpm.r*M48),0)</f>
        <v>0</v>
      </c>
      <c r="E48" s="190">
        <f t="array" ref="E48">IFERROR(_xlfn.LET(_xlpm.k,UPPER(TRIM(Q48)),_xlpm.r,_xlfn.XLOOKUP(_xlpm.k,UPPER(TRIM($R$89:$AM$89)),$R$92:$AM$92,_xlfn.XLOOKUP(_xlpm.k,UPPER(TRIM($R$90:$AM$90)),$R$92:$AM$92,_xlfn.XLOOKUP(_xlpm.k,UPPER(TRIM($R$91:$AM$91)),$R$92:$AM$92,0.001))),_xlpm.r*P48),0)</f>
        <v>0</v>
      </c>
      <c r="F48" s="192" t="s">
        <v>3685</v>
      </c>
      <c r="G48" s="2481"/>
      <c r="H48" s="2250" t="s">
        <v>13</v>
      </c>
      <c r="I48" s="2709"/>
      <c r="J48" s="2710"/>
      <c r="K48" s="2213"/>
      <c r="L48" s="2711"/>
      <c r="M48" s="2712"/>
      <c r="N48" s="2214"/>
      <c r="O48" s="2713"/>
      <c r="P48" s="2211"/>
      <c r="Q48" s="2214"/>
      <c r="R48" s="2472" t="str">
        <f t="shared" si="17"/>
        <v>17 ►</v>
      </c>
      <c r="S48" s="4806">
        <f t="shared" si="17"/>
        <v>0</v>
      </c>
      <c r="T48" s="4807"/>
      <c r="U48" s="4807"/>
      <c r="V48" s="2362">
        <v>1</v>
      </c>
      <c r="W48" s="193">
        <f t="shared" si="18"/>
        <v>0</v>
      </c>
      <c r="X48" s="194">
        <f t="shared" si="19"/>
        <v>0</v>
      </c>
      <c r="Y48" s="194" t="str">
        <f t="shared" si="29"/>
        <v/>
      </c>
      <c r="Z48" s="195">
        <f t="shared" si="37"/>
        <v>0</v>
      </c>
      <c r="AA48" s="2714">
        <f t="shared" si="20"/>
        <v>0</v>
      </c>
      <c r="AB48" s="2715">
        <f t="shared" si="21"/>
        <v>0</v>
      </c>
      <c r="AC48" s="2716" t="str">
        <f t="shared" si="30"/>
        <v/>
      </c>
      <c r="AD48" s="2717">
        <f t="shared" si="31"/>
        <v>0</v>
      </c>
      <c r="AE48" s="2271">
        <f t="shared" si="32"/>
        <v>0</v>
      </c>
      <c r="AF48" s="2272">
        <f t="shared" si="33"/>
        <v>0</v>
      </c>
      <c r="AG48" s="2273" t="str">
        <f t="shared" si="34"/>
        <v/>
      </c>
      <c r="AH48" s="2447">
        <f t="shared" si="38"/>
        <v>0</v>
      </c>
      <c r="AI48" s="2451">
        <f t="shared" si="22"/>
        <v>0</v>
      </c>
      <c r="AJ48" s="2153">
        <f t="shared" si="43"/>
        <v>0</v>
      </c>
      <c r="AK48" s="2154">
        <f t="shared" si="43"/>
        <v>0</v>
      </c>
      <c r="AL48" s="2155">
        <f t="shared" si="35"/>
        <v>0</v>
      </c>
      <c r="AM48" s="2419" t="str">
        <f t="shared" si="39"/>
        <v>OK</v>
      </c>
      <c r="AN48" s="3"/>
      <c r="AO48" s="188" t="str">
        <f t="shared" si="6"/>
        <v>►</v>
      </c>
      <c r="AP48" s="2418"/>
      <c r="AQ48" s="3"/>
      <c r="AR48" s="176">
        <f t="array" ref="AR48">SUMPRODUCT(LEN(AS48:AY48))</f>
        <v>0</v>
      </c>
      <c r="AS48" s="177"/>
      <c r="AT48" s="178"/>
      <c r="AU48" s="178"/>
      <c r="AV48" s="178"/>
      <c r="AW48" s="178"/>
      <c r="AX48" s="178"/>
      <c r="AY48" s="179"/>
      <c r="AZ48" s="3"/>
      <c r="BA48" s="2954" t="str">
        <f t="shared" si="24"/>
        <v>A</v>
      </c>
      <c r="BB48" s="2946" t="str">
        <f t="shared" si="14"/>
        <v/>
      </c>
      <c r="BC48" s="2947" t="str">
        <f t="shared" si="36"/>
        <v/>
      </c>
      <c r="BD48" s="2957"/>
      <c r="BE48" s="2949" t="str">
        <f t="shared" si="15"/>
        <v xml:space="preserve"> ◄ ligne 48</v>
      </c>
      <c r="BF48" s="2946" t="str">
        <f t="shared" si="25"/>
        <v>17 mots</v>
      </c>
      <c r="BG48" s="2950" t="str">
        <f t="shared" si="26"/>
        <v>88 car. ►</v>
      </c>
      <c r="BH48" s="2951">
        <f>IF(LEN(TRIM(BM48))&gt;0,MAX(BH29:BH47)+1,"")</f>
        <v>3</v>
      </c>
      <c r="BI48" s="2906" t="str">
        <f>IFERROR(INDEX(BM30:BM299,MATCH(ROW()-ROW(BM30)+1,BH30:BH299,0)),"")</f>
        <v>9 Servez le bœuf bourguignon bien chaud accompagné de pommes de terre de pâtes ou de riz</v>
      </c>
      <c r="BJ48" s="2944"/>
      <c r="BK48" s="2937"/>
      <c r="BL48" s="2370" t="str">
        <f>(SUBSTITUTE(SUBSTITUTE(BD33,CHAR(13)&amp;CHAR(10)," "),CHAR(10)," "))</f>
        <v>Portez à ébullition, puis baissez le feu et</v>
      </c>
      <c r="BM48" s="2960" t="str">
        <f>IF(OR(BL49="",BL50=""),"",IF(LEN(BL49)&lt;=BL50,BL49,IFERROR(LEFT(BL49,FIND("♦",SUBSTITUTE(LEFT(BL49,BL50+1)," ","♦",LEN(LEFT(BL49,BL50+1))-LEN(SUBSTITUTE(LEFT(BL49,BL50+1)," ",""))))),LEFT(BL49,IFERROR(FIND(" ",BL49)-1,LEN(BL49))))))</f>
        <v>Portez à ébullition puis baissez le feu et</v>
      </c>
      <c r="BN48" s="2961" t="str">
        <f>IF(BM48="","",TRIM(RIGHT(BL49,LEN(BL49)-LEN(BM48))))</f>
        <v/>
      </c>
      <c r="BO48" s="2952" t="str">
        <f>BE33</f>
        <v xml:space="preserve"> ◄ ligne 33</v>
      </c>
      <c r="BP48" s="2945" t="str">
        <f>IF(BC48="","",IF(OR(BC48=0,BC48&lt;BI17),0,IF(BC48&gt;BI17,(BC48-BI17)&amp;" car. en trop",(BC48-BI17)&amp;" car.")))</f>
        <v/>
      </c>
      <c r="BQ48" s="2953" t="str">
        <f>IF(BC48="","",ROUNDUP(BC48/BI17,0)&amp;" ligne(s)")</f>
        <v/>
      </c>
      <c r="BR48" s="3"/>
      <c r="BS48" s="134"/>
      <c r="BT48" s="2394">
        <v>16</v>
      </c>
      <c r="BU48" s="2395" t="s">
        <v>3839</v>
      </c>
      <c r="BV48" s="25"/>
      <c r="BW48" s="162"/>
      <c r="BX48" s="3"/>
      <c r="BY48" s="10">
        <v>1</v>
      </c>
    </row>
    <row r="49" spans="1:77" ht="21" customHeight="1">
      <c r="A49" s="3">
        <v>18</v>
      </c>
      <c r="B49" s="188" t="str">
        <f t="shared" si="16"/>
        <v>►</v>
      </c>
      <c r="C49" s="2237">
        <f t="array" ref="C49">IFERROR(_xlfn.LET(_xlpm.k,UPPER(TRIM(K49)),_xlpm.r,_xlfn.XLOOKUP(_xlpm.k,UPPER(TRIM($R$89:$AM$89)),$R$92:$AM$92,_xlfn.XLOOKUP(_xlpm.k,UPPER(TRIM($R$90:$AM$90)),$R$92:$AM$92,_xlfn.XLOOKUP(_xlpm.k,UPPER(TRIM($R$91:$AM$91)),$R$92:$AM$92,0.001))),_xlpm.r*J49),0)</f>
        <v>0</v>
      </c>
      <c r="D49" s="2692">
        <f t="array" ref="D49">IFERROR(_xlfn.LET(_xlpm.k,UPPER(TRIM(N49)),_xlpm.r,_xlfn.XLOOKUP(_xlpm.k,UPPER(TRIM($R$89:$AM$89)),$R$92:$AM$92,_xlfn.XLOOKUP(_xlpm.k,UPPER(TRIM($R$90:$AM$90)),$R$92:$AM$92,_xlfn.XLOOKUP(_xlpm.k,UPPER(TRIM($R$91:$AM$91)),$R$92:$AM$92,0.001))),_xlpm.r*M49),0)</f>
        <v>0</v>
      </c>
      <c r="E49" s="190">
        <f t="array" ref="E49">IFERROR(_xlfn.LET(_xlpm.k,UPPER(TRIM(Q49)),_xlpm.r,_xlfn.XLOOKUP(_xlpm.k,UPPER(TRIM($R$89:$AM$89)),$R$92:$AM$92,_xlfn.XLOOKUP(_xlpm.k,UPPER(TRIM($R$90:$AM$90)),$R$92:$AM$92,_xlfn.XLOOKUP(_xlpm.k,UPPER(TRIM($R$91:$AM$91)),$R$92:$AM$92,0.001))),_xlpm.r*P49),0)</f>
        <v>0</v>
      </c>
      <c r="F49" s="192" t="s">
        <v>3686</v>
      </c>
      <c r="G49" s="2481"/>
      <c r="H49" s="2250" t="s">
        <v>13</v>
      </c>
      <c r="I49" s="2709"/>
      <c r="J49" s="2710"/>
      <c r="K49" s="2213"/>
      <c r="L49" s="2711"/>
      <c r="M49" s="2712"/>
      <c r="N49" s="2214"/>
      <c r="O49" s="2713"/>
      <c r="P49" s="2211"/>
      <c r="Q49" s="2214"/>
      <c r="R49" s="2472" t="str">
        <f t="shared" si="17"/>
        <v>18 ►</v>
      </c>
      <c r="S49" s="4806">
        <f t="shared" si="17"/>
        <v>0</v>
      </c>
      <c r="T49" s="4807"/>
      <c r="U49" s="4807"/>
      <c r="V49" s="2362">
        <v>1</v>
      </c>
      <c r="W49" s="193">
        <f t="shared" si="18"/>
        <v>0</v>
      </c>
      <c r="X49" s="194">
        <f t="shared" si="19"/>
        <v>0</v>
      </c>
      <c r="Y49" s="194" t="str">
        <f t="shared" si="29"/>
        <v/>
      </c>
      <c r="Z49" s="195">
        <f t="shared" si="37"/>
        <v>0</v>
      </c>
      <c r="AA49" s="2714">
        <f t="shared" si="20"/>
        <v>0</v>
      </c>
      <c r="AB49" s="2715">
        <f t="shared" si="21"/>
        <v>0</v>
      </c>
      <c r="AC49" s="2716" t="str">
        <f t="shared" si="30"/>
        <v/>
      </c>
      <c r="AD49" s="2717">
        <f t="shared" si="31"/>
        <v>0</v>
      </c>
      <c r="AE49" s="2271">
        <f t="shared" si="32"/>
        <v>0</v>
      </c>
      <c r="AF49" s="2272">
        <f t="shared" si="33"/>
        <v>0</v>
      </c>
      <c r="AG49" s="2273" t="str">
        <f t="shared" si="34"/>
        <v/>
      </c>
      <c r="AH49" s="2447">
        <f t="shared" si="38"/>
        <v>0</v>
      </c>
      <c r="AI49" s="2451">
        <f t="shared" si="22"/>
        <v>0</v>
      </c>
      <c r="AJ49" s="2153">
        <f t="shared" si="43"/>
        <v>0</v>
      </c>
      <c r="AK49" s="2154">
        <f t="shared" si="43"/>
        <v>0</v>
      </c>
      <c r="AL49" s="2155">
        <f t="shared" si="35"/>
        <v>0</v>
      </c>
      <c r="AM49" s="2419" t="str">
        <f t="shared" si="39"/>
        <v>OK</v>
      </c>
      <c r="AN49" s="3"/>
      <c r="AO49" s="188" t="str">
        <f t="shared" si="6"/>
        <v>►</v>
      </c>
      <c r="AP49" s="2418"/>
      <c r="AQ49" s="3"/>
      <c r="AR49" s="176">
        <f t="array" ref="AR49">SUMPRODUCT(LEN(AS49:AY49))</f>
        <v>0</v>
      </c>
      <c r="AS49" s="177"/>
      <c r="AT49" s="178"/>
      <c r="AU49" s="178"/>
      <c r="AV49" s="178"/>
      <c r="AW49" s="178"/>
      <c r="AX49" s="178"/>
      <c r="AY49" s="179"/>
      <c r="AZ49" s="3"/>
      <c r="BA49" s="2954" t="str">
        <f t="shared" si="24"/>
        <v>►</v>
      </c>
      <c r="BB49" s="2946" t="str">
        <f t="shared" si="14"/>
        <v/>
      </c>
      <c r="BC49" s="2947" t="str">
        <f t="shared" si="36"/>
        <v/>
      </c>
      <c r="BD49" s="2957"/>
      <c r="BE49" s="2955" t="str">
        <f t="shared" si="15"/>
        <v xml:space="preserve"> ◄ ligne 49</v>
      </c>
      <c r="BF49" s="2946" t="str">
        <f t="shared" si="25"/>
        <v/>
      </c>
      <c r="BG49" s="2950" t="str">
        <f t="shared" si="26"/>
        <v/>
      </c>
      <c r="BH49" s="2951" t="str">
        <f>IF(LEN(TRIM(BM49))&gt;0,MAX(BH29:BH48)+1,"")</f>
        <v/>
      </c>
      <c r="BI49" s="2906" t="str">
        <f>IFERROR(INDEX(BM30:BM299,MATCH(ROW()-ROW(BM30)+1,BH30:BH299,0)),"")</f>
        <v/>
      </c>
      <c r="BJ49" s="2944"/>
      <c r="BK49" s="2937"/>
      <c r="BL49" s="2960" t="str">
        <f>TRIM(SUBSTITUTE(SUBSTITUTE(SUBSTITUTE(SUBSTITUTE(IF(OR(LEFT(BL48,1)="-",LEFT(BL48,1)="="),MID(BL48,2,9999),BL48),CHAR(160)," "),","," "),";"," "),"."," "))</f>
        <v>Portez à ébullition puis baissez le feu et</v>
      </c>
      <c r="BM49" s="2961" t="str">
        <f>IF(OR(BN48="",BL50=""),"",IF(LEN(BN48)&lt;=BL50,BN48,IFERROR(LEFT(BN48,FIND("♦",SUBSTITUTE(LEFT(BN48,BL50+1)," ","♦",LEN(LEFT(BN48,BL50+1))-LEN(SUBSTITUTE(LEFT(BN48,BL50+1)," ",""))))),LEFT(BN48,IFERROR(FIND(" ",BN48)-1,LEN(BN48))))))</f>
        <v/>
      </c>
      <c r="BN49" s="2961" t="str">
        <f>IF(BM49="","",TRIM(RIGHT(BN48,LEN(BN48)-LEN(BM49))))</f>
        <v/>
      </c>
      <c r="BO49" s="2962" t="str">
        <f t="shared" ref="BO49:BO53" si="45">"ligne "&amp;ROW()&amp;" ►"</f>
        <v>ligne 49 ►</v>
      </c>
      <c r="BP49" s="2945" t="str">
        <f>IF(BC49="","",IF(OR(BC49=0,BC49&lt;BI17),0,IF(BC49&gt;BI17,(BC49-BI17)&amp;" car. en trop",(BC49-BI17)&amp;" car.")))</f>
        <v/>
      </c>
      <c r="BQ49" s="2953" t="str">
        <f>IF(BC49="","",ROUNDUP(BC49/BI17,0)&amp;" ligne(s)")</f>
        <v/>
      </c>
      <c r="BR49" s="3"/>
      <c r="BS49" s="134"/>
      <c r="BT49" s="2394">
        <v>25</v>
      </c>
      <c r="BU49" s="2395" t="s">
        <v>3840</v>
      </c>
      <c r="BV49" s="25"/>
      <c r="BW49" s="162"/>
      <c r="BX49" s="3"/>
      <c r="BY49" s="10">
        <v>1</v>
      </c>
    </row>
    <row r="50" spans="1:77" ht="21" customHeight="1">
      <c r="A50" s="3">
        <v>19</v>
      </c>
      <c r="B50" s="188" t="str">
        <f t="shared" si="16"/>
        <v>►</v>
      </c>
      <c r="C50" s="2237">
        <f t="array" ref="C50">IFERROR(_xlfn.LET(_xlpm.k,UPPER(TRIM(K50)),_xlpm.r,_xlfn.XLOOKUP(_xlpm.k,UPPER(TRIM($R$89:$AM$89)),$R$92:$AM$92,_xlfn.XLOOKUP(_xlpm.k,UPPER(TRIM($R$90:$AM$90)),$R$92:$AM$92,_xlfn.XLOOKUP(_xlpm.k,UPPER(TRIM($R$91:$AM$91)),$R$92:$AM$92,0.001))),_xlpm.r*J50),0)</f>
        <v>0</v>
      </c>
      <c r="D50" s="2692">
        <f t="array" ref="D50">IFERROR(_xlfn.LET(_xlpm.k,UPPER(TRIM(N50)),_xlpm.r,_xlfn.XLOOKUP(_xlpm.k,UPPER(TRIM($R$89:$AM$89)),$R$92:$AM$92,_xlfn.XLOOKUP(_xlpm.k,UPPER(TRIM($R$90:$AM$90)),$R$92:$AM$92,_xlfn.XLOOKUP(_xlpm.k,UPPER(TRIM($R$91:$AM$91)),$R$92:$AM$92,0.001))),_xlpm.r*M50),0)</f>
        <v>0</v>
      </c>
      <c r="E50" s="190">
        <f t="array" ref="E50">IFERROR(_xlfn.LET(_xlpm.k,UPPER(TRIM(Q50)),_xlpm.r,_xlfn.XLOOKUP(_xlpm.k,UPPER(TRIM($R$89:$AM$89)),$R$92:$AM$92,_xlfn.XLOOKUP(_xlpm.k,UPPER(TRIM($R$90:$AM$90)),$R$92:$AM$92,_xlfn.XLOOKUP(_xlpm.k,UPPER(TRIM($R$91:$AM$91)),$R$92:$AM$92,0.001))),_xlpm.r*P50),0)</f>
        <v>0</v>
      </c>
      <c r="F50" s="192" t="s">
        <v>3687</v>
      </c>
      <c r="G50" s="2481"/>
      <c r="H50" s="2250" t="s">
        <v>13</v>
      </c>
      <c r="I50" s="2709"/>
      <c r="J50" s="2710"/>
      <c r="K50" s="2213"/>
      <c r="L50" s="2711"/>
      <c r="M50" s="2712"/>
      <c r="N50" s="2214"/>
      <c r="O50" s="2713"/>
      <c r="P50" s="2211"/>
      <c r="Q50" s="2214"/>
      <c r="R50" s="2472" t="str">
        <f t="shared" si="17"/>
        <v>19 ►</v>
      </c>
      <c r="S50" s="4806">
        <f t="shared" si="17"/>
        <v>0</v>
      </c>
      <c r="T50" s="4807"/>
      <c r="U50" s="4807"/>
      <c r="V50" s="2362">
        <v>1</v>
      </c>
      <c r="W50" s="193">
        <f t="shared" si="18"/>
        <v>0</v>
      </c>
      <c r="X50" s="194">
        <f t="shared" si="19"/>
        <v>0</v>
      </c>
      <c r="Y50" s="194" t="str">
        <f t="shared" si="29"/>
        <v/>
      </c>
      <c r="Z50" s="195">
        <f t="shared" si="37"/>
        <v>0</v>
      </c>
      <c r="AA50" s="2714">
        <f t="shared" si="20"/>
        <v>0</v>
      </c>
      <c r="AB50" s="2715">
        <f t="shared" si="21"/>
        <v>0</v>
      </c>
      <c r="AC50" s="2716" t="str">
        <f t="shared" si="30"/>
        <v/>
      </c>
      <c r="AD50" s="2717">
        <f t="shared" si="31"/>
        <v>0</v>
      </c>
      <c r="AE50" s="2271">
        <f t="shared" si="32"/>
        <v>0</v>
      </c>
      <c r="AF50" s="2272">
        <f t="shared" si="33"/>
        <v>0</v>
      </c>
      <c r="AG50" s="2273" t="str">
        <f t="shared" si="34"/>
        <v/>
      </c>
      <c r="AH50" s="2447">
        <f t="shared" si="38"/>
        <v>0</v>
      </c>
      <c r="AI50" s="2451">
        <f t="shared" si="22"/>
        <v>0</v>
      </c>
      <c r="AJ50" s="2153">
        <f t="shared" si="43"/>
        <v>0</v>
      </c>
      <c r="AK50" s="2154">
        <f t="shared" si="43"/>
        <v>0</v>
      </c>
      <c r="AL50" s="2155">
        <f t="shared" si="35"/>
        <v>0</v>
      </c>
      <c r="AM50" s="2419" t="str">
        <f t="shared" si="39"/>
        <v>OK</v>
      </c>
      <c r="AN50" s="3"/>
      <c r="AO50" s="188" t="str">
        <f t="shared" si="6"/>
        <v>►</v>
      </c>
      <c r="AP50" s="2418"/>
      <c r="AQ50" s="3"/>
      <c r="AR50" s="176">
        <f t="array" ref="AR50">SUMPRODUCT(LEN(AS50:AY50))</f>
        <v>0</v>
      </c>
      <c r="AS50" s="177"/>
      <c r="AT50" s="178"/>
      <c r="AU50" s="178"/>
      <c r="AV50" s="178"/>
      <c r="AW50" s="178"/>
      <c r="AX50" s="178"/>
      <c r="AY50" s="179"/>
      <c r="AZ50" s="3"/>
      <c r="BA50" s="2954" t="str">
        <f t="shared" si="24"/>
        <v>►</v>
      </c>
      <c r="BB50" s="2946" t="str">
        <f t="shared" si="14"/>
        <v/>
      </c>
      <c r="BC50" s="2947" t="str">
        <f t="shared" si="36"/>
        <v/>
      </c>
      <c r="BD50" s="2957"/>
      <c r="BE50" s="2949" t="str">
        <f t="shared" si="15"/>
        <v xml:space="preserve"> ◄ ligne 50</v>
      </c>
      <c r="BF50" s="2946" t="str">
        <f t="shared" si="25"/>
        <v/>
      </c>
      <c r="BG50" s="2950" t="str">
        <f t="shared" si="26"/>
        <v/>
      </c>
      <c r="BH50" s="2951" t="str">
        <f>IF(LEN(TRIM(BM50))&gt;0,MAX(BH29:BH49)+1,"")</f>
        <v/>
      </c>
      <c r="BI50" s="2906" t="str">
        <f>IFERROR(INDEX(BM30:BM299,MATCH(ROW()-ROW(BM30)+1,BH30:BH299,0)),"")</f>
        <v/>
      </c>
      <c r="BJ50" s="2944"/>
      <c r="BK50" s="2937"/>
      <c r="BL50" s="2909">
        <f>BI17</f>
        <v>100</v>
      </c>
      <c r="BM50" s="2961" t="str">
        <f>IF(OR(BN49="",BL50=""),"",IF(LEN(BN49)&lt;=BL50,BN49,IFERROR(LEFT(BN49,FIND("♦",SUBSTITUTE(LEFT(BN49,BL50+1)," ","♦",LEN(LEFT(BN49,BL50+1))-LEN(SUBSTITUTE(LEFT(BN49,BL50+1)," ",""))))),LEFT(BN49,IFERROR(FIND(" ",BN49)-1,LEN(BN49))))))</f>
        <v/>
      </c>
      <c r="BN50" s="2961" t="str">
        <f t="shared" ref="BN50:BN53" si="46">IF(BM50="","",TRIM(RIGHT(BN49,LEN(BN49)-LEN(BM50))))</f>
        <v/>
      </c>
      <c r="BO50" s="2962" t="str">
        <f t="shared" si="45"/>
        <v>ligne 50 ►</v>
      </c>
      <c r="BP50" s="2945" t="str">
        <f>IF(BC50="","",IF(OR(BC50=0,BC50&lt;BI17),0,IF(BC50&gt;BI17,(BC50-BI17)&amp;" car. en trop",(BC50-BI17)&amp;" car.")))</f>
        <v/>
      </c>
      <c r="BQ50" s="2953" t="str">
        <f>IF(BC50="","",ROUNDUP(BC50/BI17,0)&amp;" ligne(s)")</f>
        <v/>
      </c>
      <c r="BR50" s="3"/>
      <c r="BS50" s="134"/>
      <c r="BT50" s="2394">
        <v>12</v>
      </c>
      <c r="BU50" s="320" t="s">
        <v>3841</v>
      </c>
      <c r="BV50" s="25"/>
      <c r="BW50" s="162"/>
      <c r="BX50" s="3"/>
      <c r="BY50" s="10">
        <v>1</v>
      </c>
    </row>
    <row r="51" spans="1:77" ht="21" customHeight="1">
      <c r="A51" s="3">
        <v>20</v>
      </c>
      <c r="B51" s="188" t="str">
        <f t="shared" si="16"/>
        <v>►</v>
      </c>
      <c r="C51" s="2237">
        <f t="array" ref="C51">IFERROR(_xlfn.LET(_xlpm.k,UPPER(TRIM(K51)),_xlpm.r,_xlfn.XLOOKUP(_xlpm.k,UPPER(TRIM($R$89:$AM$89)),$R$92:$AM$92,_xlfn.XLOOKUP(_xlpm.k,UPPER(TRIM($R$90:$AM$90)),$R$92:$AM$92,_xlfn.XLOOKUP(_xlpm.k,UPPER(TRIM($R$91:$AM$91)),$R$92:$AM$92,0.001))),_xlpm.r*J51),0)</f>
        <v>0</v>
      </c>
      <c r="D51" s="2692">
        <f t="array" ref="D51">IFERROR(_xlfn.LET(_xlpm.k,UPPER(TRIM(N51)),_xlpm.r,_xlfn.XLOOKUP(_xlpm.k,UPPER(TRIM($R$89:$AM$89)),$R$92:$AM$92,_xlfn.XLOOKUP(_xlpm.k,UPPER(TRIM($R$90:$AM$90)),$R$92:$AM$92,_xlfn.XLOOKUP(_xlpm.k,UPPER(TRIM($R$91:$AM$91)),$R$92:$AM$92,0.001))),_xlpm.r*M51),0)</f>
        <v>0</v>
      </c>
      <c r="E51" s="190">
        <f t="array" ref="E51">IFERROR(_xlfn.LET(_xlpm.k,UPPER(TRIM(Q51)),_xlpm.r,_xlfn.XLOOKUP(_xlpm.k,UPPER(TRIM($R$89:$AM$89)),$R$92:$AM$92,_xlfn.XLOOKUP(_xlpm.k,UPPER(TRIM($R$90:$AM$90)),$R$92:$AM$92,_xlfn.XLOOKUP(_xlpm.k,UPPER(TRIM($R$91:$AM$91)),$R$92:$AM$92,0.001))),_xlpm.r*P51),0)</f>
        <v>0</v>
      </c>
      <c r="F51" s="192" t="s">
        <v>3688</v>
      </c>
      <c r="G51" s="2481"/>
      <c r="H51" s="2250" t="s">
        <v>13</v>
      </c>
      <c r="I51" s="2709"/>
      <c r="J51" s="2710"/>
      <c r="K51" s="2213"/>
      <c r="L51" s="2711"/>
      <c r="M51" s="2712"/>
      <c r="N51" s="2214"/>
      <c r="O51" s="2713"/>
      <c r="P51" s="2211"/>
      <c r="Q51" s="2214"/>
      <c r="R51" s="2472" t="str">
        <f t="shared" si="17"/>
        <v>20 ►</v>
      </c>
      <c r="S51" s="4806">
        <f t="shared" si="17"/>
        <v>0</v>
      </c>
      <c r="T51" s="4807"/>
      <c r="U51" s="4807"/>
      <c r="V51" s="2362">
        <v>1</v>
      </c>
      <c r="W51" s="193">
        <f t="shared" si="18"/>
        <v>0</v>
      </c>
      <c r="X51" s="194">
        <f t="shared" si="19"/>
        <v>0</v>
      </c>
      <c r="Y51" s="194" t="str">
        <f t="shared" si="29"/>
        <v/>
      </c>
      <c r="Z51" s="195">
        <f t="shared" si="37"/>
        <v>0</v>
      </c>
      <c r="AA51" s="2714">
        <f t="shared" si="20"/>
        <v>0</v>
      </c>
      <c r="AB51" s="2715">
        <f t="shared" si="21"/>
        <v>0</v>
      </c>
      <c r="AC51" s="2716" t="str">
        <f t="shared" si="30"/>
        <v/>
      </c>
      <c r="AD51" s="2717">
        <f t="shared" si="31"/>
        <v>0</v>
      </c>
      <c r="AE51" s="2271">
        <f t="shared" si="32"/>
        <v>0</v>
      </c>
      <c r="AF51" s="2272">
        <f t="shared" si="33"/>
        <v>0</v>
      </c>
      <c r="AG51" s="2273" t="str">
        <f t="shared" si="34"/>
        <v/>
      </c>
      <c r="AH51" s="2447">
        <f t="shared" si="38"/>
        <v>0</v>
      </c>
      <c r="AI51" s="2451">
        <f t="shared" si="22"/>
        <v>0</v>
      </c>
      <c r="AJ51" s="2153">
        <f t="shared" si="43"/>
        <v>0</v>
      </c>
      <c r="AK51" s="2154">
        <f t="shared" si="43"/>
        <v>0</v>
      </c>
      <c r="AL51" s="2155">
        <f t="shared" si="35"/>
        <v>0</v>
      </c>
      <c r="AM51" s="2419" t="str">
        <f t="shared" si="39"/>
        <v>OK</v>
      </c>
      <c r="AN51" s="3"/>
      <c r="AO51" s="188" t="str">
        <f t="shared" si="6"/>
        <v>►</v>
      </c>
      <c r="AP51" s="2418"/>
      <c r="AQ51" s="3"/>
      <c r="AR51" s="176">
        <f t="array" ref="AR51">SUMPRODUCT(LEN(AS51:AY51))</f>
        <v>0</v>
      </c>
      <c r="AS51" s="177"/>
      <c r="AT51" s="178"/>
      <c r="AU51" s="178"/>
      <c r="AV51" s="178"/>
      <c r="AW51" s="178"/>
      <c r="AX51" s="178"/>
      <c r="AY51" s="179"/>
      <c r="AZ51" s="3"/>
      <c r="BA51" s="2954" t="str">
        <f t="shared" si="24"/>
        <v>►</v>
      </c>
      <c r="BB51" s="2946" t="str">
        <f t="shared" si="14"/>
        <v/>
      </c>
      <c r="BC51" s="2947" t="str">
        <f t="shared" si="36"/>
        <v/>
      </c>
      <c r="BD51" s="2957"/>
      <c r="BE51" s="2955" t="str">
        <f t="shared" si="15"/>
        <v xml:space="preserve"> ◄ ligne 51</v>
      </c>
      <c r="BF51" s="2946" t="str">
        <f t="shared" si="25"/>
        <v/>
      </c>
      <c r="BG51" s="2950" t="str">
        <f t="shared" si="26"/>
        <v/>
      </c>
      <c r="BH51" s="2951" t="str">
        <f>IF(LEN(TRIM(BM51))&gt;0,MAX(BH29:BH50)+1,"")</f>
        <v/>
      </c>
      <c r="BI51" s="2906" t="str">
        <f>IFERROR(INDEX(BM30:BM299,MATCH(ROW()-ROW(BM30)+1,BH30:BH299,0)),"")</f>
        <v/>
      </c>
      <c r="BJ51" s="2944"/>
      <c r="BK51" s="2937"/>
      <c r="BL51" s="2960"/>
      <c r="BM51" s="2961" t="str">
        <f>IF(OR(BN50="",BL50=""),"",IF(LEN(BN50)&lt;=BL50,BN50,IFERROR(LEFT(BN50,FIND("♦",SUBSTITUTE(LEFT(BN50,BL50+1)," ","♦",LEN(LEFT(BN50,BL50+1))-LEN(SUBSTITUTE(LEFT(BN50,BL50+1)," ",""))))),LEFT(BN50,IFERROR(FIND(" ",BN50)-1,LEN(BN50))))))</f>
        <v/>
      </c>
      <c r="BN51" s="2961" t="str">
        <f t="shared" si="46"/>
        <v/>
      </c>
      <c r="BO51" s="2962" t="str">
        <f t="shared" si="45"/>
        <v>ligne 51 ►</v>
      </c>
      <c r="BP51" s="2945" t="str">
        <f>IF(BC51="","",IF(OR(BC51=0,BC51&lt;BI17),0,IF(BC51&gt;BI17,(BC51-BI17)&amp;" car. en trop",(BC51-BI17)&amp;" car.")))</f>
        <v/>
      </c>
      <c r="BQ51" s="2953" t="str">
        <f>IF(BC51="","",ROUNDUP(BC51/BI17,0)&amp;" ligne(s)")</f>
        <v/>
      </c>
      <c r="BR51" s="3"/>
      <c r="BS51" s="134"/>
      <c r="BT51" s="2394">
        <v>7</v>
      </c>
      <c r="BU51" s="320" t="s">
        <v>3842</v>
      </c>
      <c r="BV51" s="25"/>
      <c r="BW51" s="162"/>
      <c r="BX51" s="3"/>
      <c r="BY51" s="10">
        <v>1</v>
      </c>
    </row>
    <row r="52" spans="1:77" ht="21" customHeight="1">
      <c r="A52" s="3">
        <v>21</v>
      </c>
      <c r="B52" s="188" t="str">
        <f t="shared" si="16"/>
        <v>►</v>
      </c>
      <c r="C52" s="2237">
        <f t="array" ref="C52">IFERROR(_xlfn.LET(_xlpm.k,UPPER(TRIM(K52)),_xlpm.r,_xlfn.XLOOKUP(_xlpm.k,UPPER(TRIM($R$89:$AM$89)),$R$92:$AM$92,_xlfn.XLOOKUP(_xlpm.k,UPPER(TRIM($R$90:$AM$90)),$R$92:$AM$92,_xlfn.XLOOKUP(_xlpm.k,UPPER(TRIM($R$91:$AM$91)),$R$92:$AM$92,0.001))),_xlpm.r*J52),0)</f>
        <v>0</v>
      </c>
      <c r="D52" s="2692">
        <f t="array" ref="D52">IFERROR(_xlfn.LET(_xlpm.k,UPPER(TRIM(N52)),_xlpm.r,_xlfn.XLOOKUP(_xlpm.k,UPPER(TRIM($R$89:$AM$89)),$R$92:$AM$92,_xlfn.XLOOKUP(_xlpm.k,UPPER(TRIM($R$90:$AM$90)),$R$92:$AM$92,_xlfn.XLOOKUP(_xlpm.k,UPPER(TRIM($R$91:$AM$91)),$R$92:$AM$92,0.001))),_xlpm.r*M52),0)</f>
        <v>0</v>
      </c>
      <c r="E52" s="190">
        <f t="array" ref="E52">IFERROR(_xlfn.LET(_xlpm.k,UPPER(TRIM(Q52)),_xlpm.r,_xlfn.XLOOKUP(_xlpm.k,UPPER(TRIM($R$89:$AM$89)),$R$92:$AM$92,_xlfn.XLOOKUP(_xlpm.k,UPPER(TRIM($R$90:$AM$90)),$R$92:$AM$92,_xlfn.XLOOKUP(_xlpm.k,UPPER(TRIM($R$91:$AM$91)),$R$92:$AM$92,0.001))),_xlpm.r*P52),0)</f>
        <v>0</v>
      </c>
      <c r="F52" s="192" t="s">
        <v>3689</v>
      </c>
      <c r="G52" s="2479"/>
      <c r="H52" s="2250" t="s">
        <v>13</v>
      </c>
      <c r="I52" s="2709"/>
      <c r="J52" s="2710"/>
      <c r="K52" s="2213"/>
      <c r="L52" s="2711"/>
      <c r="M52" s="2712"/>
      <c r="N52" s="2214"/>
      <c r="O52" s="2713"/>
      <c r="P52" s="2211"/>
      <c r="Q52" s="2214"/>
      <c r="R52" s="2472" t="str">
        <f t="shared" si="17"/>
        <v>21 ►</v>
      </c>
      <c r="S52" s="4806">
        <f t="shared" si="17"/>
        <v>0</v>
      </c>
      <c r="T52" s="4807"/>
      <c r="U52" s="4807"/>
      <c r="V52" s="2362">
        <v>1</v>
      </c>
      <c r="W52" s="193">
        <f t="shared" si="18"/>
        <v>0</v>
      </c>
      <c r="X52" s="194">
        <f t="shared" si="19"/>
        <v>0</v>
      </c>
      <c r="Y52" s="194" t="str">
        <f t="shared" si="29"/>
        <v/>
      </c>
      <c r="Z52" s="195">
        <f t="shared" si="37"/>
        <v>0</v>
      </c>
      <c r="AA52" s="2714">
        <f t="shared" si="20"/>
        <v>0</v>
      </c>
      <c r="AB52" s="2715">
        <f t="shared" si="21"/>
        <v>0</v>
      </c>
      <c r="AC52" s="2716" t="str">
        <f t="shared" si="30"/>
        <v/>
      </c>
      <c r="AD52" s="2717">
        <f t="shared" si="31"/>
        <v>0</v>
      </c>
      <c r="AE52" s="2271">
        <f t="shared" si="32"/>
        <v>0</v>
      </c>
      <c r="AF52" s="2272">
        <f t="shared" si="33"/>
        <v>0</v>
      </c>
      <c r="AG52" s="2273" t="str">
        <f t="shared" si="34"/>
        <v/>
      </c>
      <c r="AH52" s="2447">
        <f t="shared" si="38"/>
        <v>0</v>
      </c>
      <c r="AI52" s="2451">
        <f t="shared" si="22"/>
        <v>0</v>
      </c>
      <c r="AJ52" s="2153">
        <f t="shared" si="43"/>
        <v>0</v>
      </c>
      <c r="AK52" s="2154">
        <f t="shared" si="43"/>
        <v>0</v>
      </c>
      <c r="AL52" s="2155">
        <f t="shared" si="35"/>
        <v>0</v>
      </c>
      <c r="AM52" s="2419" t="str">
        <f t="shared" si="39"/>
        <v>OK</v>
      </c>
      <c r="AN52" s="3"/>
      <c r="AO52" s="188" t="str">
        <f t="shared" si="6"/>
        <v>►</v>
      </c>
      <c r="AP52" s="2418"/>
      <c r="AQ52" s="3"/>
      <c r="AR52" s="176">
        <f t="array" ref="AR52">SUMPRODUCT(LEN(AS52:AY52))</f>
        <v>0</v>
      </c>
      <c r="AS52" s="177"/>
      <c r="AT52" s="178"/>
      <c r="AU52" s="178"/>
      <c r="AV52" s="178"/>
      <c r="AW52" s="178"/>
      <c r="AX52" s="178"/>
      <c r="AY52" s="179"/>
      <c r="AZ52" s="3"/>
      <c r="BA52" s="2954" t="str">
        <f t="shared" si="24"/>
        <v>►</v>
      </c>
      <c r="BB52" s="2946" t="str">
        <f t="shared" si="14"/>
        <v/>
      </c>
      <c r="BC52" s="2947" t="str">
        <f t="shared" si="36"/>
        <v/>
      </c>
      <c r="BD52" s="2957"/>
      <c r="BE52" s="2949" t="str">
        <f t="shared" si="15"/>
        <v xml:space="preserve"> ◄ ligne 52</v>
      </c>
      <c r="BF52" s="2946" t="str">
        <f t="shared" si="25"/>
        <v/>
      </c>
      <c r="BG52" s="2950" t="str">
        <f t="shared" si="26"/>
        <v/>
      </c>
      <c r="BH52" s="2951" t="str">
        <f>IF(LEN(TRIM(BM52))&gt;0,MAX(BH29:BH51)+1,"")</f>
        <v/>
      </c>
      <c r="BI52" s="2906" t="str">
        <f>IFERROR(INDEX(BM30:BM299,MATCH(ROW()-ROW(BM30)+1,BH30:BH299,0)),"")</f>
        <v/>
      </c>
      <c r="BJ52" s="2944"/>
      <c r="BK52" s="2937"/>
      <c r="BL52" s="2963"/>
      <c r="BM52" s="2961" t="str">
        <f>IF(OR(BN51="",BL50=""),"",IF(LEN(BN51)&lt;=BL50,BN51,IFERROR(LEFT(BN51,FIND("♦",SUBSTITUTE(LEFT(BN51,BL50+1)," ","♦",LEN(LEFT(BN51,BL50+1))-LEN(SUBSTITUTE(LEFT(BN51,BL50+1)," ",""))))),LEFT(BN51,IFERROR(FIND(" ",BN51)-1,LEN(BN51))))))</f>
        <v/>
      </c>
      <c r="BN52" s="2961" t="str">
        <f t="shared" si="46"/>
        <v/>
      </c>
      <c r="BO52" s="2962" t="str">
        <f t="shared" si="45"/>
        <v>ligne 52 ►</v>
      </c>
      <c r="BP52" s="2945" t="str">
        <f>IF(BC52="","",IF(OR(BC52=0,BC52&lt;BI17),0,IF(BC52&gt;BI17,(BC52-BI17)&amp;" car. en trop",(BC52-BI17)&amp;" car.")))</f>
        <v/>
      </c>
      <c r="BQ52" s="2953" t="str">
        <f>IF(BC52="","",ROUNDUP(BC52/BI17,0)&amp;" ligne(s)")</f>
        <v/>
      </c>
      <c r="BR52" s="3"/>
      <c r="BS52" s="134"/>
      <c r="BT52" s="2414" t="s">
        <v>3853</v>
      </c>
      <c r="BU52" s="2396"/>
      <c r="BV52" s="25"/>
      <c r="BW52" s="162"/>
      <c r="BX52" s="3"/>
      <c r="BY52" s="10">
        <v>1</v>
      </c>
    </row>
    <row r="53" spans="1:77" ht="21" customHeight="1">
      <c r="A53" s="3">
        <v>22</v>
      </c>
      <c r="B53" s="188" t="str">
        <f t="shared" si="16"/>
        <v>►</v>
      </c>
      <c r="C53" s="2237">
        <f t="array" ref="C53">IFERROR(_xlfn.LET(_xlpm.k,UPPER(TRIM(K53)),_xlpm.r,_xlfn.XLOOKUP(_xlpm.k,UPPER(TRIM($R$89:$AM$89)),$R$92:$AM$92,_xlfn.XLOOKUP(_xlpm.k,UPPER(TRIM($R$90:$AM$90)),$R$92:$AM$92,_xlfn.XLOOKUP(_xlpm.k,UPPER(TRIM($R$91:$AM$91)),$R$92:$AM$92,0.001))),_xlpm.r*J53),0)</f>
        <v>0</v>
      </c>
      <c r="D53" s="2692">
        <f t="array" ref="D53">IFERROR(_xlfn.LET(_xlpm.k,UPPER(TRIM(N53)),_xlpm.r,_xlfn.XLOOKUP(_xlpm.k,UPPER(TRIM($R$89:$AM$89)),$R$92:$AM$92,_xlfn.XLOOKUP(_xlpm.k,UPPER(TRIM($R$90:$AM$90)),$R$92:$AM$92,_xlfn.XLOOKUP(_xlpm.k,UPPER(TRIM($R$91:$AM$91)),$R$92:$AM$92,0.001))),_xlpm.r*M53),0)</f>
        <v>0</v>
      </c>
      <c r="E53" s="190">
        <f t="array" ref="E53">IFERROR(_xlfn.LET(_xlpm.k,UPPER(TRIM(Q53)),_xlpm.r,_xlfn.XLOOKUP(_xlpm.k,UPPER(TRIM($R$89:$AM$89)),$R$92:$AM$92,_xlfn.XLOOKUP(_xlpm.k,UPPER(TRIM($R$90:$AM$90)),$R$92:$AM$92,_xlfn.XLOOKUP(_xlpm.k,UPPER(TRIM($R$91:$AM$91)),$R$92:$AM$92,0.001))),_xlpm.r*P53),0)</f>
        <v>0</v>
      </c>
      <c r="F53" s="192" t="s">
        <v>3690</v>
      </c>
      <c r="G53" s="2481"/>
      <c r="H53" s="2250" t="s">
        <v>13</v>
      </c>
      <c r="I53" s="2709"/>
      <c r="J53" s="2710"/>
      <c r="K53" s="2213"/>
      <c r="L53" s="2711"/>
      <c r="M53" s="2712"/>
      <c r="N53" s="2214"/>
      <c r="O53" s="2713"/>
      <c r="P53" s="2211"/>
      <c r="Q53" s="2214"/>
      <c r="R53" s="2472" t="str">
        <f t="shared" si="17"/>
        <v>22 ►</v>
      </c>
      <c r="S53" s="4806">
        <f t="shared" si="17"/>
        <v>0</v>
      </c>
      <c r="T53" s="4807"/>
      <c r="U53" s="4807"/>
      <c r="V53" s="2362">
        <v>1</v>
      </c>
      <c r="W53" s="193">
        <f t="shared" si="18"/>
        <v>0</v>
      </c>
      <c r="X53" s="194">
        <f t="shared" si="19"/>
        <v>0</v>
      </c>
      <c r="Y53" s="194" t="str">
        <f t="shared" si="29"/>
        <v/>
      </c>
      <c r="Z53" s="195">
        <f t="shared" si="37"/>
        <v>0</v>
      </c>
      <c r="AA53" s="2714">
        <f t="shared" si="20"/>
        <v>0</v>
      </c>
      <c r="AB53" s="2715">
        <f t="shared" si="21"/>
        <v>0</v>
      </c>
      <c r="AC53" s="2716" t="str">
        <f t="shared" si="30"/>
        <v/>
      </c>
      <c r="AD53" s="2717">
        <f t="shared" si="31"/>
        <v>0</v>
      </c>
      <c r="AE53" s="2271">
        <f t="shared" si="32"/>
        <v>0</v>
      </c>
      <c r="AF53" s="2272">
        <f t="shared" si="33"/>
        <v>0</v>
      </c>
      <c r="AG53" s="2273" t="str">
        <f t="shared" si="34"/>
        <v/>
      </c>
      <c r="AH53" s="2447">
        <f t="shared" si="38"/>
        <v>0</v>
      </c>
      <c r="AI53" s="2451">
        <f t="shared" si="22"/>
        <v>0</v>
      </c>
      <c r="AJ53" s="2153">
        <f t="shared" si="43"/>
        <v>0</v>
      </c>
      <c r="AK53" s="2154">
        <f t="shared" si="43"/>
        <v>0</v>
      </c>
      <c r="AL53" s="2155">
        <f t="shared" si="35"/>
        <v>0</v>
      </c>
      <c r="AM53" s="2419" t="str">
        <f t="shared" si="39"/>
        <v>OK</v>
      </c>
      <c r="AN53" s="3"/>
      <c r="AO53" s="188" t="str">
        <f t="shared" si="6"/>
        <v>►</v>
      </c>
      <c r="AP53" s="2418"/>
      <c r="AQ53" s="3"/>
      <c r="AR53" s="176">
        <f t="array" ref="AR53">SUMPRODUCT(LEN(AS53:AY53))</f>
        <v>0</v>
      </c>
      <c r="AS53" s="177"/>
      <c r="AT53" s="178"/>
      <c r="AU53" s="178"/>
      <c r="AV53" s="178"/>
      <c r="AW53" s="178"/>
      <c r="AX53" s="178"/>
      <c r="AY53" s="179"/>
      <c r="AZ53" s="3"/>
      <c r="BA53" s="2954" t="str">
        <f t="shared" si="24"/>
        <v>►</v>
      </c>
      <c r="BB53" s="2946" t="str">
        <f t="shared" si="14"/>
        <v/>
      </c>
      <c r="BC53" s="2947" t="str">
        <f t="shared" si="36"/>
        <v/>
      </c>
      <c r="BD53" s="2957"/>
      <c r="BE53" s="2955" t="str">
        <f t="shared" si="15"/>
        <v xml:space="preserve"> ◄ ligne 53</v>
      </c>
      <c r="BF53" s="2946" t="str">
        <f t="shared" si="25"/>
        <v/>
      </c>
      <c r="BG53" s="2950" t="str">
        <f t="shared" si="26"/>
        <v/>
      </c>
      <c r="BH53" s="2951" t="str">
        <f>IF(LEN(TRIM(BM53))&gt;0,MAX(BH29:BH52)+1,"")</f>
        <v/>
      </c>
      <c r="BI53" s="2906" t="str">
        <f>IFERROR(INDEX(BM30:BM299,MATCH(ROW()-ROW(BM30)+1,BH30:BH299,0)),"")</f>
        <v/>
      </c>
      <c r="BJ53" s="2944"/>
      <c r="BK53" s="2937"/>
      <c r="BL53" s="2964"/>
      <c r="BM53" s="2961" t="str">
        <f>IF(OR(BN52="",BL50=""),"",IF(LEN(BN52)&lt;=BL50,BN52,IFERROR(LEFT(BN52,FIND("♦",SUBSTITUTE(LEFT(BN52,BL50+1)," ","♦",LEN(LEFT(BN52,BL50+1))-LEN(SUBSTITUTE(LEFT(BN52,BL50+1)," ",""))))),LEFT(BN52,IFERROR(FIND(" ",BN52)-1,LEN(BN52))))))</f>
        <v/>
      </c>
      <c r="BN53" s="2961" t="str">
        <f t="shared" si="46"/>
        <v/>
      </c>
      <c r="BO53" s="2962" t="str">
        <f t="shared" si="45"/>
        <v>ligne 53 ►</v>
      </c>
      <c r="BP53" s="2945" t="str">
        <f>IF(BC53="","",IF(OR(BC53=0,BC53&lt;BI17),0,IF(BC53&gt;BI17,(BC53-BI17)&amp;" car. en trop",(BC53-BI17)&amp;" car.")))</f>
        <v/>
      </c>
      <c r="BQ53" s="2953" t="str">
        <f>IF(BC53="","",ROUNDUP(BC53/BI17,0)&amp;" ligne(s)")</f>
        <v/>
      </c>
      <c r="BR53" s="3"/>
      <c r="BS53" s="134"/>
      <c r="BT53" s="2414" t="s">
        <v>3854</v>
      </c>
      <c r="BU53" s="25"/>
      <c r="BV53" s="25"/>
      <c r="BW53" s="162"/>
      <c r="BX53" s="3"/>
      <c r="BY53" s="10">
        <v>1</v>
      </c>
    </row>
    <row r="54" spans="1:77" ht="21" customHeight="1">
      <c r="A54" s="3">
        <v>23</v>
      </c>
      <c r="B54" s="188" t="str">
        <f t="shared" si="16"/>
        <v>►</v>
      </c>
      <c r="C54" s="2237">
        <f t="array" ref="C54">IFERROR(_xlfn.LET(_xlpm.k,UPPER(TRIM(K54)),_xlpm.r,_xlfn.XLOOKUP(_xlpm.k,UPPER(TRIM($R$89:$AM$89)),$R$92:$AM$92,_xlfn.XLOOKUP(_xlpm.k,UPPER(TRIM($R$90:$AM$90)),$R$92:$AM$92,_xlfn.XLOOKUP(_xlpm.k,UPPER(TRIM($R$91:$AM$91)),$R$92:$AM$92,0.001))),_xlpm.r*J54),0)</f>
        <v>0</v>
      </c>
      <c r="D54" s="2692">
        <f t="array" ref="D54">IFERROR(_xlfn.LET(_xlpm.k,UPPER(TRIM(N54)),_xlpm.r,_xlfn.XLOOKUP(_xlpm.k,UPPER(TRIM($R$89:$AM$89)),$R$92:$AM$92,_xlfn.XLOOKUP(_xlpm.k,UPPER(TRIM($R$90:$AM$90)),$R$92:$AM$92,_xlfn.XLOOKUP(_xlpm.k,UPPER(TRIM($R$91:$AM$91)),$R$92:$AM$92,0.001))),_xlpm.r*M54),0)</f>
        <v>0</v>
      </c>
      <c r="E54" s="190">
        <f t="array" ref="E54">IFERROR(_xlfn.LET(_xlpm.k,UPPER(TRIM(Q54)),_xlpm.r,_xlfn.XLOOKUP(_xlpm.k,UPPER(TRIM($R$89:$AM$89)),$R$92:$AM$92,_xlfn.XLOOKUP(_xlpm.k,UPPER(TRIM($R$90:$AM$90)),$R$92:$AM$92,_xlfn.XLOOKUP(_xlpm.k,UPPER(TRIM($R$91:$AM$91)),$R$92:$AM$92,0.001))),_xlpm.r*P54),0)</f>
        <v>0</v>
      </c>
      <c r="F54" s="192" t="s">
        <v>3691</v>
      </c>
      <c r="G54" s="2481"/>
      <c r="H54" s="2250" t="s">
        <v>13</v>
      </c>
      <c r="I54" s="2709"/>
      <c r="J54" s="2710"/>
      <c r="K54" s="2213"/>
      <c r="L54" s="2711"/>
      <c r="M54" s="2712"/>
      <c r="N54" s="2214"/>
      <c r="O54" s="2713"/>
      <c r="P54" s="2211"/>
      <c r="Q54" s="2214"/>
      <c r="R54" s="2472" t="str">
        <f t="shared" si="17"/>
        <v>23 ►</v>
      </c>
      <c r="S54" s="4806">
        <f t="shared" si="17"/>
        <v>0</v>
      </c>
      <c r="T54" s="4807"/>
      <c r="U54" s="4807"/>
      <c r="V54" s="2362">
        <v>1</v>
      </c>
      <c r="W54" s="193">
        <f t="shared" si="18"/>
        <v>0</v>
      </c>
      <c r="X54" s="194">
        <f t="shared" si="19"/>
        <v>0</v>
      </c>
      <c r="Y54" s="194" t="str">
        <f t="shared" si="29"/>
        <v/>
      </c>
      <c r="Z54" s="195">
        <f t="shared" si="37"/>
        <v>0</v>
      </c>
      <c r="AA54" s="2714">
        <f t="shared" si="20"/>
        <v>0</v>
      </c>
      <c r="AB54" s="2715">
        <f t="shared" si="21"/>
        <v>0</v>
      </c>
      <c r="AC54" s="2716" t="str">
        <f t="shared" si="30"/>
        <v/>
      </c>
      <c r="AD54" s="2717">
        <f t="shared" si="31"/>
        <v>0</v>
      </c>
      <c r="AE54" s="2271">
        <f t="shared" si="32"/>
        <v>0</v>
      </c>
      <c r="AF54" s="2272">
        <f t="shared" si="33"/>
        <v>0</v>
      </c>
      <c r="AG54" s="2273" t="str">
        <f t="shared" si="34"/>
        <v/>
      </c>
      <c r="AH54" s="2447">
        <f t="shared" si="38"/>
        <v>0</v>
      </c>
      <c r="AI54" s="2451">
        <f t="shared" si="22"/>
        <v>0</v>
      </c>
      <c r="AJ54" s="2153">
        <f t="shared" si="43"/>
        <v>0</v>
      </c>
      <c r="AK54" s="2154">
        <f t="shared" si="43"/>
        <v>0</v>
      </c>
      <c r="AL54" s="2155">
        <f t="shared" si="35"/>
        <v>0</v>
      </c>
      <c r="AM54" s="2419" t="str">
        <f t="shared" si="39"/>
        <v>OK</v>
      </c>
      <c r="AN54" s="3"/>
      <c r="AO54" s="188" t="str">
        <f t="shared" si="6"/>
        <v>►</v>
      </c>
      <c r="AP54" s="301" t="s">
        <v>553</v>
      </c>
      <c r="AQ54" s="3"/>
      <c r="AR54" s="176">
        <f t="array" ref="AR54">SUMPRODUCT(LEN(AS54:AY54))</f>
        <v>0</v>
      </c>
      <c r="AS54" s="177"/>
      <c r="AT54" s="178"/>
      <c r="AU54" s="178"/>
      <c r="AV54" s="178"/>
      <c r="AW54" s="178"/>
      <c r="AX54" s="178"/>
      <c r="AY54" s="179"/>
      <c r="AZ54" s="3"/>
      <c r="BA54" s="2954" t="str">
        <f t="shared" si="24"/>
        <v>►</v>
      </c>
      <c r="BB54" s="2946" t="str">
        <f t="shared" si="14"/>
        <v/>
      </c>
      <c r="BC54" s="2947" t="str">
        <f t="shared" si="36"/>
        <v/>
      </c>
      <c r="BD54" s="2957"/>
      <c r="BE54" s="2949" t="str">
        <f t="shared" si="15"/>
        <v xml:space="preserve"> ◄ ligne 54</v>
      </c>
      <c r="BF54" s="2946" t="str">
        <f t="shared" si="25"/>
        <v/>
      </c>
      <c r="BG54" s="2950" t="str">
        <f t="shared" si="26"/>
        <v/>
      </c>
      <c r="BH54" s="2951" t="str">
        <f>IF(LEN(TRIM(BM54))&gt;0,MAX(BH29:BH53)+1,"")</f>
        <v/>
      </c>
      <c r="BI54" s="2906" t="str">
        <f>IFERROR(INDEX(BM30:BM299,MATCH(ROW()-ROW(BM30)+1,BH30:BH299,0)),"")</f>
        <v/>
      </c>
      <c r="BJ54" s="2944"/>
      <c r="BK54" s="2937"/>
      <c r="BL54" s="2370" t="str">
        <f>(SUBSTITUTE(SUBSTITUTE(BD34,CHAR(13)&amp;CHAR(10)," "),CHAR(10)," "))</f>
        <v/>
      </c>
      <c r="BM54" s="2907" t="str">
        <f>IF(OR(BL55="",BL56=""),"",IF(LEN(BL55)&lt;=BL56,BL55,IFERROR(LEFT(BL55,FIND("♦",SUBSTITUTE(LEFT(BL55,BL56+1)," ","♦",LEN(LEFT(BL55,BL56+1))-LEN(SUBSTITUTE(LEFT(BL55,BL56+1)," ",""))))),LEFT(BL55,IFERROR(FIND(" ",BL55)-1,LEN(BL55))))))</f>
        <v/>
      </c>
      <c r="BN54" s="2908" t="str">
        <f>IF(BM54="","",TRIM(RIGHT(BL55,LEN(BL55)-LEN(BM54))))</f>
        <v/>
      </c>
      <c r="BO54" s="2952" t="str">
        <f>BE34</f>
        <v xml:space="preserve"> ◄ ligne 34</v>
      </c>
      <c r="BP54" s="2945" t="str">
        <f>IF(BC54="","",IF(OR(BC54=0,BC54&lt;BI17),0,IF(BC54&gt;BI17,(BC54-BI17)&amp;" car. en trop",(BC54-BI17)&amp;" car.")))</f>
        <v/>
      </c>
      <c r="BQ54" s="2953" t="str">
        <f>IF(BC54="","",ROUNDUP(BC54/BI17,0)&amp;" ligne(s)")</f>
        <v/>
      </c>
      <c r="BR54" s="3"/>
      <c r="BS54" s="134"/>
      <c r="BT54" s="25"/>
      <c r="BU54" s="25"/>
      <c r="BV54" s="25"/>
      <c r="BW54" s="162"/>
      <c r="BX54" s="3"/>
      <c r="BY54" s="10">
        <v>1</v>
      </c>
    </row>
    <row r="55" spans="1:77" ht="21.75" customHeight="1">
      <c r="A55" s="3">
        <v>24</v>
      </c>
      <c r="B55" s="188" t="str">
        <f t="shared" si="16"/>
        <v>►</v>
      </c>
      <c r="C55" s="2237">
        <f t="array" ref="C55">IFERROR(_xlfn.LET(_xlpm.k,UPPER(TRIM(K55)),_xlpm.r,_xlfn.XLOOKUP(_xlpm.k,UPPER(TRIM($R$89:$AM$89)),$R$92:$AM$92,_xlfn.XLOOKUP(_xlpm.k,UPPER(TRIM($R$90:$AM$90)),$R$92:$AM$92,_xlfn.XLOOKUP(_xlpm.k,UPPER(TRIM($R$91:$AM$91)),$R$92:$AM$92,0.001))),_xlpm.r*J55),0)</f>
        <v>0</v>
      </c>
      <c r="D55" s="2692">
        <f t="array" ref="D55">IFERROR(_xlfn.LET(_xlpm.k,UPPER(TRIM(N55)),_xlpm.r,_xlfn.XLOOKUP(_xlpm.k,UPPER(TRIM($R$89:$AM$89)),$R$92:$AM$92,_xlfn.XLOOKUP(_xlpm.k,UPPER(TRIM($R$90:$AM$90)),$R$92:$AM$92,_xlfn.XLOOKUP(_xlpm.k,UPPER(TRIM($R$91:$AM$91)),$R$92:$AM$92,0.001))),_xlpm.r*M55),0)</f>
        <v>0</v>
      </c>
      <c r="E55" s="190">
        <f t="array" ref="E55">IFERROR(_xlfn.LET(_xlpm.k,UPPER(TRIM(Q55)),_xlpm.r,_xlfn.XLOOKUP(_xlpm.k,UPPER(TRIM($R$89:$AM$89)),$R$92:$AM$92,_xlfn.XLOOKUP(_xlpm.k,UPPER(TRIM($R$90:$AM$90)),$R$92:$AM$92,_xlfn.XLOOKUP(_xlpm.k,UPPER(TRIM($R$91:$AM$91)),$R$92:$AM$92,0.001))),_xlpm.r*P55),0)</f>
        <v>0</v>
      </c>
      <c r="F55" s="192" t="s">
        <v>3692</v>
      </c>
      <c r="G55" s="2481"/>
      <c r="H55" s="2250" t="s">
        <v>13</v>
      </c>
      <c r="I55" s="2709"/>
      <c r="J55" s="2710"/>
      <c r="K55" s="2213"/>
      <c r="L55" s="2711"/>
      <c r="M55" s="2712"/>
      <c r="N55" s="2214"/>
      <c r="O55" s="2713"/>
      <c r="P55" s="2211"/>
      <c r="Q55" s="2214"/>
      <c r="R55" s="2472" t="str">
        <f t="shared" si="17"/>
        <v>24 ►</v>
      </c>
      <c r="S55" s="4806">
        <f t="shared" si="17"/>
        <v>0</v>
      </c>
      <c r="T55" s="4807"/>
      <c r="U55" s="4807"/>
      <c r="V55" s="2362">
        <v>1</v>
      </c>
      <c r="W55" s="193">
        <f t="shared" si="18"/>
        <v>0</v>
      </c>
      <c r="X55" s="194">
        <f t="shared" si="19"/>
        <v>0</v>
      </c>
      <c r="Y55" s="194" t="str">
        <f t="shared" si="29"/>
        <v/>
      </c>
      <c r="Z55" s="195">
        <f t="shared" si="37"/>
        <v>0</v>
      </c>
      <c r="AA55" s="2714">
        <f t="shared" si="20"/>
        <v>0</v>
      </c>
      <c r="AB55" s="2715">
        <f t="shared" si="21"/>
        <v>0</v>
      </c>
      <c r="AC55" s="2716" t="str">
        <f t="shared" si="30"/>
        <v/>
      </c>
      <c r="AD55" s="2717">
        <f t="shared" si="31"/>
        <v>0</v>
      </c>
      <c r="AE55" s="2271">
        <f t="shared" si="32"/>
        <v>0</v>
      </c>
      <c r="AF55" s="2272">
        <f t="shared" si="33"/>
        <v>0</v>
      </c>
      <c r="AG55" s="2273" t="str">
        <f t="shared" si="34"/>
        <v/>
      </c>
      <c r="AH55" s="2447">
        <f t="shared" si="38"/>
        <v>0</v>
      </c>
      <c r="AI55" s="2451">
        <f t="shared" si="22"/>
        <v>0</v>
      </c>
      <c r="AJ55" s="2153">
        <f t="shared" si="43"/>
        <v>0</v>
      </c>
      <c r="AK55" s="2154">
        <f t="shared" si="43"/>
        <v>0</v>
      </c>
      <c r="AL55" s="2155">
        <f t="shared" si="35"/>
        <v>0</v>
      </c>
      <c r="AM55" s="2419" t="str">
        <f t="shared" si="39"/>
        <v>OK</v>
      </c>
      <c r="AN55" s="3"/>
      <c r="AO55" s="188" t="str">
        <f t="shared" si="6"/>
        <v>►</v>
      </c>
      <c r="AP55" s="305" t="s">
        <v>563</v>
      </c>
      <c r="AQ55" s="3"/>
      <c r="AR55" s="176">
        <f t="array" ref="AR55">SUMPRODUCT(LEN(AS55:AY55))</f>
        <v>0</v>
      </c>
      <c r="AS55" s="177"/>
      <c r="AT55" s="178"/>
      <c r="AU55" s="178"/>
      <c r="AV55" s="178"/>
      <c r="AW55" s="178"/>
      <c r="AX55" s="178"/>
      <c r="AY55" s="179"/>
      <c r="AZ55" s="3"/>
      <c r="BA55" s="2954" t="str">
        <f t="shared" si="24"/>
        <v>►</v>
      </c>
      <c r="BB55" s="2946" t="str">
        <f t="shared" si="14"/>
        <v/>
      </c>
      <c r="BC55" s="2947" t="str">
        <f t="shared" si="36"/>
        <v/>
      </c>
      <c r="BD55" s="2957"/>
      <c r="BE55" s="2955" t="str">
        <f t="shared" si="15"/>
        <v xml:space="preserve"> ◄ ligne 55</v>
      </c>
      <c r="BF55" s="2946" t="str">
        <f t="shared" si="25"/>
        <v/>
      </c>
      <c r="BG55" s="2950" t="str">
        <f t="shared" si="26"/>
        <v/>
      </c>
      <c r="BH55" s="2951" t="str">
        <f>IF(LEN(TRIM(BM55))&gt;0,MAX(BH29:BH54)+1,"")</f>
        <v/>
      </c>
      <c r="BI55" s="2906" t="str">
        <f>IFERROR(INDEX(BM30:BM299,MATCH(ROW()-ROW(BM30)+1,BH30:BH299,0)),"")</f>
        <v/>
      </c>
      <c r="BJ55" s="2944"/>
      <c r="BK55" s="2937"/>
      <c r="BL55" s="2907" t="str">
        <f>TRIM(SUBSTITUTE(SUBSTITUTE(SUBSTITUTE(SUBSTITUTE(IF(OR(LEFT(BL54,1)="-",LEFT(BL54,1)="="),MID(BL54,2,9999),BL54),CHAR(160)," "),","," "),";"," "),"."," "))</f>
        <v/>
      </c>
      <c r="BM55" s="2908" t="str">
        <f>IF(OR(BN54="",BL56=""),"",IF(LEN(BN54)&lt;=BL56,BN54,IFERROR(LEFT(BN54,FIND("♦",SUBSTITUTE(LEFT(BN54,BL56+1)," ","♦",LEN(LEFT(BN54,BL56+1))-LEN(SUBSTITUTE(LEFT(BN54,BL56+1)," ",""))))),LEFT(BN54,IFERROR(FIND(" ",BN54)-1,LEN(BN54))))))</f>
        <v/>
      </c>
      <c r="BN55" s="2908" t="str">
        <f>IF(BM55="","",TRIM(RIGHT(BN54,LEN(BN54)-LEN(BM55))))</f>
        <v/>
      </c>
      <c r="BO55" s="2956" t="str">
        <f t="shared" ref="BO55:BO59" si="47">"ligne "&amp;ROW()&amp;" ►"</f>
        <v>ligne 55 ►</v>
      </c>
      <c r="BP55" s="2945" t="str">
        <f>IF(BC55="","",IF(OR(BC55=0,BC55&lt;BI17),0,IF(BC55&gt;BI17,(BC55-BI17)&amp;" car. en trop",(BC55-BI17)&amp;" car.")))</f>
        <v/>
      </c>
      <c r="BQ55" s="2953" t="str">
        <f>IF(BC55="","",ROUNDUP(BC55/BI17,0)&amp;" ligne(s)")</f>
        <v/>
      </c>
      <c r="BR55" s="3"/>
      <c r="BS55" s="134"/>
      <c r="BT55" s="157" t="s">
        <v>3855</v>
      </c>
      <c r="BU55" s="25"/>
      <c r="BV55" s="25"/>
      <c r="BW55" s="162"/>
      <c r="BX55" s="3"/>
      <c r="BY55" s="10">
        <v>1</v>
      </c>
    </row>
    <row r="56" spans="1:77" ht="21.75" customHeight="1">
      <c r="A56" s="3">
        <v>25</v>
      </c>
      <c r="B56" s="188" t="str">
        <f t="shared" si="16"/>
        <v>►</v>
      </c>
      <c r="C56" s="2237">
        <f t="array" ref="C56">IFERROR(_xlfn.LET(_xlpm.k,UPPER(TRIM(K56)),_xlpm.r,_xlfn.XLOOKUP(_xlpm.k,UPPER(TRIM($R$89:$AM$89)),$R$92:$AM$92,_xlfn.XLOOKUP(_xlpm.k,UPPER(TRIM($R$90:$AM$90)),$R$92:$AM$92,_xlfn.XLOOKUP(_xlpm.k,UPPER(TRIM($R$91:$AM$91)),$R$92:$AM$92,0.001))),_xlpm.r*J56),0)</f>
        <v>0</v>
      </c>
      <c r="D56" s="2692">
        <f t="array" ref="D56">IFERROR(_xlfn.LET(_xlpm.k,UPPER(TRIM(N56)),_xlpm.r,_xlfn.XLOOKUP(_xlpm.k,UPPER(TRIM($R$89:$AM$89)),$R$92:$AM$92,_xlfn.XLOOKUP(_xlpm.k,UPPER(TRIM($R$90:$AM$90)),$R$92:$AM$92,_xlfn.XLOOKUP(_xlpm.k,UPPER(TRIM($R$91:$AM$91)),$R$92:$AM$92,0.001))),_xlpm.r*M56),0)</f>
        <v>0</v>
      </c>
      <c r="E56" s="190">
        <f t="array" ref="E56">IFERROR(_xlfn.LET(_xlpm.k,UPPER(TRIM(Q56)),_xlpm.r,_xlfn.XLOOKUP(_xlpm.k,UPPER(TRIM($R$89:$AM$89)),$R$92:$AM$92,_xlfn.XLOOKUP(_xlpm.k,UPPER(TRIM($R$90:$AM$90)),$R$92:$AM$92,_xlfn.XLOOKUP(_xlpm.k,UPPER(TRIM($R$91:$AM$91)),$R$92:$AM$92,0.001))),_xlpm.r*P56),0)</f>
        <v>0</v>
      </c>
      <c r="F56" s="192" t="s">
        <v>3693</v>
      </c>
      <c r="G56" s="2481"/>
      <c r="H56" s="2250" t="s">
        <v>13</v>
      </c>
      <c r="I56" s="2709"/>
      <c r="J56" s="2710"/>
      <c r="K56" s="2213"/>
      <c r="L56" s="2711"/>
      <c r="M56" s="2712"/>
      <c r="N56" s="2214"/>
      <c r="O56" s="2713"/>
      <c r="P56" s="2211"/>
      <c r="Q56" s="2214"/>
      <c r="R56" s="2472" t="str">
        <f t="shared" si="17"/>
        <v>25 ►</v>
      </c>
      <c r="S56" s="4806">
        <f t="shared" si="17"/>
        <v>0</v>
      </c>
      <c r="T56" s="4807"/>
      <c r="U56" s="4807"/>
      <c r="V56" s="2362">
        <v>1</v>
      </c>
      <c r="W56" s="193">
        <f t="shared" si="18"/>
        <v>0</v>
      </c>
      <c r="X56" s="194">
        <f t="shared" si="19"/>
        <v>0</v>
      </c>
      <c r="Y56" s="194" t="str">
        <f t="shared" si="29"/>
        <v/>
      </c>
      <c r="Z56" s="195">
        <f t="shared" si="37"/>
        <v>0</v>
      </c>
      <c r="AA56" s="2714">
        <f t="shared" si="20"/>
        <v>0</v>
      </c>
      <c r="AB56" s="2715">
        <f t="shared" si="21"/>
        <v>0</v>
      </c>
      <c r="AC56" s="2716" t="str">
        <f t="shared" si="30"/>
        <v/>
      </c>
      <c r="AD56" s="2717">
        <f t="shared" si="31"/>
        <v>0</v>
      </c>
      <c r="AE56" s="2271">
        <f t="shared" si="32"/>
        <v>0</v>
      </c>
      <c r="AF56" s="2272">
        <f t="shared" si="33"/>
        <v>0</v>
      </c>
      <c r="AG56" s="2273" t="str">
        <f t="shared" si="34"/>
        <v/>
      </c>
      <c r="AH56" s="2447">
        <f t="shared" si="38"/>
        <v>0</v>
      </c>
      <c r="AI56" s="2451">
        <f t="shared" si="22"/>
        <v>0</v>
      </c>
      <c r="AJ56" s="2153">
        <f t="shared" si="43"/>
        <v>0</v>
      </c>
      <c r="AK56" s="2154">
        <f t="shared" si="43"/>
        <v>0</v>
      </c>
      <c r="AL56" s="2155">
        <f t="shared" si="35"/>
        <v>0</v>
      </c>
      <c r="AM56" s="2419" t="str">
        <f t="shared" si="39"/>
        <v>OK</v>
      </c>
      <c r="AN56" s="3"/>
      <c r="AO56" s="188" t="str">
        <f t="shared" si="6"/>
        <v>►</v>
      </c>
      <c r="AP56" s="301" t="s">
        <v>571</v>
      </c>
      <c r="AQ56" s="3"/>
      <c r="AR56" s="176">
        <f t="array" ref="AR56">SUMPRODUCT(LEN(AS56:AY56))</f>
        <v>0</v>
      </c>
      <c r="AS56" s="177"/>
      <c r="AT56" s="178"/>
      <c r="AU56" s="178"/>
      <c r="AV56" s="178"/>
      <c r="AW56" s="178"/>
      <c r="AX56" s="178"/>
      <c r="AY56" s="179"/>
      <c r="AZ56" s="3"/>
      <c r="BA56" s="2954" t="str">
        <f t="shared" si="24"/>
        <v>►</v>
      </c>
      <c r="BB56" s="2946" t="str">
        <f t="shared" si="14"/>
        <v/>
      </c>
      <c r="BC56" s="2947" t="str">
        <f t="shared" si="36"/>
        <v/>
      </c>
      <c r="BD56" s="2957"/>
      <c r="BE56" s="2949" t="str">
        <f t="shared" si="15"/>
        <v xml:space="preserve"> ◄ ligne 56</v>
      </c>
      <c r="BF56" s="2946" t="str">
        <f t="shared" si="25"/>
        <v/>
      </c>
      <c r="BG56" s="2950" t="str">
        <f t="shared" si="26"/>
        <v/>
      </c>
      <c r="BH56" s="2951" t="str">
        <f>IF(LEN(TRIM(BM56))&gt;0,MAX(BH29:BH55)+1,"")</f>
        <v/>
      </c>
      <c r="BI56" s="2906" t="str">
        <f>IFERROR(INDEX(BM30:BM299,MATCH(ROW()-ROW(BM30)+1,BH30:BH299,0)),"")</f>
        <v/>
      </c>
      <c r="BJ56" s="2944"/>
      <c r="BK56" s="2937"/>
      <c r="BL56" s="2909">
        <f>BI17</f>
        <v>100</v>
      </c>
      <c r="BM56" s="2908" t="str">
        <f>IF(OR(BN55="",BL56=""),"",IF(LEN(BN55)&lt;=BL56,BN55,IFERROR(LEFT(BN55,FIND("♦",SUBSTITUTE(LEFT(BN55,BL56+1)," ","♦",LEN(LEFT(BN55,BL56+1))-LEN(SUBSTITUTE(LEFT(BN55,BL56+1)," ",""))))),LEFT(BN55,IFERROR(FIND(" ",BN55)-1,LEN(BN55))))))</f>
        <v/>
      </c>
      <c r="BN56" s="2908" t="str">
        <f t="shared" ref="BN56:BN59" si="48">IF(BM56="","",TRIM(RIGHT(BN55,LEN(BN55)-LEN(BM56))))</f>
        <v/>
      </c>
      <c r="BO56" s="2956" t="str">
        <f t="shared" si="47"/>
        <v>ligne 56 ►</v>
      </c>
      <c r="BP56" s="2945" t="str">
        <f>IF(BC56="","",IF(OR(BC56=0,BC56&lt;BI17),0,IF(BC56&gt;BI17,(BC56-BI17)&amp;" car. en trop",(BC56-BI17)&amp;" car.")))</f>
        <v/>
      </c>
      <c r="BQ56" s="2953" t="str">
        <f>IF(BC56="","",ROUNDUP(BC56/BI17,0)&amp;" ligne(s)")</f>
        <v/>
      </c>
      <c r="BR56" s="3"/>
      <c r="BS56" s="134"/>
      <c r="BT56" s="25" t="s">
        <v>3871</v>
      </c>
      <c r="BU56" s="25"/>
      <c r="BV56" s="25"/>
      <c r="BW56" s="162"/>
      <c r="BX56" s="3"/>
      <c r="BY56" s="10">
        <v>1</v>
      </c>
    </row>
    <row r="57" spans="1:77" ht="21.75" customHeight="1">
      <c r="A57" s="3">
        <v>26</v>
      </c>
      <c r="B57" s="188" t="str">
        <f t="shared" si="16"/>
        <v>►</v>
      </c>
      <c r="C57" s="2237">
        <f t="array" ref="C57">IFERROR(_xlfn.LET(_xlpm.k,UPPER(TRIM(K57)),_xlpm.r,_xlfn.XLOOKUP(_xlpm.k,UPPER(TRIM($R$89:$AM$89)),$R$92:$AM$92,_xlfn.XLOOKUP(_xlpm.k,UPPER(TRIM($R$90:$AM$90)),$R$92:$AM$92,_xlfn.XLOOKUP(_xlpm.k,UPPER(TRIM($R$91:$AM$91)),$R$92:$AM$92,0.001))),_xlpm.r*J57),0)</f>
        <v>0</v>
      </c>
      <c r="D57" s="2692">
        <f t="array" ref="D57">IFERROR(_xlfn.LET(_xlpm.k,UPPER(TRIM(N57)),_xlpm.r,_xlfn.XLOOKUP(_xlpm.k,UPPER(TRIM($R$89:$AM$89)),$R$92:$AM$92,_xlfn.XLOOKUP(_xlpm.k,UPPER(TRIM($R$90:$AM$90)),$R$92:$AM$92,_xlfn.XLOOKUP(_xlpm.k,UPPER(TRIM($R$91:$AM$91)),$R$92:$AM$92,0.001))),_xlpm.r*M57),0)</f>
        <v>0</v>
      </c>
      <c r="E57" s="190">
        <f t="array" ref="E57">IFERROR(_xlfn.LET(_xlpm.k,UPPER(TRIM(Q57)),_xlpm.r,_xlfn.XLOOKUP(_xlpm.k,UPPER(TRIM($R$89:$AM$89)),$R$92:$AM$92,_xlfn.XLOOKUP(_xlpm.k,UPPER(TRIM($R$90:$AM$90)),$R$92:$AM$92,_xlfn.XLOOKUP(_xlpm.k,UPPER(TRIM($R$91:$AM$91)),$R$92:$AM$92,0.001))),_xlpm.r*P57),0)</f>
        <v>0</v>
      </c>
      <c r="F57" s="192" t="s">
        <v>3694</v>
      </c>
      <c r="G57" s="2481"/>
      <c r="H57" s="2250" t="s">
        <v>13</v>
      </c>
      <c r="I57" s="2709"/>
      <c r="J57" s="2710"/>
      <c r="K57" s="2213"/>
      <c r="L57" s="2711"/>
      <c r="M57" s="2712"/>
      <c r="N57" s="2214"/>
      <c r="O57" s="2713"/>
      <c r="P57" s="2211"/>
      <c r="Q57" s="2214"/>
      <c r="R57" s="2472" t="str">
        <f t="shared" si="17"/>
        <v>26 ►</v>
      </c>
      <c r="S57" s="4806">
        <f t="shared" si="17"/>
        <v>0</v>
      </c>
      <c r="T57" s="4807"/>
      <c r="U57" s="4807"/>
      <c r="V57" s="2362">
        <v>1</v>
      </c>
      <c r="W57" s="193">
        <f t="shared" si="18"/>
        <v>0</v>
      </c>
      <c r="X57" s="194">
        <f t="shared" si="19"/>
        <v>0</v>
      </c>
      <c r="Y57" s="194" t="str">
        <f t="shared" si="29"/>
        <v/>
      </c>
      <c r="Z57" s="195">
        <f t="shared" si="37"/>
        <v>0</v>
      </c>
      <c r="AA57" s="2714">
        <f t="shared" si="20"/>
        <v>0</v>
      </c>
      <c r="AB57" s="2715">
        <f t="shared" si="21"/>
        <v>0</v>
      </c>
      <c r="AC57" s="2716" t="str">
        <f t="shared" si="30"/>
        <v/>
      </c>
      <c r="AD57" s="2717">
        <f t="shared" si="31"/>
        <v>0</v>
      </c>
      <c r="AE57" s="2271">
        <f t="shared" si="32"/>
        <v>0</v>
      </c>
      <c r="AF57" s="2272">
        <f t="shared" si="33"/>
        <v>0</v>
      </c>
      <c r="AG57" s="2273" t="str">
        <f t="shared" si="34"/>
        <v/>
      </c>
      <c r="AH57" s="2447">
        <f t="shared" si="38"/>
        <v>0</v>
      </c>
      <c r="AI57" s="2451">
        <f t="shared" si="22"/>
        <v>0</v>
      </c>
      <c r="AJ57" s="2153">
        <f t="shared" si="43"/>
        <v>0</v>
      </c>
      <c r="AK57" s="2154">
        <f t="shared" si="43"/>
        <v>0</v>
      </c>
      <c r="AL57" s="2155">
        <f t="shared" si="35"/>
        <v>0</v>
      </c>
      <c r="AM57" s="2419" t="str">
        <f t="shared" si="39"/>
        <v>OK</v>
      </c>
      <c r="AN57" s="3"/>
      <c r="AO57" s="188" t="str">
        <f t="shared" si="6"/>
        <v>►</v>
      </c>
      <c r="AP57" s="305" t="s">
        <v>590</v>
      </c>
      <c r="AQ57" s="3"/>
      <c r="AR57" s="176">
        <f t="array" ref="AR57">SUMPRODUCT(LEN(AS57:AY57))</f>
        <v>0</v>
      </c>
      <c r="AS57" s="177"/>
      <c r="AT57" s="178"/>
      <c r="AU57" s="178"/>
      <c r="AV57" s="178"/>
      <c r="AW57" s="178"/>
      <c r="AX57" s="178"/>
      <c r="AY57" s="179"/>
      <c r="AZ57" s="3"/>
      <c r="BA57" s="2954" t="str">
        <f t="shared" si="24"/>
        <v>►</v>
      </c>
      <c r="BB57" s="2946" t="str">
        <f t="shared" si="14"/>
        <v/>
      </c>
      <c r="BC57" s="2947" t="str">
        <f t="shared" si="36"/>
        <v/>
      </c>
      <c r="BD57" s="2957"/>
      <c r="BE57" s="2955" t="str">
        <f t="shared" si="15"/>
        <v xml:space="preserve"> ◄ ligne 57</v>
      </c>
      <c r="BF57" s="2946" t="str">
        <f t="shared" si="25"/>
        <v/>
      </c>
      <c r="BG57" s="2950" t="str">
        <f t="shared" si="26"/>
        <v/>
      </c>
      <c r="BH57" s="2951" t="str">
        <f>IF(LEN(TRIM(BM57))&gt;0,MAX(BH29:BH56)+1,"")</f>
        <v/>
      </c>
      <c r="BI57" s="2906" t="str">
        <f>IFERROR(INDEX(BM30:BM299,MATCH(ROW()-ROW(BM30)+1,BH30:BH299,0)),"")</f>
        <v/>
      </c>
      <c r="BJ57" s="2944"/>
      <c r="BK57" s="2937"/>
      <c r="BL57" s="2907"/>
      <c r="BM57" s="2908" t="str">
        <f>IF(OR(BN56="",BL56=""),"",IF(LEN(BN56)&lt;=BL56,BN56,IFERROR(LEFT(BN56,FIND("♦",SUBSTITUTE(LEFT(BN56,BL56+1)," ","♦",LEN(LEFT(BN56,BL56+1))-LEN(SUBSTITUTE(LEFT(BN56,BL56+1)," ",""))))),LEFT(BN56,IFERROR(FIND(" ",BN56)-1,LEN(BN56))))))</f>
        <v/>
      </c>
      <c r="BN57" s="2908" t="str">
        <f t="shared" si="48"/>
        <v/>
      </c>
      <c r="BO57" s="2956" t="str">
        <f t="shared" si="47"/>
        <v>ligne 57 ►</v>
      </c>
      <c r="BP57" s="2945" t="str">
        <f>IF(BC57="","",IF(OR(BC57=0,BC57&lt;BI17),0,IF(BC57&gt;BI17,(BC57-BI17)&amp;" car. en trop",(BC57-BI17)&amp;" car.")))</f>
        <v/>
      </c>
      <c r="BQ57" s="2953" t="str">
        <f>IF(BC57="","",ROUNDUP(BC57/BI17,0)&amp;" ligne(s)")</f>
        <v/>
      </c>
      <c r="BR57" s="3"/>
      <c r="BS57" s="134"/>
      <c r="BT57" s="25" t="s">
        <v>3870</v>
      </c>
      <c r="BU57" s="25"/>
      <c r="BV57" s="25"/>
      <c r="BW57" s="162"/>
      <c r="BX57" s="3"/>
      <c r="BY57" s="10">
        <v>1</v>
      </c>
    </row>
    <row r="58" spans="1:77" ht="21.75" customHeight="1">
      <c r="A58" s="3">
        <v>27</v>
      </c>
      <c r="B58" s="188" t="str">
        <f t="shared" si="16"/>
        <v>►</v>
      </c>
      <c r="C58" s="2237">
        <f t="array" ref="C58">IFERROR(_xlfn.LET(_xlpm.k,UPPER(TRIM(K58)),_xlpm.r,_xlfn.XLOOKUP(_xlpm.k,UPPER(TRIM($R$89:$AM$89)),$R$92:$AM$92,_xlfn.XLOOKUP(_xlpm.k,UPPER(TRIM($R$90:$AM$90)),$R$92:$AM$92,_xlfn.XLOOKUP(_xlpm.k,UPPER(TRIM($R$91:$AM$91)),$R$92:$AM$92,0.001))),_xlpm.r*J58),0)</f>
        <v>0</v>
      </c>
      <c r="D58" s="2692">
        <f t="array" ref="D58">IFERROR(_xlfn.LET(_xlpm.k,UPPER(TRIM(N58)),_xlpm.r,_xlfn.XLOOKUP(_xlpm.k,UPPER(TRIM($R$89:$AM$89)),$R$92:$AM$92,_xlfn.XLOOKUP(_xlpm.k,UPPER(TRIM($R$90:$AM$90)),$R$92:$AM$92,_xlfn.XLOOKUP(_xlpm.k,UPPER(TRIM($R$91:$AM$91)),$R$92:$AM$92,0.001))),_xlpm.r*M58),0)</f>
        <v>0</v>
      </c>
      <c r="E58" s="190">
        <f t="array" ref="E58">IFERROR(_xlfn.LET(_xlpm.k,UPPER(TRIM(Q58)),_xlpm.r,_xlfn.XLOOKUP(_xlpm.k,UPPER(TRIM($R$89:$AM$89)),$R$92:$AM$92,_xlfn.XLOOKUP(_xlpm.k,UPPER(TRIM($R$90:$AM$90)),$R$92:$AM$92,_xlfn.XLOOKUP(_xlpm.k,UPPER(TRIM($R$91:$AM$91)),$R$92:$AM$92,0.001))),_xlpm.r*P58),0)</f>
        <v>0</v>
      </c>
      <c r="F58" s="192" t="s">
        <v>3695</v>
      </c>
      <c r="G58" s="2481"/>
      <c r="H58" s="2250" t="s">
        <v>13</v>
      </c>
      <c r="I58" s="2709"/>
      <c r="J58" s="2710"/>
      <c r="K58" s="2213"/>
      <c r="L58" s="2711"/>
      <c r="M58" s="2712"/>
      <c r="N58" s="2214"/>
      <c r="O58" s="2713"/>
      <c r="P58" s="2211"/>
      <c r="Q58" s="2214"/>
      <c r="R58" s="2472" t="str">
        <f t="shared" si="17"/>
        <v>27 ►</v>
      </c>
      <c r="S58" s="4806">
        <f t="shared" si="17"/>
        <v>0</v>
      </c>
      <c r="T58" s="4807"/>
      <c r="U58" s="4807"/>
      <c r="V58" s="2362">
        <v>1</v>
      </c>
      <c r="W58" s="193">
        <f t="shared" si="18"/>
        <v>0</v>
      </c>
      <c r="X58" s="194">
        <f t="shared" si="19"/>
        <v>0</v>
      </c>
      <c r="Y58" s="194" t="str">
        <f t="shared" si="29"/>
        <v/>
      </c>
      <c r="Z58" s="195">
        <f t="shared" si="37"/>
        <v>0</v>
      </c>
      <c r="AA58" s="2714">
        <f t="shared" si="20"/>
        <v>0</v>
      </c>
      <c r="AB58" s="2715">
        <f t="shared" si="21"/>
        <v>0</v>
      </c>
      <c r="AC58" s="2716" t="str">
        <f t="shared" si="30"/>
        <v/>
      </c>
      <c r="AD58" s="2717">
        <f t="shared" si="31"/>
        <v>0</v>
      </c>
      <c r="AE58" s="2271">
        <f t="shared" si="32"/>
        <v>0</v>
      </c>
      <c r="AF58" s="2272">
        <f t="shared" si="33"/>
        <v>0</v>
      </c>
      <c r="AG58" s="2273" t="str">
        <f t="shared" si="34"/>
        <v/>
      </c>
      <c r="AH58" s="2447">
        <f t="shared" si="38"/>
        <v>0</v>
      </c>
      <c r="AI58" s="2451">
        <f t="shared" si="22"/>
        <v>0</v>
      </c>
      <c r="AJ58" s="2153">
        <f t="shared" si="43"/>
        <v>0</v>
      </c>
      <c r="AK58" s="2154">
        <f t="shared" si="43"/>
        <v>0</v>
      </c>
      <c r="AL58" s="2155">
        <f t="shared" si="35"/>
        <v>0</v>
      </c>
      <c r="AM58" s="2419" t="str">
        <f t="shared" si="39"/>
        <v>OK</v>
      </c>
      <c r="AN58" s="3"/>
      <c r="AO58" s="188" t="str">
        <f t="shared" si="6"/>
        <v>►</v>
      </c>
      <c r="AP58" s="2418"/>
      <c r="AQ58" s="3"/>
      <c r="AR58" s="176">
        <f t="array" ref="AR58">SUMPRODUCT(LEN(AS58:AY58))</f>
        <v>0</v>
      </c>
      <c r="AS58" s="177"/>
      <c r="AT58" s="178"/>
      <c r="AU58" s="178"/>
      <c r="AV58" s="178"/>
      <c r="AW58" s="178"/>
      <c r="AX58" s="178"/>
      <c r="AY58" s="179"/>
      <c r="AZ58" s="3"/>
      <c r="BA58" s="2954" t="str">
        <f t="shared" si="24"/>
        <v>►</v>
      </c>
      <c r="BB58" s="2946" t="str">
        <f t="shared" si="14"/>
        <v/>
      </c>
      <c r="BC58" s="2947" t="str">
        <f t="shared" si="36"/>
        <v/>
      </c>
      <c r="BD58" s="2957"/>
      <c r="BE58" s="2949" t="str">
        <f t="shared" si="15"/>
        <v xml:space="preserve"> ◄ ligne 58</v>
      </c>
      <c r="BF58" s="2946" t="str">
        <f t="shared" si="25"/>
        <v/>
      </c>
      <c r="BG58" s="2950" t="str">
        <f t="shared" si="26"/>
        <v/>
      </c>
      <c r="BH58" s="2951" t="str">
        <f>IF(LEN(TRIM(BM58))&gt;0,MAX(BH29:BH57)+1,"")</f>
        <v/>
      </c>
      <c r="BI58" s="2906" t="str">
        <f>IFERROR(INDEX(BM30:BM299,MATCH(ROW()-ROW(BM30)+1,BH30:BH299,0)),"")</f>
        <v/>
      </c>
      <c r="BJ58" s="2944"/>
      <c r="BK58" s="2937"/>
      <c r="BL58" s="2958"/>
      <c r="BM58" s="2908" t="str">
        <f>IF(OR(BN57="",BL56=""),"",IF(LEN(BN57)&lt;=BL56,BN57,IFERROR(LEFT(BN57,FIND("♦",SUBSTITUTE(LEFT(BN57,BL56+1)," ","♦",LEN(LEFT(BN57,BL56+1))-LEN(SUBSTITUTE(LEFT(BN57,BL56+1)," ",""))))),LEFT(BN57,IFERROR(FIND(" ",BN57)-1,LEN(BN57))))))</f>
        <v/>
      </c>
      <c r="BN58" s="2908" t="str">
        <f t="shared" si="48"/>
        <v/>
      </c>
      <c r="BO58" s="2956" t="str">
        <f t="shared" si="47"/>
        <v>ligne 58 ►</v>
      </c>
      <c r="BP58" s="2945" t="str">
        <f>IF(BC58="","",IF(OR(BC58=0,BC58&lt;BI17),0,IF(BC58&gt;BI17,(BC58-BI17)&amp;" car. en trop",(BC58-BI17)&amp;" car.")))</f>
        <v/>
      </c>
      <c r="BQ58" s="2953" t="str">
        <f>IF(BC58="","",ROUNDUP(BC58/BI17,0)&amp;" ligne(s)")</f>
        <v/>
      </c>
      <c r="BR58" s="3"/>
      <c r="BS58" s="134"/>
      <c r="BT58" s="25"/>
      <c r="BU58" s="25"/>
      <c r="BV58" s="25"/>
      <c r="BW58" s="162"/>
      <c r="BX58" s="3"/>
      <c r="BY58" s="10">
        <v>1</v>
      </c>
    </row>
    <row r="59" spans="1:77" ht="21.75" customHeight="1">
      <c r="A59" s="3">
        <v>28</v>
      </c>
      <c r="B59" s="188" t="str">
        <f t="shared" si="16"/>
        <v>►</v>
      </c>
      <c r="C59" s="2237">
        <f t="array" ref="C59">IFERROR(_xlfn.LET(_xlpm.k,UPPER(TRIM(K59)),_xlpm.r,_xlfn.XLOOKUP(_xlpm.k,UPPER(TRIM($R$89:$AM$89)),$R$92:$AM$92,_xlfn.XLOOKUP(_xlpm.k,UPPER(TRIM($R$90:$AM$90)),$R$92:$AM$92,_xlfn.XLOOKUP(_xlpm.k,UPPER(TRIM($R$91:$AM$91)),$R$92:$AM$92,0.001))),_xlpm.r*J59),0)</f>
        <v>0</v>
      </c>
      <c r="D59" s="2692">
        <f t="array" ref="D59">IFERROR(_xlfn.LET(_xlpm.k,UPPER(TRIM(N59)),_xlpm.r,_xlfn.XLOOKUP(_xlpm.k,UPPER(TRIM($R$89:$AM$89)),$R$92:$AM$92,_xlfn.XLOOKUP(_xlpm.k,UPPER(TRIM($R$90:$AM$90)),$R$92:$AM$92,_xlfn.XLOOKUP(_xlpm.k,UPPER(TRIM($R$91:$AM$91)),$R$92:$AM$92,0.001))),_xlpm.r*M59),0)</f>
        <v>0</v>
      </c>
      <c r="E59" s="190">
        <f t="array" ref="E59">IFERROR(_xlfn.LET(_xlpm.k,UPPER(TRIM(Q59)),_xlpm.r,_xlfn.XLOOKUP(_xlpm.k,UPPER(TRIM($R$89:$AM$89)),$R$92:$AM$92,_xlfn.XLOOKUP(_xlpm.k,UPPER(TRIM($R$90:$AM$90)),$R$92:$AM$92,_xlfn.XLOOKUP(_xlpm.k,UPPER(TRIM($R$91:$AM$91)),$R$92:$AM$92,0.001))),_xlpm.r*P59),0)</f>
        <v>0</v>
      </c>
      <c r="F59" s="192" t="s">
        <v>3696</v>
      </c>
      <c r="G59" s="2481"/>
      <c r="H59" s="2250" t="s">
        <v>13</v>
      </c>
      <c r="I59" s="2709"/>
      <c r="J59" s="2710"/>
      <c r="K59" s="2213"/>
      <c r="L59" s="2711"/>
      <c r="M59" s="2712"/>
      <c r="N59" s="2214"/>
      <c r="O59" s="2713"/>
      <c r="P59" s="2211"/>
      <c r="Q59" s="2214"/>
      <c r="R59" s="2472" t="str">
        <f t="shared" si="17"/>
        <v>28 ►</v>
      </c>
      <c r="S59" s="4806">
        <f t="shared" si="17"/>
        <v>0</v>
      </c>
      <c r="T59" s="4807"/>
      <c r="U59" s="4807"/>
      <c r="V59" s="2362">
        <v>1</v>
      </c>
      <c r="W59" s="193">
        <f t="shared" si="18"/>
        <v>0</v>
      </c>
      <c r="X59" s="194">
        <f t="shared" si="19"/>
        <v>0</v>
      </c>
      <c r="Y59" s="194" t="str">
        <f t="shared" si="29"/>
        <v/>
      </c>
      <c r="Z59" s="195">
        <f t="shared" si="37"/>
        <v>0</v>
      </c>
      <c r="AA59" s="2714">
        <f t="shared" si="20"/>
        <v>0</v>
      </c>
      <c r="AB59" s="2715">
        <f t="shared" si="21"/>
        <v>0</v>
      </c>
      <c r="AC59" s="2716" t="str">
        <f t="shared" si="30"/>
        <v/>
      </c>
      <c r="AD59" s="2717">
        <f t="shared" si="31"/>
        <v>0</v>
      </c>
      <c r="AE59" s="2271">
        <f t="shared" si="32"/>
        <v>0</v>
      </c>
      <c r="AF59" s="2272">
        <f t="shared" si="33"/>
        <v>0</v>
      </c>
      <c r="AG59" s="2273" t="str">
        <f t="shared" si="34"/>
        <v/>
      </c>
      <c r="AH59" s="2447">
        <f t="shared" si="38"/>
        <v>0</v>
      </c>
      <c r="AI59" s="2451">
        <f t="shared" si="22"/>
        <v>0</v>
      </c>
      <c r="AJ59" s="2153">
        <f t="shared" si="43"/>
        <v>0</v>
      </c>
      <c r="AK59" s="2154">
        <f t="shared" si="43"/>
        <v>0</v>
      </c>
      <c r="AL59" s="2155">
        <f t="shared" si="35"/>
        <v>0</v>
      </c>
      <c r="AM59" s="2419" t="str">
        <f t="shared" si="39"/>
        <v>OK</v>
      </c>
      <c r="AN59" s="3"/>
      <c r="AO59" s="188" t="str">
        <f t="shared" si="6"/>
        <v>►</v>
      </c>
      <c r="AP59" s="2418"/>
      <c r="AQ59" s="3"/>
      <c r="AR59" s="176">
        <f t="array" ref="AR59">SUMPRODUCT(LEN(AS59:AY59))</f>
        <v>0</v>
      </c>
      <c r="AS59" s="177"/>
      <c r="AT59" s="178"/>
      <c r="AU59" s="178"/>
      <c r="AV59" s="178"/>
      <c r="AW59" s="178"/>
      <c r="AX59" s="178"/>
      <c r="AY59" s="179"/>
      <c r="AZ59" s="3"/>
      <c r="BA59" s="2954" t="str">
        <f t="shared" si="24"/>
        <v>►</v>
      </c>
      <c r="BB59" s="2946" t="str">
        <f t="shared" si="14"/>
        <v/>
      </c>
      <c r="BC59" s="2947" t="str">
        <f t="shared" si="36"/>
        <v/>
      </c>
      <c r="BD59" s="2957"/>
      <c r="BE59" s="2955" t="str">
        <f t="shared" si="15"/>
        <v xml:space="preserve"> ◄ ligne 59</v>
      </c>
      <c r="BF59" s="2946" t="str">
        <f t="shared" si="25"/>
        <v/>
      </c>
      <c r="BG59" s="2950" t="str">
        <f t="shared" si="26"/>
        <v/>
      </c>
      <c r="BH59" s="2951" t="str">
        <f>IF(LEN(TRIM(BM59))&gt;0,MAX(BH29:BH58)+1,"")</f>
        <v/>
      </c>
      <c r="BI59" s="2906" t="str">
        <f>IFERROR(INDEX(BM30:BM299,MATCH(ROW()-ROW(BM30)+1,BH30:BH299,0)),"")</f>
        <v/>
      </c>
      <c r="BJ59" s="2944"/>
      <c r="BK59" s="2937"/>
      <c r="BL59" s="2959"/>
      <c r="BM59" s="2908" t="str">
        <f>IF(OR(BN58="",BL56=""),"",IF(LEN(BN58)&lt;=BL56,BN58,IFERROR(LEFT(BN58,FIND("♦",SUBSTITUTE(LEFT(BN58,BL56+1)," ","♦",LEN(LEFT(BN58,BL56+1))-LEN(SUBSTITUTE(LEFT(BN58,BL56+1)," ",""))))),LEFT(BN58,IFERROR(FIND(" ",BN58)-1,LEN(BN58))))))</f>
        <v/>
      </c>
      <c r="BN59" s="2908" t="str">
        <f t="shared" si="48"/>
        <v/>
      </c>
      <c r="BO59" s="2956" t="str">
        <f t="shared" si="47"/>
        <v>ligne 59 ►</v>
      </c>
      <c r="BP59" s="2945" t="str">
        <f>IF(BC59="","",IF(OR(BC59=0,BC59&lt;BI17),0,IF(BC59&gt;BI17,(BC59-BI17)&amp;" car. en trop",(BC59-BI17)&amp;" car.")))</f>
        <v/>
      </c>
      <c r="BQ59" s="2953" t="str">
        <f>IF(BC59="","",ROUNDUP(BC59/BI17,0)&amp;" ligne(s)")</f>
        <v/>
      </c>
      <c r="BR59" s="3"/>
      <c r="BS59" s="134"/>
      <c r="BT59" s="2197" t="s">
        <v>3615</v>
      </c>
      <c r="BU59" s="97" t="s">
        <v>3867</v>
      </c>
      <c r="BV59" s="25"/>
      <c r="BW59" s="162"/>
      <c r="BX59" s="3"/>
      <c r="BY59" s="10">
        <v>1</v>
      </c>
    </row>
    <row r="60" spans="1:77" ht="21.75" customHeight="1">
      <c r="A60" s="3">
        <v>29</v>
      </c>
      <c r="B60" s="188" t="str">
        <f t="shared" si="16"/>
        <v>►</v>
      </c>
      <c r="C60" s="2237">
        <f t="array" ref="C60">IFERROR(_xlfn.LET(_xlpm.k,UPPER(TRIM(K60)),_xlpm.r,_xlfn.XLOOKUP(_xlpm.k,UPPER(TRIM($R$89:$AM$89)),$R$92:$AM$92,_xlfn.XLOOKUP(_xlpm.k,UPPER(TRIM($R$90:$AM$90)),$R$92:$AM$92,_xlfn.XLOOKUP(_xlpm.k,UPPER(TRIM($R$91:$AM$91)),$R$92:$AM$92,0.001))),_xlpm.r*J60),0)</f>
        <v>0</v>
      </c>
      <c r="D60" s="2692">
        <f t="array" ref="D60">IFERROR(_xlfn.LET(_xlpm.k,UPPER(TRIM(N60)),_xlpm.r,_xlfn.XLOOKUP(_xlpm.k,UPPER(TRIM($R$89:$AM$89)),$R$92:$AM$92,_xlfn.XLOOKUP(_xlpm.k,UPPER(TRIM($R$90:$AM$90)),$R$92:$AM$92,_xlfn.XLOOKUP(_xlpm.k,UPPER(TRIM($R$91:$AM$91)),$R$92:$AM$92,0.001))),_xlpm.r*M60),0)</f>
        <v>0</v>
      </c>
      <c r="E60" s="190">
        <f t="array" ref="E60">IFERROR(_xlfn.LET(_xlpm.k,UPPER(TRIM(Q60)),_xlpm.r,_xlfn.XLOOKUP(_xlpm.k,UPPER(TRIM($R$89:$AM$89)),$R$92:$AM$92,_xlfn.XLOOKUP(_xlpm.k,UPPER(TRIM($R$90:$AM$90)),$R$92:$AM$92,_xlfn.XLOOKUP(_xlpm.k,UPPER(TRIM($R$91:$AM$91)),$R$92:$AM$92,0.001))),_xlpm.r*P60),0)</f>
        <v>0</v>
      </c>
      <c r="F60" s="192" t="s">
        <v>3697</v>
      </c>
      <c r="G60" s="2481"/>
      <c r="H60" s="2250" t="s">
        <v>13</v>
      </c>
      <c r="I60" s="2709"/>
      <c r="J60" s="2710"/>
      <c r="K60" s="2213"/>
      <c r="L60" s="2711"/>
      <c r="M60" s="2712"/>
      <c r="N60" s="2214"/>
      <c r="O60" s="2713"/>
      <c r="P60" s="2211"/>
      <c r="Q60" s="2214"/>
      <c r="R60" s="2472" t="str">
        <f t="shared" si="17"/>
        <v>29 ►</v>
      </c>
      <c r="S60" s="4806">
        <f t="shared" si="17"/>
        <v>0</v>
      </c>
      <c r="T60" s="4807"/>
      <c r="U60" s="4807"/>
      <c r="V60" s="2362">
        <v>1</v>
      </c>
      <c r="W60" s="193">
        <f t="shared" si="18"/>
        <v>0</v>
      </c>
      <c r="X60" s="194">
        <f t="shared" si="19"/>
        <v>0</v>
      </c>
      <c r="Y60" s="194" t="str">
        <f t="shared" si="29"/>
        <v/>
      </c>
      <c r="Z60" s="195">
        <f t="shared" si="37"/>
        <v>0</v>
      </c>
      <c r="AA60" s="2714">
        <f t="shared" si="20"/>
        <v>0</v>
      </c>
      <c r="AB60" s="2715">
        <f t="shared" si="21"/>
        <v>0</v>
      </c>
      <c r="AC60" s="2716" t="str">
        <f t="shared" si="30"/>
        <v/>
      </c>
      <c r="AD60" s="2717">
        <f t="shared" si="31"/>
        <v>0</v>
      </c>
      <c r="AE60" s="2271">
        <f t="shared" si="32"/>
        <v>0</v>
      </c>
      <c r="AF60" s="2272">
        <f t="shared" si="33"/>
        <v>0</v>
      </c>
      <c r="AG60" s="2273" t="str">
        <f t="shared" si="34"/>
        <v/>
      </c>
      <c r="AH60" s="2447">
        <f t="shared" si="38"/>
        <v>0</v>
      </c>
      <c r="AI60" s="2451">
        <f t="shared" si="22"/>
        <v>0</v>
      </c>
      <c r="AJ60" s="2153">
        <f t="shared" si="43"/>
        <v>0</v>
      </c>
      <c r="AK60" s="2154">
        <f t="shared" si="43"/>
        <v>0</v>
      </c>
      <c r="AL60" s="2155">
        <f t="shared" si="35"/>
        <v>0</v>
      </c>
      <c r="AM60" s="2419" t="str">
        <f t="shared" si="39"/>
        <v>OK</v>
      </c>
      <c r="AN60" s="3"/>
      <c r="AO60" s="188" t="str">
        <f t="shared" si="6"/>
        <v>►</v>
      </c>
      <c r="AP60" s="2418"/>
      <c r="AQ60" s="3"/>
      <c r="AR60" s="176">
        <f t="array" ref="AR60">SUMPRODUCT(LEN(AS60:AY60))</f>
        <v>0</v>
      </c>
      <c r="AS60" s="177"/>
      <c r="AT60" s="178"/>
      <c r="AU60" s="178"/>
      <c r="AV60" s="178"/>
      <c r="AW60" s="178"/>
      <c r="AX60" s="178"/>
      <c r="AY60" s="179"/>
      <c r="AZ60" s="3"/>
      <c r="BA60" s="2954" t="str">
        <f t="shared" si="24"/>
        <v>►</v>
      </c>
      <c r="BB60" s="2946" t="str">
        <f t="shared" si="14"/>
        <v/>
      </c>
      <c r="BC60" s="2947" t="str">
        <f t="shared" si="36"/>
        <v/>
      </c>
      <c r="BD60" s="2957"/>
      <c r="BE60" s="2949" t="str">
        <f t="shared" si="15"/>
        <v xml:space="preserve"> ◄ ligne 60</v>
      </c>
      <c r="BF60" s="2946" t="str">
        <f t="shared" si="25"/>
        <v/>
      </c>
      <c r="BG60" s="2950" t="str">
        <f t="shared" si="26"/>
        <v/>
      </c>
      <c r="BH60" s="2951">
        <f>IF(LEN(TRIM(BM60))&gt;0,MAX(BH29:BH59)+1,"")</f>
        <v>4</v>
      </c>
      <c r="BI60" s="2906" t="str">
        <f>IFERROR(INDEX(BM30:BM299,MATCH(ROW()-ROW(BM30)+1,BH30:BH299,0)),"")</f>
        <v/>
      </c>
      <c r="BJ60" s="2944"/>
      <c r="BK60" s="2937"/>
      <c r="BL60" s="2370" t="str">
        <f>(SUBSTITUTE(SUBSTITUTE(BD35,CHAR(13)&amp;CHAR(10),"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0" s="2960" t="str">
        <f>IF(OR(BL61="",BL62=""),"",IF(LEN(BL61)&lt;=BL62,BL61,IFERROR(LEFT(BL61,FIND("♦",SUBSTITUTE(LEFT(BL61,BL62+1)," ","♦",LEN(LEFT(BL61,BL62+1))-LEN(SUBSTITUTE(LEFT(BL61,BL62+1)," ",""))))),LEFT(BL61,IFERROR(FIND(" ",BL61)-1,LEN(BL61))))))</f>
        <v xml:space="preserve">1 Coupez la viande en cubes d’environ 4 cm et mettez-la dans un grand saladier Ajoutez-y les oignons </v>
      </c>
      <c r="BN60" s="2961" t="str">
        <f>IF(BM60="","",TRIM(RIGHT(BL61,LEN(BL61)-LEN(BM60))))</f>
        <v>coupés en rondelles les carottes coupées en rondelles les lardons l’ail émincé et le bouquet garni Versez le vin rouge sur le tout et laissez mariner au frais pendant 24 heures</v>
      </c>
      <c r="BO60" s="2952" t="str">
        <f>BE35</f>
        <v xml:space="preserve"> ◄ ligne 35</v>
      </c>
      <c r="BP60" s="2945" t="str">
        <f>IF(BC60="","",IF(OR(BC60=0,BC60&lt;BI17),0,IF(BC60&gt;BI17,(BC60-BI17)&amp;" car. en trop",(BC60-BI17)&amp;" car.")))</f>
        <v/>
      </c>
      <c r="BQ60" s="2953" t="str">
        <f>IF(BC60="","",ROUNDUP(BC60/BI17,0)&amp;" ligne(s)")</f>
        <v/>
      </c>
      <c r="BR60" s="3"/>
      <c r="BS60" s="134"/>
      <c r="BT60" s="2193" t="s">
        <v>867</v>
      </c>
      <c r="BU60" s="97" t="s">
        <v>3868</v>
      </c>
      <c r="BV60" s="25"/>
      <c r="BW60" s="162"/>
      <c r="BX60" s="3"/>
      <c r="BY60" s="10">
        <v>1</v>
      </c>
    </row>
    <row r="61" spans="1:77" ht="21.75" customHeight="1">
      <c r="A61" s="3">
        <v>30</v>
      </c>
      <c r="B61" s="188" t="str">
        <f t="shared" si="16"/>
        <v>►</v>
      </c>
      <c r="C61" s="2237">
        <f t="array" ref="C61">IFERROR(_xlfn.LET(_xlpm.k,UPPER(TRIM(K61)),_xlpm.r,_xlfn.XLOOKUP(_xlpm.k,UPPER(TRIM($R$89:$AM$89)),$R$92:$AM$92,_xlfn.XLOOKUP(_xlpm.k,UPPER(TRIM($R$90:$AM$90)),$R$92:$AM$92,_xlfn.XLOOKUP(_xlpm.k,UPPER(TRIM($R$91:$AM$91)),$R$92:$AM$92,0.001))),_xlpm.r*J61),0)</f>
        <v>0</v>
      </c>
      <c r="D61" s="2692">
        <f t="array" ref="D61">IFERROR(_xlfn.LET(_xlpm.k,UPPER(TRIM(N61)),_xlpm.r,_xlfn.XLOOKUP(_xlpm.k,UPPER(TRIM($R$89:$AM$89)),$R$92:$AM$92,_xlfn.XLOOKUP(_xlpm.k,UPPER(TRIM($R$90:$AM$90)),$R$92:$AM$92,_xlfn.XLOOKUP(_xlpm.k,UPPER(TRIM($R$91:$AM$91)),$R$92:$AM$92,0.001))),_xlpm.r*M61),0)</f>
        <v>0</v>
      </c>
      <c r="E61" s="190">
        <f t="array" ref="E61">IFERROR(_xlfn.LET(_xlpm.k,UPPER(TRIM(Q61)),_xlpm.r,_xlfn.XLOOKUP(_xlpm.k,UPPER(TRIM($R$89:$AM$89)),$R$92:$AM$92,_xlfn.XLOOKUP(_xlpm.k,UPPER(TRIM($R$90:$AM$90)),$R$92:$AM$92,_xlfn.XLOOKUP(_xlpm.k,UPPER(TRIM($R$91:$AM$91)),$R$92:$AM$92,0.001))),_xlpm.r*P61),0)</f>
        <v>0</v>
      </c>
      <c r="F61" s="192" t="s">
        <v>3698</v>
      </c>
      <c r="G61" s="2481"/>
      <c r="H61" s="2250" t="s">
        <v>13</v>
      </c>
      <c r="I61" s="2709"/>
      <c r="J61" s="2710"/>
      <c r="K61" s="2213"/>
      <c r="L61" s="2711"/>
      <c r="M61" s="2712"/>
      <c r="N61" s="2214"/>
      <c r="O61" s="2713"/>
      <c r="P61" s="2211"/>
      <c r="Q61" s="2214"/>
      <c r="R61" s="2472" t="str">
        <f t="shared" si="17"/>
        <v>30 ►</v>
      </c>
      <c r="S61" s="4806">
        <f t="shared" si="17"/>
        <v>0</v>
      </c>
      <c r="T61" s="4807"/>
      <c r="U61" s="4807"/>
      <c r="V61" s="2362">
        <v>1</v>
      </c>
      <c r="W61" s="193">
        <f t="shared" si="18"/>
        <v>0</v>
      </c>
      <c r="X61" s="194">
        <f t="shared" si="19"/>
        <v>0</v>
      </c>
      <c r="Y61" s="194" t="str">
        <f t="shared" si="29"/>
        <v/>
      </c>
      <c r="Z61" s="195">
        <f t="shared" si="37"/>
        <v>0</v>
      </c>
      <c r="AA61" s="2714">
        <f t="shared" si="20"/>
        <v>0</v>
      </c>
      <c r="AB61" s="2715">
        <f t="shared" si="21"/>
        <v>0</v>
      </c>
      <c r="AC61" s="2716" t="str">
        <f t="shared" si="30"/>
        <v/>
      </c>
      <c r="AD61" s="2717">
        <f t="shared" si="31"/>
        <v>0</v>
      </c>
      <c r="AE61" s="2271">
        <f t="shared" si="32"/>
        <v>0</v>
      </c>
      <c r="AF61" s="2272">
        <f t="shared" si="33"/>
        <v>0</v>
      </c>
      <c r="AG61" s="2273" t="str">
        <f t="shared" si="34"/>
        <v/>
      </c>
      <c r="AH61" s="2447">
        <f t="shared" si="38"/>
        <v>0</v>
      </c>
      <c r="AI61" s="2451">
        <f t="shared" si="22"/>
        <v>0</v>
      </c>
      <c r="AJ61" s="2153">
        <f t="shared" si="43"/>
        <v>0</v>
      </c>
      <c r="AK61" s="2154">
        <f t="shared" si="43"/>
        <v>0</v>
      </c>
      <c r="AL61" s="2155">
        <f t="shared" si="35"/>
        <v>0</v>
      </c>
      <c r="AM61" s="2419" t="str">
        <f t="shared" si="39"/>
        <v>OK</v>
      </c>
      <c r="AN61" s="3"/>
      <c r="AO61" s="188" t="str">
        <f t="shared" si="6"/>
        <v>►</v>
      </c>
      <c r="AP61" s="2418"/>
      <c r="AQ61" s="3"/>
      <c r="AR61" s="176">
        <f t="array" ref="AR61">SUMPRODUCT(LEN(AS61:AY61))</f>
        <v>0</v>
      </c>
      <c r="AS61" s="177"/>
      <c r="AT61" s="178"/>
      <c r="AU61" s="178"/>
      <c r="AV61" s="178"/>
      <c r="AW61" s="178"/>
      <c r="AX61" s="178"/>
      <c r="AY61" s="179"/>
      <c r="AZ61" s="3"/>
      <c r="BA61" s="2954" t="str">
        <f t="shared" si="24"/>
        <v>►</v>
      </c>
      <c r="BB61" s="2946" t="str">
        <f t="shared" si="14"/>
        <v/>
      </c>
      <c r="BC61" s="2947" t="str">
        <f t="shared" si="36"/>
        <v/>
      </c>
      <c r="BD61" s="2957"/>
      <c r="BE61" s="2955" t="str">
        <f t="shared" si="15"/>
        <v xml:space="preserve"> ◄ ligne 61</v>
      </c>
      <c r="BF61" s="2946" t="str">
        <f t="shared" si="25"/>
        <v/>
      </c>
      <c r="BG61" s="2950" t="str">
        <f t="shared" si="26"/>
        <v/>
      </c>
      <c r="BH61" s="2951">
        <f>IF(LEN(TRIM(BM61))&gt;0,MAX(BH29:BH60)+1,"")</f>
        <v>5</v>
      </c>
      <c r="BI61" s="2906" t="str">
        <f>IFERROR(INDEX(BM30:BM299,MATCH(ROW()-ROW(BM30)+1,BH30:BH299,0)),"")</f>
        <v/>
      </c>
      <c r="BJ61" s="2944"/>
      <c r="BK61" s="2937"/>
      <c r="BL61" s="2960" t="str">
        <f>TRIM(SUBSTITUTE(SUBSTITUTE(SUBSTITUTE(SUBSTITUTE(IF(OR(LEFT(BL60,1)="-",LEFT(BL60,1)="="),MID(BL60,2,9999),BL60),CHAR(160),"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1" s="2961" t="str">
        <f>IF(OR(BN60="",BL62=""),"",IF(LEN(BN60)&lt;=BL62,BN60,IFERROR(LEFT(BN60,FIND("♦",SUBSTITUTE(LEFT(BN60,BL62+1)," ","♦",LEN(LEFT(BN60,BL62+1))-LEN(SUBSTITUTE(LEFT(BN60,BL62+1)," ",""))))),LEFT(BN60,IFERROR(FIND(" ",BN60)-1,LEN(BN60))))))</f>
        <v xml:space="preserve">coupés en rondelles les carottes coupées en rondelles les lardons l’ail émincé et le bouquet garni </v>
      </c>
      <c r="BN61" s="2961" t="str">
        <f>IF(BM61="","",TRIM(RIGHT(BN60,LEN(BN60)-LEN(BM61))))</f>
        <v>Versez le vin rouge sur le tout et laissez mariner au frais pendant 24 heures</v>
      </c>
      <c r="BO61" s="2962" t="str">
        <f t="shared" ref="BO61:BO65" si="49">"ligne "&amp;ROW()&amp;" ►"</f>
        <v>ligne 61 ►</v>
      </c>
      <c r="BP61" s="2945" t="str">
        <f>IF(BC61="","",IF(OR(BC61=0,BC61&lt;BI17),0,IF(BC61&gt;BI17,(BC61-BI17)&amp;" car. en trop",(BC61-BI17)&amp;" car.")))</f>
        <v/>
      </c>
      <c r="BQ61" s="2953" t="str">
        <f>IF(BC61="","",ROUNDUP(BC61/BI17,0)&amp;" ligne(s)")</f>
        <v/>
      </c>
      <c r="BR61" s="3"/>
      <c r="BS61" s="134"/>
      <c r="BT61" s="25"/>
      <c r="BU61" s="25"/>
      <c r="BV61" s="25"/>
      <c r="BW61" s="162"/>
      <c r="BX61" s="3"/>
      <c r="BY61" s="10">
        <v>1</v>
      </c>
    </row>
    <row r="62" spans="1:77" ht="21.75" customHeight="1">
      <c r="A62" s="3">
        <v>31</v>
      </c>
      <c r="B62" s="188" t="str">
        <f t="shared" si="16"/>
        <v>►</v>
      </c>
      <c r="C62" s="2237">
        <f t="array" ref="C62">IFERROR(_xlfn.LET(_xlpm.k,UPPER(TRIM(K62)),_xlpm.r,_xlfn.XLOOKUP(_xlpm.k,UPPER(TRIM($R$89:$AM$89)),$R$92:$AM$92,_xlfn.XLOOKUP(_xlpm.k,UPPER(TRIM($R$90:$AM$90)),$R$92:$AM$92,_xlfn.XLOOKUP(_xlpm.k,UPPER(TRIM($R$91:$AM$91)),$R$92:$AM$92,0.001))),_xlpm.r*J62),0)</f>
        <v>0</v>
      </c>
      <c r="D62" s="2692">
        <f t="array" ref="D62">IFERROR(_xlfn.LET(_xlpm.k,UPPER(TRIM(N62)),_xlpm.r,_xlfn.XLOOKUP(_xlpm.k,UPPER(TRIM($R$89:$AM$89)),$R$92:$AM$92,_xlfn.XLOOKUP(_xlpm.k,UPPER(TRIM($R$90:$AM$90)),$R$92:$AM$92,_xlfn.XLOOKUP(_xlpm.k,UPPER(TRIM($R$91:$AM$91)),$R$92:$AM$92,0.001))),_xlpm.r*M62),0)</f>
        <v>0</v>
      </c>
      <c r="E62" s="190">
        <f t="array" ref="E62">IFERROR(_xlfn.LET(_xlpm.k,UPPER(TRIM(Q62)),_xlpm.r,_xlfn.XLOOKUP(_xlpm.k,UPPER(TRIM($R$89:$AM$89)),$R$92:$AM$92,_xlfn.XLOOKUP(_xlpm.k,UPPER(TRIM($R$90:$AM$90)),$R$92:$AM$92,_xlfn.XLOOKUP(_xlpm.k,UPPER(TRIM($R$91:$AM$91)),$R$92:$AM$92,0.001))),_xlpm.r*P62),0)</f>
        <v>0</v>
      </c>
      <c r="F62" s="192" t="s">
        <v>3699</v>
      </c>
      <c r="G62" s="2481"/>
      <c r="H62" s="2250" t="s">
        <v>13</v>
      </c>
      <c r="I62" s="2709"/>
      <c r="J62" s="2710"/>
      <c r="K62" s="2213"/>
      <c r="L62" s="2711"/>
      <c r="M62" s="2712"/>
      <c r="N62" s="2214"/>
      <c r="O62" s="2713"/>
      <c r="P62" s="2211"/>
      <c r="Q62" s="2214"/>
      <c r="R62" s="2472" t="str">
        <f t="shared" si="17"/>
        <v>31 ►</v>
      </c>
      <c r="S62" s="4806">
        <f t="shared" si="17"/>
        <v>0</v>
      </c>
      <c r="T62" s="4807"/>
      <c r="U62" s="4807"/>
      <c r="V62" s="2362">
        <v>1</v>
      </c>
      <c r="W62" s="193">
        <f t="shared" si="18"/>
        <v>0</v>
      </c>
      <c r="X62" s="194">
        <f t="shared" si="19"/>
        <v>0</v>
      </c>
      <c r="Y62" s="194" t="str">
        <f t="shared" si="29"/>
        <v/>
      </c>
      <c r="Z62" s="195">
        <f t="shared" si="37"/>
        <v>0</v>
      </c>
      <c r="AA62" s="2714">
        <f t="shared" si="20"/>
        <v>0</v>
      </c>
      <c r="AB62" s="2715">
        <f t="shared" si="21"/>
        <v>0</v>
      </c>
      <c r="AC62" s="2716" t="str">
        <f t="shared" si="30"/>
        <v/>
      </c>
      <c r="AD62" s="2717">
        <f t="shared" si="31"/>
        <v>0</v>
      </c>
      <c r="AE62" s="2271">
        <f t="shared" si="32"/>
        <v>0</v>
      </c>
      <c r="AF62" s="2272">
        <f t="shared" si="33"/>
        <v>0</v>
      </c>
      <c r="AG62" s="2273" t="str">
        <f t="shared" si="34"/>
        <v/>
      </c>
      <c r="AH62" s="2447">
        <f t="shared" si="38"/>
        <v>0</v>
      </c>
      <c r="AI62" s="2451">
        <f t="shared" si="22"/>
        <v>0</v>
      </c>
      <c r="AJ62" s="2153">
        <f t="shared" si="43"/>
        <v>0</v>
      </c>
      <c r="AK62" s="2154">
        <f t="shared" si="43"/>
        <v>0</v>
      </c>
      <c r="AL62" s="2155">
        <f t="shared" si="35"/>
        <v>0</v>
      </c>
      <c r="AM62" s="2419" t="str">
        <f t="shared" si="39"/>
        <v>OK</v>
      </c>
      <c r="AN62" s="3"/>
      <c r="AO62" s="188" t="str">
        <f t="shared" si="6"/>
        <v>►</v>
      </c>
      <c r="AP62" s="2418"/>
      <c r="AQ62" s="3"/>
      <c r="AR62" s="176">
        <f t="array" ref="AR62">SUMPRODUCT(LEN(AS62:AY62))</f>
        <v>0</v>
      </c>
      <c r="AS62" s="177"/>
      <c r="AT62" s="178"/>
      <c r="AU62" s="178"/>
      <c r="AV62" s="178"/>
      <c r="AW62" s="178"/>
      <c r="AX62" s="178"/>
      <c r="AY62" s="179"/>
      <c r="AZ62" s="3"/>
      <c r="BA62" s="2954" t="str">
        <f t="shared" si="24"/>
        <v>►</v>
      </c>
      <c r="BB62" s="2946" t="str">
        <f t="shared" si="14"/>
        <v/>
      </c>
      <c r="BC62" s="2947" t="str">
        <f t="shared" si="36"/>
        <v/>
      </c>
      <c r="BD62" s="2957"/>
      <c r="BE62" s="2949" t="str">
        <f t="shared" si="15"/>
        <v xml:space="preserve"> ◄ ligne 62</v>
      </c>
      <c r="BF62" s="2946" t="str">
        <f t="shared" si="25"/>
        <v/>
      </c>
      <c r="BG62" s="2950" t="str">
        <f t="shared" si="26"/>
        <v/>
      </c>
      <c r="BH62" s="2951">
        <f>IF(LEN(TRIM(BM62))&gt;0,MAX(BH29:BH61)+1,"")</f>
        <v>6</v>
      </c>
      <c r="BI62" s="2906" t="str">
        <f>IFERROR(INDEX(BM30:BM299,MATCH(ROW()-ROW(BM30)+1,BH30:BH299,0)),"")</f>
        <v/>
      </c>
      <c r="BJ62" s="2944"/>
      <c r="BK62" s="2937"/>
      <c r="BL62" s="2909">
        <f>BI17</f>
        <v>100</v>
      </c>
      <c r="BM62" s="2961" t="str">
        <f>IF(OR(BN61="",BL62=""),"",IF(LEN(BN61)&lt;=BL62,BN61,IFERROR(LEFT(BN61,FIND("♦",SUBSTITUTE(LEFT(BN61,BL62+1)," ","♦",LEN(LEFT(BN61,BL62+1))-LEN(SUBSTITUTE(LEFT(BN61,BL62+1)," ",""))))),LEFT(BN61,IFERROR(FIND(" ",BN61)-1,LEN(BN61))))))</f>
        <v>Versez le vin rouge sur le tout et laissez mariner au frais pendant 24 heures</v>
      </c>
      <c r="BN62" s="2961" t="str">
        <f t="shared" ref="BN62:BN65" si="50">IF(BM62="","",TRIM(RIGHT(BN61,LEN(BN61)-LEN(BM62))))</f>
        <v/>
      </c>
      <c r="BO62" s="2962" t="str">
        <f t="shared" si="49"/>
        <v>ligne 62 ►</v>
      </c>
      <c r="BP62" s="2945" t="str">
        <f>IF(BC62="","",IF(OR(BC62=0,BC62&lt;BI17),0,IF(BC62&gt;BI17,(BC62-BI17)&amp;" car. en trop",(BC62-BI17)&amp;" car.")))</f>
        <v/>
      </c>
      <c r="BQ62" s="2953" t="str">
        <f>IF(BC62="","",ROUNDUP(BC62/BI17,0)&amp;" ligne(s)")</f>
        <v/>
      </c>
      <c r="BR62" s="3"/>
      <c r="BS62" s="2549" t="s">
        <v>3923</v>
      </c>
      <c r="BT62" s="97"/>
      <c r="BU62" s="97"/>
      <c r="BV62" s="97"/>
      <c r="BW62" s="2550"/>
      <c r="BX62" s="3"/>
      <c r="BY62" s="10">
        <v>1</v>
      </c>
    </row>
    <row r="63" spans="1:77" ht="21.75" customHeight="1">
      <c r="A63" s="3">
        <v>32</v>
      </c>
      <c r="B63" s="188" t="str">
        <f t="shared" si="16"/>
        <v>►</v>
      </c>
      <c r="C63" s="2237">
        <f t="array" ref="C63">IFERROR(_xlfn.LET(_xlpm.k,UPPER(TRIM(K63)),_xlpm.r,_xlfn.XLOOKUP(_xlpm.k,UPPER(TRIM($R$89:$AM$89)),$R$92:$AM$92,_xlfn.XLOOKUP(_xlpm.k,UPPER(TRIM($R$90:$AM$90)),$R$92:$AM$92,_xlfn.XLOOKUP(_xlpm.k,UPPER(TRIM($R$91:$AM$91)),$R$92:$AM$92,0.001))),_xlpm.r*J63),0)</f>
        <v>0</v>
      </c>
      <c r="D63" s="2692">
        <f t="array" ref="D63">IFERROR(_xlfn.LET(_xlpm.k,UPPER(TRIM(N63)),_xlpm.r,_xlfn.XLOOKUP(_xlpm.k,UPPER(TRIM($R$89:$AM$89)),$R$92:$AM$92,_xlfn.XLOOKUP(_xlpm.k,UPPER(TRIM($R$90:$AM$90)),$R$92:$AM$92,_xlfn.XLOOKUP(_xlpm.k,UPPER(TRIM($R$91:$AM$91)),$R$92:$AM$92,0.001))),_xlpm.r*M63),0)</f>
        <v>0</v>
      </c>
      <c r="E63" s="190">
        <f t="array" ref="E63">IFERROR(_xlfn.LET(_xlpm.k,UPPER(TRIM(Q63)),_xlpm.r,_xlfn.XLOOKUP(_xlpm.k,UPPER(TRIM($R$89:$AM$89)),$R$92:$AM$92,_xlfn.XLOOKUP(_xlpm.k,UPPER(TRIM($R$90:$AM$90)),$R$92:$AM$92,_xlfn.XLOOKUP(_xlpm.k,UPPER(TRIM($R$91:$AM$91)),$R$92:$AM$92,0.001))),_xlpm.r*P63),0)</f>
        <v>0</v>
      </c>
      <c r="F63" s="192" t="s">
        <v>3700</v>
      </c>
      <c r="G63" s="2481"/>
      <c r="H63" s="2250" t="s">
        <v>13</v>
      </c>
      <c r="I63" s="2709"/>
      <c r="J63" s="2710"/>
      <c r="K63" s="2213"/>
      <c r="L63" s="2711"/>
      <c r="M63" s="2712"/>
      <c r="N63" s="2214"/>
      <c r="O63" s="2713"/>
      <c r="P63" s="2211"/>
      <c r="Q63" s="2214"/>
      <c r="R63" s="2472" t="str">
        <f t="shared" si="17"/>
        <v>32 ►</v>
      </c>
      <c r="S63" s="4806">
        <f t="shared" si="17"/>
        <v>0</v>
      </c>
      <c r="T63" s="4807"/>
      <c r="U63" s="4807"/>
      <c r="V63" s="2362">
        <v>1</v>
      </c>
      <c r="W63" s="193">
        <f t="shared" si="18"/>
        <v>0</v>
      </c>
      <c r="X63" s="194">
        <f t="shared" si="19"/>
        <v>0</v>
      </c>
      <c r="Y63" s="194" t="str">
        <f t="shared" si="29"/>
        <v/>
      </c>
      <c r="Z63" s="195">
        <f t="shared" si="37"/>
        <v>0</v>
      </c>
      <c r="AA63" s="2714">
        <f t="shared" si="20"/>
        <v>0</v>
      </c>
      <c r="AB63" s="2715">
        <f t="shared" si="21"/>
        <v>0</v>
      </c>
      <c r="AC63" s="2716" t="str">
        <f t="shared" si="30"/>
        <v/>
      </c>
      <c r="AD63" s="2717">
        <f t="shared" si="31"/>
        <v>0</v>
      </c>
      <c r="AE63" s="2271">
        <f t="shared" si="32"/>
        <v>0</v>
      </c>
      <c r="AF63" s="2272">
        <f t="shared" si="33"/>
        <v>0</v>
      </c>
      <c r="AG63" s="2273" t="str">
        <f t="shared" si="34"/>
        <v/>
      </c>
      <c r="AH63" s="2447">
        <f t="shared" si="38"/>
        <v>0</v>
      </c>
      <c r="AI63" s="2451">
        <f t="shared" si="22"/>
        <v>0</v>
      </c>
      <c r="AJ63" s="2153">
        <f t="shared" si="43"/>
        <v>0</v>
      </c>
      <c r="AK63" s="2154">
        <f t="shared" si="43"/>
        <v>0</v>
      </c>
      <c r="AL63" s="2155">
        <f t="shared" si="35"/>
        <v>0</v>
      </c>
      <c r="AM63" s="2419" t="str">
        <f t="shared" si="39"/>
        <v>OK</v>
      </c>
      <c r="AN63" s="3"/>
      <c r="AO63" s="188" t="str">
        <f t="shared" si="6"/>
        <v>►</v>
      </c>
      <c r="AP63" s="2418"/>
      <c r="AQ63" s="3"/>
      <c r="AR63" s="176">
        <f t="array" ref="AR63">SUMPRODUCT(LEN(AS63:AY63))</f>
        <v>0</v>
      </c>
      <c r="AS63" s="177"/>
      <c r="AT63" s="178"/>
      <c r="AU63" s="178"/>
      <c r="AV63" s="178"/>
      <c r="AW63" s="178"/>
      <c r="AX63" s="178"/>
      <c r="AY63" s="179"/>
      <c r="AZ63" s="3"/>
      <c r="BA63" s="2954" t="str">
        <f t="shared" si="24"/>
        <v>►</v>
      </c>
      <c r="BB63" s="2946" t="str">
        <f t="shared" si="14"/>
        <v/>
      </c>
      <c r="BC63" s="2947" t="str">
        <f t="shared" si="36"/>
        <v/>
      </c>
      <c r="BD63" s="2957"/>
      <c r="BE63" s="2955" t="str">
        <f t="shared" si="15"/>
        <v xml:space="preserve"> ◄ ligne 63</v>
      </c>
      <c r="BF63" s="2946" t="str">
        <f t="shared" si="25"/>
        <v/>
      </c>
      <c r="BG63" s="2950" t="str">
        <f t="shared" si="26"/>
        <v/>
      </c>
      <c r="BH63" s="2951" t="str">
        <f>IF(LEN(TRIM(BM63))&gt;0,MAX(BH29:BH62)+1,"")</f>
        <v/>
      </c>
      <c r="BI63" s="2906" t="str">
        <f>IFERROR(INDEX(BM30:BM299,MATCH(ROW()-ROW(BM30)+1,BH30:BH299,0)),"")</f>
        <v/>
      </c>
      <c r="BJ63" s="2944"/>
      <c r="BK63" s="2937"/>
      <c r="BL63" s="2960"/>
      <c r="BM63" s="2961" t="str">
        <f>IF(OR(BN62="",BL62=""),"",IF(LEN(BN62)&lt;=BL62,BN62,IFERROR(LEFT(BN62,FIND("♦",SUBSTITUTE(LEFT(BN62,BL62+1)," ","♦",LEN(LEFT(BN62,BL62+1))-LEN(SUBSTITUTE(LEFT(BN62,BL62+1)," ",""))))),LEFT(BN62,IFERROR(FIND(" ",BN62)-1,LEN(BN62))))))</f>
        <v/>
      </c>
      <c r="BN63" s="2961" t="str">
        <f t="shared" si="50"/>
        <v/>
      </c>
      <c r="BO63" s="2962" t="str">
        <f t="shared" si="49"/>
        <v>ligne 63 ►</v>
      </c>
      <c r="BP63" s="2945" t="str">
        <f>IF(BC63="","",IF(OR(BC63=0,BC63&lt;BI17),0,IF(BC63&gt;BI17,(BC63-BI17)&amp;" car. en trop",(BC63-BI17)&amp;" car.")))</f>
        <v/>
      </c>
      <c r="BQ63" s="2953" t="str">
        <f>IF(BC63="","",ROUNDUP(BC63/BI17,0)&amp;" ligne(s)")</f>
        <v/>
      </c>
      <c r="BR63" s="3"/>
      <c r="BS63" s="232" t="s">
        <v>4069</v>
      </c>
      <c r="BT63" s="97"/>
      <c r="BU63" s="97"/>
      <c r="BV63" s="97"/>
      <c r="BW63" s="2550"/>
      <c r="BX63" s="3"/>
      <c r="BY63" s="10">
        <v>1</v>
      </c>
    </row>
    <row r="64" spans="1:77" ht="21.75" customHeight="1">
      <c r="A64" s="3">
        <v>33</v>
      </c>
      <c r="B64" s="188" t="str">
        <f t="shared" si="16"/>
        <v>►</v>
      </c>
      <c r="C64" s="2237">
        <f t="array" ref="C64">IFERROR(_xlfn.LET(_xlpm.k,UPPER(TRIM(K64)),_xlpm.r,_xlfn.XLOOKUP(_xlpm.k,UPPER(TRIM($R$89:$AM$89)),$R$92:$AM$92,_xlfn.XLOOKUP(_xlpm.k,UPPER(TRIM($R$90:$AM$90)),$R$92:$AM$92,_xlfn.XLOOKUP(_xlpm.k,UPPER(TRIM($R$91:$AM$91)),$R$92:$AM$92,0.001))),_xlpm.r*J64),0)</f>
        <v>0</v>
      </c>
      <c r="D64" s="2692">
        <f t="array" ref="D64">IFERROR(_xlfn.LET(_xlpm.k,UPPER(TRIM(N64)),_xlpm.r,_xlfn.XLOOKUP(_xlpm.k,UPPER(TRIM($R$89:$AM$89)),$R$92:$AM$92,_xlfn.XLOOKUP(_xlpm.k,UPPER(TRIM($R$90:$AM$90)),$R$92:$AM$92,_xlfn.XLOOKUP(_xlpm.k,UPPER(TRIM($R$91:$AM$91)),$R$92:$AM$92,0.001))),_xlpm.r*M64),0)</f>
        <v>0</v>
      </c>
      <c r="E64" s="190">
        <f t="array" ref="E64">IFERROR(_xlfn.LET(_xlpm.k,UPPER(TRIM(Q64)),_xlpm.r,_xlfn.XLOOKUP(_xlpm.k,UPPER(TRIM($R$89:$AM$89)),$R$92:$AM$92,_xlfn.XLOOKUP(_xlpm.k,UPPER(TRIM($R$90:$AM$90)),$R$92:$AM$92,_xlfn.XLOOKUP(_xlpm.k,UPPER(TRIM($R$91:$AM$91)),$R$92:$AM$92,0.001))),_xlpm.r*P64),0)</f>
        <v>0</v>
      </c>
      <c r="F64" s="192" t="s">
        <v>3701</v>
      </c>
      <c r="G64" s="2481"/>
      <c r="H64" s="2250" t="s">
        <v>13</v>
      </c>
      <c r="I64" s="2709"/>
      <c r="J64" s="2710"/>
      <c r="K64" s="2213"/>
      <c r="L64" s="2711"/>
      <c r="M64" s="2712"/>
      <c r="N64" s="2214"/>
      <c r="O64" s="2713"/>
      <c r="P64" s="2211"/>
      <c r="Q64" s="2214"/>
      <c r="R64" s="2472" t="str">
        <f t="shared" ref="R64:S86" si="51">F64</f>
        <v>33 ►</v>
      </c>
      <c r="S64" s="4806">
        <f t="shared" si="51"/>
        <v>0</v>
      </c>
      <c r="T64" s="4807"/>
      <c r="U64" s="4807"/>
      <c r="V64" s="2362">
        <v>1</v>
      </c>
      <c r="W64" s="193">
        <f t="shared" si="18"/>
        <v>0</v>
      </c>
      <c r="X64" s="194">
        <f t="shared" si="19"/>
        <v>0</v>
      </c>
      <c r="Y64" s="194" t="str">
        <f t="shared" si="29"/>
        <v/>
      </c>
      <c r="Z64" s="195">
        <f t="shared" si="37"/>
        <v>0</v>
      </c>
      <c r="AA64" s="2714">
        <f t="shared" si="20"/>
        <v>0</v>
      </c>
      <c r="AB64" s="2715">
        <f t="shared" si="21"/>
        <v>0</v>
      </c>
      <c r="AC64" s="2716" t="str">
        <f t="shared" si="30"/>
        <v/>
      </c>
      <c r="AD64" s="2717">
        <f t="shared" si="31"/>
        <v>0</v>
      </c>
      <c r="AE64" s="2271">
        <f t="shared" si="32"/>
        <v>0</v>
      </c>
      <c r="AF64" s="2272">
        <f t="shared" si="33"/>
        <v>0</v>
      </c>
      <c r="AG64" s="2273" t="str">
        <f t="shared" si="34"/>
        <v/>
      </c>
      <c r="AH64" s="2447">
        <f t="shared" si="38"/>
        <v>0</v>
      </c>
      <c r="AI64" s="2451">
        <f t="shared" si="22"/>
        <v>0</v>
      </c>
      <c r="AJ64" s="2153">
        <f t="shared" si="43"/>
        <v>0</v>
      </c>
      <c r="AK64" s="2154">
        <f t="shared" si="43"/>
        <v>0</v>
      </c>
      <c r="AL64" s="2155">
        <f t="shared" si="35"/>
        <v>0</v>
      </c>
      <c r="AM64" s="2419" t="str">
        <f t="shared" si="39"/>
        <v>OK</v>
      </c>
      <c r="AN64" s="3"/>
      <c r="AO64" s="188" t="str">
        <f t="shared" si="6"/>
        <v>►</v>
      </c>
      <c r="AP64" s="2418"/>
      <c r="AQ64" s="3"/>
      <c r="AR64" s="176">
        <f t="array" ref="AR64">SUMPRODUCT(LEN(AS64:AY64))</f>
        <v>0</v>
      </c>
      <c r="AS64" s="177"/>
      <c r="AT64" s="178"/>
      <c r="AU64" s="178"/>
      <c r="AV64" s="178"/>
      <c r="AW64" s="178"/>
      <c r="AX64" s="178"/>
      <c r="AY64" s="179"/>
      <c r="AZ64" s="3"/>
      <c r="BA64" s="2954" t="str">
        <f t="shared" si="24"/>
        <v>►</v>
      </c>
      <c r="BB64" s="2946" t="str">
        <f t="shared" si="14"/>
        <v/>
      </c>
      <c r="BC64" s="2947" t="str">
        <f t="shared" si="36"/>
        <v/>
      </c>
      <c r="BD64" s="2957"/>
      <c r="BE64" s="2949" t="str">
        <f t="shared" si="15"/>
        <v xml:space="preserve"> ◄ ligne 64</v>
      </c>
      <c r="BF64" s="2946" t="str">
        <f t="shared" si="25"/>
        <v/>
      </c>
      <c r="BG64" s="2950" t="str">
        <f t="shared" si="26"/>
        <v/>
      </c>
      <c r="BH64" s="2951" t="str">
        <f>IF(LEN(TRIM(BM64))&gt;0,MAX(BH29:BH63)+1,"")</f>
        <v/>
      </c>
      <c r="BI64" s="2906" t="str">
        <f>IFERROR(INDEX(BM30:BM299,MATCH(ROW()-ROW(BM30)+1,BH30:BH299,0)),"")</f>
        <v/>
      </c>
      <c r="BJ64" s="2944"/>
      <c r="BK64" s="2937"/>
      <c r="BL64" s="2963"/>
      <c r="BM64" s="2961" t="str">
        <f>IF(OR(BN63="",BL62=""),"",IF(LEN(BN63)&lt;=BL62,BN63,IFERROR(LEFT(BN63,FIND("♦",SUBSTITUTE(LEFT(BN63,BL62+1)," ","♦",LEN(LEFT(BN63,BL62+1))-LEN(SUBSTITUTE(LEFT(BN63,BL62+1)," ",""))))),LEFT(BN63,IFERROR(FIND(" ",BN63)-1,LEN(BN63))))))</f>
        <v/>
      </c>
      <c r="BN64" s="2961" t="str">
        <f t="shared" si="50"/>
        <v/>
      </c>
      <c r="BO64" s="2962" t="str">
        <f t="shared" si="49"/>
        <v>ligne 64 ►</v>
      </c>
      <c r="BP64" s="2945" t="str">
        <f>IF(BC64="","",IF(OR(BC64=0,BC64&lt;BI17),0,IF(BC64&gt;BI17,(BC64-BI17)&amp;" car. en trop",(BC64-BI17)&amp;" car.")))</f>
        <v/>
      </c>
      <c r="BQ64" s="2953" t="str">
        <f>IF(BC64="","",ROUNDUP(BC64/BI17,0)&amp;" ligne(s)")</f>
        <v/>
      </c>
      <c r="BR64" s="3"/>
      <c r="BS64" s="232" t="s">
        <v>4070</v>
      </c>
      <c r="BT64" s="2551" t="s">
        <v>3924</v>
      </c>
      <c r="BU64" s="2551"/>
      <c r="BV64" s="2551"/>
      <c r="BW64" s="2550"/>
      <c r="BX64" s="3"/>
      <c r="BY64" s="10">
        <v>1</v>
      </c>
    </row>
    <row r="65" spans="1:77" ht="21.75" customHeight="1">
      <c r="A65" s="3">
        <v>34</v>
      </c>
      <c r="B65" s="188" t="str">
        <f t="shared" si="16"/>
        <v>►</v>
      </c>
      <c r="C65" s="2237">
        <f t="array" ref="C65">IFERROR(_xlfn.LET(_xlpm.k,UPPER(TRIM(K65)),_xlpm.r,_xlfn.XLOOKUP(_xlpm.k,UPPER(TRIM($R$89:$AM$89)),$R$92:$AM$92,_xlfn.XLOOKUP(_xlpm.k,UPPER(TRIM($R$90:$AM$90)),$R$92:$AM$92,_xlfn.XLOOKUP(_xlpm.k,UPPER(TRIM($R$91:$AM$91)),$R$92:$AM$92,0.001))),_xlpm.r*J65),0)</f>
        <v>0</v>
      </c>
      <c r="D65" s="2692">
        <f t="array" ref="D65">IFERROR(_xlfn.LET(_xlpm.k,UPPER(TRIM(N65)),_xlpm.r,_xlfn.XLOOKUP(_xlpm.k,UPPER(TRIM($R$89:$AM$89)),$R$92:$AM$92,_xlfn.XLOOKUP(_xlpm.k,UPPER(TRIM($R$90:$AM$90)),$R$92:$AM$92,_xlfn.XLOOKUP(_xlpm.k,UPPER(TRIM($R$91:$AM$91)),$R$92:$AM$92,0.001))),_xlpm.r*M65),0)</f>
        <v>0</v>
      </c>
      <c r="E65" s="190">
        <f t="array" ref="E65">IFERROR(_xlfn.LET(_xlpm.k,UPPER(TRIM(Q65)),_xlpm.r,_xlfn.XLOOKUP(_xlpm.k,UPPER(TRIM($R$89:$AM$89)),$R$92:$AM$92,_xlfn.XLOOKUP(_xlpm.k,UPPER(TRIM($R$90:$AM$90)),$R$92:$AM$92,_xlfn.XLOOKUP(_xlpm.k,UPPER(TRIM($R$91:$AM$91)),$R$92:$AM$92,0.001))),_xlpm.r*P65),0)</f>
        <v>0</v>
      </c>
      <c r="F65" s="192" t="s">
        <v>3702</v>
      </c>
      <c r="G65" s="2481"/>
      <c r="H65" s="2250" t="s">
        <v>13</v>
      </c>
      <c r="I65" s="2709"/>
      <c r="J65" s="2710"/>
      <c r="K65" s="2213"/>
      <c r="L65" s="2711"/>
      <c r="M65" s="2712"/>
      <c r="N65" s="2214"/>
      <c r="O65" s="2713"/>
      <c r="P65" s="2211"/>
      <c r="Q65" s="2214"/>
      <c r="R65" s="2472" t="str">
        <f t="shared" si="51"/>
        <v>34 ►</v>
      </c>
      <c r="S65" s="4806">
        <f t="shared" si="51"/>
        <v>0</v>
      </c>
      <c r="T65" s="4807"/>
      <c r="U65" s="4807"/>
      <c r="V65" s="2362">
        <v>1</v>
      </c>
      <c r="W65" s="193">
        <f t="shared" si="18"/>
        <v>0</v>
      </c>
      <c r="X65" s="194">
        <f t="shared" si="19"/>
        <v>0</v>
      </c>
      <c r="Y65" s="194" t="str">
        <f t="shared" si="29"/>
        <v/>
      </c>
      <c r="Z65" s="195">
        <f t="shared" si="37"/>
        <v>0</v>
      </c>
      <c r="AA65" s="2714">
        <f t="shared" si="20"/>
        <v>0</v>
      </c>
      <c r="AB65" s="2715">
        <f t="shared" si="21"/>
        <v>0</v>
      </c>
      <c r="AC65" s="2716" t="str">
        <f t="shared" si="30"/>
        <v/>
      </c>
      <c r="AD65" s="2717">
        <f t="shared" si="31"/>
        <v>0</v>
      </c>
      <c r="AE65" s="2271">
        <f t="shared" si="32"/>
        <v>0</v>
      </c>
      <c r="AF65" s="2272">
        <f t="shared" si="33"/>
        <v>0</v>
      </c>
      <c r="AG65" s="2273" t="str">
        <f t="shared" si="34"/>
        <v/>
      </c>
      <c r="AH65" s="2447">
        <f t="shared" si="38"/>
        <v>0</v>
      </c>
      <c r="AI65" s="2451">
        <f t="shared" si="22"/>
        <v>0</v>
      </c>
      <c r="AJ65" s="2153">
        <f t="shared" si="43"/>
        <v>0</v>
      </c>
      <c r="AK65" s="2154">
        <f t="shared" si="43"/>
        <v>0</v>
      </c>
      <c r="AL65" s="2155">
        <f t="shared" si="35"/>
        <v>0</v>
      </c>
      <c r="AM65" s="2419" t="str">
        <f t="shared" si="39"/>
        <v>OK</v>
      </c>
      <c r="AN65" s="3"/>
      <c r="AO65" s="188" t="str">
        <f t="shared" si="6"/>
        <v>►</v>
      </c>
      <c r="AP65" s="2418"/>
      <c r="AQ65" s="3"/>
      <c r="AR65" s="176">
        <f t="array" ref="AR65">SUMPRODUCT(LEN(AS65:AY65))</f>
        <v>0</v>
      </c>
      <c r="AS65" s="177"/>
      <c r="AT65" s="178"/>
      <c r="AU65" s="178"/>
      <c r="AV65" s="178"/>
      <c r="AW65" s="178"/>
      <c r="AX65" s="178"/>
      <c r="AY65" s="179"/>
      <c r="AZ65" s="3"/>
      <c r="BA65" s="2954" t="str">
        <f t="shared" si="24"/>
        <v>►</v>
      </c>
      <c r="BB65" s="2946" t="str">
        <f t="shared" si="14"/>
        <v/>
      </c>
      <c r="BC65" s="2947" t="str">
        <f t="shared" si="36"/>
        <v/>
      </c>
      <c r="BD65" s="2957"/>
      <c r="BE65" s="2955" t="str">
        <f t="shared" si="15"/>
        <v xml:space="preserve"> ◄ ligne 65</v>
      </c>
      <c r="BF65" s="2946" t="str">
        <f t="shared" si="25"/>
        <v/>
      </c>
      <c r="BG65" s="2950" t="str">
        <f t="shared" si="26"/>
        <v/>
      </c>
      <c r="BH65" s="2951" t="str">
        <f>IF(LEN(TRIM(BM65))&gt;0,MAX(BH29:BH64)+1,"")</f>
        <v/>
      </c>
      <c r="BI65" s="2906" t="str">
        <f>IFERROR(INDEX(BM30:BM299,MATCH(ROW()-ROW(BM30)+1,BH30:BH299,0)),"")</f>
        <v/>
      </c>
      <c r="BJ65" s="2944"/>
      <c r="BK65" s="2937"/>
      <c r="BL65" s="2964"/>
      <c r="BM65" s="2961" t="str">
        <f>IF(OR(BN64="",BL62=""),"",IF(LEN(BN64)&lt;=BL62,BN64,IFERROR(LEFT(BN64,FIND("♦",SUBSTITUTE(LEFT(BN64,BL62+1)," ","♦",LEN(LEFT(BN64,BL62+1))-LEN(SUBSTITUTE(LEFT(BN64,BL62+1)," ",""))))),LEFT(BN64,IFERROR(FIND(" ",BN64)-1,LEN(BN64))))))</f>
        <v/>
      </c>
      <c r="BN65" s="2961" t="str">
        <f t="shared" si="50"/>
        <v/>
      </c>
      <c r="BO65" s="2962" t="str">
        <f t="shared" si="49"/>
        <v>ligne 65 ►</v>
      </c>
      <c r="BP65" s="2945" t="str">
        <f>IF(BC65="","",IF(OR(BC65=0,BC65&lt;BI17),0,IF(BC65&gt;BI17,(BC65-BI17)&amp;" car. en trop",(BC65-BI17)&amp;" car.")))</f>
        <v/>
      </c>
      <c r="BQ65" s="2953" t="str">
        <f>IF(BC65="","",ROUNDUP(BC65/BI17,0)&amp;" ligne(s)")</f>
        <v/>
      </c>
      <c r="BR65" s="3"/>
      <c r="BS65" s="134"/>
      <c r="BT65" s="2552" t="s">
        <v>3925</v>
      </c>
      <c r="BU65" s="2552" t="s">
        <v>3926</v>
      </c>
      <c r="BV65" s="2552" t="s">
        <v>3927</v>
      </c>
      <c r="BW65" s="162"/>
      <c r="BX65" s="3"/>
      <c r="BY65" s="10">
        <v>1</v>
      </c>
    </row>
    <row r="66" spans="1:77" ht="21.75" customHeight="1">
      <c r="A66" s="3">
        <v>35</v>
      </c>
      <c r="B66" s="188" t="str">
        <f t="shared" si="16"/>
        <v>►</v>
      </c>
      <c r="C66" s="2237">
        <f t="array" ref="C66">IFERROR(_xlfn.LET(_xlpm.k,UPPER(TRIM(K66)),_xlpm.r,_xlfn.XLOOKUP(_xlpm.k,UPPER(TRIM($R$89:$AM$89)),$R$92:$AM$92,_xlfn.XLOOKUP(_xlpm.k,UPPER(TRIM($R$90:$AM$90)),$R$92:$AM$92,_xlfn.XLOOKUP(_xlpm.k,UPPER(TRIM($R$91:$AM$91)),$R$92:$AM$92,0.001))),_xlpm.r*J66),0)</f>
        <v>0</v>
      </c>
      <c r="D66" s="2692">
        <f t="array" ref="D66">IFERROR(_xlfn.LET(_xlpm.k,UPPER(TRIM(N66)),_xlpm.r,_xlfn.XLOOKUP(_xlpm.k,UPPER(TRIM($R$89:$AM$89)),$R$92:$AM$92,_xlfn.XLOOKUP(_xlpm.k,UPPER(TRIM($R$90:$AM$90)),$R$92:$AM$92,_xlfn.XLOOKUP(_xlpm.k,UPPER(TRIM($R$91:$AM$91)),$R$92:$AM$92,0.001))),_xlpm.r*M66),0)</f>
        <v>0</v>
      </c>
      <c r="E66" s="190">
        <f t="array" ref="E66">IFERROR(_xlfn.LET(_xlpm.k,UPPER(TRIM(Q66)),_xlpm.r,_xlfn.XLOOKUP(_xlpm.k,UPPER(TRIM($R$89:$AM$89)),$R$92:$AM$92,_xlfn.XLOOKUP(_xlpm.k,UPPER(TRIM($R$90:$AM$90)),$R$92:$AM$92,_xlfn.XLOOKUP(_xlpm.k,UPPER(TRIM($R$91:$AM$91)),$R$92:$AM$92,0.001))),_xlpm.r*P66),0)</f>
        <v>0</v>
      </c>
      <c r="F66" s="192" t="s">
        <v>3703</v>
      </c>
      <c r="G66" s="2481"/>
      <c r="H66" s="2250" t="s">
        <v>13</v>
      </c>
      <c r="I66" s="2709"/>
      <c r="J66" s="2710"/>
      <c r="K66" s="2213"/>
      <c r="L66" s="2711"/>
      <c r="M66" s="2712"/>
      <c r="N66" s="2214"/>
      <c r="O66" s="2713"/>
      <c r="P66" s="2211"/>
      <c r="Q66" s="2214"/>
      <c r="R66" s="2472" t="str">
        <f t="shared" si="51"/>
        <v>35 ►</v>
      </c>
      <c r="S66" s="4806">
        <f t="shared" si="51"/>
        <v>0</v>
      </c>
      <c r="T66" s="4807"/>
      <c r="U66" s="4807"/>
      <c r="V66" s="2362">
        <v>1</v>
      </c>
      <c r="W66" s="193">
        <f t="shared" si="18"/>
        <v>0</v>
      </c>
      <c r="X66" s="194">
        <f t="shared" si="19"/>
        <v>0</v>
      </c>
      <c r="Y66" s="194" t="str">
        <f t="shared" si="29"/>
        <v/>
      </c>
      <c r="Z66" s="195">
        <f t="shared" si="37"/>
        <v>0</v>
      </c>
      <c r="AA66" s="2714">
        <f t="shared" si="20"/>
        <v>0</v>
      </c>
      <c r="AB66" s="2715">
        <f t="shared" si="21"/>
        <v>0</v>
      </c>
      <c r="AC66" s="2716" t="str">
        <f t="shared" si="30"/>
        <v/>
      </c>
      <c r="AD66" s="2717">
        <f t="shared" si="31"/>
        <v>0</v>
      </c>
      <c r="AE66" s="2271">
        <f t="shared" si="32"/>
        <v>0</v>
      </c>
      <c r="AF66" s="2272">
        <f t="shared" si="33"/>
        <v>0</v>
      </c>
      <c r="AG66" s="2273" t="str">
        <f t="shared" si="34"/>
        <v/>
      </c>
      <c r="AH66" s="2447">
        <f t="shared" si="38"/>
        <v>0</v>
      </c>
      <c r="AI66" s="2451">
        <f t="shared" si="22"/>
        <v>0</v>
      </c>
      <c r="AJ66" s="2153">
        <f t="shared" si="43"/>
        <v>0</v>
      </c>
      <c r="AK66" s="2154">
        <f t="shared" si="43"/>
        <v>0</v>
      </c>
      <c r="AL66" s="2155">
        <f t="shared" si="35"/>
        <v>0</v>
      </c>
      <c r="AM66" s="2419" t="str">
        <f t="shared" si="39"/>
        <v>OK</v>
      </c>
      <c r="AN66" s="3"/>
      <c r="AO66" s="188" t="str">
        <f t="shared" si="6"/>
        <v>►</v>
      </c>
      <c r="AP66" s="2418"/>
      <c r="AQ66" s="3"/>
      <c r="AR66" s="176">
        <f t="array" ref="AR66">SUMPRODUCT(LEN(AS66:AY66))</f>
        <v>0</v>
      </c>
      <c r="AS66" s="177"/>
      <c r="AT66" s="178"/>
      <c r="AU66" s="178"/>
      <c r="AV66" s="178"/>
      <c r="AW66" s="178"/>
      <c r="AX66" s="178"/>
      <c r="AY66" s="179"/>
      <c r="AZ66" s="3"/>
      <c r="BA66" s="2954" t="str">
        <f t="shared" si="24"/>
        <v>►</v>
      </c>
      <c r="BB66" s="2946" t="str">
        <f t="shared" si="14"/>
        <v/>
      </c>
      <c r="BC66" s="2947" t="str">
        <f t="shared" si="36"/>
        <v/>
      </c>
      <c r="BD66" s="2957"/>
      <c r="BE66" s="2949" t="str">
        <f t="shared" si="15"/>
        <v xml:space="preserve"> ◄ ligne 66</v>
      </c>
      <c r="BF66" s="2946" t="str">
        <f t="shared" si="25"/>
        <v/>
      </c>
      <c r="BG66" s="2950" t="str">
        <f t="shared" si="26"/>
        <v/>
      </c>
      <c r="BH66" s="2951">
        <f>IF(LEN(TRIM(BM66))&gt;0,MAX(BH29:BH65)+1,"")</f>
        <v>7</v>
      </c>
      <c r="BI66" s="2906" t="str">
        <f>IFERROR(INDEX(BM30:BM299,MATCH(ROW()-ROW(BM30)+1,BH30:BH299,0)),"")</f>
        <v/>
      </c>
      <c r="BJ66" s="2944"/>
      <c r="BK66" s="2937"/>
      <c r="BL66" s="2370" t="str">
        <f>(SUBSTITUTE(SUBSTITUTE(BD36,CHAR(13)&amp;CHAR(10)," "),CHAR(10)," "))</f>
        <v>2. Le lendemain, sortez la viande et les légumes de la marinade et égouttez-les. Réservez la marinade.</v>
      </c>
      <c r="BM66" s="2907" t="str">
        <f>IF(OR(BL67="",BL68=""),"",IF(LEN(BL67)&lt;=BL68,BL67,IFERROR(LEFT(BL67,FIND("♦",SUBSTITUTE(LEFT(BL67,BL68+1)," ","♦",LEN(LEFT(BL67,BL68+1))-LEN(SUBSTITUTE(LEFT(BL67,BL68+1)," ",""))))),LEFT(BL67,IFERROR(FIND(" ",BL67)-1,LEN(BL67))))))</f>
        <v>2 Le lendemain sortez la viande et les légumes de la marinade et égouttez-les Réservez la marinade</v>
      </c>
      <c r="BN66" s="2908" t="str">
        <f>IF(BM66="","",TRIM(RIGHT(BL67,LEN(BL67)-LEN(BM66))))</f>
        <v/>
      </c>
      <c r="BO66" s="2952" t="str">
        <f>BE36</f>
        <v xml:space="preserve"> ◄ ligne 36</v>
      </c>
      <c r="BP66" s="2945" t="str">
        <f>IF(BC66="","",IF(OR(BC66=0,BC66&lt;BI17),0,IF(BC66&gt;BI17,(BC66-BI17)&amp;" car. en trop",(BC66-BI17)&amp;" car.")))</f>
        <v/>
      </c>
      <c r="BQ66" s="2953" t="str">
        <f>IF(BC66="","",ROUNDUP(BC66/BI17,0)&amp;" ligne(s)")</f>
        <v/>
      </c>
      <c r="BR66" s="3"/>
      <c r="BS66" s="134"/>
      <c r="BT66" s="2552" t="s">
        <v>3928</v>
      </c>
      <c r="BU66" s="2552"/>
      <c r="BV66" s="2552" t="s">
        <v>3929</v>
      </c>
      <c r="BW66" s="162"/>
      <c r="BX66" s="3"/>
      <c r="BY66" s="10">
        <v>1</v>
      </c>
    </row>
    <row r="67" spans="1:77" ht="21.75" customHeight="1">
      <c r="A67" s="3">
        <v>36</v>
      </c>
      <c r="B67" s="188" t="str">
        <f t="shared" si="16"/>
        <v>►</v>
      </c>
      <c r="C67" s="2237">
        <f t="array" ref="C67">IFERROR(_xlfn.LET(_xlpm.k,UPPER(TRIM(K67)),_xlpm.r,_xlfn.XLOOKUP(_xlpm.k,UPPER(TRIM($R$89:$AM$89)),$R$92:$AM$92,_xlfn.XLOOKUP(_xlpm.k,UPPER(TRIM($R$90:$AM$90)),$R$92:$AM$92,_xlfn.XLOOKUP(_xlpm.k,UPPER(TRIM($R$91:$AM$91)),$R$92:$AM$92,0.001))),_xlpm.r*J67),0)</f>
        <v>0</v>
      </c>
      <c r="D67" s="2692">
        <f t="array" ref="D67">IFERROR(_xlfn.LET(_xlpm.k,UPPER(TRIM(N67)),_xlpm.r,_xlfn.XLOOKUP(_xlpm.k,UPPER(TRIM($R$89:$AM$89)),$R$92:$AM$92,_xlfn.XLOOKUP(_xlpm.k,UPPER(TRIM($R$90:$AM$90)),$R$92:$AM$92,_xlfn.XLOOKUP(_xlpm.k,UPPER(TRIM($R$91:$AM$91)),$R$92:$AM$92,0.001))),_xlpm.r*M67),0)</f>
        <v>0</v>
      </c>
      <c r="E67" s="190">
        <f t="array" ref="E67">IFERROR(_xlfn.LET(_xlpm.k,UPPER(TRIM(Q67)),_xlpm.r,_xlfn.XLOOKUP(_xlpm.k,UPPER(TRIM($R$89:$AM$89)),$R$92:$AM$92,_xlfn.XLOOKUP(_xlpm.k,UPPER(TRIM($R$90:$AM$90)),$R$92:$AM$92,_xlfn.XLOOKUP(_xlpm.k,UPPER(TRIM($R$91:$AM$91)),$R$92:$AM$92,0.001))),_xlpm.r*P67),0)</f>
        <v>0</v>
      </c>
      <c r="F67" s="192" t="s">
        <v>3704</v>
      </c>
      <c r="G67" s="2481"/>
      <c r="H67" s="2250" t="s">
        <v>13</v>
      </c>
      <c r="I67" s="2709"/>
      <c r="J67" s="2710"/>
      <c r="K67" s="2213"/>
      <c r="L67" s="2711"/>
      <c r="M67" s="2712"/>
      <c r="N67" s="2214"/>
      <c r="O67" s="2713"/>
      <c r="P67" s="2211"/>
      <c r="Q67" s="2214"/>
      <c r="R67" s="2472" t="str">
        <f t="shared" si="51"/>
        <v>36 ►</v>
      </c>
      <c r="S67" s="4806">
        <f t="shared" si="51"/>
        <v>0</v>
      </c>
      <c r="T67" s="4807"/>
      <c r="U67" s="4807"/>
      <c r="V67" s="2362">
        <v>1</v>
      </c>
      <c r="W67" s="193">
        <f t="shared" si="18"/>
        <v>0</v>
      </c>
      <c r="X67" s="194">
        <f t="shared" si="19"/>
        <v>0</v>
      </c>
      <c r="Y67" s="194" t="str">
        <f t="shared" si="29"/>
        <v/>
      </c>
      <c r="Z67" s="195">
        <f t="shared" si="37"/>
        <v>0</v>
      </c>
      <c r="AA67" s="2714">
        <f t="shared" si="20"/>
        <v>0</v>
      </c>
      <c r="AB67" s="2715">
        <f t="shared" si="21"/>
        <v>0</v>
      </c>
      <c r="AC67" s="2716" t="str">
        <f t="shared" si="30"/>
        <v/>
      </c>
      <c r="AD67" s="2717">
        <f t="shared" si="31"/>
        <v>0</v>
      </c>
      <c r="AE67" s="2271">
        <f t="shared" si="32"/>
        <v>0</v>
      </c>
      <c r="AF67" s="2272">
        <f t="shared" si="33"/>
        <v>0</v>
      </c>
      <c r="AG67" s="2273" t="str">
        <f t="shared" si="34"/>
        <v/>
      </c>
      <c r="AH67" s="2447">
        <f t="shared" si="38"/>
        <v>0</v>
      </c>
      <c r="AI67" s="2451">
        <f t="shared" si="22"/>
        <v>0</v>
      </c>
      <c r="AJ67" s="2153">
        <f t="shared" si="43"/>
        <v>0</v>
      </c>
      <c r="AK67" s="2154">
        <f t="shared" si="43"/>
        <v>0</v>
      </c>
      <c r="AL67" s="2155">
        <f t="shared" si="35"/>
        <v>0</v>
      </c>
      <c r="AM67" s="2419" t="str">
        <f t="shared" si="39"/>
        <v>OK</v>
      </c>
      <c r="AN67" s="3"/>
      <c r="AO67" s="188" t="str">
        <f t="shared" si="6"/>
        <v>►</v>
      </c>
      <c r="AP67" s="2418"/>
      <c r="AQ67" s="3"/>
      <c r="AR67" s="176">
        <f t="array" ref="AR67">SUMPRODUCT(LEN(AS67:AY67))</f>
        <v>0</v>
      </c>
      <c r="AS67" s="177"/>
      <c r="AT67" s="178"/>
      <c r="AU67" s="178"/>
      <c r="AV67" s="178"/>
      <c r="AW67" s="178"/>
      <c r="AX67" s="178"/>
      <c r="AY67" s="179"/>
      <c r="AZ67" s="3"/>
      <c r="BA67" s="2954" t="str">
        <f t="shared" si="24"/>
        <v>►</v>
      </c>
      <c r="BB67" s="2946" t="str">
        <f t="shared" si="14"/>
        <v/>
      </c>
      <c r="BC67" s="2947" t="str">
        <f t="shared" si="36"/>
        <v/>
      </c>
      <c r="BD67" s="2957"/>
      <c r="BE67" s="2955" t="str">
        <f t="shared" si="15"/>
        <v xml:space="preserve"> ◄ ligne 67</v>
      </c>
      <c r="BF67" s="2946" t="str">
        <f t="shared" si="25"/>
        <v/>
      </c>
      <c r="BG67" s="2950" t="str">
        <f t="shared" si="26"/>
        <v/>
      </c>
      <c r="BH67" s="2951" t="str">
        <f>IF(LEN(TRIM(BM67))&gt;0,MAX(BH29:BH66)+1,"")</f>
        <v/>
      </c>
      <c r="BI67" s="2906" t="str">
        <f>IFERROR(INDEX(BM30:BM299,MATCH(ROW()-ROW(BM30)+1,BH30:BH299,0)),"")</f>
        <v/>
      </c>
      <c r="BJ67" s="2944"/>
      <c r="BK67" s="2937"/>
      <c r="BL67" s="2907" t="str">
        <f>TRIM(SUBSTITUTE(SUBSTITUTE(SUBSTITUTE(SUBSTITUTE(IF(OR(LEFT(BL66,1)="-",LEFT(BL66,1)="="),MID(BL66,2,9999),BL66),CHAR(160)," "),","," "),";"," "),"."," "))</f>
        <v>2 Le lendemain sortez la viande et les légumes de la marinade et égouttez-les Réservez la marinade</v>
      </c>
      <c r="BM67" s="2908" t="str">
        <f>IF(OR(BN66="",BL68=""),"",IF(LEN(BN66)&lt;=BL68,BN66,IFERROR(LEFT(BN66,FIND("♦",SUBSTITUTE(LEFT(BN66,BL68+1)," ","♦",LEN(LEFT(BN66,BL68+1))-LEN(SUBSTITUTE(LEFT(BN66,BL68+1)," ",""))))),LEFT(BN66,IFERROR(FIND(" ",BN66)-1,LEN(BN66))))))</f>
        <v/>
      </c>
      <c r="BN67" s="2908" t="str">
        <f>IF(BM67="","",TRIM(RIGHT(BN66,LEN(BN66)-LEN(BM67))))</f>
        <v/>
      </c>
      <c r="BO67" s="2956" t="str">
        <f t="shared" ref="BO67:BO71" si="52">"ligne "&amp;ROW()&amp;" ►"</f>
        <v>ligne 67 ►</v>
      </c>
      <c r="BP67" s="2945" t="str">
        <f>IF(BC67="","",IF(OR(BC67=0,BC67&lt;BI17),0,IF(BC67&gt;BI17,(BC67-BI17)&amp;" car. en trop",(BC67-BI17)&amp;" car.")))</f>
        <v/>
      </c>
      <c r="BQ67" s="2953" t="str">
        <f>IF(BC67="","",ROUNDUP(BC67/BI17,0)&amp;" ligne(s)")</f>
        <v/>
      </c>
      <c r="BR67" s="3"/>
      <c r="BS67" s="134"/>
      <c r="BT67" s="2552" t="s">
        <v>3930</v>
      </c>
      <c r="BU67" s="2552"/>
      <c r="BV67" s="2552"/>
      <c r="BW67" s="162"/>
      <c r="BX67" s="3"/>
      <c r="BY67" s="10">
        <v>1</v>
      </c>
    </row>
    <row r="68" spans="1:77" ht="21.75" customHeight="1">
      <c r="A68" s="3">
        <v>37</v>
      </c>
      <c r="B68" s="188" t="str">
        <f t="shared" si="16"/>
        <v>►</v>
      </c>
      <c r="C68" s="2237">
        <f t="array" ref="C68">IFERROR(_xlfn.LET(_xlpm.k,UPPER(TRIM(K68)),_xlpm.r,_xlfn.XLOOKUP(_xlpm.k,UPPER(TRIM($R$89:$AM$89)),$R$92:$AM$92,_xlfn.XLOOKUP(_xlpm.k,UPPER(TRIM($R$90:$AM$90)),$R$92:$AM$92,_xlfn.XLOOKUP(_xlpm.k,UPPER(TRIM($R$91:$AM$91)),$R$92:$AM$92,0.001))),_xlpm.r*J68),0)</f>
        <v>0</v>
      </c>
      <c r="D68" s="2692">
        <f t="array" ref="D68">IFERROR(_xlfn.LET(_xlpm.k,UPPER(TRIM(N68)),_xlpm.r,_xlfn.XLOOKUP(_xlpm.k,UPPER(TRIM($R$89:$AM$89)),$R$92:$AM$92,_xlfn.XLOOKUP(_xlpm.k,UPPER(TRIM($R$90:$AM$90)),$R$92:$AM$92,_xlfn.XLOOKUP(_xlpm.k,UPPER(TRIM($R$91:$AM$91)),$R$92:$AM$92,0.001))),_xlpm.r*M68),0)</f>
        <v>0</v>
      </c>
      <c r="E68" s="190">
        <f t="array" ref="E68">IFERROR(_xlfn.LET(_xlpm.k,UPPER(TRIM(Q68)),_xlpm.r,_xlfn.XLOOKUP(_xlpm.k,UPPER(TRIM($R$89:$AM$89)),$R$92:$AM$92,_xlfn.XLOOKUP(_xlpm.k,UPPER(TRIM($R$90:$AM$90)),$R$92:$AM$92,_xlfn.XLOOKUP(_xlpm.k,UPPER(TRIM($R$91:$AM$91)),$R$92:$AM$92,0.001))),_xlpm.r*P68),0)</f>
        <v>0</v>
      </c>
      <c r="F68" s="192" t="s">
        <v>3705</v>
      </c>
      <c r="G68" s="2481"/>
      <c r="H68" s="2250" t="s">
        <v>13</v>
      </c>
      <c r="I68" s="2709"/>
      <c r="J68" s="2710"/>
      <c r="K68" s="2213"/>
      <c r="L68" s="2711"/>
      <c r="M68" s="2712"/>
      <c r="N68" s="2214"/>
      <c r="O68" s="2713"/>
      <c r="P68" s="2211"/>
      <c r="Q68" s="2214"/>
      <c r="R68" s="2472" t="str">
        <f t="shared" si="51"/>
        <v>37 ►</v>
      </c>
      <c r="S68" s="4806">
        <f t="shared" si="51"/>
        <v>0</v>
      </c>
      <c r="T68" s="4807"/>
      <c r="U68" s="4807"/>
      <c r="V68" s="2362">
        <v>1</v>
      </c>
      <c r="W68" s="193">
        <f t="shared" si="18"/>
        <v>0</v>
      </c>
      <c r="X68" s="194">
        <f t="shared" si="19"/>
        <v>0</v>
      </c>
      <c r="Y68" s="194" t="str">
        <f t="shared" si="29"/>
        <v/>
      </c>
      <c r="Z68" s="195">
        <f t="shared" si="37"/>
        <v>0</v>
      </c>
      <c r="AA68" s="2714">
        <f t="shared" si="20"/>
        <v>0</v>
      </c>
      <c r="AB68" s="2715">
        <f t="shared" si="21"/>
        <v>0</v>
      </c>
      <c r="AC68" s="2716" t="str">
        <f t="shared" si="30"/>
        <v/>
      </c>
      <c r="AD68" s="2717">
        <f t="shared" si="31"/>
        <v>0</v>
      </c>
      <c r="AE68" s="2271">
        <f t="shared" si="32"/>
        <v>0</v>
      </c>
      <c r="AF68" s="2272">
        <f t="shared" si="33"/>
        <v>0</v>
      </c>
      <c r="AG68" s="2273" t="str">
        <f t="shared" si="34"/>
        <v/>
      </c>
      <c r="AH68" s="2447">
        <f t="shared" si="38"/>
        <v>0</v>
      </c>
      <c r="AI68" s="2451">
        <f t="shared" si="22"/>
        <v>0</v>
      </c>
      <c r="AJ68" s="2153">
        <f t="shared" si="43"/>
        <v>0</v>
      </c>
      <c r="AK68" s="2154">
        <f t="shared" si="43"/>
        <v>0</v>
      </c>
      <c r="AL68" s="2155">
        <f t="shared" si="35"/>
        <v>0</v>
      </c>
      <c r="AM68" s="2419" t="str">
        <f t="shared" si="39"/>
        <v>OK</v>
      </c>
      <c r="AN68" s="3"/>
      <c r="AO68" s="188" t="str">
        <f t="shared" si="6"/>
        <v>►</v>
      </c>
      <c r="AP68" s="2418"/>
      <c r="AQ68" s="3"/>
      <c r="AR68" s="176">
        <f t="array" ref="AR68">SUMPRODUCT(LEN(AS68:AY68))</f>
        <v>0</v>
      </c>
      <c r="AS68" s="177"/>
      <c r="AT68" s="178"/>
      <c r="AU68" s="178"/>
      <c r="AV68" s="178"/>
      <c r="AW68" s="178"/>
      <c r="AX68" s="178"/>
      <c r="AY68" s="179"/>
      <c r="AZ68" s="3"/>
      <c r="BA68" s="2954" t="str">
        <f t="shared" si="24"/>
        <v>►</v>
      </c>
      <c r="BB68" s="2946" t="str">
        <f t="shared" si="14"/>
        <v/>
      </c>
      <c r="BC68" s="2947" t="str">
        <f t="shared" si="36"/>
        <v/>
      </c>
      <c r="BD68" s="2957"/>
      <c r="BE68" s="2949" t="str">
        <f t="shared" si="15"/>
        <v xml:space="preserve"> ◄ ligne 68</v>
      </c>
      <c r="BF68" s="2946" t="str">
        <f t="shared" si="25"/>
        <v/>
      </c>
      <c r="BG68" s="2950" t="str">
        <f t="shared" si="26"/>
        <v/>
      </c>
      <c r="BH68" s="2951" t="str">
        <f>IF(LEN(TRIM(BM68))&gt;0,MAX(BH29:BH67)+1,"")</f>
        <v/>
      </c>
      <c r="BI68" s="2906" t="str">
        <f>IFERROR(INDEX(BM30:BM299,MATCH(ROW()-ROW(BM30)+1,BH30:BH299,0)),"")</f>
        <v/>
      </c>
      <c r="BJ68" s="2944"/>
      <c r="BK68" s="2937"/>
      <c r="BL68" s="2909">
        <f>BI17</f>
        <v>100</v>
      </c>
      <c r="BM68" s="2908" t="str">
        <f>IF(OR(BN67="",BL68=""),"",IF(LEN(BN67)&lt;=BL68,BN67,IFERROR(LEFT(BN67,FIND("♦",SUBSTITUTE(LEFT(BN67,BL68+1)," ","♦",LEN(LEFT(BN67,BL68+1))-LEN(SUBSTITUTE(LEFT(BN67,BL68+1)," ",""))))),LEFT(BN67,IFERROR(FIND(" ",BN67)-1,LEN(BN67))))))</f>
        <v/>
      </c>
      <c r="BN68" s="2908" t="str">
        <f t="shared" ref="BN68:BN71" si="53">IF(BM68="","",TRIM(RIGHT(BN67,LEN(BN67)-LEN(BM68))))</f>
        <v/>
      </c>
      <c r="BO68" s="2956" t="str">
        <f t="shared" si="52"/>
        <v>ligne 68 ►</v>
      </c>
      <c r="BP68" s="2945" t="str">
        <f>IF(BC68="","",IF(OR(BC68=0,BC68&lt;BI17),0,IF(BC68&gt;BI17,(BC68-BI17)&amp;" car. en trop",(BC68-BI17)&amp;" car.")))</f>
        <v/>
      </c>
      <c r="BQ68" s="2953" t="str">
        <f>IF(BC68="","",ROUNDUP(BC68/BI17,0)&amp;" ligne(s)")</f>
        <v/>
      </c>
      <c r="BR68" s="3"/>
      <c r="BS68" s="134"/>
      <c r="BT68" s="2551" t="s">
        <v>3931</v>
      </c>
      <c r="BU68" s="2551"/>
      <c r="BV68" s="2551"/>
      <c r="BW68" s="162"/>
      <c r="BX68" s="3"/>
      <c r="BY68" s="10">
        <v>1</v>
      </c>
    </row>
    <row r="69" spans="1:77" ht="21.75" customHeight="1">
      <c r="A69" s="3">
        <v>38</v>
      </c>
      <c r="B69" s="188" t="str">
        <f t="shared" si="16"/>
        <v>►</v>
      </c>
      <c r="C69" s="2237">
        <f t="array" ref="C69">IFERROR(_xlfn.LET(_xlpm.k,UPPER(TRIM(K69)),_xlpm.r,_xlfn.XLOOKUP(_xlpm.k,UPPER(TRIM($R$89:$AM$89)),$R$92:$AM$92,_xlfn.XLOOKUP(_xlpm.k,UPPER(TRIM($R$90:$AM$90)),$R$92:$AM$92,_xlfn.XLOOKUP(_xlpm.k,UPPER(TRIM($R$91:$AM$91)),$R$92:$AM$92,0.001))),_xlpm.r*J69),0)</f>
        <v>0</v>
      </c>
      <c r="D69" s="2692">
        <f t="array" ref="D69">IFERROR(_xlfn.LET(_xlpm.k,UPPER(TRIM(N69)),_xlpm.r,_xlfn.XLOOKUP(_xlpm.k,UPPER(TRIM($R$89:$AM$89)),$R$92:$AM$92,_xlfn.XLOOKUP(_xlpm.k,UPPER(TRIM($R$90:$AM$90)),$R$92:$AM$92,_xlfn.XLOOKUP(_xlpm.k,UPPER(TRIM($R$91:$AM$91)),$R$92:$AM$92,0.001))),_xlpm.r*M69),0)</f>
        <v>0</v>
      </c>
      <c r="E69" s="190">
        <f t="array" ref="E69">IFERROR(_xlfn.LET(_xlpm.k,UPPER(TRIM(Q69)),_xlpm.r,_xlfn.XLOOKUP(_xlpm.k,UPPER(TRIM($R$89:$AM$89)),$R$92:$AM$92,_xlfn.XLOOKUP(_xlpm.k,UPPER(TRIM($R$90:$AM$90)),$R$92:$AM$92,_xlfn.XLOOKUP(_xlpm.k,UPPER(TRIM($R$91:$AM$91)),$R$92:$AM$92,0.001))),_xlpm.r*P69),0)</f>
        <v>0</v>
      </c>
      <c r="F69" s="192" t="s">
        <v>3706</v>
      </c>
      <c r="G69" s="2481"/>
      <c r="H69" s="2250" t="s">
        <v>13</v>
      </c>
      <c r="I69" s="2709"/>
      <c r="J69" s="2710"/>
      <c r="K69" s="2213"/>
      <c r="L69" s="2711"/>
      <c r="M69" s="2712"/>
      <c r="N69" s="2214"/>
      <c r="O69" s="2713"/>
      <c r="P69" s="2211"/>
      <c r="Q69" s="2214"/>
      <c r="R69" s="2472" t="str">
        <f t="shared" si="51"/>
        <v>38 ►</v>
      </c>
      <c r="S69" s="4806">
        <f t="shared" si="51"/>
        <v>0</v>
      </c>
      <c r="T69" s="4807"/>
      <c r="U69" s="4807"/>
      <c r="V69" s="2362">
        <v>1</v>
      </c>
      <c r="W69" s="193">
        <f t="shared" si="18"/>
        <v>0</v>
      </c>
      <c r="X69" s="194">
        <f t="shared" si="19"/>
        <v>0</v>
      </c>
      <c r="Y69" s="194" t="str">
        <f t="shared" si="29"/>
        <v/>
      </c>
      <c r="Z69" s="195">
        <f t="shared" si="37"/>
        <v>0</v>
      </c>
      <c r="AA69" s="2714">
        <f t="shared" si="20"/>
        <v>0</v>
      </c>
      <c r="AB69" s="2715">
        <f t="shared" si="21"/>
        <v>0</v>
      </c>
      <c r="AC69" s="2716" t="str">
        <f t="shared" si="30"/>
        <v/>
      </c>
      <c r="AD69" s="2717">
        <f t="shared" si="31"/>
        <v>0</v>
      </c>
      <c r="AE69" s="2271">
        <f t="shared" si="32"/>
        <v>0</v>
      </c>
      <c r="AF69" s="2272">
        <f t="shared" si="33"/>
        <v>0</v>
      </c>
      <c r="AG69" s="2273" t="str">
        <f t="shared" si="34"/>
        <v/>
      </c>
      <c r="AH69" s="2447">
        <f t="shared" si="38"/>
        <v>0</v>
      </c>
      <c r="AI69" s="2451">
        <f t="shared" si="22"/>
        <v>0</v>
      </c>
      <c r="AJ69" s="2153">
        <f t="shared" si="43"/>
        <v>0</v>
      </c>
      <c r="AK69" s="2154">
        <f t="shared" si="43"/>
        <v>0</v>
      </c>
      <c r="AL69" s="2155">
        <f t="shared" si="35"/>
        <v>0</v>
      </c>
      <c r="AM69" s="2419" t="str">
        <f t="shared" si="39"/>
        <v>OK</v>
      </c>
      <c r="AN69" s="3"/>
      <c r="AO69" s="188" t="str">
        <f t="shared" si="6"/>
        <v>►</v>
      </c>
      <c r="AP69" s="2418"/>
      <c r="AQ69" s="3"/>
      <c r="AR69" s="176">
        <f t="array" ref="AR69">SUMPRODUCT(LEN(AS69:AY69))</f>
        <v>0</v>
      </c>
      <c r="AS69" s="177"/>
      <c r="AT69" s="178"/>
      <c r="AU69" s="178"/>
      <c r="AV69" s="178"/>
      <c r="AW69" s="178"/>
      <c r="AX69" s="178"/>
      <c r="AY69" s="179"/>
      <c r="AZ69" s="3"/>
      <c r="BA69" s="2954" t="str">
        <f t="shared" si="24"/>
        <v>►</v>
      </c>
      <c r="BB69" s="2946" t="str">
        <f t="shared" si="14"/>
        <v/>
      </c>
      <c r="BC69" s="2947" t="str">
        <f t="shared" si="36"/>
        <v/>
      </c>
      <c r="BD69" s="2957"/>
      <c r="BE69" s="2955" t="str">
        <f t="shared" si="15"/>
        <v xml:space="preserve"> ◄ ligne 69</v>
      </c>
      <c r="BF69" s="2946" t="str">
        <f t="shared" si="25"/>
        <v/>
      </c>
      <c r="BG69" s="2950" t="str">
        <f t="shared" si="26"/>
        <v/>
      </c>
      <c r="BH69" s="2951" t="str">
        <f>IF(LEN(TRIM(BM69))&gt;0,MAX(BH29:BH68)+1,"")</f>
        <v/>
      </c>
      <c r="BI69" s="2906" t="str">
        <f>IFERROR(INDEX(BM30:BM299,MATCH(ROW()-ROW(BM30)+1,BH30:BH299,0)),"")</f>
        <v/>
      </c>
      <c r="BJ69" s="2944"/>
      <c r="BK69" s="2937"/>
      <c r="BL69" s="2907"/>
      <c r="BM69" s="2908" t="str">
        <f>IF(OR(BN68="",BL68=""),"",IF(LEN(BN68)&lt;=BL68,BN68,IFERROR(LEFT(BN68,FIND("♦",SUBSTITUTE(LEFT(BN68,BL68+1)," ","♦",LEN(LEFT(BN68,BL68+1))-LEN(SUBSTITUTE(LEFT(BN68,BL68+1)," ",""))))),LEFT(BN68,IFERROR(FIND(" ",BN68)-1,LEN(BN68))))))</f>
        <v/>
      </c>
      <c r="BN69" s="2908" t="str">
        <f t="shared" si="53"/>
        <v/>
      </c>
      <c r="BO69" s="2956" t="str">
        <f t="shared" si="52"/>
        <v>ligne 69 ►</v>
      </c>
      <c r="BP69" s="2945" t="str">
        <f>IF(BC69="","",IF(OR(BC69=0,BC69&lt;BI17),0,IF(BC69&gt;BI17,(BC69-BI17)&amp;" car. en trop",(BC69-BI17)&amp;" car.")))</f>
        <v/>
      </c>
      <c r="BQ69" s="2953" t="str">
        <f>IF(BC69="","",ROUNDUP(BC69/BI17,0)&amp;" ligne(s)")</f>
        <v/>
      </c>
      <c r="BR69" s="3"/>
      <c r="BS69" s="134"/>
      <c r="BT69" s="2552" t="s">
        <v>3932</v>
      </c>
      <c r="BU69" s="2552" t="s">
        <v>3933</v>
      </c>
      <c r="BV69" s="2552" t="s">
        <v>3933</v>
      </c>
      <c r="BW69" s="162"/>
      <c r="BX69" s="3"/>
      <c r="BY69" s="10">
        <v>1</v>
      </c>
    </row>
    <row r="70" spans="1:77" ht="21.75" customHeight="1">
      <c r="A70" s="3">
        <v>39</v>
      </c>
      <c r="B70" s="188" t="str">
        <f t="shared" si="16"/>
        <v>►</v>
      </c>
      <c r="C70" s="2237">
        <f t="array" ref="C70">IFERROR(_xlfn.LET(_xlpm.k,UPPER(TRIM(K70)),_xlpm.r,_xlfn.XLOOKUP(_xlpm.k,UPPER(TRIM($R$89:$AM$89)),$R$92:$AM$92,_xlfn.XLOOKUP(_xlpm.k,UPPER(TRIM($R$90:$AM$90)),$R$92:$AM$92,_xlfn.XLOOKUP(_xlpm.k,UPPER(TRIM($R$91:$AM$91)),$R$92:$AM$92,0.001))),_xlpm.r*J70),0)</f>
        <v>0</v>
      </c>
      <c r="D70" s="2692">
        <f t="array" ref="D70">IFERROR(_xlfn.LET(_xlpm.k,UPPER(TRIM(N70)),_xlpm.r,_xlfn.XLOOKUP(_xlpm.k,UPPER(TRIM($R$89:$AM$89)),$R$92:$AM$92,_xlfn.XLOOKUP(_xlpm.k,UPPER(TRIM($R$90:$AM$90)),$R$92:$AM$92,_xlfn.XLOOKUP(_xlpm.k,UPPER(TRIM($R$91:$AM$91)),$R$92:$AM$92,0.001))),_xlpm.r*M70),0)</f>
        <v>0</v>
      </c>
      <c r="E70" s="190">
        <f t="array" ref="E70">IFERROR(_xlfn.LET(_xlpm.k,UPPER(TRIM(Q70)),_xlpm.r,_xlfn.XLOOKUP(_xlpm.k,UPPER(TRIM($R$89:$AM$89)),$R$92:$AM$92,_xlfn.XLOOKUP(_xlpm.k,UPPER(TRIM($R$90:$AM$90)),$R$92:$AM$92,_xlfn.XLOOKUP(_xlpm.k,UPPER(TRIM($R$91:$AM$91)),$R$92:$AM$92,0.001))),_xlpm.r*P70),0)</f>
        <v>0</v>
      </c>
      <c r="F70" s="192" t="s">
        <v>3707</v>
      </c>
      <c r="G70" s="2481"/>
      <c r="H70" s="2250" t="s">
        <v>13</v>
      </c>
      <c r="I70" s="2709"/>
      <c r="J70" s="2710"/>
      <c r="K70" s="2213"/>
      <c r="L70" s="2711"/>
      <c r="M70" s="2712"/>
      <c r="N70" s="2214"/>
      <c r="O70" s="2713"/>
      <c r="P70" s="2211"/>
      <c r="Q70" s="2214"/>
      <c r="R70" s="2472" t="str">
        <f t="shared" si="51"/>
        <v>39 ►</v>
      </c>
      <c r="S70" s="4806">
        <f t="shared" si="51"/>
        <v>0</v>
      </c>
      <c r="T70" s="4807"/>
      <c r="U70" s="4807"/>
      <c r="V70" s="2362">
        <v>1</v>
      </c>
      <c r="W70" s="193">
        <f t="shared" si="18"/>
        <v>0</v>
      </c>
      <c r="X70" s="194">
        <f t="shared" si="19"/>
        <v>0</v>
      </c>
      <c r="Y70" s="194" t="str">
        <f t="shared" si="29"/>
        <v/>
      </c>
      <c r="Z70" s="195">
        <f t="shared" si="37"/>
        <v>0</v>
      </c>
      <c r="AA70" s="2714">
        <f t="shared" si="20"/>
        <v>0</v>
      </c>
      <c r="AB70" s="2715">
        <f t="shared" si="21"/>
        <v>0</v>
      </c>
      <c r="AC70" s="2716" t="str">
        <f t="shared" si="30"/>
        <v/>
      </c>
      <c r="AD70" s="2717">
        <f t="shared" si="31"/>
        <v>0</v>
      </c>
      <c r="AE70" s="2271">
        <f t="shared" si="32"/>
        <v>0</v>
      </c>
      <c r="AF70" s="2272">
        <f t="shared" si="33"/>
        <v>0</v>
      </c>
      <c r="AG70" s="2273" t="str">
        <f t="shared" si="34"/>
        <v/>
      </c>
      <c r="AH70" s="2447">
        <f t="shared" si="38"/>
        <v>0</v>
      </c>
      <c r="AI70" s="2451">
        <f t="shared" si="22"/>
        <v>0</v>
      </c>
      <c r="AJ70" s="2153">
        <f t="shared" si="43"/>
        <v>0</v>
      </c>
      <c r="AK70" s="2154">
        <f t="shared" si="43"/>
        <v>0</v>
      </c>
      <c r="AL70" s="2155">
        <f t="shared" si="35"/>
        <v>0</v>
      </c>
      <c r="AM70" s="2419" t="str">
        <f t="shared" si="39"/>
        <v>OK</v>
      </c>
      <c r="AN70" s="3"/>
      <c r="AO70" s="188" t="str">
        <f t="shared" si="6"/>
        <v>►</v>
      </c>
      <c r="AP70" s="2418"/>
      <c r="AQ70" s="3"/>
      <c r="AR70" s="176">
        <f t="array" ref="AR70">SUMPRODUCT(LEN(AS70:AY70))</f>
        <v>0</v>
      </c>
      <c r="AS70" s="177"/>
      <c r="AT70" s="178"/>
      <c r="AU70" s="178"/>
      <c r="AV70" s="178"/>
      <c r="AW70" s="178"/>
      <c r="AX70" s="178"/>
      <c r="AY70" s="179"/>
      <c r="AZ70" s="3"/>
      <c r="BA70" s="2954" t="str">
        <f t="shared" si="24"/>
        <v>►</v>
      </c>
      <c r="BB70" s="2946" t="str">
        <f t="shared" si="14"/>
        <v/>
      </c>
      <c r="BC70" s="2947" t="str">
        <f t="shared" si="36"/>
        <v/>
      </c>
      <c r="BD70" s="2957"/>
      <c r="BE70" s="2949" t="str">
        <f t="shared" si="15"/>
        <v xml:space="preserve"> ◄ ligne 70</v>
      </c>
      <c r="BF70" s="2946" t="str">
        <f t="shared" si="25"/>
        <v/>
      </c>
      <c r="BG70" s="2950" t="str">
        <f t="shared" si="26"/>
        <v/>
      </c>
      <c r="BH70" s="2951" t="str">
        <f>IF(LEN(TRIM(BM70))&gt;0,MAX(BH29:BH69)+1,"")</f>
        <v/>
      </c>
      <c r="BI70" s="2906" t="str">
        <f>IFERROR(INDEX(BM30:BM299,MATCH(ROW()-ROW(BM30)+1,BH30:BH299,0)),"")</f>
        <v/>
      </c>
      <c r="BJ70" s="2944"/>
      <c r="BK70" s="2937"/>
      <c r="BL70" s="2958"/>
      <c r="BM70" s="2908" t="str">
        <f>IF(OR(BN69="",BL68=""),"",IF(LEN(BN69)&lt;=BL68,BN69,IFERROR(LEFT(BN69,FIND("♦",SUBSTITUTE(LEFT(BN69,BL68+1)," ","♦",LEN(LEFT(BN69,BL68+1))-LEN(SUBSTITUTE(LEFT(BN69,BL68+1)," ",""))))),LEFT(BN69,IFERROR(FIND(" ",BN69)-1,LEN(BN69))))))</f>
        <v/>
      </c>
      <c r="BN70" s="2908" t="str">
        <f t="shared" si="53"/>
        <v/>
      </c>
      <c r="BO70" s="2956" t="str">
        <f t="shared" si="52"/>
        <v>ligne 70 ►</v>
      </c>
      <c r="BP70" s="2945" t="str">
        <f>IF(BC70="","",IF(OR(BC70=0,BC70&lt;BI17),0,IF(BC70&gt;BI17,(BC70-BI17)&amp;" car. en trop",(BC70-BI17)&amp;" car.")))</f>
        <v/>
      </c>
      <c r="BQ70" s="2953" t="str">
        <f>IF(BC70="","",ROUNDUP(BC70/BI17,0)&amp;" ligne(s)")</f>
        <v/>
      </c>
      <c r="BR70" s="3"/>
      <c r="BS70" s="134"/>
      <c r="BT70" s="2552" t="s">
        <v>3934</v>
      </c>
      <c r="BU70" s="2552" t="s">
        <v>3935</v>
      </c>
      <c r="BV70" s="2552" t="s">
        <v>3936</v>
      </c>
      <c r="BW70" s="162"/>
      <c r="BX70" s="3"/>
      <c r="BY70" s="10">
        <v>1</v>
      </c>
    </row>
    <row r="71" spans="1:77" ht="21.75" customHeight="1">
      <c r="A71" s="3">
        <v>40</v>
      </c>
      <c r="B71" s="188" t="str">
        <f t="shared" si="16"/>
        <v>►</v>
      </c>
      <c r="C71" s="2237">
        <f t="array" ref="C71">IFERROR(_xlfn.LET(_xlpm.k,UPPER(TRIM(K71)),_xlpm.r,_xlfn.XLOOKUP(_xlpm.k,UPPER(TRIM($R$89:$AM$89)),$R$92:$AM$92,_xlfn.XLOOKUP(_xlpm.k,UPPER(TRIM($R$90:$AM$90)),$R$92:$AM$92,_xlfn.XLOOKUP(_xlpm.k,UPPER(TRIM($R$91:$AM$91)),$R$92:$AM$92,0.001))),_xlpm.r*J71),0)</f>
        <v>0</v>
      </c>
      <c r="D71" s="2692">
        <f t="array" ref="D71">IFERROR(_xlfn.LET(_xlpm.k,UPPER(TRIM(N71)),_xlpm.r,_xlfn.XLOOKUP(_xlpm.k,UPPER(TRIM($R$89:$AM$89)),$R$92:$AM$92,_xlfn.XLOOKUP(_xlpm.k,UPPER(TRIM($R$90:$AM$90)),$R$92:$AM$92,_xlfn.XLOOKUP(_xlpm.k,UPPER(TRIM($R$91:$AM$91)),$R$92:$AM$92,0.001))),_xlpm.r*M71),0)</f>
        <v>0</v>
      </c>
      <c r="E71" s="190">
        <f t="array" ref="E71">IFERROR(_xlfn.LET(_xlpm.k,UPPER(TRIM(Q71)),_xlpm.r,_xlfn.XLOOKUP(_xlpm.k,UPPER(TRIM($R$89:$AM$89)),$R$92:$AM$92,_xlfn.XLOOKUP(_xlpm.k,UPPER(TRIM($R$90:$AM$90)),$R$92:$AM$92,_xlfn.XLOOKUP(_xlpm.k,UPPER(TRIM($R$91:$AM$91)),$R$92:$AM$92,0.001))),_xlpm.r*P71),0)</f>
        <v>0</v>
      </c>
      <c r="F71" s="192" t="s">
        <v>3708</v>
      </c>
      <c r="G71" s="2481"/>
      <c r="H71" s="2250" t="s">
        <v>13</v>
      </c>
      <c r="I71" s="2709"/>
      <c r="J71" s="2710"/>
      <c r="K71" s="2213"/>
      <c r="L71" s="2711"/>
      <c r="M71" s="2712"/>
      <c r="N71" s="2214"/>
      <c r="O71" s="2713"/>
      <c r="P71" s="2211"/>
      <c r="Q71" s="2214"/>
      <c r="R71" s="2472" t="str">
        <f t="shared" si="51"/>
        <v>40 ►</v>
      </c>
      <c r="S71" s="4806">
        <f t="shared" si="51"/>
        <v>0</v>
      </c>
      <c r="T71" s="4807"/>
      <c r="U71" s="4807"/>
      <c r="V71" s="2362">
        <v>1</v>
      </c>
      <c r="W71" s="193">
        <f t="shared" si="18"/>
        <v>0</v>
      </c>
      <c r="X71" s="194">
        <f t="shared" si="19"/>
        <v>0</v>
      </c>
      <c r="Y71" s="194" t="str">
        <f t="shared" si="29"/>
        <v/>
      </c>
      <c r="Z71" s="195">
        <f t="shared" si="37"/>
        <v>0</v>
      </c>
      <c r="AA71" s="2714">
        <f t="shared" si="20"/>
        <v>0</v>
      </c>
      <c r="AB71" s="2715">
        <f t="shared" si="21"/>
        <v>0</v>
      </c>
      <c r="AC71" s="2716" t="str">
        <f t="shared" si="30"/>
        <v/>
      </c>
      <c r="AD71" s="2717">
        <f t="shared" si="31"/>
        <v>0</v>
      </c>
      <c r="AE71" s="2271">
        <f t="shared" si="32"/>
        <v>0</v>
      </c>
      <c r="AF71" s="2272">
        <f t="shared" si="33"/>
        <v>0</v>
      </c>
      <c r="AG71" s="2273" t="str">
        <f t="shared" si="34"/>
        <v/>
      </c>
      <c r="AH71" s="2447">
        <f t="shared" si="38"/>
        <v>0</v>
      </c>
      <c r="AI71" s="2451">
        <f t="shared" si="22"/>
        <v>0</v>
      </c>
      <c r="AJ71" s="2153">
        <f t="shared" si="43"/>
        <v>0</v>
      </c>
      <c r="AK71" s="2154">
        <f t="shared" si="43"/>
        <v>0</v>
      </c>
      <c r="AL71" s="2155">
        <f t="shared" si="35"/>
        <v>0</v>
      </c>
      <c r="AM71" s="2419" t="str">
        <f t="shared" si="39"/>
        <v>OK</v>
      </c>
      <c r="AN71" s="3"/>
      <c r="AO71" s="188" t="str">
        <f t="shared" si="6"/>
        <v>►</v>
      </c>
      <c r="AP71" s="2418"/>
      <c r="AQ71" s="3"/>
      <c r="AR71" s="176">
        <f t="array" ref="AR71">SUMPRODUCT(LEN(AS71:AY71))</f>
        <v>0</v>
      </c>
      <c r="AS71" s="177"/>
      <c r="AT71" s="178"/>
      <c r="AU71" s="178"/>
      <c r="AV71" s="178"/>
      <c r="AW71" s="178"/>
      <c r="AX71" s="178"/>
      <c r="AY71" s="179"/>
      <c r="AZ71" s="3"/>
      <c r="BA71" s="2954" t="str">
        <f t="shared" si="24"/>
        <v>►</v>
      </c>
      <c r="BB71" s="2946" t="str">
        <f t="shared" si="14"/>
        <v/>
      </c>
      <c r="BC71" s="2947" t="str">
        <f t="shared" si="36"/>
        <v/>
      </c>
      <c r="BD71" s="2957"/>
      <c r="BE71" s="2955" t="str">
        <f t="shared" si="15"/>
        <v xml:space="preserve"> ◄ ligne 71</v>
      </c>
      <c r="BF71" s="2946" t="str">
        <f t="shared" si="25"/>
        <v/>
      </c>
      <c r="BG71" s="2950" t="str">
        <f t="shared" si="26"/>
        <v/>
      </c>
      <c r="BH71" s="2951" t="str">
        <f>IF(LEN(TRIM(BM71))&gt;0,MAX(BH29:BH70)+1,"")</f>
        <v/>
      </c>
      <c r="BI71" s="2906" t="str">
        <f>IFERROR(INDEX(BM30:BM299,MATCH(ROW()-ROW(BM30)+1,BH30:BH299,0)),"")</f>
        <v/>
      </c>
      <c r="BJ71" s="2944"/>
      <c r="BK71" s="2937"/>
      <c r="BL71" s="2959"/>
      <c r="BM71" s="2908" t="str">
        <f>IF(OR(BN70="",BL68=""),"",IF(LEN(BN70)&lt;=BL68,BN70,IFERROR(LEFT(BN70,FIND("♦",SUBSTITUTE(LEFT(BN70,BL68+1)," ","♦",LEN(LEFT(BN70,BL68+1))-LEN(SUBSTITUTE(LEFT(BN70,BL68+1)," ",""))))),LEFT(BN70,IFERROR(FIND(" ",BN70)-1,LEN(BN70))))))</f>
        <v/>
      </c>
      <c r="BN71" s="2908" t="str">
        <f t="shared" si="53"/>
        <v/>
      </c>
      <c r="BO71" s="2956" t="str">
        <f t="shared" si="52"/>
        <v>ligne 71 ►</v>
      </c>
      <c r="BP71" s="2945" t="str">
        <f>IF(BC71="","",IF(OR(BC71=0,BC71&lt;BI17),0,IF(BC71&gt;BI17,(BC71-BI17)&amp;" car. en trop",(BC71-BI17)&amp;" car.")))</f>
        <v/>
      </c>
      <c r="BQ71" s="2953" t="str">
        <f>IF(BC71="","",ROUNDUP(BC71/BI17,0)&amp;" ligne(s)")</f>
        <v/>
      </c>
      <c r="BR71" s="3"/>
      <c r="BS71" s="134"/>
      <c r="BT71" s="2552"/>
      <c r="BU71" s="2552"/>
      <c r="BV71" s="2552" t="s">
        <v>3937</v>
      </c>
      <c r="BW71" s="162"/>
      <c r="BX71" s="3"/>
      <c r="BY71" s="10">
        <v>1</v>
      </c>
    </row>
    <row r="72" spans="1:77" ht="21.75" customHeight="1">
      <c r="A72" s="3">
        <v>41</v>
      </c>
      <c r="B72" s="188" t="str">
        <f t="shared" si="16"/>
        <v>►</v>
      </c>
      <c r="C72" s="2237">
        <f t="array" ref="C72">IFERROR(_xlfn.LET(_xlpm.k,UPPER(TRIM(K72)),_xlpm.r,_xlfn.XLOOKUP(_xlpm.k,UPPER(TRIM($R$89:$AM$89)),$R$92:$AM$92,_xlfn.XLOOKUP(_xlpm.k,UPPER(TRIM($R$90:$AM$90)),$R$92:$AM$92,_xlfn.XLOOKUP(_xlpm.k,UPPER(TRIM($R$91:$AM$91)),$R$92:$AM$92,0.001))),_xlpm.r*J72),0)</f>
        <v>0</v>
      </c>
      <c r="D72" s="2692">
        <f t="array" ref="D72">IFERROR(_xlfn.LET(_xlpm.k,UPPER(TRIM(N72)),_xlpm.r,_xlfn.XLOOKUP(_xlpm.k,UPPER(TRIM($R$89:$AM$89)),$R$92:$AM$92,_xlfn.XLOOKUP(_xlpm.k,UPPER(TRIM($R$90:$AM$90)),$R$92:$AM$92,_xlfn.XLOOKUP(_xlpm.k,UPPER(TRIM($R$91:$AM$91)),$R$92:$AM$92,0.001))),_xlpm.r*M72),0)</f>
        <v>0</v>
      </c>
      <c r="E72" s="190">
        <f t="array" ref="E72">IFERROR(_xlfn.LET(_xlpm.k,UPPER(TRIM(Q72)),_xlpm.r,_xlfn.XLOOKUP(_xlpm.k,UPPER(TRIM($R$89:$AM$89)),$R$92:$AM$92,_xlfn.XLOOKUP(_xlpm.k,UPPER(TRIM($R$90:$AM$90)),$R$92:$AM$92,_xlfn.XLOOKUP(_xlpm.k,UPPER(TRIM($R$91:$AM$91)),$R$92:$AM$92,0.001))),_xlpm.r*P72),0)</f>
        <v>0</v>
      </c>
      <c r="F72" s="192" t="s">
        <v>3709</v>
      </c>
      <c r="G72" s="2481"/>
      <c r="H72" s="2250" t="s">
        <v>13</v>
      </c>
      <c r="I72" s="2709"/>
      <c r="J72" s="2710"/>
      <c r="K72" s="2213"/>
      <c r="L72" s="2711"/>
      <c r="M72" s="2712"/>
      <c r="N72" s="2214"/>
      <c r="O72" s="2713"/>
      <c r="P72" s="2211"/>
      <c r="Q72" s="2214"/>
      <c r="R72" s="2472" t="str">
        <f t="shared" si="51"/>
        <v>41 ►</v>
      </c>
      <c r="S72" s="4806">
        <f t="shared" si="51"/>
        <v>0</v>
      </c>
      <c r="T72" s="4807"/>
      <c r="U72" s="4807"/>
      <c r="V72" s="2362">
        <v>1</v>
      </c>
      <c r="W72" s="193">
        <f t="shared" si="18"/>
        <v>0</v>
      </c>
      <c r="X72" s="194">
        <f t="shared" si="19"/>
        <v>0</v>
      </c>
      <c r="Y72" s="194" t="str">
        <f t="shared" si="29"/>
        <v/>
      </c>
      <c r="Z72" s="195">
        <f t="shared" si="37"/>
        <v>0</v>
      </c>
      <c r="AA72" s="2714">
        <f t="shared" si="20"/>
        <v>0</v>
      </c>
      <c r="AB72" s="2715">
        <f t="shared" si="21"/>
        <v>0</v>
      </c>
      <c r="AC72" s="2716" t="str">
        <f t="shared" si="30"/>
        <v/>
      </c>
      <c r="AD72" s="2717">
        <f t="shared" si="31"/>
        <v>0</v>
      </c>
      <c r="AE72" s="2271">
        <f t="shared" si="32"/>
        <v>0</v>
      </c>
      <c r="AF72" s="2272">
        <f t="shared" si="33"/>
        <v>0</v>
      </c>
      <c r="AG72" s="2273" t="str">
        <f t="shared" si="34"/>
        <v/>
      </c>
      <c r="AH72" s="2447">
        <f t="shared" si="38"/>
        <v>0</v>
      </c>
      <c r="AI72" s="2451">
        <f t="shared" si="22"/>
        <v>0</v>
      </c>
      <c r="AJ72" s="2153">
        <f t="shared" si="43"/>
        <v>0</v>
      </c>
      <c r="AK72" s="2154">
        <f t="shared" si="43"/>
        <v>0</v>
      </c>
      <c r="AL72" s="2155">
        <f t="shared" si="35"/>
        <v>0</v>
      </c>
      <c r="AM72" s="2419" t="str">
        <f t="shared" si="39"/>
        <v>OK</v>
      </c>
      <c r="AN72" s="3"/>
      <c r="AO72" s="188" t="str">
        <f t="shared" si="6"/>
        <v>►</v>
      </c>
      <c r="AP72" s="2418"/>
      <c r="AQ72" s="3"/>
      <c r="AR72" s="176">
        <f t="array" ref="AR72">SUMPRODUCT(LEN(AS72:AY72))</f>
        <v>0</v>
      </c>
      <c r="AS72" s="177"/>
      <c r="AT72" s="178"/>
      <c r="AU72" s="178"/>
      <c r="AV72" s="178"/>
      <c r="AW72" s="178"/>
      <c r="AX72" s="178"/>
      <c r="AY72" s="179"/>
      <c r="AZ72" s="3"/>
      <c r="BA72" s="2954" t="str">
        <f t="shared" si="24"/>
        <v>►</v>
      </c>
      <c r="BB72" s="2946" t="str">
        <f t="shared" si="14"/>
        <v/>
      </c>
      <c r="BC72" s="2947" t="str">
        <f t="shared" si="36"/>
        <v/>
      </c>
      <c r="BD72" s="2957"/>
      <c r="BE72" s="2949" t="str">
        <f t="shared" si="15"/>
        <v xml:space="preserve"> ◄ ligne 72</v>
      </c>
      <c r="BF72" s="2946" t="str">
        <f t="shared" si="25"/>
        <v/>
      </c>
      <c r="BG72" s="2950" t="str">
        <f t="shared" si="26"/>
        <v/>
      </c>
      <c r="BH72" s="2951">
        <f>IF(LEN(TRIM(BM72))&gt;0,MAX(BH29:BH71)+1,"")</f>
        <v>8</v>
      </c>
      <c r="BI72" s="2906" t="str">
        <f>IFERROR(INDEX(BM30:BM299,MATCH(ROW()-ROW(BM30)+1,BH30:BH299,0)),"")</f>
        <v/>
      </c>
      <c r="BJ72" s="2944"/>
      <c r="BK72" s="2937"/>
      <c r="BL72" s="2370" t="str">
        <f>(SUBSTITUTE(SUBSTITUTE(BD37,CHAR(13)&amp;CHAR(10)," "),CHAR(10)," "))</f>
        <v>3. Dans une cocotte en fonte, faites chauffer l’huile d’olive à feu moyen. Ajoutez la viande et faites-la dorer de tous les côtés. Retirez-la de la cocotte et réservez-la.</v>
      </c>
      <c r="BM72" s="2960" t="str">
        <f>IF(OR(BL73="",BL74=""),"",IF(LEN(BL73)&lt;=BL74,BL73,IFERROR(LEFT(BL73,FIND("♦",SUBSTITUTE(LEFT(BL73,BL74+1)," ","♦",LEN(LEFT(BL73,BL74+1))-LEN(SUBSTITUTE(LEFT(BL73,BL74+1)," ",""))))),LEFT(BL73,IFERROR(FIND(" ",BL73)-1,LEN(BL73))))))</f>
        <v xml:space="preserve">3 Dans une cocotte en fonte faites chauffer l’huile d’olive à feu moyen Ajoutez la viande et </v>
      </c>
      <c r="BN72" s="2961" t="str">
        <f>IF(BM72="","",TRIM(RIGHT(BL73,LEN(BL73)-LEN(BM72))))</f>
        <v>faites-la dorer de tous les côtés Retirez-la de la cocotte et réservez-la</v>
      </c>
      <c r="BO72" s="2952" t="str">
        <f>BE37</f>
        <v xml:space="preserve"> ◄ ligne 37</v>
      </c>
      <c r="BP72" s="2945" t="str">
        <f>IF(BC72="","",IF(OR(BC72=0,BC72&lt;BI17),0,IF(BC72&gt;BI17,(BC72-BI17)&amp;" car. en trop",(BC72-BI17)&amp;" car.")))</f>
        <v/>
      </c>
      <c r="BQ72" s="2953" t="str">
        <f>IF(BC72="","",ROUNDUP(BC72/BI17,0)&amp;" ligne(s)")</f>
        <v/>
      </c>
      <c r="BR72" s="3"/>
      <c r="BS72" s="134"/>
      <c r="BT72" s="2551" t="s">
        <v>3938</v>
      </c>
      <c r="BU72" s="2551"/>
      <c r="BV72" s="2551"/>
      <c r="BW72" s="162"/>
      <c r="BX72" s="3"/>
      <c r="BY72" s="10">
        <v>1</v>
      </c>
    </row>
    <row r="73" spans="1:77" ht="21.75" customHeight="1">
      <c r="A73" s="3">
        <v>42</v>
      </c>
      <c r="B73" s="188" t="str">
        <f t="shared" si="16"/>
        <v>►</v>
      </c>
      <c r="C73" s="2237">
        <f t="array" ref="C73">IFERROR(_xlfn.LET(_xlpm.k,UPPER(TRIM(K73)),_xlpm.r,_xlfn.XLOOKUP(_xlpm.k,UPPER(TRIM($R$89:$AM$89)),$R$92:$AM$92,_xlfn.XLOOKUP(_xlpm.k,UPPER(TRIM($R$90:$AM$90)),$R$92:$AM$92,_xlfn.XLOOKUP(_xlpm.k,UPPER(TRIM($R$91:$AM$91)),$R$92:$AM$92,0.001))),_xlpm.r*J73),0)</f>
        <v>0</v>
      </c>
      <c r="D73" s="2692">
        <f t="array" ref="D73">IFERROR(_xlfn.LET(_xlpm.k,UPPER(TRIM(N73)),_xlpm.r,_xlfn.XLOOKUP(_xlpm.k,UPPER(TRIM($R$89:$AM$89)),$R$92:$AM$92,_xlfn.XLOOKUP(_xlpm.k,UPPER(TRIM($R$90:$AM$90)),$R$92:$AM$92,_xlfn.XLOOKUP(_xlpm.k,UPPER(TRIM($R$91:$AM$91)),$R$92:$AM$92,0.001))),_xlpm.r*M73),0)</f>
        <v>0</v>
      </c>
      <c r="E73" s="190">
        <f t="array" ref="E73">IFERROR(_xlfn.LET(_xlpm.k,UPPER(TRIM(Q73)),_xlpm.r,_xlfn.XLOOKUP(_xlpm.k,UPPER(TRIM($R$89:$AM$89)),$R$92:$AM$92,_xlfn.XLOOKUP(_xlpm.k,UPPER(TRIM($R$90:$AM$90)),$R$92:$AM$92,_xlfn.XLOOKUP(_xlpm.k,UPPER(TRIM($R$91:$AM$91)),$R$92:$AM$92,0.001))),_xlpm.r*P73),0)</f>
        <v>0</v>
      </c>
      <c r="F73" s="192" t="s">
        <v>3710</v>
      </c>
      <c r="G73" s="2481"/>
      <c r="H73" s="2250" t="s">
        <v>13</v>
      </c>
      <c r="I73" s="2709"/>
      <c r="J73" s="2710"/>
      <c r="K73" s="2213"/>
      <c r="L73" s="2711"/>
      <c r="M73" s="2712"/>
      <c r="N73" s="2214"/>
      <c r="O73" s="2713"/>
      <c r="P73" s="2211"/>
      <c r="Q73" s="2214"/>
      <c r="R73" s="2472" t="str">
        <f t="shared" si="51"/>
        <v>42 ►</v>
      </c>
      <c r="S73" s="4806">
        <f t="shared" si="51"/>
        <v>0</v>
      </c>
      <c r="T73" s="4807"/>
      <c r="U73" s="4807"/>
      <c r="V73" s="2362">
        <v>1</v>
      </c>
      <c r="W73" s="193">
        <f t="shared" si="18"/>
        <v>0</v>
      </c>
      <c r="X73" s="194">
        <f t="shared" si="19"/>
        <v>0</v>
      </c>
      <c r="Y73" s="194" t="str">
        <f t="shared" si="29"/>
        <v/>
      </c>
      <c r="Z73" s="195">
        <f t="shared" si="37"/>
        <v>0</v>
      </c>
      <c r="AA73" s="2714">
        <f t="shared" si="20"/>
        <v>0</v>
      </c>
      <c r="AB73" s="2715">
        <f t="shared" si="21"/>
        <v>0</v>
      </c>
      <c r="AC73" s="2716" t="str">
        <f t="shared" si="30"/>
        <v/>
      </c>
      <c r="AD73" s="2717">
        <f t="shared" si="31"/>
        <v>0</v>
      </c>
      <c r="AE73" s="2271">
        <f t="shared" si="32"/>
        <v>0</v>
      </c>
      <c r="AF73" s="2272">
        <f t="shared" si="33"/>
        <v>0</v>
      </c>
      <c r="AG73" s="2273" t="str">
        <f t="shared" si="34"/>
        <v/>
      </c>
      <c r="AH73" s="2447">
        <f t="shared" si="38"/>
        <v>0</v>
      </c>
      <c r="AI73" s="2451">
        <f t="shared" si="22"/>
        <v>0</v>
      </c>
      <c r="AJ73" s="2153">
        <f t="shared" si="43"/>
        <v>0</v>
      </c>
      <c r="AK73" s="2154">
        <f t="shared" si="43"/>
        <v>0</v>
      </c>
      <c r="AL73" s="2155">
        <f t="shared" si="35"/>
        <v>0</v>
      </c>
      <c r="AM73" s="2419" t="str">
        <f t="shared" si="39"/>
        <v>OK</v>
      </c>
      <c r="AN73" s="3"/>
      <c r="AO73" s="188" t="str">
        <f t="shared" si="6"/>
        <v>►</v>
      </c>
      <c r="AP73" s="2418"/>
      <c r="AQ73" s="3"/>
      <c r="AR73" s="176">
        <f t="array" ref="AR73">SUMPRODUCT(LEN(AS73:AY73))</f>
        <v>0</v>
      </c>
      <c r="AS73" s="177"/>
      <c r="AT73" s="178"/>
      <c r="AU73" s="178"/>
      <c r="AV73" s="178"/>
      <c r="AW73" s="178"/>
      <c r="AX73" s="178"/>
      <c r="AY73" s="179"/>
      <c r="AZ73" s="3"/>
      <c r="BA73" s="2954" t="str">
        <f t="shared" si="24"/>
        <v>►</v>
      </c>
      <c r="BB73" s="2946" t="str">
        <f t="shared" si="14"/>
        <v/>
      </c>
      <c r="BC73" s="2947" t="str">
        <f t="shared" si="36"/>
        <v/>
      </c>
      <c r="BD73" s="2957"/>
      <c r="BE73" s="2955" t="str">
        <f t="shared" si="15"/>
        <v xml:space="preserve"> ◄ ligne 73</v>
      </c>
      <c r="BF73" s="2946" t="str">
        <f t="shared" si="25"/>
        <v/>
      </c>
      <c r="BG73" s="2950" t="str">
        <f t="shared" si="26"/>
        <v/>
      </c>
      <c r="BH73" s="2951">
        <f>IF(LEN(TRIM(BM73))&gt;0,MAX(BH29:BH72)+1,"")</f>
        <v>9</v>
      </c>
      <c r="BI73" s="2906" t="str">
        <f>IFERROR(INDEX(BM30:BM299,MATCH(ROW()-ROW(BM30)+1,BH30:BH299,0)),"")</f>
        <v/>
      </c>
      <c r="BJ73" s="2944"/>
      <c r="BK73" s="2937"/>
      <c r="BL73" s="2960" t="str">
        <f>TRIM(SUBSTITUTE(SUBSTITUTE(SUBSTITUTE(SUBSTITUTE(IF(OR(LEFT(BL72,1)="-",LEFT(BL72,1)="="),MID(BL72,2,9999),BL72),CHAR(160)," "),","," "),";"," "),"."," "))</f>
        <v>3 Dans une cocotte en fonte faites chauffer l’huile d’olive à feu moyen Ajoutez la viande et faites-la dorer de tous les côtés Retirez-la de la cocotte et réservez-la</v>
      </c>
      <c r="BM73" s="2961" t="str">
        <f>IF(OR(BN72="",BL74=""),"",IF(LEN(BN72)&lt;=BL74,BN72,IFERROR(LEFT(BN72,FIND("♦",SUBSTITUTE(LEFT(BN72,BL74+1)," ","♦",LEN(LEFT(BN72,BL74+1))-LEN(SUBSTITUTE(LEFT(BN72,BL74+1)," ",""))))),LEFT(BN72,IFERROR(FIND(" ",BN72)-1,LEN(BN72))))))</f>
        <v>faites-la dorer de tous les côtés Retirez-la de la cocotte et réservez-la</v>
      </c>
      <c r="BN73" s="2961" t="str">
        <f>IF(BM73="","",TRIM(RIGHT(BN72,LEN(BN72)-LEN(BM73))))</f>
        <v/>
      </c>
      <c r="BO73" s="2962" t="str">
        <f t="shared" ref="BO73:BO74" si="54">"ligne "&amp;ROW()&amp;" ►"</f>
        <v>ligne 73 ►</v>
      </c>
      <c r="BP73" s="2945" t="str">
        <f>IF(BC73="","",IF(OR(BC73=0,BC73&lt;BI17),0,IF(BC73&gt;BI17,(BC73-BI17)&amp;" car. en trop",(BC73-BI17)&amp;" car.")))</f>
        <v/>
      </c>
      <c r="BQ73" s="2953" t="str">
        <f>IF(BC73="","",ROUNDUP(BC73/BI17,0)&amp;" ligne(s)")</f>
        <v/>
      </c>
      <c r="BR73" s="3"/>
      <c r="BS73" s="134"/>
      <c r="BT73" s="2552" t="s">
        <v>3939</v>
      </c>
      <c r="BU73" s="2552" t="s">
        <v>3940</v>
      </c>
      <c r="BV73" s="2552" t="s">
        <v>3941</v>
      </c>
      <c r="BW73" s="162"/>
      <c r="BX73" s="3"/>
      <c r="BY73" s="10">
        <v>1</v>
      </c>
    </row>
    <row r="74" spans="1:77" ht="21.75" customHeight="1">
      <c r="A74" s="3">
        <v>43</v>
      </c>
      <c r="B74" s="188" t="str">
        <f t="shared" si="16"/>
        <v>►</v>
      </c>
      <c r="C74" s="2237">
        <f t="array" ref="C74">IFERROR(_xlfn.LET(_xlpm.k,UPPER(TRIM(K74)),_xlpm.r,_xlfn.XLOOKUP(_xlpm.k,UPPER(TRIM($R$89:$AM$89)),$R$92:$AM$92,_xlfn.XLOOKUP(_xlpm.k,UPPER(TRIM($R$90:$AM$90)),$R$92:$AM$92,_xlfn.XLOOKUP(_xlpm.k,UPPER(TRIM($R$91:$AM$91)),$R$92:$AM$92,0.001))),_xlpm.r*J74),0)</f>
        <v>0</v>
      </c>
      <c r="D74" s="2692">
        <f t="array" ref="D74">IFERROR(_xlfn.LET(_xlpm.k,UPPER(TRIM(N74)),_xlpm.r,_xlfn.XLOOKUP(_xlpm.k,UPPER(TRIM($R$89:$AM$89)),$R$92:$AM$92,_xlfn.XLOOKUP(_xlpm.k,UPPER(TRIM($R$90:$AM$90)),$R$92:$AM$92,_xlfn.XLOOKUP(_xlpm.k,UPPER(TRIM($R$91:$AM$91)),$R$92:$AM$92,0.001))),_xlpm.r*M74),0)</f>
        <v>0</v>
      </c>
      <c r="E74" s="190">
        <f t="array" ref="E74">IFERROR(_xlfn.LET(_xlpm.k,UPPER(TRIM(Q74)),_xlpm.r,_xlfn.XLOOKUP(_xlpm.k,UPPER(TRIM($R$89:$AM$89)),$R$92:$AM$92,_xlfn.XLOOKUP(_xlpm.k,UPPER(TRIM($R$90:$AM$90)),$R$92:$AM$92,_xlfn.XLOOKUP(_xlpm.k,UPPER(TRIM($R$91:$AM$91)),$R$92:$AM$92,0.001))),_xlpm.r*P74),0)</f>
        <v>0</v>
      </c>
      <c r="F74" s="192" t="s">
        <v>3711</v>
      </c>
      <c r="G74" s="2481"/>
      <c r="H74" s="2250" t="s">
        <v>13</v>
      </c>
      <c r="I74" s="2709"/>
      <c r="J74" s="2710"/>
      <c r="K74" s="2213"/>
      <c r="L74" s="2711"/>
      <c r="M74" s="2712"/>
      <c r="N74" s="2214"/>
      <c r="O74" s="2713"/>
      <c r="P74" s="2211"/>
      <c r="Q74" s="2214"/>
      <c r="R74" s="2472" t="str">
        <f t="shared" si="51"/>
        <v>43 ►</v>
      </c>
      <c r="S74" s="4806">
        <f t="shared" si="51"/>
        <v>0</v>
      </c>
      <c r="T74" s="4807"/>
      <c r="U74" s="4807"/>
      <c r="V74" s="2362">
        <v>1</v>
      </c>
      <c r="W74" s="193">
        <f t="shared" si="18"/>
        <v>0</v>
      </c>
      <c r="X74" s="194">
        <f t="shared" si="19"/>
        <v>0</v>
      </c>
      <c r="Y74" s="194" t="str">
        <f t="shared" si="29"/>
        <v/>
      </c>
      <c r="Z74" s="195">
        <f t="shared" si="37"/>
        <v>0</v>
      </c>
      <c r="AA74" s="2714">
        <f t="shared" si="20"/>
        <v>0</v>
      </c>
      <c r="AB74" s="2715">
        <f t="shared" si="21"/>
        <v>0</v>
      </c>
      <c r="AC74" s="2716" t="str">
        <f t="shared" si="30"/>
        <v/>
      </c>
      <c r="AD74" s="2717">
        <f t="shared" si="31"/>
        <v>0</v>
      </c>
      <c r="AE74" s="2271">
        <f t="shared" si="32"/>
        <v>0</v>
      </c>
      <c r="AF74" s="2272">
        <f t="shared" si="33"/>
        <v>0</v>
      </c>
      <c r="AG74" s="2273" t="str">
        <f t="shared" si="34"/>
        <v/>
      </c>
      <c r="AH74" s="2447">
        <f t="shared" si="38"/>
        <v>0</v>
      </c>
      <c r="AI74" s="2451">
        <f t="shared" si="22"/>
        <v>0</v>
      </c>
      <c r="AJ74" s="2153">
        <f t="shared" si="43"/>
        <v>0</v>
      </c>
      <c r="AK74" s="2154">
        <f t="shared" si="43"/>
        <v>0</v>
      </c>
      <c r="AL74" s="2155">
        <f t="shared" si="35"/>
        <v>0</v>
      </c>
      <c r="AM74" s="2419" t="str">
        <f t="shared" si="39"/>
        <v>OK</v>
      </c>
      <c r="AN74" s="3"/>
      <c r="AO74" s="188" t="str">
        <f t="shared" si="6"/>
        <v>►</v>
      </c>
      <c r="AP74" s="2418"/>
      <c r="AQ74" s="3"/>
      <c r="AR74" s="176">
        <f t="array" ref="AR74">SUMPRODUCT(LEN(AS74:AY74))</f>
        <v>0</v>
      </c>
      <c r="AS74" s="177"/>
      <c r="AT74" s="178"/>
      <c r="AU74" s="178"/>
      <c r="AV74" s="178"/>
      <c r="AW74" s="178"/>
      <c r="AX74" s="178"/>
      <c r="AY74" s="179"/>
      <c r="AZ74" s="3"/>
      <c r="BA74" s="2954" t="str">
        <f t="shared" si="24"/>
        <v>►</v>
      </c>
      <c r="BB74" s="2946" t="str">
        <f t="shared" si="14"/>
        <v/>
      </c>
      <c r="BC74" s="2947" t="str">
        <f t="shared" si="36"/>
        <v/>
      </c>
      <c r="BD74" s="2957"/>
      <c r="BE74" s="2949" t="str">
        <f t="shared" si="15"/>
        <v xml:space="preserve"> ◄ ligne 74</v>
      </c>
      <c r="BF74" s="2946" t="str">
        <f t="shared" si="25"/>
        <v/>
      </c>
      <c r="BG74" s="2950" t="str">
        <f t="shared" si="26"/>
        <v/>
      </c>
      <c r="BH74" s="2951" t="str">
        <f>IF(LEN(TRIM(BM74))&gt;0,MAX(BH29:BH73)+1,"")</f>
        <v/>
      </c>
      <c r="BI74" s="2906" t="str">
        <f>IFERROR(INDEX(BM30:BM299,MATCH(ROW()-ROW(BM30)+1,BH30:BH299,0)),"")</f>
        <v/>
      </c>
      <c r="BJ74" s="2944"/>
      <c r="BK74" s="2937"/>
      <c r="BL74" s="2909">
        <f>BI17</f>
        <v>100</v>
      </c>
      <c r="BM74" s="2961" t="str">
        <f>IF(OR(BN73="",BL74=""),"",IF(LEN(BN73)&lt;=BL74,BN73,IFERROR(LEFT(BN73,FIND("♦",SUBSTITUTE(LEFT(BN73,BL74+1)," ","♦",LEN(LEFT(BN73,BL74+1))-LEN(SUBSTITUTE(LEFT(BN73,BL74+1)," ",""))))),LEFT(BN73,IFERROR(FIND(" ",BN73)-1,LEN(BN73))))))</f>
        <v/>
      </c>
      <c r="BN74" s="2961" t="str">
        <f t="shared" ref="BN74:BN77" si="55">IF(BM74="","",TRIM(RIGHT(BN73,LEN(BN73)-LEN(BM74))))</f>
        <v/>
      </c>
      <c r="BO74" s="2962" t="str">
        <f t="shared" si="54"/>
        <v>ligne 74 ►</v>
      </c>
      <c r="BP74" s="2945" t="str">
        <f>IF(BC74="","",IF(OR(BC74=0,BC74&lt;BI17),0,IF(BC74&gt;BI17,(BC74-BI17)&amp;" car. en trop",(BC74-BI17)&amp;" car.")))</f>
        <v/>
      </c>
      <c r="BQ74" s="2953" t="str">
        <f>IF(BC74="","",ROUNDUP(BC74/BI17,0)&amp;" ligne(s)")</f>
        <v/>
      </c>
      <c r="BR74" s="3"/>
      <c r="BS74" s="134"/>
      <c r="BT74" s="2552" t="s">
        <v>3942</v>
      </c>
      <c r="BU74" s="2552"/>
      <c r="BV74" s="2552" t="s">
        <v>3943</v>
      </c>
      <c r="BW74" s="162"/>
      <c r="BX74" s="3"/>
      <c r="BY74" s="10">
        <v>1</v>
      </c>
    </row>
    <row r="75" spans="1:77" ht="21.75" customHeight="1">
      <c r="A75" s="3">
        <v>44</v>
      </c>
      <c r="B75" s="188" t="str">
        <f t="shared" si="16"/>
        <v>►</v>
      </c>
      <c r="C75" s="2237">
        <f t="array" ref="C75">IFERROR(_xlfn.LET(_xlpm.k,UPPER(TRIM(K75)),_xlpm.r,_xlfn.XLOOKUP(_xlpm.k,UPPER(TRIM($R$89:$AM$89)),$R$92:$AM$92,_xlfn.XLOOKUP(_xlpm.k,UPPER(TRIM($R$90:$AM$90)),$R$92:$AM$92,_xlfn.XLOOKUP(_xlpm.k,UPPER(TRIM($R$91:$AM$91)),$R$92:$AM$92,0.001))),_xlpm.r*J75),0)</f>
        <v>0</v>
      </c>
      <c r="D75" s="2692">
        <f t="array" ref="D75">IFERROR(_xlfn.LET(_xlpm.k,UPPER(TRIM(N75)),_xlpm.r,_xlfn.XLOOKUP(_xlpm.k,UPPER(TRIM($R$89:$AM$89)),$R$92:$AM$92,_xlfn.XLOOKUP(_xlpm.k,UPPER(TRIM($R$90:$AM$90)),$R$92:$AM$92,_xlfn.XLOOKUP(_xlpm.k,UPPER(TRIM($R$91:$AM$91)),$R$92:$AM$92,0.001))),_xlpm.r*M75),0)</f>
        <v>0</v>
      </c>
      <c r="E75" s="190">
        <f t="array" ref="E75">IFERROR(_xlfn.LET(_xlpm.k,UPPER(TRIM(Q75)),_xlpm.r,_xlfn.XLOOKUP(_xlpm.k,UPPER(TRIM($R$89:$AM$89)),$R$92:$AM$92,_xlfn.XLOOKUP(_xlpm.k,UPPER(TRIM($R$90:$AM$90)),$R$92:$AM$92,_xlfn.XLOOKUP(_xlpm.k,UPPER(TRIM($R$91:$AM$91)),$R$92:$AM$92,0.001))),_xlpm.r*P75),0)</f>
        <v>0</v>
      </c>
      <c r="F75" s="192" t="s">
        <v>3712</v>
      </c>
      <c r="G75" s="2481"/>
      <c r="H75" s="2250" t="s">
        <v>13</v>
      </c>
      <c r="I75" s="2709"/>
      <c r="J75" s="2710"/>
      <c r="K75" s="2213"/>
      <c r="L75" s="2711"/>
      <c r="M75" s="2712"/>
      <c r="N75" s="2214"/>
      <c r="O75" s="2713"/>
      <c r="P75" s="2211"/>
      <c r="Q75" s="2214"/>
      <c r="R75" s="2472" t="str">
        <f t="shared" si="51"/>
        <v>44 ►</v>
      </c>
      <c r="S75" s="4806">
        <f t="shared" si="51"/>
        <v>0</v>
      </c>
      <c r="T75" s="4807"/>
      <c r="U75" s="4807"/>
      <c r="V75" s="2362">
        <v>1</v>
      </c>
      <c r="W75" s="193">
        <f t="shared" si="18"/>
        <v>0</v>
      </c>
      <c r="X75" s="194">
        <f t="shared" si="19"/>
        <v>0</v>
      </c>
      <c r="Y75" s="194" t="str">
        <f t="shared" si="29"/>
        <v/>
      </c>
      <c r="Z75" s="195">
        <f t="shared" si="37"/>
        <v>0</v>
      </c>
      <c r="AA75" s="2714">
        <f t="shared" si="20"/>
        <v>0</v>
      </c>
      <c r="AB75" s="2715">
        <f t="shared" si="21"/>
        <v>0</v>
      </c>
      <c r="AC75" s="2716" t="str">
        <f t="shared" si="30"/>
        <v/>
      </c>
      <c r="AD75" s="2717">
        <f t="shared" si="31"/>
        <v>0</v>
      </c>
      <c r="AE75" s="2271">
        <f t="shared" si="32"/>
        <v>0</v>
      </c>
      <c r="AF75" s="2272">
        <f t="shared" si="33"/>
        <v>0</v>
      </c>
      <c r="AG75" s="2273" t="str">
        <f t="shared" si="34"/>
        <v/>
      </c>
      <c r="AH75" s="2447">
        <f t="shared" si="38"/>
        <v>0</v>
      </c>
      <c r="AI75" s="2451">
        <f t="shared" si="22"/>
        <v>0</v>
      </c>
      <c r="AJ75" s="2153">
        <f t="shared" si="43"/>
        <v>0</v>
      </c>
      <c r="AK75" s="2154">
        <f t="shared" si="43"/>
        <v>0</v>
      </c>
      <c r="AL75" s="2155">
        <f t="shared" si="35"/>
        <v>0</v>
      </c>
      <c r="AM75" s="2419" t="str">
        <f t="shared" si="39"/>
        <v>OK</v>
      </c>
      <c r="AN75" s="3"/>
      <c r="AO75" s="188" t="str">
        <f t="shared" si="6"/>
        <v>►</v>
      </c>
      <c r="AP75" s="2418"/>
      <c r="AQ75" s="3"/>
      <c r="AR75" s="176">
        <f t="array" ref="AR75">SUMPRODUCT(LEN(AS75:AY75))</f>
        <v>0</v>
      </c>
      <c r="AS75" s="177"/>
      <c r="AT75" s="178"/>
      <c r="AU75" s="178"/>
      <c r="AV75" s="178"/>
      <c r="AW75" s="178"/>
      <c r="AX75" s="178"/>
      <c r="AY75" s="179"/>
      <c r="AZ75" s="3"/>
      <c r="BA75" s="2965">
        <v>5</v>
      </c>
      <c r="BB75" s="2966">
        <v>12</v>
      </c>
      <c r="BC75" s="2966">
        <v>12</v>
      </c>
      <c r="BD75" s="2967">
        <f ca="1">BD76</f>
        <v>103</v>
      </c>
      <c r="BE75" s="2942" t="s">
        <v>13</v>
      </c>
      <c r="BF75" s="2946" t="str">
        <f t="shared" si="25"/>
        <v/>
      </c>
      <c r="BG75" s="2950" t="str">
        <f t="shared" si="26"/>
        <v/>
      </c>
      <c r="BH75" s="2951" t="str">
        <f>IF(LEN(TRIM(BM75))&gt;0,MAX(BH29:BH74)+1,"")</f>
        <v/>
      </c>
      <c r="BI75" s="2906" t="str">
        <f>IFERROR(INDEX(BM30:BM299,MATCH(ROW()-ROW(BM30)+1,BH30:BH299,0)),"")</f>
        <v/>
      </c>
      <c r="BJ75" s="2944"/>
      <c r="BK75" s="2937"/>
      <c r="BL75" s="2960"/>
      <c r="BM75" s="2961" t="str">
        <f>IF(OR(BN74="",BL74=""),"",IF(LEN(BN74)&lt;=BL74,BN74,IFERROR(LEFT(BN74,FIND("♦",SUBSTITUTE(LEFT(BN74,BL74+1)," ","♦",LEN(LEFT(BN74,BL74+1))-LEN(SUBSTITUTE(LEFT(BN74,BL74+1)," ",""))))),LEFT(BN74,IFERROR(FIND(" ",BN74)-1,LEN(BN74))))))</f>
        <v/>
      </c>
      <c r="BN75" s="2961" t="str">
        <f t="shared" si="55"/>
        <v/>
      </c>
      <c r="BO75" s="2962"/>
      <c r="BP75" s="2968"/>
      <c r="BQ75" s="2969"/>
      <c r="BR75" s="3"/>
      <c r="BS75" s="134"/>
      <c r="BT75" s="2552"/>
      <c r="BU75" s="2552"/>
      <c r="BV75" s="2552"/>
      <c r="BW75" s="162"/>
      <c r="BX75" s="3"/>
      <c r="BY75" s="10">
        <v>1</v>
      </c>
    </row>
    <row r="76" spans="1:77" ht="21.75" customHeight="1" thickBot="1">
      <c r="A76" s="3">
        <v>45</v>
      </c>
      <c r="B76" s="188" t="str">
        <f t="shared" si="16"/>
        <v>►</v>
      </c>
      <c r="C76" s="2237">
        <f t="array" ref="C76">IFERROR(_xlfn.LET(_xlpm.k,UPPER(TRIM(K76)),_xlpm.r,_xlfn.XLOOKUP(_xlpm.k,UPPER(TRIM($R$89:$AM$89)),$R$92:$AM$92,_xlfn.XLOOKUP(_xlpm.k,UPPER(TRIM($R$90:$AM$90)),$R$92:$AM$92,_xlfn.XLOOKUP(_xlpm.k,UPPER(TRIM($R$91:$AM$91)),$R$92:$AM$92,0.001))),_xlpm.r*J76),0)</f>
        <v>0</v>
      </c>
      <c r="D76" s="2692">
        <f t="array" ref="D76">IFERROR(_xlfn.LET(_xlpm.k,UPPER(TRIM(N76)),_xlpm.r,_xlfn.XLOOKUP(_xlpm.k,UPPER(TRIM($R$89:$AM$89)),$R$92:$AM$92,_xlfn.XLOOKUP(_xlpm.k,UPPER(TRIM($R$90:$AM$90)),$R$92:$AM$92,_xlfn.XLOOKUP(_xlpm.k,UPPER(TRIM($R$91:$AM$91)),$R$92:$AM$92,0.001))),_xlpm.r*M76),0)</f>
        <v>0</v>
      </c>
      <c r="E76" s="190">
        <f t="array" ref="E76">IFERROR(_xlfn.LET(_xlpm.k,UPPER(TRIM(Q76)),_xlpm.r,_xlfn.XLOOKUP(_xlpm.k,UPPER(TRIM($R$89:$AM$89)),$R$92:$AM$92,_xlfn.XLOOKUP(_xlpm.k,UPPER(TRIM($R$90:$AM$90)),$R$92:$AM$92,_xlfn.XLOOKUP(_xlpm.k,UPPER(TRIM($R$91:$AM$91)),$R$92:$AM$92,0.001))),_xlpm.r*P76),0)</f>
        <v>0</v>
      </c>
      <c r="F76" s="192" t="s">
        <v>3713</v>
      </c>
      <c r="G76" s="2479"/>
      <c r="H76" s="2250" t="s">
        <v>13</v>
      </c>
      <c r="I76" s="2709"/>
      <c r="J76" s="2710"/>
      <c r="K76" s="2213"/>
      <c r="L76" s="2711"/>
      <c r="M76" s="2712"/>
      <c r="N76" s="2214"/>
      <c r="O76" s="2713"/>
      <c r="P76" s="2211"/>
      <c r="Q76" s="2214"/>
      <c r="R76" s="2472" t="str">
        <f t="shared" si="51"/>
        <v>45 ►</v>
      </c>
      <c r="S76" s="4806">
        <f t="shared" si="51"/>
        <v>0</v>
      </c>
      <c r="T76" s="4807"/>
      <c r="U76" s="4807"/>
      <c r="V76" s="2362">
        <v>1</v>
      </c>
      <c r="W76" s="193">
        <f t="shared" si="18"/>
        <v>0</v>
      </c>
      <c r="X76" s="194">
        <f t="shared" si="19"/>
        <v>0</v>
      </c>
      <c r="Y76" s="194" t="str">
        <f t="shared" si="29"/>
        <v/>
      </c>
      <c r="Z76" s="195">
        <f t="shared" si="37"/>
        <v>0</v>
      </c>
      <c r="AA76" s="2714">
        <f t="shared" si="20"/>
        <v>0</v>
      </c>
      <c r="AB76" s="2715">
        <f t="shared" si="21"/>
        <v>0</v>
      </c>
      <c r="AC76" s="2716" t="str">
        <f t="shared" si="30"/>
        <v/>
      </c>
      <c r="AD76" s="2717">
        <f t="shared" si="31"/>
        <v>0</v>
      </c>
      <c r="AE76" s="2271">
        <f t="shared" si="32"/>
        <v>0</v>
      </c>
      <c r="AF76" s="2272">
        <f t="shared" si="33"/>
        <v>0</v>
      </c>
      <c r="AG76" s="2273" t="str">
        <f t="shared" si="34"/>
        <v/>
      </c>
      <c r="AH76" s="2447">
        <f t="shared" si="38"/>
        <v>0</v>
      </c>
      <c r="AI76" s="2451">
        <f t="shared" si="22"/>
        <v>0</v>
      </c>
      <c r="AJ76" s="2153">
        <f t="shared" si="43"/>
        <v>0</v>
      </c>
      <c r="AK76" s="2154">
        <f t="shared" si="43"/>
        <v>0</v>
      </c>
      <c r="AL76" s="2155">
        <f t="shared" si="35"/>
        <v>0</v>
      </c>
      <c r="AM76" s="2419" t="str">
        <f t="shared" si="39"/>
        <v>OK</v>
      </c>
      <c r="AN76" s="3"/>
      <c r="AO76" s="188" t="str">
        <f t="shared" ref="AO76:AO136" si="56">B76</f>
        <v>►</v>
      </c>
      <c r="AP76" s="2418"/>
      <c r="AQ76" s="3"/>
      <c r="AR76" s="176">
        <f t="array" ref="AR76">SUMPRODUCT(LEN(AS76:AY76))</f>
        <v>0</v>
      </c>
      <c r="AS76" s="177"/>
      <c r="AT76" s="178"/>
      <c r="AU76" s="178"/>
      <c r="AV76" s="178"/>
      <c r="AW76" s="178"/>
      <c r="AX76" s="178"/>
      <c r="AY76" s="179"/>
      <c r="AZ76" s="3"/>
      <c r="BA76" s="2970">
        <f t="shared" ref="BA76:BD76" ca="1" si="57">CELL("largeur",BA76)</f>
        <v>5</v>
      </c>
      <c r="BB76" s="2910">
        <f t="shared" ca="1" si="57"/>
        <v>9</v>
      </c>
      <c r="BC76" s="2910">
        <f t="shared" ca="1" si="57"/>
        <v>7</v>
      </c>
      <c r="BD76" s="2971">
        <f t="shared" ca="1" si="57"/>
        <v>103</v>
      </c>
      <c r="BE76" s="2942" t="s">
        <v>13</v>
      </c>
      <c r="BF76" s="2946" t="str">
        <f t="shared" si="25"/>
        <v/>
      </c>
      <c r="BG76" s="2950" t="str">
        <f t="shared" si="26"/>
        <v/>
      </c>
      <c r="BH76" s="2951" t="str">
        <f>IF(LEN(TRIM(BM76))&gt;0,MAX(BH29:BH75)+1,"")</f>
        <v/>
      </c>
      <c r="BI76" s="2906" t="str">
        <f>IFERROR(INDEX(BM30:BM299,MATCH(ROW()-ROW(BM30)+1,BH30:BH299,0)),"")</f>
        <v/>
      </c>
      <c r="BJ76" s="2944"/>
      <c r="BK76" s="2937"/>
      <c r="BL76" s="2963"/>
      <c r="BM76" s="2961" t="str">
        <f>IF(OR(BN75="",BL74=""),"",IF(LEN(BN75)&lt;=BL74,BN75,IFERROR(LEFT(BN75,FIND("♦",SUBSTITUTE(LEFT(BN75,BL74+1)," ","♦",LEN(LEFT(BN75,BL74+1))-LEN(SUBSTITUTE(LEFT(BN75,BL74+1)," ",""))))),LEFT(BN75,IFERROR(FIND(" ",BN75)-1,LEN(BN75))))))</f>
        <v/>
      </c>
      <c r="BN76" s="2961" t="str">
        <f t="shared" si="55"/>
        <v/>
      </c>
      <c r="BO76" s="2962"/>
      <c r="BP76" s="2968"/>
      <c r="BQ76" s="2969"/>
      <c r="BR76" s="3"/>
      <c r="BS76" s="134"/>
      <c r="BT76" s="2551" t="s">
        <v>3944</v>
      </c>
      <c r="BU76" s="2551"/>
      <c r="BV76" s="2551"/>
      <c r="BW76" s="162"/>
      <c r="BX76" s="3"/>
      <c r="BY76" s="10">
        <v>1</v>
      </c>
    </row>
    <row r="77" spans="1:77" ht="21.75" customHeight="1">
      <c r="A77" s="3">
        <v>46</v>
      </c>
      <c r="B77" s="188" t="str">
        <f t="shared" si="16"/>
        <v>►</v>
      </c>
      <c r="C77" s="2237">
        <f t="array" ref="C77">IFERROR(_xlfn.LET(_xlpm.k,UPPER(TRIM(K77)),_xlpm.r,_xlfn.XLOOKUP(_xlpm.k,UPPER(TRIM($R$89:$AM$89)),$R$92:$AM$92,_xlfn.XLOOKUP(_xlpm.k,UPPER(TRIM($R$90:$AM$90)),$R$92:$AM$92,_xlfn.XLOOKUP(_xlpm.k,UPPER(TRIM($R$91:$AM$91)),$R$92:$AM$92,0.001))),_xlpm.r*J77),0)</f>
        <v>0</v>
      </c>
      <c r="D77" s="2692">
        <f t="array" ref="D77">IFERROR(_xlfn.LET(_xlpm.k,UPPER(TRIM(N77)),_xlpm.r,_xlfn.XLOOKUP(_xlpm.k,UPPER(TRIM($R$89:$AM$89)),$R$92:$AM$92,_xlfn.XLOOKUP(_xlpm.k,UPPER(TRIM($R$90:$AM$90)),$R$92:$AM$92,_xlfn.XLOOKUP(_xlpm.k,UPPER(TRIM($R$91:$AM$91)),$R$92:$AM$92,0.001))),_xlpm.r*M77),0)</f>
        <v>0</v>
      </c>
      <c r="E77" s="190">
        <f t="array" ref="E77">IFERROR(_xlfn.LET(_xlpm.k,UPPER(TRIM(Q77)),_xlpm.r,_xlfn.XLOOKUP(_xlpm.k,UPPER(TRIM($R$89:$AM$89)),$R$92:$AM$92,_xlfn.XLOOKUP(_xlpm.k,UPPER(TRIM($R$90:$AM$90)),$R$92:$AM$92,_xlfn.XLOOKUP(_xlpm.k,UPPER(TRIM($R$91:$AM$91)),$R$92:$AM$92,0.001))),_xlpm.r*P77),0)</f>
        <v>0</v>
      </c>
      <c r="F77" s="192" t="s">
        <v>3714</v>
      </c>
      <c r="G77" s="2481"/>
      <c r="H77" s="2250" t="s">
        <v>13</v>
      </c>
      <c r="I77" s="2709"/>
      <c r="J77" s="2710"/>
      <c r="K77" s="2213"/>
      <c r="L77" s="2711"/>
      <c r="M77" s="2712"/>
      <c r="N77" s="2214"/>
      <c r="O77" s="2713"/>
      <c r="P77" s="2211"/>
      <c r="Q77" s="2214"/>
      <c r="R77" s="2472" t="str">
        <f t="shared" si="51"/>
        <v>46 ►</v>
      </c>
      <c r="S77" s="4806">
        <f t="shared" si="51"/>
        <v>0</v>
      </c>
      <c r="T77" s="4807"/>
      <c r="U77" s="4807"/>
      <c r="V77" s="2362">
        <v>1</v>
      </c>
      <c r="W77" s="193">
        <f t="shared" si="18"/>
        <v>0</v>
      </c>
      <c r="X77" s="194">
        <f t="shared" si="19"/>
        <v>0</v>
      </c>
      <c r="Y77" s="194" t="str">
        <f t="shared" si="29"/>
        <v/>
      </c>
      <c r="Z77" s="195">
        <f t="shared" si="37"/>
        <v>0</v>
      </c>
      <c r="AA77" s="2714">
        <f t="shared" si="20"/>
        <v>0</v>
      </c>
      <c r="AB77" s="2715">
        <f t="shared" si="21"/>
        <v>0</v>
      </c>
      <c r="AC77" s="2716" t="str">
        <f t="shared" si="30"/>
        <v/>
      </c>
      <c r="AD77" s="2717">
        <f t="shared" si="31"/>
        <v>0</v>
      </c>
      <c r="AE77" s="2271">
        <f t="shared" si="32"/>
        <v>0</v>
      </c>
      <c r="AF77" s="2272">
        <f t="shared" si="33"/>
        <v>0</v>
      </c>
      <c r="AG77" s="2273" t="str">
        <f t="shared" si="34"/>
        <v/>
      </c>
      <c r="AH77" s="2447">
        <f t="shared" si="38"/>
        <v>0</v>
      </c>
      <c r="AI77" s="2451">
        <f t="shared" si="22"/>
        <v>0</v>
      </c>
      <c r="AJ77" s="2153">
        <f t="shared" si="43"/>
        <v>0</v>
      </c>
      <c r="AK77" s="2154">
        <f t="shared" si="43"/>
        <v>0</v>
      </c>
      <c r="AL77" s="2155">
        <f t="shared" si="35"/>
        <v>0</v>
      </c>
      <c r="AM77" s="2419" t="str">
        <f t="shared" si="39"/>
        <v>OK</v>
      </c>
      <c r="AN77" s="3"/>
      <c r="AO77" s="188" t="str">
        <f t="shared" si="56"/>
        <v>►</v>
      </c>
      <c r="AP77" s="2418"/>
      <c r="AQ77" s="3"/>
      <c r="AR77" s="176">
        <f t="array" ref="AR77">SUMPRODUCT(LEN(AS77:AY77))</f>
        <v>0</v>
      </c>
      <c r="AS77" s="177"/>
      <c r="AT77" s="178"/>
      <c r="AU77" s="178"/>
      <c r="AV77" s="178"/>
      <c r="AW77" s="178"/>
      <c r="AX77" s="178"/>
      <c r="AY77" s="179"/>
      <c r="AZ77" s="3"/>
      <c r="BB77" s="2972"/>
      <c r="BC77" s="2972"/>
      <c r="BD77" s="2969"/>
      <c r="BE77" s="2972"/>
      <c r="BF77" s="2946" t="str">
        <f t="shared" si="25"/>
        <v/>
      </c>
      <c r="BG77" s="2950" t="str">
        <f t="shared" si="26"/>
        <v/>
      </c>
      <c r="BH77" s="2951" t="str">
        <f>IF(LEN(TRIM(BM77))&gt;0,MAX(BH29:BH76)+1,"")</f>
        <v/>
      </c>
      <c r="BI77" s="2906" t="str">
        <f>IFERROR(INDEX(BM30:BM299,MATCH(ROW()-ROW(BM30)+1,BH30:BH299,0)),"")</f>
        <v/>
      </c>
      <c r="BJ77" s="2973"/>
      <c r="BK77" s="2972"/>
      <c r="BL77" s="2964"/>
      <c r="BM77" s="2961" t="str">
        <f>IF(OR(BN76="",BL74=""),"",IF(LEN(BN76)&lt;=BL74,BN76,IFERROR(LEFT(BN76,FIND("♦",SUBSTITUTE(LEFT(BN76,BL74+1)," ","♦",LEN(LEFT(BN76,BL74+1))-LEN(SUBSTITUTE(LEFT(BN76,BL74+1)," ",""))))),LEFT(BN76,IFERROR(FIND(" ",BN76)-1,LEN(BN76))))))</f>
        <v/>
      </c>
      <c r="BN77" s="2961" t="str">
        <f t="shared" si="55"/>
        <v/>
      </c>
      <c r="BO77" s="2962"/>
      <c r="BP77" s="2968"/>
      <c r="BQ77" s="2969"/>
      <c r="BR77" s="3"/>
      <c r="BS77" s="134"/>
      <c r="BT77" s="2552" t="s">
        <v>3945</v>
      </c>
      <c r="BU77" s="2552" t="s">
        <v>3946</v>
      </c>
      <c r="BV77" s="2552" t="s">
        <v>3947</v>
      </c>
      <c r="BW77" s="162"/>
      <c r="BX77" s="3"/>
      <c r="BY77" s="10">
        <v>1</v>
      </c>
    </row>
    <row r="78" spans="1:77" ht="21.75" customHeight="1">
      <c r="A78" s="3">
        <v>47</v>
      </c>
      <c r="B78" s="188" t="str">
        <f t="shared" si="16"/>
        <v>►</v>
      </c>
      <c r="C78" s="2237">
        <f t="array" ref="C78">IFERROR(_xlfn.LET(_xlpm.k,UPPER(TRIM(K78)),_xlpm.r,_xlfn.XLOOKUP(_xlpm.k,UPPER(TRIM($R$89:$AM$89)),$R$92:$AM$92,_xlfn.XLOOKUP(_xlpm.k,UPPER(TRIM($R$90:$AM$90)),$R$92:$AM$92,_xlfn.XLOOKUP(_xlpm.k,UPPER(TRIM($R$91:$AM$91)),$R$92:$AM$92,0.001))),_xlpm.r*J78),0)</f>
        <v>0</v>
      </c>
      <c r="D78" s="2692">
        <f t="array" ref="D78">IFERROR(_xlfn.LET(_xlpm.k,UPPER(TRIM(N78)),_xlpm.r,_xlfn.XLOOKUP(_xlpm.k,UPPER(TRIM($R$89:$AM$89)),$R$92:$AM$92,_xlfn.XLOOKUP(_xlpm.k,UPPER(TRIM($R$90:$AM$90)),$R$92:$AM$92,_xlfn.XLOOKUP(_xlpm.k,UPPER(TRIM($R$91:$AM$91)),$R$92:$AM$92,0.001))),_xlpm.r*M78),0)</f>
        <v>0</v>
      </c>
      <c r="E78" s="190">
        <f t="array" ref="E78">IFERROR(_xlfn.LET(_xlpm.k,UPPER(TRIM(Q78)),_xlpm.r,_xlfn.XLOOKUP(_xlpm.k,UPPER(TRIM($R$89:$AM$89)),$R$92:$AM$92,_xlfn.XLOOKUP(_xlpm.k,UPPER(TRIM($R$90:$AM$90)),$R$92:$AM$92,_xlfn.XLOOKUP(_xlpm.k,UPPER(TRIM($R$91:$AM$91)),$R$92:$AM$92,0.001))),_xlpm.r*P78),0)</f>
        <v>0</v>
      </c>
      <c r="F78" s="192" t="s">
        <v>3715</v>
      </c>
      <c r="G78" s="2481"/>
      <c r="H78" s="2250" t="s">
        <v>13</v>
      </c>
      <c r="I78" s="2709"/>
      <c r="J78" s="2710"/>
      <c r="K78" s="2213"/>
      <c r="L78" s="2711"/>
      <c r="M78" s="2712"/>
      <c r="N78" s="2214"/>
      <c r="O78" s="2713"/>
      <c r="P78" s="2211"/>
      <c r="Q78" s="2214"/>
      <c r="R78" s="2472" t="str">
        <f t="shared" si="51"/>
        <v>47 ►</v>
      </c>
      <c r="S78" s="4806">
        <f t="shared" si="51"/>
        <v>0</v>
      </c>
      <c r="T78" s="4807"/>
      <c r="U78" s="4807"/>
      <c r="V78" s="2362">
        <v>1</v>
      </c>
      <c r="W78" s="193">
        <f t="shared" si="18"/>
        <v>0</v>
      </c>
      <c r="X78" s="194">
        <f t="shared" si="19"/>
        <v>0</v>
      </c>
      <c r="Y78" s="194" t="str">
        <f t="shared" si="29"/>
        <v/>
      </c>
      <c r="Z78" s="195">
        <f t="shared" si="37"/>
        <v>0</v>
      </c>
      <c r="AA78" s="2714">
        <f t="shared" si="20"/>
        <v>0</v>
      </c>
      <c r="AB78" s="2715">
        <f t="shared" si="21"/>
        <v>0</v>
      </c>
      <c r="AC78" s="2716" t="str">
        <f t="shared" si="30"/>
        <v/>
      </c>
      <c r="AD78" s="2717">
        <f t="shared" si="31"/>
        <v>0</v>
      </c>
      <c r="AE78" s="2271">
        <f t="shared" si="32"/>
        <v>0</v>
      </c>
      <c r="AF78" s="2272">
        <f t="shared" si="33"/>
        <v>0</v>
      </c>
      <c r="AG78" s="2273" t="str">
        <f t="shared" si="34"/>
        <v/>
      </c>
      <c r="AH78" s="2447">
        <f t="shared" si="38"/>
        <v>0</v>
      </c>
      <c r="AI78" s="2451">
        <f t="shared" si="22"/>
        <v>0</v>
      </c>
      <c r="AJ78" s="2153">
        <f t="shared" si="43"/>
        <v>0</v>
      </c>
      <c r="AK78" s="2154">
        <f t="shared" si="43"/>
        <v>0</v>
      </c>
      <c r="AL78" s="2155">
        <f t="shared" si="35"/>
        <v>0</v>
      </c>
      <c r="AM78" s="2419" t="str">
        <f t="shared" si="39"/>
        <v>OK</v>
      </c>
      <c r="AN78" s="3"/>
      <c r="AO78" s="188" t="str">
        <f t="shared" si="56"/>
        <v>►</v>
      </c>
      <c r="AP78" s="2418"/>
      <c r="AQ78" s="3"/>
      <c r="AR78" s="176">
        <f t="array" ref="AR78">SUMPRODUCT(LEN(AS78:AY78))</f>
        <v>0</v>
      </c>
      <c r="AS78" s="177"/>
      <c r="AT78" s="178"/>
      <c r="AU78" s="178"/>
      <c r="AV78" s="178"/>
      <c r="AW78" s="178"/>
      <c r="AX78" s="178"/>
      <c r="AY78" s="179"/>
      <c r="AZ78" s="3"/>
      <c r="BB78" s="2972"/>
      <c r="BC78" s="2972"/>
      <c r="BD78" s="2969"/>
      <c r="BE78" s="2972"/>
      <c r="BF78" s="2946" t="str">
        <f t="shared" si="25"/>
        <v/>
      </c>
      <c r="BG78" s="2950" t="str">
        <f t="shared" si="26"/>
        <v/>
      </c>
      <c r="BH78" s="2951">
        <f>IF(LEN(TRIM(BM78))&gt;0,MAX(BH29:BH77)+1,"")</f>
        <v>10</v>
      </c>
      <c r="BI78" s="2906" t="str">
        <f>IFERROR(INDEX(BM30:BM299,MATCH(ROW()-ROW(BM30)+1,BH30:BH299,0)),"")</f>
        <v/>
      </c>
      <c r="BJ78" s="2973"/>
      <c r="BK78" s="2972"/>
      <c r="BL78" s="2370" t="str">
        <f>(SUBSTITUTE(SUBSTITUTE(BD38,CHAR(13)&amp;CHAR(10)," "),CHAR(10)," "))</f>
        <v>4. Dans la même cocotte, faites revenir les légumes et les lardons pendant environ 5 minutes. Saupoudrez de farine et mélangez bien.</v>
      </c>
      <c r="BM78" s="2907" t="str">
        <f>IF(OR(BL79="",BL80=""),"",IF(LEN(BL79)&lt;=BL80,BL79,IFERROR(LEFT(BL79,FIND("♦",SUBSTITUTE(LEFT(BL79,BL80+1)," ","♦",LEN(LEFT(BL79,BL80+1))-LEN(SUBSTITUTE(LEFT(BL79,BL80+1)," ",""))))),LEFT(BL79,IFERROR(FIND(" ",BL79)-1,LEN(BL79))))))</f>
        <v xml:space="preserve">4 Dans la même cocotte faites revenir les légumes et les lardons pendant environ 5 minutes </v>
      </c>
      <c r="BN78" s="2908" t="str">
        <f>IF(BM78="","",TRIM(RIGHT(BL79,LEN(BL79)-LEN(BM78))))</f>
        <v>Saupoudrez de farine et mélangez bien</v>
      </c>
      <c r="BO78" s="2952" t="str">
        <f>BE38</f>
        <v xml:space="preserve"> ◄ ligne 38</v>
      </c>
      <c r="BP78" s="2968"/>
      <c r="BQ78" s="2969"/>
      <c r="BR78" s="3"/>
      <c r="BS78" s="134"/>
      <c r="BT78" s="2552" t="s">
        <v>3948</v>
      </c>
      <c r="BU78" s="2552" t="s">
        <v>3949</v>
      </c>
      <c r="BV78" s="2552" t="s">
        <v>3950</v>
      </c>
      <c r="BW78" s="162"/>
      <c r="BX78" s="3"/>
      <c r="BY78" s="10">
        <v>1</v>
      </c>
    </row>
    <row r="79" spans="1:77" ht="21.75" customHeight="1">
      <c r="A79" s="3">
        <v>48</v>
      </c>
      <c r="B79" s="188" t="str">
        <f t="shared" si="16"/>
        <v>►</v>
      </c>
      <c r="C79" s="2237">
        <f t="array" ref="C79">IFERROR(_xlfn.LET(_xlpm.k,UPPER(TRIM(K79)),_xlpm.r,_xlfn.XLOOKUP(_xlpm.k,UPPER(TRIM($R$89:$AM$89)),$R$92:$AM$92,_xlfn.XLOOKUP(_xlpm.k,UPPER(TRIM($R$90:$AM$90)),$R$92:$AM$92,_xlfn.XLOOKUP(_xlpm.k,UPPER(TRIM($R$91:$AM$91)),$R$92:$AM$92,0.001))),_xlpm.r*J79),0)</f>
        <v>0</v>
      </c>
      <c r="D79" s="2692">
        <f t="array" ref="D79">IFERROR(_xlfn.LET(_xlpm.k,UPPER(TRIM(N79)),_xlpm.r,_xlfn.XLOOKUP(_xlpm.k,UPPER(TRIM($R$89:$AM$89)),$R$92:$AM$92,_xlfn.XLOOKUP(_xlpm.k,UPPER(TRIM($R$90:$AM$90)),$R$92:$AM$92,_xlfn.XLOOKUP(_xlpm.k,UPPER(TRIM($R$91:$AM$91)),$R$92:$AM$92,0.001))),_xlpm.r*M79),0)</f>
        <v>0</v>
      </c>
      <c r="E79" s="190">
        <f t="array" ref="E79">IFERROR(_xlfn.LET(_xlpm.k,UPPER(TRIM(Q79)),_xlpm.r,_xlfn.XLOOKUP(_xlpm.k,UPPER(TRIM($R$89:$AM$89)),$R$92:$AM$92,_xlfn.XLOOKUP(_xlpm.k,UPPER(TRIM($R$90:$AM$90)),$R$92:$AM$92,_xlfn.XLOOKUP(_xlpm.k,UPPER(TRIM($R$91:$AM$91)),$R$92:$AM$92,0.001))),_xlpm.r*P79),0)</f>
        <v>0</v>
      </c>
      <c r="F79" s="192" t="s">
        <v>3716</v>
      </c>
      <c r="G79" s="2481"/>
      <c r="H79" s="2250" t="s">
        <v>13</v>
      </c>
      <c r="I79" s="2709"/>
      <c r="J79" s="2710"/>
      <c r="K79" s="2213"/>
      <c r="L79" s="2720"/>
      <c r="M79" s="2712"/>
      <c r="N79" s="2214"/>
      <c r="O79" s="191"/>
      <c r="P79" s="2211"/>
      <c r="Q79" s="2214"/>
      <c r="R79" s="2472" t="str">
        <f t="shared" si="51"/>
        <v>48 ►</v>
      </c>
      <c r="S79" s="4806">
        <f t="shared" si="51"/>
        <v>0</v>
      </c>
      <c r="T79" s="4807"/>
      <c r="U79" s="4807"/>
      <c r="V79" s="2362">
        <v>1</v>
      </c>
      <c r="W79" s="193">
        <f t="shared" si="18"/>
        <v>0</v>
      </c>
      <c r="X79" s="194">
        <f t="shared" si="19"/>
        <v>0</v>
      </c>
      <c r="Y79" s="194" t="str">
        <f t="shared" si="29"/>
        <v/>
      </c>
      <c r="Z79" s="195">
        <f t="shared" si="37"/>
        <v>0</v>
      </c>
      <c r="AA79" s="2714">
        <f t="shared" si="20"/>
        <v>0</v>
      </c>
      <c r="AB79" s="2715">
        <f t="shared" si="21"/>
        <v>0</v>
      </c>
      <c r="AC79" s="2716" t="str">
        <f t="shared" si="30"/>
        <v/>
      </c>
      <c r="AD79" s="2717">
        <f t="shared" si="31"/>
        <v>0</v>
      </c>
      <c r="AE79" s="2271">
        <f t="shared" si="32"/>
        <v>0</v>
      </c>
      <c r="AF79" s="2272">
        <f t="shared" si="33"/>
        <v>0</v>
      </c>
      <c r="AG79" s="2273" t="str">
        <f t="shared" si="34"/>
        <v/>
      </c>
      <c r="AH79" s="2447">
        <f t="shared" si="38"/>
        <v>0</v>
      </c>
      <c r="AI79" s="2451">
        <f t="shared" si="22"/>
        <v>0</v>
      </c>
      <c r="AJ79" s="2153">
        <f t="shared" si="43"/>
        <v>0</v>
      </c>
      <c r="AK79" s="2154">
        <f t="shared" si="43"/>
        <v>0</v>
      </c>
      <c r="AL79" s="2155">
        <f t="shared" si="35"/>
        <v>0</v>
      </c>
      <c r="AM79" s="2419" t="str">
        <f t="shared" si="39"/>
        <v>OK</v>
      </c>
      <c r="AN79" s="3"/>
      <c r="AO79" s="188" t="str">
        <f t="shared" si="56"/>
        <v>►</v>
      </c>
      <c r="AP79" s="2418"/>
      <c r="AQ79" s="3"/>
      <c r="AR79" s="176">
        <f t="array" ref="AR79">SUMPRODUCT(LEN(AS79:AY79))</f>
        <v>0</v>
      </c>
      <c r="AS79" s="177"/>
      <c r="AT79" s="178"/>
      <c r="AU79" s="178"/>
      <c r="AV79" s="178"/>
      <c r="AW79" s="178"/>
      <c r="AX79" s="178"/>
      <c r="AY79" s="179"/>
      <c r="AZ79" s="3"/>
      <c r="BB79" s="2972"/>
      <c r="BC79" s="2972"/>
      <c r="BD79" s="2969"/>
      <c r="BE79" s="2972"/>
      <c r="BF79" s="2946" t="str">
        <f t="shared" si="25"/>
        <v/>
      </c>
      <c r="BG79" s="2950" t="str">
        <f t="shared" si="26"/>
        <v/>
      </c>
      <c r="BH79" s="2951">
        <f>IF(LEN(TRIM(BM79))&gt;0,MAX(BH29:BH78)+1,"")</f>
        <v>11</v>
      </c>
      <c r="BI79" s="2906" t="str">
        <f>IFERROR(INDEX(BM30:BM299,MATCH(ROW()-ROW(BM30)+1,BH30:BH299,0)),"")</f>
        <v/>
      </c>
      <c r="BJ79" s="2973"/>
      <c r="BK79" s="2972"/>
      <c r="BL79" s="2907" t="str">
        <f>TRIM(SUBSTITUTE(SUBSTITUTE(SUBSTITUTE(SUBSTITUTE(IF(OR(LEFT(BL78,1)="-",LEFT(BL78,1)="="),MID(BL78,2,9999),BL78),CHAR(160)," "),","," "),";"," "),"."," "))</f>
        <v>4 Dans la même cocotte faites revenir les légumes et les lardons pendant environ 5 minutes Saupoudrez de farine et mélangez bien</v>
      </c>
      <c r="BM79" s="2908" t="str">
        <f>IF(OR(BN78="",BL80=""),"",IF(LEN(BN78)&lt;=BL80,BN78,IFERROR(LEFT(BN78,FIND("♦",SUBSTITUTE(LEFT(BN78,BL80+1)," ","♦",LEN(LEFT(BN78,BL80+1))-LEN(SUBSTITUTE(LEFT(BN78,BL80+1)," ",""))))),LEFT(BN78,IFERROR(FIND(" ",BN78)-1,LEN(BN78))))))</f>
        <v>Saupoudrez de farine et mélangez bien</v>
      </c>
      <c r="BN79" s="2908" t="str">
        <f>IF(BM79="","",TRIM(RIGHT(BN78,LEN(BN78)-LEN(BM79))))</f>
        <v/>
      </c>
      <c r="BO79" s="2974"/>
      <c r="BP79" s="2968"/>
      <c r="BQ79" s="2969"/>
      <c r="BR79" s="3"/>
      <c r="BS79" s="134"/>
      <c r="BT79" s="2552"/>
      <c r="BU79" s="2552"/>
      <c r="BV79" s="2552"/>
      <c r="BW79" s="162"/>
      <c r="BX79" s="3"/>
      <c r="BY79" s="10">
        <v>1</v>
      </c>
    </row>
    <row r="80" spans="1:77" ht="21.75" customHeight="1">
      <c r="A80" s="3">
        <v>49</v>
      </c>
      <c r="B80" s="188" t="str">
        <f t="shared" si="16"/>
        <v>►</v>
      </c>
      <c r="C80" s="2237">
        <f t="array" ref="C80">IFERROR(_xlfn.LET(_xlpm.k,UPPER(TRIM(K80)),_xlpm.r,_xlfn.XLOOKUP(_xlpm.k,UPPER(TRIM($R$89:$AM$89)),$R$92:$AM$92,_xlfn.XLOOKUP(_xlpm.k,UPPER(TRIM($R$90:$AM$90)),$R$92:$AM$92,_xlfn.XLOOKUP(_xlpm.k,UPPER(TRIM($R$91:$AM$91)),$R$92:$AM$92,0.001))),_xlpm.r*J80),0)</f>
        <v>0</v>
      </c>
      <c r="D80" s="2692">
        <f t="array" ref="D80">IFERROR(_xlfn.LET(_xlpm.k,UPPER(TRIM(N80)),_xlpm.r,_xlfn.XLOOKUP(_xlpm.k,UPPER(TRIM($R$89:$AM$89)),$R$92:$AM$92,_xlfn.XLOOKUP(_xlpm.k,UPPER(TRIM($R$90:$AM$90)),$R$92:$AM$92,_xlfn.XLOOKUP(_xlpm.k,UPPER(TRIM($R$91:$AM$91)),$R$92:$AM$92,0.001))),_xlpm.r*M80),0)</f>
        <v>0</v>
      </c>
      <c r="E80" s="190">
        <f t="array" ref="E80">IFERROR(_xlfn.LET(_xlpm.k,UPPER(TRIM(Q80)),_xlpm.r,_xlfn.XLOOKUP(_xlpm.k,UPPER(TRIM($R$89:$AM$89)),$R$92:$AM$92,_xlfn.XLOOKUP(_xlpm.k,UPPER(TRIM($R$90:$AM$90)),$R$92:$AM$92,_xlfn.XLOOKUP(_xlpm.k,UPPER(TRIM($R$91:$AM$91)),$R$92:$AM$92,0.001))),_xlpm.r*P80),0)</f>
        <v>0</v>
      </c>
      <c r="F80" s="192" t="s">
        <v>3717</v>
      </c>
      <c r="G80" s="2481"/>
      <c r="H80" s="2250" t="s">
        <v>13</v>
      </c>
      <c r="I80" s="2709"/>
      <c r="J80" s="2710"/>
      <c r="K80" s="2213"/>
      <c r="L80" s="2711"/>
      <c r="M80" s="2712"/>
      <c r="N80" s="2214"/>
      <c r="O80" s="2713"/>
      <c r="P80" s="2211"/>
      <c r="Q80" s="2214"/>
      <c r="R80" s="2472" t="str">
        <f t="shared" si="51"/>
        <v>49 ►</v>
      </c>
      <c r="S80" s="4806">
        <f t="shared" si="51"/>
        <v>0</v>
      </c>
      <c r="T80" s="4807"/>
      <c r="U80" s="4807"/>
      <c r="V80" s="2362">
        <v>1</v>
      </c>
      <c r="W80" s="193">
        <f t="shared" si="18"/>
        <v>0</v>
      </c>
      <c r="X80" s="194">
        <f t="shared" si="19"/>
        <v>0</v>
      </c>
      <c r="Y80" s="194" t="str">
        <f t="shared" si="29"/>
        <v/>
      </c>
      <c r="Z80" s="195">
        <f t="shared" si="37"/>
        <v>0</v>
      </c>
      <c r="AA80" s="2714">
        <f t="shared" si="20"/>
        <v>0</v>
      </c>
      <c r="AB80" s="2715">
        <f t="shared" si="21"/>
        <v>0</v>
      </c>
      <c r="AC80" s="2716" t="str">
        <f t="shared" si="30"/>
        <v/>
      </c>
      <c r="AD80" s="2717">
        <f t="shared" si="31"/>
        <v>0</v>
      </c>
      <c r="AE80" s="2271">
        <f t="shared" si="32"/>
        <v>0</v>
      </c>
      <c r="AF80" s="2272">
        <f t="shared" si="33"/>
        <v>0</v>
      </c>
      <c r="AG80" s="2273" t="str">
        <f t="shared" si="34"/>
        <v/>
      </c>
      <c r="AH80" s="2447">
        <f t="shared" si="38"/>
        <v>0</v>
      </c>
      <c r="AI80" s="2451">
        <f t="shared" si="22"/>
        <v>0</v>
      </c>
      <c r="AJ80" s="2153">
        <f t="shared" si="43"/>
        <v>0</v>
      </c>
      <c r="AK80" s="2154">
        <f t="shared" si="43"/>
        <v>0</v>
      </c>
      <c r="AL80" s="2155">
        <f t="shared" si="35"/>
        <v>0</v>
      </c>
      <c r="AM80" s="2419" t="str">
        <f t="shared" si="39"/>
        <v>OK</v>
      </c>
      <c r="AN80" s="3"/>
      <c r="AO80" s="188" t="str">
        <f t="shared" si="56"/>
        <v>►</v>
      </c>
      <c r="AP80" s="2418"/>
      <c r="AQ80" s="3"/>
      <c r="AR80" s="176">
        <f t="array" ref="AR80">SUMPRODUCT(LEN(AS80:AY80))</f>
        <v>0</v>
      </c>
      <c r="AS80" s="177"/>
      <c r="AT80" s="178"/>
      <c r="AU80" s="178"/>
      <c r="AV80" s="178"/>
      <c r="AW80" s="178"/>
      <c r="AX80" s="178"/>
      <c r="AY80" s="179"/>
      <c r="AZ80" s="3"/>
      <c r="BB80" s="2972"/>
      <c r="BC80" s="2972"/>
      <c r="BD80" s="2969"/>
      <c r="BE80" s="2972"/>
      <c r="BF80" s="2946" t="str">
        <f t="shared" si="25"/>
        <v/>
      </c>
      <c r="BG80" s="2950" t="str">
        <f t="shared" si="26"/>
        <v/>
      </c>
      <c r="BH80" s="2951" t="str">
        <f>IF(LEN(TRIM(BM80))&gt;0,MAX(BH29:BH79)+1,"")</f>
        <v/>
      </c>
      <c r="BI80" s="2906" t="str">
        <f>IFERROR(INDEX(BM30:BM299,MATCH(ROW()-ROW(BM30)+1,BH30:BH299,0)),"")</f>
        <v/>
      </c>
      <c r="BJ80" s="2973"/>
      <c r="BK80" s="2972"/>
      <c r="BL80" s="2909">
        <f>BI17</f>
        <v>100</v>
      </c>
      <c r="BM80" s="2908" t="str">
        <f>IF(OR(BN79="",BL80=""),"",IF(LEN(BN79)&lt;=BL80,BN79,IFERROR(LEFT(BN79,FIND("♦",SUBSTITUTE(LEFT(BN79,BL80+1)," ","♦",LEN(LEFT(BN79,BL80+1))-LEN(SUBSTITUTE(LEFT(BN79,BL80+1)," ",""))))),LEFT(BN79,IFERROR(FIND(" ",BN79)-1,LEN(BN79))))))</f>
        <v/>
      </c>
      <c r="BN80" s="2908" t="str">
        <f t="shared" ref="BN80:BN83" si="58">IF(BM80="","",TRIM(RIGHT(BN79,LEN(BN79)-LEN(BM80))))</f>
        <v/>
      </c>
      <c r="BO80" s="2974"/>
      <c r="BP80" s="2968"/>
      <c r="BQ80" s="2969"/>
      <c r="BR80" s="3"/>
      <c r="BS80" s="2549" t="s">
        <v>3951</v>
      </c>
      <c r="BT80" s="97"/>
      <c r="BU80" s="97"/>
      <c r="BV80" s="97"/>
      <c r="BW80" s="2550"/>
      <c r="BX80" s="3"/>
      <c r="BY80" s="10">
        <v>1</v>
      </c>
    </row>
    <row r="81" spans="1:77" ht="21.75" customHeight="1">
      <c r="A81" s="3">
        <v>50</v>
      </c>
      <c r="B81" s="188" t="str">
        <f t="shared" si="16"/>
        <v>►</v>
      </c>
      <c r="C81" s="2237">
        <f t="array" ref="C81">IFERROR(_xlfn.LET(_xlpm.k,UPPER(TRIM(K81)),_xlpm.r,_xlfn.XLOOKUP(_xlpm.k,UPPER(TRIM($R$89:$AM$89)),$R$92:$AM$92,_xlfn.XLOOKUP(_xlpm.k,UPPER(TRIM($R$90:$AM$90)),$R$92:$AM$92,_xlfn.XLOOKUP(_xlpm.k,UPPER(TRIM($R$91:$AM$91)),$R$92:$AM$92,0.001))),_xlpm.r*J81),0)</f>
        <v>0</v>
      </c>
      <c r="D81" s="2692">
        <f t="array" ref="D81">IFERROR(_xlfn.LET(_xlpm.k,UPPER(TRIM(N81)),_xlpm.r,_xlfn.XLOOKUP(_xlpm.k,UPPER(TRIM($R$89:$AM$89)),$R$92:$AM$92,_xlfn.XLOOKUP(_xlpm.k,UPPER(TRIM($R$90:$AM$90)),$R$92:$AM$92,_xlfn.XLOOKUP(_xlpm.k,UPPER(TRIM($R$91:$AM$91)),$R$92:$AM$92,0.001))),_xlpm.r*M81),0)</f>
        <v>0</v>
      </c>
      <c r="E81" s="190">
        <f t="array" ref="E81">IFERROR(_xlfn.LET(_xlpm.k,UPPER(TRIM(Q81)),_xlpm.r,_xlfn.XLOOKUP(_xlpm.k,UPPER(TRIM($R$89:$AM$89)),$R$92:$AM$92,_xlfn.XLOOKUP(_xlpm.k,UPPER(TRIM($R$90:$AM$90)),$R$92:$AM$92,_xlfn.XLOOKUP(_xlpm.k,UPPER(TRIM($R$91:$AM$91)),$R$92:$AM$92,0.001))),_xlpm.r*P81),0)</f>
        <v>0</v>
      </c>
      <c r="F81" s="192" t="s">
        <v>3718</v>
      </c>
      <c r="G81" s="2481"/>
      <c r="H81" s="2250" t="s">
        <v>13</v>
      </c>
      <c r="I81" s="2709"/>
      <c r="J81" s="2710"/>
      <c r="K81" s="2213"/>
      <c r="L81" s="2711"/>
      <c r="M81" s="2712"/>
      <c r="N81" s="2214"/>
      <c r="O81" s="2713"/>
      <c r="P81" s="2211"/>
      <c r="Q81" s="2214"/>
      <c r="R81" s="2472" t="str">
        <f t="shared" si="51"/>
        <v>50 ►</v>
      </c>
      <c r="S81" s="4806">
        <f t="shared" si="51"/>
        <v>0</v>
      </c>
      <c r="T81" s="4807"/>
      <c r="U81" s="4807"/>
      <c r="V81" s="2362">
        <v>1</v>
      </c>
      <c r="W81" s="193">
        <f t="shared" si="18"/>
        <v>0</v>
      </c>
      <c r="X81" s="194">
        <f t="shared" si="19"/>
        <v>0</v>
      </c>
      <c r="Y81" s="194" t="str">
        <f t="shared" si="29"/>
        <v/>
      </c>
      <c r="Z81" s="195">
        <f t="shared" si="37"/>
        <v>0</v>
      </c>
      <c r="AA81" s="2714">
        <f t="shared" si="20"/>
        <v>0</v>
      </c>
      <c r="AB81" s="2715">
        <f t="shared" si="21"/>
        <v>0</v>
      </c>
      <c r="AC81" s="2716" t="str">
        <f t="shared" si="30"/>
        <v/>
      </c>
      <c r="AD81" s="2717">
        <f t="shared" si="31"/>
        <v>0</v>
      </c>
      <c r="AE81" s="2271">
        <f t="shared" si="32"/>
        <v>0</v>
      </c>
      <c r="AF81" s="2272">
        <f t="shared" si="33"/>
        <v>0</v>
      </c>
      <c r="AG81" s="2273" t="str">
        <f t="shared" si="34"/>
        <v/>
      </c>
      <c r="AH81" s="2447">
        <f t="shared" si="38"/>
        <v>0</v>
      </c>
      <c r="AI81" s="2451">
        <f t="shared" si="22"/>
        <v>0</v>
      </c>
      <c r="AJ81" s="2153">
        <f t="shared" si="43"/>
        <v>0</v>
      </c>
      <c r="AK81" s="2154">
        <f t="shared" si="43"/>
        <v>0</v>
      </c>
      <c r="AL81" s="2155">
        <f t="shared" si="35"/>
        <v>0</v>
      </c>
      <c r="AM81" s="2419" t="str">
        <f t="shared" si="39"/>
        <v>OK</v>
      </c>
      <c r="AN81" s="3"/>
      <c r="AO81" s="188" t="str">
        <f t="shared" si="56"/>
        <v>►</v>
      </c>
      <c r="AP81" s="2418"/>
      <c r="AQ81" s="3"/>
      <c r="AR81" s="176">
        <f t="array" ref="AR81">SUMPRODUCT(LEN(AS81:AY81))</f>
        <v>0</v>
      </c>
      <c r="AS81" s="177"/>
      <c r="AT81" s="178"/>
      <c r="AU81" s="178"/>
      <c r="AV81" s="178"/>
      <c r="AW81" s="178"/>
      <c r="AX81" s="178"/>
      <c r="AY81" s="179"/>
      <c r="AZ81" s="3"/>
      <c r="BB81" s="2972"/>
      <c r="BC81" s="2972"/>
      <c r="BD81" s="2969"/>
      <c r="BE81" s="2972"/>
      <c r="BF81" s="2946" t="str">
        <f t="shared" si="25"/>
        <v/>
      </c>
      <c r="BG81" s="2950" t="str">
        <f t="shared" si="26"/>
        <v/>
      </c>
      <c r="BH81" s="2951" t="str">
        <f>IF(LEN(TRIM(BM81))&gt;0,MAX(BH29:BH80)+1,"")</f>
        <v/>
      </c>
      <c r="BI81" s="2906" t="str">
        <f>IFERROR(INDEX(BM30:BM299,MATCH(ROW()-ROW(BM30)+1,BH30:BH299,0)),"")</f>
        <v/>
      </c>
      <c r="BJ81" s="2973"/>
      <c r="BK81" s="2972"/>
      <c r="BL81" s="2907"/>
      <c r="BM81" s="2908" t="str">
        <f>IF(OR(BN80="",BL80=""),"",IF(LEN(BN80)&lt;=BL80,BN80,IFERROR(LEFT(BN80,FIND("♦",SUBSTITUTE(LEFT(BN80,BL80+1)," ","♦",LEN(LEFT(BN80,BL80+1))-LEN(SUBSTITUTE(LEFT(BN80,BL80+1)," ",""))))),LEFT(BN80,IFERROR(FIND(" ",BN80)-1,LEN(BN80))))))</f>
        <v/>
      </c>
      <c r="BN81" s="2908" t="str">
        <f t="shared" si="58"/>
        <v/>
      </c>
      <c r="BO81" s="2974"/>
      <c r="BP81" s="2968"/>
      <c r="BQ81" s="2969"/>
      <c r="BR81" s="3"/>
      <c r="BS81" s="232" t="s">
        <v>4071</v>
      </c>
      <c r="BT81" s="97"/>
      <c r="BU81" s="97"/>
      <c r="BV81" s="2512" t="s">
        <v>3952</v>
      </c>
      <c r="BW81" s="2550"/>
      <c r="BX81" s="3"/>
      <c r="BY81" s="10">
        <v>1</v>
      </c>
    </row>
    <row r="82" spans="1:77" ht="21.75" customHeight="1">
      <c r="A82" s="3">
        <v>51</v>
      </c>
      <c r="B82" s="188" t="str">
        <f t="shared" si="16"/>
        <v>►</v>
      </c>
      <c r="C82" s="2237">
        <f t="array" ref="C82">IFERROR(_xlfn.LET(_xlpm.k,UPPER(TRIM(K82)),_xlpm.r,_xlfn.XLOOKUP(_xlpm.k,UPPER(TRIM($R$89:$AM$89)),$R$92:$AM$92,_xlfn.XLOOKUP(_xlpm.k,UPPER(TRIM($R$90:$AM$90)),$R$92:$AM$92,_xlfn.XLOOKUP(_xlpm.k,UPPER(TRIM($R$91:$AM$91)),$R$92:$AM$92,0.001))),_xlpm.r*J82),0)</f>
        <v>0</v>
      </c>
      <c r="D82" s="2692">
        <f t="array" ref="D82">IFERROR(_xlfn.LET(_xlpm.k,UPPER(TRIM(N82)),_xlpm.r,_xlfn.XLOOKUP(_xlpm.k,UPPER(TRIM($R$89:$AM$89)),$R$92:$AM$92,_xlfn.XLOOKUP(_xlpm.k,UPPER(TRIM($R$90:$AM$90)),$R$92:$AM$92,_xlfn.XLOOKUP(_xlpm.k,UPPER(TRIM($R$91:$AM$91)),$R$92:$AM$92,0.001))),_xlpm.r*M82),0)</f>
        <v>0</v>
      </c>
      <c r="E82" s="190">
        <f t="array" ref="E82">IFERROR(_xlfn.LET(_xlpm.k,UPPER(TRIM(Q82)),_xlpm.r,_xlfn.XLOOKUP(_xlpm.k,UPPER(TRIM($R$89:$AM$89)),$R$92:$AM$92,_xlfn.XLOOKUP(_xlpm.k,UPPER(TRIM($R$90:$AM$90)),$R$92:$AM$92,_xlfn.XLOOKUP(_xlpm.k,UPPER(TRIM($R$91:$AM$91)),$R$92:$AM$92,0.001))),_xlpm.r*P82),0)</f>
        <v>0</v>
      </c>
      <c r="F82" s="192" t="s">
        <v>3719</v>
      </c>
      <c r="G82" s="2479"/>
      <c r="H82" s="2250" t="s">
        <v>13</v>
      </c>
      <c r="I82" s="2709"/>
      <c r="J82" s="2710"/>
      <c r="K82" s="2213"/>
      <c r="L82" s="2711"/>
      <c r="M82" s="2712"/>
      <c r="N82" s="2214"/>
      <c r="O82" s="2713"/>
      <c r="P82" s="2211"/>
      <c r="Q82" s="2214"/>
      <c r="R82" s="2472" t="str">
        <f t="shared" si="51"/>
        <v>51 ►</v>
      </c>
      <c r="S82" s="4806">
        <f t="shared" si="51"/>
        <v>0</v>
      </c>
      <c r="T82" s="4807"/>
      <c r="U82" s="4807"/>
      <c r="V82" s="2362">
        <v>1</v>
      </c>
      <c r="W82" s="193">
        <f t="shared" si="18"/>
        <v>0</v>
      </c>
      <c r="X82" s="194">
        <f t="shared" si="19"/>
        <v>0</v>
      </c>
      <c r="Y82" s="194" t="str">
        <f t="shared" si="29"/>
        <v/>
      </c>
      <c r="Z82" s="195">
        <f t="shared" si="37"/>
        <v>0</v>
      </c>
      <c r="AA82" s="2714">
        <f t="shared" si="20"/>
        <v>0</v>
      </c>
      <c r="AB82" s="2715">
        <f t="shared" si="21"/>
        <v>0</v>
      </c>
      <c r="AC82" s="2716" t="str">
        <f t="shared" si="30"/>
        <v/>
      </c>
      <c r="AD82" s="2717">
        <f t="shared" si="31"/>
        <v>0</v>
      </c>
      <c r="AE82" s="2271">
        <f t="shared" si="32"/>
        <v>0</v>
      </c>
      <c r="AF82" s="2272">
        <f t="shared" si="33"/>
        <v>0</v>
      </c>
      <c r="AG82" s="2273" t="str">
        <f t="shared" si="34"/>
        <v/>
      </c>
      <c r="AH82" s="2447">
        <f t="shared" si="38"/>
        <v>0</v>
      </c>
      <c r="AI82" s="2451">
        <f t="shared" si="22"/>
        <v>0</v>
      </c>
      <c r="AJ82" s="2153">
        <f t="shared" si="43"/>
        <v>0</v>
      </c>
      <c r="AK82" s="2154">
        <f t="shared" si="43"/>
        <v>0</v>
      </c>
      <c r="AL82" s="2155">
        <f t="shared" si="35"/>
        <v>0</v>
      </c>
      <c r="AM82" s="2419" t="str">
        <f t="shared" si="39"/>
        <v>OK</v>
      </c>
      <c r="AN82" s="3"/>
      <c r="AO82" s="188" t="str">
        <f t="shared" si="56"/>
        <v>►</v>
      </c>
      <c r="AP82" s="2418"/>
      <c r="AQ82" s="3"/>
      <c r="AR82" s="176">
        <f t="array" ref="AR82">SUMPRODUCT(LEN(AS82:AY82))</f>
        <v>0</v>
      </c>
      <c r="AS82" s="177"/>
      <c r="AT82" s="178"/>
      <c r="AU82" s="178"/>
      <c r="AV82" s="178"/>
      <c r="AW82" s="178"/>
      <c r="AX82" s="178"/>
      <c r="AY82" s="179"/>
      <c r="AZ82" s="3"/>
      <c r="BB82" s="2972"/>
      <c r="BC82" s="2972"/>
      <c r="BD82" s="2969"/>
      <c r="BE82" s="2972"/>
      <c r="BF82" s="2946" t="str">
        <f t="shared" si="25"/>
        <v/>
      </c>
      <c r="BG82" s="2950" t="str">
        <f t="shared" si="26"/>
        <v/>
      </c>
      <c r="BH82" s="2951" t="str">
        <f>IF(LEN(TRIM(BM82))&gt;0,MAX(BH29:BH81)+1,"")</f>
        <v/>
      </c>
      <c r="BI82" s="2906" t="str">
        <f>IFERROR(INDEX(BM30:BM299,MATCH(ROW()-ROW(BM30)+1,BH30:BH299,0)),"")</f>
        <v/>
      </c>
      <c r="BJ82" s="2973"/>
      <c r="BK82" s="2972"/>
      <c r="BL82" s="2958"/>
      <c r="BM82" s="2908" t="str">
        <f>IF(OR(BN81="",BL80=""),"",IF(LEN(BN81)&lt;=BL80,BN81,IFERROR(LEFT(BN81,FIND("♦",SUBSTITUTE(LEFT(BN81,BL80+1)," ","♦",LEN(LEFT(BN81,BL80+1))-LEN(SUBSTITUTE(LEFT(BN81,BL80+1)," ",""))))),LEFT(BN81,IFERROR(FIND(" ",BN81)-1,LEN(BN81))))))</f>
        <v/>
      </c>
      <c r="BN82" s="2908" t="str">
        <f t="shared" si="58"/>
        <v/>
      </c>
      <c r="BO82" s="2974"/>
      <c r="BP82" s="2968"/>
      <c r="BQ82" s="2969"/>
      <c r="BR82" s="3"/>
      <c r="BS82" s="5019" t="s">
        <v>3953</v>
      </c>
      <c r="BT82" s="97"/>
      <c r="BU82" s="97"/>
      <c r="BV82" s="2512" t="s">
        <v>3954</v>
      </c>
      <c r="BW82" s="2550"/>
      <c r="BX82" s="3"/>
      <c r="BY82" s="10">
        <v>1</v>
      </c>
    </row>
    <row r="83" spans="1:77" ht="21.75" customHeight="1">
      <c r="A83" s="3">
        <v>52</v>
      </c>
      <c r="B83" s="188" t="str">
        <f t="shared" si="16"/>
        <v>►</v>
      </c>
      <c r="C83" s="2237">
        <f t="array" ref="C83">IFERROR(_xlfn.LET(_xlpm.k,UPPER(TRIM(K83)),_xlpm.r,_xlfn.XLOOKUP(_xlpm.k,UPPER(TRIM($R$89:$AM$89)),$R$92:$AM$92,_xlfn.XLOOKUP(_xlpm.k,UPPER(TRIM($R$90:$AM$90)),$R$92:$AM$92,_xlfn.XLOOKUP(_xlpm.k,UPPER(TRIM($R$91:$AM$91)),$R$92:$AM$92,0.001))),_xlpm.r*J83),0)</f>
        <v>0</v>
      </c>
      <c r="D83" s="2692">
        <f t="array" ref="D83">IFERROR(_xlfn.LET(_xlpm.k,UPPER(TRIM(N83)),_xlpm.r,_xlfn.XLOOKUP(_xlpm.k,UPPER(TRIM($R$89:$AM$89)),$R$92:$AM$92,_xlfn.XLOOKUP(_xlpm.k,UPPER(TRIM($R$90:$AM$90)),$R$92:$AM$92,_xlfn.XLOOKUP(_xlpm.k,UPPER(TRIM($R$91:$AM$91)),$R$92:$AM$92,0.001))),_xlpm.r*M83),0)</f>
        <v>0</v>
      </c>
      <c r="E83" s="190">
        <f t="array" ref="E83">IFERROR(_xlfn.LET(_xlpm.k,UPPER(TRIM(Q83)),_xlpm.r,_xlfn.XLOOKUP(_xlpm.k,UPPER(TRIM($R$89:$AM$89)),$R$92:$AM$92,_xlfn.XLOOKUP(_xlpm.k,UPPER(TRIM($R$90:$AM$90)),$R$92:$AM$92,_xlfn.XLOOKUP(_xlpm.k,UPPER(TRIM($R$91:$AM$91)),$R$92:$AM$92,0.001))),_xlpm.r*P83),0)</f>
        <v>0</v>
      </c>
      <c r="F83" s="192" t="s">
        <v>3720</v>
      </c>
      <c r="G83" s="2481"/>
      <c r="H83" s="2250" t="s">
        <v>13</v>
      </c>
      <c r="I83" s="2709"/>
      <c r="J83" s="2710"/>
      <c r="K83" s="2213"/>
      <c r="L83" s="2711"/>
      <c r="M83" s="2712"/>
      <c r="N83" s="2214"/>
      <c r="O83" s="2713"/>
      <c r="P83" s="2211"/>
      <c r="Q83" s="2214"/>
      <c r="R83" s="2472" t="str">
        <f t="shared" si="51"/>
        <v>52 ►</v>
      </c>
      <c r="S83" s="4806">
        <f t="shared" si="51"/>
        <v>0</v>
      </c>
      <c r="T83" s="4807"/>
      <c r="U83" s="4807"/>
      <c r="V83" s="2362">
        <v>1</v>
      </c>
      <c r="W83" s="193">
        <f t="shared" si="18"/>
        <v>0</v>
      </c>
      <c r="X83" s="194">
        <f t="shared" si="19"/>
        <v>0</v>
      </c>
      <c r="Y83" s="194" t="str">
        <f t="shared" si="29"/>
        <v/>
      </c>
      <c r="Z83" s="195">
        <f t="shared" si="37"/>
        <v>0</v>
      </c>
      <c r="AA83" s="2714">
        <f t="shared" si="20"/>
        <v>0</v>
      </c>
      <c r="AB83" s="2715">
        <f t="shared" si="21"/>
        <v>0</v>
      </c>
      <c r="AC83" s="2716" t="str">
        <f t="shared" si="30"/>
        <v/>
      </c>
      <c r="AD83" s="2717">
        <f t="shared" si="31"/>
        <v>0</v>
      </c>
      <c r="AE83" s="2271">
        <f t="shared" si="32"/>
        <v>0</v>
      </c>
      <c r="AF83" s="2272">
        <f t="shared" si="33"/>
        <v>0</v>
      </c>
      <c r="AG83" s="2273" t="str">
        <f t="shared" si="34"/>
        <v/>
      </c>
      <c r="AH83" s="2447">
        <f t="shared" si="38"/>
        <v>0</v>
      </c>
      <c r="AI83" s="2451">
        <f t="shared" si="22"/>
        <v>0</v>
      </c>
      <c r="AJ83" s="2153">
        <f t="shared" si="43"/>
        <v>0</v>
      </c>
      <c r="AK83" s="2154">
        <f t="shared" si="43"/>
        <v>0</v>
      </c>
      <c r="AL83" s="2155">
        <f t="shared" si="35"/>
        <v>0</v>
      </c>
      <c r="AM83" s="2419" t="str">
        <f t="shared" si="39"/>
        <v>OK</v>
      </c>
      <c r="AN83" s="3"/>
      <c r="AO83" s="188" t="str">
        <f t="shared" si="56"/>
        <v>►</v>
      </c>
      <c r="AP83" s="2418"/>
      <c r="AQ83" s="3"/>
      <c r="AR83" s="176">
        <f t="array" ref="AR83">SUMPRODUCT(LEN(AS83:AY83))</f>
        <v>0</v>
      </c>
      <c r="AS83" s="177"/>
      <c r="AT83" s="178"/>
      <c r="AU83" s="178"/>
      <c r="AV83" s="178"/>
      <c r="AW83" s="178"/>
      <c r="AX83" s="178"/>
      <c r="AY83" s="179"/>
      <c r="AZ83" s="3"/>
      <c r="BB83" s="2972"/>
      <c r="BC83" s="2972"/>
      <c r="BD83" s="2969"/>
      <c r="BE83" s="2972"/>
      <c r="BF83" s="2946" t="str">
        <f t="shared" si="25"/>
        <v/>
      </c>
      <c r="BG83" s="2950" t="str">
        <f t="shared" si="26"/>
        <v/>
      </c>
      <c r="BH83" s="2951" t="str">
        <f>IF(LEN(TRIM(BM83))&gt;0,MAX(BH29:BH82)+1,"")</f>
        <v/>
      </c>
      <c r="BI83" s="2906" t="str">
        <f>IFERROR(INDEX(BM30:BM299,MATCH(ROW()-ROW(BM30)+1,BH30:BH299,0)),"")</f>
        <v/>
      </c>
      <c r="BJ83" s="2973"/>
      <c r="BK83" s="2972"/>
      <c r="BL83" s="2959"/>
      <c r="BM83" s="2908" t="str">
        <f>IF(OR(BN82="",BL80=""),"",IF(LEN(BN82)&lt;=BL80,BN82,IFERROR(LEFT(BN82,FIND("♦",SUBSTITUTE(LEFT(BN82,BL80+1)," ","♦",LEN(LEFT(BN82,BL80+1))-LEN(SUBSTITUTE(LEFT(BN82,BL80+1)," ",""))))),LEFT(BN82,IFERROR(FIND(" ",BN82)-1,LEN(BN82))))))</f>
        <v/>
      </c>
      <c r="BN83" s="2908" t="str">
        <f t="shared" si="58"/>
        <v/>
      </c>
      <c r="BO83" s="2974"/>
      <c r="BP83" s="2968"/>
      <c r="BQ83" s="2969"/>
      <c r="BR83" s="3"/>
      <c r="BS83" s="5019"/>
      <c r="BT83" s="97"/>
      <c r="BU83" s="97"/>
      <c r="BV83" s="97"/>
      <c r="BW83" s="2550"/>
      <c r="BX83" s="3"/>
      <c r="BY83" s="10">
        <v>1</v>
      </c>
    </row>
    <row r="84" spans="1:77" ht="21.75" customHeight="1">
      <c r="A84" s="3">
        <v>53</v>
      </c>
      <c r="B84" s="188" t="str">
        <f t="shared" si="16"/>
        <v>►</v>
      </c>
      <c r="C84" s="2237">
        <f t="array" ref="C84">IFERROR(_xlfn.LET(_xlpm.k,UPPER(TRIM(K84)),_xlpm.r,_xlfn.XLOOKUP(_xlpm.k,UPPER(TRIM($R$89:$AM$89)),$R$92:$AM$92,_xlfn.XLOOKUP(_xlpm.k,UPPER(TRIM($R$90:$AM$90)),$R$92:$AM$92,_xlfn.XLOOKUP(_xlpm.k,UPPER(TRIM($R$91:$AM$91)),$R$92:$AM$92,0.001))),_xlpm.r*J84),0)</f>
        <v>0</v>
      </c>
      <c r="D84" s="2692">
        <f t="array" ref="D84">IFERROR(_xlfn.LET(_xlpm.k,UPPER(TRIM(N84)),_xlpm.r,_xlfn.XLOOKUP(_xlpm.k,UPPER(TRIM($R$89:$AM$89)),$R$92:$AM$92,_xlfn.XLOOKUP(_xlpm.k,UPPER(TRIM($R$90:$AM$90)),$R$92:$AM$92,_xlfn.XLOOKUP(_xlpm.k,UPPER(TRIM($R$91:$AM$91)),$R$92:$AM$92,0.001))),_xlpm.r*M84),0)</f>
        <v>0</v>
      </c>
      <c r="E84" s="190">
        <f t="array" ref="E84">IFERROR(_xlfn.LET(_xlpm.k,UPPER(TRIM(Q84)),_xlpm.r,_xlfn.XLOOKUP(_xlpm.k,UPPER(TRIM($R$89:$AM$89)),$R$92:$AM$92,_xlfn.XLOOKUP(_xlpm.k,UPPER(TRIM($R$90:$AM$90)),$R$92:$AM$92,_xlfn.XLOOKUP(_xlpm.k,UPPER(TRIM($R$91:$AM$91)),$R$92:$AM$92,0.001))),_xlpm.r*P84),0)</f>
        <v>0</v>
      </c>
      <c r="F84" s="192" t="s">
        <v>3721</v>
      </c>
      <c r="G84" s="2481"/>
      <c r="H84" s="2250" t="s">
        <v>13</v>
      </c>
      <c r="I84" s="2709"/>
      <c r="J84" s="2710"/>
      <c r="K84" s="2213"/>
      <c r="L84" s="2711"/>
      <c r="M84" s="2712"/>
      <c r="N84" s="2214"/>
      <c r="O84" s="2713"/>
      <c r="P84" s="2211"/>
      <c r="Q84" s="2214"/>
      <c r="R84" s="2472" t="str">
        <f t="shared" si="51"/>
        <v>53 ►</v>
      </c>
      <c r="S84" s="4806">
        <f t="shared" si="51"/>
        <v>0</v>
      </c>
      <c r="T84" s="4807"/>
      <c r="U84" s="4807"/>
      <c r="V84" s="2362">
        <v>1</v>
      </c>
      <c r="W84" s="193">
        <f t="shared" si="18"/>
        <v>0</v>
      </c>
      <c r="X84" s="194">
        <f t="shared" si="19"/>
        <v>0</v>
      </c>
      <c r="Y84" s="194" t="str">
        <f t="shared" si="29"/>
        <v/>
      </c>
      <c r="Z84" s="195">
        <f t="shared" si="37"/>
        <v>0</v>
      </c>
      <c r="AA84" s="2714">
        <f t="shared" si="20"/>
        <v>0</v>
      </c>
      <c r="AB84" s="2715">
        <f t="shared" si="21"/>
        <v>0</v>
      </c>
      <c r="AC84" s="2716" t="str">
        <f t="shared" si="30"/>
        <v/>
      </c>
      <c r="AD84" s="2717">
        <f t="shared" si="31"/>
        <v>0</v>
      </c>
      <c r="AE84" s="2271">
        <f t="shared" si="32"/>
        <v>0</v>
      </c>
      <c r="AF84" s="2272">
        <f t="shared" si="33"/>
        <v>0</v>
      </c>
      <c r="AG84" s="2273" t="str">
        <f t="shared" si="34"/>
        <v/>
      </c>
      <c r="AH84" s="2447">
        <f t="shared" si="38"/>
        <v>0</v>
      </c>
      <c r="AI84" s="2451">
        <f t="shared" si="22"/>
        <v>0</v>
      </c>
      <c r="AJ84" s="2153">
        <f t="shared" si="43"/>
        <v>0</v>
      </c>
      <c r="AK84" s="2154">
        <f t="shared" si="43"/>
        <v>0</v>
      </c>
      <c r="AL84" s="2155">
        <f t="shared" si="35"/>
        <v>0</v>
      </c>
      <c r="AM84" s="2419" t="str">
        <f t="shared" si="39"/>
        <v>OK</v>
      </c>
      <c r="AN84" s="3"/>
      <c r="AO84" s="188" t="str">
        <f t="shared" si="56"/>
        <v>►</v>
      </c>
      <c r="AP84" s="2418"/>
      <c r="AQ84" s="3"/>
      <c r="AR84" s="176">
        <f t="array" ref="AR84">SUMPRODUCT(LEN(AS84:AY84))</f>
        <v>0</v>
      </c>
      <c r="AS84" s="177"/>
      <c r="AT84" s="178"/>
      <c r="AU84" s="178"/>
      <c r="AV84" s="178"/>
      <c r="AW84" s="178"/>
      <c r="AX84" s="178"/>
      <c r="AY84" s="179"/>
      <c r="AZ84" s="3"/>
      <c r="BB84" s="2972"/>
      <c r="BC84" s="2972"/>
      <c r="BD84" s="2969"/>
      <c r="BE84" s="2972"/>
      <c r="BF84" s="2946" t="str">
        <f t="shared" si="25"/>
        <v/>
      </c>
      <c r="BG84" s="2950" t="str">
        <f t="shared" si="26"/>
        <v/>
      </c>
      <c r="BH84" s="2951">
        <f>IF(LEN(TRIM(BM84))&gt;0,MAX(BH29:BH83)+1,"")</f>
        <v>12</v>
      </c>
      <c r="BI84" s="2906" t="str">
        <f>IFERROR(INDEX(BM30:BM299,MATCH(ROW()-ROW(BM30)+1,BH30:BH299,0)),"")</f>
        <v/>
      </c>
      <c r="BJ84" s="2973"/>
      <c r="BK84" s="2972"/>
      <c r="BL84" s="2370" t="str">
        <f>(SUBSTITUTE(SUBSTITUTE(BD39,CHAR(13)&amp;CHAR(10)," "),CHAR(10)," "))</f>
        <v>5. Remettez la viande dans la cocotte et versez la marinade filtrée par-dessus. Ajoutez de l’eau si nécessaire pour recouvrir la viande. Salez et poivrez.</v>
      </c>
      <c r="BM84" s="2960" t="str">
        <f>IF(OR(BL85="",BL86=""),"",IF(LEN(BL85)&lt;=BL86,BL85,IFERROR(LEFT(BL85,FIND("♦",SUBSTITUTE(LEFT(BL85,BL86+1)," ","♦",LEN(LEFT(BL85,BL86+1))-LEN(SUBSTITUTE(LEFT(BL85,BL86+1)," ",""))))),LEFT(BL85,IFERROR(FIND(" ",BL85)-1,LEN(BL85))))))</f>
        <v xml:space="preserve">5 Remettez la viande dans la cocotte et versez la marinade filtrée par-dessus Ajoutez de l’eau si </v>
      </c>
      <c r="BN84" s="2961" t="str">
        <f>IF(BM84="","",TRIM(RIGHT(BL85,LEN(BL85)-LEN(BM84))))</f>
        <v>nécessaire pour recouvrir la viande Salez et poivrez</v>
      </c>
      <c r="BO84" s="2952" t="str">
        <f>BE39</f>
        <v xml:space="preserve"> ◄ ligne 39</v>
      </c>
      <c r="BP84" s="2968"/>
      <c r="BQ84" s="2969"/>
      <c r="BR84" s="3"/>
      <c r="BS84" s="232"/>
      <c r="BT84" s="97"/>
      <c r="BU84" s="97"/>
      <c r="BV84" s="97"/>
      <c r="BW84" s="2550"/>
      <c r="BX84" s="3"/>
      <c r="BY84" s="10">
        <v>1</v>
      </c>
    </row>
    <row r="85" spans="1:77" ht="21" customHeight="1">
      <c r="A85" s="3">
        <v>54</v>
      </c>
      <c r="B85" s="188" t="str">
        <f t="shared" si="16"/>
        <v>►</v>
      </c>
      <c r="C85" s="2237">
        <f t="array" ref="C85">IFERROR(_xlfn.LET(_xlpm.k,UPPER(TRIM(K85)),_xlpm.r,_xlfn.XLOOKUP(_xlpm.k,UPPER(TRIM($R$89:$AM$89)),$R$92:$AM$92,_xlfn.XLOOKUP(_xlpm.k,UPPER(TRIM($R$90:$AM$90)),$R$92:$AM$92,_xlfn.XLOOKUP(_xlpm.k,UPPER(TRIM($R$91:$AM$91)),$R$92:$AM$92,0.001))),_xlpm.r*J85),0)</f>
        <v>0</v>
      </c>
      <c r="D85" s="2692">
        <f t="array" ref="D85">IFERROR(_xlfn.LET(_xlpm.k,UPPER(TRIM(N85)),_xlpm.r,_xlfn.XLOOKUP(_xlpm.k,UPPER(TRIM($R$89:$AM$89)),$R$92:$AM$92,_xlfn.XLOOKUP(_xlpm.k,UPPER(TRIM($R$90:$AM$90)),$R$92:$AM$92,_xlfn.XLOOKUP(_xlpm.k,UPPER(TRIM($R$91:$AM$91)),$R$92:$AM$92,0.001))),_xlpm.r*M85),0)</f>
        <v>0</v>
      </c>
      <c r="E85" s="190">
        <f t="array" ref="E85">IFERROR(_xlfn.LET(_xlpm.k,UPPER(TRIM(Q85)),_xlpm.r,_xlfn.XLOOKUP(_xlpm.k,UPPER(TRIM($R$89:$AM$89)),$R$92:$AM$92,_xlfn.XLOOKUP(_xlpm.k,UPPER(TRIM($R$90:$AM$90)),$R$92:$AM$92,_xlfn.XLOOKUP(_xlpm.k,UPPER(TRIM($R$91:$AM$91)),$R$92:$AM$92,0.001))),_xlpm.r*P85),0)</f>
        <v>0</v>
      </c>
      <c r="F85" s="192" t="s">
        <v>3722</v>
      </c>
      <c r="G85" s="2481"/>
      <c r="H85" s="2250" t="s">
        <v>13</v>
      </c>
      <c r="I85" s="2709"/>
      <c r="J85" s="2710"/>
      <c r="K85" s="2213"/>
      <c r="L85" s="2711"/>
      <c r="M85" s="2712"/>
      <c r="N85" s="2214"/>
      <c r="O85" s="2713"/>
      <c r="P85" s="2211"/>
      <c r="Q85" s="2214"/>
      <c r="R85" s="2472" t="str">
        <f t="shared" si="51"/>
        <v>54 ►</v>
      </c>
      <c r="S85" s="4806">
        <f t="shared" si="51"/>
        <v>0</v>
      </c>
      <c r="T85" s="4807"/>
      <c r="U85" s="4807"/>
      <c r="V85" s="2362">
        <v>1</v>
      </c>
      <c r="W85" s="193">
        <f t="shared" si="18"/>
        <v>0</v>
      </c>
      <c r="X85" s="194">
        <f t="shared" si="19"/>
        <v>0</v>
      </c>
      <c r="Y85" s="194" t="str">
        <f t="shared" si="29"/>
        <v/>
      </c>
      <c r="Z85" s="195">
        <f t="shared" si="37"/>
        <v>0</v>
      </c>
      <c r="AA85" s="2714">
        <f t="shared" si="20"/>
        <v>0</v>
      </c>
      <c r="AB85" s="2715">
        <f t="shared" si="21"/>
        <v>0</v>
      </c>
      <c r="AC85" s="2716" t="str">
        <f t="shared" si="30"/>
        <v/>
      </c>
      <c r="AD85" s="2717">
        <f t="shared" si="31"/>
        <v>0</v>
      </c>
      <c r="AE85" s="2271">
        <f t="shared" si="32"/>
        <v>0</v>
      </c>
      <c r="AF85" s="2272">
        <f t="shared" si="33"/>
        <v>0</v>
      </c>
      <c r="AG85" s="2273" t="str">
        <f t="shared" si="34"/>
        <v/>
      </c>
      <c r="AH85" s="2447">
        <f t="shared" si="38"/>
        <v>0</v>
      </c>
      <c r="AI85" s="2451">
        <f t="shared" si="22"/>
        <v>0</v>
      </c>
      <c r="AJ85" s="2153">
        <f t="shared" si="43"/>
        <v>0</v>
      </c>
      <c r="AK85" s="2154">
        <f t="shared" si="43"/>
        <v>0</v>
      </c>
      <c r="AL85" s="2155">
        <f t="shared" si="35"/>
        <v>0</v>
      </c>
      <c r="AM85" s="2419" t="str">
        <f t="shared" si="39"/>
        <v>OK</v>
      </c>
      <c r="AN85" s="3"/>
      <c r="AO85" s="188" t="str">
        <f t="shared" si="56"/>
        <v>►</v>
      </c>
      <c r="AP85" s="2418"/>
      <c r="AQ85" s="3"/>
      <c r="AR85" s="176">
        <f t="array" ref="AR85">SUMPRODUCT(LEN(AS85:AY85))</f>
        <v>0</v>
      </c>
      <c r="AS85" s="177"/>
      <c r="AT85" s="178"/>
      <c r="AU85" s="178"/>
      <c r="AV85" s="178"/>
      <c r="AW85" s="178"/>
      <c r="AX85" s="178"/>
      <c r="AY85" s="179"/>
      <c r="AZ85" s="3"/>
      <c r="BB85" s="2972"/>
      <c r="BC85" s="2972"/>
      <c r="BD85" s="2969"/>
      <c r="BE85" s="2972"/>
      <c r="BF85" s="2946" t="str">
        <f t="shared" si="25"/>
        <v/>
      </c>
      <c r="BG85" s="2950" t="str">
        <f t="shared" si="26"/>
        <v/>
      </c>
      <c r="BH85" s="2951">
        <f>IF(LEN(TRIM(BM85))&gt;0,MAX(BH29:BH84)+1,"")</f>
        <v>13</v>
      </c>
      <c r="BI85" s="2906" t="str">
        <f>IFERROR(INDEX(BM30:BM299,MATCH(ROW()-ROW(BM30)+1,BH30:BH299,0)),"")</f>
        <v/>
      </c>
      <c r="BJ85" s="2973"/>
      <c r="BK85" s="2972"/>
      <c r="BL85" s="2960" t="str">
        <f>TRIM(SUBSTITUTE(SUBSTITUTE(SUBSTITUTE(SUBSTITUTE(IF(OR(LEFT(BL84,1)="-",LEFT(BL84,1)="="),MID(BL84,2,9999),BL84),CHAR(160)," "),","," "),";"," "),"."," "))</f>
        <v>5 Remettez la viande dans la cocotte et versez la marinade filtrée par-dessus Ajoutez de l’eau si nécessaire pour recouvrir la viande Salez et poivrez</v>
      </c>
      <c r="BM85" s="2961" t="str">
        <f>IF(OR(BN84="",BL86=""),"",IF(LEN(BN84)&lt;=BL86,BN84,IFERROR(LEFT(BN84,FIND("♦",SUBSTITUTE(LEFT(BN84,BL86+1)," ","♦",LEN(LEFT(BN84,BL86+1))-LEN(SUBSTITUTE(LEFT(BN84,BL86+1)," ",""))))),LEFT(BN84,IFERROR(FIND(" ",BN84)-1,LEN(BN84))))))</f>
        <v>nécessaire pour recouvrir la viande Salez et poivrez</v>
      </c>
      <c r="BN85" s="2961" t="str">
        <f>IF(BM85="","",TRIM(RIGHT(BN84,LEN(BN84)-LEN(BM85))))</f>
        <v/>
      </c>
      <c r="BO85" s="2975"/>
      <c r="BP85" s="2968"/>
      <c r="BQ85" s="2969"/>
      <c r="BR85" s="3"/>
      <c r="BS85" s="2553" t="s">
        <v>3955</v>
      </c>
      <c r="BT85" s="97"/>
      <c r="BU85" s="97"/>
      <c r="BV85" s="97"/>
      <c r="BW85" s="2550"/>
      <c r="BX85" s="3"/>
      <c r="BY85" s="10">
        <v>1</v>
      </c>
    </row>
    <row r="86" spans="1:77" ht="21" customHeight="1">
      <c r="A86" s="3">
        <v>55</v>
      </c>
      <c r="B86" s="188" t="str">
        <f t="shared" si="16"/>
        <v>►</v>
      </c>
      <c r="C86" s="2237">
        <f t="array" ref="C86">IFERROR(_xlfn.LET(_xlpm.k,UPPER(TRIM(K86)),_xlpm.r,_xlfn.XLOOKUP(_xlpm.k,UPPER(TRIM($R$89:$AM$89)),$R$92:$AM$92,_xlfn.XLOOKUP(_xlpm.k,UPPER(TRIM($R$90:$AM$90)),$R$92:$AM$92,_xlfn.XLOOKUP(_xlpm.k,UPPER(TRIM($R$91:$AM$91)),$R$92:$AM$92,0.001))),_xlpm.r*J86),0)</f>
        <v>0</v>
      </c>
      <c r="D86" s="2692">
        <f t="array" ref="D86">IFERROR(_xlfn.LET(_xlpm.k,UPPER(TRIM(N86)),_xlpm.r,_xlfn.XLOOKUP(_xlpm.k,UPPER(TRIM($R$89:$AM$89)),$R$92:$AM$92,_xlfn.XLOOKUP(_xlpm.k,UPPER(TRIM($R$90:$AM$90)),$R$92:$AM$92,_xlfn.XLOOKUP(_xlpm.k,UPPER(TRIM($R$91:$AM$91)),$R$92:$AM$92,0.001))),_xlpm.r*M86),0)</f>
        <v>0</v>
      </c>
      <c r="E86" s="190">
        <f t="array" ref="E86">IFERROR(_xlfn.LET(_xlpm.k,UPPER(TRIM(Q86)),_xlpm.r,_xlfn.XLOOKUP(_xlpm.k,UPPER(TRIM($R$89:$AM$89)),$R$92:$AM$92,_xlfn.XLOOKUP(_xlpm.k,UPPER(TRIM($R$90:$AM$90)),$R$92:$AM$92,_xlfn.XLOOKUP(_xlpm.k,UPPER(TRIM($R$91:$AM$91)),$R$92:$AM$92,0.001))),_xlpm.r*P86),0)</f>
        <v>0</v>
      </c>
      <c r="F86" s="192" t="s">
        <v>3723</v>
      </c>
      <c r="G86" s="2481"/>
      <c r="H86" s="2250" t="s">
        <v>13</v>
      </c>
      <c r="I86" s="2709"/>
      <c r="J86" s="2710"/>
      <c r="K86" s="2213"/>
      <c r="L86" s="2711"/>
      <c r="M86" s="2712"/>
      <c r="N86" s="2214"/>
      <c r="O86" s="2713"/>
      <c r="P86" s="2211"/>
      <c r="Q86" s="242"/>
      <c r="R86" s="2472" t="str">
        <f t="shared" si="51"/>
        <v>55 ►</v>
      </c>
      <c r="S86" s="4806">
        <f t="shared" si="51"/>
        <v>0</v>
      </c>
      <c r="T86" s="4807"/>
      <c r="U86" s="4807"/>
      <c r="V86" s="2362">
        <v>1</v>
      </c>
      <c r="W86" s="193">
        <f t="shared" si="18"/>
        <v>0</v>
      </c>
      <c r="X86" s="194">
        <f t="shared" si="19"/>
        <v>0</v>
      </c>
      <c r="Y86" s="194" t="str">
        <f t="shared" si="29"/>
        <v/>
      </c>
      <c r="Z86" s="195">
        <f t="shared" si="37"/>
        <v>0</v>
      </c>
      <c r="AA86" s="2714">
        <f t="shared" si="20"/>
        <v>0</v>
      </c>
      <c r="AB86" s="2715">
        <f t="shared" si="21"/>
        <v>0</v>
      </c>
      <c r="AC86" s="2716" t="str">
        <f t="shared" si="30"/>
        <v/>
      </c>
      <c r="AD86" s="2717">
        <f t="shared" si="31"/>
        <v>0</v>
      </c>
      <c r="AE86" s="2271">
        <f t="shared" si="32"/>
        <v>0</v>
      </c>
      <c r="AF86" s="2272">
        <f t="shared" si="33"/>
        <v>0</v>
      </c>
      <c r="AG86" s="2273" t="str">
        <f t="shared" si="34"/>
        <v/>
      </c>
      <c r="AH86" s="2447">
        <f t="shared" si="38"/>
        <v>0</v>
      </c>
      <c r="AI86" s="2451">
        <f t="shared" si="22"/>
        <v>0</v>
      </c>
      <c r="AJ86" s="2153">
        <f t="shared" si="43"/>
        <v>0</v>
      </c>
      <c r="AK86" s="2154">
        <f t="shared" si="43"/>
        <v>0</v>
      </c>
      <c r="AL86" s="2155">
        <f t="shared" si="35"/>
        <v>0</v>
      </c>
      <c r="AM86" s="2419" t="str">
        <f t="shared" si="39"/>
        <v>OK</v>
      </c>
      <c r="AN86" s="3"/>
      <c r="AO86" s="188" t="str">
        <f t="shared" si="56"/>
        <v>►</v>
      </c>
      <c r="AP86" s="5"/>
      <c r="AQ86" s="3"/>
      <c r="AR86" s="176">
        <f t="array" ref="AR86">SUMPRODUCT(LEN(AS86:AY86))</f>
        <v>0</v>
      </c>
      <c r="AS86" s="177"/>
      <c r="AT86" s="178"/>
      <c r="AU86" s="178"/>
      <c r="AV86" s="178"/>
      <c r="AW86" s="178"/>
      <c r="AX86" s="178"/>
      <c r="AY86" s="179"/>
      <c r="AZ86" s="3"/>
      <c r="BB86" s="2972"/>
      <c r="BC86" s="2972"/>
      <c r="BD86" s="2969"/>
      <c r="BE86" s="2972"/>
      <c r="BF86" s="2946" t="str">
        <f t="shared" si="25"/>
        <v/>
      </c>
      <c r="BG86" s="2950" t="str">
        <f t="shared" si="26"/>
        <v/>
      </c>
      <c r="BH86" s="2951" t="str">
        <f>IF(LEN(TRIM(BM86))&gt;0,MAX(BH29:BH85)+1,"")</f>
        <v/>
      </c>
      <c r="BI86" s="2906" t="str">
        <f>IFERROR(INDEX(BM30:BM299,MATCH(ROW()-ROW(BM30)+1,BH30:BH299,0)),"")</f>
        <v/>
      </c>
      <c r="BJ86" s="2973"/>
      <c r="BK86" s="2972"/>
      <c r="BL86" s="2909">
        <f>BI17</f>
        <v>100</v>
      </c>
      <c r="BM86" s="2961" t="str">
        <f>IF(OR(BN85="",BL86=""),"",IF(LEN(BN85)&lt;=BL86,BN85,IFERROR(LEFT(BN85,FIND("♦",SUBSTITUTE(LEFT(BN85,BL86+1)," ","♦",LEN(LEFT(BN85,BL86+1))-LEN(SUBSTITUTE(LEFT(BN85,BL86+1)," ",""))))),LEFT(BN85,IFERROR(FIND(" ",BN85)-1,LEN(BN85))))))</f>
        <v/>
      </c>
      <c r="BN86" s="2961" t="str">
        <f t="shared" ref="BN86:BN89" si="59">IF(BM86="","",TRIM(RIGHT(BN85,LEN(BN85)-LEN(BM86))))</f>
        <v/>
      </c>
      <c r="BO86" s="2975"/>
      <c r="BP86" s="2968"/>
      <c r="BQ86" s="2969"/>
      <c r="BR86" s="3"/>
      <c r="BS86" s="2553" t="s">
        <v>3956</v>
      </c>
      <c r="BT86" s="97"/>
      <c r="BU86" s="97"/>
      <c r="BV86" s="97"/>
      <c r="BW86" s="2550"/>
      <c r="BX86" s="3"/>
      <c r="BY86" s="10">
        <v>1</v>
      </c>
    </row>
    <row r="87" spans="1:77" ht="21" customHeight="1">
      <c r="A87" s="3"/>
      <c r="B87" s="72" t="s">
        <v>24</v>
      </c>
      <c r="C87" s="2238">
        <f>IFERROR(W23/C88,0)</f>
        <v>6.666666666666667</v>
      </c>
      <c r="D87" s="2721">
        <f>IFERROR(AA23/D88,0)</f>
        <v>0</v>
      </c>
      <c r="E87" s="247">
        <f>IFERROR(AE23/D88,0)</f>
        <v>0</v>
      </c>
      <c r="F87" s="2146"/>
      <c r="G87" s="2146"/>
      <c r="H87" s="2146"/>
      <c r="I87" s="2722"/>
      <c r="J87" s="2723"/>
      <c r="K87" s="2233"/>
      <c r="L87" s="2724"/>
      <c r="M87" s="2724"/>
      <c r="N87" s="249"/>
      <c r="O87" s="2725"/>
      <c r="P87" s="2726"/>
      <c r="Q87" s="2220"/>
      <c r="R87" s="4815"/>
      <c r="S87" s="4815"/>
      <c r="T87" s="4815"/>
      <c r="U87" s="4815"/>
      <c r="V87" s="250"/>
      <c r="W87" s="2727"/>
      <c r="X87" s="2727"/>
      <c r="Y87" s="2727"/>
      <c r="Z87" s="2727"/>
      <c r="AA87" s="2724"/>
      <c r="AB87" s="2724"/>
      <c r="AC87" s="2724"/>
      <c r="AD87" s="2724"/>
      <c r="AE87" s="2728"/>
      <c r="AF87" s="2728"/>
      <c r="AG87" s="2728"/>
      <c r="AH87" s="2728"/>
      <c r="AI87" s="2452"/>
      <c r="AJ87" s="2162"/>
      <c r="AK87" s="2162"/>
      <c r="AL87" s="2420" t="str">
        <f>"Contrôle colonne "&amp;AM1&amp;" ►"</f>
        <v>Contrôle colonne AM ►</v>
      </c>
      <c r="AM87" s="2729" t="str">
        <f>" ▲ "&amp;IF(SUMPRODUCT((AM32:AM86&lt;&gt;"")*(UPPER(TRIM(SUBSTITUTE(AM32:AM86,CHAR(160),"")))&lt;&gt;"OK"))=0,"OK",SUMPRODUCT((AM32:AM86&lt;&gt;"")*(UPPER(TRIM(SUBSTITUTE(AM32:AM86,CHAR(160),"")))&lt;&gt;"OK"))&amp;" erreur"&amp;IF(SUMPRODUCT((AM32:AM86&lt;&gt;"")*(UPPER(TRIM(SUBSTITUTE(AM32:AM86,CHAR(160),"")))&lt;&gt;"OK"))&gt;1,"s",""))</f>
        <v xml:space="preserve"> ▲ OK</v>
      </c>
      <c r="AN87" s="3"/>
      <c r="AO87" s="72" t="str">
        <f t="shared" si="56"/>
        <v>A</v>
      </c>
      <c r="AP87" s="5"/>
      <c r="AQ87" s="3"/>
      <c r="AR87" s="176">
        <f t="array" ref="AR87">SUMPRODUCT(LEN(AS87:AY87))</f>
        <v>0</v>
      </c>
      <c r="AS87" s="177"/>
      <c r="AT87" s="178"/>
      <c r="AU87" s="178"/>
      <c r="AV87" s="178"/>
      <c r="AW87" s="178"/>
      <c r="AX87" s="178"/>
      <c r="AY87" s="179"/>
      <c r="AZ87" s="3"/>
      <c r="BB87" s="2972"/>
      <c r="BC87" s="2972"/>
      <c r="BD87" s="2969"/>
      <c r="BE87" s="2972"/>
      <c r="BF87" s="2946" t="str">
        <f t="shared" si="25"/>
        <v/>
      </c>
      <c r="BG87" s="2950" t="str">
        <f t="shared" si="26"/>
        <v/>
      </c>
      <c r="BH87" s="2951" t="str">
        <f>IF(LEN(TRIM(BM87))&gt;0,MAX(BH29:BH86)+1,"")</f>
        <v/>
      </c>
      <c r="BI87" s="2906" t="str">
        <f>IFERROR(INDEX(BM30:BM299,MATCH(ROW()-ROW(BM30)+1,BH30:BH299,0)),"")</f>
        <v/>
      </c>
      <c r="BJ87" s="2973"/>
      <c r="BK87" s="2972"/>
      <c r="BL87" s="2960"/>
      <c r="BM87" s="2961" t="str">
        <f>IF(OR(BN86="",BL86=""),"",IF(LEN(BN86)&lt;=BL86,BN86,IFERROR(LEFT(BN86,FIND("♦",SUBSTITUTE(LEFT(BN86,BL86+1)," ","♦",LEN(LEFT(BN86,BL86+1))-LEN(SUBSTITUTE(LEFT(BN86,BL86+1)," ",""))))),LEFT(BN86,IFERROR(FIND(" ",BN86)-1,LEN(BN86))))))</f>
        <v/>
      </c>
      <c r="BN87" s="2961" t="str">
        <f t="shared" si="59"/>
        <v/>
      </c>
      <c r="BO87" s="2975"/>
      <c r="BP87" s="2968"/>
      <c r="BQ87" s="2969"/>
      <c r="BR87" s="3"/>
      <c r="BS87" s="2553" t="s">
        <v>3957</v>
      </c>
      <c r="BT87" s="97"/>
      <c r="BU87" s="97"/>
      <c r="BV87" s="97"/>
      <c r="BW87" s="2550"/>
      <c r="BX87" s="3"/>
      <c r="BY87" s="10">
        <v>1</v>
      </c>
    </row>
    <row r="88" spans="1:77" ht="21" customHeight="1">
      <c r="A88" s="3"/>
      <c r="B88" s="72" t="s">
        <v>24</v>
      </c>
      <c r="C88" s="2239">
        <f>SUM(C32:C86)</f>
        <v>1.5</v>
      </c>
      <c r="D88" s="2730">
        <f>SUM(D32:D86)</f>
        <v>0</v>
      </c>
      <c r="E88" s="254">
        <f>SUM(E32:E87)</f>
        <v>0</v>
      </c>
      <c r="F88" s="2147"/>
      <c r="G88" s="2147"/>
      <c r="H88" s="2147"/>
      <c r="I88" s="2731"/>
      <c r="J88" s="2732">
        <f>C88</f>
        <v>1.5</v>
      </c>
      <c r="K88" s="2236"/>
      <c r="L88" s="2733"/>
      <c r="M88" s="2734">
        <f>D88</f>
        <v>0</v>
      </c>
      <c r="N88" s="257"/>
      <c r="O88" s="2735"/>
      <c r="P88" s="2736">
        <f>E88</f>
        <v>0</v>
      </c>
      <c r="Q88" s="2222"/>
      <c r="R88" s="4816"/>
      <c r="S88" s="4816"/>
      <c r="T88" s="4817"/>
      <c r="U88" s="4818"/>
      <c r="V88" s="260"/>
      <c r="W88" s="261"/>
      <c r="X88" s="262">
        <f>SUM(X32:X87)</f>
        <v>65.217391304347828</v>
      </c>
      <c r="Y88" s="263"/>
      <c r="Z88" s="264">
        <f>SUM(Z32:Z86)</f>
        <v>86.956521739130437</v>
      </c>
      <c r="AA88" s="2737"/>
      <c r="AB88" s="2738">
        <f>SUM(AB32:AB87)</f>
        <v>0</v>
      </c>
      <c r="AC88" s="2739"/>
      <c r="AD88" s="2740">
        <f>SUM(AD32:AD86)</f>
        <v>0</v>
      </c>
      <c r="AE88" s="2277"/>
      <c r="AF88" s="2278">
        <f>SUM(AF32:AF87)</f>
        <v>0</v>
      </c>
      <c r="AG88" s="2279"/>
      <c r="AH88" s="2448">
        <f>SUM(AH32:AH86)</f>
        <v>0</v>
      </c>
      <c r="AI88" s="2453" t="s">
        <v>3609</v>
      </c>
      <c r="AJ88" s="2161"/>
      <c r="AK88" s="2165">
        <f>IFERROR(X88,0)+IFERROR(AB88,0)+IFERROR(AF88,0)</f>
        <v>65.217391304347828</v>
      </c>
      <c r="AL88" s="2377">
        <f>IFERROR(Z88,0)+IFERROR(AD88,0)+IFERROR(AH88,0)</f>
        <v>86.956521739130437</v>
      </c>
      <c r="AM88" s="2166"/>
      <c r="AN88" s="3"/>
      <c r="AO88" s="72" t="str">
        <f t="shared" si="56"/>
        <v>A</v>
      </c>
      <c r="AP88" s="5"/>
      <c r="AQ88" s="3"/>
      <c r="AR88" s="176">
        <f t="array" ref="AR88">SUMPRODUCT(LEN(AS88:AY88))</f>
        <v>0</v>
      </c>
      <c r="AS88" s="177"/>
      <c r="AT88" s="178"/>
      <c r="AU88" s="178"/>
      <c r="AV88" s="178"/>
      <c r="AW88" s="178"/>
      <c r="AX88" s="178"/>
      <c r="AY88" s="179"/>
      <c r="AZ88" s="3"/>
      <c r="BB88" s="2972"/>
      <c r="BC88" s="2972"/>
      <c r="BD88" s="2969"/>
      <c r="BE88" s="2972"/>
      <c r="BF88" s="2946" t="str">
        <f t="shared" si="25"/>
        <v/>
      </c>
      <c r="BG88" s="2950" t="str">
        <f t="shared" si="26"/>
        <v/>
      </c>
      <c r="BH88" s="2951" t="str">
        <f>IF(LEN(TRIM(BM88))&gt;0,MAX(BH29:BH87)+1,"")</f>
        <v/>
      </c>
      <c r="BI88" s="2906" t="str">
        <f>IFERROR(INDEX(BM30:BM299,MATCH(ROW()-ROW(BM30)+1,BH30:BH299,0)),"")</f>
        <v/>
      </c>
      <c r="BJ88" s="2973"/>
      <c r="BK88" s="2972"/>
      <c r="BL88" s="2963"/>
      <c r="BM88" s="2961" t="str">
        <f>IF(OR(BN87="",BL86=""),"",IF(LEN(BN87)&lt;=BL86,BN87,IFERROR(LEFT(BN87,FIND("♦",SUBSTITUTE(LEFT(BN87,BL86+1)," ","♦",LEN(LEFT(BN87,BL86+1))-LEN(SUBSTITUTE(LEFT(BN87,BL86+1)," ",""))))),LEFT(BN87,IFERROR(FIND(" ",BN87)-1,LEN(BN87))))))</f>
        <v/>
      </c>
      <c r="BN88" s="2961" t="str">
        <f t="shared" si="59"/>
        <v/>
      </c>
      <c r="BO88" s="2975"/>
      <c r="BP88" s="2968"/>
      <c r="BQ88" s="2969"/>
      <c r="BR88" s="3"/>
      <c r="BS88" s="2553" t="s">
        <v>3958</v>
      </c>
      <c r="BT88" s="97"/>
      <c r="BU88" s="97"/>
      <c r="BV88" s="97"/>
      <c r="BW88" s="2550"/>
      <c r="BX88" s="3"/>
      <c r="BY88" s="10">
        <v>1</v>
      </c>
    </row>
    <row r="89" spans="1:77" ht="21" customHeight="1">
      <c r="A89" s="3"/>
      <c r="B89" s="72" t="s">
        <v>24</v>
      </c>
      <c r="C89" s="2465" t="str">
        <f>C31</f>
        <v>🅐</v>
      </c>
      <c r="D89" s="2741" t="str">
        <f t="shared" ref="D89:E89" si="60">D31</f>
        <v>🅑</v>
      </c>
      <c r="E89" s="2466" t="str">
        <f t="shared" si="60"/>
        <v>🅒</v>
      </c>
      <c r="F89" s="2454"/>
      <c r="G89" s="2454"/>
      <c r="H89" s="2454"/>
      <c r="I89" s="2454"/>
      <c r="J89" s="2455"/>
      <c r="K89" s="2454"/>
      <c r="L89" s="2456"/>
      <c r="M89" s="2456"/>
      <c r="N89" s="2456"/>
      <c r="O89" s="2456"/>
      <c r="P89" s="2456"/>
      <c r="Q89" s="1" t="s">
        <v>3606</v>
      </c>
      <c r="R89" s="2136" t="s">
        <v>418</v>
      </c>
      <c r="S89" s="2132" t="s">
        <v>163</v>
      </c>
      <c r="T89" s="2133" t="s">
        <v>419</v>
      </c>
      <c r="U89" s="2133" t="s">
        <v>420</v>
      </c>
      <c r="V89" s="2133" t="s">
        <v>3561</v>
      </c>
      <c r="W89" s="2137" t="s">
        <v>421</v>
      </c>
      <c r="X89" s="2134" t="s">
        <v>469</v>
      </c>
      <c r="Y89" s="2134" t="s">
        <v>422</v>
      </c>
      <c r="Z89" s="2137" t="s">
        <v>470</v>
      </c>
      <c r="AA89" s="2135" t="s">
        <v>464</v>
      </c>
      <c r="AB89" s="2139" t="s">
        <v>3565</v>
      </c>
      <c r="AC89" s="2139" t="s">
        <v>468</v>
      </c>
      <c r="AD89" s="2139" t="s">
        <v>3566</v>
      </c>
      <c r="AE89" s="2139" t="s">
        <v>3567</v>
      </c>
      <c r="AF89" s="2320" t="s">
        <v>426</v>
      </c>
      <c r="AG89" s="2320" t="s">
        <v>427</v>
      </c>
      <c r="AH89" s="2320" t="s">
        <v>430</v>
      </c>
      <c r="AI89" s="2320" t="s">
        <v>425</v>
      </c>
      <c r="AJ89" s="2320" t="s">
        <v>431</v>
      </c>
      <c r="AK89" s="2138" t="s">
        <v>3563</v>
      </c>
      <c r="AL89" s="2138" t="s">
        <v>3564</v>
      </c>
      <c r="AM89" s="2138" t="s">
        <v>423</v>
      </c>
      <c r="AN89" s="3"/>
      <c r="AO89" s="72" t="str">
        <f t="shared" si="56"/>
        <v>A</v>
      </c>
      <c r="AP89" s="5"/>
      <c r="AQ89" s="3"/>
      <c r="AR89" s="176">
        <f t="array" ref="AR89">SUMPRODUCT(LEN(AS89:AY89))</f>
        <v>0</v>
      </c>
      <c r="AS89" s="177"/>
      <c r="AT89" s="178"/>
      <c r="AU89" s="178"/>
      <c r="AV89" s="178"/>
      <c r="AW89" s="178"/>
      <c r="AX89" s="178"/>
      <c r="AY89" s="179"/>
      <c r="AZ89" s="3"/>
      <c r="BB89" s="2972"/>
      <c r="BC89" s="2972"/>
      <c r="BD89" s="2969"/>
      <c r="BE89" s="2972"/>
      <c r="BF89" s="2946" t="str">
        <f t="shared" si="25"/>
        <v/>
      </c>
      <c r="BG89" s="2950" t="str">
        <f t="shared" si="26"/>
        <v/>
      </c>
      <c r="BH89" s="2951" t="str">
        <f>IF(LEN(TRIM(BM89))&gt;0,MAX(BH29:BH88)+1,"")</f>
        <v/>
      </c>
      <c r="BI89" s="2906" t="str">
        <f>IFERROR(INDEX(BM30:BM299,MATCH(ROW()-ROW(BM30)+1,BH30:BH299,0)),"")</f>
        <v/>
      </c>
      <c r="BJ89" s="2973"/>
      <c r="BK89" s="2972"/>
      <c r="BL89" s="2964"/>
      <c r="BM89" s="2961" t="str">
        <f>IF(OR(BN88="",BL86=""),"",IF(LEN(BN88)&lt;=BL86,BN88,IFERROR(LEFT(BN88,FIND("♦",SUBSTITUTE(LEFT(BN88,BL86+1)," ","♦",LEN(LEFT(BN88,BL86+1))-LEN(SUBSTITUTE(LEFT(BN88,BL86+1)," ",""))))),LEFT(BN88,IFERROR(FIND(" ",BN88)-1,LEN(BN88))))))</f>
        <v/>
      </c>
      <c r="BN89" s="2961" t="str">
        <f t="shared" si="59"/>
        <v/>
      </c>
      <c r="BO89" s="2975"/>
      <c r="BP89" s="2968"/>
      <c r="BQ89" s="2969"/>
      <c r="BR89" s="3"/>
      <c r="BS89" s="2553" t="s">
        <v>3959</v>
      </c>
      <c r="BT89" s="97"/>
      <c r="BU89" s="97"/>
      <c r="BV89" s="97"/>
      <c r="BW89" s="2550"/>
      <c r="BX89" s="3"/>
      <c r="BY89" s="10">
        <v>1</v>
      </c>
    </row>
    <row r="90" spans="1:77" ht="21" customHeight="1">
      <c r="A90" s="3"/>
      <c r="B90" s="72" t="s">
        <v>24</v>
      </c>
      <c r="C90" s="2454"/>
      <c r="D90" s="2454"/>
      <c r="E90" s="2454"/>
      <c r="F90" s="2454"/>
      <c r="G90" s="2456"/>
      <c r="H90" s="2456"/>
      <c r="I90" s="2456"/>
      <c r="J90" s="2456"/>
      <c r="K90" s="2456"/>
      <c r="L90" s="2456"/>
      <c r="M90" s="2456"/>
      <c r="N90" s="2456"/>
      <c r="O90" s="2456"/>
      <c r="P90" s="2459" t="s">
        <v>4072</v>
      </c>
      <c r="Q90" s="1" t="s">
        <v>3607</v>
      </c>
      <c r="R90" s="2136" t="s">
        <v>418</v>
      </c>
      <c r="S90" s="2132" t="s">
        <v>163</v>
      </c>
      <c r="T90" s="2133" t="s">
        <v>3569</v>
      </c>
      <c r="U90" s="2133" t="s">
        <v>3570</v>
      </c>
      <c r="V90" s="2133" t="s">
        <v>3571</v>
      </c>
      <c r="W90" s="2137" t="s">
        <v>421</v>
      </c>
      <c r="X90" s="2134" t="s">
        <v>469</v>
      </c>
      <c r="Y90" s="2134" t="s">
        <v>422</v>
      </c>
      <c r="Z90" s="2137" t="s">
        <v>470</v>
      </c>
      <c r="AA90" s="2135" t="s">
        <v>464</v>
      </c>
      <c r="AB90" s="2139" t="s">
        <v>3574</v>
      </c>
      <c r="AC90" s="2135" t="s">
        <v>3575</v>
      </c>
      <c r="AD90" s="2139" t="s">
        <v>3566</v>
      </c>
      <c r="AE90" s="2139" t="s">
        <v>3567</v>
      </c>
      <c r="AF90" s="2320" t="s">
        <v>474</v>
      </c>
      <c r="AG90" s="2320" t="s">
        <v>475</v>
      </c>
      <c r="AH90" s="2320" t="s">
        <v>478</v>
      </c>
      <c r="AI90" s="2320" t="s">
        <v>473</v>
      </c>
      <c r="AJ90" s="2320" t="s">
        <v>479</v>
      </c>
      <c r="AK90" s="2138" t="s">
        <v>3572</v>
      </c>
      <c r="AL90" s="2138" t="s">
        <v>3573</v>
      </c>
      <c r="AM90" s="2138" t="s">
        <v>471</v>
      </c>
      <c r="AN90" s="3"/>
      <c r="AO90" s="72" t="str">
        <f t="shared" si="56"/>
        <v>A</v>
      </c>
      <c r="AP90" s="5"/>
      <c r="AQ90" s="3"/>
      <c r="AR90" s="176">
        <f t="array" ref="AR90">SUMPRODUCT(LEN(AS90:AY90))</f>
        <v>0</v>
      </c>
      <c r="AS90" s="177"/>
      <c r="AT90" s="178"/>
      <c r="AU90" s="178"/>
      <c r="AV90" s="178"/>
      <c r="AW90" s="178"/>
      <c r="AX90" s="178"/>
      <c r="AY90" s="179"/>
      <c r="AZ90" s="3"/>
      <c r="BB90" s="2972"/>
      <c r="BC90" s="2972"/>
      <c r="BD90" s="2969"/>
      <c r="BE90" s="2972"/>
      <c r="BF90" s="2946" t="str">
        <f t="shared" si="25"/>
        <v/>
      </c>
      <c r="BG90" s="2950" t="str">
        <f t="shared" si="26"/>
        <v/>
      </c>
      <c r="BH90" s="2951">
        <f>IF(LEN(TRIM(BM90))&gt;0,MAX(BH29:BH89)+1,"")</f>
        <v>14</v>
      </c>
      <c r="BI90" s="2906" t="str">
        <f>IFERROR(INDEX(BM30:BM299,MATCH(ROW()-ROW(BM30)+1,BH30:BH299,0)),"")</f>
        <v/>
      </c>
      <c r="BJ90" s="2973"/>
      <c r="BK90" s="2972"/>
      <c r="BL90" s="2370" t="str">
        <f>(SUBSTITUTE(SUBSTITUTE(BD40,CHAR(13)&amp;CHAR(10)," "),CHAR(10)," "))</f>
        <v>6. Portez à ébullition, puis baissez le feu et laissez mijoter à feu doux pendant environ 3 heures, en remuant de temps en temps. La viande doit être tendre et la sauce onctueuse.</v>
      </c>
      <c r="BM90" s="2907" t="str">
        <f>IF(OR(BL91="",BL92=""),"",IF(LEN(BL91)&lt;=BL92,BL91,IFERROR(LEFT(BL91,FIND("♦",SUBSTITUTE(LEFT(BL91,BL92+1)," ","♦",LEN(LEFT(BL91,BL92+1))-LEN(SUBSTITUTE(LEFT(BL91,BL92+1)," ",""))))),LEFT(BL91,IFERROR(FIND(" ",BL91)-1,LEN(BL91))))))</f>
        <v xml:space="preserve">6 Portez à ébullition puis baissez le feu et laissez mijoter à feu doux pendant environ 3 heures en </v>
      </c>
      <c r="BN90" s="2908" t="str">
        <f>IF(BM90="","",TRIM(RIGHT(BL91,LEN(BL91)-LEN(BM90))))</f>
        <v>remuant de temps en temps La viande doit être tendre et la sauce onctueuse</v>
      </c>
      <c r="BO90" s="2952" t="str">
        <f>BE40</f>
        <v xml:space="preserve"> ◄ ligne 40</v>
      </c>
      <c r="BP90" s="2968"/>
      <c r="BQ90" s="2969"/>
      <c r="BR90" s="3"/>
      <c r="BS90" s="2553" t="s">
        <v>3960</v>
      </c>
      <c r="BT90" s="97"/>
      <c r="BU90" s="97"/>
      <c r="BV90" s="97"/>
      <c r="BW90" s="2550"/>
      <c r="BX90" s="3"/>
      <c r="BY90" s="10">
        <v>1</v>
      </c>
    </row>
    <row r="91" spans="1:77" ht="21" customHeight="1">
      <c r="A91" s="3"/>
      <c r="B91" s="72" t="s">
        <v>24</v>
      </c>
      <c r="C91" s="2454"/>
      <c r="D91" s="2456"/>
      <c r="E91" s="2456"/>
      <c r="F91" s="2456"/>
      <c r="G91" s="2456"/>
      <c r="H91" s="2456"/>
      <c r="I91" s="2456"/>
      <c r="J91" s="2456"/>
      <c r="K91" s="2456"/>
      <c r="L91" s="2456"/>
      <c r="M91" s="2456"/>
      <c r="N91" s="2456"/>
      <c r="O91" s="2456"/>
      <c r="P91" s="2459" t="s">
        <v>4073</v>
      </c>
      <c r="Q91" s="1" t="s">
        <v>3608</v>
      </c>
      <c r="R91" s="2136" t="s">
        <v>418</v>
      </c>
      <c r="S91" s="2132" t="s">
        <v>163</v>
      </c>
      <c r="T91" s="2133" t="s">
        <v>3580</v>
      </c>
      <c r="U91" s="2133" t="s">
        <v>3581</v>
      </c>
      <c r="V91" s="2133" t="s">
        <v>3582</v>
      </c>
      <c r="W91" s="2137" t="s">
        <v>421</v>
      </c>
      <c r="X91" s="2134" t="s">
        <v>469</v>
      </c>
      <c r="Y91" s="2134" t="s">
        <v>422</v>
      </c>
      <c r="Z91" s="2137" t="s">
        <v>470</v>
      </c>
      <c r="AA91" s="2135" t="s">
        <v>3594</v>
      </c>
      <c r="AB91" s="2139" t="s">
        <v>3595</v>
      </c>
      <c r="AC91" s="2135" t="s">
        <v>3596</v>
      </c>
      <c r="AD91" s="2139" t="s">
        <v>3597</v>
      </c>
      <c r="AE91" s="2139" t="s">
        <v>3598</v>
      </c>
      <c r="AF91" s="2320" t="s">
        <v>3583</v>
      </c>
      <c r="AG91" s="2320" t="s">
        <v>3584</v>
      </c>
      <c r="AH91" s="2320" t="s">
        <v>3585</v>
      </c>
      <c r="AI91" s="2320" t="s">
        <v>3587</v>
      </c>
      <c r="AJ91" s="2320" t="s">
        <v>3589</v>
      </c>
      <c r="AK91" s="2138" t="s">
        <v>3590</v>
      </c>
      <c r="AL91" s="2138" t="s">
        <v>3591</v>
      </c>
      <c r="AM91" s="2138" t="s">
        <v>3592</v>
      </c>
      <c r="AN91" s="3"/>
      <c r="AO91" s="72" t="str">
        <f t="shared" si="56"/>
        <v>A</v>
      </c>
      <c r="AP91" s="5"/>
      <c r="AQ91" s="3"/>
      <c r="AR91" s="176">
        <f t="array" ref="AR91">SUMPRODUCT(LEN(AS91:AY91))</f>
        <v>0</v>
      </c>
      <c r="AS91" s="177"/>
      <c r="AT91" s="178"/>
      <c r="AU91" s="178"/>
      <c r="AV91" s="178"/>
      <c r="AW91" s="178"/>
      <c r="AX91" s="178"/>
      <c r="AY91" s="179"/>
      <c r="AZ91" s="3"/>
      <c r="BB91" s="2972"/>
      <c r="BC91" s="2972"/>
      <c r="BD91" s="2969"/>
      <c r="BE91" s="2972"/>
      <c r="BF91" s="2946" t="str">
        <f t="shared" si="25"/>
        <v/>
      </c>
      <c r="BG91" s="2950" t="str">
        <f t="shared" si="26"/>
        <v/>
      </c>
      <c r="BH91" s="2951">
        <f>IF(LEN(TRIM(BM91))&gt;0,MAX(BH29:BH90)+1,"")</f>
        <v>15</v>
      </c>
      <c r="BI91" s="2906" t="str">
        <f>IFERROR(INDEX(BM30:BM299,MATCH(ROW()-ROW(BM30)+1,BH30:BH299,0)),"")</f>
        <v/>
      </c>
      <c r="BJ91" s="2973"/>
      <c r="BK91" s="2972"/>
      <c r="BL91" s="2907" t="str">
        <f>TRIM(SUBSTITUTE(SUBSTITUTE(SUBSTITUTE(SUBSTITUTE(IF(OR(LEFT(BL90,1)="-",LEFT(BL90,1)="="),MID(BL90,2,9999),BL90),CHAR(160)," "),","," "),";"," "),"."," "))</f>
        <v>6 Portez à ébullition puis baissez le feu et laissez mijoter à feu doux pendant environ 3 heures en remuant de temps en temps La viande doit être tendre et la sauce onctueuse</v>
      </c>
      <c r="BM91" s="2908" t="str">
        <f>IF(OR(BN90="",BL92=""),"",IF(LEN(BN90)&lt;=BL92,BN90,IFERROR(LEFT(BN90,FIND("♦",SUBSTITUTE(LEFT(BN90,BL92+1)," ","♦",LEN(LEFT(BN90,BL92+1))-LEN(SUBSTITUTE(LEFT(BN90,BL92+1)," ",""))))),LEFT(BN90,IFERROR(FIND(" ",BN90)-1,LEN(BN90))))))</f>
        <v>remuant de temps en temps La viande doit être tendre et la sauce onctueuse</v>
      </c>
      <c r="BN91" s="2908" t="str">
        <f>IF(BM91="","",TRIM(RIGHT(BN90,LEN(BN90)-LEN(BM91))))</f>
        <v/>
      </c>
      <c r="BO91" s="2974"/>
      <c r="BP91" s="2968"/>
      <c r="BQ91" s="2969"/>
      <c r="BR91" s="3"/>
      <c r="BS91" s="2553" t="s">
        <v>3961</v>
      </c>
      <c r="BT91" s="97"/>
      <c r="BU91" s="2554" t="s">
        <v>3962</v>
      </c>
      <c r="BV91" s="2555"/>
      <c r="BW91" s="2556" t="s">
        <v>3963</v>
      </c>
      <c r="BX91" s="3"/>
      <c r="BY91" s="10">
        <v>1</v>
      </c>
    </row>
    <row r="92" spans="1:77" ht="21" customHeight="1">
      <c r="A92" s="3"/>
      <c r="B92" s="72" t="s">
        <v>24</v>
      </c>
      <c r="C92" s="2454"/>
      <c r="D92" s="2459"/>
      <c r="E92" s="2459"/>
      <c r="F92" s="2459"/>
      <c r="G92" s="2459"/>
      <c r="H92" s="2459"/>
      <c r="I92" s="2459"/>
      <c r="J92" s="2459"/>
      <c r="K92" s="2459"/>
      <c r="L92" s="2459"/>
      <c r="M92" s="2456"/>
      <c r="N92" s="2456"/>
      <c r="O92" s="2456"/>
      <c r="P92" s="2456"/>
      <c r="Q92" s="2456"/>
      <c r="R92" s="2469">
        <v>1</v>
      </c>
      <c r="S92" s="2470">
        <v>1E-3</v>
      </c>
      <c r="T92" s="2470">
        <v>0.25</v>
      </c>
      <c r="U92" s="2470">
        <v>0.5</v>
      </c>
      <c r="V92" s="2470">
        <v>0.33300000000000002</v>
      </c>
      <c r="W92" s="2471">
        <v>1</v>
      </c>
      <c r="X92" s="2471">
        <v>0.1</v>
      </c>
      <c r="Y92" s="2471">
        <v>0.01</v>
      </c>
      <c r="Z92" s="2471">
        <v>1E-3</v>
      </c>
      <c r="AA92" s="2469">
        <v>2.835E-2</v>
      </c>
      <c r="AB92" s="2470">
        <v>1.4E-2</v>
      </c>
      <c r="AC92" s="2470">
        <v>0.22500000000000001</v>
      </c>
      <c r="AD92" s="2470">
        <v>0.11799999999999999</v>
      </c>
      <c r="AE92" s="2470">
        <v>5.8999999999999997E-2</v>
      </c>
      <c r="AF92" s="2471">
        <v>0.25</v>
      </c>
      <c r="AG92" s="2471">
        <v>0.5</v>
      </c>
      <c r="AH92" s="2471">
        <v>0.1</v>
      </c>
      <c r="AI92" s="2471">
        <v>1.4999999999999999E-2</v>
      </c>
      <c r="AJ92" s="2471">
        <v>0.22500000000000001</v>
      </c>
      <c r="AK92" s="2471">
        <v>0.11799999999999999</v>
      </c>
      <c r="AL92" s="2471">
        <v>0.25</v>
      </c>
      <c r="AM92" s="2471">
        <v>4.9299999999999995E-3</v>
      </c>
      <c r="AN92" s="3"/>
      <c r="AO92" s="72" t="str">
        <f t="shared" si="56"/>
        <v>A</v>
      </c>
      <c r="AP92" s="5"/>
      <c r="AQ92" s="3"/>
      <c r="AR92" s="176">
        <f t="array" ref="AR92">SUMPRODUCT(LEN(AS92:AY92))</f>
        <v>0</v>
      </c>
      <c r="AS92" s="177"/>
      <c r="AT92" s="178"/>
      <c r="AU92" s="178"/>
      <c r="AV92" s="178"/>
      <c r="AW92" s="178"/>
      <c r="AX92" s="178"/>
      <c r="AY92" s="179"/>
      <c r="AZ92" s="3"/>
      <c r="BB92" s="2972"/>
      <c r="BC92" s="2972"/>
      <c r="BD92" s="2969"/>
      <c r="BE92" s="2972"/>
      <c r="BF92" s="2946" t="str">
        <f t="shared" si="25"/>
        <v/>
      </c>
      <c r="BG92" s="2950" t="str">
        <f t="shared" si="26"/>
        <v/>
      </c>
      <c r="BH92" s="2951" t="str">
        <f>IF(LEN(TRIM(BM92))&gt;0,MAX(BH29:BH91)+1,"")</f>
        <v/>
      </c>
      <c r="BI92" s="2906" t="str">
        <f>IFERROR(INDEX(BM30:BM299,MATCH(ROW()-ROW(BM30)+1,BH30:BH299,0)),"")</f>
        <v/>
      </c>
      <c r="BJ92" s="2973"/>
      <c r="BK92" s="2972"/>
      <c r="BL92" s="2909">
        <f>BI17</f>
        <v>100</v>
      </c>
      <c r="BM92" s="2908" t="str">
        <f>IF(OR(BN91="",BL92=""),"",IF(LEN(BN91)&lt;=BL92,BN91,IFERROR(LEFT(BN91,FIND("♦",SUBSTITUTE(LEFT(BN91,BL92+1)," ","♦",LEN(LEFT(BN91,BL92+1))-LEN(SUBSTITUTE(LEFT(BN91,BL92+1)," ",""))))),LEFT(BN91,IFERROR(FIND(" ",BN91)-1,LEN(BN91))))))</f>
        <v/>
      </c>
      <c r="BN92" s="2908" t="str">
        <f t="shared" ref="BN92:BN95" si="61">IF(BM92="","",TRIM(RIGHT(BN91,LEN(BN91)-LEN(BM92))))</f>
        <v/>
      </c>
      <c r="BO92" s="2974"/>
      <c r="BP92" s="2968"/>
      <c r="BQ92" s="2969"/>
      <c r="BR92" s="3"/>
      <c r="BS92" s="2557" t="s">
        <v>3964</v>
      </c>
      <c r="BT92" s="2558"/>
      <c r="BU92" s="2559" t="str" cm="1">
        <f t="array" ref="BU92">IF(TRIM(BS92)="","&lt; VIDE",IF(SUMPRODUCT((UPPER(TRIM($BS$92:BS92))=UPPER(TRIM(BS92)))*1)&gt;1,"◄ Doublon","Unique"))</f>
        <v>Unique</v>
      </c>
      <c r="BV92" s="192" t="s">
        <v>3669</v>
      </c>
      <c r="BW92" s="2560" t="s">
        <v>3965</v>
      </c>
      <c r="BX92" s="3"/>
      <c r="BY92" s="10">
        <v>1</v>
      </c>
    </row>
    <row r="93" spans="1:77" ht="21" customHeight="1">
      <c r="A93" s="3"/>
      <c r="B93" s="72" t="s">
        <v>24</v>
      </c>
      <c r="C93" s="2454"/>
      <c r="D93" s="2456"/>
      <c r="E93" s="2456"/>
      <c r="F93" s="2456"/>
      <c r="G93" s="2461"/>
      <c r="H93" s="2461"/>
      <c r="I93" s="2461"/>
      <c r="J93" s="2461"/>
      <c r="K93" s="2461"/>
      <c r="L93" s="2461"/>
      <c r="M93" s="2461"/>
      <c r="N93" s="2461"/>
      <c r="O93" s="2461"/>
      <c r="P93" s="2461"/>
      <c r="Q93" s="2461"/>
      <c r="R93" s="2742">
        <v>0</v>
      </c>
      <c r="S93" s="2743" t="s">
        <v>3855</v>
      </c>
      <c r="T93" s="2743"/>
      <c r="U93" s="2743"/>
      <c r="V93" s="2743"/>
      <c r="W93" s="2743"/>
      <c r="X93" s="2743"/>
      <c r="Y93" s="2743"/>
      <c r="Z93" s="2743"/>
      <c r="AA93" s="2744"/>
      <c r="AB93" s="2744"/>
      <c r="AC93" s="2745">
        <f>MAX(R93:R129)</f>
        <v>2</v>
      </c>
      <c r="AD93" s="2745"/>
      <c r="AE93" s="2745"/>
      <c r="AF93" s="2743"/>
      <c r="AG93" s="2743"/>
      <c r="AH93" s="2743"/>
      <c r="AI93" s="2743"/>
      <c r="AJ93" s="2743"/>
      <c r="AK93" s="2743"/>
      <c r="AL93" s="2743"/>
      <c r="AM93" s="2746"/>
      <c r="AN93" s="3"/>
      <c r="AO93" s="72" t="str">
        <f t="shared" si="56"/>
        <v>A</v>
      </c>
      <c r="AP93" s="5"/>
      <c r="AQ93" s="3"/>
      <c r="AR93" s="176">
        <f t="array" ref="AR93">SUMPRODUCT(LEN(AS93:AY93))</f>
        <v>0</v>
      </c>
      <c r="AS93" s="177"/>
      <c r="AT93" s="178"/>
      <c r="AU93" s="178"/>
      <c r="AV93" s="178"/>
      <c r="AW93" s="178"/>
      <c r="AX93" s="178"/>
      <c r="AY93" s="179"/>
      <c r="AZ93" s="3"/>
      <c r="BB93" s="2972"/>
      <c r="BC93" s="2972"/>
      <c r="BD93" s="2969"/>
      <c r="BE93" s="2972"/>
      <c r="BF93" s="2946" t="str">
        <f t="shared" si="25"/>
        <v/>
      </c>
      <c r="BG93" s="2950" t="str">
        <f t="shared" si="26"/>
        <v/>
      </c>
      <c r="BH93" s="2951" t="str">
        <f>IF(LEN(TRIM(BM93))&gt;0,MAX(BH29:BH92)+1,"")</f>
        <v/>
      </c>
      <c r="BI93" s="2906" t="str">
        <f>IFERROR(INDEX(BM30:BM299,MATCH(ROW()-ROW(BM30)+1,BH30:BH299,0)),"")</f>
        <v/>
      </c>
      <c r="BJ93" s="2973"/>
      <c r="BK93" s="2972"/>
      <c r="BL93" s="2907"/>
      <c r="BM93" s="2908" t="str">
        <f>IF(OR(BN92="",BL92=""),"",IF(LEN(BN92)&lt;=BL92,BN92,IFERROR(LEFT(BN92,FIND("♦",SUBSTITUTE(LEFT(BN92,BL92+1)," ","♦",LEN(LEFT(BN92,BL92+1))-LEN(SUBSTITUTE(LEFT(BN92,BL92+1)," ",""))))),LEFT(BN92,IFERROR(FIND(" ",BN92)-1,LEN(BN92))))))</f>
        <v/>
      </c>
      <c r="BN93" s="2908" t="str">
        <f t="shared" si="61"/>
        <v/>
      </c>
      <c r="BO93" s="2974"/>
      <c r="BP93" s="2968"/>
      <c r="BQ93" s="2969"/>
      <c r="BR93" s="3"/>
      <c r="BS93" s="2561" t="s">
        <v>3966</v>
      </c>
      <c r="BT93" s="2558">
        <v>2409</v>
      </c>
      <c r="BU93" s="2559" t="str" cm="1">
        <f t="array" ref="BU93">IF(TRIM(BS93)="","&lt; VIDE",IF(SUMPRODUCT((UPPER(TRIM($BS$92:BS93))=UPPER(TRIM(BS93)))*1)&gt;1,"◄ Doublon","Unique"))</f>
        <v>Unique</v>
      </c>
      <c r="BV93" s="192" t="s">
        <v>3670</v>
      </c>
      <c r="BW93" s="2560" t="s">
        <v>3967</v>
      </c>
      <c r="BX93" s="3"/>
      <c r="BY93" s="10">
        <v>1</v>
      </c>
    </row>
    <row r="94" spans="1:77" ht="21" customHeight="1">
      <c r="A94" s="3"/>
      <c r="B94" s="188" t="str">
        <f>IF(COUNTA(S94:U94,AD94:AH94)&gt;0, "A", "►")</f>
        <v>►</v>
      </c>
      <c r="C94" s="2460"/>
      <c r="D94" s="2461"/>
      <c r="E94" s="2461"/>
      <c r="F94" s="2461"/>
      <c r="G94" s="2461"/>
      <c r="H94" s="2461"/>
      <c r="I94" s="2461"/>
      <c r="J94" s="2461"/>
      <c r="K94" s="2461"/>
      <c r="L94" s="2461"/>
      <c r="M94" s="2461"/>
      <c r="N94" s="2461"/>
      <c r="O94" s="2461"/>
      <c r="P94" s="2461"/>
      <c r="Q94" s="2461"/>
      <c r="R94" s="291" t="str">
        <f>IF(ISBLANK(S94),"",LARGE(R93:R93,1)+1)</f>
        <v/>
      </c>
      <c r="S94" s="292"/>
      <c r="T94" s="293"/>
      <c r="U94" s="293"/>
      <c r="V94" s="293"/>
      <c r="W94" s="293"/>
      <c r="X94" s="293"/>
      <c r="Y94" s="293"/>
      <c r="Z94" s="293"/>
      <c r="AA94" s="293"/>
      <c r="AB94" s="293"/>
      <c r="AC94" s="291" t="str">
        <f>IF(ISBLANK(AD94),"",LARGE(AC93:AC93,1)+1)</f>
        <v/>
      </c>
      <c r="AD94" s="292"/>
      <c r="AE94" s="293"/>
      <c r="AF94" s="293"/>
      <c r="AG94" s="293"/>
      <c r="AH94" s="293"/>
      <c r="AI94" s="293"/>
      <c r="AJ94" s="293"/>
      <c r="AK94" s="293"/>
      <c r="AL94" s="293"/>
      <c r="AM94" s="294"/>
      <c r="AN94" s="3"/>
      <c r="AO94" s="188" t="str">
        <f t="shared" si="56"/>
        <v>►</v>
      </c>
      <c r="AP94" s="5"/>
      <c r="AQ94" s="3"/>
      <c r="AR94" s="176">
        <f t="array" ref="AR94">SUMPRODUCT(LEN(AS94:AY94))</f>
        <v>0</v>
      </c>
      <c r="AS94" s="177"/>
      <c r="AT94" s="178"/>
      <c r="AU94" s="178"/>
      <c r="AV94" s="178"/>
      <c r="AW94" s="178"/>
      <c r="AX94" s="178"/>
      <c r="AY94" s="179"/>
      <c r="AZ94" s="2293"/>
      <c r="BB94" s="2972"/>
      <c r="BC94" s="2972"/>
      <c r="BD94" s="2969"/>
      <c r="BE94" s="2972"/>
      <c r="BF94" s="2946" t="str">
        <f t="shared" si="25"/>
        <v/>
      </c>
      <c r="BG94" s="2950" t="str">
        <f t="shared" si="26"/>
        <v/>
      </c>
      <c r="BH94" s="2951" t="str">
        <f>IF(LEN(TRIM(BM94))&gt;0,MAX(BH29:BH93)+1,"")</f>
        <v/>
      </c>
      <c r="BI94" s="2906" t="str">
        <f>IFERROR(INDEX(BM30:BM299,MATCH(ROW()-ROW(BM30)+1,BH30:BH299,0)),"")</f>
        <v/>
      </c>
      <c r="BJ94" s="2973"/>
      <c r="BK94" s="2972"/>
      <c r="BL94" s="2958"/>
      <c r="BM94" s="2908" t="str">
        <f>IF(OR(BN93="",BL92=""),"",IF(LEN(BN93)&lt;=BL92,BN93,IFERROR(LEFT(BN93,FIND("♦",SUBSTITUTE(LEFT(BN93,BL92+1)," ","♦",LEN(LEFT(BN93,BL92+1))-LEN(SUBSTITUTE(LEFT(BN93,BL92+1)," ",""))))),LEFT(BN93,IFERROR(FIND(" ",BN93)-1,LEN(BN93))))))</f>
        <v/>
      </c>
      <c r="BN94" s="2908" t="str">
        <f t="shared" si="61"/>
        <v/>
      </c>
      <c r="BO94" s="2974"/>
      <c r="BP94" s="2968"/>
      <c r="BQ94" s="2969"/>
      <c r="BR94" s="2293"/>
      <c r="BS94" s="2561" t="s">
        <v>3968</v>
      </c>
      <c r="BT94" s="2558">
        <v>90</v>
      </c>
      <c r="BU94" s="2559" t="str" cm="1">
        <f t="array" ref="BU94">IF(TRIM(BS94)="","&lt; VIDE",IF(SUMPRODUCT((UPPER(TRIM($BS$92:BS94))=UPPER(TRIM(BS94)))*1)&gt;1,"◄ Doublon","Unique"))</f>
        <v>Unique</v>
      </c>
      <c r="BV94" s="192" t="s">
        <v>3671</v>
      </c>
      <c r="BW94" s="2560" t="s">
        <v>3969</v>
      </c>
      <c r="BX94" s="3"/>
      <c r="BY94" s="10">
        <v>1</v>
      </c>
    </row>
    <row r="95" spans="1:77" ht="21" customHeight="1">
      <c r="A95" s="3"/>
      <c r="B95" s="188" t="str">
        <f t="shared" ref="B95:B129" si="62">IF(COUNTA(S95:U95,AD95:AH95)&gt;0, "A", "►")</f>
        <v>A</v>
      </c>
      <c r="C95" s="2460"/>
      <c r="D95" s="2461"/>
      <c r="E95" s="2461"/>
      <c r="F95" s="2461"/>
      <c r="G95" s="2461"/>
      <c r="H95" s="2461"/>
      <c r="I95" s="2461"/>
      <c r="J95" s="2461"/>
      <c r="K95" s="2461"/>
      <c r="L95" s="2461"/>
      <c r="M95" s="2461"/>
      <c r="N95" s="2461"/>
      <c r="O95" s="2461"/>
      <c r="P95" s="2461"/>
      <c r="Q95" s="2461"/>
      <c r="R95" s="291" t="str">
        <f>IF(ISBLANK(S95),"",LARGE(R93:R94,1)+1)</f>
        <v/>
      </c>
      <c r="S95" s="292"/>
      <c r="T95" s="293" t="s">
        <v>3902</v>
      </c>
      <c r="U95" s="293"/>
      <c r="V95" s="293" t="s">
        <v>3910</v>
      </c>
      <c r="W95" s="293"/>
      <c r="X95" s="293"/>
      <c r="Y95" s="293"/>
      <c r="Z95" s="293"/>
      <c r="AA95" s="293"/>
      <c r="AB95" s="293"/>
      <c r="AC95" s="291" t="str">
        <f>IF(ISBLANK(AD95),"",LARGE(AC93:AC94,1)+1)</f>
        <v/>
      </c>
      <c r="AD95" s="292"/>
      <c r="AE95" s="293"/>
      <c r="AF95" s="293"/>
      <c r="AG95" s="293"/>
      <c r="AH95" s="293"/>
      <c r="AI95" s="293"/>
      <c r="AJ95" s="293"/>
      <c r="AK95" s="293"/>
      <c r="AL95" s="293"/>
      <c r="AM95" s="294"/>
      <c r="AN95" s="3"/>
      <c r="AO95" s="188" t="str">
        <f t="shared" si="56"/>
        <v>A</v>
      </c>
      <c r="AP95" s="5"/>
      <c r="AQ95" s="3"/>
      <c r="AR95" s="176">
        <f t="array" ref="AR95">SUMPRODUCT(LEN(AS95:AY95))</f>
        <v>0</v>
      </c>
      <c r="AS95" s="177"/>
      <c r="AT95" s="178"/>
      <c r="AU95" s="178"/>
      <c r="AV95" s="178"/>
      <c r="AW95" s="178"/>
      <c r="AX95" s="178"/>
      <c r="AY95" s="179"/>
      <c r="AZ95" s="2293"/>
      <c r="BB95" s="2972"/>
      <c r="BC95" s="2972"/>
      <c r="BD95" s="2969"/>
      <c r="BE95" s="2972"/>
      <c r="BF95" s="2946" t="str">
        <f t="shared" si="25"/>
        <v/>
      </c>
      <c r="BG95" s="2950" t="str">
        <f t="shared" si="26"/>
        <v/>
      </c>
      <c r="BH95" s="2951" t="str">
        <f>IF(LEN(TRIM(BM95))&gt;0,MAX(BH29:BH94)+1,"")</f>
        <v/>
      </c>
      <c r="BI95" s="2906" t="str">
        <f>IFERROR(INDEX(BM30:BM299,MATCH(ROW()-ROW(BM30)+1,BH30:BH299,0)),"")</f>
        <v/>
      </c>
      <c r="BJ95" s="2973"/>
      <c r="BK95" s="2972"/>
      <c r="BL95" s="2959"/>
      <c r="BM95" s="2908" t="str">
        <f>IF(OR(BN94="",BL92=""),"",IF(LEN(BN94)&lt;=BL92,BN94,IFERROR(LEFT(BN94,FIND("♦",SUBSTITUTE(LEFT(BN94,BL92+1)," ","♦",LEN(LEFT(BN94,BL92+1))-LEN(SUBSTITUTE(LEFT(BN94,BL92+1)," ",""))))),LEFT(BN94,IFERROR(FIND(" ",BN94)-1,LEN(BN94))))))</f>
        <v/>
      </c>
      <c r="BN95" s="2908" t="str">
        <f t="shared" si="61"/>
        <v/>
      </c>
      <c r="BO95" s="2974"/>
      <c r="BP95" s="2968"/>
      <c r="BQ95" s="2969"/>
      <c r="BR95" s="2293"/>
      <c r="BS95" s="2561" t="s">
        <v>3970</v>
      </c>
      <c r="BT95" s="2558">
        <v>6</v>
      </c>
      <c r="BU95" s="2559" t="str" cm="1">
        <f t="array" ref="BU95">IF(TRIM(BS95)="","&lt; VIDE",IF(SUMPRODUCT((UPPER(TRIM($BS$92:BS95))=UPPER(TRIM(BS95)))*1)&gt;1,"◄ Doublon","Unique"))</f>
        <v>Unique</v>
      </c>
      <c r="BV95" s="192" t="s">
        <v>3672</v>
      </c>
      <c r="BW95" s="2560" t="s">
        <v>3644</v>
      </c>
      <c r="BX95" s="3"/>
      <c r="BY95" s="10">
        <v>1</v>
      </c>
    </row>
    <row r="96" spans="1:77" ht="21" customHeight="1">
      <c r="A96" s="3"/>
      <c r="B96" s="188" t="str">
        <f t="shared" si="62"/>
        <v>A</v>
      </c>
      <c r="C96" s="2460"/>
      <c r="D96" s="2461"/>
      <c r="E96" s="2461"/>
      <c r="F96" s="2461"/>
      <c r="G96" s="2461"/>
      <c r="H96" s="2461"/>
      <c r="I96" s="2461"/>
      <c r="J96" s="2461"/>
      <c r="K96" s="2461"/>
      <c r="L96" s="2461"/>
      <c r="M96" s="2461"/>
      <c r="N96" s="2461"/>
      <c r="O96" s="2461"/>
      <c r="P96" s="2461"/>
      <c r="Q96" s="2461"/>
      <c r="R96" s="291" t="str">
        <f>IF(ISBLANK(S96),"",LARGE(R93:R95,1)+1)</f>
        <v/>
      </c>
      <c r="S96" s="292"/>
      <c r="T96" s="293" t="s">
        <v>3903</v>
      </c>
      <c r="U96" s="293"/>
      <c r="V96" s="293" t="s">
        <v>3912</v>
      </c>
      <c r="W96" s="293"/>
      <c r="X96" s="293"/>
      <c r="Y96" s="293"/>
      <c r="Z96" s="293"/>
      <c r="AA96" s="293"/>
      <c r="AB96" s="293"/>
      <c r="AC96" s="291" t="str">
        <f>IF(ISBLANK(AD96),"",LARGE(AC93:AC95,1)+1)</f>
        <v/>
      </c>
      <c r="AD96" s="292"/>
      <c r="AE96" s="293"/>
      <c r="AF96" s="293"/>
      <c r="AG96" s="293"/>
      <c r="AH96" s="293"/>
      <c r="AI96" s="293"/>
      <c r="AJ96" s="293"/>
      <c r="AK96" s="293"/>
      <c r="AL96" s="293"/>
      <c r="AM96" s="294"/>
      <c r="AN96" s="3"/>
      <c r="AO96" s="188" t="str">
        <f t="shared" si="56"/>
        <v>A</v>
      </c>
      <c r="AP96" s="301"/>
      <c r="AQ96" s="3"/>
      <c r="AR96" s="176">
        <f t="array" ref="AR96">SUMPRODUCT(LEN(AS96:AY96))</f>
        <v>0</v>
      </c>
      <c r="AS96" s="177"/>
      <c r="AT96" s="178"/>
      <c r="AU96" s="178"/>
      <c r="AV96" s="178"/>
      <c r="AW96" s="178"/>
      <c r="AX96" s="178"/>
      <c r="AY96" s="179"/>
      <c r="AZ96" s="2293"/>
      <c r="BB96" s="2972"/>
      <c r="BC96" s="2972"/>
      <c r="BD96" s="2969"/>
      <c r="BE96" s="2972"/>
      <c r="BF96" s="2946" t="str">
        <f t="shared" ref="BF96:BF159" si="63">IF(BI96="","",(LEN(TRIM(SUBSTITUTE(BI96,CHAR(160)," ")))-LEN(SUBSTITUTE(TRIM(SUBSTITUTE(BI96,CHAR(160)," "))," ",""))+1)&amp;" mot"&amp;IF((LEN(TRIM(SUBSTITUTE(BI96,CHAR(160)," ")))-LEN(SUBSTITUTE(TRIM(SUBSTITUTE(BI96,CHAR(160)," "))," ",""))+1)&gt;1,"s",""))</f>
        <v/>
      </c>
      <c r="BG96" s="2950" t="str">
        <f t="shared" ref="BG96:BG159" si="64">IF(BI96="","",LEN(TRIM(SUBSTITUTE(BI96,CHAR(160),"")))&amp;" car. ►")</f>
        <v/>
      </c>
      <c r="BH96" s="2951">
        <f>IF(LEN(TRIM(BM96))&gt;0,MAX(BH29:BH95)+1,"")</f>
        <v>16</v>
      </c>
      <c r="BI96" s="2906" t="str">
        <f>IFERROR(INDEX(BM30:BM299,MATCH(ROW()-ROW(BM30)+1,BH30:BH299,0)),"")</f>
        <v/>
      </c>
      <c r="BJ96" s="2973"/>
      <c r="BK96" s="2972"/>
      <c r="BL96" s="2370" t="str">
        <f>(SUBSTITUTE(SUBSTITUTE(BD41,CHAR(13)&amp;CHAR(10)," "),CHAR(10)," "))</f>
        <v>7. Pendant ce temps, faites revenir les champignons dans une poêle avec un peu d’huile d’olive pendant environ 5 minutes.</v>
      </c>
      <c r="BM96" s="2960" t="str">
        <f>IF(OR(BL97="",BL98=""),"",IF(LEN(BL97)&lt;=BL98,BL97,IFERROR(LEFT(BL97,FIND("♦",SUBSTITUTE(LEFT(BL97,BL98+1)," ","♦",LEN(LEFT(BL97,BL98+1))-LEN(SUBSTITUTE(LEFT(BL97,BL98+1)," ",""))))),LEFT(BL97,IFERROR(FIND(" ",BL97)-1,LEN(BL97))))))</f>
        <v xml:space="preserve">7 Pendant ce temps faites revenir les champignons dans une poêle avec un peu d’huile d’olive pendant </v>
      </c>
      <c r="BN96" s="2961" t="str">
        <f>IF(BM96="","",TRIM(RIGHT(BL97,LEN(BL97)-LEN(BM96))))</f>
        <v>environ 5 minutes</v>
      </c>
      <c r="BO96" s="2952" t="str">
        <f>BE41</f>
        <v xml:space="preserve"> ◄ ligne 41</v>
      </c>
      <c r="BP96" s="2968"/>
      <c r="BQ96" s="2969"/>
      <c r="BR96" s="2293"/>
      <c r="BS96" s="2561" t="s">
        <v>3971</v>
      </c>
      <c r="BT96" s="2558">
        <v>150</v>
      </c>
      <c r="BU96" s="2559" t="str" cm="1">
        <f t="array" ref="BU96">IF(TRIM(BS96)="","&lt; VIDE",IF(SUMPRODUCT((UPPER(TRIM($BS$92:BS96))=UPPER(TRIM(BS96)))*1)&gt;1,"◄ Doublon","Unique"))</f>
        <v>Unique</v>
      </c>
      <c r="BV96" s="192" t="s">
        <v>3673</v>
      </c>
      <c r="BW96" s="2560" t="s">
        <v>3972</v>
      </c>
      <c r="BX96" s="3"/>
      <c r="BY96" s="10">
        <v>1</v>
      </c>
    </row>
    <row r="97" spans="1:77" ht="21" customHeight="1">
      <c r="A97" s="3"/>
      <c r="B97" s="188" t="str">
        <f t="shared" si="62"/>
        <v>A</v>
      </c>
      <c r="C97" s="2460"/>
      <c r="D97" s="2460"/>
      <c r="E97" s="2460"/>
      <c r="F97" s="2460"/>
      <c r="G97" s="2460"/>
      <c r="H97" s="2460"/>
      <c r="I97" s="2460"/>
      <c r="J97" s="2455"/>
      <c r="K97" s="2462"/>
      <c r="L97" s="2461"/>
      <c r="M97" s="2461"/>
      <c r="N97" s="2461"/>
      <c r="O97" s="2461"/>
      <c r="P97" s="2461"/>
      <c r="Q97" s="2461"/>
      <c r="R97" s="291" t="str">
        <f>IF(ISBLANK(S97),"",LARGE(R93:R96,1)+1)</f>
        <v/>
      </c>
      <c r="S97" s="292"/>
      <c r="T97" s="293"/>
      <c r="U97" s="293"/>
      <c r="V97" s="293" t="s">
        <v>3914</v>
      </c>
      <c r="W97" s="293"/>
      <c r="X97" s="293"/>
      <c r="Y97" s="293"/>
      <c r="Z97" s="293"/>
      <c r="AA97" s="293"/>
      <c r="AB97" s="293"/>
      <c r="AC97" s="291">
        <f>IF(ISBLANK(AD97),"",LARGE(AC93:AC96,1)+1)</f>
        <v>3</v>
      </c>
      <c r="AD97" s="292" t="s">
        <v>562</v>
      </c>
      <c r="AE97" s="293"/>
      <c r="AF97" s="293"/>
      <c r="AG97" s="293"/>
      <c r="AH97" s="293"/>
      <c r="AI97" s="293"/>
      <c r="AJ97" s="293"/>
      <c r="AK97" s="293"/>
      <c r="AL97" s="293"/>
      <c r="AM97" s="294"/>
      <c r="AN97" s="3"/>
      <c r="AO97" s="188" t="str">
        <f t="shared" si="56"/>
        <v>A</v>
      </c>
      <c r="AP97" s="305"/>
      <c r="AQ97" s="3" t="s">
        <v>13</v>
      </c>
      <c r="AR97" s="176">
        <f t="array" ref="AR97">SUMPRODUCT(LEN(AS97:AY97))</f>
        <v>0</v>
      </c>
      <c r="AS97" s="177"/>
      <c r="AT97" s="178"/>
      <c r="AU97" s="178"/>
      <c r="AV97" s="178"/>
      <c r="AW97" s="178"/>
      <c r="AX97" s="178"/>
      <c r="AY97" s="179"/>
      <c r="AZ97" s="2293"/>
      <c r="BB97" s="2972"/>
      <c r="BC97" s="2972"/>
      <c r="BD97" s="2969"/>
      <c r="BE97" s="2972"/>
      <c r="BF97" s="2946" t="str">
        <f t="shared" si="63"/>
        <v/>
      </c>
      <c r="BG97" s="2950" t="str">
        <f t="shared" si="64"/>
        <v/>
      </c>
      <c r="BH97" s="2951">
        <f>IF(LEN(TRIM(BM97))&gt;0,MAX(BH29:BH96)+1,"")</f>
        <v>17</v>
      </c>
      <c r="BI97" s="2906" t="str">
        <f>IFERROR(INDEX(BM30:BM299,MATCH(ROW()-ROW(BM30)+1,BH30:BH299,0)),"")</f>
        <v/>
      </c>
      <c r="BJ97" s="2973"/>
      <c r="BK97" s="2972"/>
      <c r="BL97" s="2960" t="str">
        <f>TRIM(SUBSTITUTE(SUBSTITUTE(SUBSTITUTE(SUBSTITUTE(IF(OR(LEFT(BL96,1)="-",LEFT(BL96,1)="="),MID(BL96,2,9999),BL96),CHAR(160)," "),","," "),";"," "),"."," "))</f>
        <v>7 Pendant ce temps faites revenir les champignons dans une poêle avec un peu d’huile d’olive pendant environ 5 minutes</v>
      </c>
      <c r="BM97" s="2961" t="str">
        <f>IF(OR(BN96="",BL98=""),"",IF(LEN(BN96)&lt;=BL98,BN96,IFERROR(LEFT(BN96,FIND("♦",SUBSTITUTE(LEFT(BN96,BL98+1)," ","♦",LEN(LEFT(BN96,BL98+1))-LEN(SUBSTITUTE(LEFT(BN96,BL98+1)," ",""))))),LEFT(BN96,IFERROR(FIND(" ",BN96)-1,LEN(BN96))))))</f>
        <v>environ 5 minutes</v>
      </c>
      <c r="BN97" s="2961" t="str">
        <f>IF(BM97="","",TRIM(RIGHT(BN96,LEN(BN96)-LEN(BM97))))</f>
        <v/>
      </c>
      <c r="BO97" s="2975"/>
      <c r="BP97" s="2968"/>
      <c r="BQ97" s="2969"/>
      <c r="BR97" s="2293"/>
      <c r="BS97" s="2561" t="s">
        <v>3973</v>
      </c>
      <c r="BT97" s="2558">
        <v>345</v>
      </c>
      <c r="BU97" s="2559" t="str" cm="1">
        <f t="array" ref="BU97">IF(TRIM(BS97)="","&lt; VIDE",IF(SUMPRODUCT((UPPER(TRIM($BS$92:BS97))=UPPER(TRIM(BS97)))*1)&gt;1,"◄ Doublon","Unique"))</f>
        <v>Unique</v>
      </c>
      <c r="BV97" s="192" t="s">
        <v>3674</v>
      </c>
      <c r="BW97" s="2560" t="s">
        <v>3971</v>
      </c>
      <c r="BX97" s="3"/>
      <c r="BY97" s="10">
        <v>1</v>
      </c>
    </row>
    <row r="98" spans="1:77" ht="21" customHeight="1">
      <c r="A98" s="3"/>
      <c r="B98" s="188" t="str">
        <f t="shared" si="62"/>
        <v>A</v>
      </c>
      <c r="C98" s="2460"/>
      <c r="D98" s="2460"/>
      <c r="E98" s="2460"/>
      <c r="F98" s="2460"/>
      <c r="G98" s="2460"/>
      <c r="H98" s="2460"/>
      <c r="I98" s="2460"/>
      <c r="J98" s="2455"/>
      <c r="K98" s="2462"/>
      <c r="L98" s="2461"/>
      <c r="M98" s="2461"/>
      <c r="N98" s="2461"/>
      <c r="O98" s="2461"/>
      <c r="P98" s="2461"/>
      <c r="Q98" s="2461"/>
      <c r="R98" s="291" t="str">
        <f>IF(ISBLANK(S98),"",LARGE(R93:R97,1)+1)</f>
        <v/>
      </c>
      <c r="S98" s="292"/>
      <c r="T98" s="293"/>
      <c r="U98" s="293"/>
      <c r="V98" s="293"/>
      <c r="W98" s="293"/>
      <c r="X98" s="293"/>
      <c r="Y98" s="293"/>
      <c r="Z98" s="293"/>
      <c r="AA98" s="293"/>
      <c r="AB98" s="293"/>
      <c r="AC98" s="291">
        <f>IF(ISBLANK(AD98),"",LARGE(AC93:AC97,1)+1)</f>
        <v>4</v>
      </c>
      <c r="AD98" s="292" t="s">
        <v>570</v>
      </c>
      <c r="AE98" s="293"/>
      <c r="AF98" s="293"/>
      <c r="AG98" s="293"/>
      <c r="AH98" s="293"/>
      <c r="AI98" s="293"/>
      <c r="AJ98" s="293"/>
      <c r="AK98" s="293"/>
      <c r="AL98" s="293"/>
      <c r="AM98" s="294"/>
      <c r="AN98" s="3"/>
      <c r="AO98" s="188" t="str">
        <f t="shared" si="56"/>
        <v>A</v>
      </c>
      <c r="AP98" s="301"/>
      <c r="AQ98" s="3"/>
      <c r="AR98" s="176">
        <f t="array" ref="AR98">SUMPRODUCT(LEN(AS98:AY98))</f>
        <v>0</v>
      </c>
      <c r="AS98" s="177"/>
      <c r="AT98" s="178"/>
      <c r="AU98" s="178"/>
      <c r="AV98" s="178"/>
      <c r="AW98" s="178"/>
      <c r="AX98" s="178"/>
      <c r="AY98" s="179"/>
      <c r="AZ98" s="2293"/>
      <c r="BB98" s="2972"/>
      <c r="BC98" s="2972"/>
      <c r="BD98" s="2969"/>
      <c r="BE98" s="2972"/>
      <c r="BF98" s="2946" t="str">
        <f t="shared" si="63"/>
        <v/>
      </c>
      <c r="BG98" s="2950" t="str">
        <f t="shared" si="64"/>
        <v/>
      </c>
      <c r="BH98" s="2951" t="str">
        <f>IF(LEN(TRIM(BM98))&gt;0,MAX(BH29:BH97)+1,"")</f>
        <v/>
      </c>
      <c r="BI98" s="2906" t="str">
        <f>IFERROR(INDEX(BM30:BM299,MATCH(ROW()-ROW(BM30)+1,BH30:BH299,0)),"")</f>
        <v/>
      </c>
      <c r="BJ98" s="2973"/>
      <c r="BK98" s="2972"/>
      <c r="BL98" s="2909">
        <f>BI17</f>
        <v>100</v>
      </c>
      <c r="BM98" s="2961" t="str">
        <f>IF(OR(BN97="",BL98=""),"",IF(LEN(BN97)&lt;=BL98,BN97,IFERROR(LEFT(BN97,FIND("♦",SUBSTITUTE(LEFT(BN97,BL98+1)," ","♦",LEN(LEFT(BN97,BL98+1))-LEN(SUBSTITUTE(LEFT(BN97,BL98+1)," ",""))))),LEFT(BN97,IFERROR(FIND(" ",BN97)-1,LEN(BN97))))))</f>
        <v/>
      </c>
      <c r="BN98" s="2961" t="str">
        <f t="shared" ref="BN98:BN101" si="65">IF(BM98="","",TRIM(RIGHT(BN97,LEN(BN97)-LEN(BM98))))</f>
        <v/>
      </c>
      <c r="BO98" s="2975"/>
      <c r="BP98" s="2968"/>
      <c r="BQ98" s="2969"/>
      <c r="BR98" s="2293"/>
      <c r="BS98" s="2561"/>
      <c r="BT98" s="2558"/>
      <c r="BU98" s="2559" t="str" cm="1">
        <f t="array" ref="BU98">IF(TRIM(BS98)="","&lt; VIDE",IF(SUMPRODUCT((UPPER(TRIM($BS$92:BS98))=UPPER(TRIM(BS98)))*1)&gt;1,"◄ Doublon","Unique"))</f>
        <v>&lt; VIDE</v>
      </c>
      <c r="BV98" s="192" t="s">
        <v>3675</v>
      </c>
      <c r="BW98" s="2560" t="s">
        <v>3974</v>
      </c>
      <c r="BX98" s="3"/>
      <c r="BY98" s="10">
        <v>1</v>
      </c>
    </row>
    <row r="99" spans="1:77" ht="21" customHeight="1">
      <c r="A99" s="3"/>
      <c r="B99" s="188" t="str">
        <f t="shared" si="62"/>
        <v>A</v>
      </c>
      <c r="C99" s="2460"/>
      <c r="D99" s="2460"/>
      <c r="E99" s="2460"/>
      <c r="F99" s="2460"/>
      <c r="G99" s="2460"/>
      <c r="H99" s="2460"/>
      <c r="I99" s="2460"/>
      <c r="J99" s="2455"/>
      <c r="K99" s="2462"/>
      <c r="L99" s="2461"/>
      <c r="M99" s="2461"/>
      <c r="N99" s="2461"/>
      <c r="O99" s="2461"/>
      <c r="P99" s="2461"/>
      <c r="Q99" s="2461"/>
      <c r="R99" s="291">
        <f>IF(ISBLANK(S99),"",LARGE(R93:R98,1)+1)</f>
        <v>1</v>
      </c>
      <c r="S99" s="292" t="s">
        <v>562</v>
      </c>
      <c r="T99" s="293"/>
      <c r="U99" s="293"/>
      <c r="V99" s="293"/>
      <c r="W99" s="293"/>
      <c r="X99" s="293"/>
      <c r="Y99" s="293"/>
      <c r="Z99" s="293"/>
      <c r="AA99" s="293"/>
      <c r="AB99" s="293"/>
      <c r="AC99" s="291" t="str">
        <f>IF(ISBLANK(AD99),"",LARGE(AC93:AC98,1)+1)</f>
        <v/>
      </c>
      <c r="AD99" s="292"/>
      <c r="AE99" s="293"/>
      <c r="AF99" s="293"/>
      <c r="AG99" s="293"/>
      <c r="AH99" s="293"/>
      <c r="AI99" s="293"/>
      <c r="AJ99" s="293"/>
      <c r="AK99" s="293"/>
      <c r="AL99" s="293"/>
      <c r="AM99" s="294"/>
      <c r="AN99" s="3"/>
      <c r="AO99" s="188" t="str">
        <f t="shared" si="56"/>
        <v>A</v>
      </c>
      <c r="AP99" s="305"/>
      <c r="AQ99" s="3" t="s">
        <v>13</v>
      </c>
      <c r="AR99" s="176">
        <f t="array" ref="AR99">SUMPRODUCT(LEN(AS99:AY99))</f>
        <v>0</v>
      </c>
      <c r="AS99" s="177"/>
      <c r="AT99" s="178"/>
      <c r="AU99" s="178"/>
      <c r="AV99" s="178"/>
      <c r="AW99" s="178"/>
      <c r="AX99" s="178"/>
      <c r="AY99" s="179"/>
      <c r="AZ99" s="2293"/>
      <c r="BB99" s="2972"/>
      <c r="BC99" s="2972"/>
      <c r="BD99" s="2969"/>
      <c r="BE99" s="2972"/>
      <c r="BF99" s="2946" t="str">
        <f t="shared" si="63"/>
        <v/>
      </c>
      <c r="BG99" s="2950" t="str">
        <f t="shared" si="64"/>
        <v/>
      </c>
      <c r="BH99" s="2951" t="str">
        <f>IF(LEN(TRIM(BM99))&gt;0,MAX(BH29:BH98)+1,"")</f>
        <v/>
      </c>
      <c r="BI99" s="2906" t="str">
        <f>IFERROR(INDEX(BM30:BM299,MATCH(ROW()-ROW(BM30)+1,BH30:BH299,0)),"")</f>
        <v/>
      </c>
      <c r="BJ99" s="2973"/>
      <c r="BK99" s="2972"/>
      <c r="BL99" s="2960"/>
      <c r="BM99" s="2961" t="str">
        <f>IF(OR(BN98="",BL98=""),"",IF(LEN(BN98)&lt;=BL98,BN98,IFERROR(LEFT(BN98,FIND("♦",SUBSTITUTE(LEFT(BN98,BL98+1)," ","♦",LEN(LEFT(BN98,BL98+1))-LEN(SUBSTITUTE(LEFT(BN98,BL98+1)," ",""))))),LEFT(BN98,IFERROR(FIND(" ",BN98)-1,LEN(BN98))))))</f>
        <v/>
      </c>
      <c r="BN99" s="2961" t="str">
        <f t="shared" si="65"/>
        <v/>
      </c>
      <c r="BO99" s="2975"/>
      <c r="BP99" s="2968"/>
      <c r="BQ99" s="2969"/>
      <c r="BR99" s="2293"/>
      <c r="BS99" s="2562" t="s">
        <v>3975</v>
      </c>
      <c r="BT99" s="2563">
        <v>3</v>
      </c>
      <c r="BU99" s="2559" t="str" cm="1">
        <f t="array" ref="BU99">IF(TRIM(BS99)="","&lt; VIDE",IF(SUMPRODUCT((UPPER(TRIM($BS$92:BS99))=UPPER(TRIM(BS99)))*1)&gt;1,"◄ Doublon","Unique"))</f>
        <v>Unique</v>
      </c>
      <c r="BV99" s="192" t="s">
        <v>3676</v>
      </c>
      <c r="BW99" s="2560" t="s">
        <v>3968</v>
      </c>
      <c r="BX99" s="3"/>
      <c r="BY99" s="10">
        <v>1</v>
      </c>
    </row>
    <row r="100" spans="1:77" ht="21" customHeight="1">
      <c r="A100" s="3"/>
      <c r="B100" s="188" t="str">
        <f t="shared" si="62"/>
        <v>A</v>
      </c>
      <c r="C100" s="2460"/>
      <c r="D100" s="2460"/>
      <c r="E100" s="2460"/>
      <c r="F100" s="2460"/>
      <c r="G100" s="2460"/>
      <c r="H100" s="2460"/>
      <c r="I100" s="2460"/>
      <c r="J100" s="2455"/>
      <c r="K100" s="2462"/>
      <c r="L100" s="2461"/>
      <c r="M100" s="2461"/>
      <c r="N100" s="2461"/>
      <c r="O100" s="2461"/>
      <c r="P100" s="2461"/>
      <c r="Q100" s="2461"/>
      <c r="R100" s="291">
        <f>IF(ISBLANK(S100),"",LARGE(R93:R99,1)+1)</f>
        <v>2</v>
      </c>
      <c r="S100" s="292" t="s">
        <v>570</v>
      </c>
      <c r="T100" s="293"/>
      <c r="U100" s="293"/>
      <c r="V100" s="293"/>
      <c r="W100" s="293"/>
      <c r="X100" s="293"/>
      <c r="Y100" s="293"/>
      <c r="Z100" s="293"/>
      <c r="AA100" s="293"/>
      <c r="AB100" s="293"/>
      <c r="AC100" s="291" t="str">
        <f>IF(ISBLANK(AD100),"",LARGE(AC93:AC99,1)+1)</f>
        <v/>
      </c>
      <c r="AD100" s="292"/>
      <c r="AE100" s="293" t="s">
        <v>3901</v>
      </c>
      <c r="AF100" s="293"/>
      <c r="AG100" s="293"/>
      <c r="AH100" s="293"/>
      <c r="AI100" s="293"/>
      <c r="AJ100" s="293"/>
      <c r="AK100" s="293"/>
      <c r="AL100" s="293"/>
      <c r="AM100" s="294"/>
      <c r="AN100" s="3"/>
      <c r="AO100" s="188" t="str">
        <f t="shared" si="56"/>
        <v>A</v>
      </c>
      <c r="AP100" s="5"/>
      <c r="AQ100" s="3"/>
      <c r="AR100" s="176">
        <f t="array" ref="AR100">SUMPRODUCT(LEN(AS100:AY100))</f>
        <v>0</v>
      </c>
      <c r="AS100" s="177"/>
      <c r="AT100" s="178"/>
      <c r="AU100" s="178"/>
      <c r="AV100" s="178"/>
      <c r="AW100" s="178"/>
      <c r="AX100" s="178"/>
      <c r="AY100" s="179"/>
      <c r="AZ100" s="2293"/>
      <c r="BB100" s="2972"/>
      <c r="BC100" s="2972"/>
      <c r="BD100" s="2969"/>
      <c r="BE100" s="2972"/>
      <c r="BF100" s="2946" t="str">
        <f t="shared" si="63"/>
        <v/>
      </c>
      <c r="BG100" s="2950" t="str">
        <f t="shared" si="64"/>
        <v/>
      </c>
      <c r="BH100" s="2951" t="str">
        <f>IF(LEN(TRIM(BM100))&gt;0,MAX(BH29:BH99)+1,"")</f>
        <v/>
      </c>
      <c r="BI100" s="2906" t="str">
        <f>IFERROR(INDEX(BM30:BM299,MATCH(ROW()-ROW(BM30)+1,BH30:BH299,0)),"")</f>
        <v/>
      </c>
      <c r="BJ100" s="2973"/>
      <c r="BK100" s="2972"/>
      <c r="BL100" s="2963"/>
      <c r="BM100" s="2961" t="str">
        <f>IF(OR(BN99="",BL98=""),"",IF(LEN(BN99)&lt;=BL98,BN99,IFERROR(LEFT(BN99,FIND("♦",SUBSTITUTE(LEFT(BN99,BL98+1)," ","♦",LEN(LEFT(BN99,BL98+1))-LEN(SUBSTITUTE(LEFT(BN99,BL98+1)," ",""))))),LEFT(BN99,IFERROR(FIND(" ",BN99)-1,LEN(BN99))))))</f>
        <v/>
      </c>
      <c r="BN100" s="2961" t="str">
        <f t="shared" si="65"/>
        <v/>
      </c>
      <c r="BO100" s="2975"/>
      <c r="BP100" s="2968"/>
      <c r="BQ100" s="2969"/>
      <c r="BR100" s="2293"/>
      <c r="BS100" s="2561"/>
      <c r="BT100" s="2558"/>
      <c r="BU100" s="2559" t="str" cm="1">
        <f t="array" ref="BU100">IF(TRIM(BS100)="","&lt; VIDE",IF(SUMPRODUCT((UPPER(TRIM($BS$92:BS100))=UPPER(TRIM(BS100)))*1)&gt;1,"◄ Doublon","Unique"))</f>
        <v>&lt; VIDE</v>
      </c>
      <c r="BV100" s="192" t="s">
        <v>3677</v>
      </c>
      <c r="BW100" s="2560" t="s">
        <v>3966</v>
      </c>
      <c r="BX100" s="3"/>
      <c r="BY100" s="10">
        <v>1</v>
      </c>
    </row>
    <row r="101" spans="1:77" ht="21" customHeight="1">
      <c r="A101" s="3"/>
      <c r="B101" s="188" t="str">
        <f t="shared" si="62"/>
        <v>►</v>
      </c>
      <c r="C101" s="2460"/>
      <c r="D101" s="2460"/>
      <c r="E101" s="2460"/>
      <c r="F101" s="2460"/>
      <c r="G101" s="2460"/>
      <c r="H101" s="2460"/>
      <c r="I101" s="2460"/>
      <c r="J101" s="2455"/>
      <c r="K101" s="2462"/>
      <c r="L101" s="2461"/>
      <c r="M101" s="2461"/>
      <c r="N101" s="2461"/>
      <c r="O101" s="2461"/>
      <c r="P101" s="2461"/>
      <c r="Q101" s="2461"/>
      <c r="R101" s="291" t="str">
        <f>IF(ISBLANK(S101),"",LARGE(R93:R100,1)+1)</f>
        <v/>
      </c>
      <c r="S101" s="292"/>
      <c r="T101" s="293"/>
      <c r="U101" s="293"/>
      <c r="V101" s="293"/>
      <c r="W101" s="293"/>
      <c r="X101" s="293"/>
      <c r="Y101" s="293"/>
      <c r="Z101" s="293"/>
      <c r="AA101" s="293"/>
      <c r="AB101" s="293"/>
      <c r="AC101" s="291" t="str">
        <f>IF(ISBLANK(AD101),"",LARGE(AC93:AC100,1)+1)</f>
        <v/>
      </c>
      <c r="AD101" s="292"/>
      <c r="AE101" s="293"/>
      <c r="AF101" s="293"/>
      <c r="AG101" s="293"/>
      <c r="AH101" s="293"/>
      <c r="AI101" s="293"/>
      <c r="AJ101" s="293"/>
      <c r="AK101" s="293"/>
      <c r="AL101" s="293"/>
      <c r="AM101" s="294"/>
      <c r="AN101" s="3"/>
      <c r="AO101" s="188" t="str">
        <f t="shared" si="56"/>
        <v>►</v>
      </c>
      <c r="AP101" s="5"/>
      <c r="AQ101" s="3"/>
      <c r="AR101" s="176">
        <f t="array" ref="AR101">SUMPRODUCT(LEN(AS101:AY101))</f>
        <v>0</v>
      </c>
      <c r="AS101" s="177"/>
      <c r="AT101" s="178"/>
      <c r="AU101" s="178"/>
      <c r="AV101" s="178"/>
      <c r="AW101" s="178"/>
      <c r="AX101" s="178"/>
      <c r="AY101" s="179"/>
      <c r="AZ101" s="2293"/>
      <c r="BB101" s="2972"/>
      <c r="BC101" s="2972"/>
      <c r="BD101" s="2969"/>
      <c r="BE101" s="2972"/>
      <c r="BF101" s="2946" t="str">
        <f t="shared" si="63"/>
        <v/>
      </c>
      <c r="BG101" s="2950" t="str">
        <f t="shared" si="64"/>
        <v/>
      </c>
      <c r="BH101" s="2951" t="str">
        <f>IF(LEN(TRIM(BM101))&gt;0,MAX(BH29:BH100)+1,"")</f>
        <v/>
      </c>
      <c r="BI101" s="2906" t="str">
        <f>IFERROR(INDEX(BM30:BM299,MATCH(ROW()-ROW(BM30)+1,BH30:BH299,0)),"")</f>
        <v/>
      </c>
      <c r="BJ101" s="2973"/>
      <c r="BK101" s="2972"/>
      <c r="BL101" s="2964"/>
      <c r="BM101" s="2961" t="str">
        <f>IF(OR(BN100="",BL98=""),"",IF(LEN(BN100)&lt;=BL98,BN100,IFERROR(LEFT(BN100,FIND("♦",SUBSTITUTE(LEFT(BN100,BL98+1)," ","♦",LEN(LEFT(BN100,BL98+1))-LEN(SUBSTITUTE(LEFT(BN100,BL98+1)," ",""))))),LEFT(BN100,IFERROR(FIND(" ",BN100)-1,LEN(BN100))))))</f>
        <v/>
      </c>
      <c r="BN101" s="2961" t="str">
        <f t="shared" si="65"/>
        <v/>
      </c>
      <c r="BO101" s="2975"/>
      <c r="BP101" s="2968"/>
      <c r="BQ101" s="2969"/>
      <c r="BR101" s="2293"/>
      <c r="BS101" s="2561" t="s">
        <v>3976</v>
      </c>
      <c r="BT101" s="2558">
        <v>45</v>
      </c>
      <c r="BU101" s="2559" t="str" cm="1">
        <f t="array" ref="BU101">IF(TRIM(BS101)="","&lt; VIDE",IF(SUMPRODUCT((UPPER(TRIM($BS$92:BS101))=UPPER(TRIM(BS101)))*1)&gt;1,"◄ Doublon","Unique"))</f>
        <v>Unique</v>
      </c>
      <c r="BV101" s="192" t="s">
        <v>3678</v>
      </c>
      <c r="BW101" s="2560" t="s">
        <v>3977</v>
      </c>
      <c r="BX101" s="3"/>
      <c r="BY101" s="10">
        <v>1</v>
      </c>
    </row>
    <row r="102" spans="1:77" ht="21" customHeight="1">
      <c r="A102" s="3"/>
      <c r="B102" s="188" t="str">
        <f t="shared" si="62"/>
        <v>A</v>
      </c>
      <c r="C102" s="2460"/>
      <c r="D102" s="2460"/>
      <c r="E102" s="2460"/>
      <c r="F102" s="2460"/>
      <c r="G102" s="2460"/>
      <c r="H102" s="2460"/>
      <c r="I102" s="2460"/>
      <c r="J102" s="2455"/>
      <c r="K102" s="2462"/>
      <c r="L102" s="2461"/>
      <c r="M102" s="2461"/>
      <c r="N102" s="2461"/>
      <c r="O102" s="2461"/>
      <c r="P102" s="2461"/>
      <c r="Q102" s="2461"/>
      <c r="R102" s="291" t="str">
        <f>IF(ISBLANK(S102),"",LARGE(R93:R101,1)+1)</f>
        <v/>
      </c>
      <c r="S102" s="292"/>
      <c r="T102" s="293" t="s">
        <v>3901</v>
      </c>
      <c r="U102" s="293"/>
      <c r="V102" s="293"/>
      <c r="W102" s="293"/>
      <c r="X102" s="293"/>
      <c r="Y102" s="293"/>
      <c r="Z102" s="293"/>
      <c r="AA102" s="293"/>
      <c r="AB102" s="293"/>
      <c r="AC102" s="291" t="str">
        <f>IF(ISBLANK(AD102),"",LARGE(AC93:AC101,1)+1)</f>
        <v/>
      </c>
      <c r="AD102" s="292"/>
      <c r="AE102" s="293"/>
      <c r="AF102" s="293"/>
      <c r="AG102" s="293"/>
      <c r="AH102" s="293"/>
      <c r="AI102" s="293"/>
      <c r="AJ102" s="293"/>
      <c r="AK102" s="293"/>
      <c r="AL102" s="293"/>
      <c r="AM102" s="294"/>
      <c r="AN102" s="3"/>
      <c r="AO102" s="188" t="str">
        <f t="shared" si="56"/>
        <v>A</v>
      </c>
      <c r="AP102" s="5"/>
      <c r="AQ102" s="3"/>
      <c r="AR102" s="176">
        <f t="array" ref="AR102">SUMPRODUCT(LEN(AS102:AY102))</f>
        <v>0</v>
      </c>
      <c r="AS102" s="177"/>
      <c r="AT102" s="178"/>
      <c r="AU102" s="178"/>
      <c r="AV102" s="178"/>
      <c r="AW102" s="178"/>
      <c r="AX102" s="178"/>
      <c r="AY102" s="179"/>
      <c r="AZ102" s="2293"/>
      <c r="BB102" s="2972"/>
      <c r="BC102" s="2972"/>
      <c r="BD102" s="2969"/>
      <c r="BE102" s="2972"/>
      <c r="BF102" s="2946" t="str">
        <f t="shared" si="63"/>
        <v/>
      </c>
      <c r="BG102" s="2950" t="str">
        <f t="shared" si="64"/>
        <v/>
      </c>
      <c r="BH102" s="2951">
        <f>IF(LEN(TRIM(BM102))&gt;0,MAX(BH29:BH101)+1,"")</f>
        <v>18</v>
      </c>
      <c r="BI102" s="2906" t="str">
        <f>IFERROR(INDEX(BM30:BM299,MATCH(ROW()-ROW(BM30)+1,BH30:BH299,0)),"")</f>
        <v/>
      </c>
      <c r="BJ102" s="2973"/>
      <c r="BK102" s="2972"/>
      <c r="BL102" s="2370" t="str">
        <f>(SUBSTITUTE(SUBSTITUTE(BD42,CHAR(13)&amp;CHAR(10)," "),CHAR(10)," "))</f>
        <v>8. Ajoutez les champignons dans la cocotte environ 30 minutes avant la fin de la cuisson.</v>
      </c>
      <c r="BM102" s="2907" t="str">
        <f>IF(OR(BL103="",BL104=""),"",IF(LEN(BL103)&lt;=BL104,BL103,IFERROR(LEFT(BL103,FIND("♦",SUBSTITUTE(LEFT(BL103,BL104+1)," ","♦",LEN(LEFT(BL103,BL104+1))-LEN(SUBSTITUTE(LEFT(BL103,BL104+1)," ",""))))),LEFT(BL103,IFERROR(FIND(" ",BL103)-1,LEN(BL103))))))</f>
        <v>8 Ajoutez les champignons dans la cocotte environ 30 minutes avant la fin de la cuisson</v>
      </c>
      <c r="BN102" s="2908" t="str">
        <f>IF(BM102="","",TRIM(RIGHT(BL103,LEN(BL103)-LEN(BM102))))</f>
        <v/>
      </c>
      <c r="BO102" s="2952" t="str">
        <f>BE42</f>
        <v xml:space="preserve"> ◄ ligne 42</v>
      </c>
      <c r="BP102" s="2968"/>
      <c r="BQ102" s="2969"/>
      <c r="BR102" s="2293"/>
      <c r="BS102" s="2561" t="s">
        <v>3978</v>
      </c>
      <c r="BT102" s="2558">
        <v>51.000000000000007</v>
      </c>
      <c r="BU102" s="2559" t="str" cm="1">
        <f t="array" ref="BU102">IF(TRIM(BS102)="","&lt; VIDE",IF(SUMPRODUCT((UPPER(TRIM($BS$92:BS102))=UPPER(TRIM(BS102)))*1)&gt;1,"◄ Doublon","Unique"))</f>
        <v>Unique</v>
      </c>
      <c r="BV102" s="192" t="s">
        <v>3679</v>
      </c>
      <c r="BW102" s="2560" t="s">
        <v>3970</v>
      </c>
      <c r="BX102" s="3"/>
      <c r="BY102" s="10">
        <v>1</v>
      </c>
    </row>
    <row r="103" spans="1:77" ht="21" customHeight="1">
      <c r="A103" s="3"/>
      <c r="B103" s="188" t="str">
        <f t="shared" si="62"/>
        <v>►</v>
      </c>
      <c r="C103" s="2460"/>
      <c r="D103" s="2460"/>
      <c r="E103" s="2460"/>
      <c r="F103" s="2460"/>
      <c r="G103" s="2460"/>
      <c r="H103" s="2460"/>
      <c r="I103" s="2460"/>
      <c r="J103" s="2455"/>
      <c r="K103" s="2462"/>
      <c r="L103" s="2461"/>
      <c r="M103" s="2461"/>
      <c r="N103" s="2461"/>
      <c r="O103" s="2461"/>
      <c r="P103" s="2461"/>
      <c r="Q103" s="2461"/>
      <c r="R103" s="291" t="str">
        <f>IF(ISBLANK(S103),"",LARGE(R93:R102,1)+1)</f>
        <v/>
      </c>
      <c r="S103" s="292"/>
      <c r="T103" s="293"/>
      <c r="U103" s="293"/>
      <c r="V103" s="293"/>
      <c r="W103" s="293"/>
      <c r="X103" s="293"/>
      <c r="Y103" s="293"/>
      <c r="Z103" s="293"/>
      <c r="AA103" s="293"/>
      <c r="AB103" s="293"/>
      <c r="AC103" s="291" t="str">
        <f>IF(ISBLANK(AD103),"",LARGE(AC93:AC102,1)+1)</f>
        <v/>
      </c>
      <c r="AD103" s="292"/>
      <c r="AE103" s="293"/>
      <c r="AF103" s="293"/>
      <c r="AG103" s="293"/>
      <c r="AH103" s="293"/>
      <c r="AI103" s="293"/>
      <c r="AJ103" s="293"/>
      <c r="AK103" s="293"/>
      <c r="AL103" s="293"/>
      <c r="AM103" s="294"/>
      <c r="AN103" s="3"/>
      <c r="AO103" s="188" t="str">
        <f t="shared" si="56"/>
        <v>►</v>
      </c>
      <c r="AP103" s="5"/>
      <c r="AQ103" s="3"/>
      <c r="AR103" s="176">
        <f t="array" ref="AR103">SUMPRODUCT(LEN(AS103:AY103))</f>
        <v>0</v>
      </c>
      <c r="AS103" s="177"/>
      <c r="AT103" s="178"/>
      <c r="AU103" s="178"/>
      <c r="AV103" s="178"/>
      <c r="AW103" s="178"/>
      <c r="AX103" s="178"/>
      <c r="AY103" s="179"/>
      <c r="AZ103" s="2293"/>
      <c r="BB103" s="2972"/>
      <c r="BC103" s="2972"/>
      <c r="BD103" s="2969"/>
      <c r="BE103" s="2972"/>
      <c r="BF103" s="2946" t="str">
        <f t="shared" si="63"/>
        <v/>
      </c>
      <c r="BG103" s="2950" t="str">
        <f t="shared" si="64"/>
        <v/>
      </c>
      <c r="BH103" s="2951" t="str">
        <f>IF(LEN(TRIM(BM103))&gt;0,MAX(BH29:BH102)+1,"")</f>
        <v/>
      </c>
      <c r="BI103" s="2906" t="str">
        <f>IFERROR(INDEX(BM30:BM299,MATCH(ROW()-ROW(BM30)+1,BH30:BH299,0)),"")</f>
        <v/>
      </c>
      <c r="BJ103" s="2973"/>
      <c r="BK103" s="2972"/>
      <c r="BL103" s="2907" t="str">
        <f>TRIM(SUBSTITUTE(SUBSTITUTE(SUBSTITUTE(SUBSTITUTE(IF(OR(LEFT(BL102,1)="-",LEFT(BL102,1)="="),MID(BL102,2,9999),BL102),CHAR(160)," "),","," "),";"," "),"."," "))</f>
        <v>8 Ajoutez les champignons dans la cocotte environ 30 minutes avant la fin de la cuisson</v>
      </c>
      <c r="BM103" s="2908" t="str">
        <f>IF(OR(BN102="",BL104=""),"",IF(LEN(BN102)&lt;=BL104,BN102,IFERROR(LEFT(BN102,FIND("♦",SUBSTITUTE(LEFT(BN102,BL104+1)," ","♦",LEN(LEFT(BN102,BL104+1))-LEN(SUBSTITUTE(LEFT(BN102,BL104+1)," ",""))))),LEFT(BN102,IFERROR(FIND(" ",BN102)-1,LEN(BN102))))))</f>
        <v/>
      </c>
      <c r="BN103" s="2908" t="str">
        <f>IF(BM103="","",TRIM(RIGHT(BN102,LEN(BN102)-LEN(BM103))))</f>
        <v/>
      </c>
      <c r="BO103" s="2974"/>
      <c r="BP103" s="2968"/>
      <c r="BQ103" s="2969"/>
      <c r="BR103" s="2293"/>
      <c r="BS103" s="2561"/>
      <c r="BT103" s="2558"/>
      <c r="BU103" s="2559" t="str" cm="1">
        <f t="array" ref="BU103">IF(TRIM(BS103)="","&lt; VIDE",IF(SUMPRODUCT((UPPER(TRIM($BS$92:BS103))=UPPER(TRIM(BS103)))*1)&gt;1,"◄ Doublon","Unique"))</f>
        <v>&lt; VIDE</v>
      </c>
      <c r="BV103" s="192" t="s">
        <v>3680</v>
      </c>
      <c r="BW103" s="2560" t="s">
        <v>3979</v>
      </c>
      <c r="BX103" s="3"/>
      <c r="BY103" s="10">
        <v>1</v>
      </c>
    </row>
    <row r="104" spans="1:77" ht="21" customHeight="1">
      <c r="A104" s="3"/>
      <c r="B104" s="188" t="str">
        <f t="shared" si="62"/>
        <v>A</v>
      </c>
      <c r="C104" s="2460"/>
      <c r="D104" s="2454"/>
      <c r="E104" s="2454"/>
      <c r="F104" s="2454"/>
      <c r="G104" s="2454"/>
      <c r="H104" s="2454"/>
      <c r="I104" s="2454"/>
      <c r="J104" s="2455"/>
      <c r="K104" s="2462"/>
      <c r="L104" s="2461"/>
      <c r="M104" s="2461"/>
      <c r="N104" s="2461"/>
      <c r="O104" s="2461"/>
      <c r="P104" s="2461"/>
      <c r="Q104" s="2461"/>
      <c r="R104" s="291" t="str">
        <f>IF(ISBLANK(S104),"",LARGE(R93:R103,1)+1)</f>
        <v/>
      </c>
      <c r="S104" s="292"/>
      <c r="T104" s="293" t="s">
        <v>4343</v>
      </c>
      <c r="U104" s="293"/>
      <c r="V104" s="293"/>
      <c r="W104" s="293"/>
      <c r="X104" s="293"/>
      <c r="Y104" s="293"/>
      <c r="Z104" s="293"/>
      <c r="AA104" s="293"/>
      <c r="AB104" s="293"/>
      <c r="AC104" s="291" t="str">
        <f>IF(ISBLANK(AD104),"",LARGE(AC93:AC103,1)+1)</f>
        <v/>
      </c>
      <c r="AD104" s="292"/>
      <c r="AE104" s="293"/>
      <c r="AF104" s="293"/>
      <c r="AG104" s="293"/>
      <c r="AH104" s="293"/>
      <c r="AI104" s="293"/>
      <c r="AJ104" s="293"/>
      <c r="AK104" s="293"/>
      <c r="AL104" s="293"/>
      <c r="AM104" s="294"/>
      <c r="AN104" s="3"/>
      <c r="AO104" s="188" t="str">
        <f t="shared" si="56"/>
        <v>A</v>
      </c>
      <c r="AP104" s="5"/>
      <c r="AQ104" s="3"/>
      <c r="AR104" s="176">
        <f t="array" ref="AR104">SUMPRODUCT(LEN(AS104:AY104))</f>
        <v>0</v>
      </c>
      <c r="AS104" s="177"/>
      <c r="AT104" s="178"/>
      <c r="AU104" s="178"/>
      <c r="AV104" s="178"/>
      <c r="AW104" s="178"/>
      <c r="AX104" s="178"/>
      <c r="AY104" s="179"/>
      <c r="AZ104" s="2293"/>
      <c r="BB104" s="2972"/>
      <c r="BC104" s="2972"/>
      <c r="BD104" s="2969"/>
      <c r="BE104" s="2972"/>
      <c r="BF104" s="2946" t="str">
        <f t="shared" si="63"/>
        <v/>
      </c>
      <c r="BG104" s="2950" t="str">
        <f t="shared" si="64"/>
        <v/>
      </c>
      <c r="BH104" s="2951" t="str">
        <f>IF(LEN(TRIM(BM104))&gt;0,MAX(BH29:BH103)+1,"")</f>
        <v/>
      </c>
      <c r="BI104" s="2906" t="str">
        <f>IFERROR(INDEX(BM30:BM299,MATCH(ROW()-ROW(BM30)+1,BH30:BH299,0)),"")</f>
        <v/>
      </c>
      <c r="BJ104" s="2973"/>
      <c r="BK104" s="2972"/>
      <c r="BL104" s="2909">
        <f>BI17</f>
        <v>100</v>
      </c>
      <c r="BM104" s="2908" t="str">
        <f>IF(OR(BN103="",BL104=""),"",IF(LEN(BN103)&lt;=BL104,BN103,IFERROR(LEFT(BN103,FIND("♦",SUBSTITUTE(LEFT(BN103,BL104+1)," ","♦",LEN(LEFT(BN103,BL104+1))-LEN(SUBSTITUTE(LEFT(BN103,BL104+1)," ",""))))),LEFT(BN103,IFERROR(FIND(" ",BN103)-1,LEN(BN103))))))</f>
        <v/>
      </c>
      <c r="BN104" s="2908" t="str">
        <f t="shared" ref="BN104:BN107" si="66">IF(BM104="","",TRIM(RIGHT(BN103,LEN(BN103)-LEN(BM104))))</f>
        <v/>
      </c>
      <c r="BO104" s="2974"/>
      <c r="BP104" s="2968"/>
      <c r="BQ104" s="2969"/>
      <c r="BR104" s="2293"/>
      <c r="BS104" s="2562" t="s">
        <v>3975</v>
      </c>
      <c r="BT104" s="2563" t="s">
        <v>3980</v>
      </c>
      <c r="BU104" s="2559" t="str" cm="1">
        <f t="array" ref="BU104">IF(TRIM(BS104)="","&lt; VIDE",IF(SUMPRODUCT((UPPER(TRIM($BS$92:BS104))=UPPER(TRIM(BS104)))*1)&gt;1,"◄ Doublon","Unique"))</f>
        <v>◄ Doublon</v>
      </c>
      <c r="BV104" s="192" t="s">
        <v>3681</v>
      </c>
      <c r="BW104" s="2560" t="s">
        <v>3981</v>
      </c>
      <c r="BX104" s="3"/>
      <c r="BY104" s="10">
        <v>1</v>
      </c>
    </row>
    <row r="105" spans="1:77" ht="21" customHeight="1">
      <c r="A105" s="3"/>
      <c r="B105" s="188" t="str">
        <f t="shared" si="62"/>
        <v>►</v>
      </c>
      <c r="C105" s="2460"/>
      <c r="D105" s="2454"/>
      <c r="E105" s="2454"/>
      <c r="F105" s="2454"/>
      <c r="G105" s="2454"/>
      <c r="H105" s="2454"/>
      <c r="I105" s="2454"/>
      <c r="J105" s="2455"/>
      <c r="K105" s="2462"/>
      <c r="L105" s="2461"/>
      <c r="M105" s="2461"/>
      <c r="N105" s="2461"/>
      <c r="O105" s="2461"/>
      <c r="P105" s="2461"/>
      <c r="Q105" s="2461"/>
      <c r="R105" s="291" t="str">
        <f>IF(ISBLANK(S105),"",LARGE(R93:R104,1)+1)</f>
        <v/>
      </c>
      <c r="S105" s="292"/>
      <c r="T105" s="293"/>
      <c r="U105" s="293"/>
      <c r="V105" s="293"/>
      <c r="W105" s="293"/>
      <c r="X105" s="293"/>
      <c r="Y105" s="293"/>
      <c r="Z105" s="293"/>
      <c r="AA105" s="293"/>
      <c r="AB105" s="293"/>
      <c r="AC105" s="291" t="str">
        <f>IF(ISBLANK(AD105),"",LARGE(AC93:AC104,1)+1)</f>
        <v/>
      </c>
      <c r="AD105" s="292"/>
      <c r="AE105" s="293"/>
      <c r="AF105" s="293"/>
      <c r="AG105" s="293"/>
      <c r="AH105" s="293"/>
      <c r="AI105" s="293"/>
      <c r="AJ105" s="293"/>
      <c r="AK105" s="293"/>
      <c r="AL105" s="293"/>
      <c r="AM105" s="294"/>
      <c r="AN105" s="3"/>
      <c r="AO105" s="188" t="str">
        <f t="shared" si="56"/>
        <v>►</v>
      </c>
      <c r="AP105" s="5"/>
      <c r="AQ105" s="3"/>
      <c r="AR105" s="176">
        <f t="array" ref="AR105">SUMPRODUCT(LEN(AS105:AY105))</f>
        <v>0</v>
      </c>
      <c r="AS105" s="177"/>
      <c r="AT105" s="178"/>
      <c r="AU105" s="178"/>
      <c r="AV105" s="178"/>
      <c r="AW105" s="178"/>
      <c r="AX105" s="178"/>
      <c r="AY105" s="179"/>
      <c r="AZ105" s="2293"/>
      <c r="BD105" s="2969"/>
      <c r="BF105" s="2946" t="str">
        <f t="shared" si="63"/>
        <v/>
      </c>
      <c r="BG105" s="2950" t="str">
        <f t="shared" si="64"/>
        <v/>
      </c>
      <c r="BH105" s="2951" t="str">
        <f>IF(LEN(TRIM(BM105))&gt;0,MAX(BH29:BH104)+1,"")</f>
        <v/>
      </c>
      <c r="BI105" s="2906" t="str">
        <f>IFERROR(INDEX(BM30:BM299,MATCH(ROW()-ROW(BM30)+1,BH30:BH299,0)),"")</f>
        <v/>
      </c>
      <c r="BJ105" s="336"/>
      <c r="BL105" s="2907"/>
      <c r="BM105" s="2908" t="str">
        <f>IF(OR(BN104="",BL104=""),"",IF(LEN(BN104)&lt;=BL104,BN104,IFERROR(LEFT(BN104,FIND("♦",SUBSTITUTE(LEFT(BN104,BL104+1)," ","♦",LEN(LEFT(BN104,BL104+1))-LEN(SUBSTITUTE(LEFT(BN104,BL104+1)," ",""))))),LEFT(BN104,IFERROR(FIND(" ",BN104)-1,LEN(BN104))))))</f>
        <v/>
      </c>
      <c r="BN105" s="2908" t="str">
        <f t="shared" si="66"/>
        <v/>
      </c>
      <c r="BO105" s="2974"/>
      <c r="BP105" s="2968"/>
      <c r="BQ105" s="2969"/>
      <c r="BR105" s="2293"/>
      <c r="BS105" s="2557"/>
      <c r="BT105" s="2558"/>
      <c r="BU105" s="2559" t="str" cm="1">
        <f t="array" ref="BU105">IF(TRIM(BS105)="","&lt; VIDE",IF(SUMPRODUCT((UPPER(TRIM($BS$92:BS105))=UPPER(TRIM(BS105)))*1)&gt;1,"◄ Doublon","Unique"))</f>
        <v>&lt; VIDE</v>
      </c>
      <c r="BV105" s="192" t="s">
        <v>3682</v>
      </c>
      <c r="BW105" s="2560" t="s">
        <v>3646</v>
      </c>
      <c r="BX105" s="3"/>
      <c r="BY105" s="10">
        <v>1</v>
      </c>
    </row>
    <row r="106" spans="1:77" ht="21" customHeight="1">
      <c r="A106" s="3"/>
      <c r="B106" s="188" t="str">
        <f t="shared" si="62"/>
        <v>►</v>
      </c>
      <c r="C106" s="2460"/>
      <c r="D106" s="2454"/>
      <c r="E106" s="2454"/>
      <c r="F106" s="2454"/>
      <c r="G106" s="2454"/>
      <c r="H106" s="2454"/>
      <c r="I106" s="2454"/>
      <c r="J106" s="2455"/>
      <c r="K106" s="2462"/>
      <c r="L106" s="2461"/>
      <c r="M106" s="2461"/>
      <c r="N106" s="2461"/>
      <c r="O106" s="2461"/>
      <c r="P106" s="2461"/>
      <c r="Q106" s="2461"/>
      <c r="R106" s="291" t="str">
        <f>IF(ISBLANK(S106),"",LARGE(R93:R105,1)+1)</f>
        <v/>
      </c>
      <c r="S106" s="292"/>
      <c r="T106" s="293"/>
      <c r="U106" s="293"/>
      <c r="V106" s="293"/>
      <c r="W106" s="293"/>
      <c r="X106" s="293"/>
      <c r="Y106" s="293"/>
      <c r="Z106" s="293"/>
      <c r="AA106" s="293"/>
      <c r="AB106" s="293"/>
      <c r="AC106" s="291" t="str">
        <f>IF(ISBLANK(AD106),"",LARGE(AC93:AC105,1)+1)</f>
        <v/>
      </c>
      <c r="AD106" s="292"/>
      <c r="AE106" s="293"/>
      <c r="AF106" s="293"/>
      <c r="AG106" s="293"/>
      <c r="AH106" s="293"/>
      <c r="AI106" s="293"/>
      <c r="AJ106" s="293"/>
      <c r="AK106" s="293"/>
      <c r="AL106" s="293"/>
      <c r="AM106" s="294"/>
      <c r="AN106" s="3"/>
      <c r="AO106" s="188" t="str">
        <f t="shared" si="56"/>
        <v>►</v>
      </c>
      <c r="AP106" s="5"/>
      <c r="AQ106" s="3"/>
      <c r="AR106" s="176">
        <f t="array" ref="AR106">SUMPRODUCT(LEN(AS106:AY106))</f>
        <v>0</v>
      </c>
      <c r="AS106" s="177"/>
      <c r="AT106" s="178"/>
      <c r="AU106" s="178"/>
      <c r="AV106" s="178"/>
      <c r="AW106" s="178"/>
      <c r="AX106" s="178"/>
      <c r="AY106" s="179"/>
      <c r="AZ106" s="2293"/>
      <c r="BD106" s="2969"/>
      <c r="BF106" s="2946" t="str">
        <f t="shared" si="63"/>
        <v/>
      </c>
      <c r="BG106" s="2950" t="str">
        <f t="shared" si="64"/>
        <v/>
      </c>
      <c r="BH106" s="2951" t="str">
        <f>IF(LEN(TRIM(BM106))&gt;0,MAX(BH29:BH105)+1,"")</f>
        <v/>
      </c>
      <c r="BI106" s="2906" t="str">
        <f>IFERROR(INDEX(BM30:BM299,MATCH(ROW()-ROW(BM30)+1,BH30:BH299,0)),"")</f>
        <v/>
      </c>
      <c r="BJ106" s="336"/>
      <c r="BL106" s="2958"/>
      <c r="BM106" s="2908" t="str">
        <f>IF(OR(BN105="",BL104=""),"",IF(LEN(BN105)&lt;=BL104,BN105,IFERROR(LEFT(BN105,FIND("♦",SUBSTITUTE(LEFT(BN105,BL104+1)," ","♦",LEN(LEFT(BN105,BL104+1))-LEN(SUBSTITUTE(LEFT(BN105,BL104+1)," ",""))))),LEFT(BN105,IFERROR(FIND(" ",BN105)-1,LEN(BN105))))))</f>
        <v/>
      </c>
      <c r="BN106" s="2908" t="str">
        <f t="shared" si="66"/>
        <v/>
      </c>
      <c r="BO106" s="2974"/>
      <c r="BP106" s="2968"/>
      <c r="BQ106" s="2969"/>
      <c r="BR106" s="2293"/>
      <c r="BS106" s="2557" t="s">
        <v>3982</v>
      </c>
      <c r="BT106" s="2558"/>
      <c r="BU106" s="2559" t="str" cm="1">
        <f t="array" ref="BU106">IF(TRIM(BS106)="","&lt; VIDE",IF(SUMPRODUCT((UPPER(TRIM($BS$92:BS106))=UPPER(TRIM(BS106)))*1)&gt;1,"◄ Doublon","Unique"))</f>
        <v>Unique</v>
      </c>
      <c r="BV106" s="192" t="s">
        <v>3683</v>
      </c>
      <c r="BW106" s="2560" t="s">
        <v>3983</v>
      </c>
      <c r="BX106" s="3"/>
      <c r="BY106" s="10">
        <v>1</v>
      </c>
    </row>
    <row r="107" spans="1:77" ht="21" customHeight="1">
      <c r="A107" s="3"/>
      <c r="B107" s="188" t="str">
        <f t="shared" si="62"/>
        <v>►</v>
      </c>
      <c r="C107" s="2460"/>
      <c r="D107" s="2454"/>
      <c r="E107" s="2454"/>
      <c r="F107" s="2454"/>
      <c r="G107" s="2454"/>
      <c r="H107" s="2454"/>
      <c r="I107" s="2454"/>
      <c r="J107" s="2455"/>
      <c r="K107" s="2462"/>
      <c r="L107" s="2461"/>
      <c r="M107" s="2461"/>
      <c r="N107" s="2461"/>
      <c r="O107" s="2461"/>
      <c r="P107" s="2461"/>
      <c r="Q107" s="2461"/>
      <c r="R107" s="291" t="str">
        <f>IF(ISBLANK(S107),"",LARGE(R93:R106,1)+1)</f>
        <v/>
      </c>
      <c r="S107" s="292"/>
      <c r="T107" s="293"/>
      <c r="U107" s="293"/>
      <c r="V107" s="293"/>
      <c r="W107" s="293"/>
      <c r="X107" s="293"/>
      <c r="Y107" s="293"/>
      <c r="Z107" s="293"/>
      <c r="AA107" s="293"/>
      <c r="AB107" s="293"/>
      <c r="AC107" s="291" t="str">
        <f>IF(ISBLANK(AD107),"",LARGE(AC93:AC106,1)+1)</f>
        <v/>
      </c>
      <c r="AD107" s="292"/>
      <c r="AE107" s="293"/>
      <c r="AF107" s="293"/>
      <c r="AG107" s="293"/>
      <c r="AH107" s="293"/>
      <c r="AI107" s="293"/>
      <c r="AJ107" s="293"/>
      <c r="AK107" s="293"/>
      <c r="AL107" s="293"/>
      <c r="AM107" s="294"/>
      <c r="AN107" s="3"/>
      <c r="AO107" s="188" t="str">
        <f t="shared" si="56"/>
        <v>►</v>
      </c>
      <c r="AP107" s="5"/>
      <c r="AQ107" s="3"/>
      <c r="AR107" s="176">
        <f t="array" ref="AR107">SUMPRODUCT(LEN(AS107:AY107))</f>
        <v>0</v>
      </c>
      <c r="AS107" s="177"/>
      <c r="AT107" s="178"/>
      <c r="AU107" s="178"/>
      <c r="AV107" s="178"/>
      <c r="AW107" s="178"/>
      <c r="AX107" s="178"/>
      <c r="AY107" s="179"/>
      <c r="AZ107" s="2293"/>
      <c r="BD107" s="2969"/>
      <c r="BF107" s="2946" t="str">
        <f t="shared" si="63"/>
        <v/>
      </c>
      <c r="BG107" s="2950" t="str">
        <f t="shared" si="64"/>
        <v/>
      </c>
      <c r="BH107" s="2951" t="str">
        <f>IF(LEN(TRIM(BM107))&gt;0,MAX(BH29:BH106)+1,"")</f>
        <v/>
      </c>
      <c r="BI107" s="2906" t="str">
        <f>IFERROR(INDEX(BM30:BM299,MATCH(ROW()-ROW(BM30)+1,BH30:BH299,0)),"")</f>
        <v/>
      </c>
      <c r="BJ107" s="336"/>
      <c r="BL107" s="2959"/>
      <c r="BM107" s="2908" t="str">
        <f>IF(OR(BN106="",BL104=""),"",IF(LEN(BN106)&lt;=BL104,BN106,IFERROR(LEFT(BN106,FIND("♦",SUBSTITUTE(LEFT(BN106,BL104+1)," ","♦",LEN(LEFT(BN106,BL104+1))-LEN(SUBSTITUTE(LEFT(BN106,BL104+1)," ",""))))),LEFT(BN106,IFERROR(FIND(" ",BN106)-1,LEN(BN106))))))</f>
        <v/>
      </c>
      <c r="BN107" s="2908" t="str">
        <f t="shared" si="66"/>
        <v/>
      </c>
      <c r="BO107" s="2974"/>
      <c r="BP107" s="2968"/>
      <c r="BQ107" s="2969"/>
      <c r="BR107" s="2293"/>
      <c r="BS107" s="2564" t="s">
        <v>3984</v>
      </c>
      <c r="BT107" s="2558"/>
      <c r="BU107" s="2559" t="str" cm="1">
        <f t="array" ref="BU107">IF(TRIM(BS107)="","&lt; VIDE",IF(SUMPRODUCT((UPPER(TRIM($BS$92:BS107))=UPPER(TRIM(BS107)))*1)&gt;1,"◄ Doublon","Unique"))</f>
        <v>Unique</v>
      </c>
      <c r="BV107" s="192" t="s">
        <v>3684</v>
      </c>
      <c r="BW107" s="2560" t="s">
        <v>3985</v>
      </c>
      <c r="BX107" s="3"/>
      <c r="BY107" s="10">
        <v>1</v>
      </c>
    </row>
    <row r="108" spans="1:77" ht="21" customHeight="1">
      <c r="A108" s="3"/>
      <c r="B108" s="188" t="str">
        <f t="shared" si="62"/>
        <v>►</v>
      </c>
      <c r="C108" s="2460"/>
      <c r="D108" s="2461"/>
      <c r="E108" s="2461"/>
      <c r="F108" s="2461"/>
      <c r="G108" s="2461"/>
      <c r="H108" s="2461"/>
      <c r="I108" s="2461"/>
      <c r="J108" s="2461"/>
      <c r="K108" s="2461"/>
      <c r="L108" s="2461"/>
      <c r="M108" s="2461"/>
      <c r="N108" s="2461"/>
      <c r="O108" s="2461"/>
      <c r="P108" s="2461"/>
      <c r="Q108" s="2461"/>
      <c r="R108" s="291" t="str">
        <f>IF(ISBLANK(S108),"",LARGE(R93:R107,1)+1)</f>
        <v/>
      </c>
      <c r="S108" s="292"/>
      <c r="T108" s="293"/>
      <c r="U108" s="293"/>
      <c r="V108" s="293"/>
      <c r="W108" s="293"/>
      <c r="X108" s="293"/>
      <c r="Y108" s="293"/>
      <c r="Z108" s="293"/>
      <c r="AA108" s="293"/>
      <c r="AB108" s="293"/>
      <c r="AC108" s="291" t="str">
        <f>IF(ISBLANK(AD108),"",LARGE(AC93:AC107,1)+1)</f>
        <v/>
      </c>
      <c r="AD108" s="292"/>
      <c r="AE108" s="293"/>
      <c r="AF108" s="293"/>
      <c r="AG108" s="293"/>
      <c r="AH108" s="293"/>
      <c r="AI108" s="293"/>
      <c r="AJ108" s="293"/>
      <c r="AK108" s="293"/>
      <c r="AL108" s="293"/>
      <c r="AM108" s="294"/>
      <c r="AN108" s="3"/>
      <c r="AO108" s="188" t="str">
        <f t="shared" si="56"/>
        <v>►</v>
      </c>
      <c r="AP108" s="5"/>
      <c r="AQ108" s="3"/>
      <c r="AR108" s="176">
        <f t="array" ref="AR108">SUMPRODUCT(LEN(AS108:AY108))</f>
        <v>0</v>
      </c>
      <c r="AS108" s="177"/>
      <c r="AT108" s="178"/>
      <c r="AU108" s="178"/>
      <c r="AV108" s="178"/>
      <c r="AW108" s="178"/>
      <c r="AX108" s="178"/>
      <c r="AY108" s="179"/>
      <c r="AZ108" s="2293"/>
      <c r="BD108" s="2969"/>
      <c r="BF108" s="2946" t="str">
        <f t="shared" si="63"/>
        <v/>
      </c>
      <c r="BG108" s="2950" t="str">
        <f t="shared" si="64"/>
        <v/>
      </c>
      <c r="BH108" s="2951">
        <f>IF(LEN(TRIM(BM108))&gt;0,MAX(BH29:BH107)+1,"")</f>
        <v>19</v>
      </c>
      <c r="BI108" s="2906" t="str">
        <f>IFERROR(INDEX(BM30:BM299,MATCH(ROW()-ROW(BM30)+1,BH30:BH299,0)),"")</f>
        <v/>
      </c>
      <c r="BJ108" s="336"/>
      <c r="BL108" s="2370" t="str">
        <f>(SUBSTITUTE(SUBSTITUTE(BD43,CHAR(13)&amp;CHAR(10)," "),CHAR(10)," "))</f>
        <v>9. Servez le bœuf bourguignon bien chaud accompagné de pommes de terre, de pâtes ou de riz.</v>
      </c>
      <c r="BM108" s="2960" t="str">
        <f>IF(OR(BL109="",BL110=""),"",IF(LEN(BL109)&lt;=BL110,BL109,IFERROR(LEFT(BL109,FIND("♦",SUBSTITUTE(LEFT(BL109,BL110+1)," ","♦",LEN(LEFT(BL109,BL110+1))-LEN(SUBSTITUTE(LEFT(BL109,BL110+1)," ",""))))),LEFT(BL109,IFERROR(FIND(" ",BL109)-1,LEN(BL109))))))</f>
        <v>9 Servez le bœuf bourguignon bien chaud accompagné de pommes de terre de pâtes ou de riz</v>
      </c>
      <c r="BN108" s="2961" t="str">
        <f>IF(BM108="","",TRIM(RIGHT(BL109,LEN(BL109)-LEN(BM108))))</f>
        <v/>
      </c>
      <c r="BO108" s="2952" t="str">
        <f>BE43</f>
        <v xml:space="preserve"> ◄ ligne 43</v>
      </c>
      <c r="BP108" s="2968"/>
      <c r="BQ108" s="2969"/>
      <c r="BR108" s="2293"/>
      <c r="BS108" s="2561" t="s">
        <v>3986</v>
      </c>
      <c r="BT108" s="2558"/>
      <c r="BU108" s="2559" t="str" cm="1">
        <f t="array" ref="BU108">IF(TRIM(BS108)="","&lt; VIDE",IF(SUMPRODUCT((UPPER(TRIM($BS$92:BS108))=UPPER(TRIM(BS108)))*1)&gt;1,"◄ Doublon","Unique"))</f>
        <v>Unique</v>
      </c>
      <c r="BV108" s="192" t="s">
        <v>3685</v>
      </c>
      <c r="BW108" s="2560" t="s">
        <v>3987</v>
      </c>
      <c r="BX108" s="3"/>
      <c r="BY108" s="10">
        <v>1</v>
      </c>
    </row>
    <row r="109" spans="1:77" ht="21" customHeight="1">
      <c r="A109" s="3"/>
      <c r="B109" s="188" t="str">
        <f t="shared" si="62"/>
        <v>►</v>
      </c>
      <c r="C109" s="2460"/>
      <c r="D109" s="2461"/>
      <c r="E109" s="2461"/>
      <c r="F109" s="2461"/>
      <c r="G109" s="2461"/>
      <c r="H109" s="2461"/>
      <c r="I109" s="2461"/>
      <c r="J109" s="2461"/>
      <c r="K109" s="2461"/>
      <c r="L109" s="2461"/>
      <c r="M109" s="2461"/>
      <c r="N109" s="2461"/>
      <c r="O109" s="2461"/>
      <c r="P109" s="2461"/>
      <c r="Q109" s="2461"/>
      <c r="R109" s="291" t="str">
        <f>IF(ISBLANK(S109),"",LARGE(R93:R108,1)+1)</f>
        <v/>
      </c>
      <c r="S109" s="292"/>
      <c r="T109" s="293"/>
      <c r="U109" s="293"/>
      <c r="V109" s="293"/>
      <c r="W109" s="293"/>
      <c r="X109" s="293"/>
      <c r="Y109" s="293"/>
      <c r="Z109" s="293"/>
      <c r="AA109" s="293"/>
      <c r="AB109" s="293"/>
      <c r="AC109" s="291" t="str">
        <f>IF(ISBLANK(AD109),"",LARGE(AC93:AC108,1)+1)</f>
        <v/>
      </c>
      <c r="AD109" s="292"/>
      <c r="AE109" s="293"/>
      <c r="AF109" s="293"/>
      <c r="AG109" s="293"/>
      <c r="AH109" s="293"/>
      <c r="AI109" s="293"/>
      <c r="AJ109" s="293"/>
      <c r="AK109" s="293"/>
      <c r="AL109" s="293"/>
      <c r="AM109" s="294"/>
      <c r="AN109" s="3"/>
      <c r="AO109" s="188" t="str">
        <f t="shared" si="56"/>
        <v>►</v>
      </c>
      <c r="AP109" s="5"/>
      <c r="AQ109" s="3"/>
      <c r="AR109" s="176">
        <f t="array" ref="AR109">SUMPRODUCT(LEN(AS109:AY109))</f>
        <v>0</v>
      </c>
      <c r="AS109" s="177"/>
      <c r="AT109" s="178"/>
      <c r="AU109" s="178"/>
      <c r="AV109" s="178"/>
      <c r="AW109" s="178"/>
      <c r="AX109" s="178"/>
      <c r="AY109" s="179"/>
      <c r="AZ109" s="3"/>
      <c r="BD109" s="2969"/>
      <c r="BF109" s="2946" t="str">
        <f t="shared" si="63"/>
        <v/>
      </c>
      <c r="BG109" s="2950" t="str">
        <f t="shared" si="64"/>
        <v/>
      </c>
      <c r="BH109" s="2951" t="str">
        <f>IF(LEN(TRIM(BM109))&gt;0,MAX(BH29:BH108)+1,"")</f>
        <v/>
      </c>
      <c r="BI109" s="2906" t="str">
        <f>IFERROR(INDEX(BM30:BM299,MATCH(ROW()-ROW(BM30)+1,BH30:BH299,0)),"")</f>
        <v/>
      </c>
      <c r="BJ109" s="336"/>
      <c r="BL109" s="2960" t="str">
        <f>TRIM(SUBSTITUTE(SUBSTITUTE(SUBSTITUTE(SUBSTITUTE(IF(OR(LEFT(BL108,1)="-",LEFT(BL108,1)="="),MID(BL108,2,9999),BL108),CHAR(160)," "),","," "),";"," "),"."," "))</f>
        <v>9 Servez le bœuf bourguignon bien chaud accompagné de pommes de terre de pâtes ou de riz</v>
      </c>
      <c r="BM109" s="2961" t="str">
        <f>IF(OR(BN108="",BL110=""),"",IF(LEN(BN108)&lt;=BL110,BN108,IFERROR(LEFT(BN108,FIND("♦",SUBSTITUTE(LEFT(BN108,BL110+1)," ","♦",LEN(LEFT(BN108,BL110+1))-LEN(SUBSTITUTE(LEFT(BN108,BL110+1)," ",""))))),LEFT(BN108,IFERROR(FIND(" ",BN108)-1,LEN(BN108))))))</f>
        <v/>
      </c>
      <c r="BN109" s="2961" t="str">
        <f>IF(BM109="","",TRIM(RIGHT(BN108,LEN(BN108)-LEN(BM109))))</f>
        <v/>
      </c>
      <c r="BO109" s="2975"/>
      <c r="BP109" s="2968"/>
      <c r="BQ109" s="2969"/>
      <c r="BR109" s="3"/>
      <c r="BS109" s="2561" t="s">
        <v>3644</v>
      </c>
      <c r="BT109" s="2558"/>
      <c r="BU109" s="2559" t="str" cm="1">
        <f t="array" ref="BU109">IF(TRIM(BS109)="","&lt; VIDE",IF(SUMPRODUCT((UPPER(TRIM($BS$92:BS109))=UPPER(TRIM(BS109)))*1)&gt;1,"◄ Doublon","Unique"))</f>
        <v>Unique</v>
      </c>
      <c r="BV109" s="192" t="s">
        <v>3686</v>
      </c>
      <c r="BW109" s="2560" t="s">
        <v>3988</v>
      </c>
      <c r="BX109" s="3"/>
      <c r="BY109" s="10">
        <v>1</v>
      </c>
    </row>
    <row r="110" spans="1:77" ht="21" customHeight="1">
      <c r="A110" s="3"/>
      <c r="B110" s="188" t="str">
        <f t="shared" si="62"/>
        <v>►</v>
      </c>
      <c r="C110" s="2460"/>
      <c r="D110" s="2460"/>
      <c r="E110" s="2460"/>
      <c r="F110" s="2460"/>
      <c r="G110" s="2460"/>
      <c r="H110" s="2460"/>
      <c r="I110" s="2460"/>
      <c r="J110" s="2455"/>
      <c r="K110" s="2462"/>
      <c r="L110" s="2461"/>
      <c r="M110" s="2461"/>
      <c r="N110" s="2461"/>
      <c r="O110" s="2461"/>
      <c r="P110" s="2461"/>
      <c r="Q110" s="2461"/>
      <c r="R110" s="291" t="str">
        <f>IF(ISBLANK(S110),"",LARGE(R93:R109,1)+1)</f>
        <v/>
      </c>
      <c r="S110" s="292"/>
      <c r="T110" s="293"/>
      <c r="U110" s="293"/>
      <c r="V110" s="293"/>
      <c r="W110" s="293"/>
      <c r="X110" s="293"/>
      <c r="Y110" s="293"/>
      <c r="Z110" s="293"/>
      <c r="AA110" s="293"/>
      <c r="AB110" s="293"/>
      <c r="AC110" s="291" t="str">
        <f>IF(ISBLANK(AD110),"",LARGE(AC93:AC109,1)+1)</f>
        <v/>
      </c>
      <c r="AD110" s="292"/>
      <c r="AE110" s="293"/>
      <c r="AF110" s="293"/>
      <c r="AG110" s="293"/>
      <c r="AH110" s="293"/>
      <c r="AI110" s="293"/>
      <c r="AJ110" s="293"/>
      <c r="AK110" s="293"/>
      <c r="AL110" s="293"/>
      <c r="AM110" s="294"/>
      <c r="AN110" s="3"/>
      <c r="AO110" s="188" t="str">
        <f t="shared" si="56"/>
        <v>►</v>
      </c>
      <c r="AP110" s="5"/>
      <c r="AQ110" s="3"/>
      <c r="AR110" s="176">
        <f t="array" ref="AR110">SUMPRODUCT(LEN(AS110:AY110))</f>
        <v>0</v>
      </c>
      <c r="AS110" s="177"/>
      <c r="AT110" s="178"/>
      <c r="AU110" s="178"/>
      <c r="AV110" s="178"/>
      <c r="AW110" s="178"/>
      <c r="AX110" s="178"/>
      <c r="AY110" s="179"/>
      <c r="AZ110" s="3"/>
      <c r="BD110" s="2969"/>
      <c r="BF110" s="2946" t="str">
        <f t="shared" si="63"/>
        <v/>
      </c>
      <c r="BG110" s="2950" t="str">
        <f t="shared" si="64"/>
        <v/>
      </c>
      <c r="BH110" s="2951" t="str">
        <f>IF(LEN(TRIM(BM110))&gt;0,MAX(BH29:BH109)+1,"")</f>
        <v/>
      </c>
      <c r="BI110" s="2906" t="str">
        <f>IFERROR(INDEX(BM30:BM299,MATCH(ROW()-ROW(BM30)+1,BH30:BH299,0)),"")</f>
        <v/>
      </c>
      <c r="BJ110" s="336"/>
      <c r="BL110" s="2909">
        <f>BI17</f>
        <v>100</v>
      </c>
      <c r="BM110" s="2961" t="str">
        <f>IF(OR(BN109="",BL110=""),"",IF(LEN(BN109)&lt;=BL110,BN109,IFERROR(LEFT(BN109,FIND("♦",SUBSTITUTE(LEFT(BN109,BL110+1)," ","♦",LEN(LEFT(BN109,BL110+1))-LEN(SUBSTITUTE(LEFT(BN109,BL110+1)," ",""))))),LEFT(BN109,IFERROR(FIND(" ",BN109)-1,LEN(BN109))))))</f>
        <v/>
      </c>
      <c r="BN110" s="2961" t="str">
        <f t="shared" ref="BN110:BN113" si="67">IF(BM110="","",TRIM(RIGHT(BN109,LEN(BN109)-LEN(BM110))))</f>
        <v/>
      </c>
      <c r="BO110" s="2975"/>
      <c r="BP110" s="2968"/>
      <c r="BQ110" s="2969"/>
      <c r="BR110" s="3"/>
      <c r="BS110" s="2561" t="s">
        <v>3989</v>
      </c>
      <c r="BT110" s="2558"/>
      <c r="BU110" s="2559" t="str" cm="1">
        <f t="array" ref="BU110">IF(TRIM(BS110)="","&lt; VIDE",IF(SUMPRODUCT((UPPER(TRIM($BS$92:BS110))=UPPER(TRIM(BS110)))*1)&gt;1,"◄ Doublon","Unique"))</f>
        <v>Unique</v>
      </c>
      <c r="BV110" s="192" t="s">
        <v>3687</v>
      </c>
      <c r="BW110" s="2560" t="s">
        <v>3990</v>
      </c>
      <c r="BX110" s="3"/>
      <c r="BY110" s="10">
        <v>1</v>
      </c>
    </row>
    <row r="111" spans="1:77" ht="21" customHeight="1">
      <c r="A111" s="3"/>
      <c r="B111" s="188" t="str">
        <f t="shared" si="62"/>
        <v>►</v>
      </c>
      <c r="C111" s="2460"/>
      <c r="D111" s="2460"/>
      <c r="E111" s="2460"/>
      <c r="F111" s="2460"/>
      <c r="G111" s="2460"/>
      <c r="H111" s="2460"/>
      <c r="I111" s="2460"/>
      <c r="J111" s="2455"/>
      <c r="K111" s="2462"/>
      <c r="L111" s="2461"/>
      <c r="M111" s="2461"/>
      <c r="N111" s="2461"/>
      <c r="O111" s="2461"/>
      <c r="P111" s="2461"/>
      <c r="Q111" s="2461"/>
      <c r="R111" s="291" t="str">
        <f>IF(ISBLANK(S111),"",LARGE(R93:R110,1)+1)</f>
        <v/>
      </c>
      <c r="S111" s="292"/>
      <c r="T111" s="293"/>
      <c r="U111" s="293"/>
      <c r="V111" s="293"/>
      <c r="W111" s="293"/>
      <c r="X111" s="293"/>
      <c r="Y111" s="293"/>
      <c r="Z111" s="293"/>
      <c r="AA111" s="293"/>
      <c r="AB111" s="293"/>
      <c r="AC111" s="291" t="str">
        <f>IF(ISBLANK(AD111),"",LARGE(AC93:AC110,1)+1)</f>
        <v/>
      </c>
      <c r="AD111" s="292"/>
      <c r="AE111" s="293"/>
      <c r="AF111" s="293"/>
      <c r="AG111" s="293"/>
      <c r="AH111" s="293"/>
      <c r="AI111" s="293"/>
      <c r="AJ111" s="293"/>
      <c r="AK111" s="293"/>
      <c r="AL111" s="293"/>
      <c r="AM111" s="294"/>
      <c r="AN111" s="3"/>
      <c r="AO111" s="188" t="str">
        <f t="shared" si="56"/>
        <v>►</v>
      </c>
      <c r="AP111" s="5"/>
      <c r="AQ111" s="3"/>
      <c r="AR111" s="176">
        <f t="array" ref="AR111">SUMPRODUCT(LEN(AS111:AY111))</f>
        <v>0</v>
      </c>
      <c r="AS111" s="177"/>
      <c r="AT111" s="178"/>
      <c r="AU111" s="178"/>
      <c r="AV111" s="178"/>
      <c r="AW111" s="178"/>
      <c r="AX111" s="178"/>
      <c r="AY111" s="179"/>
      <c r="BD111" s="2969"/>
      <c r="BF111" s="2946" t="str">
        <f t="shared" si="63"/>
        <v/>
      </c>
      <c r="BG111" s="2950" t="str">
        <f t="shared" si="64"/>
        <v/>
      </c>
      <c r="BH111" s="2951" t="str">
        <f>IF(LEN(TRIM(BM111))&gt;0,MAX(BH29:BH110)+1,"")</f>
        <v/>
      </c>
      <c r="BI111" s="2906" t="str">
        <f>IFERROR(INDEX(BM30:BM299,MATCH(ROW()-ROW(BM30)+1,BH30:BH299,0)),"")</f>
        <v/>
      </c>
      <c r="BJ111" s="336"/>
      <c r="BL111" s="2960"/>
      <c r="BM111" s="2961" t="str">
        <f>IF(OR(BN110="",BL110=""),"",IF(LEN(BN110)&lt;=BL110,BN110,IFERROR(LEFT(BN110,FIND("♦",SUBSTITUTE(LEFT(BN110,BL110+1)," ","♦",LEN(LEFT(BN110,BL110+1))-LEN(SUBSTITUTE(LEFT(BN110,BL110+1)," ",""))))),LEFT(BN110,IFERROR(FIND(" ",BN110)-1,LEN(BN110))))))</f>
        <v/>
      </c>
      <c r="BN111" s="2961" t="str">
        <f t="shared" si="67"/>
        <v/>
      </c>
      <c r="BO111" s="2975"/>
      <c r="BP111" s="2968"/>
      <c r="BQ111" s="2969"/>
      <c r="BS111" s="2561" t="s">
        <v>3967</v>
      </c>
      <c r="BT111" s="2558"/>
      <c r="BU111" s="2559" t="str" cm="1">
        <f t="array" ref="BU111">IF(TRIM(BS111)="","&lt; VIDE",IF(SUMPRODUCT((UPPER(TRIM($BS$92:BS111))=UPPER(TRIM(BS111)))*1)&gt;1,"◄ Doublon","Unique"))</f>
        <v>Unique</v>
      </c>
      <c r="BV111" s="192" t="s">
        <v>3688</v>
      </c>
      <c r="BW111" s="2560" t="s">
        <v>3986</v>
      </c>
      <c r="BX111" s="3"/>
      <c r="BY111" s="10">
        <v>1</v>
      </c>
    </row>
    <row r="112" spans="1:77" ht="21" customHeight="1">
      <c r="A112" s="3"/>
      <c r="B112" s="188" t="str">
        <f t="shared" si="62"/>
        <v>►</v>
      </c>
      <c r="C112" s="2460"/>
      <c r="D112" s="2460"/>
      <c r="E112" s="2460"/>
      <c r="F112" s="2460"/>
      <c r="G112" s="2460"/>
      <c r="H112" s="2460"/>
      <c r="I112" s="2460"/>
      <c r="J112" s="2455"/>
      <c r="K112" s="2462"/>
      <c r="L112" s="2461"/>
      <c r="M112" s="2461"/>
      <c r="N112" s="2461"/>
      <c r="O112" s="2461"/>
      <c r="P112" s="2461"/>
      <c r="Q112" s="2461"/>
      <c r="R112" s="291" t="str">
        <f>IF(ISBLANK(S112),"",LARGE(R93:R111,1)+1)</f>
        <v/>
      </c>
      <c r="S112" s="292"/>
      <c r="T112" s="293"/>
      <c r="U112" s="293"/>
      <c r="V112" s="293"/>
      <c r="W112" s="293"/>
      <c r="X112" s="293"/>
      <c r="Y112" s="293"/>
      <c r="Z112" s="293"/>
      <c r="AA112" s="293"/>
      <c r="AB112" s="293"/>
      <c r="AC112" s="291" t="str">
        <f>IF(ISBLANK(AD112),"",LARGE(AC93:AC111,1)+1)</f>
        <v/>
      </c>
      <c r="AD112" s="292"/>
      <c r="AE112" s="293"/>
      <c r="AF112" s="293"/>
      <c r="AG112" s="293"/>
      <c r="AH112" s="293"/>
      <c r="AI112" s="293"/>
      <c r="AJ112" s="293"/>
      <c r="AK112" s="293"/>
      <c r="AL112" s="293"/>
      <c r="AM112" s="294"/>
      <c r="AN112" s="3"/>
      <c r="AO112" s="188" t="str">
        <f t="shared" si="56"/>
        <v>►</v>
      </c>
      <c r="AP112" s="5"/>
      <c r="AQ112" s="3"/>
      <c r="AR112" s="176">
        <f t="array" ref="AR112">SUMPRODUCT(LEN(AS112:AY112))</f>
        <v>0</v>
      </c>
      <c r="AS112" s="177"/>
      <c r="AT112" s="178"/>
      <c r="AU112" s="178"/>
      <c r="AV112" s="178"/>
      <c r="AW112" s="178"/>
      <c r="AX112" s="178"/>
      <c r="AY112" s="179"/>
      <c r="BD112" s="2969"/>
      <c r="BF112" s="2946" t="str">
        <f t="shared" si="63"/>
        <v/>
      </c>
      <c r="BG112" s="2950" t="str">
        <f t="shared" si="64"/>
        <v/>
      </c>
      <c r="BH112" s="2951" t="str">
        <f>IF(LEN(TRIM(BM112))&gt;0,MAX(BH29:BH111)+1,"")</f>
        <v/>
      </c>
      <c r="BI112" s="2906" t="str">
        <f>IFERROR(INDEX(BM30:BM299,MATCH(ROW()-ROW(BM30)+1,BH30:BH299,0)),"")</f>
        <v/>
      </c>
      <c r="BJ112" s="336"/>
      <c r="BL112" s="2963"/>
      <c r="BM112" s="2961" t="str">
        <f>IF(OR(BN111="",BL110=""),"",IF(LEN(BN111)&lt;=BL110,BN111,IFERROR(LEFT(BN111,FIND("♦",SUBSTITUTE(LEFT(BN111,BL110+1)," ","♦",LEN(LEFT(BN111,BL110+1))-LEN(SUBSTITUTE(LEFT(BN111,BL110+1)," ",""))))),LEFT(BN111,IFERROR(FIND(" ",BN111)-1,LEN(BN111))))))</f>
        <v/>
      </c>
      <c r="BN112" s="2961" t="str">
        <f t="shared" si="67"/>
        <v/>
      </c>
      <c r="BO112" s="2975"/>
      <c r="BP112" s="2968"/>
      <c r="BQ112" s="2969"/>
      <c r="BS112" s="2561" t="s">
        <v>3650</v>
      </c>
      <c r="BT112" s="2558"/>
      <c r="BU112" s="2559" t="str" cm="1">
        <f t="array" ref="BU112">IF(TRIM(BS112)="","&lt; VIDE",IF(SUMPRODUCT((UPPER(TRIM($BS$92:BS112))=UPPER(TRIM(BS112)))*1)&gt;1,"◄ Doublon","Unique"))</f>
        <v>Unique</v>
      </c>
      <c r="BV112" s="192" t="s">
        <v>3689</v>
      </c>
      <c r="BW112" s="2560" t="s">
        <v>3650</v>
      </c>
      <c r="BX112" s="3"/>
      <c r="BY112" s="10">
        <v>1</v>
      </c>
    </row>
    <row r="113" spans="1:77" ht="21" customHeight="1">
      <c r="A113" s="3"/>
      <c r="B113" s="188" t="str">
        <f t="shared" si="62"/>
        <v>►</v>
      </c>
      <c r="C113" s="2454"/>
      <c r="D113" s="2454"/>
      <c r="E113" s="2454"/>
      <c r="F113" s="2454"/>
      <c r="G113" s="2454"/>
      <c r="H113" s="2454"/>
      <c r="I113" s="2454"/>
      <c r="J113" s="2455"/>
      <c r="K113" s="2462"/>
      <c r="L113" s="2461"/>
      <c r="M113" s="2461"/>
      <c r="N113" s="2461"/>
      <c r="O113" s="2461"/>
      <c r="P113" s="2461"/>
      <c r="Q113" s="2461"/>
      <c r="R113" s="291" t="str">
        <f>IF(ISBLANK(S113),"",LARGE(R93:R112,1)+1)</f>
        <v/>
      </c>
      <c r="S113" s="292"/>
      <c r="T113" s="293"/>
      <c r="U113" s="293"/>
      <c r="V113" s="293"/>
      <c r="W113" s="293"/>
      <c r="X113" s="293"/>
      <c r="Y113" s="293"/>
      <c r="Z113" s="293"/>
      <c r="AA113" s="293"/>
      <c r="AB113" s="293"/>
      <c r="AC113" s="291" t="str">
        <f>IF(ISBLANK(AD113),"",LARGE(AC93:AC112,1)+1)</f>
        <v/>
      </c>
      <c r="AD113" s="292"/>
      <c r="AE113" s="293"/>
      <c r="AF113" s="293"/>
      <c r="AG113" s="293"/>
      <c r="AH113" s="293"/>
      <c r="AI113" s="293"/>
      <c r="AJ113" s="293"/>
      <c r="AK113" s="293"/>
      <c r="AL113" s="293"/>
      <c r="AM113" s="294"/>
      <c r="AN113" s="3"/>
      <c r="AO113" s="188" t="str">
        <f t="shared" si="56"/>
        <v>►</v>
      </c>
      <c r="AP113" s="5"/>
      <c r="AQ113" s="3"/>
      <c r="AR113" s="176">
        <f t="array" ref="AR113">SUMPRODUCT(LEN(AS113:AY113))</f>
        <v>0</v>
      </c>
      <c r="AS113" s="177"/>
      <c r="AT113" s="178"/>
      <c r="AU113" s="178"/>
      <c r="AV113" s="178"/>
      <c r="AW113" s="178"/>
      <c r="AX113" s="178"/>
      <c r="AY113" s="179"/>
      <c r="AZ113" s="3"/>
      <c r="BD113" s="2969"/>
      <c r="BF113" s="2946" t="str">
        <f t="shared" si="63"/>
        <v/>
      </c>
      <c r="BG113" s="2950" t="str">
        <f t="shared" si="64"/>
        <v/>
      </c>
      <c r="BH113" s="2951" t="str">
        <f>IF(LEN(TRIM(BM113))&gt;0,MAX(BH29:BH112)+1,"")</f>
        <v/>
      </c>
      <c r="BI113" s="2906" t="str">
        <f>IFERROR(INDEX(BM30:BM299,MATCH(ROW()-ROW(BM30)+1,BH30:BH299,0)),"")</f>
        <v/>
      </c>
      <c r="BJ113" s="336"/>
      <c r="BL113" s="2964"/>
      <c r="BM113" s="2961" t="str">
        <f>IF(OR(BN112="",BL110=""),"",IF(LEN(BN112)&lt;=BL110,BN112,IFERROR(LEFT(BN112,FIND("♦",SUBSTITUTE(LEFT(BN112,BL110+1)," ","♦",LEN(LEFT(BN112,BL110+1))-LEN(SUBSTITUTE(LEFT(BN112,BL110+1)," ",""))))),LEFT(BN112,IFERROR(FIND(" ",BN112)-1,LEN(BN112))))))</f>
        <v/>
      </c>
      <c r="BN113" s="2961" t="str">
        <f t="shared" si="67"/>
        <v/>
      </c>
      <c r="BO113" s="2975"/>
      <c r="BP113" s="2968"/>
      <c r="BQ113" s="2969"/>
      <c r="BR113" s="3"/>
      <c r="BS113" s="2561" t="s">
        <v>3991</v>
      </c>
      <c r="BT113" s="2558"/>
      <c r="BU113" s="2559" t="str" cm="1">
        <f t="array" ref="BU113">IF(TRIM(BS113)="","&lt; VIDE",IF(SUMPRODUCT((UPPER(TRIM($BS$92:BS113))=UPPER(TRIM(BS113)))*1)&gt;1,"◄ Doublon","Unique"))</f>
        <v>Unique</v>
      </c>
      <c r="BV113" s="192" t="s">
        <v>3690</v>
      </c>
      <c r="BW113" s="2560" t="s">
        <v>3992</v>
      </c>
      <c r="BX113" s="3"/>
      <c r="BY113" s="10">
        <v>1</v>
      </c>
    </row>
    <row r="114" spans="1:77" ht="21" customHeight="1">
      <c r="A114" s="3"/>
      <c r="B114" s="188" t="str">
        <f t="shared" si="62"/>
        <v>►</v>
      </c>
      <c r="C114" s="2454"/>
      <c r="D114" s="2454"/>
      <c r="E114" s="2454"/>
      <c r="F114" s="2454"/>
      <c r="G114" s="2454"/>
      <c r="H114" s="2454"/>
      <c r="I114" s="2454"/>
      <c r="J114" s="2455"/>
      <c r="K114" s="2462"/>
      <c r="L114" s="2461"/>
      <c r="M114" s="2461"/>
      <c r="N114" s="2461"/>
      <c r="O114" s="2461"/>
      <c r="P114" s="2461"/>
      <c r="Q114" s="2461"/>
      <c r="R114" s="291" t="str">
        <f>IF(ISBLANK(S114),"",LARGE(R93:R113,1)+1)</f>
        <v/>
      </c>
      <c r="S114" s="292"/>
      <c r="T114" s="293"/>
      <c r="U114" s="293"/>
      <c r="V114" s="293"/>
      <c r="W114" s="293"/>
      <c r="X114" s="293"/>
      <c r="Y114" s="293"/>
      <c r="Z114" s="293"/>
      <c r="AA114" s="293"/>
      <c r="AB114" s="293"/>
      <c r="AC114" s="291" t="str">
        <f>IF(ISBLANK(AD114),"",LARGE(AC93:AC113,1)+1)</f>
        <v/>
      </c>
      <c r="AD114" s="292"/>
      <c r="AE114" s="293"/>
      <c r="AF114" s="293"/>
      <c r="AG114" s="293"/>
      <c r="AH114" s="293"/>
      <c r="AI114" s="293"/>
      <c r="AJ114" s="293"/>
      <c r="AK114" s="293"/>
      <c r="AL114" s="293"/>
      <c r="AM114" s="294"/>
      <c r="AN114" s="3"/>
      <c r="AO114" s="188" t="str">
        <f t="shared" si="56"/>
        <v>►</v>
      </c>
      <c r="AP114" s="5"/>
      <c r="AQ114" s="3"/>
      <c r="AR114" s="176">
        <f t="array" ref="AR114">SUMPRODUCT(LEN(AS114:AY114))</f>
        <v>0</v>
      </c>
      <c r="AS114" s="177"/>
      <c r="AT114" s="178"/>
      <c r="AU114" s="178"/>
      <c r="AV114" s="178"/>
      <c r="AW114" s="178"/>
      <c r="AX114" s="178"/>
      <c r="AY114" s="179"/>
      <c r="AZ114" s="3"/>
      <c r="BD114" s="2969"/>
      <c r="BF114" s="2946" t="str">
        <f t="shared" si="63"/>
        <v/>
      </c>
      <c r="BG114" s="2950" t="str">
        <f t="shared" si="64"/>
        <v/>
      </c>
      <c r="BH114" s="2951" t="str">
        <f>IF(LEN(TRIM(BM114))&gt;0,MAX(BH29:BH113)+1,"")</f>
        <v/>
      </c>
      <c r="BI114" s="2906" t="str">
        <f>IFERROR(INDEX(BM30:BM299,MATCH(ROW()-ROW(BM30)+1,BH30:BH299,0)),"")</f>
        <v/>
      </c>
      <c r="BJ114" s="336"/>
      <c r="BL114" s="2370" t="str">
        <f>(SUBSTITUTE(SUBSTITUTE(BD44,CHAR(13)&amp;CHAR(10)," "),CHAR(10)," "))</f>
        <v/>
      </c>
      <c r="BM114" s="2907" t="str">
        <f>IF(OR(BL115="",BL116=""),"",IF(LEN(BL115)&lt;=BL116,BL115,IFERROR(LEFT(BL115,FIND("♦",SUBSTITUTE(LEFT(BL115,BL116+1)," ","♦",LEN(LEFT(BL115,BL116+1))-LEN(SUBSTITUTE(LEFT(BL115,BL116+1)," ",""))))),LEFT(BL115,IFERROR(FIND(" ",BL115)-1,LEN(BL115))))))</f>
        <v/>
      </c>
      <c r="BN114" s="2908" t="str">
        <f>IF(BM114="","",TRIM(RIGHT(BL115,LEN(BL115)-LEN(BM114))))</f>
        <v/>
      </c>
      <c r="BO114" s="2952" t="str">
        <f>BE44</f>
        <v xml:space="preserve"> ◄ ligne 44</v>
      </c>
      <c r="BP114" s="2968"/>
      <c r="BQ114" s="2969"/>
      <c r="BR114" s="3"/>
      <c r="BS114" s="2561" t="s">
        <v>3646</v>
      </c>
      <c r="BT114" s="2558"/>
      <c r="BU114" s="2559" t="str" cm="1">
        <f t="array" ref="BU114">IF(TRIM(BS114)="","&lt; VIDE",IF(SUMPRODUCT((UPPER(TRIM($BS$92:BS114))=UPPER(TRIM(BS114)))*1)&gt;1,"◄ Doublon","Unique"))</f>
        <v>Unique</v>
      </c>
      <c r="BV114" s="192" t="s">
        <v>3691</v>
      </c>
      <c r="BW114" s="2560" t="s">
        <v>3989</v>
      </c>
      <c r="BX114" s="3"/>
      <c r="BY114" s="10">
        <v>1</v>
      </c>
    </row>
    <row r="115" spans="1:77" ht="21" customHeight="1">
      <c r="A115" s="3"/>
      <c r="B115" s="188" t="str">
        <f t="shared" si="62"/>
        <v>►</v>
      </c>
      <c r="C115" s="2454"/>
      <c r="D115" s="2454"/>
      <c r="E115" s="2454"/>
      <c r="F115" s="2454"/>
      <c r="G115" s="2454"/>
      <c r="H115" s="2454"/>
      <c r="I115" s="2454"/>
      <c r="J115" s="2455"/>
      <c r="K115" s="2462"/>
      <c r="L115" s="2461"/>
      <c r="M115" s="2461"/>
      <c r="N115" s="2461"/>
      <c r="O115" s="2461"/>
      <c r="P115" s="2461"/>
      <c r="Q115" s="2461"/>
      <c r="R115" s="291" t="str">
        <f>IF(ISBLANK(S115),"",LARGE(R93:R114,1)+1)</f>
        <v/>
      </c>
      <c r="S115" s="292"/>
      <c r="T115" s="293"/>
      <c r="U115" s="293"/>
      <c r="V115" s="293"/>
      <c r="W115" s="293"/>
      <c r="X115" s="293"/>
      <c r="Y115" s="293"/>
      <c r="Z115" s="293"/>
      <c r="AA115" s="293"/>
      <c r="AB115" s="293"/>
      <c r="AC115" s="291" t="str">
        <f>IF(ISBLANK(AD115),"",LARGE(AC93:AC114,1)+1)</f>
        <v/>
      </c>
      <c r="AD115" s="292"/>
      <c r="AE115" s="293"/>
      <c r="AF115" s="293"/>
      <c r="AG115" s="293"/>
      <c r="AH115" s="293"/>
      <c r="AI115" s="293"/>
      <c r="AJ115" s="293"/>
      <c r="AK115" s="293"/>
      <c r="AL115" s="293"/>
      <c r="AM115" s="294"/>
      <c r="AN115" s="3"/>
      <c r="AO115" s="188" t="str">
        <f t="shared" si="56"/>
        <v>►</v>
      </c>
      <c r="AP115" s="5"/>
      <c r="AQ115" s="3"/>
      <c r="AR115" s="176">
        <f t="array" ref="AR115">SUMPRODUCT(LEN(AS115:AY115))</f>
        <v>0</v>
      </c>
      <c r="AS115" s="177"/>
      <c r="AT115" s="178"/>
      <c r="AU115" s="178"/>
      <c r="AV115" s="178"/>
      <c r="AW115" s="178"/>
      <c r="AX115" s="178"/>
      <c r="AY115" s="179"/>
      <c r="AZ115" s="3"/>
      <c r="BD115" s="2969"/>
      <c r="BF115" s="2946" t="str">
        <f t="shared" si="63"/>
        <v/>
      </c>
      <c r="BG115" s="2950" t="str">
        <f t="shared" si="64"/>
        <v/>
      </c>
      <c r="BH115" s="2951" t="str">
        <f>IF(LEN(TRIM(BM115))&gt;0,MAX(BH29:BH114)+1,"")</f>
        <v/>
      </c>
      <c r="BI115" s="2906" t="str">
        <f>IFERROR(INDEX(BM30:BM299,MATCH(ROW()-ROW(BM30)+1,BH30:BH299,0)),"")</f>
        <v/>
      </c>
      <c r="BJ115" s="336"/>
      <c r="BL115" s="2907" t="str">
        <f>TRIM(SUBSTITUTE(SUBSTITUTE(SUBSTITUTE(SUBSTITUTE(IF(OR(LEFT(BL114,1)="-",LEFT(BL114,1)="="),MID(BL114,2,9999),BL114),CHAR(160)," "),","," "),";"," "),"."," "))</f>
        <v/>
      </c>
      <c r="BM115" s="2908" t="str">
        <f>IF(OR(BN114="",BL116=""),"",IF(LEN(BN114)&lt;=BL116,BN114,IFERROR(LEFT(BN114,FIND("♦",SUBSTITUTE(LEFT(BN114,BL116+1)," ","♦",LEN(LEFT(BN114,BL116+1))-LEN(SUBSTITUTE(LEFT(BN114,BL116+1)," ",""))))),LEFT(BN114,IFERROR(FIND(" ",BN114)-1,LEN(BN114))))))</f>
        <v/>
      </c>
      <c r="BN115" s="2908" t="str">
        <f>IF(BM115="","",TRIM(RIGHT(BN114,LEN(BN114)-LEN(BM115))))</f>
        <v/>
      </c>
      <c r="BO115" s="2974"/>
      <c r="BP115" s="2968"/>
      <c r="BQ115" s="2969"/>
      <c r="BR115" s="3"/>
      <c r="BS115" s="2561" t="s">
        <v>3993</v>
      </c>
      <c r="BT115" s="2558"/>
      <c r="BU115" s="2559" t="str" cm="1">
        <f t="array" ref="BU115">IF(TRIM(BS115)="","&lt; VIDE",IF(SUMPRODUCT((UPPER(TRIM($BS$92:BS115))=UPPER(TRIM(BS115)))*1)&gt;1,"◄ Doublon","Unique"))</f>
        <v>Unique</v>
      </c>
      <c r="BV115" s="192" t="s">
        <v>3692</v>
      </c>
      <c r="BW115" s="2560" t="s">
        <v>3994</v>
      </c>
      <c r="BX115" s="3"/>
      <c r="BY115" s="10">
        <v>1</v>
      </c>
    </row>
    <row r="116" spans="1:77" ht="21" customHeight="1">
      <c r="A116" s="3"/>
      <c r="B116" s="188" t="str">
        <f t="shared" si="62"/>
        <v>►</v>
      </c>
      <c r="C116" s="2454"/>
      <c r="D116" s="2454"/>
      <c r="E116" s="2454"/>
      <c r="F116" s="2454"/>
      <c r="G116" s="2454"/>
      <c r="H116" s="2454"/>
      <c r="I116" s="2454"/>
      <c r="J116" s="2455"/>
      <c r="K116" s="2462"/>
      <c r="L116" s="2461"/>
      <c r="M116" s="2461"/>
      <c r="N116" s="2461"/>
      <c r="O116" s="2461"/>
      <c r="P116" s="2461"/>
      <c r="Q116" s="2461"/>
      <c r="R116" s="291" t="str">
        <f>IF(ISBLANK(S116),"",LARGE(R93:R115,1)+1)</f>
        <v/>
      </c>
      <c r="S116" s="292"/>
      <c r="T116" s="293"/>
      <c r="U116" s="293"/>
      <c r="V116" s="293"/>
      <c r="W116" s="293"/>
      <c r="X116" s="293"/>
      <c r="Y116" s="293"/>
      <c r="Z116" s="293"/>
      <c r="AA116" s="293"/>
      <c r="AB116" s="293"/>
      <c r="AC116" s="291" t="str">
        <f>IF(ISBLANK(AD116),"",LARGE(AC93:AC115,1)+1)</f>
        <v/>
      </c>
      <c r="AD116" s="292"/>
      <c r="AE116" s="293"/>
      <c r="AF116" s="293"/>
      <c r="AG116" s="293"/>
      <c r="AH116" s="293"/>
      <c r="AI116" s="293"/>
      <c r="AJ116" s="293"/>
      <c r="AK116" s="293"/>
      <c r="AL116" s="293"/>
      <c r="AM116" s="294"/>
      <c r="AN116" s="3"/>
      <c r="AO116" s="188" t="str">
        <f t="shared" si="56"/>
        <v>►</v>
      </c>
      <c r="AP116" s="5"/>
      <c r="AQ116" s="3"/>
      <c r="AR116" s="176">
        <f t="array" ref="AR116">SUMPRODUCT(LEN(AS116:AY116))</f>
        <v>0</v>
      </c>
      <c r="AS116" s="177"/>
      <c r="AT116" s="178"/>
      <c r="AU116" s="178"/>
      <c r="AV116" s="178"/>
      <c r="AW116" s="178"/>
      <c r="AX116" s="178"/>
      <c r="AY116" s="179"/>
      <c r="AZ116" s="3"/>
      <c r="BD116" s="2969"/>
      <c r="BF116" s="2946" t="str">
        <f t="shared" si="63"/>
        <v/>
      </c>
      <c r="BG116" s="2950" t="str">
        <f t="shared" si="64"/>
        <v/>
      </c>
      <c r="BH116" s="2951" t="str">
        <f>IF(LEN(TRIM(BM116))&gt;0,MAX(BH29:BH115)+1,"")</f>
        <v/>
      </c>
      <c r="BI116" s="2906" t="str">
        <f>IFERROR(INDEX(BM30:BM299,MATCH(ROW()-ROW(BM30)+1,BH30:BH299,0)),"")</f>
        <v/>
      </c>
      <c r="BJ116" s="336"/>
      <c r="BL116" s="2909">
        <f>BI17</f>
        <v>100</v>
      </c>
      <c r="BM116" s="2908" t="str">
        <f>IF(OR(BN115="",BL116=""),"",IF(LEN(BN115)&lt;=BL116,BN115,IFERROR(LEFT(BN115,FIND("♦",SUBSTITUTE(LEFT(BN115,BL116+1)," ","♦",LEN(LEFT(BN115,BL116+1))-LEN(SUBSTITUTE(LEFT(BN115,BL116+1)," ",""))))),LEFT(BN115,IFERROR(FIND(" ",BN115)-1,LEN(BN115))))))</f>
        <v/>
      </c>
      <c r="BN116" s="2908" t="str">
        <f t="shared" ref="BN116:BN119" si="68">IF(BM116="","",TRIM(RIGHT(BN115,LEN(BN115)-LEN(BM116))))</f>
        <v/>
      </c>
      <c r="BO116" s="2974"/>
      <c r="BP116" s="2968"/>
      <c r="BQ116" s="2969"/>
      <c r="BR116" s="3"/>
      <c r="BS116" s="2561" t="s">
        <v>3994</v>
      </c>
      <c r="BT116" s="2558"/>
      <c r="BU116" s="2559" t="str" cm="1">
        <f t="array" ref="BU116">IF(TRIM(BS116)="","&lt; VIDE",IF(SUMPRODUCT((UPPER(TRIM($BS$92:BS116))=UPPER(TRIM(BS116)))*1)&gt;1,"◄ Doublon","Unique"))</f>
        <v>Unique</v>
      </c>
      <c r="BV116" s="192" t="s">
        <v>3693</v>
      </c>
      <c r="BW116" s="2560" t="s">
        <v>3995</v>
      </c>
      <c r="BX116" s="3"/>
      <c r="BY116" s="10">
        <v>1</v>
      </c>
    </row>
    <row r="117" spans="1:77" ht="21" customHeight="1">
      <c r="A117" s="3"/>
      <c r="B117" s="188" t="str">
        <f t="shared" si="62"/>
        <v>►</v>
      </c>
      <c r="C117" s="2454"/>
      <c r="D117" s="2463"/>
      <c r="E117" s="2463"/>
      <c r="F117" s="2463"/>
      <c r="G117" s="2463"/>
      <c r="H117" s="2463"/>
      <c r="I117" s="2463"/>
      <c r="J117" s="2463"/>
      <c r="K117" s="2463"/>
      <c r="L117" s="2461"/>
      <c r="M117" s="2461"/>
      <c r="N117" s="2461"/>
      <c r="O117" s="2461"/>
      <c r="P117" s="2461"/>
      <c r="Q117" s="2461"/>
      <c r="R117" s="291" t="str">
        <f>IF(ISBLANK(S117),"",LARGE(R93:R116,1)+1)</f>
        <v/>
      </c>
      <c r="S117" s="292"/>
      <c r="T117" s="293"/>
      <c r="U117" s="293"/>
      <c r="V117" s="293"/>
      <c r="W117" s="293"/>
      <c r="X117" s="293"/>
      <c r="Y117" s="293"/>
      <c r="Z117" s="293"/>
      <c r="AA117" s="293"/>
      <c r="AB117" s="293"/>
      <c r="AC117" s="291" t="str">
        <f>IF(ISBLANK(AD117),"",LARGE(AC93:AC116,1)+1)</f>
        <v/>
      </c>
      <c r="AD117" s="292"/>
      <c r="AE117" s="293"/>
      <c r="AF117" s="293"/>
      <c r="AG117" s="293"/>
      <c r="AH117" s="293"/>
      <c r="AI117" s="293"/>
      <c r="AJ117" s="293"/>
      <c r="AK117" s="293"/>
      <c r="AL117" s="293"/>
      <c r="AM117" s="294"/>
      <c r="AN117" s="3"/>
      <c r="AO117" s="188" t="str">
        <f t="shared" si="56"/>
        <v>►</v>
      </c>
      <c r="AP117" s="5"/>
      <c r="AQ117" s="3"/>
      <c r="AR117" s="176">
        <f t="array" ref="AR117">SUMPRODUCT(LEN(AS117:AY117))</f>
        <v>0</v>
      </c>
      <c r="AS117" s="177"/>
      <c r="AT117" s="178"/>
      <c r="AU117" s="178"/>
      <c r="AV117" s="178"/>
      <c r="AW117" s="178"/>
      <c r="AX117" s="178"/>
      <c r="AY117" s="179"/>
      <c r="AZ117" s="3"/>
      <c r="BD117" s="2969"/>
      <c r="BF117" s="2946" t="str">
        <f t="shared" si="63"/>
        <v/>
      </c>
      <c r="BG117" s="2950" t="str">
        <f t="shared" si="64"/>
        <v/>
      </c>
      <c r="BH117" s="2951" t="str">
        <f>IF(LEN(TRIM(BM117))&gt;0,MAX(BH29:BH116)+1,"")</f>
        <v/>
      </c>
      <c r="BI117" s="2906" t="str">
        <f>IFERROR(INDEX(BM30:BM299,MATCH(ROW()-ROW(BM30)+1,BH30:BH299,0)),"")</f>
        <v/>
      </c>
      <c r="BJ117" s="336"/>
      <c r="BL117" s="2907"/>
      <c r="BM117" s="2908" t="str">
        <f>IF(OR(BN116="",BL116=""),"",IF(LEN(BN116)&lt;=BL116,BN116,IFERROR(LEFT(BN116,FIND("♦",SUBSTITUTE(LEFT(BN116,BL116+1)," ","♦",LEN(LEFT(BN116,BL116+1))-LEN(SUBSTITUTE(LEFT(BN116,BL116+1)," ",""))))),LEFT(BN116,IFERROR(FIND(" ",BN116)-1,LEN(BN116))))))</f>
        <v/>
      </c>
      <c r="BN117" s="2908" t="str">
        <f t="shared" si="68"/>
        <v/>
      </c>
      <c r="BO117" s="2974"/>
      <c r="BP117" s="2968"/>
      <c r="BQ117" s="2969"/>
      <c r="BR117" s="3"/>
      <c r="BS117" s="2561" t="s">
        <v>3988</v>
      </c>
      <c r="BT117" s="2558"/>
      <c r="BU117" s="2559" t="str" cm="1">
        <f t="array" ref="BU117">IF(TRIM(BS117)="","&lt; VIDE",IF(SUMPRODUCT((UPPER(TRIM($BS$92:BS117))=UPPER(TRIM(BS117)))*1)&gt;1,"◄ Doublon","Unique"))</f>
        <v>Unique</v>
      </c>
      <c r="BV117" s="192" t="s">
        <v>3694</v>
      </c>
      <c r="BW117" s="2560" t="s">
        <v>3996</v>
      </c>
      <c r="BX117" s="3"/>
      <c r="BY117" s="10">
        <v>1</v>
      </c>
    </row>
    <row r="118" spans="1:77" ht="21" customHeight="1">
      <c r="A118" s="3"/>
      <c r="B118" s="188" t="str">
        <f t="shared" si="62"/>
        <v>►</v>
      </c>
      <c r="C118" s="2454"/>
      <c r="D118" s="2463"/>
      <c r="E118" s="2463"/>
      <c r="F118" s="2463"/>
      <c r="G118" s="2463"/>
      <c r="H118" s="2463"/>
      <c r="I118" s="2463"/>
      <c r="J118" s="2463"/>
      <c r="K118" s="2463"/>
      <c r="L118" s="2461"/>
      <c r="M118" s="2461"/>
      <c r="N118" s="2461"/>
      <c r="O118" s="2461"/>
      <c r="P118" s="2461"/>
      <c r="Q118" s="2461"/>
      <c r="R118" s="291" t="str">
        <f>IF(ISBLANK(S118),"",LARGE(R93:R117,1)+1)</f>
        <v/>
      </c>
      <c r="S118" s="292"/>
      <c r="T118" s="293"/>
      <c r="U118" s="293"/>
      <c r="V118" s="293"/>
      <c r="W118" s="293"/>
      <c r="X118" s="293"/>
      <c r="Y118" s="293"/>
      <c r="Z118" s="293"/>
      <c r="AA118" s="293"/>
      <c r="AB118" s="293"/>
      <c r="AC118" s="291" t="str">
        <f>IF(ISBLANK(AD118),"",LARGE(AC93:AC117,1)+1)</f>
        <v/>
      </c>
      <c r="AD118" s="292"/>
      <c r="AE118" s="293"/>
      <c r="AF118" s="293"/>
      <c r="AG118" s="293"/>
      <c r="AH118" s="293"/>
      <c r="AI118" s="293"/>
      <c r="AJ118" s="293"/>
      <c r="AK118" s="293"/>
      <c r="AL118" s="293"/>
      <c r="AM118" s="294"/>
      <c r="AN118" s="3"/>
      <c r="AO118" s="188" t="str">
        <f t="shared" si="56"/>
        <v>►</v>
      </c>
      <c r="AP118" s="5"/>
      <c r="AQ118" s="3"/>
      <c r="AR118" s="176">
        <f t="array" ref="AR118">SUMPRODUCT(LEN(AS118:AY118))</f>
        <v>0</v>
      </c>
      <c r="AS118" s="177"/>
      <c r="AT118" s="178"/>
      <c r="AU118" s="178"/>
      <c r="AV118" s="178"/>
      <c r="AW118" s="178"/>
      <c r="AX118" s="178"/>
      <c r="AY118" s="179"/>
      <c r="AZ118" s="3"/>
      <c r="BD118" s="2969"/>
      <c r="BF118" s="2946" t="str">
        <f t="shared" si="63"/>
        <v/>
      </c>
      <c r="BG118" s="2950" t="str">
        <f t="shared" si="64"/>
        <v/>
      </c>
      <c r="BH118" s="2951" t="str">
        <f>IF(LEN(TRIM(BM118))&gt;0,MAX(BH29:BH117)+1,"")</f>
        <v/>
      </c>
      <c r="BI118" s="2906" t="str">
        <f>IFERROR(INDEX(BM30:BM299,MATCH(ROW()-ROW(BM30)+1,BH30:BH299,0)),"")</f>
        <v/>
      </c>
      <c r="BJ118" s="336"/>
      <c r="BL118" s="2958"/>
      <c r="BM118" s="2908" t="str">
        <f>IF(OR(BN117="",BL116=""),"",IF(LEN(BN117)&lt;=BL116,BN117,IFERROR(LEFT(BN117,FIND("♦",SUBSTITUTE(LEFT(BN117,BL116+1)," ","♦",LEN(LEFT(BN117,BL116+1))-LEN(SUBSTITUTE(LEFT(BN117,BL116+1)," ",""))))),LEFT(BN117,IFERROR(FIND(" ",BN117)-1,LEN(BN117))))))</f>
        <v/>
      </c>
      <c r="BN118" s="2908" t="str">
        <f t="shared" si="68"/>
        <v/>
      </c>
      <c r="BO118" s="2974"/>
      <c r="BP118" s="2968"/>
      <c r="BQ118" s="2969"/>
      <c r="BR118" s="3"/>
      <c r="BS118" s="2561"/>
      <c r="BT118" s="2558"/>
      <c r="BU118" s="2559" t="str" cm="1">
        <f t="array" ref="BU118">IF(TRIM(BS118)="","&lt; VIDE",IF(SUMPRODUCT((UPPER(TRIM($BS$92:BS118))=UPPER(TRIM(BS118)))*1)&gt;1,"◄ Doublon","Unique"))</f>
        <v>&lt; VIDE</v>
      </c>
      <c r="BV118" s="192" t="s">
        <v>3695</v>
      </c>
      <c r="BW118" s="2560" t="s">
        <v>3973</v>
      </c>
      <c r="BX118" s="3"/>
      <c r="BY118" s="10">
        <v>1</v>
      </c>
    </row>
    <row r="119" spans="1:77" ht="21" customHeight="1">
      <c r="A119" s="3"/>
      <c r="B119" s="188" t="str">
        <f t="shared" si="62"/>
        <v>►</v>
      </c>
      <c r="C119" s="2454"/>
      <c r="D119" s="2463"/>
      <c r="E119" s="2463"/>
      <c r="F119" s="2463"/>
      <c r="G119" s="2463"/>
      <c r="H119" s="2463"/>
      <c r="I119" s="2463"/>
      <c r="J119" s="2463"/>
      <c r="K119" s="2463"/>
      <c r="L119" s="2461"/>
      <c r="M119" s="2461"/>
      <c r="N119" s="2461"/>
      <c r="O119" s="2461"/>
      <c r="P119" s="2461"/>
      <c r="Q119" s="2461"/>
      <c r="R119" s="291" t="str">
        <f>IF(ISBLANK(S119),"",LARGE(R93:R118,1)+1)</f>
        <v/>
      </c>
      <c r="S119" s="292"/>
      <c r="T119" s="293"/>
      <c r="U119" s="293"/>
      <c r="V119" s="293"/>
      <c r="W119" s="293"/>
      <c r="X119" s="293"/>
      <c r="Y119" s="293"/>
      <c r="Z119" s="293"/>
      <c r="AA119" s="293"/>
      <c r="AB119" s="293"/>
      <c r="AC119" s="291" t="str">
        <f>IF(ISBLANK(AD119),"",LARGE(AC93:AC118,1)+1)</f>
        <v/>
      </c>
      <c r="AD119" s="292"/>
      <c r="AE119" s="293"/>
      <c r="AF119" s="293"/>
      <c r="AG119" s="293"/>
      <c r="AH119" s="293"/>
      <c r="AI119" s="293"/>
      <c r="AJ119" s="293"/>
      <c r="AK119" s="293"/>
      <c r="AL119" s="293"/>
      <c r="AM119" s="294"/>
      <c r="AN119" s="3"/>
      <c r="AO119" s="188" t="str">
        <f t="shared" si="56"/>
        <v>►</v>
      </c>
      <c r="AP119" s="5"/>
      <c r="AQ119" s="3"/>
      <c r="AR119" s="176">
        <f t="array" ref="AR119">SUMPRODUCT(LEN(AS119:AY119))</f>
        <v>0</v>
      </c>
      <c r="AS119" s="177"/>
      <c r="AT119" s="178"/>
      <c r="AU119" s="178"/>
      <c r="AV119" s="178"/>
      <c r="AW119" s="178"/>
      <c r="AX119" s="178"/>
      <c r="AY119" s="179"/>
      <c r="AZ119" s="3"/>
      <c r="BD119" s="2969"/>
      <c r="BF119" s="2946" t="str">
        <f t="shared" si="63"/>
        <v/>
      </c>
      <c r="BG119" s="2950" t="str">
        <f t="shared" si="64"/>
        <v/>
      </c>
      <c r="BH119" s="2951" t="str">
        <f>IF(LEN(TRIM(BM119))&gt;0,MAX(BH29:BH118)+1,"")</f>
        <v/>
      </c>
      <c r="BI119" s="2906" t="str">
        <f>IFERROR(INDEX(BM30:BM299,MATCH(ROW()-ROW(BM30)+1,BH30:BH299,0)),"")</f>
        <v/>
      </c>
      <c r="BJ119" s="336"/>
      <c r="BL119" s="2959"/>
      <c r="BM119" s="2908" t="str">
        <f>IF(OR(BN118="",BL116=""),"",IF(LEN(BN118)&lt;=BL116,BN118,IFERROR(LEFT(BN118,FIND("♦",SUBSTITUTE(LEFT(BN118,BL116+1)," ","♦",LEN(LEFT(BN118,BL116+1))-LEN(SUBSTITUTE(LEFT(BN118,BL116+1)," ",""))))),LEFT(BN118,IFERROR(FIND(" ",BN118)-1,LEN(BN118))))))</f>
        <v/>
      </c>
      <c r="BN119" s="2908" t="str">
        <f t="shared" si="68"/>
        <v/>
      </c>
      <c r="BO119" s="2974"/>
      <c r="BP119" s="2968"/>
      <c r="BQ119" s="2969"/>
      <c r="BR119" s="3"/>
      <c r="BS119" s="2565"/>
      <c r="BT119" s="2566"/>
      <c r="BU119" s="2559" t="str" cm="1">
        <f t="array" ref="BU119">IF(TRIM(BS119)="","&lt; VIDE",IF(SUMPRODUCT((UPPER(TRIM($BS$92:BS119))=UPPER(TRIM(BS119)))*1)&gt;1,"◄ Doublon","Unique"))</f>
        <v>&lt; VIDE</v>
      </c>
      <c r="BV119" s="192" t="s">
        <v>3696</v>
      </c>
      <c r="BW119" s="2560" t="s">
        <v>3976</v>
      </c>
      <c r="BX119" s="3"/>
      <c r="BY119" s="10">
        <v>1</v>
      </c>
    </row>
    <row r="120" spans="1:77" ht="21" customHeight="1">
      <c r="A120" s="3"/>
      <c r="B120" s="188" t="str">
        <f t="shared" si="62"/>
        <v>►</v>
      </c>
      <c r="C120" s="2454"/>
      <c r="D120" s="2464"/>
      <c r="E120" s="2464"/>
      <c r="F120" s="2464"/>
      <c r="G120" s="2464"/>
      <c r="H120" s="2464"/>
      <c r="I120" s="2464"/>
      <c r="J120" s="2464"/>
      <c r="K120" s="2464"/>
      <c r="L120" s="2461"/>
      <c r="M120" s="2461"/>
      <c r="N120" s="2461"/>
      <c r="O120" s="2461"/>
      <c r="P120" s="2461"/>
      <c r="Q120" s="2461"/>
      <c r="R120" s="291" t="str">
        <f>IF(ISBLANK(S120),"",LARGE(R93:R119,1)+1)</f>
        <v/>
      </c>
      <c r="S120" s="292"/>
      <c r="T120" s="293"/>
      <c r="U120" s="293"/>
      <c r="V120" s="293"/>
      <c r="W120" s="293"/>
      <c r="X120" s="293"/>
      <c r="Y120" s="293"/>
      <c r="Z120" s="293"/>
      <c r="AA120" s="293"/>
      <c r="AB120" s="293"/>
      <c r="AC120" s="291" t="str">
        <f>IF(ISBLANK(AD120),"",LARGE(AC93:AC119,1)+1)</f>
        <v/>
      </c>
      <c r="AD120" s="292"/>
      <c r="AE120" s="293"/>
      <c r="AF120" s="293"/>
      <c r="AG120" s="293"/>
      <c r="AH120" s="293"/>
      <c r="AI120" s="293"/>
      <c r="AJ120" s="293"/>
      <c r="AK120" s="293"/>
      <c r="AL120" s="293"/>
      <c r="AM120" s="294"/>
      <c r="AN120" s="3"/>
      <c r="AO120" s="188" t="str">
        <f t="shared" si="56"/>
        <v>►</v>
      </c>
      <c r="AP120" s="5"/>
      <c r="AQ120" s="3"/>
      <c r="AR120" s="176">
        <f t="array" ref="AR120">SUMPRODUCT(LEN(AS120:AY120))</f>
        <v>0</v>
      </c>
      <c r="AS120" s="177"/>
      <c r="AT120" s="178"/>
      <c r="AU120" s="178"/>
      <c r="AV120" s="178"/>
      <c r="AW120" s="178"/>
      <c r="AX120" s="178"/>
      <c r="AY120" s="179"/>
      <c r="AZ120" s="3"/>
      <c r="BD120" s="2969"/>
      <c r="BF120" s="2946" t="str">
        <f t="shared" si="63"/>
        <v/>
      </c>
      <c r="BG120" s="2950" t="str">
        <f t="shared" si="64"/>
        <v/>
      </c>
      <c r="BH120" s="2951" t="str">
        <f>IF(LEN(TRIM(BM120))&gt;0,MAX(BH29:BH119)+1,"")</f>
        <v/>
      </c>
      <c r="BI120" s="2906" t="str">
        <f>IFERROR(INDEX(BM30:BM299,MATCH(ROW()-ROW(BM30)+1,BH30:BH299,0)),"")</f>
        <v/>
      </c>
      <c r="BJ120" s="336"/>
      <c r="BL120" s="2370" t="str">
        <f>(SUBSTITUTE(SUBSTITUTE(BD45,CHAR(13)&amp;CHAR(10)," "),CHAR(10)," "))</f>
        <v/>
      </c>
      <c r="BM120" s="2960" t="str">
        <f>IF(OR(BL121="",BL122=""),"",IF(LEN(BL121)&lt;=BL122,BL121,IFERROR(LEFT(BL121,FIND("♦",SUBSTITUTE(LEFT(BL121,BL122+1)," ","♦",LEN(LEFT(BL121,BL122+1))-LEN(SUBSTITUTE(LEFT(BL121,BL122+1)," ",""))))),LEFT(BL121,IFERROR(FIND(" ",BL121)-1,LEN(BL121))))))</f>
        <v/>
      </c>
      <c r="BN120" s="2961" t="str">
        <f>IF(BM120="","",TRIM(RIGHT(BL121,LEN(BL121)-LEN(BM120))))</f>
        <v/>
      </c>
      <c r="BO120" s="2952" t="str">
        <f>BE45</f>
        <v xml:space="preserve"> ◄ ligne 45</v>
      </c>
      <c r="BP120" s="2968"/>
      <c r="BQ120" s="2969"/>
      <c r="BR120" s="3"/>
      <c r="BS120" s="2567"/>
      <c r="BT120" s="2558"/>
      <c r="BU120" s="2559" t="str" cm="1">
        <f t="array" ref="BU120">IF(TRIM(BS120)="","&lt; VIDE",IF(SUMPRODUCT((UPPER(TRIM($BS$92:BS120))=UPPER(TRIM(BS120)))*1)&gt;1,"◄ Doublon","Unique"))</f>
        <v>&lt; VIDE</v>
      </c>
      <c r="BV120" s="192" t="s">
        <v>3697</v>
      </c>
      <c r="BW120" s="2560" t="s">
        <v>3978</v>
      </c>
      <c r="BX120" s="3"/>
      <c r="BY120" s="10">
        <v>1</v>
      </c>
    </row>
    <row r="121" spans="1:77" ht="21" customHeight="1">
      <c r="A121" s="3"/>
      <c r="B121" s="188" t="str">
        <f t="shared" si="62"/>
        <v>►</v>
      </c>
      <c r="C121" s="2454"/>
      <c r="D121" s="2454"/>
      <c r="E121" s="2454"/>
      <c r="F121" s="2454"/>
      <c r="G121" s="2454"/>
      <c r="H121" s="2454"/>
      <c r="I121" s="2454"/>
      <c r="J121" s="2455"/>
      <c r="K121" s="2462"/>
      <c r="L121" s="2461"/>
      <c r="M121" s="2461"/>
      <c r="N121" s="2461"/>
      <c r="O121" s="2461"/>
      <c r="P121" s="2461"/>
      <c r="Q121" s="2461"/>
      <c r="R121" s="291" t="str">
        <f>IF(ISBLANK(S121),"",LARGE(R93:R120,1)+1)</f>
        <v/>
      </c>
      <c r="S121" s="292"/>
      <c r="T121" s="293"/>
      <c r="U121" s="293"/>
      <c r="V121" s="293"/>
      <c r="W121" s="293"/>
      <c r="X121" s="293"/>
      <c r="Y121" s="293"/>
      <c r="Z121" s="293"/>
      <c r="AA121" s="293"/>
      <c r="AB121" s="293"/>
      <c r="AC121" s="291" t="str">
        <f>IF(ISBLANK(AD121),"",LARGE(AC93:AC120,1)+1)</f>
        <v/>
      </c>
      <c r="AD121" s="292"/>
      <c r="AE121" s="293"/>
      <c r="AF121" s="293"/>
      <c r="AG121" s="293"/>
      <c r="AH121" s="293"/>
      <c r="AI121" s="293"/>
      <c r="AJ121" s="293"/>
      <c r="AK121" s="293"/>
      <c r="AL121" s="293"/>
      <c r="AM121" s="294"/>
      <c r="AN121" s="3"/>
      <c r="AO121" s="188" t="str">
        <f t="shared" si="56"/>
        <v>►</v>
      </c>
      <c r="AP121" s="5"/>
      <c r="AQ121" s="3"/>
      <c r="AR121" s="176">
        <f t="array" ref="AR121">SUMPRODUCT(LEN(AS121:AY121))</f>
        <v>0</v>
      </c>
      <c r="AS121" s="177"/>
      <c r="AT121" s="178"/>
      <c r="AU121" s="178"/>
      <c r="AV121" s="178"/>
      <c r="AW121" s="178"/>
      <c r="AX121" s="178"/>
      <c r="AY121" s="179"/>
      <c r="AZ121" s="3"/>
      <c r="BD121" s="2969"/>
      <c r="BF121" s="2946" t="str">
        <f t="shared" si="63"/>
        <v/>
      </c>
      <c r="BG121" s="2950" t="str">
        <f t="shared" si="64"/>
        <v/>
      </c>
      <c r="BH121" s="2951" t="str">
        <f>IF(LEN(TRIM(BM121))&gt;0,MAX(BH29:BH120)+1,"")</f>
        <v/>
      </c>
      <c r="BI121" s="2906" t="str">
        <f>IFERROR(INDEX(BM30:BM299,MATCH(ROW()-ROW(BM30)+1,BH30:BH299,0)),"")</f>
        <v/>
      </c>
      <c r="BJ121" s="336"/>
      <c r="BL121" s="2960" t="str">
        <f>TRIM(SUBSTITUTE(SUBSTITUTE(SUBSTITUTE(SUBSTITUTE(IF(OR(LEFT(BL120,1)="-",LEFT(BL120,1)="="),MID(BL120,2,9999),BL120),CHAR(160)," "),","," "),";"," "),"."," "))</f>
        <v/>
      </c>
      <c r="BM121" s="2961" t="str">
        <f>IF(OR(BN120="",BL122=""),"",IF(LEN(BN120)&lt;=BL122,BN120,IFERROR(LEFT(BN120,FIND("♦",SUBSTITUTE(LEFT(BN120,BL122+1)," ","♦",LEN(LEFT(BN120,BL122+1))-LEN(SUBSTITUTE(LEFT(BN120,BL122+1)," ",""))))),LEFT(BN120,IFERROR(FIND(" ",BN120)-1,LEN(BN120))))))</f>
        <v/>
      </c>
      <c r="BN121" s="2961" t="str">
        <f>IF(BM121="","",TRIM(RIGHT(BN120,LEN(BN120)-LEN(BM121))))</f>
        <v/>
      </c>
      <c r="BO121" s="2975"/>
      <c r="BP121" s="2968"/>
      <c r="BQ121" s="2969"/>
      <c r="BR121" s="3"/>
      <c r="BS121" s="2557" t="s">
        <v>3997</v>
      </c>
      <c r="BT121" s="2568"/>
      <c r="BU121" s="2559" t="str" cm="1">
        <f t="array" ref="BU121">IF(TRIM(BS121)="","&lt; VIDE",IF(SUMPRODUCT((UPPER(TRIM($BS$92:BS121))=UPPER(TRIM(BS121)))*1)&gt;1,"◄ Doublon","Unique"))</f>
        <v>Unique</v>
      </c>
      <c r="BV121" s="192" t="s">
        <v>3698</v>
      </c>
      <c r="BW121" s="2560" t="s">
        <v>3998</v>
      </c>
      <c r="BX121" s="3"/>
      <c r="BY121" s="10">
        <v>1</v>
      </c>
    </row>
    <row r="122" spans="1:77" ht="21" customHeight="1">
      <c r="A122" s="3"/>
      <c r="B122" s="188" t="str">
        <f t="shared" si="62"/>
        <v>►</v>
      </c>
      <c r="C122" s="2454"/>
      <c r="D122" s="2454"/>
      <c r="E122" s="2454"/>
      <c r="F122" s="2454"/>
      <c r="G122" s="2454"/>
      <c r="H122" s="2454"/>
      <c r="I122" s="2454"/>
      <c r="J122" s="2455"/>
      <c r="K122" s="2462"/>
      <c r="L122" s="2461"/>
      <c r="M122" s="2461"/>
      <c r="N122" s="2461"/>
      <c r="O122" s="2461"/>
      <c r="P122" s="2461"/>
      <c r="Q122" s="2461"/>
      <c r="R122" s="291" t="str">
        <f>IF(ISBLANK(S122),"",LARGE(R93:R121,1)+1)</f>
        <v/>
      </c>
      <c r="S122" s="292"/>
      <c r="T122" s="293"/>
      <c r="U122" s="293"/>
      <c r="V122" s="293"/>
      <c r="W122" s="293"/>
      <c r="X122" s="293"/>
      <c r="Y122" s="293"/>
      <c r="Z122" s="293"/>
      <c r="AA122" s="293"/>
      <c r="AB122" s="293"/>
      <c r="AC122" s="291" t="str">
        <f>IF(ISBLANK(AD122),"",LARGE(AC93:AC121,1)+1)</f>
        <v/>
      </c>
      <c r="AD122" s="292"/>
      <c r="AE122" s="293"/>
      <c r="AF122" s="293"/>
      <c r="AG122" s="293"/>
      <c r="AH122" s="293"/>
      <c r="AI122" s="293"/>
      <c r="AJ122" s="293"/>
      <c r="AK122" s="293"/>
      <c r="AL122" s="293"/>
      <c r="AM122" s="294"/>
      <c r="AN122" s="3"/>
      <c r="AO122" s="188" t="str">
        <f t="shared" si="56"/>
        <v>►</v>
      </c>
      <c r="AP122" s="5"/>
      <c r="AQ122" s="3"/>
      <c r="AR122" s="176">
        <f t="array" ref="AR122">SUMPRODUCT(LEN(AS122:AY122))</f>
        <v>0</v>
      </c>
      <c r="AS122" s="177"/>
      <c r="AT122" s="178"/>
      <c r="AU122" s="178"/>
      <c r="AV122" s="178"/>
      <c r="AW122" s="178"/>
      <c r="AX122" s="178"/>
      <c r="AY122" s="179"/>
      <c r="AZ122" s="3"/>
      <c r="BD122" s="2969"/>
      <c r="BF122" s="2946" t="str">
        <f t="shared" si="63"/>
        <v/>
      </c>
      <c r="BG122" s="2950" t="str">
        <f t="shared" si="64"/>
        <v/>
      </c>
      <c r="BH122" s="2951" t="str">
        <f>IF(LEN(TRIM(BM122))&gt;0,MAX(BH29:BH121)+1,"")</f>
        <v/>
      </c>
      <c r="BI122" s="2906" t="str">
        <f>IFERROR(INDEX(BM30:BM299,MATCH(ROW()-ROW(BM30)+1,BH30:BH299,0)),"")</f>
        <v/>
      </c>
      <c r="BJ122" s="336"/>
      <c r="BL122" s="2909">
        <f>BI17</f>
        <v>100</v>
      </c>
      <c r="BM122" s="2961" t="str">
        <f>IF(OR(BN121="",BL122=""),"",IF(LEN(BN121)&lt;=BL122,BN121,IFERROR(LEFT(BN121,FIND("♦",SUBSTITUTE(LEFT(BN121,BL122+1)," ","♦",LEN(LEFT(BN121,BL122+1))-LEN(SUBSTITUTE(LEFT(BN121,BL122+1)," ",""))))),LEFT(BN121,IFERROR(FIND(" ",BN121)-1,LEN(BN121))))))</f>
        <v/>
      </c>
      <c r="BN122" s="2961" t="str">
        <f t="shared" ref="BN122:BN125" si="69">IF(BM122="","",TRIM(RIGHT(BN121,LEN(BN121)-LEN(BM122))))</f>
        <v/>
      </c>
      <c r="BO122" s="2975"/>
      <c r="BP122" s="2968"/>
      <c r="BQ122" s="2969"/>
      <c r="BR122" s="3"/>
      <c r="BS122" s="2567" t="s">
        <v>3998</v>
      </c>
      <c r="BT122" s="2558">
        <v>1050</v>
      </c>
      <c r="BU122" s="2559" t="str" cm="1">
        <f t="array" ref="BU122">IF(TRIM(BS122)="","&lt; VIDE",IF(SUMPRODUCT((UPPER(TRIM($BS$92:BS122))=UPPER(TRIM(BS122)))*1)&gt;1,"◄ Doublon","Unique"))</f>
        <v>Unique</v>
      </c>
      <c r="BV122" s="192" t="s">
        <v>3699</v>
      </c>
      <c r="BW122" s="2560" t="s">
        <v>3991</v>
      </c>
      <c r="BX122" s="3"/>
      <c r="BY122" s="10">
        <v>1</v>
      </c>
    </row>
    <row r="123" spans="1:77" ht="21" customHeight="1">
      <c r="A123" s="3"/>
      <c r="B123" s="188" t="str">
        <f t="shared" si="62"/>
        <v>►</v>
      </c>
      <c r="C123" s="2454"/>
      <c r="D123" s="2454"/>
      <c r="E123" s="2454"/>
      <c r="F123" s="2454"/>
      <c r="G123" s="2454"/>
      <c r="H123" s="2454"/>
      <c r="I123" s="2454"/>
      <c r="J123" s="2455"/>
      <c r="K123" s="2462"/>
      <c r="L123" s="2461"/>
      <c r="M123" s="2461"/>
      <c r="N123" s="2461"/>
      <c r="O123" s="2461"/>
      <c r="P123" s="2461"/>
      <c r="Q123" s="2461"/>
      <c r="R123" s="291" t="str">
        <f>IF(ISBLANK(S123),"",LARGE(R93:R122,1)+1)</f>
        <v/>
      </c>
      <c r="S123" s="292"/>
      <c r="T123" s="293"/>
      <c r="U123" s="293"/>
      <c r="V123" s="293"/>
      <c r="W123" s="293"/>
      <c r="X123" s="293"/>
      <c r="Y123" s="293"/>
      <c r="Z123" s="293"/>
      <c r="AA123" s="293"/>
      <c r="AB123" s="293"/>
      <c r="AC123" s="291" t="str">
        <f>IF(ISBLANK(AD123),"",LARGE(AC93:AC122,1)+1)</f>
        <v/>
      </c>
      <c r="AD123" s="292"/>
      <c r="AE123" s="293"/>
      <c r="AF123" s="293"/>
      <c r="AG123" s="293"/>
      <c r="AH123" s="293"/>
      <c r="AI123" s="293"/>
      <c r="AJ123" s="293"/>
      <c r="AK123" s="293"/>
      <c r="AL123" s="293"/>
      <c r="AM123" s="294"/>
      <c r="AN123" s="3"/>
      <c r="AO123" s="188" t="str">
        <f t="shared" si="56"/>
        <v>►</v>
      </c>
      <c r="AP123" s="5"/>
      <c r="AQ123" s="3"/>
      <c r="AR123" s="176">
        <f t="array" ref="AR123">SUMPRODUCT(LEN(AS123:AY123))</f>
        <v>0</v>
      </c>
      <c r="AS123" s="177"/>
      <c r="AT123" s="178"/>
      <c r="AU123" s="178"/>
      <c r="AV123" s="178"/>
      <c r="AW123" s="178"/>
      <c r="AX123" s="178"/>
      <c r="AY123" s="179"/>
      <c r="AZ123" s="3"/>
      <c r="BD123" s="2969"/>
      <c r="BF123" s="2946" t="str">
        <f t="shared" si="63"/>
        <v/>
      </c>
      <c r="BG123" s="2950" t="str">
        <f t="shared" si="64"/>
        <v/>
      </c>
      <c r="BH123" s="2951" t="str">
        <f>IF(LEN(TRIM(BM123))&gt;0,MAX(BH29:BH122)+1,"")</f>
        <v/>
      </c>
      <c r="BI123" s="2906" t="str">
        <f>IFERROR(INDEX(BM30:BM299,MATCH(ROW()-ROW(BM30)+1,BH30:BH299,0)),"")</f>
        <v/>
      </c>
      <c r="BJ123" s="336"/>
      <c r="BL123" s="2960"/>
      <c r="BM123" s="2961" t="str">
        <f>IF(OR(BN122="",BL122=""),"",IF(LEN(BN122)&lt;=BL122,BN122,IFERROR(LEFT(BN122,FIND("♦",SUBSTITUTE(LEFT(BN122,BL122+1)," ","♦",LEN(LEFT(BN122,BL122+1))-LEN(SUBSTITUTE(LEFT(BN122,BL122+1)," ",""))))),LEFT(BN122,IFERROR(FIND(" ",BN122)-1,LEN(BN122))))))</f>
        <v/>
      </c>
      <c r="BN123" s="2961" t="str">
        <f t="shared" si="69"/>
        <v/>
      </c>
      <c r="BO123" s="2975"/>
      <c r="BP123" s="2968"/>
      <c r="BQ123" s="2969"/>
      <c r="BR123" s="3"/>
      <c r="BS123" s="2567" t="s">
        <v>3981</v>
      </c>
      <c r="BT123" s="2558">
        <v>810</v>
      </c>
      <c r="BU123" s="2559" t="str" cm="1">
        <f t="array" ref="BU123">IF(TRIM(BS123)="","&lt; VIDE",IF(SUMPRODUCT((UPPER(TRIM($BS$92:BS123))=UPPER(TRIM(BS123)))*1)&gt;1,"◄ Doublon","Unique"))</f>
        <v>Unique</v>
      </c>
      <c r="BV123" s="192" t="s">
        <v>3700</v>
      </c>
      <c r="BW123" s="2560" t="s">
        <v>3993</v>
      </c>
      <c r="BX123" s="3"/>
      <c r="BY123" s="10">
        <v>1</v>
      </c>
    </row>
    <row r="124" spans="1:77" ht="21" customHeight="1">
      <c r="A124" s="3"/>
      <c r="B124" s="188" t="str">
        <f t="shared" si="62"/>
        <v>►</v>
      </c>
      <c r="C124" s="2454"/>
      <c r="D124" s="2454"/>
      <c r="E124" s="2454"/>
      <c r="F124" s="2454"/>
      <c r="G124" s="2454"/>
      <c r="H124" s="2454"/>
      <c r="I124" s="2454"/>
      <c r="J124" s="2455"/>
      <c r="K124" s="2462"/>
      <c r="L124" s="2461"/>
      <c r="M124" s="2461"/>
      <c r="N124" s="2461"/>
      <c r="O124" s="2461"/>
      <c r="P124" s="2461"/>
      <c r="Q124" s="2461"/>
      <c r="R124" s="291" t="str">
        <f>IF(ISBLANK(S124),"",LARGE(R93:R123,1)+1)</f>
        <v/>
      </c>
      <c r="S124" s="292"/>
      <c r="T124" s="293"/>
      <c r="U124" s="293"/>
      <c r="V124" s="293"/>
      <c r="W124" s="293"/>
      <c r="X124" s="293"/>
      <c r="Y124" s="293"/>
      <c r="Z124" s="293"/>
      <c r="AA124" s="293"/>
      <c r="AB124" s="293"/>
      <c r="AC124" s="291" t="str">
        <f>IF(ISBLANK(AD124),"",LARGE(AC93:AC123,1)+1)</f>
        <v/>
      </c>
      <c r="AD124" s="292"/>
      <c r="AE124" s="293"/>
      <c r="AF124" s="293"/>
      <c r="AG124" s="293"/>
      <c r="AH124" s="293"/>
      <c r="AI124" s="293"/>
      <c r="AJ124" s="293"/>
      <c r="AK124" s="293"/>
      <c r="AL124" s="293"/>
      <c r="AM124" s="294"/>
      <c r="AN124" s="3"/>
      <c r="AO124" s="188" t="str">
        <f t="shared" si="56"/>
        <v>►</v>
      </c>
      <c r="AP124" s="5"/>
      <c r="AQ124" s="3"/>
      <c r="AR124" s="176">
        <f t="array" ref="AR124">SUMPRODUCT(LEN(AS124:AY124))</f>
        <v>0</v>
      </c>
      <c r="AS124" s="177"/>
      <c r="AT124" s="178"/>
      <c r="AU124" s="178"/>
      <c r="AV124" s="178"/>
      <c r="AW124" s="178"/>
      <c r="AX124" s="178"/>
      <c r="AY124" s="179"/>
      <c r="AZ124" s="3"/>
      <c r="BD124" s="2969"/>
      <c r="BF124" s="2946" t="str">
        <f t="shared" si="63"/>
        <v/>
      </c>
      <c r="BG124" s="2950" t="str">
        <f t="shared" si="64"/>
        <v/>
      </c>
      <c r="BH124" s="2951" t="str">
        <f>IF(LEN(TRIM(BM124))&gt;0,MAX(BH29:BH123)+1,"")</f>
        <v/>
      </c>
      <c r="BI124" s="2906" t="str">
        <f>IFERROR(INDEX(BM30:BM299,MATCH(ROW()-ROW(BM30)+1,BH30:BH299,0)),"")</f>
        <v/>
      </c>
      <c r="BJ124" s="336"/>
      <c r="BL124" s="2963"/>
      <c r="BM124" s="2961" t="str">
        <f>IF(OR(BN123="",BL122=""),"",IF(LEN(BN123)&lt;=BL122,BN123,IFERROR(LEFT(BN123,FIND("♦",SUBSTITUTE(LEFT(BN123,BL122+1)," ","♦",LEN(LEFT(BN123,BL122+1))-LEN(SUBSTITUTE(LEFT(BN123,BL122+1)," ",""))))),LEFT(BN123,IFERROR(FIND(" ",BN123)-1,LEN(BN123))))))</f>
        <v/>
      </c>
      <c r="BN124" s="2961" t="str">
        <f t="shared" si="69"/>
        <v/>
      </c>
      <c r="BO124" s="2975"/>
      <c r="BP124" s="2968"/>
      <c r="BQ124" s="2969"/>
      <c r="BR124" s="3"/>
      <c r="BS124" s="2567" t="s">
        <v>3979</v>
      </c>
      <c r="BT124" s="2558">
        <v>600</v>
      </c>
      <c r="BU124" s="2559" t="str" cm="1">
        <f t="array" ref="BU124">IF(TRIM(BS124)="","&lt; VIDE",IF(SUMPRODUCT((UPPER(TRIM($BS$92:BS124))=UPPER(TRIM(BS124)))*1)&gt;1,"◄ Doublon","Unique"))</f>
        <v>Unique</v>
      </c>
      <c r="BV124" s="192" t="s">
        <v>3701</v>
      </c>
      <c r="BW124" s="2560" t="s">
        <v>3999</v>
      </c>
      <c r="BX124" s="3"/>
      <c r="BY124" s="10">
        <v>1</v>
      </c>
    </row>
    <row r="125" spans="1:77" ht="21" customHeight="1">
      <c r="A125" s="3"/>
      <c r="B125" s="188" t="str">
        <f t="shared" si="62"/>
        <v>►</v>
      </c>
      <c r="C125" s="2454"/>
      <c r="D125" s="2454"/>
      <c r="E125" s="2454"/>
      <c r="F125" s="2454"/>
      <c r="G125" s="2454"/>
      <c r="H125" s="2454"/>
      <c r="I125" s="2454"/>
      <c r="J125" s="2455"/>
      <c r="K125" s="2462"/>
      <c r="L125" s="2461"/>
      <c r="M125" s="2461"/>
      <c r="N125" s="2461"/>
      <c r="O125" s="2461"/>
      <c r="P125" s="2461"/>
      <c r="Q125" s="2461"/>
      <c r="R125" s="291" t="str">
        <f>IF(ISBLANK(S125),"",LARGE(R93:R124,1)+1)</f>
        <v/>
      </c>
      <c r="S125" s="292"/>
      <c r="T125" s="293"/>
      <c r="U125" s="293"/>
      <c r="V125" s="293"/>
      <c r="W125" s="293"/>
      <c r="X125" s="293"/>
      <c r="Y125" s="293"/>
      <c r="Z125" s="293"/>
      <c r="AA125" s="293"/>
      <c r="AB125" s="293"/>
      <c r="AC125" s="291" t="str">
        <f>IF(ISBLANK(AD125),"",LARGE(AC93:AC124,1)+1)</f>
        <v/>
      </c>
      <c r="AD125" s="292"/>
      <c r="AE125" s="293"/>
      <c r="AF125" s="293"/>
      <c r="AG125" s="293"/>
      <c r="AH125" s="293"/>
      <c r="AI125" s="293"/>
      <c r="AJ125" s="293"/>
      <c r="AK125" s="293"/>
      <c r="AL125" s="293"/>
      <c r="AM125" s="294"/>
      <c r="AN125" s="3"/>
      <c r="AO125" s="188" t="str">
        <f t="shared" si="56"/>
        <v>►</v>
      </c>
      <c r="AP125" s="5"/>
      <c r="AQ125" s="3"/>
      <c r="AR125" s="176">
        <f t="array" ref="AR125">SUMPRODUCT(LEN(AS125:AY125))</f>
        <v>0</v>
      </c>
      <c r="AS125" s="177"/>
      <c r="AT125" s="178"/>
      <c r="AU125" s="178"/>
      <c r="AV125" s="178"/>
      <c r="AW125" s="178"/>
      <c r="AX125" s="178"/>
      <c r="AY125" s="179"/>
      <c r="AZ125" s="3"/>
      <c r="BD125" s="2969"/>
      <c r="BF125" s="2946" t="str">
        <f t="shared" si="63"/>
        <v/>
      </c>
      <c r="BG125" s="2950" t="str">
        <f t="shared" si="64"/>
        <v/>
      </c>
      <c r="BH125" s="2951" t="str">
        <f>IF(LEN(TRIM(BM125))&gt;0,MAX(BH29:BH124)+1,"")</f>
        <v/>
      </c>
      <c r="BI125" s="2906" t="str">
        <f>IFERROR(INDEX(BM30:BM299,MATCH(ROW()-ROW(BM30)+1,BH30:BH299,0)),"")</f>
        <v/>
      </c>
      <c r="BJ125" s="336"/>
      <c r="BL125" s="2964"/>
      <c r="BM125" s="2961" t="str">
        <f>IF(OR(BN124="",BL122=""),"",IF(LEN(BN124)&lt;=BL122,BN124,IFERROR(LEFT(BN124,FIND("♦",SUBSTITUTE(LEFT(BN124,BL122+1)," ","♦",LEN(LEFT(BN124,BL122+1))-LEN(SUBSTITUTE(LEFT(BN124,BL122+1)," ",""))))),LEFT(BN124,IFERROR(FIND(" ",BN124)-1,LEN(BN124))))))</f>
        <v/>
      </c>
      <c r="BN125" s="2961" t="str">
        <f t="shared" si="69"/>
        <v/>
      </c>
      <c r="BO125" s="2975"/>
      <c r="BP125" s="2968"/>
      <c r="BQ125" s="2969"/>
      <c r="BR125" s="3"/>
      <c r="BS125" s="2567" t="s">
        <v>3972</v>
      </c>
      <c r="BT125" s="2558">
        <v>9</v>
      </c>
      <c r="BU125" s="2559" t="str" cm="1">
        <f t="array" ref="BU125">IF(TRIM(BS125)="","&lt; VIDE",IF(SUMPRODUCT((UPPER(TRIM($BS$92:BS125))=UPPER(TRIM(BS125)))*1)&gt;1,"◄ Doublon","Unique"))</f>
        <v>Unique</v>
      </c>
      <c r="BV125" s="192" t="s">
        <v>3702</v>
      </c>
      <c r="BW125" s="314"/>
      <c r="BX125" s="3"/>
      <c r="BY125" s="10">
        <v>1</v>
      </c>
    </row>
    <row r="126" spans="1:77" ht="21" customHeight="1">
      <c r="A126" s="3"/>
      <c r="B126" s="188" t="str">
        <f t="shared" si="62"/>
        <v>►</v>
      </c>
      <c r="C126" s="2454"/>
      <c r="D126" s="2454"/>
      <c r="E126" s="2454"/>
      <c r="F126" s="2454"/>
      <c r="G126" s="2454"/>
      <c r="H126" s="2454"/>
      <c r="I126" s="2454"/>
      <c r="J126" s="2455"/>
      <c r="K126" s="2462"/>
      <c r="L126" s="2461"/>
      <c r="M126" s="2461"/>
      <c r="N126" s="2461"/>
      <c r="O126" s="2461"/>
      <c r="P126" s="2461"/>
      <c r="Q126" s="2461"/>
      <c r="R126" s="291" t="str">
        <f>IF(ISBLANK(S126),"",LARGE(R93:R125,1)+1)</f>
        <v/>
      </c>
      <c r="S126" s="292"/>
      <c r="T126" s="293"/>
      <c r="U126" s="293"/>
      <c r="V126" s="293"/>
      <c r="W126" s="293"/>
      <c r="X126" s="293"/>
      <c r="Y126" s="293"/>
      <c r="Z126" s="293"/>
      <c r="AA126" s="293"/>
      <c r="AB126" s="293"/>
      <c r="AC126" s="291" t="str">
        <f>IF(ISBLANK(AD126),"",LARGE(AC93:AC125,1)+1)</f>
        <v/>
      </c>
      <c r="AD126" s="292"/>
      <c r="AE126" s="293"/>
      <c r="AF126" s="293"/>
      <c r="AG126" s="293"/>
      <c r="AH126" s="293"/>
      <c r="AI126" s="293"/>
      <c r="AJ126" s="293"/>
      <c r="AK126" s="293"/>
      <c r="AL126" s="293"/>
      <c r="AM126" s="294"/>
      <c r="AN126" s="3"/>
      <c r="AO126" s="188" t="str">
        <f t="shared" si="56"/>
        <v>►</v>
      </c>
      <c r="AP126" s="5"/>
      <c r="AQ126" s="3"/>
      <c r="AR126" s="176">
        <f t="array" ref="AR126">SUMPRODUCT(LEN(AS126:AY126))</f>
        <v>0</v>
      </c>
      <c r="AS126" s="177"/>
      <c r="AT126" s="178"/>
      <c r="AU126" s="178"/>
      <c r="AV126" s="178"/>
      <c r="AW126" s="178"/>
      <c r="AX126" s="178"/>
      <c r="AY126" s="179"/>
      <c r="AZ126" s="3"/>
      <c r="BD126" s="2969"/>
      <c r="BF126" s="2946" t="str">
        <f t="shared" si="63"/>
        <v/>
      </c>
      <c r="BG126" s="2950" t="str">
        <f t="shared" si="64"/>
        <v/>
      </c>
      <c r="BH126" s="2951" t="str">
        <f>IF(LEN(TRIM(BM126))&gt;0,MAX(BH29:BH125)+1,"")</f>
        <v/>
      </c>
      <c r="BI126" s="2906" t="str">
        <f>IFERROR(INDEX(BM30:BM299,MATCH(ROW()-ROW(BM30)+1,BH30:BH299,0)),"")</f>
        <v/>
      </c>
      <c r="BJ126" s="336"/>
      <c r="BL126" s="2370" t="str">
        <f>(SUBSTITUTE(SUBSTITUTE(BD46,CHAR(13)&amp;CHAR(10)," "),CHAR(10)," "))</f>
        <v/>
      </c>
      <c r="BM126" s="2907" t="str">
        <f>IF(OR(BL127="",BL128=""),"",IF(LEN(BL127)&lt;=BL128,BL127,IFERROR(LEFT(BL127,FIND("♦",SUBSTITUTE(LEFT(BL127,BL128+1)," ","♦",LEN(LEFT(BL127,BL128+1))-LEN(SUBSTITUTE(LEFT(BL127,BL128+1)," ",""))))),LEFT(BL127,IFERROR(FIND(" ",BL127)-1,LEN(BL127))))))</f>
        <v/>
      </c>
      <c r="BN126" s="2908" t="str">
        <f>IF(BM126="","",TRIM(RIGHT(BL127,LEN(BL127)-LEN(BM126))))</f>
        <v/>
      </c>
      <c r="BO126" s="2952" t="str">
        <f>BE46</f>
        <v xml:space="preserve"> ◄ ligne 46</v>
      </c>
      <c r="BP126" s="2968"/>
      <c r="BQ126" s="2969"/>
      <c r="BR126" s="3"/>
      <c r="BS126" s="2567" t="s">
        <v>3992</v>
      </c>
      <c r="BT126" s="2558">
        <v>21</v>
      </c>
      <c r="BU126" s="2559" t="str" cm="1">
        <f t="array" ref="BU126">IF(TRIM(BS126)="","&lt; VIDE",IF(SUMPRODUCT((UPPER(TRIM($BS$92:BS126))=UPPER(TRIM(BS126)))*1)&gt;1,"◄ Doublon","Unique"))</f>
        <v>Unique</v>
      </c>
      <c r="BV126" s="192" t="s">
        <v>3703</v>
      </c>
      <c r="BW126" s="314"/>
      <c r="BX126" s="3"/>
      <c r="BY126" s="10">
        <v>1</v>
      </c>
    </row>
    <row r="127" spans="1:77" ht="21" customHeight="1">
      <c r="A127" s="3"/>
      <c r="B127" s="188" t="str">
        <f t="shared" si="62"/>
        <v>►</v>
      </c>
      <c r="C127" s="2454"/>
      <c r="D127" s="2461"/>
      <c r="E127" s="2461"/>
      <c r="F127" s="2461"/>
      <c r="G127" s="2461"/>
      <c r="H127" s="2461"/>
      <c r="I127" s="2461"/>
      <c r="J127" s="2461"/>
      <c r="K127" s="2461"/>
      <c r="L127" s="2461"/>
      <c r="M127" s="2461"/>
      <c r="N127" s="2461"/>
      <c r="O127" s="2461"/>
      <c r="P127" s="2461"/>
      <c r="Q127" s="2461"/>
      <c r="R127" s="291" t="str">
        <f>IF(ISBLANK(S127),"",LARGE(R93:R126,1)+1)</f>
        <v/>
      </c>
      <c r="S127" s="292"/>
      <c r="T127" s="293"/>
      <c r="U127" s="293"/>
      <c r="V127" s="293"/>
      <c r="W127" s="293"/>
      <c r="X127" s="293"/>
      <c r="Y127" s="293"/>
      <c r="Z127" s="293"/>
      <c r="AA127" s="293"/>
      <c r="AB127" s="293"/>
      <c r="AC127" s="291" t="str">
        <f>IF(ISBLANK(AD127),"",LARGE(AC93:AC126,1)+1)</f>
        <v/>
      </c>
      <c r="AD127" s="292"/>
      <c r="AE127" s="293"/>
      <c r="AF127" s="293"/>
      <c r="AG127" s="293"/>
      <c r="AH127" s="293"/>
      <c r="AI127" s="293"/>
      <c r="AJ127" s="293"/>
      <c r="AK127" s="293"/>
      <c r="AL127" s="293"/>
      <c r="AM127" s="294"/>
      <c r="AN127" s="3"/>
      <c r="AO127" s="188" t="str">
        <f t="shared" si="56"/>
        <v>►</v>
      </c>
      <c r="AP127" s="5"/>
      <c r="AQ127" s="3"/>
      <c r="AR127" s="176">
        <f t="array" ref="AR127">SUMPRODUCT(LEN(AS127:AY127))</f>
        <v>0</v>
      </c>
      <c r="AS127" s="177"/>
      <c r="AT127" s="178"/>
      <c r="AU127" s="178"/>
      <c r="AV127" s="178"/>
      <c r="AW127" s="178"/>
      <c r="AX127" s="178"/>
      <c r="AY127" s="179"/>
      <c r="AZ127" s="3"/>
      <c r="BD127" s="2969"/>
      <c r="BF127" s="2946" t="str">
        <f t="shared" si="63"/>
        <v/>
      </c>
      <c r="BG127" s="2950" t="str">
        <f t="shared" si="64"/>
        <v/>
      </c>
      <c r="BH127" s="2951" t="str">
        <f>IF(LEN(TRIM(BM127))&gt;0,MAX(BH29:BH126)+1,"")</f>
        <v/>
      </c>
      <c r="BI127" s="2906" t="str">
        <f>IFERROR(INDEX(BM30:BM299,MATCH(ROW()-ROW(BM30)+1,BH30:BH299,0)),"")</f>
        <v/>
      </c>
      <c r="BJ127" s="336"/>
      <c r="BL127" s="2907" t="str">
        <f>TRIM(SUBSTITUTE(SUBSTITUTE(SUBSTITUTE(SUBSTITUTE(IF(OR(LEFT(BL126,1)="-",LEFT(BL126,1)="="),MID(BL126,2,9999),BL126),CHAR(160)," "),","," "),";"," "),"."," "))</f>
        <v/>
      </c>
      <c r="BM127" s="2908" t="str">
        <f>IF(OR(BN126="",BL128=""),"",IF(LEN(BN126)&lt;=BL128,BN126,IFERROR(LEFT(BN126,FIND("♦",SUBSTITUTE(LEFT(BN126,BL128+1)," ","♦",LEN(LEFT(BN126,BL128+1))-LEN(SUBSTITUTE(LEFT(BN126,BL128+1)," ",""))))),LEFT(BN126,IFERROR(FIND(" ",BN126)-1,LEN(BN126))))))</f>
        <v/>
      </c>
      <c r="BN127" s="2908" t="str">
        <f>IF(BM127="","",TRIM(RIGHT(BN126,LEN(BN126)-LEN(BM127))))</f>
        <v/>
      </c>
      <c r="BO127" s="2974"/>
      <c r="BP127" s="2968"/>
      <c r="BQ127" s="2969"/>
      <c r="BR127" s="3"/>
      <c r="BS127" s="2567" t="s">
        <v>3995</v>
      </c>
      <c r="BT127" s="2558">
        <v>3</v>
      </c>
      <c r="BU127" s="2559" t="str" cm="1">
        <f t="array" ref="BU127">IF(TRIM(BS127)="","&lt; VIDE",IF(SUMPRODUCT((UPPER(TRIM($BS$92:BS127))=UPPER(TRIM(BS127)))*1)&gt;1,"◄ Doublon","Unique"))</f>
        <v>Unique</v>
      </c>
      <c r="BV127" s="192" t="s">
        <v>3704</v>
      </c>
      <c r="BW127" s="314"/>
      <c r="BX127" s="3"/>
      <c r="BY127" s="10">
        <v>1</v>
      </c>
    </row>
    <row r="128" spans="1:77" ht="21" customHeight="1">
      <c r="A128" s="3"/>
      <c r="B128" s="188" t="str">
        <f t="shared" si="62"/>
        <v>►</v>
      </c>
      <c r="C128" s="2454"/>
      <c r="D128" s="2454"/>
      <c r="E128" s="2454"/>
      <c r="F128" s="2454"/>
      <c r="G128" s="2454"/>
      <c r="H128" s="2454"/>
      <c r="I128" s="2454"/>
      <c r="J128" s="2454"/>
      <c r="K128" s="2454"/>
      <c r="L128" s="2454"/>
      <c r="M128" s="2454"/>
      <c r="N128" s="2461"/>
      <c r="O128" s="2461"/>
      <c r="P128" s="2461"/>
      <c r="Q128" s="2461"/>
      <c r="R128" s="291" t="str">
        <f>IF(ISBLANK(S128),"",LARGE(R93:R127,1)+1)</f>
        <v/>
      </c>
      <c r="S128" s="292"/>
      <c r="T128" s="293"/>
      <c r="U128" s="293"/>
      <c r="V128" s="293"/>
      <c r="W128" s="293"/>
      <c r="X128" s="293"/>
      <c r="Y128" s="293"/>
      <c r="Z128" s="293"/>
      <c r="AA128" s="293"/>
      <c r="AB128" s="293"/>
      <c r="AC128" s="291" t="str">
        <f>IF(ISBLANK(AD128),"",LARGE(AC93:AC127,1)+1)</f>
        <v/>
      </c>
      <c r="AD128" s="292"/>
      <c r="AE128" s="293"/>
      <c r="AF128" s="293"/>
      <c r="AG128" s="293"/>
      <c r="AH128" s="293"/>
      <c r="AI128" s="293"/>
      <c r="AJ128" s="293"/>
      <c r="AK128" s="293"/>
      <c r="AL128" s="293"/>
      <c r="AM128" s="294"/>
      <c r="AN128" s="3"/>
      <c r="AO128" s="188" t="str">
        <f t="shared" si="56"/>
        <v>►</v>
      </c>
      <c r="AP128" s="5"/>
      <c r="AQ128" s="3"/>
      <c r="AR128" s="176">
        <f t="array" ref="AR128">SUMPRODUCT(LEN(AS128:AY128))</f>
        <v>0</v>
      </c>
      <c r="AS128" s="177"/>
      <c r="AT128" s="178"/>
      <c r="AU128" s="178"/>
      <c r="AV128" s="178"/>
      <c r="AW128" s="178"/>
      <c r="AX128" s="178"/>
      <c r="AY128" s="179"/>
      <c r="AZ128" s="3"/>
      <c r="BD128" s="2969"/>
      <c r="BF128" s="2946" t="str">
        <f t="shared" si="63"/>
        <v/>
      </c>
      <c r="BG128" s="2950" t="str">
        <f t="shared" si="64"/>
        <v/>
      </c>
      <c r="BH128" s="2951" t="str">
        <f>IF(LEN(TRIM(BM128))&gt;0,MAX(BH29:BH127)+1,"")</f>
        <v/>
      </c>
      <c r="BI128" s="2906" t="str">
        <f>IFERROR(INDEX(BM30:BM299,MATCH(ROW()-ROW(BM30)+1,BH30:BH299,0)),"")</f>
        <v/>
      </c>
      <c r="BJ128" s="336"/>
      <c r="BL128" s="2909">
        <f>BI17</f>
        <v>100</v>
      </c>
      <c r="BM128" s="2908" t="str">
        <f>IF(OR(BN127="",BL128=""),"",IF(LEN(BN127)&lt;=BL128,BN127,IFERROR(LEFT(BN127,FIND("♦",SUBSTITUTE(LEFT(BN127,BL128+1)," ","♦",LEN(LEFT(BN127,BL128+1))-LEN(SUBSTITUTE(LEFT(BN127,BL128+1)," ",""))))),LEFT(BN127,IFERROR(FIND(" ",BN127)-1,LEN(BN127))))))</f>
        <v/>
      </c>
      <c r="BN128" s="2908" t="str">
        <f t="shared" ref="BN128:BN131" si="70">IF(BM128="","",TRIM(RIGHT(BN127,LEN(BN127)-LEN(BM128))))</f>
        <v/>
      </c>
      <c r="BO128" s="2974"/>
      <c r="BP128" s="2968"/>
      <c r="BQ128" s="2969"/>
      <c r="BR128" s="3"/>
      <c r="BS128" s="2567" t="s">
        <v>3990</v>
      </c>
      <c r="BT128" s="2569">
        <v>1.8</v>
      </c>
      <c r="BU128" s="2559" t="str" cm="1">
        <f t="array" ref="BU128">IF(TRIM(BS128)="","&lt; VIDE",IF(SUMPRODUCT((UPPER(TRIM($BS$92:BS128))=UPPER(TRIM(BS128)))*1)&gt;1,"◄ Doublon","Unique"))</f>
        <v>Unique</v>
      </c>
      <c r="BV128" s="192" t="s">
        <v>3705</v>
      </c>
      <c r="BW128" s="314"/>
      <c r="BX128" s="3"/>
      <c r="BY128" s="10">
        <v>1</v>
      </c>
    </row>
    <row r="129" spans="1:77" ht="21" customHeight="1">
      <c r="A129" s="3"/>
      <c r="B129" s="188" t="str">
        <f t="shared" si="62"/>
        <v>►</v>
      </c>
      <c r="C129" s="2454"/>
      <c r="D129" s="2454"/>
      <c r="E129" s="2454"/>
      <c r="F129" s="2454"/>
      <c r="G129" s="2454"/>
      <c r="H129" s="2454"/>
      <c r="I129" s="2454"/>
      <c r="J129" s="2454"/>
      <c r="K129" s="2454"/>
      <c r="L129" s="2454"/>
      <c r="M129" s="2454"/>
      <c r="N129" s="2461"/>
      <c r="O129" s="2461"/>
      <c r="P129" s="2461"/>
      <c r="Q129" s="2461"/>
      <c r="R129" s="291" t="str">
        <f>IF(ISBLANK(S129),"",LARGE(R93:R128,1)+1)</f>
        <v/>
      </c>
      <c r="S129" s="292"/>
      <c r="T129" s="293"/>
      <c r="U129" s="293"/>
      <c r="V129" s="293"/>
      <c r="W129" s="293"/>
      <c r="X129" s="293"/>
      <c r="Y129" s="293"/>
      <c r="Z129" s="293"/>
      <c r="AA129" s="293"/>
      <c r="AB129" s="293"/>
      <c r="AC129" s="291" t="str">
        <f>IF(ISBLANK(AD129),"",LARGE(AC93:AC128,1)+1)</f>
        <v/>
      </c>
      <c r="AD129" s="292"/>
      <c r="AE129" s="293"/>
      <c r="AF129" s="293"/>
      <c r="AG129" s="293"/>
      <c r="AH129" s="293"/>
      <c r="AI129" s="293"/>
      <c r="AJ129" s="293"/>
      <c r="AK129" s="293"/>
      <c r="AL129" s="293"/>
      <c r="AM129" s="294"/>
      <c r="AN129" s="3"/>
      <c r="AO129" s="188" t="str">
        <f t="shared" si="56"/>
        <v>►</v>
      </c>
      <c r="AP129" s="5"/>
      <c r="AQ129" s="3"/>
      <c r="AR129" s="176">
        <f t="array" ref="AR129">SUMPRODUCT(LEN(AS129:AY129))</f>
        <v>0</v>
      </c>
      <c r="AS129" s="177"/>
      <c r="AT129" s="178"/>
      <c r="AU129" s="178"/>
      <c r="AV129" s="178"/>
      <c r="AW129" s="178"/>
      <c r="AX129" s="178"/>
      <c r="AY129" s="179"/>
      <c r="AZ129" s="3"/>
      <c r="BD129" s="2969"/>
      <c r="BF129" s="2946" t="str">
        <f t="shared" si="63"/>
        <v/>
      </c>
      <c r="BG129" s="2950" t="str">
        <f t="shared" si="64"/>
        <v/>
      </c>
      <c r="BH129" s="2951" t="str">
        <f>IF(LEN(TRIM(BM129))&gt;0,MAX(BH29:BH128)+1,"")</f>
        <v/>
      </c>
      <c r="BI129" s="2906" t="str">
        <f>IFERROR(INDEX(BM30:BM299,MATCH(ROW()-ROW(BM30)+1,BH30:BH299,0)),"")</f>
        <v/>
      </c>
      <c r="BJ129" s="336"/>
      <c r="BL129" s="2907"/>
      <c r="BM129" s="2908" t="str">
        <f>IF(OR(BN128="",BL128=""),"",IF(LEN(BN128)&lt;=BL128,BN128,IFERROR(LEFT(BN128,FIND("♦",SUBSTITUTE(LEFT(BN128,BL128+1)," ","♦",LEN(LEFT(BN128,BL128+1))-LEN(SUBSTITUTE(LEFT(BN128,BL128+1)," ",""))))),LEFT(BN128,IFERROR(FIND(" ",BN128)-1,LEN(BN128))))))</f>
        <v/>
      </c>
      <c r="BN129" s="2908" t="str">
        <f t="shared" si="70"/>
        <v/>
      </c>
      <c r="BO129" s="2974"/>
      <c r="BP129" s="2968"/>
      <c r="BQ129" s="2969"/>
      <c r="BR129" s="3"/>
      <c r="BS129" s="2567" t="s">
        <v>3965</v>
      </c>
      <c r="BT129" s="2569">
        <v>0.6</v>
      </c>
      <c r="BU129" s="2559" t="str" cm="1">
        <f t="array" ref="BU129">IF(TRIM(BS129)="","&lt; VIDE",IF(SUMPRODUCT((UPPER(TRIM($BS$92:BS129))=UPPER(TRIM(BS129)))*1)&gt;1,"◄ Doublon","Unique"))</f>
        <v>Unique</v>
      </c>
      <c r="BV129" s="192" t="s">
        <v>3706</v>
      </c>
      <c r="BW129" s="314"/>
      <c r="BX129" s="3"/>
      <c r="BY129" s="10">
        <v>1</v>
      </c>
    </row>
    <row r="130" spans="1:77" ht="21" customHeight="1">
      <c r="A130" s="3"/>
      <c r="B130" s="72" t="s">
        <v>24</v>
      </c>
      <c r="C130" s="483"/>
      <c r="D130" s="483"/>
      <c r="E130" s="483"/>
      <c r="F130" s="483"/>
      <c r="G130" s="483"/>
      <c r="H130" s="483"/>
      <c r="I130" s="483"/>
      <c r="J130" s="483"/>
      <c r="K130" s="483"/>
      <c r="L130" s="483"/>
      <c r="M130" s="483"/>
      <c r="N130" s="485"/>
      <c r="O130" s="485"/>
      <c r="P130" s="485"/>
      <c r="Q130" s="485"/>
      <c r="R130" s="485"/>
      <c r="S130" s="484"/>
      <c r="T130" s="484"/>
      <c r="U130" s="485"/>
      <c r="V130" s="485"/>
      <c r="W130" s="485"/>
      <c r="X130" s="485"/>
      <c r="Y130" s="485"/>
      <c r="Z130" s="485"/>
      <c r="AA130" s="485"/>
      <c r="AB130" s="485"/>
      <c r="AC130" s="485"/>
      <c r="AD130" s="485"/>
      <c r="AE130" s="485"/>
      <c r="AF130" s="485"/>
      <c r="AG130" s="485"/>
      <c r="AH130" s="485"/>
      <c r="AI130" s="485"/>
      <c r="AJ130" s="485"/>
      <c r="AK130" s="485"/>
      <c r="AL130" s="485"/>
      <c r="AM130" s="486"/>
      <c r="AN130" s="3"/>
      <c r="AO130" s="72" t="str">
        <f t="shared" si="56"/>
        <v>A</v>
      </c>
      <c r="AP130" s="5">
        <v>1</v>
      </c>
      <c r="AQ130" s="3"/>
      <c r="AR130" s="176">
        <f t="array" ref="AR130">SUMPRODUCT(LEN(AS130:AY130))</f>
        <v>0</v>
      </c>
      <c r="AS130" s="177"/>
      <c r="AT130" s="178"/>
      <c r="AU130" s="178"/>
      <c r="AV130" s="178"/>
      <c r="AW130" s="178"/>
      <c r="AX130" s="178"/>
      <c r="AY130" s="179"/>
      <c r="AZ130" s="3"/>
      <c r="BD130" s="2969"/>
      <c r="BF130" s="2946" t="str">
        <f t="shared" si="63"/>
        <v/>
      </c>
      <c r="BG130" s="2950" t="str">
        <f t="shared" si="64"/>
        <v/>
      </c>
      <c r="BH130" s="2951" t="str">
        <f>IF(LEN(TRIM(BM130))&gt;0,MAX(BH29:BH129)+1,"")</f>
        <v/>
      </c>
      <c r="BI130" s="2906" t="str">
        <f>IFERROR(INDEX(BM30:BM299,MATCH(ROW()-ROW(BM30)+1,BH30:BH299,0)),"")</f>
        <v/>
      </c>
      <c r="BJ130" s="336"/>
      <c r="BL130" s="2958"/>
      <c r="BM130" s="2908" t="str">
        <f>IF(OR(BN129="",BL128=""),"",IF(LEN(BN129)&lt;=BL128,BN129,IFERROR(LEFT(BN129,FIND("♦",SUBSTITUTE(LEFT(BN129,BL128+1)," ","♦",LEN(LEFT(BN129,BL128+1))-LEN(SUBSTITUTE(LEFT(BN129,BL128+1)," ",""))))),LEFT(BN129,IFERROR(FIND(" ",BN129)-1,LEN(BN129))))))</f>
        <v/>
      </c>
      <c r="BN130" s="2908" t="str">
        <f t="shared" si="70"/>
        <v/>
      </c>
      <c r="BO130" s="2974"/>
      <c r="BP130" s="2968"/>
      <c r="BQ130" s="2969"/>
      <c r="BR130" s="3"/>
      <c r="BS130" s="2567" t="s">
        <v>3985</v>
      </c>
      <c r="BT130" s="2569">
        <v>0.6</v>
      </c>
      <c r="BU130" s="2559" t="str" cm="1">
        <f t="array" ref="BU130">IF(TRIM(BS130)="","&lt; VIDE",IF(SUMPRODUCT((UPPER(TRIM($BS$92:BS130))=UPPER(TRIM(BS130)))*1)&gt;1,"◄ Doublon","Unique"))</f>
        <v>Unique</v>
      </c>
      <c r="BV130" s="192" t="s">
        <v>3707</v>
      </c>
      <c r="BW130" s="314"/>
      <c r="BX130" s="3"/>
      <c r="BY130" s="10">
        <v>1</v>
      </c>
    </row>
    <row r="131" spans="1:77" ht="21" customHeight="1">
      <c r="A131" s="3"/>
      <c r="B131" s="72" t="s">
        <v>24</v>
      </c>
      <c r="C131" s="499"/>
      <c r="D131" s="499"/>
      <c r="E131" s="499"/>
      <c r="F131" s="499"/>
      <c r="G131" s="499"/>
      <c r="H131" s="499"/>
      <c r="I131" s="499"/>
      <c r="J131" s="499"/>
      <c r="K131" s="499"/>
      <c r="L131" s="499"/>
      <c r="M131" s="499"/>
      <c r="N131" s="499"/>
      <c r="O131" s="499"/>
      <c r="P131" s="499"/>
      <c r="Q131" s="499"/>
      <c r="R131" s="2199"/>
      <c r="S131" s="2193" t="s">
        <v>126</v>
      </c>
      <c r="T131" s="2197" t="s">
        <v>3615</v>
      </c>
      <c r="U131" s="2199" t="s">
        <v>3622</v>
      </c>
      <c r="V131" s="2195"/>
      <c r="W131" s="2195"/>
      <c r="X131" s="2195"/>
      <c r="Y131" s="2195"/>
      <c r="Z131" s="2195"/>
      <c r="AA131" s="2195"/>
      <c r="AB131" s="2195"/>
      <c r="AC131" s="2195"/>
      <c r="AD131" s="2195"/>
      <c r="AE131" s="2195"/>
      <c r="AF131" s="2195"/>
      <c r="AG131" s="2195"/>
      <c r="AH131" s="2195"/>
      <c r="AI131" s="2195"/>
      <c r="AJ131" s="2195"/>
      <c r="AK131" s="2195"/>
      <c r="AL131" s="2195"/>
      <c r="AM131" s="2196"/>
      <c r="AN131" s="3"/>
      <c r="AO131" s="72" t="str">
        <f t="shared" si="56"/>
        <v>A</v>
      </c>
      <c r="AP131" s="5">
        <v>1</v>
      </c>
      <c r="AQ131" s="3"/>
      <c r="AR131" s="176">
        <f t="array" ref="AR131">SUMPRODUCT(LEN(AS131:AY131))</f>
        <v>0</v>
      </c>
      <c r="AS131" s="177"/>
      <c r="AT131" s="178"/>
      <c r="AU131" s="178"/>
      <c r="AV131" s="178"/>
      <c r="AW131" s="178"/>
      <c r="AX131" s="178"/>
      <c r="AY131" s="179"/>
      <c r="AZ131" s="3"/>
      <c r="BD131" s="2969"/>
      <c r="BF131" s="2946" t="str">
        <f t="shared" si="63"/>
        <v/>
      </c>
      <c r="BG131" s="2950" t="str">
        <f t="shared" si="64"/>
        <v/>
      </c>
      <c r="BH131" s="2951" t="str">
        <f>IF(LEN(TRIM(BM131))&gt;0,MAX(BH29:BH130)+1,"")</f>
        <v/>
      </c>
      <c r="BI131" s="2906" t="str">
        <f>IFERROR(INDEX(BM30:BM299,MATCH(ROW()-ROW(BM30)+1,BH30:BH299,0)),"")</f>
        <v/>
      </c>
      <c r="BJ131" s="336"/>
      <c r="BL131" s="2959"/>
      <c r="BM131" s="2908" t="str">
        <f>IF(OR(BN130="",BL128=""),"",IF(LEN(BN130)&lt;=BL128,BN130,IFERROR(LEFT(BN130,FIND("♦",SUBSTITUTE(LEFT(BN130,BL128+1)," ","♦",LEN(LEFT(BN130,BL128+1))-LEN(SUBSTITUTE(LEFT(BN130,BL128+1)," ",""))))),LEFT(BN130,IFERROR(FIND(" ",BN130)-1,LEN(BN130))))))</f>
        <v/>
      </c>
      <c r="BN131" s="2908" t="str">
        <f t="shared" si="70"/>
        <v/>
      </c>
      <c r="BO131" s="2974"/>
      <c r="BP131" s="2968"/>
      <c r="BQ131" s="2969"/>
      <c r="BR131" s="3"/>
      <c r="BS131" s="2567" t="s">
        <v>3999</v>
      </c>
      <c r="BT131" s="2558">
        <v>9</v>
      </c>
      <c r="BU131" s="2559" t="str" cm="1">
        <f t="array" ref="BU131">IF(TRIM(BS131)="","&lt; VIDE",IF(SUMPRODUCT((UPPER(TRIM($BS$92:BS131))=UPPER(TRIM(BS131)))*1)&gt;1,"◄ Doublon","Unique"))</f>
        <v>Unique</v>
      </c>
      <c r="BV131" s="192" t="s">
        <v>3708</v>
      </c>
      <c r="BW131" s="314"/>
      <c r="BX131" s="3"/>
      <c r="BY131" s="10">
        <v>1</v>
      </c>
    </row>
    <row r="132" spans="1:77" ht="21" customHeight="1">
      <c r="A132" s="3"/>
      <c r="B132" s="72" t="s">
        <v>24</v>
      </c>
      <c r="C132" s="499"/>
      <c r="D132" s="499"/>
      <c r="E132" s="499"/>
      <c r="F132" s="499"/>
      <c r="G132" s="499"/>
      <c r="H132" s="499"/>
      <c r="I132" s="499"/>
      <c r="J132" s="499"/>
      <c r="K132" s="499"/>
      <c r="L132" s="499"/>
      <c r="M132" s="499"/>
      <c r="N132" s="499"/>
      <c r="O132" s="499"/>
      <c r="P132" s="499"/>
      <c r="Q132" s="499"/>
      <c r="R132" s="2199"/>
      <c r="S132" s="2194" t="s">
        <v>127</v>
      </c>
      <c r="T132" s="2198" t="s">
        <v>3615</v>
      </c>
      <c r="U132" s="2199"/>
      <c r="V132" s="2195"/>
      <c r="W132" s="2195"/>
      <c r="X132" s="2195"/>
      <c r="Y132" s="2195"/>
      <c r="Z132" s="2195"/>
      <c r="AA132" s="2195"/>
      <c r="AB132" s="2195"/>
      <c r="AC132" s="2195"/>
      <c r="AD132" s="2195"/>
      <c r="AE132" s="2195"/>
      <c r="AF132" s="2195"/>
      <c r="AG132" s="2195"/>
      <c r="AH132" s="2195"/>
      <c r="AI132" s="2195"/>
      <c r="AJ132" s="2195"/>
      <c r="AK132" s="2195"/>
      <c r="AL132" s="2195"/>
      <c r="AM132" s="2196"/>
      <c r="AN132" s="3"/>
      <c r="AO132" s="72" t="str">
        <f t="shared" si="56"/>
        <v>A</v>
      </c>
      <c r="AP132" s="5">
        <v>1</v>
      </c>
      <c r="AQ132" s="3"/>
      <c r="AR132" s="176">
        <f t="array" ref="AR132">SUMPRODUCT(LEN(AS132:AY132))</f>
        <v>0</v>
      </c>
      <c r="AS132" s="177"/>
      <c r="AT132" s="178"/>
      <c r="AU132" s="178"/>
      <c r="AV132" s="178"/>
      <c r="AW132" s="178"/>
      <c r="AX132" s="178"/>
      <c r="AY132" s="179"/>
      <c r="AZ132" s="3"/>
      <c r="BD132" s="2969"/>
      <c r="BF132" s="2946" t="str">
        <f t="shared" si="63"/>
        <v/>
      </c>
      <c r="BG132" s="2950" t="str">
        <f t="shared" si="64"/>
        <v/>
      </c>
      <c r="BH132" s="2951" t="str">
        <f>IF(LEN(TRIM(BM132))&gt;0,MAX(BH29:BH131)+1,"")</f>
        <v/>
      </c>
      <c r="BI132" s="2906" t="str">
        <f>IFERROR(INDEX(BM30:BM299,MATCH(ROW()-ROW(BM30)+1,BH30:BH299,0)),"")</f>
        <v/>
      </c>
      <c r="BJ132" s="336"/>
      <c r="BL132" s="2370" t="str">
        <f>(SUBSTITUTE(SUBSTITUTE(BD47,CHAR(13)&amp;CHAR(10)," "),CHAR(10)," "))</f>
        <v/>
      </c>
      <c r="BM132" s="2960" t="str">
        <f>IF(OR(BL133="",BL134=""),"",IF(LEN(BL133)&lt;=BL134,BL133,IFERROR(LEFT(BL133,FIND("♦",SUBSTITUTE(LEFT(BL133,BL134+1)," ","♦",LEN(LEFT(BL133,BL134+1))-LEN(SUBSTITUTE(LEFT(BL133,BL134+1)," ",""))))),LEFT(BL133,IFERROR(FIND(" ",BL133)-1,LEN(BL133))))))</f>
        <v/>
      </c>
      <c r="BN132" s="2961" t="str">
        <f>IF(BM132="","",TRIM(RIGHT(BL133,LEN(BL133)-LEN(BM132))))</f>
        <v/>
      </c>
      <c r="BO132" s="2952" t="str">
        <f>BE47</f>
        <v xml:space="preserve"> ◄ ligne 47</v>
      </c>
      <c r="BP132" s="2968"/>
      <c r="BQ132" s="2969"/>
      <c r="BR132" s="3"/>
      <c r="BS132" s="2561" t="s">
        <v>3977</v>
      </c>
      <c r="BT132" s="2558">
        <v>150</v>
      </c>
      <c r="BU132" s="2559" t="str" cm="1">
        <f t="array" ref="BU132">IF(TRIM(BS132)="","&lt; VIDE",IF(SUMPRODUCT((UPPER(TRIM($BS$92:BS132))=UPPER(TRIM(BS132)))*1)&gt;1,"◄ Doublon","Unique"))</f>
        <v>Unique</v>
      </c>
      <c r="BV132" s="192" t="s">
        <v>3709</v>
      </c>
      <c r="BW132" s="314"/>
      <c r="BX132" s="3"/>
      <c r="BY132" s="10">
        <v>1</v>
      </c>
    </row>
    <row r="133" spans="1:77" ht="21" customHeight="1">
      <c r="A133" s="3"/>
      <c r="B133" s="72" t="s">
        <v>24</v>
      </c>
      <c r="C133" s="499"/>
      <c r="D133" s="499"/>
      <c r="E133" s="499"/>
      <c r="F133" s="499"/>
      <c r="G133" s="499"/>
      <c r="H133" s="499"/>
      <c r="I133" s="499"/>
      <c r="J133" s="499"/>
      <c r="K133" s="499"/>
      <c r="L133" s="499"/>
      <c r="M133" s="499"/>
      <c r="N133" s="499"/>
      <c r="O133" s="499"/>
      <c r="P133" s="499"/>
      <c r="Q133" s="499"/>
      <c r="R133" s="2199"/>
      <c r="S133" s="2294" t="s">
        <v>128</v>
      </c>
      <c r="T133" s="2298" t="s">
        <v>3615</v>
      </c>
      <c r="U133" s="2199"/>
      <c r="V133" s="2195"/>
      <c r="W133" s="2195"/>
      <c r="X133" s="2195"/>
      <c r="Y133" s="2195"/>
      <c r="Z133" s="500"/>
      <c r="AA133" s="500"/>
      <c r="AB133" s="500"/>
      <c r="AC133" s="500"/>
      <c r="AD133" s="500"/>
      <c r="AE133" s="500"/>
      <c r="AF133" s="500"/>
      <c r="AG133" s="500"/>
      <c r="AH133" s="500"/>
      <c r="AI133" s="500"/>
      <c r="AJ133" s="500"/>
      <c r="AK133" s="500"/>
      <c r="AL133" s="500"/>
      <c r="AM133" s="501"/>
      <c r="AN133" s="3"/>
      <c r="AO133" s="72" t="str">
        <f t="shared" si="56"/>
        <v>A</v>
      </c>
      <c r="AP133" s="5"/>
      <c r="AQ133" s="3"/>
      <c r="AR133" s="176">
        <f t="array" ref="AR133">SUMPRODUCT(LEN(AS133:AY133))</f>
        <v>0</v>
      </c>
      <c r="AS133" s="177"/>
      <c r="AT133" s="178"/>
      <c r="AU133" s="178"/>
      <c r="AV133" s="178"/>
      <c r="AW133" s="178"/>
      <c r="AX133" s="178"/>
      <c r="AY133" s="179"/>
      <c r="AZ133" s="3"/>
      <c r="BD133" s="2969"/>
      <c r="BF133" s="2946" t="str">
        <f t="shared" si="63"/>
        <v/>
      </c>
      <c r="BG133" s="2950" t="str">
        <f t="shared" si="64"/>
        <v/>
      </c>
      <c r="BH133" s="2951" t="str">
        <f>IF(LEN(TRIM(BM133))&gt;0,MAX(BH29:BH132)+1,"")</f>
        <v/>
      </c>
      <c r="BI133" s="2906" t="str">
        <f>IFERROR(INDEX(BM30:BM299,MATCH(ROW()-ROW(BM30)+1,BH30:BH299,0)),"")</f>
        <v/>
      </c>
      <c r="BJ133" s="336"/>
      <c r="BL133" s="2960" t="str">
        <f>TRIM(SUBSTITUTE(SUBSTITUTE(SUBSTITUTE(SUBSTITUTE(IF(OR(LEFT(BL132,1)="-",LEFT(BL132,1)="="),MID(BL132,2,9999),BL132),CHAR(160)," "),","," "),";"," "),"."," "))</f>
        <v/>
      </c>
      <c r="BM133" s="2961" t="str">
        <f>IF(OR(BN132="",BL134=""),"",IF(LEN(BN132)&lt;=BL134,BN132,IFERROR(LEFT(BN132,FIND("♦",SUBSTITUTE(LEFT(BN132,BL134+1)," ","♦",LEN(LEFT(BN132,BL134+1))-LEN(SUBSTITUTE(LEFT(BN132,BL134+1)," ",""))))),LEFT(BN132,IFERROR(FIND(" ",BN132)-1,LEN(BN132))))))</f>
        <v/>
      </c>
      <c r="BN133" s="2961" t="str">
        <f>IF(BM133="","",TRIM(RIGHT(BN132,LEN(BN132)-LEN(BM133))))</f>
        <v/>
      </c>
      <c r="BO133" s="2975"/>
      <c r="BP133" s="2968"/>
      <c r="BQ133" s="2969"/>
      <c r="BR133" s="3"/>
      <c r="BS133" s="2561" t="s">
        <v>3996</v>
      </c>
      <c r="BT133" s="2558">
        <v>300</v>
      </c>
      <c r="BU133" s="2559" t="str" cm="1">
        <f t="array" ref="BU133">IF(TRIM(BS133)="","&lt; VIDE",IF(SUMPRODUCT((UPPER(TRIM($BS$92:BS133))=UPPER(TRIM(BS133)))*1)&gt;1,"◄ Doublon","Unique"))</f>
        <v>Unique</v>
      </c>
      <c r="BV133" s="192" t="s">
        <v>3710</v>
      </c>
      <c r="BW133" s="314"/>
      <c r="BX133" s="3"/>
      <c r="BY133" s="10">
        <v>1</v>
      </c>
    </row>
    <row r="134" spans="1:77" ht="21" customHeight="1">
      <c r="A134" s="3"/>
      <c r="B134" s="72" t="s">
        <v>24</v>
      </c>
      <c r="C134" s="499"/>
      <c r="D134" s="499"/>
      <c r="E134" s="499"/>
      <c r="F134" s="499"/>
      <c r="G134" s="499"/>
      <c r="H134" s="499"/>
      <c r="I134" s="499"/>
      <c r="J134" s="499"/>
      <c r="K134" s="499"/>
      <c r="L134" s="499"/>
      <c r="M134" s="499"/>
      <c r="N134" s="499"/>
      <c r="O134" s="499"/>
      <c r="P134" s="499"/>
      <c r="Q134" s="499"/>
      <c r="R134" s="538"/>
      <c r="S134" s="538"/>
      <c r="T134" s="538" t="s">
        <v>922</v>
      </c>
      <c r="U134" s="538"/>
      <c r="V134" s="538"/>
      <c r="W134" s="538"/>
      <c r="X134" s="538"/>
      <c r="Y134" s="538"/>
      <c r="Z134" s="538"/>
      <c r="AA134" s="538"/>
      <c r="AB134" s="538"/>
      <c r="AC134" s="538"/>
      <c r="AD134" s="538"/>
      <c r="AE134" s="538"/>
      <c r="AF134" s="538"/>
      <c r="AG134" s="538"/>
      <c r="AH134" s="538"/>
      <c r="AI134" s="538"/>
      <c r="AJ134" s="538"/>
      <c r="AK134" s="538"/>
      <c r="AL134" s="538"/>
      <c r="AM134" s="539"/>
      <c r="AN134" s="3"/>
      <c r="AO134" s="72" t="str">
        <f t="shared" si="56"/>
        <v>A</v>
      </c>
      <c r="AP134" s="5">
        <v>1</v>
      </c>
      <c r="AQ134" s="3"/>
      <c r="AR134" s="176">
        <f t="array" ref="AR134">SUMPRODUCT(LEN(AS134:AY134))</f>
        <v>0</v>
      </c>
      <c r="AS134" s="177"/>
      <c r="AT134" s="178"/>
      <c r="AU134" s="178"/>
      <c r="AV134" s="178"/>
      <c r="AW134" s="178"/>
      <c r="AX134" s="178"/>
      <c r="AY134" s="179"/>
      <c r="AZ134" s="3"/>
      <c r="BD134" s="2969"/>
      <c r="BF134" s="2946" t="str">
        <f t="shared" si="63"/>
        <v/>
      </c>
      <c r="BG134" s="2950" t="str">
        <f t="shared" si="64"/>
        <v/>
      </c>
      <c r="BH134" s="2951" t="str">
        <f>IF(LEN(TRIM(BM134))&gt;0,MAX(BH29:BH133)+1,"")</f>
        <v/>
      </c>
      <c r="BI134" s="2906" t="str">
        <f>IFERROR(INDEX(BM30:BM299,MATCH(ROW()-ROW(BM30)+1,BH30:BH299,0)),"")</f>
        <v/>
      </c>
      <c r="BJ134" s="336"/>
      <c r="BL134" s="2909">
        <f>BI17</f>
        <v>100</v>
      </c>
      <c r="BM134" s="2961" t="str">
        <f>IF(OR(BN133="",BL134=""),"",IF(LEN(BN133)&lt;=BL134,BN133,IFERROR(LEFT(BN133,FIND("♦",SUBSTITUTE(LEFT(BN133,BL134+1)," ","♦",LEN(LEFT(BN133,BL134+1))-LEN(SUBSTITUTE(LEFT(BN133,BL134+1)," ",""))))),LEFT(BN133,IFERROR(FIND(" ",BN133)-1,LEN(BN133))))))</f>
        <v/>
      </c>
      <c r="BN134" s="2961" t="str">
        <f t="shared" ref="BN134:BN137" si="71">IF(BM134="","",TRIM(RIGHT(BN133,LEN(BN133)-LEN(BM134))))</f>
        <v/>
      </c>
      <c r="BO134" s="2975"/>
      <c r="BP134" s="2968"/>
      <c r="BQ134" s="2969"/>
      <c r="BR134" s="3"/>
      <c r="BS134" s="2561" t="s">
        <v>3983</v>
      </c>
      <c r="BT134" s="2558">
        <v>45</v>
      </c>
      <c r="BU134" s="2559" t="str" cm="1">
        <f t="array" ref="BU134">IF(TRIM(BS134)="","&lt; VIDE",IF(SUMPRODUCT((UPPER(TRIM($BS$92:BS134))=UPPER(TRIM(BS134)))*1)&gt;1,"◄ Doublon","Unique"))</f>
        <v>Unique</v>
      </c>
      <c r="BV134" s="192" t="s">
        <v>3711</v>
      </c>
      <c r="BW134" s="314"/>
      <c r="BX134" s="3"/>
      <c r="BY134" s="10">
        <v>1</v>
      </c>
    </row>
    <row r="135" spans="1:77" ht="21" customHeight="1">
      <c r="A135" s="3"/>
      <c r="B135" s="72" t="s">
        <v>24</v>
      </c>
      <c r="C135" s="483"/>
      <c r="D135" s="483"/>
      <c r="E135" s="483"/>
      <c r="F135" s="483"/>
      <c r="G135" s="483"/>
      <c r="H135" s="483"/>
      <c r="I135" s="483"/>
      <c r="J135" s="2328"/>
      <c r="K135" s="483"/>
      <c r="L135" s="553"/>
      <c r="M135" s="553"/>
      <c r="N135" s="553"/>
      <c r="O135" s="553"/>
      <c r="P135" s="553"/>
      <c r="Q135" s="553"/>
      <c r="R135" s="552" t="s">
        <v>12</v>
      </c>
      <c r="S135" s="553" t="str">
        <f ca="1">CELL("nomfichier")</f>
        <v>D:\Données\1.UPRT\0-UPRT.fait\1-UPRT.FR-SITE-WEB\ff-fiches-fabrications\ff.fiches.fabrication.2023\ffr.restaurant.2023\[Tableau.Magique.17.12.2025.xlsx]Joël.Leboucher</v>
      </c>
      <c r="T135" s="553"/>
      <c r="U135" s="553"/>
      <c r="V135" s="553"/>
      <c r="W135" s="553"/>
      <c r="X135" s="553"/>
      <c r="Y135" s="553"/>
      <c r="Z135" s="553"/>
      <c r="AA135" s="553"/>
      <c r="AB135" s="553"/>
      <c r="AC135" s="553"/>
      <c r="AD135" s="553"/>
      <c r="AE135" s="553"/>
      <c r="AF135" s="553"/>
      <c r="AG135" s="553"/>
      <c r="AH135" s="553"/>
      <c r="AI135" s="553"/>
      <c r="AJ135" s="553"/>
      <c r="AK135" s="553"/>
      <c r="AL135" s="553"/>
      <c r="AM135" s="2200"/>
      <c r="AN135" s="3"/>
      <c r="AO135" s="72" t="str">
        <f t="shared" si="56"/>
        <v>A</v>
      </c>
      <c r="AP135" s="5">
        <v>1</v>
      </c>
      <c r="AQ135" s="3"/>
      <c r="AR135" s="176">
        <f t="array" ref="AR135">SUMPRODUCT(LEN(AS135:AY135))</f>
        <v>0</v>
      </c>
      <c r="AS135" s="177"/>
      <c r="AT135" s="178"/>
      <c r="AU135" s="178"/>
      <c r="AV135" s="178"/>
      <c r="AW135" s="178"/>
      <c r="AX135" s="178"/>
      <c r="AY135" s="179"/>
      <c r="AZ135" s="3"/>
      <c r="BD135" s="2969"/>
      <c r="BF135" s="2946" t="str">
        <f t="shared" si="63"/>
        <v/>
      </c>
      <c r="BG135" s="2950" t="str">
        <f t="shared" si="64"/>
        <v/>
      </c>
      <c r="BH135" s="2951" t="str">
        <f>IF(LEN(TRIM(BM135))&gt;0,MAX(BH29:BH134)+1,"")</f>
        <v/>
      </c>
      <c r="BI135" s="2906" t="str">
        <f>IFERROR(INDEX(BM30:BM299,MATCH(ROW()-ROW(BM30)+1,BH30:BH299,0)),"")</f>
        <v/>
      </c>
      <c r="BJ135" s="336"/>
      <c r="BL135" s="2960"/>
      <c r="BM135" s="2961" t="str">
        <f>IF(OR(BN134="",BL134=""),"",IF(LEN(BN134)&lt;=BL134,BN134,IFERROR(LEFT(BN134,FIND("♦",SUBSTITUTE(LEFT(BN134,BL134+1)," ","♦",LEN(LEFT(BN134,BL134+1))-LEN(SUBSTITUTE(LEFT(BN134,BL134+1)," ",""))))),LEFT(BN134,IFERROR(FIND(" ",BN134)-1,LEN(BN134))))))</f>
        <v/>
      </c>
      <c r="BN135" s="2961" t="str">
        <f t="shared" si="71"/>
        <v/>
      </c>
      <c r="BO135" s="2975"/>
      <c r="BP135" s="2968"/>
      <c r="BQ135" s="2969"/>
      <c r="BR135" s="3"/>
      <c r="BS135" s="2561" t="s">
        <v>3987</v>
      </c>
      <c r="BT135" s="2558" t="s">
        <v>4000</v>
      </c>
      <c r="BU135" s="2559" t="str" cm="1">
        <f t="array" ref="BU135">IF(TRIM(BS135)="","&lt; VIDE",IF(SUMPRODUCT((UPPER(TRIM($BS$92:BS135))=UPPER(TRIM(BS135)))*1)&gt;1,"◄ Doublon","Unique"))</f>
        <v>Unique</v>
      </c>
      <c r="BV135" s="192" t="s">
        <v>3712</v>
      </c>
      <c r="BW135" s="314"/>
      <c r="BX135" s="3"/>
      <c r="BY135" s="10">
        <v>1</v>
      </c>
    </row>
    <row r="136" spans="1:77" ht="21" customHeight="1" thickBot="1">
      <c r="A136" s="3"/>
      <c r="B136" s="566" t="s">
        <v>24</v>
      </c>
      <c r="C136" s="567">
        <v>6</v>
      </c>
      <c r="D136" s="567">
        <v>8</v>
      </c>
      <c r="E136" s="567">
        <v>8</v>
      </c>
      <c r="F136" s="567">
        <v>8</v>
      </c>
      <c r="G136" s="567">
        <v>55</v>
      </c>
      <c r="H136" s="567">
        <v>7</v>
      </c>
      <c r="I136" s="567">
        <v>11</v>
      </c>
      <c r="J136" s="567">
        <v>10</v>
      </c>
      <c r="K136" s="567">
        <v>10</v>
      </c>
      <c r="L136" s="567">
        <v>10</v>
      </c>
      <c r="M136" s="567">
        <v>10</v>
      </c>
      <c r="N136" s="567">
        <v>10</v>
      </c>
      <c r="O136" s="567">
        <v>10</v>
      </c>
      <c r="P136" s="567">
        <v>10</v>
      </c>
      <c r="Q136" s="567">
        <v>10</v>
      </c>
      <c r="R136" s="567">
        <v>9</v>
      </c>
      <c r="S136" s="567">
        <v>9</v>
      </c>
      <c r="T136" s="567">
        <v>14</v>
      </c>
      <c r="U136" s="567">
        <v>20</v>
      </c>
      <c r="V136" s="567">
        <v>10</v>
      </c>
      <c r="W136" s="567">
        <v>10</v>
      </c>
      <c r="X136" s="567">
        <v>10</v>
      </c>
      <c r="Y136" s="567">
        <v>10</v>
      </c>
      <c r="Z136" s="567">
        <v>10</v>
      </c>
      <c r="AA136" s="567">
        <v>10</v>
      </c>
      <c r="AB136" s="567">
        <v>10</v>
      </c>
      <c r="AC136" s="567">
        <v>10</v>
      </c>
      <c r="AD136" s="567">
        <v>10</v>
      </c>
      <c r="AE136" s="567">
        <v>10</v>
      </c>
      <c r="AF136" s="567">
        <v>10</v>
      </c>
      <c r="AG136" s="567">
        <v>10</v>
      </c>
      <c r="AH136" s="567">
        <v>10</v>
      </c>
      <c r="AI136" s="567">
        <v>29</v>
      </c>
      <c r="AJ136" s="567">
        <v>12</v>
      </c>
      <c r="AK136" s="567">
        <v>9</v>
      </c>
      <c r="AL136" s="567">
        <v>11</v>
      </c>
      <c r="AM136" s="2201">
        <v>17</v>
      </c>
      <c r="AN136" s="3"/>
      <c r="AO136" s="566" t="str">
        <f t="shared" si="56"/>
        <v>A</v>
      </c>
      <c r="AP136" s="568">
        <v>41</v>
      </c>
      <c r="AQ136" s="3"/>
      <c r="AR136" s="176">
        <f t="array" ref="AR136">SUMPRODUCT(LEN(AS136:AY136))</f>
        <v>0</v>
      </c>
      <c r="AS136" s="177"/>
      <c r="AT136" s="178"/>
      <c r="AU136" s="178"/>
      <c r="AV136" s="178"/>
      <c r="AW136" s="178"/>
      <c r="AX136" s="178"/>
      <c r="AY136" s="179"/>
      <c r="AZ136" s="3"/>
      <c r="BD136" s="2969"/>
      <c r="BF136" s="2946" t="str">
        <f t="shared" si="63"/>
        <v/>
      </c>
      <c r="BG136" s="2950" t="str">
        <f t="shared" si="64"/>
        <v/>
      </c>
      <c r="BH136" s="2951" t="str">
        <f>IF(LEN(TRIM(BM136))&gt;0,MAX(BH29:BH135)+1,"")</f>
        <v/>
      </c>
      <c r="BI136" s="2906" t="str">
        <f>IFERROR(INDEX(BM30:BM299,MATCH(ROW()-ROW(BM30)+1,BH30:BH299,0)),"")</f>
        <v/>
      </c>
      <c r="BJ136" s="336"/>
      <c r="BL136" s="2963"/>
      <c r="BM136" s="2961" t="str">
        <f>IF(OR(BN135="",BL134=""),"",IF(LEN(BN135)&lt;=BL134,BN135,IFERROR(LEFT(BN135,FIND("♦",SUBSTITUTE(LEFT(BN135,BL134+1)," ","♦",LEN(LEFT(BN135,BL134+1))-LEN(SUBSTITUTE(LEFT(BN135,BL134+1)," ",""))))),LEFT(BN135,IFERROR(FIND(" ",BN135)-1,LEN(BN135))))))</f>
        <v/>
      </c>
      <c r="BN136" s="2961" t="str">
        <f t="shared" si="71"/>
        <v/>
      </c>
      <c r="BO136" s="2975"/>
      <c r="BP136" s="2968"/>
      <c r="BQ136" s="2969"/>
      <c r="BR136" s="3"/>
      <c r="BS136" s="2561" t="s">
        <v>3969</v>
      </c>
      <c r="BT136" s="2568"/>
      <c r="BU136" s="2559" t="str" cm="1">
        <f t="array" ref="BU136">IF(TRIM(BS136)="","&lt; VIDE",IF(SUMPRODUCT((UPPER(TRIM($BS$92:BS136))=UPPER(TRIM(BS136)))*1)&gt;1,"◄ Doublon","Unique"))</f>
        <v>Unique</v>
      </c>
      <c r="BV136" s="192" t="s">
        <v>3713</v>
      </c>
      <c r="BW136" s="314"/>
      <c r="BX136" s="3"/>
      <c r="BY136" s="10">
        <v>1</v>
      </c>
    </row>
    <row r="137" spans="1:77" ht="21" customHeight="1">
      <c r="A137" s="3"/>
      <c r="B137" s="13">
        <f t="shared" ref="B137:AM137" ca="1" si="72">CELL("largeur",B137)</f>
        <v>3</v>
      </c>
      <c r="C137" s="13">
        <f t="shared" ca="1" si="72"/>
        <v>6</v>
      </c>
      <c r="D137" s="13">
        <f t="shared" ca="1" si="72"/>
        <v>8</v>
      </c>
      <c r="E137" s="13">
        <f t="shared" ca="1" si="72"/>
        <v>8</v>
      </c>
      <c r="F137" s="13">
        <f t="shared" ca="1" si="72"/>
        <v>8</v>
      </c>
      <c r="G137" s="13">
        <f t="shared" ca="1" si="72"/>
        <v>56</v>
      </c>
      <c r="H137" s="13">
        <f t="shared" ca="1" si="72"/>
        <v>7</v>
      </c>
      <c r="I137" s="13">
        <f t="shared" ca="1" si="72"/>
        <v>11</v>
      </c>
      <c r="J137" s="13">
        <f t="shared" ca="1" si="72"/>
        <v>10</v>
      </c>
      <c r="K137" s="13">
        <f t="shared" ca="1" si="72"/>
        <v>10</v>
      </c>
      <c r="L137" s="13">
        <f t="shared" ca="1" si="72"/>
        <v>10</v>
      </c>
      <c r="M137" s="13">
        <f t="shared" ca="1" si="72"/>
        <v>10</v>
      </c>
      <c r="N137" s="13">
        <f t="shared" ca="1" si="72"/>
        <v>10</v>
      </c>
      <c r="O137" s="13">
        <f t="shared" ca="1" si="72"/>
        <v>10</v>
      </c>
      <c r="P137" s="13">
        <f t="shared" ca="1" si="72"/>
        <v>10</v>
      </c>
      <c r="Q137" s="13">
        <f t="shared" ca="1" si="72"/>
        <v>10</v>
      </c>
      <c r="R137" s="13">
        <f ca="1">CELL("largeur",R137)</f>
        <v>9</v>
      </c>
      <c r="S137" s="13">
        <f t="shared" ca="1" si="72"/>
        <v>9</v>
      </c>
      <c r="T137" s="13">
        <f t="shared" ca="1" si="72"/>
        <v>14</v>
      </c>
      <c r="U137" s="13">
        <f t="shared" ca="1" si="72"/>
        <v>20</v>
      </c>
      <c r="V137" s="13">
        <f t="shared" ca="1" si="72"/>
        <v>10</v>
      </c>
      <c r="W137" s="13">
        <f t="shared" ca="1" si="72"/>
        <v>10</v>
      </c>
      <c r="X137" s="13">
        <f t="shared" ca="1" si="72"/>
        <v>10</v>
      </c>
      <c r="Y137" s="13">
        <f t="shared" ca="1" si="72"/>
        <v>10</v>
      </c>
      <c r="Z137" s="13">
        <f t="shared" ca="1" si="72"/>
        <v>10</v>
      </c>
      <c r="AA137" s="13">
        <f t="shared" ca="1" si="72"/>
        <v>10</v>
      </c>
      <c r="AB137" s="13">
        <f t="shared" ca="1" si="72"/>
        <v>10</v>
      </c>
      <c r="AC137" s="13">
        <f t="shared" ca="1" si="72"/>
        <v>10</v>
      </c>
      <c r="AD137" s="13">
        <f t="shared" ca="1" si="72"/>
        <v>10</v>
      </c>
      <c r="AE137" s="13">
        <f t="shared" ca="1" si="72"/>
        <v>10</v>
      </c>
      <c r="AF137" s="13">
        <f t="shared" ca="1" si="72"/>
        <v>10</v>
      </c>
      <c r="AG137" s="13">
        <f t="shared" ca="1" si="72"/>
        <v>10</v>
      </c>
      <c r="AH137" s="13">
        <f t="shared" ca="1" si="72"/>
        <v>10</v>
      </c>
      <c r="AI137" s="13">
        <f t="shared" ca="1" si="72"/>
        <v>29</v>
      </c>
      <c r="AJ137" s="13">
        <f t="shared" ca="1" si="72"/>
        <v>12</v>
      </c>
      <c r="AK137" s="13">
        <f t="shared" ca="1" si="72"/>
        <v>9</v>
      </c>
      <c r="AL137" s="13">
        <f t="shared" ca="1" si="72"/>
        <v>11</v>
      </c>
      <c r="AM137" s="13">
        <f t="shared" ca="1" si="72"/>
        <v>17</v>
      </c>
      <c r="AN137" s="3"/>
      <c r="AO137" s="13">
        <f ca="1">CELL("largeur",AO137)</f>
        <v>5</v>
      </c>
      <c r="AP137" s="13">
        <f ca="1">CELL("largeur",AP137)</f>
        <v>41</v>
      </c>
      <c r="AQ137" s="3"/>
      <c r="AR137" s="176">
        <f t="array" ref="AR137">SUMPRODUCT(LEN(AS137:AY137))</f>
        <v>0</v>
      </c>
      <c r="AS137" s="177"/>
      <c r="AT137" s="178"/>
      <c r="AU137" s="178"/>
      <c r="AV137" s="178"/>
      <c r="AW137" s="178"/>
      <c r="AX137" s="178"/>
      <c r="AY137" s="179"/>
      <c r="AZ137" s="3"/>
      <c r="BD137" s="2969"/>
      <c r="BF137" s="2946" t="str">
        <f t="shared" si="63"/>
        <v/>
      </c>
      <c r="BG137" s="2950" t="str">
        <f t="shared" si="64"/>
        <v/>
      </c>
      <c r="BH137" s="2951" t="str">
        <f>IF(LEN(TRIM(BM137))&gt;0,MAX(BH29:BH136)+1,"")</f>
        <v/>
      </c>
      <c r="BI137" s="2906" t="str">
        <f>IFERROR(INDEX(BM30:BM299,MATCH(ROW()-ROW(BM30)+1,BH30:BH299,0)),"")</f>
        <v/>
      </c>
      <c r="BJ137" s="336"/>
      <c r="BL137" s="2964"/>
      <c r="BM137" s="2961" t="str">
        <f>IF(OR(BN136="",BL134=""),"",IF(LEN(BN136)&lt;=BL134,BN136,IFERROR(LEFT(BN136,FIND("♦",SUBSTITUTE(LEFT(BN136,BL134+1)," ","♦",LEN(LEFT(BN136,BL134+1))-LEN(SUBSTITUTE(LEFT(BN136,BL134+1)," ",""))))),LEFT(BN136,IFERROR(FIND(" ",BN136)-1,LEN(BN136))))))</f>
        <v/>
      </c>
      <c r="BN137" s="2961" t="str">
        <f t="shared" si="71"/>
        <v/>
      </c>
      <c r="BO137" s="2975"/>
      <c r="BP137" s="2968"/>
      <c r="BQ137" s="2969"/>
      <c r="BR137" s="3"/>
      <c r="BS137" s="2561" t="s">
        <v>3974</v>
      </c>
      <c r="BT137" s="2558"/>
      <c r="BU137" s="2559" t="str" cm="1">
        <f t="array" ref="BU137">IF(TRIM(BS137)="","&lt; VIDE",IF(SUMPRODUCT((UPPER(TRIM($BS$92:BS137))=UPPER(TRIM(BS137)))*1)&gt;1,"◄ Doublon","Unique"))</f>
        <v>Unique</v>
      </c>
      <c r="BV137" s="192" t="s">
        <v>3714</v>
      </c>
      <c r="BW137" s="314"/>
      <c r="BX137" s="3"/>
      <c r="BY137" s="10">
        <v>1</v>
      </c>
    </row>
    <row r="138" spans="1:77" ht="21" customHeight="1">
      <c r="A138" s="3"/>
      <c r="AN138" s="3"/>
      <c r="AQ138" s="3"/>
      <c r="AR138" s="176">
        <f t="array" ref="AR138">SUMPRODUCT(LEN(AS138:AY138))</f>
        <v>0</v>
      </c>
      <c r="AS138" s="177"/>
      <c r="AT138" s="178"/>
      <c r="AU138" s="178"/>
      <c r="AV138" s="178"/>
      <c r="AW138" s="178"/>
      <c r="AX138" s="178"/>
      <c r="AY138" s="179"/>
      <c r="AZ138" s="3"/>
      <c r="BD138" s="2969"/>
      <c r="BF138" s="2946" t="str">
        <f t="shared" si="63"/>
        <v/>
      </c>
      <c r="BG138" s="2950" t="str">
        <f t="shared" si="64"/>
        <v/>
      </c>
      <c r="BH138" s="2951" t="str">
        <f>IF(LEN(TRIM(BM138))&gt;0,MAX(BH29:BH137)+1,"")</f>
        <v/>
      </c>
      <c r="BI138" s="2906" t="str">
        <f>IFERROR(INDEX(BM30:BM299,MATCH(ROW()-ROW(BM30)+1,BH30:BH299,0)),"")</f>
        <v/>
      </c>
      <c r="BJ138" s="336"/>
      <c r="BL138" s="2370" t="str">
        <f>(SUBSTITUTE(SUBSTITUTE(BD48,CHAR(13)&amp;CHAR(10)," "),CHAR(10)," "))</f>
        <v/>
      </c>
      <c r="BM138" s="2907" t="str">
        <f>IF(OR(BL139="",BL140=""),"",IF(LEN(BL139)&lt;=BL140,BL139,IFERROR(LEFT(BL139,FIND("♦",SUBSTITUTE(LEFT(BL139,BL140+1)," ","♦",LEN(LEFT(BL139,BL140+1))-LEN(SUBSTITUTE(LEFT(BL139,BL140+1)," ",""))))),LEFT(BL139,IFERROR(FIND(" ",BL139)-1,LEN(BL139))))))</f>
        <v/>
      </c>
      <c r="BN138" s="2908" t="str">
        <f>IF(BM138="","",TRIM(RIGHT(BL139,LEN(BL139)-LEN(BM138))))</f>
        <v/>
      </c>
      <c r="BO138" s="2952" t="str">
        <f>BE48</f>
        <v xml:space="preserve"> ◄ ligne 48</v>
      </c>
      <c r="BP138" s="2968"/>
      <c r="BQ138" s="2969"/>
      <c r="BR138" s="3"/>
      <c r="BS138" s="2562" t="s">
        <v>3975</v>
      </c>
      <c r="BT138" s="2563">
        <v>3</v>
      </c>
      <c r="BU138" s="2559" t="str" cm="1">
        <f t="array" ref="BU138">IF(TRIM(BS138)="","&lt; VIDE",IF(SUMPRODUCT((UPPER(TRIM($BS$92:BS138))=UPPER(TRIM(BS138)))*1)&gt;1,"◄ Doublon","Unique"))</f>
        <v>◄ Doublon</v>
      </c>
      <c r="BV138" s="192" t="s">
        <v>3715</v>
      </c>
      <c r="BW138" s="314"/>
      <c r="BX138" s="3"/>
      <c r="BY138" s="10">
        <v>1</v>
      </c>
    </row>
    <row r="139" spans="1:77" ht="21" customHeight="1">
      <c r="A139" s="3"/>
      <c r="AQ139" s="3"/>
      <c r="AR139" s="176">
        <f t="array" ref="AR139">SUMPRODUCT(LEN(AS139:AY139))</f>
        <v>0</v>
      </c>
      <c r="AS139" s="177"/>
      <c r="AT139" s="178"/>
      <c r="AU139" s="178"/>
      <c r="AV139" s="178"/>
      <c r="AW139" s="178"/>
      <c r="AX139" s="178"/>
      <c r="AY139" s="179"/>
      <c r="AZ139" s="3"/>
      <c r="BD139" s="2969"/>
      <c r="BF139" s="2946" t="str">
        <f t="shared" si="63"/>
        <v/>
      </c>
      <c r="BG139" s="2950" t="str">
        <f t="shared" si="64"/>
        <v/>
      </c>
      <c r="BH139" s="2951" t="str">
        <f>IF(LEN(TRIM(BM139))&gt;0,MAX(BH29:BH138)+1,"")</f>
        <v/>
      </c>
      <c r="BI139" s="2906" t="str">
        <f>IFERROR(INDEX(BM30:BM299,MATCH(ROW()-ROW(BM30)+1,BH30:BH299,0)),"")</f>
        <v/>
      </c>
      <c r="BJ139" s="336"/>
      <c r="BL139" s="2907" t="str">
        <f>TRIM(SUBSTITUTE(SUBSTITUTE(SUBSTITUTE(SUBSTITUTE(IF(OR(LEFT(BL138,1)="-",LEFT(BL138,1)="="),MID(BL138,2,9999),BL138),CHAR(160)," "),","," "),";"," "),"."," "))</f>
        <v/>
      </c>
      <c r="BM139" s="2908" t="str">
        <f>IF(OR(BN138="",BL140=""),"",IF(LEN(BN138)&lt;=BL140,BN138,IFERROR(LEFT(BN138,FIND("♦",SUBSTITUTE(LEFT(BN138,BL140+1)," ","♦",LEN(LEFT(BN138,BL140+1))-LEN(SUBSTITUTE(LEFT(BN138,BL140+1)," ",""))))),LEFT(BN138,IFERROR(FIND(" ",BN138)-1,LEN(BN138))))))</f>
        <v/>
      </c>
      <c r="BN139" s="2908" t="str">
        <f>IF(BM139="","",TRIM(RIGHT(BN138,LEN(BN138)-LEN(BM139))))</f>
        <v/>
      </c>
      <c r="BO139" s="2974"/>
      <c r="BP139" s="2968"/>
      <c r="BQ139" s="2969"/>
      <c r="BR139" s="3"/>
      <c r="BS139" s="2570"/>
      <c r="BT139" s="2463"/>
      <c r="BU139" s="2463"/>
      <c r="BV139" s="192" t="s">
        <v>3716</v>
      </c>
      <c r="BW139" s="314"/>
      <c r="BX139" s="3"/>
      <c r="BY139" s="10">
        <v>1</v>
      </c>
    </row>
    <row r="140" spans="1:77" ht="21" customHeight="1">
      <c r="A140" s="3"/>
      <c r="AQ140" s="3"/>
      <c r="AR140" s="176">
        <f t="array" ref="AR140">SUMPRODUCT(LEN(AS140:AY140))</f>
        <v>0</v>
      </c>
      <c r="AS140" s="177"/>
      <c r="AT140" s="178"/>
      <c r="AU140" s="178"/>
      <c r="AV140" s="178"/>
      <c r="AW140" s="178"/>
      <c r="AX140" s="178"/>
      <c r="AY140" s="179"/>
      <c r="AZ140" s="3"/>
      <c r="BD140" s="2969"/>
      <c r="BF140" s="2946" t="str">
        <f t="shared" si="63"/>
        <v/>
      </c>
      <c r="BG140" s="2950" t="str">
        <f t="shared" si="64"/>
        <v/>
      </c>
      <c r="BH140" s="2951" t="str">
        <f>IF(LEN(TRIM(BM140))&gt;0,MAX(BH29:BH139)+1,"")</f>
        <v/>
      </c>
      <c r="BI140" s="2906" t="str">
        <f>IFERROR(INDEX(BM30:BM299,MATCH(ROW()-ROW(BM30)+1,BH30:BH299,0)),"")</f>
        <v/>
      </c>
      <c r="BJ140" s="336"/>
      <c r="BL140" s="2909">
        <f>BI17</f>
        <v>100</v>
      </c>
      <c r="BM140" s="2908" t="str">
        <f>IF(OR(BN139="",BL140=""),"",IF(LEN(BN139)&lt;=BL140,BN139,IFERROR(LEFT(BN139,FIND("♦",SUBSTITUTE(LEFT(BN139,BL140+1)," ","♦",LEN(LEFT(BN139,BL140+1))-LEN(SUBSTITUTE(LEFT(BN139,BL140+1)," ",""))))),LEFT(BN139,IFERROR(FIND(" ",BN139)-1,LEN(BN139))))))</f>
        <v/>
      </c>
      <c r="BN140" s="2908" t="str">
        <f t="shared" ref="BN140:BN143" si="73">IF(BM140="","",TRIM(RIGHT(BN139,LEN(BN139)-LEN(BM140))))</f>
        <v/>
      </c>
      <c r="BO140" s="2974"/>
      <c r="BP140" s="2968"/>
      <c r="BQ140" s="2969"/>
      <c r="BR140" s="3"/>
      <c r="BS140" s="2570"/>
      <c r="BT140" s="2463"/>
      <c r="BU140" s="2463"/>
      <c r="BV140" s="192" t="s">
        <v>3717</v>
      </c>
      <c r="BW140" s="314"/>
      <c r="BX140" s="3"/>
      <c r="BY140" s="10">
        <v>1</v>
      </c>
    </row>
    <row r="141" spans="1:77" ht="21" customHeight="1">
      <c r="A141" s="3"/>
      <c r="AI141" s="3"/>
      <c r="AJ141" s="3"/>
      <c r="AK141" s="3"/>
      <c r="AL141" s="3"/>
      <c r="AM141" s="3"/>
      <c r="AN141" s="3"/>
      <c r="AO141" s="3"/>
      <c r="AP141" s="3"/>
      <c r="AQ141" s="3"/>
      <c r="AR141" s="176">
        <f t="array" ref="AR141">SUMPRODUCT(LEN(AS141:AY141))</f>
        <v>0</v>
      </c>
      <c r="AS141" s="177"/>
      <c r="AT141" s="178"/>
      <c r="AU141" s="178"/>
      <c r="AV141" s="178"/>
      <c r="AW141" s="178"/>
      <c r="AX141" s="178"/>
      <c r="AY141" s="179"/>
      <c r="AZ141" s="3"/>
      <c r="BD141" s="2969"/>
      <c r="BF141" s="2946" t="str">
        <f t="shared" si="63"/>
        <v/>
      </c>
      <c r="BG141" s="2950" t="str">
        <f t="shared" si="64"/>
        <v/>
      </c>
      <c r="BH141" s="2951" t="str">
        <f>IF(LEN(TRIM(BM141))&gt;0,MAX(BH29:BH140)+1,"")</f>
        <v/>
      </c>
      <c r="BI141" s="2906" t="str">
        <f>IFERROR(INDEX(BM30:BM299,MATCH(ROW()-ROW(BM30)+1,BH30:BH299,0)),"")</f>
        <v/>
      </c>
      <c r="BJ141" s="336"/>
      <c r="BL141" s="2907"/>
      <c r="BM141" s="2908" t="str">
        <f>IF(OR(BN140="",BL140=""),"",IF(LEN(BN140)&lt;=BL140,BN140,IFERROR(LEFT(BN140,FIND("♦",SUBSTITUTE(LEFT(BN140,BL140+1)," ","♦",LEN(LEFT(BN140,BL140+1))-LEN(SUBSTITUTE(LEFT(BN140,BL140+1)," ",""))))),LEFT(BN140,IFERROR(FIND(" ",BN140)-1,LEN(BN140))))))</f>
        <v/>
      </c>
      <c r="BN141" s="2908" t="str">
        <f t="shared" si="73"/>
        <v/>
      </c>
      <c r="BO141" s="2974"/>
      <c r="BP141" s="2968"/>
      <c r="BQ141" s="2969"/>
      <c r="BR141" s="3"/>
      <c r="BS141" s="2570"/>
      <c r="BT141" s="2463"/>
      <c r="BU141" s="2463"/>
      <c r="BV141" s="192" t="s">
        <v>3718</v>
      </c>
      <c r="BW141" s="314"/>
      <c r="BX141" s="3"/>
      <c r="BY141" s="10">
        <v>1</v>
      </c>
    </row>
    <row r="142" spans="1:77" ht="21" customHeight="1">
      <c r="A142" s="3"/>
      <c r="J142" s="605"/>
      <c r="K142" s="605"/>
      <c r="L142" s="605"/>
      <c r="M142" s="605"/>
      <c r="N142" s="605"/>
      <c r="O142" s="605"/>
      <c r="P142" s="605"/>
      <c r="AD142" s="3"/>
      <c r="AE142" s="3"/>
      <c r="AF142" s="3"/>
      <c r="AG142" s="3"/>
      <c r="AH142" s="3"/>
      <c r="AI142" s="3"/>
      <c r="AJ142" s="3"/>
      <c r="AK142" s="3"/>
      <c r="AL142" s="3"/>
      <c r="AM142" s="3"/>
      <c r="AN142" s="3"/>
      <c r="AO142" s="3"/>
      <c r="AP142" s="3"/>
      <c r="AQ142" s="3"/>
      <c r="AR142" s="176">
        <f t="array" ref="AR142">SUMPRODUCT(LEN(AS142:AY142))</f>
        <v>0</v>
      </c>
      <c r="AS142" s="177"/>
      <c r="AT142" s="178"/>
      <c r="AU142" s="178"/>
      <c r="AV142" s="178"/>
      <c r="AW142" s="178"/>
      <c r="AX142" s="178"/>
      <c r="AY142" s="179"/>
      <c r="AZ142" s="3"/>
      <c r="BD142" s="2969"/>
      <c r="BF142" s="2946" t="str">
        <f t="shared" si="63"/>
        <v/>
      </c>
      <c r="BG142" s="2950" t="str">
        <f t="shared" si="64"/>
        <v/>
      </c>
      <c r="BH142" s="2951" t="str">
        <f>IF(LEN(TRIM(BM142))&gt;0,MAX(BH29:BH141)+1,"")</f>
        <v/>
      </c>
      <c r="BI142" s="2906" t="str">
        <f>IFERROR(INDEX(BM30:BM299,MATCH(ROW()-ROW(BM30)+1,BH30:BH299,0)),"")</f>
        <v/>
      </c>
      <c r="BJ142" s="336"/>
      <c r="BL142" s="2958"/>
      <c r="BM142" s="2908" t="str">
        <f>IF(OR(BN141="",BL140=""),"",IF(LEN(BN141)&lt;=BL140,BN141,IFERROR(LEFT(BN141,FIND("♦",SUBSTITUTE(LEFT(BN141,BL140+1)," ","♦",LEN(LEFT(BN141,BL140+1))-LEN(SUBSTITUTE(LEFT(BN141,BL140+1)," ",""))))),LEFT(BN141,IFERROR(FIND(" ",BN141)-1,LEN(BN141))))))</f>
        <v/>
      </c>
      <c r="BN142" s="2908" t="str">
        <f t="shared" si="73"/>
        <v/>
      </c>
      <c r="BO142" s="2974"/>
      <c r="BP142" s="2968"/>
      <c r="BQ142" s="2969"/>
      <c r="BR142" s="3"/>
      <c r="BS142" s="2570"/>
      <c r="BT142" s="2463"/>
      <c r="BU142" s="2463"/>
      <c r="BV142" s="192" t="s">
        <v>3719</v>
      </c>
      <c r="BW142" s="314"/>
      <c r="BX142" s="3"/>
      <c r="BY142" s="10">
        <v>1</v>
      </c>
    </row>
    <row r="143" spans="1:77" ht="21" customHeight="1">
      <c r="A143" s="3"/>
      <c r="B143" s="3"/>
      <c r="C143" s="3"/>
      <c r="D143" s="3"/>
      <c r="E143" s="3"/>
      <c r="F143" s="3"/>
      <c r="G143" s="3"/>
      <c r="H143" s="3"/>
      <c r="I143" s="3"/>
      <c r="J143" s="605"/>
      <c r="K143" s="605"/>
      <c r="L143" s="605"/>
      <c r="M143" s="605"/>
      <c r="N143" s="605"/>
      <c r="O143" s="3"/>
      <c r="P143" s="3"/>
      <c r="Q143" s="3"/>
      <c r="R143" s="3"/>
      <c r="S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176">
        <f t="array" ref="AR143">SUMPRODUCT(LEN(AS143:AY143))</f>
        <v>0</v>
      </c>
      <c r="AS143" s="177"/>
      <c r="AT143" s="178"/>
      <c r="AU143" s="178"/>
      <c r="AV143" s="178"/>
      <c r="AW143" s="178"/>
      <c r="AX143" s="178"/>
      <c r="AY143" s="179"/>
      <c r="AZ143" s="3"/>
      <c r="BD143" s="2969"/>
      <c r="BF143" s="2946" t="str">
        <f t="shared" si="63"/>
        <v/>
      </c>
      <c r="BG143" s="2950" t="str">
        <f t="shared" si="64"/>
        <v/>
      </c>
      <c r="BH143" s="2951" t="str">
        <f>IF(LEN(TRIM(BM143))&gt;0,MAX(BH29:BH142)+1,"")</f>
        <v/>
      </c>
      <c r="BI143" s="2906" t="str">
        <f>IFERROR(INDEX(BM30:BM299,MATCH(ROW()-ROW(BM30)+1,BH30:BH299,0)),"")</f>
        <v/>
      </c>
      <c r="BJ143" s="336"/>
      <c r="BL143" s="2959"/>
      <c r="BM143" s="2908" t="str">
        <f>IF(OR(BN142="",BL140=""),"",IF(LEN(BN142)&lt;=BL140,BN142,IFERROR(LEFT(BN142,FIND("♦",SUBSTITUTE(LEFT(BN142,BL140+1)," ","♦",LEN(LEFT(BN142,BL140+1))-LEN(SUBSTITUTE(LEFT(BN142,BL140+1)," ",""))))),LEFT(BN142,IFERROR(FIND(" ",BN142)-1,LEN(BN142))))))</f>
        <v/>
      </c>
      <c r="BN143" s="2908" t="str">
        <f t="shared" si="73"/>
        <v/>
      </c>
      <c r="BO143" s="2974"/>
      <c r="BP143" s="2968"/>
      <c r="BQ143" s="2969"/>
      <c r="BR143" s="3"/>
      <c r="BS143" s="2570"/>
      <c r="BT143" s="2463"/>
      <c r="BU143" s="2463"/>
      <c r="BV143" s="192" t="s">
        <v>3720</v>
      </c>
      <c r="BW143" s="314"/>
      <c r="BX143" s="3"/>
      <c r="BY143" s="10">
        <v>1</v>
      </c>
    </row>
    <row r="144" spans="1:77" ht="21"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176">
        <f t="array" ref="AR144">SUMPRODUCT(LEN(AS144:AY144))</f>
        <v>0</v>
      </c>
      <c r="AS144" s="177"/>
      <c r="AT144" s="178"/>
      <c r="AU144" s="178"/>
      <c r="AV144" s="178"/>
      <c r="AW144" s="178"/>
      <c r="AX144" s="178"/>
      <c r="AY144" s="179"/>
      <c r="AZ144" s="3"/>
      <c r="BD144" s="2969"/>
      <c r="BF144" s="2946" t="str">
        <f t="shared" si="63"/>
        <v/>
      </c>
      <c r="BG144" s="2950" t="str">
        <f t="shared" si="64"/>
        <v/>
      </c>
      <c r="BH144" s="2951" t="str">
        <f>IF(LEN(TRIM(BM144))&gt;0,MAX(BH29:BH143)+1,"")</f>
        <v/>
      </c>
      <c r="BI144" s="2906" t="str">
        <f>IFERROR(INDEX(BM30:BM299,MATCH(ROW()-ROW(BM30)+1,BH30:BH299,0)),"")</f>
        <v/>
      </c>
      <c r="BJ144" s="336"/>
      <c r="BL144" s="2370" t="str">
        <f>(SUBSTITUTE(SUBSTITUTE(BD49,CHAR(13)&amp;CHAR(10)," "),CHAR(10)," "))</f>
        <v/>
      </c>
      <c r="BM144" s="2960" t="str">
        <f>IF(OR(BL145="",BL146=""),"",IF(LEN(BL145)&lt;=BL146,BL145,IFERROR(LEFT(BL145,FIND("♦",SUBSTITUTE(LEFT(BL145,BL146+1)," ","♦",LEN(LEFT(BL145,BL146+1))-LEN(SUBSTITUTE(LEFT(BL145,BL146+1)," ",""))))),LEFT(BL145,IFERROR(FIND(" ",BL145)-1,LEN(BL145))))))</f>
        <v/>
      </c>
      <c r="BN144" s="2961" t="str">
        <f>IF(BM144="","",TRIM(RIGHT(BL145,LEN(BL145)-LEN(BM144))))</f>
        <v/>
      </c>
      <c r="BO144" s="2952" t="str">
        <f>BE49</f>
        <v xml:space="preserve"> ◄ ligne 49</v>
      </c>
      <c r="BP144" s="2968"/>
      <c r="BQ144" s="2969"/>
      <c r="BR144" s="3"/>
      <c r="BS144" s="2570"/>
      <c r="BT144" s="2463"/>
      <c r="BU144" s="2463"/>
      <c r="BV144" s="192" t="s">
        <v>3721</v>
      </c>
      <c r="BW144" s="314"/>
      <c r="BX144" s="3"/>
      <c r="BY144" s="10">
        <v>1</v>
      </c>
    </row>
    <row r="145" spans="1:77" ht="21"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176">
        <f t="array" ref="AR145">SUMPRODUCT(LEN(AS145:AY145))</f>
        <v>0</v>
      </c>
      <c r="AS145" s="177"/>
      <c r="AT145" s="178"/>
      <c r="AU145" s="178"/>
      <c r="AV145" s="178"/>
      <c r="AW145" s="178"/>
      <c r="AX145" s="178"/>
      <c r="AY145" s="179"/>
      <c r="AZ145" s="3"/>
      <c r="BD145" s="2969"/>
      <c r="BF145" s="2946" t="str">
        <f t="shared" si="63"/>
        <v/>
      </c>
      <c r="BG145" s="2950" t="str">
        <f t="shared" si="64"/>
        <v/>
      </c>
      <c r="BH145" s="2951" t="str">
        <f>IF(LEN(TRIM(BM145))&gt;0,MAX(BH29:BH144)+1,"")</f>
        <v/>
      </c>
      <c r="BI145" s="2906" t="str">
        <f>IFERROR(INDEX(BM30:BM299,MATCH(ROW()-ROW(BM30)+1,BH30:BH299,0)),"")</f>
        <v/>
      </c>
      <c r="BJ145" s="336"/>
      <c r="BL145" s="2960" t="str">
        <f>TRIM(SUBSTITUTE(SUBSTITUTE(SUBSTITUTE(SUBSTITUTE(IF(OR(LEFT(BL144,1)="-",LEFT(BL144,1)="="),MID(BL144,2,9999),BL144),CHAR(160)," "),","," "),";"," "),"."," "))</f>
        <v/>
      </c>
      <c r="BM145" s="2961" t="str">
        <f>IF(OR(BN144="",BL146=""),"",IF(LEN(BN144)&lt;=BL146,BN144,IFERROR(LEFT(BN144,FIND("♦",SUBSTITUTE(LEFT(BN144,BL146+1)," ","♦",LEN(LEFT(BN144,BL146+1))-LEN(SUBSTITUTE(LEFT(BN144,BL146+1)," ",""))))),LEFT(BN144,IFERROR(FIND(" ",BN144)-1,LEN(BN144))))))</f>
        <v/>
      </c>
      <c r="BN145" s="2961" t="str">
        <f>IF(BM145="","",TRIM(RIGHT(BN144,LEN(BN144)-LEN(BM145))))</f>
        <v/>
      </c>
      <c r="BO145" s="2975"/>
      <c r="BP145" s="2968"/>
      <c r="BQ145" s="2969"/>
      <c r="BR145" s="3"/>
      <c r="BS145" s="2570"/>
      <c r="BT145" s="2463"/>
      <c r="BU145" s="2463"/>
      <c r="BV145" s="192" t="s">
        <v>3722</v>
      </c>
      <c r="BW145" s="314"/>
      <c r="BX145" s="3"/>
      <c r="BY145" s="10">
        <v>1</v>
      </c>
    </row>
    <row r="146" spans="1:77" ht="21" customHeight="1">
      <c r="A146" s="3"/>
      <c r="B146" s="3"/>
      <c r="C146" s="3"/>
      <c r="D146" s="3"/>
      <c r="E146" s="3"/>
      <c r="F146" s="3"/>
      <c r="G146" s="3"/>
      <c r="H146" s="3"/>
      <c r="I146" s="3"/>
      <c r="J146" s="605"/>
      <c r="K146" s="605"/>
      <c r="L146" s="605"/>
      <c r="M146" s="605"/>
      <c r="N146" s="605"/>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176">
        <f t="array" ref="AR146">SUMPRODUCT(LEN(AS146:AY146))</f>
        <v>0</v>
      </c>
      <c r="AS146" s="177"/>
      <c r="AT146" s="178"/>
      <c r="AU146" s="178"/>
      <c r="AV146" s="178"/>
      <c r="AW146" s="178"/>
      <c r="AX146" s="178"/>
      <c r="AY146" s="179"/>
      <c r="AZ146" s="3"/>
      <c r="BD146" s="2969"/>
      <c r="BF146" s="2946" t="str">
        <f t="shared" si="63"/>
        <v/>
      </c>
      <c r="BG146" s="2950" t="str">
        <f t="shared" si="64"/>
        <v/>
      </c>
      <c r="BH146" s="2951" t="str">
        <f>IF(LEN(TRIM(BM146))&gt;0,MAX(BH29:BH145)+1,"")</f>
        <v/>
      </c>
      <c r="BI146" s="2906" t="str">
        <f>IFERROR(INDEX(BM30:BM299,MATCH(ROW()-ROW(BM30)+1,BH30:BH299,0)),"")</f>
        <v/>
      </c>
      <c r="BJ146" s="336"/>
      <c r="BL146" s="2909">
        <f>BI17</f>
        <v>100</v>
      </c>
      <c r="BM146" s="2961" t="str">
        <f>IF(OR(BN145="",BL146=""),"",IF(LEN(BN145)&lt;=BL146,BN145,IFERROR(LEFT(BN145,FIND("♦",SUBSTITUTE(LEFT(BN145,BL146+1)," ","♦",LEN(LEFT(BN145,BL146+1))-LEN(SUBSTITUTE(LEFT(BN145,BL146+1)," ",""))))),LEFT(BN145,IFERROR(FIND(" ",BN145)-1,LEN(BN145))))))</f>
        <v/>
      </c>
      <c r="BN146" s="2961" t="str">
        <f t="shared" ref="BN146:BN149" si="74">IF(BM146="","",TRIM(RIGHT(BN145,LEN(BN145)-LEN(BM146))))</f>
        <v/>
      </c>
      <c r="BO146" s="2975"/>
      <c r="BP146" s="2968"/>
      <c r="BQ146" s="2969"/>
      <c r="BR146" s="3"/>
      <c r="BS146" s="2570"/>
      <c r="BT146" s="2463"/>
      <c r="BU146" s="2463"/>
      <c r="BV146" s="192" t="s">
        <v>3723</v>
      </c>
      <c r="BW146" s="314"/>
      <c r="BX146" s="3"/>
      <c r="BY146" s="10">
        <v>1</v>
      </c>
    </row>
    <row r="147" spans="1:77" ht="21" customHeight="1">
      <c r="A147" s="3"/>
      <c r="B147" s="3"/>
      <c r="C147" s="3"/>
      <c r="D147" s="3"/>
      <c r="E147" s="3"/>
      <c r="F147" s="3"/>
      <c r="G147" s="3"/>
      <c r="H147" s="3"/>
      <c r="I147" s="3"/>
      <c r="J147" s="605"/>
      <c r="K147" s="605"/>
      <c r="L147" s="605"/>
      <c r="M147" s="605"/>
      <c r="N147" s="605"/>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176">
        <f t="array" ref="AR147">SUMPRODUCT(LEN(AS147:AY147))</f>
        <v>0</v>
      </c>
      <c r="AS147" s="177"/>
      <c r="AT147" s="178"/>
      <c r="AU147" s="178"/>
      <c r="AV147" s="178"/>
      <c r="AW147" s="178"/>
      <c r="AX147" s="178"/>
      <c r="AY147" s="179"/>
      <c r="AZ147" s="3"/>
      <c r="BD147" s="2969"/>
      <c r="BF147" s="2946" t="str">
        <f t="shared" si="63"/>
        <v/>
      </c>
      <c r="BG147" s="2950" t="str">
        <f t="shared" si="64"/>
        <v/>
      </c>
      <c r="BH147" s="2951" t="str">
        <f>IF(LEN(TRIM(BM147))&gt;0,MAX(BH29:BH146)+1,"")</f>
        <v/>
      </c>
      <c r="BI147" s="2906" t="str">
        <f>IFERROR(INDEX(BM30:BM299,MATCH(ROW()-ROW(BM30)+1,BH30:BH299,0)),"")</f>
        <v/>
      </c>
      <c r="BJ147" s="336"/>
      <c r="BL147" s="2960"/>
      <c r="BM147" s="2961" t="str">
        <f>IF(OR(BN146="",BL146=""),"",IF(LEN(BN146)&lt;=BL146,BN146,IFERROR(LEFT(BN146,FIND("♦",SUBSTITUTE(LEFT(BN146,BL146+1)," ","♦",LEN(LEFT(BN146,BL146+1))-LEN(SUBSTITUTE(LEFT(BN146,BL146+1)," ",""))))),LEFT(BN146,IFERROR(FIND(" ",BN146)-1,LEN(BN146))))))</f>
        <v/>
      </c>
      <c r="BN147" s="2961" t="str">
        <f t="shared" si="74"/>
        <v/>
      </c>
      <c r="BO147" s="2975"/>
      <c r="BP147" s="2968"/>
      <c r="BQ147" s="2969"/>
      <c r="BR147" s="3"/>
      <c r="BS147" s="2570"/>
      <c r="BT147" s="2463"/>
      <c r="BU147" s="2463"/>
      <c r="BV147" s="2463"/>
      <c r="BW147" s="314"/>
      <c r="BX147" s="3"/>
      <c r="BY147" s="10">
        <v>1</v>
      </c>
    </row>
    <row r="148" spans="1:77" ht="21" customHeight="1">
      <c r="A148" s="3"/>
      <c r="B148" s="3"/>
      <c r="C148" s="3"/>
      <c r="D148" s="3"/>
      <c r="E148" s="3"/>
      <c r="F148" s="3"/>
      <c r="G148" s="3"/>
      <c r="H148" s="3"/>
      <c r="I148" s="3"/>
      <c r="J148" s="605"/>
      <c r="K148" s="605"/>
      <c r="L148" s="605"/>
      <c r="M148" s="605"/>
      <c r="N148" s="605"/>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176">
        <f t="array" ref="AR148">SUMPRODUCT(LEN(AS148:AY148))</f>
        <v>0</v>
      </c>
      <c r="AS148" s="177"/>
      <c r="AT148" s="178"/>
      <c r="AU148" s="178"/>
      <c r="AV148" s="178"/>
      <c r="AW148" s="178"/>
      <c r="AX148" s="178"/>
      <c r="AY148" s="179"/>
      <c r="AZ148" s="3"/>
      <c r="BD148" s="2969"/>
      <c r="BF148" s="2946" t="str">
        <f t="shared" si="63"/>
        <v/>
      </c>
      <c r="BG148" s="2950" t="str">
        <f t="shared" si="64"/>
        <v/>
      </c>
      <c r="BH148" s="2951" t="str">
        <f>IF(LEN(TRIM(BM148))&gt;0,MAX(BH29:BH147)+1,"")</f>
        <v/>
      </c>
      <c r="BI148" s="2906" t="str">
        <f>IFERROR(INDEX(BM30:BM299,MATCH(ROW()-ROW(BM30)+1,BH30:BH299,0)),"")</f>
        <v/>
      </c>
      <c r="BJ148" s="336"/>
      <c r="BL148" s="2963"/>
      <c r="BM148" s="2961" t="str">
        <f>IF(OR(BN147="",BL146=""),"",IF(LEN(BN147)&lt;=BL146,BN147,IFERROR(LEFT(BN147,FIND("♦",SUBSTITUTE(LEFT(BN147,BL146+1)," ","♦",LEN(LEFT(BN147,BL146+1))-LEN(SUBSTITUTE(LEFT(BN147,BL146+1)," ",""))))),LEFT(BN147,IFERROR(FIND(" ",BN147)-1,LEN(BN147))))))</f>
        <v/>
      </c>
      <c r="BN148" s="2961" t="str">
        <f t="shared" si="74"/>
        <v/>
      </c>
      <c r="BO148" s="2975"/>
      <c r="BP148" s="2968"/>
      <c r="BQ148" s="2969"/>
      <c r="BR148" s="3"/>
      <c r="BS148" s="134"/>
      <c r="BT148" s="25"/>
      <c r="BU148" s="25"/>
      <c r="BV148" s="25"/>
      <c r="BW148" s="162"/>
      <c r="BX148" s="3"/>
      <c r="BY148" s="10">
        <v>1</v>
      </c>
    </row>
    <row r="149" spans="1:77" ht="21" customHeight="1">
      <c r="A149" s="3"/>
      <c r="B149" s="3"/>
      <c r="C149" s="3"/>
      <c r="D149" s="3"/>
      <c r="E149" s="3"/>
      <c r="F149" s="3"/>
      <c r="G149" s="3"/>
      <c r="H149" s="3"/>
      <c r="I149" s="3"/>
      <c r="J149" s="605"/>
      <c r="K149" s="605"/>
      <c r="L149" s="605"/>
      <c r="M149" s="605"/>
      <c r="N149" s="605"/>
      <c r="O149" s="605"/>
      <c r="P149" s="605"/>
      <c r="Q149" s="605"/>
      <c r="R149" s="605"/>
      <c r="S149" s="605"/>
      <c r="T149" s="605"/>
      <c r="U149" s="605"/>
      <c r="V149" s="605"/>
      <c r="W149" s="605"/>
      <c r="X149" s="605"/>
      <c r="Y149" s="605"/>
      <c r="Z149" s="605"/>
      <c r="AA149" s="3"/>
      <c r="AB149" s="3"/>
      <c r="AC149" s="3"/>
      <c r="AD149" s="3"/>
      <c r="AE149" s="3"/>
      <c r="AF149" s="3"/>
      <c r="AG149" s="3"/>
      <c r="AH149" s="3"/>
      <c r="AI149" s="3"/>
      <c r="AJ149" s="3"/>
      <c r="AK149" s="3"/>
      <c r="AL149" s="3"/>
      <c r="AM149" s="3"/>
      <c r="AN149" s="3"/>
      <c r="AO149" s="3"/>
      <c r="AP149" s="3"/>
      <c r="AQ149" s="3"/>
      <c r="AR149" s="176">
        <f t="array" ref="AR149">SUMPRODUCT(LEN(AS149:AY149))</f>
        <v>0</v>
      </c>
      <c r="AS149" s="177"/>
      <c r="AT149" s="178"/>
      <c r="AU149" s="178"/>
      <c r="AV149" s="178"/>
      <c r="AW149" s="178"/>
      <c r="AX149" s="178"/>
      <c r="AY149" s="179"/>
      <c r="AZ149" s="3"/>
      <c r="BD149" s="2969"/>
      <c r="BF149" s="2946" t="str">
        <f t="shared" si="63"/>
        <v/>
      </c>
      <c r="BG149" s="2950" t="str">
        <f t="shared" si="64"/>
        <v/>
      </c>
      <c r="BH149" s="2951" t="str">
        <f>IF(LEN(TRIM(BM149))&gt;0,MAX(BH29:BH148)+1,"")</f>
        <v/>
      </c>
      <c r="BI149" s="2906" t="str">
        <f>IFERROR(INDEX(BM30:BM299,MATCH(ROW()-ROW(BM30)+1,BH30:BH299,0)),"")</f>
        <v/>
      </c>
      <c r="BJ149" s="336"/>
      <c r="BL149" s="2964"/>
      <c r="BM149" s="2961" t="str">
        <f>IF(OR(BN148="",BL146=""),"",IF(LEN(BN148)&lt;=BL146,BN148,IFERROR(LEFT(BN148,FIND("♦",SUBSTITUTE(LEFT(BN148,BL146+1)," ","♦",LEN(LEFT(BN148,BL146+1))-LEN(SUBSTITUTE(LEFT(BN148,BL146+1)," ",""))))),LEFT(BN148,IFERROR(FIND(" ",BN148)-1,LEN(BN148))))))</f>
        <v/>
      </c>
      <c r="BN149" s="2961" t="str">
        <f t="shared" si="74"/>
        <v/>
      </c>
      <c r="BO149" s="2975"/>
      <c r="BP149" s="2968"/>
      <c r="BQ149" s="2969"/>
      <c r="BR149" s="3"/>
      <c r="BS149" s="2549" t="s">
        <v>4074</v>
      </c>
      <c r="BT149" s="25"/>
      <c r="BU149" s="25"/>
      <c r="BV149" s="2571" t="s">
        <v>4001</v>
      </c>
      <c r="BW149" s="162"/>
      <c r="BX149" s="3"/>
      <c r="BY149" s="10">
        <v>1</v>
      </c>
    </row>
    <row r="150" spans="1:77" ht="21" customHeight="1">
      <c r="A150" s="3"/>
      <c r="B150" s="3"/>
      <c r="C150" s="3"/>
      <c r="D150" s="3"/>
      <c r="E150" s="3"/>
      <c r="F150" s="3"/>
      <c r="G150" s="3"/>
      <c r="H150" s="3"/>
      <c r="I150" s="3"/>
      <c r="J150" s="605"/>
      <c r="K150" s="605"/>
      <c r="L150" s="605"/>
      <c r="M150" s="605"/>
      <c r="N150" s="605"/>
      <c r="O150" s="605"/>
      <c r="P150" s="605"/>
      <c r="Q150" s="605"/>
      <c r="R150" s="605"/>
      <c r="S150" s="605"/>
      <c r="T150" s="605"/>
      <c r="U150" s="605"/>
      <c r="V150" s="605"/>
      <c r="W150" s="605"/>
      <c r="X150" s="605"/>
      <c r="Y150" s="605"/>
      <c r="Z150" s="605"/>
      <c r="AA150" s="3"/>
      <c r="AB150" s="3"/>
      <c r="AC150" s="3"/>
      <c r="AD150" s="3"/>
      <c r="AE150" s="3"/>
      <c r="AF150" s="3"/>
      <c r="AG150" s="3"/>
      <c r="AH150" s="3"/>
      <c r="AI150" s="3"/>
      <c r="AJ150" s="3"/>
      <c r="AK150" s="3"/>
      <c r="AL150" s="3"/>
      <c r="AM150" s="3"/>
      <c r="AN150" s="3"/>
      <c r="AO150" s="3"/>
      <c r="AP150" s="3"/>
      <c r="AQ150" s="3"/>
      <c r="AR150" s="176">
        <f t="array" ref="AR150">SUMPRODUCT(LEN(AS150:AY150))</f>
        <v>0</v>
      </c>
      <c r="AS150" s="177"/>
      <c r="AT150" s="178"/>
      <c r="AU150" s="178"/>
      <c r="AV150" s="178"/>
      <c r="AW150" s="178"/>
      <c r="AX150" s="178"/>
      <c r="AY150" s="179"/>
      <c r="AZ150" s="3"/>
      <c r="BD150" s="2969"/>
      <c r="BF150" s="2946" t="str">
        <f t="shared" si="63"/>
        <v/>
      </c>
      <c r="BG150" s="2950" t="str">
        <f t="shared" si="64"/>
        <v/>
      </c>
      <c r="BH150" s="2951" t="str">
        <f>IF(LEN(TRIM(BM150))&gt;0,MAX(BH29:BH149)+1,"")</f>
        <v/>
      </c>
      <c r="BI150" s="2906" t="str">
        <f>IFERROR(INDEX(BM30:BM299,MATCH(ROW()-ROW(BM30)+1,BH30:BH299,0)),"")</f>
        <v/>
      </c>
      <c r="BJ150" s="336"/>
      <c r="BL150" s="2370" t="str">
        <f>(SUBSTITUTE(SUBSTITUTE(BD50,CHAR(13)&amp;CHAR(10)," "),CHAR(10)," "))</f>
        <v/>
      </c>
      <c r="BM150" s="2907" t="str">
        <f>IF(OR(BL151="",BL152=""),"",IF(LEN(BL151)&lt;=BL152,BL151,IFERROR(LEFT(BL151,FIND("♦",SUBSTITUTE(LEFT(BL151,BL152+1)," ","♦",LEN(LEFT(BL151,BL152+1))-LEN(SUBSTITUTE(LEFT(BL151,BL152+1)," ",""))))),LEFT(BL151,IFERROR(FIND(" ",BL151)-1,LEN(BL151))))))</f>
        <v/>
      </c>
      <c r="BN150" s="2908" t="str">
        <f>IF(BM150="","",TRIM(RIGHT(BL151,LEN(BL151)-LEN(BM150))))</f>
        <v/>
      </c>
      <c r="BO150" s="2952" t="str">
        <f>BE50</f>
        <v xml:space="preserve"> ◄ ligne 50</v>
      </c>
      <c r="BP150" s="2968"/>
      <c r="BQ150" s="2969"/>
      <c r="BR150" s="3"/>
      <c r="BS150" s="134"/>
      <c r="BT150" s="25"/>
      <c r="BU150" s="25"/>
      <c r="BV150" s="2481" t="s">
        <v>3992</v>
      </c>
      <c r="BW150" s="162"/>
      <c r="BX150" s="3"/>
      <c r="BY150" s="10">
        <v>1</v>
      </c>
    </row>
    <row r="151" spans="1:77" ht="21" customHeight="1">
      <c r="A151" s="3"/>
      <c r="B151" s="3"/>
      <c r="C151" s="3"/>
      <c r="D151" s="3"/>
      <c r="E151" s="3"/>
      <c r="F151" s="3"/>
      <c r="G151" s="3"/>
      <c r="H151" s="3"/>
      <c r="I151" s="3"/>
      <c r="J151" s="605"/>
      <c r="K151" s="605"/>
      <c r="L151" s="605"/>
      <c r="M151" s="605"/>
      <c r="N151" s="605"/>
      <c r="O151" s="605"/>
      <c r="P151" s="605"/>
      <c r="Q151" s="605"/>
      <c r="R151" s="605"/>
      <c r="S151" s="605"/>
      <c r="T151" s="605"/>
      <c r="U151" s="605"/>
      <c r="V151" s="605"/>
      <c r="W151" s="605"/>
      <c r="X151" s="605"/>
      <c r="Y151" s="605"/>
      <c r="Z151" s="605"/>
      <c r="AA151" s="3"/>
      <c r="AB151" s="3"/>
      <c r="AC151" s="3"/>
      <c r="AD151" s="3"/>
      <c r="AE151" s="3"/>
      <c r="AF151" s="3"/>
      <c r="AG151" s="3"/>
      <c r="AH151" s="3"/>
      <c r="AI151" s="3"/>
      <c r="AJ151" s="3"/>
      <c r="AK151" s="3"/>
      <c r="AL151" s="3"/>
      <c r="AM151" s="3"/>
      <c r="AN151" s="3"/>
      <c r="AO151" s="3"/>
      <c r="AP151" s="3"/>
      <c r="AQ151" s="3"/>
      <c r="AR151" s="176">
        <f t="array" ref="AR151">SUMPRODUCT(LEN(AS151:AY151))</f>
        <v>0</v>
      </c>
      <c r="AS151" s="177"/>
      <c r="AT151" s="178"/>
      <c r="AU151" s="178"/>
      <c r="AV151" s="178"/>
      <c r="AW151" s="178"/>
      <c r="AX151" s="178"/>
      <c r="AY151" s="179"/>
      <c r="AZ151" s="3"/>
      <c r="BD151" s="2969"/>
      <c r="BF151" s="2946" t="str">
        <f t="shared" si="63"/>
        <v/>
      </c>
      <c r="BG151" s="2950" t="str">
        <f t="shared" si="64"/>
        <v/>
      </c>
      <c r="BH151" s="2951" t="str">
        <f>IF(LEN(TRIM(BM151))&gt;0,MAX(BH29:BH150)+1,"")</f>
        <v/>
      </c>
      <c r="BI151" s="2906" t="str">
        <f>IFERROR(INDEX(BM30:BM299,MATCH(ROW()-ROW(BM30)+1,BH30:BH299,0)),"")</f>
        <v/>
      </c>
      <c r="BJ151" s="336"/>
      <c r="BL151" s="2907" t="str">
        <f>TRIM(SUBSTITUTE(SUBSTITUTE(SUBSTITUTE(SUBSTITUTE(IF(OR(LEFT(BL150,1)="-",LEFT(BL150,1)="="),MID(BL150,2,9999),BL150),CHAR(160)," "),","," "),";"," "),"."," "))</f>
        <v/>
      </c>
      <c r="BM151" s="2908" t="str">
        <f>IF(OR(BN150="",BL152=""),"",IF(LEN(BN150)&lt;=BL152,BN150,IFERROR(LEFT(BN150,FIND("♦",SUBSTITUTE(LEFT(BN150,BL152+1)," ","♦",LEN(LEFT(BN150,BL152+1))-LEN(SUBSTITUTE(LEFT(BN150,BL152+1)," ",""))))),LEFT(BN150,IFERROR(FIND(" ",BN150)-1,LEN(BN150))))))</f>
        <v/>
      </c>
      <c r="BN151" s="2908" t="str">
        <f>IF(BM151="","",TRIM(RIGHT(BN150,LEN(BN150)-LEN(BM151))))</f>
        <v/>
      </c>
      <c r="BO151" s="2974"/>
      <c r="BP151" s="2969"/>
      <c r="BQ151" s="2969"/>
      <c r="BR151" s="3"/>
      <c r="BS151" s="134"/>
      <c r="BT151" s="25"/>
      <c r="BU151" s="25"/>
      <c r="BV151" s="2481" t="s">
        <v>3989</v>
      </c>
      <c r="BW151" s="162"/>
      <c r="BX151" s="3"/>
      <c r="BY151" s="10">
        <v>1</v>
      </c>
    </row>
    <row r="152" spans="1:77" ht="21" customHeight="1">
      <c r="A152" s="3"/>
      <c r="B152" s="3"/>
      <c r="C152" s="3"/>
      <c r="D152" s="3"/>
      <c r="E152" s="3"/>
      <c r="F152" s="3"/>
      <c r="G152" s="3"/>
      <c r="H152" s="3"/>
      <c r="I152" s="3"/>
      <c r="J152" s="605"/>
      <c r="K152" s="605"/>
      <c r="L152" s="605"/>
      <c r="M152" s="605"/>
      <c r="N152" s="605"/>
      <c r="O152" s="605"/>
      <c r="P152" s="605"/>
      <c r="Q152" s="605"/>
      <c r="R152" s="605"/>
      <c r="S152" s="605"/>
      <c r="T152" s="605"/>
      <c r="U152" s="605"/>
      <c r="V152" s="605"/>
      <c r="W152" s="605"/>
      <c r="X152" s="605"/>
      <c r="Y152" s="605"/>
      <c r="Z152" s="605"/>
      <c r="AA152" s="3"/>
      <c r="AB152" s="3"/>
      <c r="AC152" s="3"/>
      <c r="AD152" s="3"/>
      <c r="AE152" s="3"/>
      <c r="AF152" s="3"/>
      <c r="AG152" s="3"/>
      <c r="AH152" s="3"/>
      <c r="AI152" s="3"/>
      <c r="AJ152" s="3"/>
      <c r="AK152" s="3"/>
      <c r="AL152" s="3"/>
      <c r="AM152" s="3"/>
      <c r="AN152" s="3"/>
      <c r="AO152" s="3"/>
      <c r="AP152" s="3"/>
      <c r="AQ152" s="3"/>
      <c r="AR152" s="176">
        <f t="array" ref="AR152">SUMPRODUCT(LEN(AS152:AY152))</f>
        <v>0</v>
      </c>
      <c r="AS152" s="177"/>
      <c r="AT152" s="178"/>
      <c r="AU152" s="178"/>
      <c r="AV152" s="178"/>
      <c r="AW152" s="178"/>
      <c r="AX152" s="178"/>
      <c r="AY152" s="179"/>
      <c r="AZ152" s="3"/>
      <c r="BD152" s="2969"/>
      <c r="BF152" s="2946" t="str">
        <f t="shared" si="63"/>
        <v/>
      </c>
      <c r="BG152" s="2950" t="str">
        <f t="shared" si="64"/>
        <v/>
      </c>
      <c r="BH152" s="2951" t="str">
        <f>IF(LEN(TRIM(BM152))&gt;0,MAX(BH29:BH151)+1,"")</f>
        <v/>
      </c>
      <c r="BI152" s="2906" t="str">
        <f>IFERROR(INDEX(BM30:BM299,MATCH(ROW()-ROW(BM30)+1,BH30:BH299,0)),"")</f>
        <v/>
      </c>
      <c r="BJ152" s="336"/>
      <c r="BL152" s="2909">
        <f>BI17</f>
        <v>100</v>
      </c>
      <c r="BM152" s="2908" t="str">
        <f>IF(OR(BN151="",BL152=""),"",IF(LEN(BN151)&lt;=BL152,BN151,IFERROR(LEFT(BN151,FIND("♦",SUBSTITUTE(LEFT(BN151,BL152+1)," ","♦",LEN(LEFT(BN151,BL152+1))-LEN(SUBSTITUTE(LEFT(BN151,BL152+1)," ",""))))),LEFT(BN151,IFERROR(FIND(" ",BN151)-1,LEN(BN151))))))</f>
        <v/>
      </c>
      <c r="BN152" s="2908" t="str">
        <f t="shared" ref="BN152:BN155" si="75">IF(BM152="","",TRIM(RIGHT(BN151,LEN(BN151)-LEN(BM152))))</f>
        <v/>
      </c>
      <c r="BO152" s="2974"/>
      <c r="BP152" s="2969"/>
      <c r="BQ152" s="2969"/>
      <c r="BR152" s="3"/>
      <c r="BS152" s="134"/>
      <c r="BT152" s="25"/>
      <c r="BU152" s="25"/>
      <c r="BV152" s="2481" t="s">
        <v>3994</v>
      </c>
      <c r="BW152" s="162"/>
      <c r="BX152" s="3"/>
      <c r="BY152" s="10">
        <v>1</v>
      </c>
    </row>
    <row r="153" spans="1:77" ht="21" customHeight="1">
      <c r="A153" s="3"/>
      <c r="B153" s="3"/>
      <c r="C153" s="3"/>
      <c r="D153" s="3"/>
      <c r="E153" s="3"/>
      <c r="F153" s="3"/>
      <c r="G153" s="3"/>
      <c r="H153" s="3"/>
      <c r="I153" s="3"/>
      <c r="J153" s="605"/>
      <c r="K153" s="605"/>
      <c r="L153" s="605"/>
      <c r="M153" s="605"/>
      <c r="N153" s="605"/>
      <c r="O153" s="605"/>
      <c r="P153" s="605"/>
      <c r="Q153" s="605"/>
      <c r="R153" s="605"/>
      <c r="S153" s="605"/>
      <c r="T153" s="605"/>
      <c r="U153" s="605"/>
      <c r="V153" s="605"/>
      <c r="W153" s="605"/>
      <c r="X153" s="605"/>
      <c r="Y153" s="605"/>
      <c r="Z153" s="605"/>
      <c r="AA153" s="3"/>
      <c r="AB153" s="3"/>
      <c r="AC153" s="3"/>
      <c r="AD153" s="3"/>
      <c r="AE153" s="3"/>
      <c r="AF153" s="3"/>
      <c r="AG153" s="3"/>
      <c r="AH153" s="3"/>
      <c r="AI153" s="3"/>
      <c r="AJ153" s="3"/>
      <c r="AK153" s="3"/>
      <c r="AL153" s="3"/>
      <c r="AM153" s="3"/>
      <c r="AN153" s="3"/>
      <c r="AO153" s="3"/>
      <c r="AP153" s="3"/>
      <c r="AQ153" s="3"/>
      <c r="AR153" s="176">
        <f t="array" ref="AR153">SUMPRODUCT(LEN(AS153:AY153))</f>
        <v>0</v>
      </c>
      <c r="AS153" s="177"/>
      <c r="AT153" s="178"/>
      <c r="AU153" s="178"/>
      <c r="AV153" s="178"/>
      <c r="AW153" s="178"/>
      <c r="AX153" s="178"/>
      <c r="AY153" s="179"/>
      <c r="AZ153" s="3"/>
      <c r="BD153" s="2969"/>
      <c r="BF153" s="2946" t="str">
        <f t="shared" si="63"/>
        <v/>
      </c>
      <c r="BG153" s="2950" t="str">
        <f t="shared" si="64"/>
        <v/>
      </c>
      <c r="BH153" s="2951" t="str">
        <f>IF(LEN(TRIM(BM153))&gt;0,MAX(BH29:BH152)+1,"")</f>
        <v/>
      </c>
      <c r="BI153" s="2906" t="str">
        <f>IFERROR(INDEX(BM30:BM299,MATCH(ROW()-ROW(BM30)+1,BH30:BH299,0)),"")</f>
        <v/>
      </c>
      <c r="BJ153" s="336"/>
      <c r="BL153" s="2907"/>
      <c r="BM153" s="2908" t="str">
        <f>IF(OR(BN152="",BL152=""),"",IF(LEN(BN152)&lt;=BL152,BN152,IFERROR(LEFT(BN152,FIND("♦",SUBSTITUTE(LEFT(BN152,BL152+1)," ","♦",LEN(LEFT(BN152,BL152+1))-LEN(SUBSTITUTE(LEFT(BN152,BL152+1)," ",""))))),LEFT(BN152,IFERROR(FIND(" ",BN152)-1,LEN(BN152))))))</f>
        <v/>
      </c>
      <c r="BN153" s="2908" t="str">
        <f t="shared" si="75"/>
        <v/>
      </c>
      <c r="BO153" s="2974"/>
      <c r="BP153" s="2969"/>
      <c r="BQ153" s="2969"/>
      <c r="BR153" s="3"/>
      <c r="BS153" s="134"/>
      <c r="BT153" s="25"/>
      <c r="BU153" s="25"/>
      <c r="BV153" s="25"/>
      <c r="BW153" s="162"/>
      <c r="BX153" s="3"/>
      <c r="BY153" s="10">
        <v>1</v>
      </c>
    </row>
    <row r="154" spans="1:77" ht="21" customHeight="1">
      <c r="A154" s="3"/>
      <c r="B154" s="3"/>
      <c r="C154" s="3"/>
      <c r="D154" s="3"/>
      <c r="E154" s="3"/>
      <c r="F154" s="3"/>
      <c r="G154" s="3"/>
      <c r="H154" s="3"/>
      <c r="I154" s="3"/>
      <c r="J154" s="605"/>
      <c r="K154" s="605"/>
      <c r="L154" s="605"/>
      <c r="M154" s="605"/>
      <c r="N154" s="605"/>
      <c r="O154" s="605"/>
      <c r="P154" s="605"/>
      <c r="Q154" s="605"/>
      <c r="R154" s="605"/>
      <c r="S154" s="605"/>
      <c r="T154" s="605"/>
      <c r="U154" s="605"/>
      <c r="V154" s="605"/>
      <c r="W154" s="605"/>
      <c r="X154" s="605"/>
      <c r="Y154" s="605"/>
      <c r="Z154" s="605"/>
      <c r="AA154" s="3"/>
      <c r="AB154" s="3"/>
      <c r="AC154" s="3"/>
      <c r="AD154" s="3"/>
      <c r="AE154" s="3"/>
      <c r="AF154" s="3"/>
      <c r="AG154" s="3"/>
      <c r="AH154" s="3"/>
      <c r="AI154" s="3"/>
      <c r="AJ154" s="3"/>
      <c r="AK154" s="3"/>
      <c r="AL154" s="3"/>
      <c r="AM154" s="3"/>
      <c r="AN154" s="3"/>
      <c r="AO154" s="3"/>
      <c r="AP154" s="3"/>
      <c r="AQ154" s="3"/>
      <c r="AR154" s="176">
        <f t="array" ref="AR154">SUMPRODUCT(LEN(AS154:AY154))</f>
        <v>0</v>
      </c>
      <c r="AS154" s="177"/>
      <c r="AT154" s="178"/>
      <c r="AU154" s="178"/>
      <c r="AV154" s="178"/>
      <c r="AW154" s="178"/>
      <c r="AX154" s="178"/>
      <c r="AY154" s="179"/>
      <c r="AZ154" s="3"/>
      <c r="BD154" s="2969"/>
      <c r="BF154" s="2946" t="str">
        <f t="shared" si="63"/>
        <v/>
      </c>
      <c r="BG154" s="2950" t="str">
        <f t="shared" si="64"/>
        <v/>
      </c>
      <c r="BH154" s="2951" t="str">
        <f>IF(LEN(TRIM(BM154))&gt;0,MAX(BH29:BH153)+1,"")</f>
        <v/>
      </c>
      <c r="BI154" s="2906" t="str">
        <f>IFERROR(INDEX(BM30:BM299,MATCH(ROW()-ROW(BM30)+1,BH30:BH299,0)),"")</f>
        <v/>
      </c>
      <c r="BJ154" s="336"/>
      <c r="BL154" s="2958"/>
      <c r="BM154" s="2908" t="str">
        <f>IF(OR(BN153="",BL152=""),"",IF(LEN(BN153)&lt;=BL152,BN153,IFERROR(LEFT(BN153,FIND("♦",SUBSTITUTE(LEFT(BN153,BL152+1)," ","♦",LEN(LEFT(BN153,BL152+1))-LEN(SUBSTITUTE(LEFT(BN153,BL152+1)," ",""))))),LEFT(BN153,IFERROR(FIND(" ",BN153)-1,LEN(BN153))))))</f>
        <v/>
      </c>
      <c r="BN154" s="2908" t="str">
        <f t="shared" si="75"/>
        <v/>
      </c>
      <c r="BO154" s="2974"/>
      <c r="BP154" s="2969"/>
      <c r="BQ154" s="2969"/>
      <c r="BR154" s="3"/>
      <c r="BS154" s="2549" t="s">
        <v>4034</v>
      </c>
      <c r="BV154" s="25"/>
      <c r="BW154" s="162"/>
      <c r="BX154" s="3"/>
      <c r="BY154" s="10">
        <v>1</v>
      </c>
    </row>
    <row r="155" spans="1:77" ht="21" customHeight="1">
      <c r="A155" s="3"/>
      <c r="B155" s="3"/>
      <c r="C155" s="3"/>
      <c r="D155" s="3"/>
      <c r="E155" s="3"/>
      <c r="F155" s="3"/>
      <c r="G155" s="3"/>
      <c r="H155" s="3"/>
      <c r="I155" s="3"/>
      <c r="J155" s="605"/>
      <c r="K155" s="605"/>
      <c r="L155" s="605"/>
      <c r="M155" s="605"/>
      <c r="N155" s="605"/>
      <c r="O155" s="605"/>
      <c r="P155" s="605"/>
      <c r="Q155" s="605"/>
      <c r="R155" s="605"/>
      <c r="S155" s="605"/>
      <c r="T155" s="605"/>
      <c r="U155" s="605"/>
      <c r="V155" s="605"/>
      <c r="W155" s="605"/>
      <c r="X155" s="605"/>
      <c r="Y155" s="605"/>
      <c r="Z155" s="605"/>
      <c r="AA155" s="3"/>
      <c r="AB155" s="3"/>
      <c r="AC155" s="3"/>
      <c r="AD155" s="3"/>
      <c r="AE155" s="3"/>
      <c r="AF155" s="3"/>
      <c r="AG155" s="3"/>
      <c r="AH155" s="3"/>
      <c r="AI155" s="3"/>
      <c r="AJ155" s="3"/>
      <c r="AK155" s="3"/>
      <c r="AL155" s="3"/>
      <c r="AM155" s="3"/>
      <c r="AN155" s="3"/>
      <c r="AO155" s="3"/>
      <c r="AP155" s="3"/>
      <c r="AQ155" s="3"/>
      <c r="AR155" s="176">
        <f t="array" ref="AR155">SUMPRODUCT(LEN(AS155:AY155))</f>
        <v>0</v>
      </c>
      <c r="AS155" s="177"/>
      <c r="AT155" s="178"/>
      <c r="AU155" s="178"/>
      <c r="AV155" s="178"/>
      <c r="AW155" s="178"/>
      <c r="AX155" s="178"/>
      <c r="AY155" s="179"/>
      <c r="AZ155" s="3"/>
      <c r="BD155" s="2969"/>
      <c r="BF155" s="2946" t="str">
        <f t="shared" si="63"/>
        <v/>
      </c>
      <c r="BG155" s="2950" t="str">
        <f t="shared" si="64"/>
        <v/>
      </c>
      <c r="BH155" s="2951" t="str">
        <f>IF(LEN(TRIM(BM155))&gt;0,MAX(BH29:BH154)+1,"")</f>
        <v/>
      </c>
      <c r="BI155" s="2906" t="str">
        <f>IFERROR(INDEX(BM30:BM299,MATCH(ROW()-ROW(BM30)+1,BH30:BH299,0)),"")</f>
        <v/>
      </c>
      <c r="BJ155" s="336"/>
      <c r="BL155" s="2959"/>
      <c r="BM155" s="2908" t="str">
        <f>IF(OR(BN154="",BL152=""),"",IF(LEN(BN154)&lt;=BL152,BN154,IFERROR(LEFT(BN154,FIND("♦",SUBSTITUTE(LEFT(BN154,BL152+1)," ","♦",LEN(LEFT(BN154,BL152+1))-LEN(SUBSTITUTE(LEFT(BN154,BL152+1)," ",""))))),LEFT(BN154,IFERROR(FIND(" ",BN154)-1,LEN(BN154))))))</f>
        <v/>
      </c>
      <c r="BN155" s="2908" t="str">
        <f t="shared" si="75"/>
        <v/>
      </c>
      <c r="BO155" s="2974"/>
      <c r="BP155" s="2969"/>
      <c r="BQ155" s="2969"/>
      <c r="BR155" s="3"/>
      <c r="BS155" s="2596" t="s">
        <v>4035</v>
      </c>
      <c r="BT155" s="2597" t="s">
        <v>4037</v>
      </c>
      <c r="BU155" s="2598"/>
      <c r="BV155" s="25"/>
      <c r="BW155" s="162"/>
      <c r="BX155" s="3"/>
      <c r="BY155" s="10">
        <v>1</v>
      </c>
    </row>
    <row r="156" spans="1:77" ht="21" customHeight="1">
      <c r="A156" s="3"/>
      <c r="B156" s="3"/>
      <c r="C156" s="3"/>
      <c r="D156" s="3"/>
      <c r="E156" s="3"/>
      <c r="F156" s="3"/>
      <c r="G156" s="3"/>
      <c r="H156" s="3"/>
      <c r="I156" s="3"/>
      <c r="J156" s="605"/>
      <c r="K156" s="605"/>
      <c r="L156" s="605"/>
      <c r="M156" s="605"/>
      <c r="N156" s="605"/>
      <c r="O156" s="605"/>
      <c r="P156" s="605"/>
      <c r="Q156" s="605"/>
      <c r="R156" s="605"/>
      <c r="S156" s="605"/>
      <c r="T156" s="605"/>
      <c r="U156" s="605"/>
      <c r="V156" s="605"/>
      <c r="W156" s="605"/>
      <c r="X156" s="605"/>
      <c r="Y156" s="605"/>
      <c r="Z156" s="605"/>
      <c r="AA156" s="3"/>
      <c r="AB156" s="3"/>
      <c r="AC156" s="3"/>
      <c r="AD156" s="3"/>
      <c r="AE156" s="3"/>
      <c r="AF156" s="3"/>
      <c r="AG156" s="3"/>
      <c r="AH156" s="3"/>
      <c r="AI156" s="3"/>
      <c r="AJ156" s="3"/>
      <c r="AK156" s="3"/>
      <c r="AL156" s="3"/>
      <c r="AM156" s="3"/>
      <c r="AN156" s="3"/>
      <c r="AO156" s="3"/>
      <c r="AP156" s="3"/>
      <c r="AQ156" s="3"/>
      <c r="AR156" s="176">
        <f t="array" ref="AR156">SUMPRODUCT(LEN(AS156:AY156))</f>
        <v>0</v>
      </c>
      <c r="AS156" s="177"/>
      <c r="AT156" s="178"/>
      <c r="AU156" s="178"/>
      <c r="AV156" s="178"/>
      <c r="AW156" s="178"/>
      <c r="AX156" s="178"/>
      <c r="AY156" s="179"/>
      <c r="AZ156" s="3"/>
      <c r="BD156" s="2969"/>
      <c r="BF156" s="2946" t="str">
        <f t="shared" si="63"/>
        <v/>
      </c>
      <c r="BG156" s="2950" t="str">
        <f t="shared" si="64"/>
        <v/>
      </c>
      <c r="BH156" s="2951" t="str">
        <f>IF(LEN(TRIM(BM156))&gt;0,MAX(BH29:BH155)+1,"")</f>
        <v/>
      </c>
      <c r="BI156" s="2906" t="str">
        <f>IFERROR(INDEX(BM30:BM299,MATCH(ROW()-ROW(BM30)+1,BH30:BH299,0)),"")</f>
        <v/>
      </c>
      <c r="BJ156" s="336"/>
      <c r="BL156" s="2370" t="str">
        <f>(SUBSTITUTE(SUBSTITUTE(BD51,CHAR(13)&amp;CHAR(10)," "),CHAR(10)," "))</f>
        <v/>
      </c>
      <c r="BM156" s="2960" t="str">
        <f>IF(OR(BL157="",BL158=""),"",IF(LEN(BL157)&lt;=BL158,BL157,IFERROR(LEFT(BL157,FIND("♦",SUBSTITUTE(LEFT(BL157,BL158+1)," ","♦",LEN(LEFT(BL157,BL158+1))-LEN(SUBSTITUTE(LEFT(BL157,BL158+1)," ",""))))),LEFT(BL157,IFERROR(FIND(" ",BL157)-1,LEN(BL157))))))</f>
        <v/>
      </c>
      <c r="BN156" s="2961" t="str">
        <f>IF(BM156="","",TRIM(RIGHT(BL157,LEN(BL157)-LEN(BM156))))</f>
        <v/>
      </c>
      <c r="BO156" s="2952" t="str">
        <f>BE51</f>
        <v xml:space="preserve"> ◄ ligne 51</v>
      </c>
      <c r="BP156" s="2969"/>
      <c r="BQ156" s="2969"/>
      <c r="BR156" s="3"/>
      <c r="BS156" s="336" t="str">
        <f t="shared" ref="BS156:BS164" si="76">TRIM(LEFT(BT156,FIND(" .",BT156&amp;" .")-1))</f>
        <v>Navarin d’agneau</v>
      </c>
      <c r="BT156" t="s">
        <v>4010</v>
      </c>
      <c r="BV156" s="25"/>
      <c r="BW156" s="162"/>
      <c r="BX156" s="3"/>
      <c r="BY156" s="10">
        <v>1</v>
      </c>
    </row>
    <row r="157" spans="1:77" ht="21" customHeight="1">
      <c r="A157" s="3"/>
      <c r="B157" s="3"/>
      <c r="C157" s="3"/>
      <c r="D157" s="3"/>
      <c r="E157" s="3"/>
      <c r="F157" s="3"/>
      <c r="G157" s="3"/>
      <c r="H157" s="3"/>
      <c r="I157" s="3"/>
      <c r="J157" s="605"/>
      <c r="K157" s="605"/>
      <c r="L157" s="605"/>
      <c r="M157" s="605"/>
      <c r="N157" s="605"/>
      <c r="O157" s="605"/>
      <c r="P157" s="605"/>
      <c r="Q157" s="605"/>
      <c r="R157" s="605"/>
      <c r="S157" s="605"/>
      <c r="T157" s="605"/>
      <c r="U157" s="605"/>
      <c r="V157" s="605"/>
      <c r="W157" s="605"/>
      <c r="X157" s="605"/>
      <c r="Y157" s="605"/>
      <c r="Z157" s="605"/>
      <c r="AA157" s="3"/>
      <c r="AB157" s="3"/>
      <c r="AC157" s="3"/>
      <c r="AD157" s="3"/>
      <c r="AE157" s="3"/>
      <c r="AF157" s="3"/>
      <c r="AG157" s="3"/>
      <c r="AH157" s="3"/>
      <c r="AI157" s="3"/>
      <c r="AJ157" s="3"/>
      <c r="AK157" s="3"/>
      <c r="AL157" s="3"/>
      <c r="AM157" s="3"/>
      <c r="AN157" s="3"/>
      <c r="AO157" s="3"/>
      <c r="AP157" s="3"/>
      <c r="AQ157" s="3"/>
      <c r="AR157" s="176">
        <f t="array" ref="AR157">SUMPRODUCT(LEN(AS157:AY157))</f>
        <v>0</v>
      </c>
      <c r="AS157" s="177"/>
      <c r="AT157" s="178"/>
      <c r="AU157" s="178"/>
      <c r="AV157" s="178"/>
      <c r="AW157" s="178"/>
      <c r="AX157" s="178"/>
      <c r="AY157" s="179"/>
      <c r="AZ157" s="3"/>
      <c r="BD157" s="2969"/>
      <c r="BF157" s="2946" t="str">
        <f t="shared" si="63"/>
        <v/>
      </c>
      <c r="BG157" s="2950" t="str">
        <f t="shared" si="64"/>
        <v/>
      </c>
      <c r="BH157" s="2951" t="str">
        <f>IF(LEN(TRIM(BM157))&gt;0,MAX(BH29:BH156)+1,"")</f>
        <v/>
      </c>
      <c r="BI157" s="2906" t="str">
        <f>IFERROR(INDEX(BM30:BM299,MATCH(ROW()-ROW(BM30)+1,BH30:BH299,0)),"")</f>
        <v/>
      </c>
      <c r="BJ157" s="336"/>
      <c r="BL157" s="2960" t="str">
        <f>TRIM(SUBSTITUTE(SUBSTITUTE(SUBSTITUTE(SUBSTITUTE(IF(OR(LEFT(BL156,1)="-",LEFT(BL156,1)="="),MID(BL156,2,9999),BL156),CHAR(160)," "),","," "),";"," "),"."," "))</f>
        <v/>
      </c>
      <c r="BM157" s="2961" t="str">
        <f>IF(OR(BN156="",BL158=""),"",IF(LEN(BN156)&lt;=BL158,BN156,IFERROR(LEFT(BN156,FIND("♦",SUBSTITUTE(LEFT(BN156,BL158+1)," ","♦",LEN(LEFT(BN156,BL158+1))-LEN(SUBSTITUTE(LEFT(BN156,BL158+1)," ",""))))),LEFT(BN156,IFERROR(FIND(" ",BN156)-1,LEN(BN156))))))</f>
        <v/>
      </c>
      <c r="BN157" s="2961" t="str">
        <f>IF(BM157="","",TRIM(RIGHT(BN156,LEN(BN156)-LEN(BM157))))</f>
        <v/>
      </c>
      <c r="BO157" s="2975"/>
      <c r="BP157" s="2969"/>
      <c r="BQ157" s="2969"/>
      <c r="BR157" s="3"/>
      <c r="BS157" s="336" t="str">
        <f t="shared" si="76"/>
        <v>Éléments pour la cuisson du navarin</v>
      </c>
      <c r="BT157" t="s">
        <v>4011</v>
      </c>
      <c r="BV157" s="25"/>
      <c r="BW157" s="162"/>
      <c r="BX157" s="3"/>
      <c r="BY157" s="10">
        <v>1</v>
      </c>
    </row>
    <row r="158" spans="1:77" ht="21" customHeight="1">
      <c r="A158" s="3"/>
      <c r="B158" s="3"/>
      <c r="C158" s="3"/>
      <c r="D158" s="3"/>
      <c r="E158" s="3"/>
      <c r="F158" s="3"/>
      <c r="G158" s="3"/>
      <c r="H158" s="3"/>
      <c r="I158" s="3"/>
      <c r="J158" s="605"/>
      <c r="K158" s="605"/>
      <c r="L158" s="605"/>
      <c r="M158" s="605"/>
      <c r="N158" s="605"/>
      <c r="O158" s="605"/>
      <c r="P158" s="605"/>
      <c r="Q158" s="605"/>
      <c r="R158" s="605"/>
      <c r="S158" s="605"/>
      <c r="T158" s="605"/>
      <c r="U158" s="605"/>
      <c r="V158" s="605"/>
      <c r="W158" s="605"/>
      <c r="X158" s="605"/>
      <c r="Y158" s="605"/>
      <c r="Z158" s="605"/>
      <c r="AA158" s="3"/>
      <c r="AB158" s="3"/>
      <c r="AC158" s="3"/>
      <c r="AD158" s="3"/>
      <c r="AE158" s="3"/>
      <c r="AF158" s="3"/>
      <c r="AG158" s="3"/>
      <c r="AH158" s="3"/>
      <c r="AI158" s="3"/>
      <c r="AJ158" s="3"/>
      <c r="AK158" s="3"/>
      <c r="AL158" s="3"/>
      <c r="AM158" s="3"/>
      <c r="AN158" s="3"/>
      <c r="AO158" s="3"/>
      <c r="AP158" s="3"/>
      <c r="AQ158" s="3"/>
      <c r="AR158" s="176">
        <f t="array" ref="AR158">SUMPRODUCT(LEN(AS158:AY158))</f>
        <v>0</v>
      </c>
      <c r="AS158" s="177"/>
      <c r="AT158" s="178"/>
      <c r="AU158" s="178"/>
      <c r="AV158" s="178"/>
      <c r="AW158" s="178"/>
      <c r="AX158" s="178"/>
      <c r="AY158" s="179"/>
      <c r="AZ158" s="3"/>
      <c r="BD158" s="2969"/>
      <c r="BF158" s="2946" t="str">
        <f t="shared" si="63"/>
        <v/>
      </c>
      <c r="BG158" s="2950" t="str">
        <f t="shared" si="64"/>
        <v/>
      </c>
      <c r="BH158" s="2951" t="str">
        <f>IF(LEN(TRIM(BM158))&gt;0,MAX(BH29:BH157)+1,"")</f>
        <v/>
      </c>
      <c r="BI158" s="2906" t="str">
        <f>IFERROR(INDEX(BM30:BM299,MATCH(ROW()-ROW(BM30)+1,BH30:BH299,0)),"")</f>
        <v/>
      </c>
      <c r="BJ158" s="336"/>
      <c r="BL158" s="2909">
        <f>BI17</f>
        <v>100</v>
      </c>
      <c r="BM158" s="2961" t="str">
        <f>IF(OR(BN157="",BL158=""),"",IF(LEN(BN157)&lt;=BL158,BN157,IFERROR(LEFT(BN157,FIND("♦",SUBSTITUTE(LEFT(BN157,BL158+1)," ","♦",LEN(LEFT(BN157,BL158+1))-LEN(SUBSTITUTE(LEFT(BN157,BL158+1)," ",""))))),LEFT(BN157,IFERROR(FIND(" ",BN157)-1,LEN(BN157))))))</f>
        <v/>
      </c>
      <c r="BN158" s="2961" t="str">
        <f t="shared" ref="BN158:BN161" si="77">IF(BM158="","",TRIM(RIGHT(BN157,LEN(BN157)-LEN(BM158))))</f>
        <v/>
      </c>
      <c r="BO158" s="2975"/>
      <c r="BP158" s="2969"/>
      <c r="BQ158" s="2969"/>
      <c r="BR158" s="3"/>
      <c r="BS158" s="336" t="str">
        <f t="shared" si="76"/>
        <v>Oignons</v>
      </c>
      <c r="BT158" t="s">
        <v>4012</v>
      </c>
      <c r="BV158" s="25"/>
      <c r="BW158" s="162"/>
      <c r="BX158" s="3"/>
      <c r="BY158" s="10">
        <v>1</v>
      </c>
    </row>
    <row r="159" spans="1:77" ht="21" customHeight="1">
      <c r="A159" s="3"/>
      <c r="B159" s="3"/>
      <c r="C159" s="3"/>
      <c r="D159" s="3"/>
      <c r="E159" s="3"/>
      <c r="F159" s="3"/>
      <c r="G159" s="3"/>
      <c r="H159" s="3"/>
      <c r="I159" s="3"/>
      <c r="J159" s="605"/>
      <c r="K159" s="605"/>
      <c r="L159" s="605"/>
      <c r="M159" s="605"/>
      <c r="N159" s="605"/>
      <c r="O159" s="605"/>
      <c r="P159" s="605"/>
      <c r="Q159" s="605"/>
      <c r="R159" s="605"/>
      <c r="S159" s="605"/>
      <c r="T159" s="605"/>
      <c r="U159" s="605"/>
      <c r="V159" s="605"/>
      <c r="W159" s="605"/>
      <c r="X159" s="605"/>
      <c r="Y159" s="605"/>
      <c r="Z159" s="605"/>
      <c r="AA159" s="3"/>
      <c r="AB159" s="3"/>
      <c r="AC159" s="3"/>
      <c r="AD159" s="3"/>
      <c r="AE159" s="3"/>
      <c r="AF159" s="3"/>
      <c r="AG159" s="3"/>
      <c r="AH159" s="3"/>
      <c r="AI159" s="3"/>
      <c r="AJ159" s="3"/>
      <c r="AK159" s="3"/>
      <c r="AL159" s="3"/>
      <c r="AM159" s="3"/>
      <c r="AN159" s="3"/>
      <c r="AO159" s="3"/>
      <c r="AP159" s="3"/>
      <c r="AQ159" s="3"/>
      <c r="AR159" s="176">
        <f t="array" ref="AR159">SUMPRODUCT(LEN(AS159:AY159))</f>
        <v>0</v>
      </c>
      <c r="AS159" s="177"/>
      <c r="AT159" s="178"/>
      <c r="AU159" s="178"/>
      <c r="AV159" s="178"/>
      <c r="AW159" s="178"/>
      <c r="AX159" s="178"/>
      <c r="AY159" s="179"/>
      <c r="AZ159" s="3"/>
      <c r="BD159" s="2969"/>
      <c r="BF159" s="2946" t="str">
        <f t="shared" si="63"/>
        <v/>
      </c>
      <c r="BG159" s="2950" t="str">
        <f t="shared" si="64"/>
        <v/>
      </c>
      <c r="BH159" s="2951" t="str">
        <f>IF(LEN(TRIM(BM159))&gt;0,MAX(BH29:BH158)+1,"")</f>
        <v/>
      </c>
      <c r="BI159" s="2906" t="str">
        <f>IFERROR(INDEX(BM30:BM299,MATCH(ROW()-ROW(BM30)+1,BH30:BH299,0)),"")</f>
        <v/>
      </c>
      <c r="BJ159" s="336"/>
      <c r="BL159" s="2960"/>
      <c r="BM159" s="2961" t="str">
        <f>IF(OR(BN158="",BL158=""),"",IF(LEN(BN158)&lt;=BL158,BN158,IFERROR(LEFT(BN158,FIND("♦",SUBSTITUTE(LEFT(BN158,BL158+1)," ","♦",LEN(LEFT(BN158,BL158+1))-LEN(SUBSTITUTE(LEFT(BN158,BL158+1)," ",""))))),LEFT(BN158,IFERROR(FIND(" ",BN158)-1,LEN(BN158))))))</f>
        <v/>
      </c>
      <c r="BN159" s="2961" t="str">
        <f t="shared" si="77"/>
        <v/>
      </c>
      <c r="BO159" s="2975"/>
      <c r="BP159" s="2969"/>
      <c r="BQ159" s="2969"/>
      <c r="BR159" s="3"/>
      <c r="BS159" s="336" t="str">
        <f t="shared" si="76"/>
        <v>Concentré de tomate</v>
      </c>
      <c r="BT159" t="s">
        <v>4013</v>
      </c>
      <c r="BV159" s="25"/>
      <c r="BW159" s="162"/>
      <c r="BX159" s="3"/>
      <c r="BY159" s="10">
        <v>1</v>
      </c>
    </row>
    <row r="160" spans="1:77" ht="21" customHeight="1">
      <c r="A160" s="3"/>
      <c r="B160" s="3"/>
      <c r="C160" s="3"/>
      <c r="D160" s="3"/>
      <c r="E160" s="3"/>
      <c r="F160" s="3"/>
      <c r="G160" s="3"/>
      <c r="H160" s="3"/>
      <c r="I160" s="3"/>
      <c r="J160" s="605"/>
      <c r="K160" s="605"/>
      <c r="L160" s="605"/>
      <c r="M160" s="605"/>
      <c r="N160" s="605"/>
      <c r="O160" s="605"/>
      <c r="P160" s="605"/>
      <c r="Q160" s="605"/>
      <c r="R160" s="605"/>
      <c r="S160" s="605"/>
      <c r="T160" s="605"/>
      <c r="U160" s="605"/>
      <c r="V160" s="605"/>
      <c r="W160" s="605"/>
      <c r="X160" s="605"/>
      <c r="Y160" s="605"/>
      <c r="Z160" s="605"/>
      <c r="AA160" s="3"/>
      <c r="AB160" s="3"/>
      <c r="AC160" s="3"/>
      <c r="AD160" s="3"/>
      <c r="AE160" s="3"/>
      <c r="AF160" s="3"/>
      <c r="AG160" s="3"/>
      <c r="AH160" s="3"/>
      <c r="AI160" s="3"/>
      <c r="AJ160" s="3"/>
      <c r="AK160" s="3"/>
      <c r="AL160" s="3"/>
      <c r="AM160" s="3"/>
      <c r="AN160" s="3"/>
      <c r="AO160" s="3"/>
      <c r="AP160" s="3"/>
      <c r="AQ160" s="3"/>
      <c r="AR160" s="176">
        <f t="array" ref="AR160">SUMPRODUCT(LEN(AS160:AY160))</f>
        <v>0</v>
      </c>
      <c r="AS160" s="177"/>
      <c r="AT160" s="178"/>
      <c r="AU160" s="178"/>
      <c r="AV160" s="178"/>
      <c r="AW160" s="178"/>
      <c r="AX160" s="178"/>
      <c r="AY160" s="179"/>
      <c r="AZ160" s="3"/>
      <c r="BD160" s="2969"/>
      <c r="BF160" s="2946" t="str">
        <f t="shared" ref="BF160:BF223" si="78">IF(BI160="","",(LEN(TRIM(SUBSTITUTE(BI160,CHAR(160)," ")))-LEN(SUBSTITUTE(TRIM(SUBSTITUTE(BI160,CHAR(160)," "))," ",""))+1)&amp;" mot"&amp;IF((LEN(TRIM(SUBSTITUTE(BI160,CHAR(160)," ")))-LEN(SUBSTITUTE(TRIM(SUBSTITUTE(BI160,CHAR(160)," "))," ",""))+1)&gt;1,"s",""))</f>
        <v/>
      </c>
      <c r="BG160" s="2950" t="str">
        <f t="shared" ref="BG160:BG223" si="79">IF(BI160="","",LEN(TRIM(SUBSTITUTE(BI160,CHAR(160),"")))&amp;" car. ►")</f>
        <v/>
      </c>
      <c r="BH160" s="2951" t="str">
        <f>IF(LEN(TRIM(BM160))&gt;0,MAX(BH29:BH159)+1,"")</f>
        <v/>
      </c>
      <c r="BI160" s="2906" t="str">
        <f>IFERROR(INDEX(BM30:BM299,MATCH(ROW()-ROW(BM30)+1,BH30:BH299,0)),"")</f>
        <v/>
      </c>
      <c r="BJ160" s="336"/>
      <c r="BL160" s="2963"/>
      <c r="BM160" s="2961" t="str">
        <f>IF(OR(BN159="",BL158=""),"",IF(LEN(BN159)&lt;=BL158,BN159,IFERROR(LEFT(BN159,FIND("♦",SUBSTITUTE(LEFT(BN159,BL158+1)," ","♦",LEN(LEFT(BN159,BL158+1))-LEN(SUBSTITUTE(LEFT(BN159,BL158+1)," ",""))))),LEFT(BN159,IFERROR(FIND(" ",BN159)-1,LEN(BN159))))))</f>
        <v/>
      </c>
      <c r="BN160" s="2961" t="str">
        <f t="shared" si="77"/>
        <v/>
      </c>
      <c r="BO160" s="2975"/>
      <c r="BP160" s="2969"/>
      <c r="BQ160" s="2969"/>
      <c r="BR160" s="3"/>
      <c r="BS160" s="336" t="str">
        <f t="shared" si="76"/>
        <v>Ail haché surgelé</v>
      </c>
      <c r="BT160" t="s">
        <v>4014</v>
      </c>
      <c r="BV160" s="25"/>
      <c r="BW160" s="162"/>
      <c r="BX160" s="3"/>
      <c r="BY160" s="10">
        <v>1</v>
      </c>
    </row>
    <row r="161" spans="1:77" ht="21" customHeight="1">
      <c r="A161" s="3"/>
      <c r="B161" s="3"/>
      <c r="C161" s="3"/>
      <c r="D161" s="3"/>
      <c r="E161" s="3"/>
      <c r="F161" s="3"/>
      <c r="G161" s="3"/>
      <c r="H161" s="3"/>
      <c r="I161" s="3"/>
      <c r="J161" s="605"/>
      <c r="K161" s="605"/>
      <c r="L161" s="605"/>
      <c r="M161" s="605"/>
      <c r="N161" s="605"/>
      <c r="O161" s="605"/>
      <c r="P161" s="605"/>
      <c r="Q161" s="605"/>
      <c r="R161" s="605"/>
      <c r="S161" s="605"/>
      <c r="T161" s="605"/>
      <c r="U161" s="605"/>
      <c r="V161" s="605"/>
      <c r="W161" s="605"/>
      <c r="X161" s="605"/>
      <c r="Y161" s="605"/>
      <c r="Z161" s="605"/>
      <c r="AA161" s="3"/>
      <c r="AB161" s="3"/>
      <c r="AC161" s="3"/>
      <c r="AD161" s="3"/>
      <c r="AE161" s="3"/>
      <c r="AF161" s="3"/>
      <c r="AG161" s="3"/>
      <c r="AH161" s="3"/>
      <c r="AI161" s="3"/>
      <c r="AJ161" s="3"/>
      <c r="AK161" s="3"/>
      <c r="AL161" s="3"/>
      <c r="AM161" s="3"/>
      <c r="AN161" s="3"/>
      <c r="AO161" s="3"/>
      <c r="AP161" s="3"/>
      <c r="AQ161" s="3"/>
      <c r="AR161" s="176">
        <f t="array" ref="AR161">SUMPRODUCT(LEN(AS161:AY161))</f>
        <v>0</v>
      </c>
      <c r="AS161" s="177"/>
      <c r="AT161" s="178"/>
      <c r="AU161" s="178"/>
      <c r="AV161" s="178"/>
      <c r="AW161" s="178"/>
      <c r="AX161" s="178"/>
      <c r="AY161" s="179"/>
      <c r="AZ161" s="3"/>
      <c r="BD161" s="2969"/>
      <c r="BF161" s="2946" t="str">
        <f t="shared" si="78"/>
        <v/>
      </c>
      <c r="BG161" s="2950" t="str">
        <f t="shared" si="79"/>
        <v/>
      </c>
      <c r="BH161" s="2951" t="str">
        <f>IF(LEN(TRIM(BM161))&gt;0,MAX(BH29:BH160)+1,"")</f>
        <v/>
      </c>
      <c r="BI161" s="2906" t="str">
        <f>IFERROR(INDEX(BM30:BM299,MATCH(ROW()-ROW(BM30)+1,BH30:BH299,0)),"")</f>
        <v/>
      </c>
      <c r="BJ161" s="336"/>
      <c r="BL161" s="2964"/>
      <c r="BM161" s="2961" t="str">
        <f>IF(OR(BN160="",BL158=""),"",IF(LEN(BN160)&lt;=BL158,BN160,IFERROR(LEFT(BN160,FIND("♦",SUBSTITUTE(LEFT(BN160,BL158+1)," ","♦",LEN(LEFT(BN160,BL158+1))-LEN(SUBSTITUTE(LEFT(BN160,BL158+1)," ",""))))),LEFT(BN160,IFERROR(FIND(" ",BN160)-1,LEN(BN160))))))</f>
        <v/>
      </c>
      <c r="BN161" s="2961" t="str">
        <f t="shared" si="77"/>
        <v/>
      </c>
      <c r="BO161" s="2975"/>
      <c r="BP161" s="2969"/>
      <c r="BQ161" s="2969"/>
      <c r="BR161" s="3"/>
      <c r="BS161" s="336" t="str">
        <f t="shared" si="76"/>
        <v>Farine</v>
      </c>
      <c r="BT161" t="s">
        <v>4015</v>
      </c>
      <c r="BV161" s="25"/>
      <c r="BW161" s="162"/>
      <c r="BX161" s="3"/>
      <c r="BY161" s="10">
        <v>1</v>
      </c>
    </row>
    <row r="162" spans="1:77" ht="21" customHeight="1">
      <c r="A162" s="3"/>
      <c r="B162" s="3"/>
      <c r="C162" s="3"/>
      <c r="D162" s="3"/>
      <c r="E162" s="3"/>
      <c r="F162" s="3"/>
      <c r="G162" s="3"/>
      <c r="H162" s="3"/>
      <c r="I162" s="3"/>
      <c r="J162" s="605"/>
      <c r="K162" s="605"/>
      <c r="L162" s="605"/>
      <c r="M162" s="605"/>
      <c r="N162" s="605"/>
      <c r="O162" s="605"/>
      <c r="P162" s="605"/>
      <c r="Q162" s="605"/>
      <c r="R162" s="605"/>
      <c r="S162" s="605"/>
      <c r="T162" s="605"/>
      <c r="U162" s="605"/>
      <c r="V162" s="605"/>
      <c r="W162" s="605"/>
      <c r="X162" s="605"/>
      <c r="Y162" s="605"/>
      <c r="Z162" s="605"/>
      <c r="AA162" s="3"/>
      <c r="AB162" s="3"/>
      <c r="AC162" s="3"/>
      <c r="AD162" s="3"/>
      <c r="AE162" s="3"/>
      <c r="AF162" s="3"/>
      <c r="AG162" s="3"/>
      <c r="AH162" s="3"/>
      <c r="AI162" s="3"/>
      <c r="AJ162" s="3"/>
      <c r="AK162" s="3"/>
      <c r="AL162" s="3"/>
      <c r="AM162" s="3"/>
      <c r="AN162" s="3"/>
      <c r="AO162" s="3"/>
      <c r="AP162" s="3"/>
      <c r="AQ162" s="3"/>
      <c r="AR162" s="176">
        <f t="array" ref="AR162">SUMPRODUCT(LEN(AS162:AY162))</f>
        <v>0</v>
      </c>
      <c r="AS162" s="177"/>
      <c r="AT162" s="178"/>
      <c r="AU162" s="178"/>
      <c r="AV162" s="178"/>
      <c r="AW162" s="178"/>
      <c r="AX162" s="178"/>
      <c r="AY162" s="179"/>
      <c r="AZ162" s="3"/>
      <c r="BD162" s="2969"/>
      <c r="BF162" s="2946" t="str">
        <f t="shared" si="78"/>
        <v/>
      </c>
      <c r="BG162" s="2950" t="str">
        <f t="shared" si="79"/>
        <v/>
      </c>
      <c r="BH162" s="2951" t="str">
        <f>IF(LEN(TRIM(BM162))&gt;0,MAX(BH29:BH161)+1,"")</f>
        <v/>
      </c>
      <c r="BI162" s="2906" t="str">
        <f>IFERROR(INDEX(BM30:BM299,MATCH(ROW()-ROW(BM30)+1,BH30:BH299,0)),"")</f>
        <v/>
      </c>
      <c r="BJ162" s="336"/>
      <c r="BL162" s="2370" t="str">
        <f>(SUBSTITUTE(SUBSTITUTE(BD52,CHAR(13)&amp;CHAR(10)," "),CHAR(10)," "))</f>
        <v/>
      </c>
      <c r="BM162" s="2907" t="str">
        <f>IF(OR(BL163="",BL164=""),"",IF(LEN(BL163)&lt;=BL164,BL163,IFERROR(LEFT(BL163,FIND("♦",SUBSTITUTE(LEFT(BL163,BL164+1)," ","♦",LEN(LEFT(BL163,BL164+1))-LEN(SUBSTITUTE(LEFT(BL163,BL164+1)," ",""))))),LEFT(BL163,IFERROR(FIND(" ",BL163)-1,LEN(BL163))))))</f>
        <v/>
      </c>
      <c r="BN162" s="2908" t="str">
        <f>IF(BM162="","",TRIM(RIGHT(BL163,LEN(BL163)-LEN(BM162))))</f>
        <v/>
      </c>
      <c r="BO162" s="2952" t="str">
        <f>BE52</f>
        <v xml:space="preserve"> ◄ ligne 52</v>
      </c>
      <c r="BP162" s="2969"/>
      <c r="BQ162" s="2969"/>
      <c r="BR162" s="3"/>
      <c r="BS162" s="336" t="str">
        <f t="shared" si="76"/>
        <v>Bouquet garni</v>
      </c>
      <c r="BT162" t="s">
        <v>4016</v>
      </c>
      <c r="BV162" s="25"/>
      <c r="BW162" s="162"/>
      <c r="BX162" s="3"/>
      <c r="BY162" s="10">
        <v>1</v>
      </c>
    </row>
    <row r="163" spans="1:77" ht="21" customHeight="1">
      <c r="A163" s="3"/>
      <c r="B163" s="3"/>
      <c r="C163" s="3"/>
      <c r="D163" s="3"/>
      <c r="E163" s="3"/>
      <c r="F163" s="3"/>
      <c r="G163" s="3"/>
      <c r="H163" s="3"/>
      <c r="I163" s="3"/>
      <c r="J163" s="605"/>
      <c r="K163" s="605"/>
      <c r="L163" s="605"/>
      <c r="M163" s="605"/>
      <c r="N163" s="605"/>
      <c r="O163" s="605"/>
      <c r="P163" s="605"/>
      <c r="Q163" s="605"/>
      <c r="R163" s="605"/>
      <c r="S163" s="605"/>
      <c r="T163" s="605"/>
      <c r="U163" s="605"/>
      <c r="V163" s="605"/>
      <c r="W163" s="605"/>
      <c r="X163" s="605"/>
      <c r="Y163" s="605"/>
      <c r="Z163" s="605"/>
      <c r="AA163" s="3"/>
      <c r="AB163" s="3"/>
      <c r="AC163" s="3"/>
      <c r="AD163" s="3"/>
      <c r="AE163" s="3"/>
      <c r="AF163" s="3"/>
      <c r="AG163" s="3"/>
      <c r="AH163" s="3"/>
      <c r="AI163" s="3"/>
      <c r="AJ163" s="3"/>
      <c r="AK163" s="3"/>
      <c r="AL163" s="3"/>
      <c r="AM163" s="3"/>
      <c r="AN163" s="3"/>
      <c r="AO163" s="3"/>
      <c r="AP163" s="3"/>
      <c r="AQ163" s="3"/>
      <c r="AR163" s="176">
        <f t="array" ref="AR163">SUMPRODUCT(LEN(AS163:AY163))</f>
        <v>0</v>
      </c>
      <c r="AS163" s="177"/>
      <c r="AT163" s="178"/>
      <c r="AU163" s="178"/>
      <c r="AV163" s="178"/>
      <c r="AW163" s="178"/>
      <c r="AX163" s="178"/>
      <c r="AY163" s="179"/>
      <c r="AZ163" s="3"/>
      <c r="BD163" s="2969"/>
      <c r="BF163" s="2946" t="str">
        <f t="shared" si="78"/>
        <v/>
      </c>
      <c r="BG163" s="2950" t="str">
        <f t="shared" si="79"/>
        <v/>
      </c>
      <c r="BH163" s="2951" t="str">
        <f>IF(LEN(TRIM(BM163))&gt;0,MAX(BH29:BH162)+1,"")</f>
        <v/>
      </c>
      <c r="BI163" s="2906" t="str">
        <f>IFERROR(INDEX(BM30:BM299,MATCH(ROW()-ROW(BM30)+1,BH30:BH299,0)),"")</f>
        <v/>
      </c>
      <c r="BJ163" s="336"/>
      <c r="BL163" s="2907" t="str">
        <f>TRIM(SUBSTITUTE(SUBSTITUTE(SUBSTITUTE(SUBSTITUTE(IF(OR(LEFT(BL162,1)="-",LEFT(BL162,1)="="),MID(BL162,2,9999),BL162),CHAR(160)," "),","," "),";"," "),"."," "))</f>
        <v/>
      </c>
      <c r="BM163" s="2908" t="str">
        <f>IF(OR(BN162="",BL164=""),"",IF(LEN(BN162)&lt;=BL164,BN162,IFERROR(LEFT(BN162,FIND("♦",SUBSTITUTE(LEFT(BN162,BL164+1)," ","♦",LEN(LEFT(BN162,BL164+1))-LEN(SUBSTITUTE(LEFT(BN162,BL164+1)," ",""))))),LEFT(BN162,IFERROR(FIND(" ",BN162)-1,LEN(BN162))))))</f>
        <v/>
      </c>
      <c r="BN163" s="2908" t="str">
        <f>IF(BM163="","",TRIM(RIGHT(BN162,LEN(BN162)-LEN(BM163))))</f>
        <v/>
      </c>
      <c r="BO163" s="2974"/>
      <c r="BP163" s="2969"/>
      <c r="BQ163" s="2969"/>
      <c r="BR163" s="3"/>
      <c r="BS163" s="336" t="str">
        <f t="shared" si="76"/>
        <v>Fond brun clair de veau</v>
      </c>
      <c r="BT163" t="s">
        <v>4017</v>
      </c>
      <c r="BV163" s="25"/>
      <c r="BW163" s="162"/>
      <c r="BX163" s="3"/>
      <c r="BY163" s="10">
        <v>1</v>
      </c>
    </row>
    <row r="164" spans="1:77" ht="21" customHeight="1">
      <c r="A164" s="3"/>
      <c r="B164" s="3"/>
      <c r="C164" s="3"/>
      <c r="D164" s="3"/>
      <c r="E164" s="3"/>
      <c r="F164" s="3"/>
      <c r="G164" s="3"/>
      <c r="H164" s="3"/>
      <c r="I164" s="3"/>
      <c r="J164" s="605"/>
      <c r="K164" s="605"/>
      <c r="L164" s="605"/>
      <c r="M164" s="605"/>
      <c r="N164" s="605"/>
      <c r="O164" s="605"/>
      <c r="P164" s="605"/>
      <c r="Q164" s="605"/>
      <c r="R164" s="605"/>
      <c r="S164" s="605"/>
      <c r="T164" s="605"/>
      <c r="U164" s="605"/>
      <c r="V164" s="605"/>
      <c r="W164" s="605"/>
      <c r="X164" s="605"/>
      <c r="Y164" s="605"/>
      <c r="Z164" s="605"/>
      <c r="AA164" s="3"/>
      <c r="AB164" s="3"/>
      <c r="AC164" s="3"/>
      <c r="AD164" s="3"/>
      <c r="AE164" s="3"/>
      <c r="AF164" s="3"/>
      <c r="AG164" s="3"/>
      <c r="AH164" s="3"/>
      <c r="AI164" s="3"/>
      <c r="AJ164" s="3"/>
      <c r="AK164" s="3"/>
      <c r="AL164" s="3"/>
      <c r="AM164" s="3"/>
      <c r="AN164" s="3"/>
      <c r="AO164" s="3"/>
      <c r="AP164" s="3"/>
      <c r="AQ164" s="3"/>
      <c r="AR164" s="176">
        <f t="array" ref="AR164">SUMPRODUCT(LEN(AS164:AY164))</f>
        <v>0</v>
      </c>
      <c r="AS164" s="177"/>
      <c r="AT164" s="178"/>
      <c r="AU164" s="178"/>
      <c r="AV164" s="178"/>
      <c r="AW164" s="178"/>
      <c r="AX164" s="178"/>
      <c r="AY164" s="179"/>
      <c r="AZ164" s="3"/>
      <c r="BD164" s="2969"/>
      <c r="BF164" s="2946" t="str">
        <f t="shared" si="78"/>
        <v/>
      </c>
      <c r="BG164" s="2950" t="str">
        <f t="shared" si="79"/>
        <v/>
      </c>
      <c r="BH164" s="2951" t="str">
        <f>IF(LEN(TRIM(BM164))&gt;0,MAX(BH29:BH163)+1,"")</f>
        <v/>
      </c>
      <c r="BI164" s="2906" t="str">
        <f>IFERROR(INDEX(BM30:BM299,MATCH(ROW()-ROW(BM30)+1,BH30:BH299,0)),"")</f>
        <v/>
      </c>
      <c r="BJ164" s="336"/>
      <c r="BL164" s="2909">
        <f>BI17</f>
        <v>100</v>
      </c>
      <c r="BM164" s="2908" t="str">
        <f>IF(OR(BN163="",BL164=""),"",IF(LEN(BN163)&lt;=BL164,BN163,IFERROR(LEFT(BN163,FIND("♦",SUBSTITUTE(LEFT(BN163,BL164+1)," ","♦",LEN(LEFT(BN163,BL164+1))-LEN(SUBSTITUTE(LEFT(BN163,BL164+1)," ",""))))),LEFT(BN163,IFERROR(FIND(" ",BN163)-1,LEN(BN163))))))</f>
        <v/>
      </c>
      <c r="BN164" s="2908" t="str">
        <f t="shared" ref="BN164:BN167" si="80">IF(BM164="","",TRIM(RIGHT(BN163,LEN(BN163)-LEN(BM164))))</f>
        <v/>
      </c>
      <c r="BO164" s="2974"/>
      <c r="BP164" s="2969"/>
      <c r="BQ164" s="2969"/>
      <c r="BR164" s="3"/>
      <c r="BS164" s="336" t="str">
        <f t="shared" si="76"/>
        <v>Haricots blancs (coco)</v>
      </c>
      <c r="BT164" t="s">
        <v>4018</v>
      </c>
      <c r="BV164" s="25"/>
      <c r="BW164" s="162"/>
      <c r="BX164" s="3"/>
      <c r="BY164" s="10">
        <v>1</v>
      </c>
    </row>
    <row r="165" spans="1:77" ht="21" customHeight="1">
      <c r="A165" s="3"/>
      <c r="B165" s="3"/>
      <c r="C165" s="3"/>
      <c r="D165" s="3"/>
      <c r="E165" s="3"/>
      <c r="F165" s="3"/>
      <c r="G165" s="3"/>
      <c r="H165" s="3"/>
      <c r="I165" s="3"/>
      <c r="J165" s="605"/>
      <c r="K165" s="605"/>
      <c r="L165" s="605"/>
      <c r="M165" s="605"/>
      <c r="N165" s="605"/>
      <c r="O165" s="605"/>
      <c r="P165" s="605"/>
      <c r="Q165" s="605"/>
      <c r="R165" s="605"/>
      <c r="S165" s="605"/>
      <c r="T165" s="605"/>
      <c r="U165" s="605"/>
      <c r="V165" s="605"/>
      <c r="W165" s="605"/>
      <c r="X165" s="605"/>
      <c r="Y165" s="605"/>
      <c r="Z165" s="605"/>
      <c r="AA165" s="3"/>
      <c r="AB165" s="3"/>
      <c r="AC165" s="3"/>
      <c r="AD165" s="3"/>
      <c r="AE165" s="3"/>
      <c r="AF165" s="3"/>
      <c r="AG165" s="3"/>
      <c r="AH165" s="3"/>
      <c r="AI165" s="3"/>
      <c r="AJ165" s="3"/>
      <c r="AK165" s="3"/>
      <c r="AL165" s="3"/>
      <c r="AM165" s="3"/>
      <c r="AN165" s="3"/>
      <c r="AO165" s="3"/>
      <c r="AP165" s="3"/>
      <c r="AQ165" s="3"/>
      <c r="AR165" s="176">
        <f t="array" ref="AR165">SUMPRODUCT(LEN(AS165:AY165))</f>
        <v>0</v>
      </c>
      <c r="AS165" s="177"/>
      <c r="AT165" s="178"/>
      <c r="AU165" s="178"/>
      <c r="AV165" s="178"/>
      <c r="AW165" s="178"/>
      <c r="AX165" s="178"/>
      <c r="AY165" s="179"/>
      <c r="AZ165" s="3"/>
      <c r="BD165" s="2969"/>
      <c r="BF165" s="2946" t="str">
        <f t="shared" si="78"/>
        <v/>
      </c>
      <c r="BG165" s="2950" t="str">
        <f t="shared" si="79"/>
        <v/>
      </c>
      <c r="BH165" s="2951" t="str">
        <f>IF(LEN(TRIM(BM165))&gt;0,MAX(BH29:BH164)+1,"")</f>
        <v/>
      </c>
      <c r="BI165" s="2906" t="str">
        <f>IFERROR(INDEX(BM30:BM299,MATCH(ROW()-ROW(BM30)+1,BH30:BH299,0)),"")</f>
        <v/>
      </c>
      <c r="BJ165" s="336"/>
      <c r="BL165" s="2907"/>
      <c r="BM165" s="2908" t="str">
        <f>IF(OR(BN164="",BL164=""),"",IF(LEN(BN164)&lt;=BL164,BN164,IFERROR(LEFT(BN164,FIND("♦",SUBSTITUTE(LEFT(BN164,BL164+1)," ","♦",LEN(LEFT(BN164,BL164+1))-LEN(SUBSTITUTE(LEFT(BN164,BL164+1)," ",""))))),LEFT(BN164,IFERROR(FIND(" ",BN164)-1,LEN(BN164))))))</f>
        <v/>
      </c>
      <c r="BN165" s="2908" t="str">
        <f t="shared" si="80"/>
        <v/>
      </c>
      <c r="BO165" s="2974"/>
      <c r="BP165" s="2969"/>
      <c r="BQ165" s="2969"/>
      <c r="BR165" s="3"/>
      <c r="BS165" s="336" t="str">
        <f>TRIM(LEFT(BT165,FIND(" .",BT165&amp;" .")-1))</f>
        <v>Éléments de la garniture aromatique des</v>
      </c>
      <c r="BT165" t="s">
        <v>4019</v>
      </c>
      <c r="BV165" s="25"/>
      <c r="BW165" s="162"/>
      <c r="BX165" s="3"/>
      <c r="BY165" s="10">
        <v>1</v>
      </c>
    </row>
    <row r="166" spans="1:77" ht="21" customHeight="1">
      <c r="A166" s="3"/>
      <c r="B166" s="3"/>
      <c r="C166" s="3"/>
      <c r="D166" s="3"/>
      <c r="E166" s="3"/>
      <c r="F166" s="3"/>
      <c r="G166" s="3"/>
      <c r="H166" s="3"/>
      <c r="I166" s="3"/>
      <c r="J166" s="605"/>
      <c r="K166" s="605"/>
      <c r="L166" s="605"/>
      <c r="M166" s="605"/>
      <c r="N166" s="605"/>
      <c r="O166" s="605"/>
      <c r="P166" s="605"/>
      <c r="Q166" s="605"/>
      <c r="R166" s="605"/>
      <c r="S166" s="605"/>
      <c r="T166" s="605"/>
      <c r="U166" s="605"/>
      <c r="V166" s="605"/>
      <c r="W166" s="605"/>
      <c r="X166" s="605"/>
      <c r="Y166" s="605"/>
      <c r="Z166" s="605"/>
      <c r="AA166" s="3"/>
      <c r="AB166" s="3"/>
      <c r="AC166" s="3"/>
      <c r="AD166" s="3"/>
      <c r="AE166" s="3"/>
      <c r="AF166" s="3"/>
      <c r="AG166" s="3"/>
      <c r="AH166" s="3"/>
      <c r="AI166" s="3"/>
      <c r="AJ166" s="3"/>
      <c r="AK166" s="3"/>
      <c r="AL166" s="3"/>
      <c r="AM166" s="3"/>
      <c r="AN166" s="3"/>
      <c r="AO166" s="3"/>
      <c r="AP166" s="3"/>
      <c r="AQ166" s="3"/>
      <c r="AR166" s="176">
        <f t="array" ref="AR166">SUMPRODUCT(LEN(AS166:AY166))</f>
        <v>0</v>
      </c>
      <c r="AS166" s="177"/>
      <c r="AT166" s="178"/>
      <c r="AU166" s="178"/>
      <c r="AV166" s="178"/>
      <c r="AW166" s="178"/>
      <c r="AX166" s="178"/>
      <c r="AY166" s="179"/>
      <c r="AZ166" s="3"/>
      <c r="BD166" s="2969"/>
      <c r="BF166" s="2946" t="str">
        <f t="shared" si="78"/>
        <v/>
      </c>
      <c r="BG166" s="2950" t="str">
        <f t="shared" si="79"/>
        <v/>
      </c>
      <c r="BH166" s="2951" t="str">
        <f>IF(LEN(TRIM(BM166))&gt;0,MAX(BH29:BH165)+1,"")</f>
        <v/>
      </c>
      <c r="BI166" s="2906" t="str">
        <f>IFERROR(INDEX(BM30:BM299,MATCH(ROW()-ROW(BM30)+1,BH30:BH299,0)),"")</f>
        <v/>
      </c>
      <c r="BJ166" s="336"/>
      <c r="BL166" s="2958"/>
      <c r="BM166" s="2908" t="str">
        <f>IF(OR(BN165="",BL164=""),"",IF(LEN(BN165)&lt;=BL164,BN165,IFERROR(LEFT(BN165,FIND("♦",SUBSTITUTE(LEFT(BN165,BL164+1)," ","♦",LEN(LEFT(BN165,BL164+1))-LEN(SUBSTITUTE(LEFT(BN165,BL164+1)," ",""))))),LEFT(BN165,IFERROR(FIND(" ",BN165)-1,LEN(BN165))))))</f>
        <v/>
      </c>
      <c r="BN166" s="2908" t="str">
        <f t="shared" si="80"/>
        <v/>
      </c>
      <c r="BO166" s="2974"/>
      <c r="BP166" s="2969"/>
      <c r="BQ166" s="2969"/>
      <c r="BR166" s="3"/>
      <c r="BS166" s="336" t="str">
        <f t="shared" ref="BS166:BS182" si="81">TRIM(LEFT(BT166,FIND(" .",BT166&amp;" .")-1))</f>
        <v>haricots</v>
      </c>
      <c r="BT166" t="s">
        <v>3654</v>
      </c>
      <c r="BV166" s="25"/>
      <c r="BW166" s="162"/>
      <c r="BX166" s="3"/>
      <c r="BY166" s="10">
        <v>1</v>
      </c>
    </row>
    <row r="167" spans="1:77" ht="21" customHeight="1">
      <c r="A167" s="3"/>
      <c r="B167" s="3"/>
      <c r="C167" s="3"/>
      <c r="D167" s="3"/>
      <c r="E167" s="3"/>
      <c r="F167" s="3"/>
      <c r="G167" s="3"/>
      <c r="H167" s="3"/>
      <c r="I167" s="3"/>
      <c r="J167" s="605"/>
      <c r="K167" s="605"/>
      <c r="L167" s="605"/>
      <c r="M167" s="605"/>
      <c r="N167" s="605"/>
      <c r="O167" s="605"/>
      <c r="P167" s="605"/>
      <c r="Q167" s="605"/>
      <c r="R167" s="605"/>
      <c r="S167" s="605"/>
      <c r="T167" s="605"/>
      <c r="U167" s="605"/>
      <c r="V167" s="605"/>
      <c r="W167" s="605"/>
      <c r="X167" s="605"/>
      <c r="Y167" s="605"/>
      <c r="Z167" s="605"/>
      <c r="AA167" s="3"/>
      <c r="AB167" s="3"/>
      <c r="AC167" s="3"/>
      <c r="AD167" s="3"/>
      <c r="AE167" s="3"/>
      <c r="AF167" s="3"/>
      <c r="AG167" s="3"/>
      <c r="AH167" s="3"/>
      <c r="AI167" s="3"/>
      <c r="AJ167" s="3"/>
      <c r="AK167" s="3"/>
      <c r="AL167" s="3"/>
      <c r="AM167" s="3"/>
      <c r="AN167" s="3"/>
      <c r="AO167" s="3"/>
      <c r="AP167" s="3"/>
      <c r="AQ167" s="3"/>
      <c r="AR167" s="176">
        <f t="array" ref="AR167">SUMPRODUCT(LEN(AS167:AY167))</f>
        <v>0</v>
      </c>
      <c r="AS167" s="177"/>
      <c r="AT167" s="178"/>
      <c r="AU167" s="178"/>
      <c r="AV167" s="178"/>
      <c r="AW167" s="178"/>
      <c r="AX167" s="178"/>
      <c r="AY167" s="179"/>
      <c r="AZ167" s="3"/>
      <c r="BD167" s="2969"/>
      <c r="BF167" s="2946" t="str">
        <f t="shared" si="78"/>
        <v/>
      </c>
      <c r="BG167" s="2950" t="str">
        <f t="shared" si="79"/>
        <v/>
      </c>
      <c r="BH167" s="2951" t="str">
        <f>IF(LEN(TRIM(BM167))&gt;0,MAX(BH29:BH166)+1,"")</f>
        <v/>
      </c>
      <c r="BI167" s="2906" t="str">
        <f>IFERROR(INDEX(BM30:BM299,MATCH(ROW()-ROW(BM30)+1,BH30:BH299,0)),"")</f>
        <v/>
      </c>
      <c r="BJ167" s="336"/>
      <c r="BL167" s="2959"/>
      <c r="BM167" s="2908" t="str">
        <f>IF(OR(BN166="",BL164=""),"",IF(LEN(BN166)&lt;=BL164,BN166,IFERROR(LEFT(BN166,FIND("♦",SUBSTITUTE(LEFT(BN166,BL164+1)," ","♦",LEN(LEFT(BN166,BL164+1))-LEN(SUBSTITUTE(LEFT(BN166,BL164+1)," ",""))))),LEFT(BN166,IFERROR(FIND(" ",BN166)-1,LEN(BN166))))))</f>
        <v/>
      </c>
      <c r="BN167" s="2908" t="str">
        <f t="shared" si="80"/>
        <v/>
      </c>
      <c r="BO167" s="2974"/>
      <c r="BP167" s="2969"/>
      <c r="BQ167" s="2969"/>
      <c r="BR167" s="3"/>
      <c r="BS167" s="336" t="str">
        <f t="shared" si="81"/>
        <v>Oignons</v>
      </c>
      <c r="BT167" t="s">
        <v>4020</v>
      </c>
      <c r="BV167" s="25"/>
      <c r="BW167" s="162"/>
      <c r="BX167" s="3"/>
      <c r="BY167" s="10">
        <v>1</v>
      </c>
    </row>
    <row r="168" spans="1:77" ht="21" customHeight="1">
      <c r="A168" s="3"/>
      <c r="B168" s="3"/>
      <c r="C168" s="3"/>
      <c r="D168" s="3"/>
      <c r="E168" s="3"/>
      <c r="F168" s="3"/>
      <c r="G168" s="3"/>
      <c r="H168" s="3"/>
      <c r="I168" s="3"/>
      <c r="J168" s="605"/>
      <c r="K168" s="605"/>
      <c r="L168" s="605"/>
      <c r="M168" s="605"/>
      <c r="N168" s="605"/>
      <c r="O168" s="605"/>
      <c r="P168" s="605"/>
      <c r="Q168" s="605"/>
      <c r="R168" s="605"/>
      <c r="S168" s="605"/>
      <c r="T168" s="605"/>
      <c r="U168" s="605"/>
      <c r="V168" s="605"/>
      <c r="W168" s="605"/>
      <c r="X168" s="605"/>
      <c r="Y168" s="605"/>
      <c r="Z168" s="605"/>
      <c r="AA168" s="3"/>
      <c r="AB168" s="3"/>
      <c r="AC168" s="3"/>
      <c r="AD168" s="3"/>
      <c r="AE168" s="3"/>
      <c r="AF168" s="3"/>
      <c r="AG168" s="3"/>
      <c r="AH168" s="3"/>
      <c r="AI168" s="3"/>
      <c r="AJ168" s="3"/>
      <c r="AK168" s="3"/>
      <c r="AL168" s="3"/>
      <c r="AM168" s="3"/>
      <c r="AN168" s="3"/>
      <c r="AO168" s="3"/>
      <c r="AP168" s="3"/>
      <c r="AQ168" s="3"/>
      <c r="AR168" s="176">
        <f t="array" ref="AR168">SUMPRODUCT(LEN(AS168:AY168))</f>
        <v>0</v>
      </c>
      <c r="AS168" s="177"/>
      <c r="AT168" s="178"/>
      <c r="AU168" s="178"/>
      <c r="AV168" s="178"/>
      <c r="AW168" s="178"/>
      <c r="AX168" s="178"/>
      <c r="AY168" s="179"/>
      <c r="AZ168" s="3"/>
      <c r="BD168" s="2969"/>
      <c r="BF168" s="2946" t="str">
        <f t="shared" si="78"/>
        <v/>
      </c>
      <c r="BG168" s="2950" t="str">
        <f t="shared" si="79"/>
        <v/>
      </c>
      <c r="BH168" s="2951" t="str">
        <f>IF(LEN(TRIM(BM168))&gt;0,MAX(BH29:BH167)+1,"")</f>
        <v/>
      </c>
      <c r="BI168" s="2906" t="str">
        <f>IFERROR(INDEX(BM30:BM299,MATCH(ROW()-ROW(BM30)+1,BH30:BH299,0)),"")</f>
        <v/>
      </c>
      <c r="BJ168" s="336"/>
      <c r="BL168" s="2370" t="str">
        <f>(SUBSTITUTE(SUBSTITUTE(BD53,CHAR(13)&amp;CHAR(10)," "),CHAR(10)," "))</f>
        <v/>
      </c>
      <c r="BM168" s="2960" t="str">
        <f>IF(OR(BL169="",BL170=""),"",IF(LEN(BL169)&lt;=BL170,BL169,IFERROR(LEFT(BL169,FIND("♦",SUBSTITUTE(LEFT(BL169,BL170+1)," ","♦",LEN(LEFT(BL169,BL170+1))-LEN(SUBSTITUTE(LEFT(BL169,BL170+1)," ",""))))),LEFT(BL169,IFERROR(FIND(" ",BL169)-1,LEN(BL169))))))</f>
        <v/>
      </c>
      <c r="BN168" s="2961" t="str">
        <f>IF(BM168="","",TRIM(RIGHT(BL169,LEN(BL169)-LEN(BM168))))</f>
        <v/>
      </c>
      <c r="BO168" s="2952" t="str">
        <f>BE53</f>
        <v xml:space="preserve"> ◄ ligne 53</v>
      </c>
      <c r="BP168" s="2969"/>
      <c r="BQ168" s="2969"/>
      <c r="BR168" s="3"/>
      <c r="BS168" s="336" t="str">
        <f t="shared" si="81"/>
        <v>Carottes</v>
      </c>
      <c r="BT168" t="s">
        <v>4021</v>
      </c>
      <c r="BV168" s="25"/>
      <c r="BW168" s="162"/>
      <c r="BX168" s="3"/>
      <c r="BY168" s="10">
        <v>1</v>
      </c>
    </row>
    <row r="169" spans="1:77" ht="21" customHeight="1">
      <c r="A169" s="3"/>
      <c r="B169" s="3"/>
      <c r="C169" s="3"/>
      <c r="D169" s="3"/>
      <c r="E169" s="3"/>
      <c r="F169" s="3"/>
      <c r="G169" s="3"/>
      <c r="H169" s="3"/>
      <c r="I169" s="3"/>
      <c r="J169" s="605"/>
      <c r="K169" s="605"/>
      <c r="L169" s="605"/>
      <c r="M169" s="605"/>
      <c r="N169" s="605"/>
      <c r="O169" s="605"/>
      <c r="P169" s="605"/>
      <c r="Q169" s="605"/>
      <c r="R169" s="605"/>
      <c r="S169" s="605"/>
      <c r="T169" s="605"/>
      <c r="U169" s="605"/>
      <c r="V169" s="605"/>
      <c r="W169" s="605"/>
      <c r="X169" s="605"/>
      <c r="Y169" s="605"/>
      <c r="Z169" s="605"/>
      <c r="AA169" s="3"/>
      <c r="AB169" s="3"/>
      <c r="AC169" s="3"/>
      <c r="AD169" s="3"/>
      <c r="AE169" s="3"/>
      <c r="AF169" s="3"/>
      <c r="AG169" s="3"/>
      <c r="AH169" s="3"/>
      <c r="AI169" s="3"/>
      <c r="AJ169" s="3"/>
      <c r="AK169" s="3"/>
      <c r="AL169" s="3"/>
      <c r="AM169" s="3"/>
      <c r="AN169" s="3"/>
      <c r="AO169" s="3"/>
      <c r="AP169" s="3"/>
      <c r="AQ169" s="3"/>
      <c r="AR169" s="176">
        <f t="array" ref="AR169">SUMPRODUCT(LEN(AS169:AY169))</f>
        <v>0</v>
      </c>
      <c r="AS169" s="177"/>
      <c r="AT169" s="178"/>
      <c r="AU169" s="178"/>
      <c r="AV169" s="178"/>
      <c r="AW169" s="178"/>
      <c r="AX169" s="178"/>
      <c r="AY169" s="179"/>
      <c r="AZ169" s="3"/>
      <c r="BD169" s="2969"/>
      <c r="BF169" s="2946" t="str">
        <f t="shared" si="78"/>
        <v/>
      </c>
      <c r="BG169" s="2950" t="str">
        <f t="shared" si="79"/>
        <v/>
      </c>
      <c r="BH169" s="2951" t="str">
        <f>IF(LEN(TRIM(BM169))&gt;0,MAX(BH29:BH168)+1,"")</f>
        <v/>
      </c>
      <c r="BI169" s="2906" t="str">
        <f>IFERROR(INDEX(BM30:BM299,MATCH(ROW()-ROW(BM30)+1,BH30:BH299,0)),"")</f>
        <v/>
      </c>
      <c r="BJ169" s="336"/>
      <c r="BL169" s="2960" t="str">
        <f>TRIM(SUBSTITUTE(SUBSTITUTE(SUBSTITUTE(SUBSTITUTE(IF(OR(LEFT(BL168,1)="-",LEFT(BL168,1)="="),MID(BL168,2,9999),BL168),CHAR(160)," "),","," "),";"," "),"."," "))</f>
        <v/>
      </c>
      <c r="BM169" s="2961" t="str">
        <f>IF(OR(BN168="",BL170=""),"",IF(LEN(BN168)&lt;=BL170,BN168,IFERROR(LEFT(BN168,FIND("♦",SUBSTITUTE(LEFT(BN168,BL170+1)," ","♦",LEN(LEFT(BN168,BL170+1))-LEN(SUBSTITUTE(LEFT(BN168,BL170+1)," ",""))))),LEFT(BN168,IFERROR(FIND(" ",BN168)-1,LEN(BN168))))))</f>
        <v/>
      </c>
      <c r="BN169" s="2961" t="str">
        <f>IF(BM169="","",TRIM(RIGHT(BN168,LEN(BN168)-LEN(BM169))))</f>
        <v/>
      </c>
      <c r="BO169" s="2975"/>
      <c r="BP169" s="2969"/>
      <c r="BQ169" s="2969"/>
      <c r="BR169" s="3"/>
      <c r="BS169" s="336" t="str">
        <f t="shared" si="81"/>
        <v>Bouquet garni</v>
      </c>
      <c r="BT169" t="s">
        <v>4016</v>
      </c>
      <c r="BV169" s="25"/>
      <c r="BW169" s="162"/>
      <c r="BX169" s="3"/>
      <c r="BY169" s="10">
        <v>1</v>
      </c>
    </row>
    <row r="170" spans="1:77" ht="21" customHeight="1">
      <c r="A170" s="3"/>
      <c r="B170" s="3"/>
      <c r="C170" s="3"/>
      <c r="D170" s="3"/>
      <c r="E170" s="3"/>
      <c r="F170" s="3"/>
      <c r="G170" s="3"/>
      <c r="H170" s="3"/>
      <c r="I170" s="3"/>
      <c r="J170" s="605"/>
      <c r="K170" s="605"/>
      <c r="L170" s="605"/>
      <c r="M170" s="605"/>
      <c r="N170" s="605"/>
      <c r="O170" s="605"/>
      <c r="P170" s="605"/>
      <c r="Q170" s="605"/>
      <c r="R170" s="605"/>
      <c r="S170" s="605"/>
      <c r="T170" s="605"/>
      <c r="U170" s="605"/>
      <c r="V170" s="605"/>
      <c r="W170" s="605"/>
      <c r="X170" s="605"/>
      <c r="Y170" s="605"/>
      <c r="Z170" s="605"/>
      <c r="AA170" s="3"/>
      <c r="AB170" s="3"/>
      <c r="AC170" s="3"/>
      <c r="AD170" s="3"/>
      <c r="AE170" s="3"/>
      <c r="AF170" s="3"/>
      <c r="AG170" s="3"/>
      <c r="AH170" s="3"/>
      <c r="AI170" s="3"/>
      <c r="AJ170" s="3"/>
      <c r="AK170" s="3"/>
      <c r="AL170" s="3"/>
      <c r="AM170" s="3"/>
      <c r="AN170" s="3"/>
      <c r="AO170" s="3"/>
      <c r="AP170" s="3"/>
      <c r="AQ170" s="3"/>
      <c r="AR170" s="176">
        <f t="array" ref="AR170">SUMPRODUCT(LEN(AS170:AY170))</f>
        <v>0</v>
      </c>
      <c r="AS170" s="177"/>
      <c r="AT170" s="178"/>
      <c r="AU170" s="178"/>
      <c r="AV170" s="178"/>
      <c r="AW170" s="178"/>
      <c r="AX170" s="178"/>
      <c r="AY170" s="179"/>
      <c r="AZ170" s="3"/>
      <c r="BD170" s="2969"/>
      <c r="BF170" s="2946" t="str">
        <f t="shared" si="78"/>
        <v/>
      </c>
      <c r="BG170" s="2950" t="str">
        <f t="shared" si="79"/>
        <v/>
      </c>
      <c r="BH170" s="2951" t="str">
        <f>IF(LEN(TRIM(BM170))&gt;0,MAX(BH29:BH169)+1,"")</f>
        <v/>
      </c>
      <c r="BI170" s="2906" t="str">
        <f>IFERROR(INDEX(BM30:BM299,MATCH(ROW()-ROW(BM30)+1,BH30:BH299,0)),"")</f>
        <v/>
      </c>
      <c r="BJ170" s="336"/>
      <c r="BL170" s="2909">
        <f>BI17</f>
        <v>100</v>
      </c>
      <c r="BM170" s="2961" t="str">
        <f>IF(OR(BN169="",BL170=""),"",IF(LEN(BN169)&lt;=BL170,BN169,IFERROR(LEFT(BN169,FIND("♦",SUBSTITUTE(LEFT(BN169,BL170+1)," ","♦",LEN(LEFT(BN169,BL170+1))-LEN(SUBSTITUTE(LEFT(BN169,BL170+1)," ",""))))),LEFT(BN169,IFERROR(FIND(" ",BN169)-1,LEN(BN169))))))</f>
        <v/>
      </c>
      <c r="BN170" s="2961" t="str">
        <f t="shared" ref="BN170:BN173" si="82">IF(BM170="","",TRIM(RIGHT(BN169,LEN(BN169)-LEN(BM170))))</f>
        <v/>
      </c>
      <c r="BO170" s="2975"/>
      <c r="BP170" s="2969"/>
      <c r="BQ170" s="2969"/>
      <c r="BR170" s="3"/>
      <c r="BS170" s="336" t="str">
        <f t="shared" si="81"/>
        <v>Clous de girofle</v>
      </c>
      <c r="BT170" t="s">
        <v>4022</v>
      </c>
      <c r="BV170" s="25"/>
      <c r="BW170" s="162"/>
      <c r="BX170" s="3"/>
      <c r="BY170" s="10">
        <v>1</v>
      </c>
    </row>
    <row r="171" spans="1:77" ht="21" customHeight="1">
      <c r="A171" s="3"/>
      <c r="B171" s="3"/>
      <c r="C171" s="3"/>
      <c r="D171" s="3"/>
      <c r="E171" s="3"/>
      <c r="F171" s="3"/>
      <c r="G171" s="3"/>
      <c r="H171" s="3"/>
      <c r="I171" s="3"/>
      <c r="J171" s="605"/>
      <c r="K171" s="605"/>
      <c r="L171" s="605"/>
      <c r="M171" s="605"/>
      <c r="N171" s="605"/>
      <c r="O171" s="605"/>
      <c r="P171" s="605"/>
      <c r="Q171" s="605"/>
      <c r="R171" s="605"/>
      <c r="S171" s="605"/>
      <c r="T171" s="605"/>
      <c r="U171" s="605"/>
      <c r="V171" s="605"/>
      <c r="W171" s="605"/>
      <c r="X171" s="605"/>
      <c r="Y171" s="605"/>
      <c r="Z171" s="605"/>
      <c r="AA171" s="3"/>
      <c r="AB171" s="3"/>
      <c r="AC171" s="3"/>
      <c r="AD171" s="3"/>
      <c r="AE171" s="3"/>
      <c r="AF171" s="3"/>
      <c r="AG171" s="3"/>
      <c r="AH171" s="3"/>
      <c r="AI171" s="3"/>
      <c r="AJ171" s="3"/>
      <c r="AK171" s="3"/>
      <c r="AL171" s="3"/>
      <c r="AM171" s="3"/>
      <c r="AN171" s="3"/>
      <c r="AO171" s="3"/>
      <c r="AP171" s="3"/>
      <c r="AQ171" s="3"/>
      <c r="AR171" s="176">
        <f t="array" ref="AR171">SUMPRODUCT(LEN(AS171:AY171))</f>
        <v>0</v>
      </c>
      <c r="AS171" s="177"/>
      <c r="AT171" s="178"/>
      <c r="AU171" s="178"/>
      <c r="AV171" s="178"/>
      <c r="AW171" s="178"/>
      <c r="AX171" s="178"/>
      <c r="AY171" s="179"/>
      <c r="AZ171" s="3"/>
      <c r="BD171" s="2969"/>
      <c r="BF171" s="2946" t="str">
        <f t="shared" si="78"/>
        <v/>
      </c>
      <c r="BG171" s="2950" t="str">
        <f t="shared" si="79"/>
        <v/>
      </c>
      <c r="BH171" s="2951" t="str">
        <f>IF(LEN(TRIM(BM171))&gt;0,MAX(BH29:BH170)+1,"")</f>
        <v/>
      </c>
      <c r="BI171" s="2906" t="str">
        <f>IFERROR(INDEX(BM30:BM299,MATCH(ROW()-ROW(BM30)+1,BH30:BH299,0)),"")</f>
        <v/>
      </c>
      <c r="BJ171" s="336"/>
      <c r="BL171" s="2960"/>
      <c r="BM171" s="2961" t="str">
        <f>IF(OR(BN170="",BL170=""),"",IF(LEN(BN170)&lt;=BL170,BN170,IFERROR(LEFT(BN170,FIND("♦",SUBSTITUTE(LEFT(BN170,BL170+1)," ","♦",LEN(LEFT(BN170,BL170+1))-LEN(SUBSTITUTE(LEFT(BN170,BL170+1)," ",""))))),LEFT(BN170,IFERROR(FIND(" ",BN170)-1,LEN(BN170))))))</f>
        <v/>
      </c>
      <c r="BN171" s="2961" t="str">
        <f t="shared" si="82"/>
        <v/>
      </c>
      <c r="BO171" s="2975"/>
      <c r="BP171" s="2969"/>
      <c r="BQ171" s="2969"/>
      <c r="BR171" s="3"/>
      <c r="BS171" s="336" t="str">
        <f t="shared" si="81"/>
        <v>Éléments de la garniture du cassoulet</v>
      </c>
      <c r="BT171" t="s">
        <v>4023</v>
      </c>
      <c r="BV171" s="25"/>
      <c r="BW171" s="162"/>
      <c r="BX171" s="3"/>
      <c r="BY171" s="10">
        <v>1</v>
      </c>
    </row>
    <row r="172" spans="1:77" ht="21" customHeight="1">
      <c r="A172" s="3"/>
      <c r="B172" s="3"/>
      <c r="C172" s="3"/>
      <c r="D172" s="3"/>
      <c r="E172" s="3"/>
      <c r="F172" s="3"/>
      <c r="G172" s="3"/>
      <c r="H172" s="3"/>
      <c r="I172" s="3"/>
      <c r="J172" s="605"/>
      <c r="K172" s="605"/>
      <c r="L172" s="605"/>
      <c r="M172" s="605"/>
      <c r="N172" s="605"/>
      <c r="O172" s="605"/>
      <c r="P172" s="605"/>
      <c r="Q172" s="605"/>
      <c r="R172" s="605"/>
      <c r="S172" s="605"/>
      <c r="T172" s="605"/>
      <c r="U172" s="605"/>
      <c r="V172" s="605"/>
      <c r="W172" s="605"/>
      <c r="X172" s="605"/>
      <c r="Y172" s="605"/>
      <c r="Z172" s="605"/>
      <c r="AA172" s="3"/>
      <c r="AB172" s="3"/>
      <c r="AC172" s="3"/>
      <c r="AD172" s="3"/>
      <c r="AE172" s="3"/>
      <c r="AF172" s="3"/>
      <c r="AG172" s="3"/>
      <c r="AH172" s="3"/>
      <c r="AI172" s="3"/>
      <c r="AJ172" s="3"/>
      <c r="AK172" s="3"/>
      <c r="AL172" s="3"/>
      <c r="AM172" s="3"/>
      <c r="AN172" s="3"/>
      <c r="AO172" s="3"/>
      <c r="AP172" s="3"/>
      <c r="AQ172" s="3"/>
      <c r="AR172" s="176">
        <f t="array" ref="AR172">SUMPRODUCT(LEN(AS172:AY172))</f>
        <v>0</v>
      </c>
      <c r="AS172" s="177"/>
      <c r="AT172" s="178"/>
      <c r="AU172" s="178"/>
      <c r="AV172" s="178"/>
      <c r="AW172" s="178"/>
      <c r="AX172" s="178"/>
      <c r="AY172" s="179"/>
      <c r="AZ172" s="3"/>
      <c r="BD172" s="2969"/>
      <c r="BF172" s="2946" t="str">
        <f t="shared" si="78"/>
        <v/>
      </c>
      <c r="BG172" s="2950" t="str">
        <f t="shared" si="79"/>
        <v/>
      </c>
      <c r="BH172" s="2951" t="str">
        <f>IF(LEN(TRIM(BM172))&gt;0,MAX(BH29:BH171)+1,"")</f>
        <v/>
      </c>
      <c r="BI172" s="2906" t="str">
        <f>IFERROR(INDEX(BM30:BM299,MATCH(ROW()-ROW(BM30)+1,BH30:BH299,0)),"")</f>
        <v/>
      </c>
      <c r="BJ172" s="336"/>
      <c r="BL172" s="2963"/>
      <c r="BM172" s="2961" t="str">
        <f>IF(OR(BN171="",BL170=""),"",IF(LEN(BN171)&lt;=BL170,BN171,IFERROR(LEFT(BN171,FIND("♦",SUBSTITUTE(LEFT(BN171,BL170+1)," ","♦",LEN(LEFT(BN171,BL170+1))-LEN(SUBSTITUTE(LEFT(BN171,BL170+1)," ",""))))),LEFT(BN171,IFERROR(FIND(" ",BN171)-1,LEN(BN171))))))</f>
        <v/>
      </c>
      <c r="BN172" s="2961" t="str">
        <f t="shared" si="82"/>
        <v/>
      </c>
      <c r="BO172" s="2975"/>
      <c r="BP172" s="2969"/>
      <c r="BQ172" s="2969"/>
      <c r="BR172" s="3"/>
      <c r="BS172" s="336" t="str">
        <f t="shared" si="81"/>
        <v>Poitrine fraîche</v>
      </c>
      <c r="BT172" t="s">
        <v>4024</v>
      </c>
      <c r="BV172" s="25"/>
      <c r="BW172" s="162"/>
      <c r="BX172" s="3"/>
      <c r="BY172" s="10">
        <v>1</v>
      </c>
    </row>
    <row r="173" spans="1:77" ht="21" customHeight="1">
      <c r="A173" s="3"/>
      <c r="B173" s="3"/>
      <c r="C173" s="3"/>
      <c r="D173" s="3"/>
      <c r="E173" s="3"/>
      <c r="F173" s="3"/>
      <c r="G173" s="3"/>
      <c r="H173" s="3"/>
      <c r="I173" s="3"/>
      <c r="J173" s="605"/>
      <c r="K173" s="605"/>
      <c r="L173" s="605"/>
      <c r="M173" s="605"/>
      <c r="N173" s="605"/>
      <c r="O173" s="605"/>
      <c r="P173" s="605"/>
      <c r="Q173" s="605"/>
      <c r="R173" s="605"/>
      <c r="S173" s="605"/>
      <c r="T173" s="605"/>
      <c r="U173" s="605"/>
      <c r="V173" s="605"/>
      <c r="W173" s="605"/>
      <c r="X173" s="605"/>
      <c r="Y173" s="605"/>
      <c r="Z173" s="605"/>
      <c r="AA173" s="3"/>
      <c r="AB173" s="3"/>
      <c r="AC173" s="3"/>
      <c r="AD173" s="3"/>
      <c r="AE173" s="3"/>
      <c r="AF173" s="3"/>
      <c r="AG173" s="3"/>
      <c r="AH173" s="3"/>
      <c r="AI173" s="3"/>
      <c r="AJ173" s="3"/>
      <c r="AK173" s="3"/>
      <c r="AL173" s="3"/>
      <c r="AM173" s="3"/>
      <c r="AN173" s="3"/>
      <c r="AO173" s="3"/>
      <c r="AP173" s="3"/>
      <c r="AQ173" s="3"/>
      <c r="AR173" s="176">
        <f t="array" ref="AR173">SUMPRODUCT(LEN(AS173:AY173))</f>
        <v>0</v>
      </c>
      <c r="AS173" s="177"/>
      <c r="AT173" s="178"/>
      <c r="AU173" s="178"/>
      <c r="AV173" s="178"/>
      <c r="AW173" s="178"/>
      <c r="AX173" s="178"/>
      <c r="AY173" s="179"/>
      <c r="AZ173" s="3"/>
      <c r="BD173" s="2969"/>
      <c r="BF173" s="2946" t="str">
        <f t="shared" si="78"/>
        <v/>
      </c>
      <c r="BG173" s="2950" t="str">
        <f t="shared" si="79"/>
        <v/>
      </c>
      <c r="BH173" s="2951" t="str">
        <f>IF(LEN(TRIM(BM173))&gt;0,MAX(BH29:BH172)+1,"")</f>
        <v/>
      </c>
      <c r="BI173" s="2906" t="str">
        <f>IFERROR(INDEX(BM30:BM299,MATCH(ROW()-ROW(BM30)+1,BH30:BH299,0)),"")</f>
        <v/>
      </c>
      <c r="BJ173" s="336"/>
      <c r="BL173" s="2964"/>
      <c r="BM173" s="2961" t="str">
        <f>IF(OR(BN172="",BL170=""),"",IF(LEN(BN172)&lt;=BL170,BN172,IFERROR(LEFT(BN172,FIND("♦",SUBSTITUTE(LEFT(BN172,BL170+1)," ","♦",LEN(LEFT(BN172,BL170+1))-LEN(SUBSTITUTE(LEFT(BN172,BL170+1)," ",""))))),LEFT(BN172,IFERROR(FIND(" ",BN172)-1,LEN(BN172))))))</f>
        <v/>
      </c>
      <c r="BN173" s="2961" t="str">
        <f t="shared" si="82"/>
        <v/>
      </c>
      <c r="BO173" s="2975"/>
      <c r="BP173" s="2969"/>
      <c r="BQ173" s="2969"/>
      <c r="BR173" s="3"/>
      <c r="BS173" s="336" t="str">
        <f t="shared" si="81"/>
        <v>Saucisson à l’ail</v>
      </c>
      <c r="BT173" t="s">
        <v>4025</v>
      </c>
      <c r="BV173" s="25"/>
      <c r="BW173" s="162"/>
      <c r="BY173" s="10">
        <v>1</v>
      </c>
    </row>
    <row r="174" spans="1:77" ht="21" customHeight="1">
      <c r="A174" s="3"/>
      <c r="B174" s="3"/>
      <c r="C174" s="3"/>
      <c r="D174" s="3"/>
      <c r="E174" s="3"/>
      <c r="F174" s="3"/>
      <c r="G174" s="3"/>
      <c r="H174" s="3"/>
      <c r="I174" s="3"/>
      <c r="J174" s="605"/>
      <c r="K174" s="605"/>
      <c r="L174" s="605"/>
      <c r="M174" s="605"/>
      <c r="N174" s="605"/>
      <c r="O174" s="605"/>
      <c r="P174" s="605"/>
      <c r="Q174" s="605"/>
      <c r="R174" s="605"/>
      <c r="S174" s="605"/>
      <c r="T174" s="605"/>
      <c r="U174" s="605"/>
      <c r="V174" s="605"/>
      <c r="W174" s="605"/>
      <c r="X174" s="605"/>
      <c r="Y174" s="605"/>
      <c r="Z174" s="605"/>
      <c r="AA174" s="3"/>
      <c r="AB174" s="3"/>
      <c r="AC174" s="3"/>
      <c r="AD174" s="3"/>
      <c r="AE174" s="3"/>
      <c r="AF174" s="3"/>
      <c r="AG174" s="3"/>
      <c r="AH174" s="3"/>
      <c r="AI174" s="3"/>
      <c r="AJ174" s="3"/>
      <c r="AK174" s="3"/>
      <c r="AL174" s="3"/>
      <c r="AM174" s="3"/>
      <c r="AN174" s="3"/>
      <c r="AO174" s="3"/>
      <c r="AP174" s="3"/>
      <c r="AQ174" s="3"/>
      <c r="AR174" s="176">
        <f t="array" ref="AR174">SUMPRODUCT(LEN(AS174:AY174))</f>
        <v>0</v>
      </c>
      <c r="AS174" s="177"/>
      <c r="AT174" s="178"/>
      <c r="AU174" s="178"/>
      <c r="AV174" s="178"/>
      <c r="AW174" s="178"/>
      <c r="AX174" s="178"/>
      <c r="AY174" s="179"/>
      <c r="AZ174" s="3"/>
      <c r="BD174" s="2969"/>
      <c r="BF174" s="2946" t="str">
        <f t="shared" si="78"/>
        <v/>
      </c>
      <c r="BG174" s="2950" t="str">
        <f t="shared" si="79"/>
        <v/>
      </c>
      <c r="BH174" s="2951" t="str">
        <f>IF(LEN(TRIM(BM174))&gt;0,MAX(BH29:BH173)+1,"")</f>
        <v/>
      </c>
      <c r="BI174" s="2906" t="str">
        <f>IFERROR(INDEX(BM30:BM299,MATCH(ROW()-ROW(BM30)+1,BH30:BH299,0)),"")</f>
        <v/>
      </c>
      <c r="BJ174" s="336"/>
      <c r="BL174" s="2370" t="str">
        <f>(SUBSTITUTE(SUBSTITUTE(BD54,CHAR(13)&amp;CHAR(10)," "),CHAR(10)," "))</f>
        <v/>
      </c>
      <c r="BM174" s="2907" t="str">
        <f>IF(OR(BL175="",BL176=""),"",IF(LEN(BL175)&lt;=BL176,BL175,IFERROR(LEFT(BL175,FIND("♦",SUBSTITUTE(LEFT(BL175,BL176+1)," ","♦",LEN(LEFT(BL175,BL176+1))-LEN(SUBSTITUTE(LEFT(BL175,BL176+1)," ",""))))),LEFT(BL175,IFERROR(FIND(" ",BL175)-1,LEN(BL175))))))</f>
        <v/>
      </c>
      <c r="BN174" s="2908" t="str">
        <f>IF(BM174="","",TRIM(RIGHT(BL175,LEN(BL175)-LEN(BM174))))</f>
        <v/>
      </c>
      <c r="BO174" s="2952" t="str">
        <f>BE54</f>
        <v xml:space="preserve"> ◄ ligne 54</v>
      </c>
      <c r="BP174" s="2969"/>
      <c r="BQ174" s="2969"/>
      <c r="BR174" s="3"/>
      <c r="BS174" s="336" t="str">
        <f t="shared" si="81"/>
        <v>ou saucisse de Toulouse</v>
      </c>
      <c r="BT174" t="s">
        <v>4026</v>
      </c>
      <c r="BV174" s="25"/>
      <c r="BW174" s="162"/>
      <c r="BX174"/>
      <c r="BY174" s="10">
        <v>1</v>
      </c>
    </row>
    <row r="175" spans="1:77" ht="21" customHeight="1">
      <c r="A175" s="3"/>
      <c r="B175" s="3"/>
      <c r="C175" s="3"/>
      <c r="D175" s="3"/>
      <c r="E175" s="3"/>
      <c r="F175" s="3"/>
      <c r="G175" s="3"/>
      <c r="H175" s="3"/>
      <c r="I175" s="3"/>
      <c r="J175" s="605"/>
      <c r="K175" s="605"/>
      <c r="L175" s="605"/>
      <c r="M175" s="605"/>
      <c r="N175" s="605"/>
      <c r="O175" s="605"/>
      <c r="P175" s="605"/>
      <c r="Q175" s="605"/>
      <c r="R175" s="605"/>
      <c r="S175" s="605"/>
      <c r="T175" s="605"/>
      <c r="U175" s="605"/>
      <c r="V175" s="605"/>
      <c r="W175" s="605"/>
      <c r="X175" s="605"/>
      <c r="Y175" s="605"/>
      <c r="Z175" s="605"/>
      <c r="AA175" s="3"/>
      <c r="AB175" s="3"/>
      <c r="AC175" s="3"/>
      <c r="AD175" s="3"/>
      <c r="AE175" s="3"/>
      <c r="AF175" s="3"/>
      <c r="AG175" s="3"/>
      <c r="AH175" s="3"/>
      <c r="AI175" s="3"/>
      <c r="AJ175" s="3"/>
      <c r="AK175" s="3"/>
      <c r="AL175" s="3"/>
      <c r="AM175" s="3"/>
      <c r="AN175" s="3"/>
      <c r="AO175" s="3"/>
      <c r="AP175" s="3"/>
      <c r="AQ175" s="3"/>
      <c r="AR175" s="176">
        <f t="array" ref="AR175">SUMPRODUCT(LEN(AS175:AY175))</f>
        <v>0</v>
      </c>
      <c r="AS175" s="177"/>
      <c r="AT175" s="178"/>
      <c r="AU175" s="178"/>
      <c r="AV175" s="178"/>
      <c r="AW175" s="178"/>
      <c r="AX175" s="178"/>
      <c r="AY175" s="179"/>
      <c r="AZ175" s="3"/>
      <c r="BD175" s="2969"/>
      <c r="BF175" s="2946" t="str">
        <f t="shared" si="78"/>
        <v/>
      </c>
      <c r="BG175" s="2950" t="str">
        <f t="shared" si="79"/>
        <v/>
      </c>
      <c r="BH175" s="2951" t="str">
        <f>IF(LEN(TRIM(BM175))&gt;0,MAX(BH29:BH174)+1,"")</f>
        <v/>
      </c>
      <c r="BI175" s="2906" t="str">
        <f>IFERROR(INDEX(BM30:BM299,MATCH(ROW()-ROW(BM30)+1,BH30:BH299,0)),"")</f>
        <v/>
      </c>
      <c r="BJ175" s="336"/>
      <c r="BL175" s="2907" t="str">
        <f>TRIM(SUBSTITUTE(SUBSTITUTE(SUBSTITUTE(SUBSTITUTE(IF(OR(LEFT(BL174,1)="-",LEFT(BL174,1)="="),MID(BL174,2,9999),BL174),CHAR(160)," "),","," "),";"," "),"."," "))</f>
        <v/>
      </c>
      <c r="BM175" s="2908" t="str">
        <f>IF(OR(BN174="",BL176=""),"",IF(LEN(BN174)&lt;=BL176,BN174,IFERROR(LEFT(BN174,FIND("♦",SUBSTITUTE(LEFT(BN174,BL176+1)," ","♦",LEN(LEFT(BN174,BL176+1))-LEN(SUBSTITUTE(LEFT(BN174,BL176+1)," ",""))))),LEFT(BN174,IFERROR(FIND(" ",BN174)-1,LEN(BN174))))))</f>
        <v/>
      </c>
      <c r="BN175" s="2908" t="str">
        <f>IF(BM175="","",TRIM(RIGHT(BN174,LEN(BN174)-LEN(BM175))))</f>
        <v/>
      </c>
      <c r="BO175" s="2974"/>
      <c r="BP175" s="2969"/>
      <c r="BQ175" s="2969"/>
      <c r="BR175" s="3"/>
      <c r="BS175" s="336" t="str">
        <f t="shared" si="81"/>
        <v>Oignons</v>
      </c>
      <c r="BT175" t="s">
        <v>4012</v>
      </c>
      <c r="BV175" s="25"/>
      <c r="BW175" s="162"/>
      <c r="BY175" s="10">
        <v>1</v>
      </c>
    </row>
    <row r="176" spans="1:77" ht="21" customHeight="1">
      <c r="A176" s="3"/>
      <c r="B176" s="3"/>
      <c r="C176" s="3"/>
      <c r="D176" s="3"/>
      <c r="E176" s="3"/>
      <c r="F176" s="3"/>
      <c r="G176" s="3"/>
      <c r="H176" s="3"/>
      <c r="I176" s="3"/>
      <c r="J176" s="605"/>
      <c r="K176" s="605"/>
      <c r="L176" s="605"/>
      <c r="M176" s="605"/>
      <c r="N176" s="605"/>
      <c r="O176" s="605"/>
      <c r="P176" s="605"/>
      <c r="Q176" s="605"/>
      <c r="R176" s="605"/>
      <c r="S176" s="605"/>
      <c r="T176" s="605"/>
      <c r="U176" s="605"/>
      <c r="V176" s="605"/>
      <c r="W176" s="605"/>
      <c r="X176" s="605"/>
      <c r="Y176" s="605"/>
      <c r="Z176" s="605"/>
      <c r="AA176" s="3"/>
      <c r="AB176" s="3"/>
      <c r="AC176" s="3"/>
      <c r="AD176" s="3"/>
      <c r="AE176" s="3"/>
      <c r="AF176" s="3"/>
      <c r="AG176" s="3"/>
      <c r="AH176" s="3"/>
      <c r="AI176" s="3"/>
      <c r="AJ176" s="3"/>
      <c r="AK176" s="3"/>
      <c r="AL176" s="3"/>
      <c r="AM176" s="3"/>
      <c r="AN176" s="3"/>
      <c r="AO176" s="3"/>
      <c r="AP176" s="3"/>
      <c r="AQ176" s="3"/>
      <c r="AR176" s="176">
        <f t="array" ref="AR176">SUMPRODUCT(LEN(AS176:AY176))</f>
        <v>0</v>
      </c>
      <c r="AS176" s="177"/>
      <c r="AT176" s="178"/>
      <c r="AU176" s="178"/>
      <c r="AV176" s="178"/>
      <c r="AW176" s="178"/>
      <c r="AX176" s="178"/>
      <c r="AY176" s="179"/>
      <c r="AZ176" s="3"/>
      <c r="BD176" s="2969"/>
      <c r="BF176" s="2946" t="str">
        <f t="shared" si="78"/>
        <v/>
      </c>
      <c r="BG176" s="2950" t="str">
        <f t="shared" si="79"/>
        <v/>
      </c>
      <c r="BH176" s="2951" t="str">
        <f>IF(LEN(TRIM(BM176))&gt;0,MAX(BH29:BH175)+1,"")</f>
        <v/>
      </c>
      <c r="BI176" s="2906" t="str">
        <f>IFERROR(INDEX(BM30:BM299,MATCH(ROW()-ROW(BM30)+1,BH30:BH299,0)),"")</f>
        <v/>
      </c>
      <c r="BJ176" s="336"/>
      <c r="BL176" s="2909">
        <f>BI17</f>
        <v>100</v>
      </c>
      <c r="BM176" s="2908" t="str">
        <f>IF(OR(BN175="",BL176=""),"",IF(LEN(BN175)&lt;=BL176,BN175,IFERROR(LEFT(BN175,FIND("♦",SUBSTITUTE(LEFT(BN175,BL176+1)," ","♦",LEN(LEFT(BN175,BL176+1))-LEN(SUBSTITUTE(LEFT(BN175,BL176+1)," ",""))))),LEFT(BN175,IFERROR(FIND(" ",BN175)-1,LEN(BN175))))))</f>
        <v/>
      </c>
      <c r="BN176" s="2908" t="str">
        <f t="shared" ref="BN176:BN179" si="83">IF(BM176="","",TRIM(RIGHT(BN175,LEN(BN175)-LEN(BM176))))</f>
        <v/>
      </c>
      <c r="BO176" s="2974"/>
      <c r="BP176" s="2969"/>
      <c r="BQ176" s="2969"/>
      <c r="BR176" s="3"/>
      <c r="BS176" s="336" t="str">
        <f t="shared" si="81"/>
        <v>Dés de tomates surgelés</v>
      </c>
      <c r="BT176" t="s">
        <v>4027</v>
      </c>
      <c r="BV176" s="25"/>
      <c r="BW176" s="162"/>
      <c r="BY176" s="10">
        <v>1</v>
      </c>
    </row>
    <row r="177" spans="1:77" ht="21" customHeight="1">
      <c r="A177" s="3"/>
      <c r="B177" s="3"/>
      <c r="C177" s="3"/>
      <c r="D177" s="3"/>
      <c r="E177" s="3"/>
      <c r="F177" s="3"/>
      <c r="G177" s="3"/>
      <c r="H177" s="3"/>
      <c r="I177" s="3"/>
      <c r="J177" s="605"/>
      <c r="K177" s="605"/>
      <c r="L177" s="605"/>
      <c r="M177" s="605"/>
      <c r="N177" s="605"/>
      <c r="O177" s="605"/>
      <c r="P177" s="605"/>
      <c r="Q177" s="605"/>
      <c r="R177" s="605"/>
      <c r="S177" s="605"/>
      <c r="T177" s="605"/>
      <c r="U177" s="605"/>
      <c r="V177" s="605"/>
      <c r="W177" s="605"/>
      <c r="X177" s="605"/>
      <c r="Y177" s="605"/>
      <c r="Z177" s="605"/>
      <c r="AA177" s="3"/>
      <c r="AB177" s="3"/>
      <c r="AC177" s="3"/>
      <c r="AD177" s="3"/>
      <c r="AE177" s="3"/>
      <c r="AF177" s="3"/>
      <c r="AG177" s="3"/>
      <c r="AH177" s="3"/>
      <c r="AI177" s="3"/>
      <c r="AJ177" s="3"/>
      <c r="AK177" s="3"/>
      <c r="AL177" s="3"/>
      <c r="AM177" s="3"/>
      <c r="AN177" s="3"/>
      <c r="AO177" s="3"/>
      <c r="AP177" s="3"/>
      <c r="AQ177" s="3"/>
      <c r="AR177" s="176">
        <f t="array" ref="AR177">SUMPRODUCT(LEN(AS177:AY177))</f>
        <v>0</v>
      </c>
      <c r="AS177" s="177"/>
      <c r="AT177" s="178"/>
      <c r="AU177" s="178"/>
      <c r="AV177" s="178"/>
      <c r="AW177" s="178"/>
      <c r="AX177" s="178"/>
      <c r="AY177" s="179"/>
      <c r="AZ177" s="3"/>
      <c r="BD177" s="2969"/>
      <c r="BF177" s="2946" t="str">
        <f t="shared" si="78"/>
        <v/>
      </c>
      <c r="BG177" s="2950" t="str">
        <f t="shared" si="79"/>
        <v/>
      </c>
      <c r="BH177" s="2951" t="str">
        <f>IF(LEN(TRIM(BM177))&gt;0,MAX(BH29:BH176)+1,"")</f>
        <v/>
      </c>
      <c r="BI177" s="2906" t="str">
        <f>IFERROR(INDEX(BM30:BM299,MATCH(ROW()-ROW(BM30)+1,BH30:BH299,0)),"")</f>
        <v/>
      </c>
      <c r="BJ177" s="336"/>
      <c r="BL177" s="2907"/>
      <c r="BM177" s="2908" t="str">
        <f>IF(OR(BN176="",BL176=""),"",IF(LEN(BN176)&lt;=BL176,BN176,IFERROR(LEFT(BN176,FIND("♦",SUBSTITUTE(LEFT(BN176,BL176+1)," ","♦",LEN(LEFT(BN176,BL176+1))-LEN(SUBSTITUTE(LEFT(BN176,BL176+1)," ",""))))),LEFT(BN176,IFERROR(FIND(" ",BN176)-1,LEN(BN176))))))</f>
        <v/>
      </c>
      <c r="BN177" s="2908" t="str">
        <f t="shared" si="83"/>
        <v/>
      </c>
      <c r="BO177" s="2974"/>
      <c r="BP177" s="2969"/>
      <c r="BQ177" s="2969"/>
      <c r="BR177" s="3"/>
      <c r="BS177" s="336" t="str">
        <f t="shared" si="81"/>
        <v>Tomate concentrée</v>
      </c>
      <c r="BT177" t="s">
        <v>4028</v>
      </c>
      <c r="BV177" s="25"/>
      <c r="BW177" s="162"/>
      <c r="BY177" s="10">
        <v>1</v>
      </c>
    </row>
    <row r="178" spans="1:77" ht="21" customHeight="1">
      <c r="A178" s="3"/>
      <c r="B178" s="3"/>
      <c r="C178" s="3"/>
      <c r="D178" s="3"/>
      <c r="E178" s="3"/>
      <c r="F178" s="3"/>
      <c r="G178" s="3"/>
      <c r="H178" s="3"/>
      <c r="I178" s="3"/>
      <c r="J178" s="605"/>
      <c r="K178" s="605"/>
      <c r="L178" s="605"/>
      <c r="M178" s="605"/>
      <c r="N178" s="605"/>
      <c r="O178" s="605"/>
      <c r="P178" s="605"/>
      <c r="Q178" s="605"/>
      <c r="R178" s="605"/>
      <c r="S178" s="605"/>
      <c r="T178" s="605"/>
      <c r="U178" s="605"/>
      <c r="V178" s="605"/>
      <c r="W178" s="605"/>
      <c r="X178" s="605"/>
      <c r="Y178" s="605"/>
      <c r="Z178" s="605"/>
      <c r="AA178" s="3"/>
      <c r="AB178" s="3"/>
      <c r="AC178" s="3"/>
      <c r="AD178" s="3"/>
      <c r="AE178" s="3"/>
      <c r="AF178" s="3"/>
      <c r="AG178" s="3"/>
      <c r="AH178" s="3"/>
      <c r="AI178" s="3"/>
      <c r="AJ178" s="3"/>
      <c r="AK178" s="3"/>
      <c r="AL178" s="3"/>
      <c r="AM178" s="3"/>
      <c r="AN178" s="3"/>
      <c r="AO178" s="3"/>
      <c r="AP178" s="3"/>
      <c r="AQ178" s="3"/>
      <c r="AR178" s="176">
        <f t="array" ref="AR178">SUMPRODUCT(LEN(AS178:AY178))</f>
        <v>0</v>
      </c>
      <c r="AS178" s="177"/>
      <c r="AT178" s="178"/>
      <c r="AU178" s="178"/>
      <c r="AV178" s="178"/>
      <c r="AW178" s="178"/>
      <c r="AX178" s="178"/>
      <c r="AY178" s="179"/>
      <c r="AZ178" s="3"/>
      <c r="BD178" s="2969"/>
      <c r="BF178" s="2946" t="str">
        <f t="shared" si="78"/>
        <v/>
      </c>
      <c r="BG178" s="2950" t="str">
        <f t="shared" si="79"/>
        <v/>
      </c>
      <c r="BH178" s="2951" t="str">
        <f>IF(LEN(TRIM(BM178))&gt;0,MAX(BH29:BH177)+1,"")</f>
        <v/>
      </c>
      <c r="BI178" s="2906" t="str">
        <f>IFERROR(INDEX(BM30:BM299,MATCH(ROW()-ROW(BM30)+1,BH30:BH299,0)),"")</f>
        <v/>
      </c>
      <c r="BJ178" s="336"/>
      <c r="BL178" s="2958"/>
      <c r="BM178" s="2908" t="str">
        <f>IF(OR(BN177="",BL176=""),"",IF(LEN(BN177)&lt;=BL176,BN177,IFERROR(LEFT(BN177,FIND("♦",SUBSTITUTE(LEFT(BN177,BL176+1)," ","♦",LEN(LEFT(BN177,BL176+1))-LEN(SUBSTITUTE(LEFT(BN177,BL176+1)," ",""))))),LEFT(BN177,IFERROR(FIND(" ",BN177)-1,LEN(BN177))))))</f>
        <v/>
      </c>
      <c r="BN178" s="2908" t="str">
        <f t="shared" si="83"/>
        <v/>
      </c>
      <c r="BO178" s="2974"/>
      <c r="BP178" s="2969"/>
      <c r="BQ178" s="2969"/>
      <c r="BR178" s="3"/>
      <c r="BS178" s="336" t="str">
        <f t="shared" si="81"/>
        <v>Ail haché surgelé</v>
      </c>
      <c r="BT178" t="s">
        <v>4029</v>
      </c>
      <c r="BV178" s="25"/>
      <c r="BW178" s="162"/>
      <c r="BY178" s="10">
        <v>1</v>
      </c>
    </row>
    <row r="179" spans="1:77" ht="21" customHeight="1">
      <c r="A179" s="3"/>
      <c r="B179" s="3"/>
      <c r="C179" s="3"/>
      <c r="D179" s="3"/>
      <c r="E179" s="3"/>
      <c r="F179" s="3"/>
      <c r="G179" s="3"/>
      <c r="H179" s="3"/>
      <c r="I179" s="3"/>
      <c r="J179" s="605"/>
      <c r="K179" s="605"/>
      <c r="L179" s="605"/>
      <c r="M179" s="605"/>
      <c r="N179" s="605"/>
      <c r="O179" s="605"/>
      <c r="P179" s="605"/>
      <c r="Q179" s="605"/>
      <c r="R179" s="605"/>
      <c r="S179" s="605"/>
      <c r="T179" s="605"/>
      <c r="U179" s="605"/>
      <c r="V179" s="605"/>
      <c r="W179" s="605"/>
      <c r="X179" s="605"/>
      <c r="Y179" s="605"/>
      <c r="Z179" s="605"/>
      <c r="AA179" s="3"/>
      <c r="AB179" s="3"/>
      <c r="AC179" s="3"/>
      <c r="AD179" s="3"/>
      <c r="AE179" s="3"/>
      <c r="AF179" s="3"/>
      <c r="AG179" s="3"/>
      <c r="AH179" s="3"/>
      <c r="AI179" s="3"/>
      <c r="AJ179" s="3"/>
      <c r="AK179" s="3"/>
      <c r="AL179" s="3"/>
      <c r="AM179" s="3"/>
      <c r="AN179" s="3"/>
      <c r="AO179" s="3"/>
      <c r="AP179" s="3"/>
      <c r="AQ179" s="3"/>
      <c r="AR179" s="176">
        <f t="array" ref="AR179">SUMPRODUCT(LEN(AS179:AY179))</f>
        <v>0</v>
      </c>
      <c r="AS179" s="177"/>
      <c r="AT179" s="178"/>
      <c r="AU179" s="178"/>
      <c r="AV179" s="178"/>
      <c r="AW179" s="178"/>
      <c r="AX179" s="178"/>
      <c r="AY179" s="179"/>
      <c r="AZ179" s="3"/>
      <c r="BD179" s="2969"/>
      <c r="BF179" s="2946" t="str">
        <f t="shared" si="78"/>
        <v/>
      </c>
      <c r="BG179" s="2950" t="str">
        <f t="shared" si="79"/>
        <v/>
      </c>
      <c r="BH179" s="2951" t="str">
        <f>IF(LEN(TRIM(BM179))&gt;0,MAX(BH29:BH178)+1,"")</f>
        <v/>
      </c>
      <c r="BI179" s="2906" t="str">
        <f>IFERROR(INDEX(BM30:BM299,MATCH(ROW()-ROW(BM30)+1,BH30:BH299,0)),"")</f>
        <v/>
      </c>
      <c r="BJ179" s="336"/>
      <c r="BL179" s="2959"/>
      <c r="BM179" s="2908" t="str">
        <f>IF(OR(BN178="",BL176=""),"",IF(LEN(BN178)&lt;=BL176,BN178,IFERROR(LEFT(BN178,FIND("♦",SUBSTITUTE(LEFT(BN178,BL176+1)," ","♦",LEN(LEFT(BN178,BL176+1))-LEN(SUBSTITUTE(LEFT(BN178,BL176+1)," ",""))))),LEFT(BN178,IFERROR(FIND(" ",BN178)-1,LEN(BN178))))))</f>
        <v/>
      </c>
      <c r="BN179" s="2908" t="str">
        <f t="shared" si="83"/>
        <v/>
      </c>
      <c r="BO179" s="2974"/>
      <c r="BP179" s="2969"/>
      <c r="BQ179" s="2969"/>
      <c r="BR179" s="3"/>
      <c r="BS179" s="336" t="str">
        <f t="shared" si="81"/>
        <v>Herbes de Provence</v>
      </c>
      <c r="BT179" t="s">
        <v>4030</v>
      </c>
      <c r="BV179" s="25"/>
      <c r="BW179" s="162"/>
      <c r="BY179" s="10">
        <v>1</v>
      </c>
    </row>
    <row r="180" spans="1:77" ht="21" customHeight="1">
      <c r="A180" s="3"/>
      <c r="B180" s="3"/>
      <c r="C180" s="3"/>
      <c r="D180" s="3"/>
      <c r="E180" s="3"/>
      <c r="F180" s="3"/>
      <c r="G180" s="3"/>
      <c r="H180" s="3"/>
      <c r="I180" s="3"/>
      <c r="J180" s="605"/>
      <c r="K180" s="605"/>
      <c r="L180" s="605"/>
      <c r="M180" s="605"/>
      <c r="N180" s="605"/>
      <c r="O180" s="605"/>
      <c r="P180" s="605"/>
      <c r="Q180" s="605"/>
      <c r="R180" s="605"/>
      <c r="S180" s="605"/>
      <c r="T180" s="605"/>
      <c r="U180" s="605"/>
      <c r="V180" s="605"/>
      <c r="W180" s="605"/>
      <c r="X180" s="605"/>
      <c r="Y180" s="605"/>
      <c r="Z180" s="605"/>
      <c r="AA180" s="3"/>
      <c r="AB180" s="3"/>
      <c r="AC180" s="3"/>
      <c r="AD180" s="3"/>
      <c r="AE180" s="3"/>
      <c r="AF180" s="3"/>
      <c r="AG180" s="3"/>
      <c r="AH180" s="3"/>
      <c r="AI180" s="3"/>
      <c r="AJ180" s="3"/>
      <c r="AK180" s="3"/>
      <c r="AL180" s="3"/>
      <c r="AM180" s="3"/>
      <c r="AN180" s="3"/>
      <c r="AO180" s="3"/>
      <c r="AP180" s="3"/>
      <c r="AQ180" s="3"/>
      <c r="AR180" s="176">
        <f t="array" ref="AR180">SUMPRODUCT(LEN(AS180:AY180))</f>
        <v>0</v>
      </c>
      <c r="AS180" s="177"/>
      <c r="AT180" s="178"/>
      <c r="AU180" s="178"/>
      <c r="AV180" s="178"/>
      <c r="AW180" s="178"/>
      <c r="AX180" s="178"/>
      <c r="AY180" s="179"/>
      <c r="AZ180" s="3"/>
      <c r="BD180" s="2969"/>
      <c r="BF180" s="2946" t="str">
        <f t="shared" si="78"/>
        <v/>
      </c>
      <c r="BG180" s="2950" t="str">
        <f t="shared" si="79"/>
        <v/>
      </c>
      <c r="BH180" s="2951" t="str">
        <f>IF(LEN(TRIM(BM180))&gt;0,MAX(BH29:BH179)+1,"")</f>
        <v/>
      </c>
      <c r="BI180" s="2906" t="str">
        <f>IFERROR(INDEX(BM30:BM299,MATCH(ROW()-ROW(BM30)+1,BH30:BH299,0)),"")</f>
        <v/>
      </c>
      <c r="BJ180" s="336"/>
      <c r="BL180" s="2370" t="str">
        <f>(SUBSTITUTE(SUBSTITUTE(BD55,CHAR(13)&amp;CHAR(10)," "),CHAR(10)," "))</f>
        <v/>
      </c>
      <c r="BM180" s="2960" t="str">
        <f>IF(OR(BL181="",BL182=""),"",IF(LEN(BL181)&lt;=BL182,BL181,IFERROR(LEFT(BL181,FIND("♦",SUBSTITUTE(LEFT(BL181,BL182+1)," ","♦",LEN(LEFT(BL181,BL182+1))-LEN(SUBSTITUTE(LEFT(BL181,BL182+1)," ",""))))),LEFT(BL181,IFERROR(FIND(" ",BL181)-1,LEN(BL181))))))</f>
        <v/>
      </c>
      <c r="BN180" s="2961" t="str">
        <f>IF(BM180="","",TRIM(RIGHT(BL181,LEN(BL181)-LEN(BM180))))</f>
        <v/>
      </c>
      <c r="BO180" s="2952" t="str">
        <f>BE55</f>
        <v xml:space="preserve"> ◄ ligne 55</v>
      </c>
      <c r="BP180" s="2969"/>
      <c r="BQ180" s="2969"/>
      <c r="BR180" s="3"/>
      <c r="BS180" s="336" t="str">
        <f t="shared" si="81"/>
        <v>Sel</v>
      </c>
      <c r="BT180" t="s">
        <v>4031</v>
      </c>
      <c r="BV180" s="25"/>
      <c r="BW180" s="162"/>
      <c r="BY180" s="10">
        <v>1</v>
      </c>
    </row>
    <row r="181" spans="1:77" ht="21" customHeight="1">
      <c r="A181" s="3"/>
      <c r="B181" s="3"/>
      <c r="C181" s="3"/>
      <c r="D181" s="3"/>
      <c r="E181" s="3"/>
      <c r="F181" s="3"/>
      <c r="G181" s="3"/>
      <c r="H181" s="3"/>
      <c r="I181" s="3"/>
      <c r="J181" s="605"/>
      <c r="K181" s="605"/>
      <c r="L181" s="605"/>
      <c r="M181" s="605"/>
      <c r="N181" s="605"/>
      <c r="O181" s="605"/>
      <c r="P181" s="605"/>
      <c r="Q181" s="605"/>
      <c r="R181" s="605"/>
      <c r="S181" s="605"/>
      <c r="T181" s="605"/>
      <c r="U181" s="605"/>
      <c r="V181" s="605"/>
      <c r="W181" s="605"/>
      <c r="X181" s="605"/>
      <c r="Y181" s="605"/>
      <c r="Z181" s="605"/>
      <c r="AA181" s="3"/>
      <c r="AB181" s="3"/>
      <c r="AC181" s="3"/>
      <c r="AD181" s="3"/>
      <c r="AE181" s="3"/>
      <c r="AF181" s="3"/>
      <c r="AG181" s="3"/>
      <c r="AH181" s="3"/>
      <c r="AI181" s="3"/>
      <c r="AJ181" s="3"/>
      <c r="AK181" s="3"/>
      <c r="AL181" s="3"/>
      <c r="AM181" s="3"/>
      <c r="AN181" s="3"/>
      <c r="AO181" s="3"/>
      <c r="AP181" s="3"/>
      <c r="AQ181" s="3"/>
      <c r="AR181" s="176">
        <f t="array" ref="AR181">SUMPRODUCT(LEN(AS181:AY181))</f>
        <v>0</v>
      </c>
      <c r="AS181" s="177"/>
      <c r="AT181" s="178"/>
      <c r="AU181" s="178"/>
      <c r="AV181" s="178"/>
      <c r="AW181" s="178"/>
      <c r="AX181" s="178"/>
      <c r="AY181" s="179"/>
      <c r="AZ181" s="3"/>
      <c r="BD181" s="2969"/>
      <c r="BF181" s="2946" t="str">
        <f t="shared" si="78"/>
        <v/>
      </c>
      <c r="BG181" s="2950" t="str">
        <f t="shared" si="79"/>
        <v/>
      </c>
      <c r="BH181" s="2951" t="str">
        <f>IF(LEN(TRIM(BM181))&gt;0,MAX(BH29:BH180)+1,"")</f>
        <v/>
      </c>
      <c r="BI181" s="2906" t="str">
        <f>IFERROR(INDEX(BM30:BM299,MATCH(ROW()-ROW(BM30)+1,BH30:BH299,0)),"")</f>
        <v/>
      </c>
      <c r="BJ181" s="336"/>
      <c r="BL181" s="2960" t="str">
        <f>TRIM(SUBSTITUTE(SUBSTITUTE(SUBSTITUTE(SUBSTITUTE(IF(OR(LEFT(BL180,1)="-",LEFT(BL180,1)="="),MID(BL180,2,9999),BL180),CHAR(160)," "),","," "),";"," "),"."," "))</f>
        <v/>
      </c>
      <c r="BM181" s="2961" t="str">
        <f>IF(OR(BN180="",BL182=""),"",IF(LEN(BN180)&lt;=BL182,BN180,IFERROR(LEFT(BN180,FIND("♦",SUBSTITUTE(LEFT(BN180,BL182+1)," ","♦",LEN(LEFT(BN180,BL182+1))-LEN(SUBSTITUTE(LEFT(BN180,BL182+1)," ",""))))),LEFT(BN180,IFERROR(FIND(" ",BN180)-1,LEN(BN180))))))</f>
        <v/>
      </c>
      <c r="BN181" s="2961" t="str">
        <f>IF(BM181="","",TRIM(RIGHT(BN180,LEN(BN180)-LEN(BM181))))</f>
        <v/>
      </c>
      <c r="BO181" s="2975"/>
      <c r="BP181" s="2969"/>
      <c r="BQ181" s="2969"/>
      <c r="BR181" s="3"/>
      <c r="BS181" s="336" t="str">
        <f t="shared" si="81"/>
        <v>Poivre</v>
      </c>
      <c r="BT181" t="s">
        <v>4032</v>
      </c>
      <c r="BV181" s="25"/>
      <c r="BW181" s="162"/>
      <c r="BY181" s="10">
        <v>1</v>
      </c>
    </row>
    <row r="182" spans="1:77" ht="21" customHeight="1">
      <c r="A182" s="3"/>
      <c r="B182" s="3"/>
      <c r="C182" s="3"/>
      <c r="D182" s="3"/>
      <c r="E182" s="3"/>
      <c r="F182" s="3"/>
      <c r="G182" s="3"/>
      <c r="H182" s="3"/>
      <c r="I182" s="3"/>
      <c r="J182" s="605"/>
      <c r="K182" s="605"/>
      <c r="L182" s="605"/>
      <c r="M182" s="605"/>
      <c r="N182" s="605"/>
      <c r="O182" s="605"/>
      <c r="P182" s="605"/>
      <c r="Q182" s="605"/>
      <c r="R182" s="605"/>
      <c r="S182" s="605"/>
      <c r="T182" s="605"/>
      <c r="U182" s="605"/>
      <c r="V182" s="605"/>
      <c r="W182" s="605"/>
      <c r="X182" s="605"/>
      <c r="Y182" s="605"/>
      <c r="Z182" s="605"/>
      <c r="AA182" s="3"/>
      <c r="AB182" s="3"/>
      <c r="AC182" s="3"/>
      <c r="AD182" s="3"/>
      <c r="AE182" s="3"/>
      <c r="AF182" s="3"/>
      <c r="AG182" s="3"/>
      <c r="AH182" s="3"/>
      <c r="AI182" s="3"/>
      <c r="AJ182" s="3"/>
      <c r="AK182" s="3"/>
      <c r="AL182" s="3"/>
      <c r="AM182" s="3"/>
      <c r="AN182" s="3"/>
      <c r="AO182" s="3"/>
      <c r="AP182" s="3"/>
      <c r="AQ182" s="3"/>
      <c r="AR182" s="176">
        <f t="array" ref="AR182">SUMPRODUCT(LEN(AS182:AY182))</f>
        <v>0</v>
      </c>
      <c r="AS182" s="177"/>
      <c r="AT182" s="178"/>
      <c r="AU182" s="178"/>
      <c r="AV182" s="178"/>
      <c r="AW182" s="178"/>
      <c r="AX182" s="178"/>
      <c r="AY182" s="179"/>
      <c r="AZ182" s="3"/>
      <c r="BD182" s="2969"/>
      <c r="BF182" s="2946" t="str">
        <f t="shared" si="78"/>
        <v/>
      </c>
      <c r="BG182" s="2950" t="str">
        <f t="shared" si="79"/>
        <v/>
      </c>
      <c r="BH182" s="2951" t="str">
        <f>IF(LEN(TRIM(BM182))&gt;0,MAX(BH29:BH181)+1,"")</f>
        <v/>
      </c>
      <c r="BI182" s="2906" t="str">
        <f>IFERROR(INDEX(BM30:BM299,MATCH(ROW()-ROW(BM30)+1,BH30:BH299,0)),"")</f>
        <v/>
      </c>
      <c r="BJ182" s="336"/>
      <c r="BL182" s="2909">
        <f>BI17</f>
        <v>100</v>
      </c>
      <c r="BM182" s="2961" t="str">
        <f>IF(OR(BN181="",BL182=""),"",IF(LEN(BN181)&lt;=BL182,BN181,IFERROR(LEFT(BN181,FIND("♦",SUBSTITUTE(LEFT(BN181,BL182+1)," ","♦",LEN(LEFT(BN181,BL182+1))-LEN(SUBSTITUTE(LEFT(BN181,BL182+1)," ",""))))),LEFT(BN181,IFERROR(FIND(" ",BN181)-1,LEN(BN181))))))</f>
        <v/>
      </c>
      <c r="BN182" s="2961" t="str">
        <f t="shared" ref="BN182:BN185" si="84">IF(BM182="","",TRIM(RIGHT(BN181,LEN(BN181)-LEN(BM182))))</f>
        <v/>
      </c>
      <c r="BO182" s="2975"/>
      <c r="BP182" s="2969"/>
      <c r="BQ182" s="2969"/>
      <c r="BR182" s="3"/>
      <c r="BS182" s="336" t="str">
        <f t="shared" si="81"/>
        <v>Chapelure</v>
      </c>
      <c r="BT182" t="s">
        <v>4033</v>
      </c>
      <c r="BV182" s="25"/>
      <c r="BW182" s="162"/>
      <c r="BY182" s="10">
        <v>1</v>
      </c>
    </row>
    <row r="183" spans="1:77"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176">
        <f t="array" ref="AR183">SUMPRODUCT(LEN(AS183:AY183))</f>
        <v>0</v>
      </c>
      <c r="AS183" s="177"/>
      <c r="AT183" s="178"/>
      <c r="AU183" s="178"/>
      <c r="AV183" s="178"/>
      <c r="AW183" s="178"/>
      <c r="AX183" s="178"/>
      <c r="AY183" s="179"/>
      <c r="AZ183" s="3"/>
      <c r="BD183" s="2969"/>
      <c r="BF183" s="2946" t="str">
        <f t="shared" si="78"/>
        <v/>
      </c>
      <c r="BG183" s="2950" t="str">
        <f t="shared" si="79"/>
        <v/>
      </c>
      <c r="BH183" s="2951" t="str">
        <f>IF(LEN(TRIM(BM183))&gt;0,MAX(BH29:BH182)+1,"")</f>
        <v/>
      </c>
      <c r="BI183" s="2906" t="str">
        <f>IFERROR(INDEX(BM30:BM299,MATCH(ROW()-ROW(BM30)+1,BH30:BH299,0)),"")</f>
        <v/>
      </c>
      <c r="BJ183" s="336"/>
      <c r="BL183" s="2960"/>
      <c r="BM183" s="2961" t="str">
        <f>IF(OR(BN182="",BL182=""),"",IF(LEN(BN182)&lt;=BL182,BN182,IFERROR(LEFT(BN182,FIND("♦",SUBSTITUTE(LEFT(BN182,BL182+1)," ","♦",LEN(LEFT(BN182,BL182+1))-LEN(SUBSTITUTE(LEFT(BN182,BL182+1)," ",""))))),LEFT(BN182,IFERROR(FIND(" ",BN182)-1,LEN(BN182))))))</f>
        <v/>
      </c>
      <c r="BN183" s="2961" t="str">
        <f t="shared" si="84"/>
        <v/>
      </c>
      <c r="BO183" s="2975"/>
      <c r="BP183" s="2969"/>
      <c r="BQ183" s="2969"/>
      <c r="BR183" s="3"/>
      <c r="BS183" s="336"/>
      <c r="BV183" s="25"/>
      <c r="BW183" s="162"/>
      <c r="BY183" s="10">
        <v>1</v>
      </c>
    </row>
    <row r="184" spans="1:77"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176">
        <f t="array" ref="AR184">SUMPRODUCT(LEN(AS184:AY184))</f>
        <v>0</v>
      </c>
      <c r="AS184" s="177"/>
      <c r="AT184" s="178"/>
      <c r="AU184" s="178"/>
      <c r="AV184" s="178"/>
      <c r="AW184" s="178"/>
      <c r="AX184" s="178"/>
      <c r="AY184" s="179"/>
      <c r="AZ184" s="3"/>
      <c r="BD184" s="2969"/>
      <c r="BF184" s="2946" t="str">
        <f t="shared" si="78"/>
        <v/>
      </c>
      <c r="BG184" s="2950" t="str">
        <f t="shared" si="79"/>
        <v/>
      </c>
      <c r="BH184" s="2951" t="str">
        <f>IF(LEN(TRIM(BM184))&gt;0,MAX(BH29:BH183)+1,"")</f>
        <v/>
      </c>
      <c r="BI184" s="2906" t="str">
        <f>IFERROR(INDEX(BM30:BM299,MATCH(ROW()-ROW(BM30)+1,BH30:BH299,0)),"")</f>
        <v/>
      </c>
      <c r="BJ184" s="336"/>
      <c r="BL184" s="2963"/>
      <c r="BM184" s="2961" t="str">
        <f>IF(OR(BN183="",BL182=""),"",IF(LEN(BN183)&lt;=BL182,BN183,IFERROR(LEFT(BN183,FIND("♦",SUBSTITUTE(LEFT(BN183,BL182+1)," ","♦",LEN(LEFT(BN183,BL182+1))-LEN(SUBSTITUTE(LEFT(BN183,BL182+1)," ",""))))),LEFT(BN183,IFERROR(FIND(" ",BN183)-1,LEN(BN183))))))</f>
        <v/>
      </c>
      <c r="BN184" s="2961" t="str">
        <f t="shared" si="84"/>
        <v/>
      </c>
      <c r="BO184" s="2975"/>
      <c r="BP184" s="2969"/>
      <c r="BQ184" s="2969"/>
      <c r="BR184" s="3"/>
      <c r="BS184" s="2596" t="s">
        <v>4036</v>
      </c>
      <c r="BV184" s="25"/>
      <c r="BW184" s="162"/>
      <c r="BY184" s="10">
        <v>1</v>
      </c>
    </row>
    <row r="185" spans="1:77"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176">
        <f t="array" ref="AR185">SUMPRODUCT(LEN(AS185:AY185))</f>
        <v>0</v>
      </c>
      <c r="AS185" s="177"/>
      <c r="AT185" s="178"/>
      <c r="AU185" s="178"/>
      <c r="AV185" s="178"/>
      <c r="AW185" s="178"/>
      <c r="AX185" s="178"/>
      <c r="AY185" s="179"/>
      <c r="AZ185" s="3"/>
      <c r="BD185" s="2969"/>
      <c r="BF185" s="2946" t="str">
        <f t="shared" si="78"/>
        <v/>
      </c>
      <c r="BG185" s="2950" t="str">
        <f t="shared" si="79"/>
        <v/>
      </c>
      <c r="BH185" s="2951" t="str">
        <f>IF(LEN(TRIM(BM185))&gt;0,MAX(BH29:BH184)+1,"")</f>
        <v/>
      </c>
      <c r="BI185" s="2906" t="str">
        <f>IFERROR(INDEX(BM30:BM299,MATCH(ROW()-ROW(BM30)+1,BH30:BH299,0)),"")</f>
        <v/>
      </c>
      <c r="BJ185" s="336"/>
      <c r="BL185" s="2964"/>
      <c r="BM185" s="2961" t="str">
        <f>IF(OR(BN184="",BL182=""),"",IF(LEN(BN184)&lt;=BL182,BN184,IFERROR(LEFT(BN184,FIND("♦",SUBSTITUTE(LEFT(BN184,BL182+1)," ","♦",LEN(LEFT(BN184,BL182+1))-LEN(SUBSTITUTE(LEFT(BN184,BL182+1)," ",""))))),LEFT(BN184,IFERROR(FIND(" ",BN184)-1,LEN(BN184))))))</f>
        <v/>
      </c>
      <c r="BN185" s="2961" t="str">
        <f t="shared" si="84"/>
        <v/>
      </c>
      <c r="BO185" s="2975"/>
      <c r="BP185" s="2969"/>
      <c r="BQ185" s="2969"/>
      <c r="BR185" s="3"/>
      <c r="BS185" s="232" t="s">
        <v>4043</v>
      </c>
      <c r="BT185" s="97"/>
      <c r="BU185" s="97"/>
      <c r="BV185" s="97"/>
      <c r="BW185" s="2550"/>
      <c r="BY185" s="10">
        <v>1</v>
      </c>
    </row>
    <row r="186" spans="1:77"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176">
        <f t="array" ref="AR186">SUMPRODUCT(LEN(AS186:AY186))</f>
        <v>0</v>
      </c>
      <c r="AS186" s="177"/>
      <c r="AT186" s="178"/>
      <c r="AU186" s="178"/>
      <c r="AV186" s="178"/>
      <c r="AW186" s="178"/>
      <c r="AX186" s="178"/>
      <c r="AY186" s="179"/>
      <c r="AZ186" s="3"/>
      <c r="BD186" s="2969"/>
      <c r="BF186" s="2946" t="str">
        <f t="shared" si="78"/>
        <v/>
      </c>
      <c r="BG186" s="2950" t="str">
        <f t="shared" si="79"/>
        <v/>
      </c>
      <c r="BH186" s="2951" t="str">
        <f>IF(LEN(TRIM(BM186))&gt;0,MAX(BH29:BH185)+1,"")</f>
        <v/>
      </c>
      <c r="BI186" s="2906" t="str">
        <f>IFERROR(INDEX(BM30:BM299,MATCH(ROW()-ROW(BM30)+1,BH30:BH299,0)),"")</f>
        <v/>
      </c>
      <c r="BJ186" s="336"/>
      <c r="BL186" s="2370" t="str">
        <f>(SUBSTITUTE(SUBSTITUTE(BD56,CHAR(13)&amp;CHAR(10)," "),CHAR(10)," "))</f>
        <v/>
      </c>
      <c r="BM186" s="2907" t="str">
        <f>IF(OR(BL187="",BL188=""),"",IF(LEN(BL187)&lt;=BL188,BL187,IFERROR(LEFT(BL187,FIND("♦",SUBSTITUTE(LEFT(BL187,BL188+1)," ","♦",LEN(LEFT(BL187,BL188+1))-LEN(SUBSTITUTE(LEFT(BL187,BL188+1)," ",""))))),LEFT(BL187,IFERROR(FIND(" ",BL187)-1,LEN(BL187))))))</f>
        <v/>
      </c>
      <c r="BN186" s="2908" t="str">
        <f>IF(BM186="","",TRIM(RIGHT(BL187,LEN(BL187)-LEN(BM186))))</f>
        <v/>
      </c>
      <c r="BO186" s="2952" t="str">
        <f>BE56</f>
        <v xml:space="preserve"> ◄ ligne 56</v>
      </c>
      <c r="BP186" s="2969"/>
      <c r="BQ186" s="2969"/>
      <c r="BR186" s="3"/>
      <c r="BS186" s="232" t="e" cm="1">
        <f t="array" ref="BS186">- La veille : faire tremper les haricots.</f>
        <v>#NAME?</v>
      </c>
      <c r="BT186" s="97" t="str">
        <f ca="1">_xlfn.FORMULATEXT(BS186)</f>
        <v>=- La veille : faire tremper les haricots.</v>
      </c>
      <c r="BU186" s="97"/>
      <c r="BV186" s="97"/>
      <c r="BW186" s="2550"/>
      <c r="BY186" s="10">
        <v>1</v>
      </c>
    </row>
    <row r="187" spans="1:77"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176">
        <f t="array" ref="AR187">SUMPRODUCT(LEN(AS187:AY187))</f>
        <v>0</v>
      </c>
      <c r="AS187" s="177"/>
      <c r="AT187" s="178"/>
      <c r="AU187" s="178"/>
      <c r="AV187" s="178"/>
      <c r="AW187" s="178"/>
      <c r="AX187" s="178"/>
      <c r="AY187" s="179"/>
      <c r="AZ187" s="3"/>
      <c r="BD187" s="2969"/>
      <c r="BF187" s="2946" t="str">
        <f t="shared" si="78"/>
        <v/>
      </c>
      <c r="BG187" s="2950" t="str">
        <f t="shared" si="79"/>
        <v/>
      </c>
      <c r="BH187" s="2951" t="str">
        <f>IF(LEN(TRIM(BM187))&gt;0,MAX(BH29:BH186)+1,"")</f>
        <v/>
      </c>
      <c r="BI187" s="2906" t="str">
        <f>IFERROR(INDEX(BM30:BM299,MATCH(ROW()-ROW(BM30)+1,BH30:BH299,0)),"")</f>
        <v/>
      </c>
      <c r="BJ187" s="336"/>
      <c r="BL187" s="2907" t="str">
        <f>TRIM(SUBSTITUTE(SUBSTITUTE(SUBSTITUTE(SUBSTITUTE(IF(OR(LEFT(BL186,1)="-",LEFT(BL186,1)="="),MID(BL186,2,9999),BL186),CHAR(160)," "),","," "),";"," "),"."," "))</f>
        <v/>
      </c>
      <c r="BM187" s="2908" t="str">
        <f>IF(OR(BN186="",BL188=""),"",IF(LEN(BN186)&lt;=BL188,BN186,IFERROR(LEFT(BN186,FIND("♦",SUBSTITUTE(LEFT(BN186,BL188+1)," ","♦",LEN(LEFT(BN186,BL188+1))-LEN(SUBSTITUTE(LEFT(BN186,BL188+1)," ",""))))),LEFT(BN186,IFERROR(FIND(" ",BN186)-1,LEN(BN186))))))</f>
        <v/>
      </c>
      <c r="BN187" s="2908" t="str">
        <f>IF(BM187="","",TRIM(RIGHT(BN186,LEN(BN186)-LEN(BM187))))</f>
        <v/>
      </c>
      <c r="BO187" s="2974"/>
      <c r="BP187" s="2969"/>
      <c r="BQ187" s="2969"/>
      <c r="BR187" s="3"/>
      <c r="BS187" s="232" t="s">
        <v>4044</v>
      </c>
      <c r="BT187" s="97"/>
      <c r="BU187" s="97"/>
      <c r="BV187" s="97"/>
      <c r="BW187" s="2550"/>
      <c r="BY187" s="10">
        <v>1</v>
      </c>
    </row>
    <row r="188" spans="1:77"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176">
        <f t="array" ref="AR188">SUMPRODUCT(LEN(AS188:AY188))</f>
        <v>0</v>
      </c>
      <c r="AS188" s="177"/>
      <c r="AT188" s="178"/>
      <c r="AU188" s="178"/>
      <c r="AV188" s="178"/>
      <c r="AW188" s="178"/>
      <c r="AX188" s="178"/>
      <c r="AY188" s="179"/>
      <c r="AZ188" s="3"/>
      <c r="BD188" s="2969"/>
      <c r="BF188" s="2946" t="str">
        <f t="shared" si="78"/>
        <v/>
      </c>
      <c r="BG188" s="2950" t="str">
        <f t="shared" si="79"/>
        <v/>
      </c>
      <c r="BH188" s="2951" t="str">
        <f>IF(LEN(TRIM(BM188))&gt;0,MAX(BH29:BH187)+1,"")</f>
        <v/>
      </c>
      <c r="BI188" s="2906" t="str">
        <f>IFERROR(INDEX(BM30:BM299,MATCH(ROW()-ROW(BM30)+1,BH30:BH299,0)),"")</f>
        <v/>
      </c>
      <c r="BJ188" s="336"/>
      <c r="BL188" s="2909">
        <f>BI17</f>
        <v>100</v>
      </c>
      <c r="BM188" s="2908" t="str">
        <f>IF(OR(BN187="",BL188=""),"",IF(LEN(BN187)&lt;=BL188,BN187,IFERROR(LEFT(BN187,FIND("♦",SUBSTITUTE(LEFT(BN187,BL188+1)," ","♦",LEN(LEFT(BN187,BL188+1))-LEN(SUBSTITUTE(LEFT(BN187,BL188+1)," ",""))))),LEFT(BN187,IFERROR(FIND(" ",BN187)-1,LEN(BN187))))))</f>
        <v/>
      </c>
      <c r="BN188" s="2908" t="str">
        <f t="shared" ref="BN188:BN191" si="85">IF(BM188="","",TRIM(RIGHT(BN187,LEN(BN187)-LEN(BM188))))</f>
        <v/>
      </c>
      <c r="BO188" s="2974"/>
      <c r="BP188" s="2969"/>
      <c r="BQ188" s="2969"/>
      <c r="BR188" s="3"/>
      <c r="BS188" s="2335" t="s">
        <v>3616</v>
      </c>
      <c r="BT188" s="2336"/>
      <c r="BU188" s="2336"/>
      <c r="BV188" s="25"/>
      <c r="BW188" s="162"/>
      <c r="BY188" s="10">
        <v>1</v>
      </c>
    </row>
    <row r="189" spans="1:77"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176">
        <f t="array" ref="AR189">SUMPRODUCT(LEN(AS189:AY189))</f>
        <v>0</v>
      </c>
      <c r="AS189" s="177"/>
      <c r="AT189" s="178"/>
      <c r="AU189" s="178"/>
      <c r="AV189" s="178"/>
      <c r="AW189" s="178"/>
      <c r="AX189" s="178"/>
      <c r="AY189" s="179"/>
      <c r="AZ189" s="3"/>
      <c r="BD189" s="2969"/>
      <c r="BF189" s="2946" t="str">
        <f t="shared" si="78"/>
        <v/>
      </c>
      <c r="BG189" s="2950" t="str">
        <f t="shared" si="79"/>
        <v/>
      </c>
      <c r="BH189" s="2951" t="str">
        <f>IF(LEN(TRIM(BM189))&gt;0,MAX(BH29:BH188)+1,"")</f>
        <v/>
      </c>
      <c r="BI189" s="2906" t="str">
        <f>IFERROR(INDEX(BM30:BM299,MATCH(ROW()-ROW(BM30)+1,BH30:BH299,0)),"")</f>
        <v/>
      </c>
      <c r="BJ189" s="336"/>
      <c r="BL189" s="2907"/>
      <c r="BM189" s="2908" t="str">
        <f>IF(OR(BN188="",BL188=""),"",IF(LEN(BN188)&lt;=BL188,BN188,IFERROR(LEFT(BN188,FIND("♦",SUBSTITUTE(LEFT(BN188,BL188+1)," ","♦",LEN(LEFT(BN188,BL188+1))-LEN(SUBSTITUTE(LEFT(BN188,BL188+1)," ",""))))),LEFT(BN188,IFERROR(FIND(" ",BN188)-1,LEN(BN188))))))</f>
        <v/>
      </c>
      <c r="BN189" s="2908" t="str">
        <f t="shared" si="85"/>
        <v/>
      </c>
      <c r="BO189" s="2974"/>
      <c r="BP189" s="2969"/>
      <c r="BQ189" s="2969"/>
      <c r="BR189" s="3"/>
      <c r="BS189" s="4955" t="s">
        <v>3793</v>
      </c>
      <c r="BT189" s="2337" t="s">
        <v>3794</v>
      </c>
      <c r="BU189" s="2378"/>
      <c r="BV189" s="25"/>
      <c r="BW189" s="162"/>
      <c r="BY189" s="10">
        <v>1</v>
      </c>
    </row>
    <row r="190" spans="1:77"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176">
        <f t="array" ref="AR190">SUMPRODUCT(LEN(AS190:AY190))</f>
        <v>0</v>
      </c>
      <c r="AS190" s="177"/>
      <c r="AT190" s="178"/>
      <c r="AU190" s="178"/>
      <c r="AV190" s="178"/>
      <c r="AW190" s="178"/>
      <c r="AX190" s="178"/>
      <c r="AY190" s="179"/>
      <c r="AZ190" s="3"/>
      <c r="BD190" s="2969"/>
      <c r="BF190" s="2946" t="str">
        <f t="shared" si="78"/>
        <v/>
      </c>
      <c r="BG190" s="2950" t="str">
        <f t="shared" si="79"/>
        <v/>
      </c>
      <c r="BH190" s="2951" t="str">
        <f>IF(LEN(TRIM(BM190))&gt;0,MAX(BH29:BH189)+1,"")</f>
        <v/>
      </c>
      <c r="BI190" s="2906" t="str">
        <f>IFERROR(INDEX(BM30:BM299,MATCH(ROW()-ROW(BM30)+1,BH30:BH299,0)),"")</f>
        <v/>
      </c>
      <c r="BJ190" s="336"/>
      <c r="BL190" s="2958"/>
      <c r="BM190" s="2908" t="str">
        <f>IF(OR(BN189="",BL188=""),"",IF(LEN(BN189)&lt;=BL188,BN189,IFERROR(LEFT(BN189,FIND("♦",SUBSTITUTE(LEFT(BN189,BL188+1)," ","♦",LEN(LEFT(BN189,BL188+1))-LEN(SUBSTITUTE(LEFT(BN189,BL188+1)," ",""))))),LEFT(BN189,IFERROR(FIND(" ",BN189)-1,LEN(BN189))))))</f>
        <v/>
      </c>
      <c r="BN190" s="2908" t="str">
        <f t="shared" si="85"/>
        <v/>
      </c>
      <c r="BO190" s="2974"/>
      <c r="BP190" s="2969"/>
      <c r="BQ190" s="2969"/>
      <c r="BR190" s="3"/>
      <c r="BS190" s="4955"/>
      <c r="BT190" s="2337" t="s">
        <v>3795</v>
      </c>
      <c r="BU190" s="2378"/>
      <c r="BV190" s="25"/>
      <c r="BW190" s="162"/>
      <c r="BY190" s="10">
        <v>1</v>
      </c>
    </row>
    <row r="191" spans="1:77"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176">
        <f t="array" ref="AR191">SUMPRODUCT(LEN(AS191:AY191))</f>
        <v>0</v>
      </c>
      <c r="AS191" s="177"/>
      <c r="AT191" s="178"/>
      <c r="AU191" s="178"/>
      <c r="AV191" s="178"/>
      <c r="AW191" s="178"/>
      <c r="AX191" s="178"/>
      <c r="AY191" s="179"/>
      <c r="AZ191" s="3"/>
      <c r="BD191" s="2969"/>
      <c r="BF191" s="2946" t="str">
        <f t="shared" si="78"/>
        <v/>
      </c>
      <c r="BG191" s="2950" t="str">
        <f t="shared" si="79"/>
        <v/>
      </c>
      <c r="BH191" s="2951" t="str">
        <f>IF(LEN(TRIM(BM191))&gt;0,MAX(BH29:BH190)+1,"")</f>
        <v/>
      </c>
      <c r="BI191" s="2906" t="str">
        <f>IFERROR(INDEX(BM30:BM299,MATCH(ROW()-ROW(BM30)+1,BH30:BH299,0)),"")</f>
        <v/>
      </c>
      <c r="BJ191" s="336"/>
      <c r="BL191" s="2959"/>
      <c r="BM191" s="2908" t="str">
        <f>IF(OR(BN190="",BL188=""),"",IF(LEN(BN190)&lt;=BL188,BN190,IFERROR(LEFT(BN190,FIND("♦",SUBSTITUTE(LEFT(BN190,BL188+1)," ","♦",LEN(LEFT(BN190,BL188+1))-LEN(SUBSTITUTE(LEFT(BN190,BL188+1)," ",""))))),LEFT(BN190,IFERROR(FIND(" ",BN190)-1,LEN(BN190))))))</f>
        <v/>
      </c>
      <c r="BN191" s="2908" t="str">
        <f t="shared" si="85"/>
        <v/>
      </c>
      <c r="BO191" s="2974"/>
      <c r="BP191" s="2969"/>
      <c r="BQ191" s="2969"/>
      <c r="BR191" s="3"/>
      <c r="BS191" s="4955"/>
      <c r="BT191" s="2337" t="s">
        <v>3796</v>
      </c>
      <c r="BU191" s="2378"/>
      <c r="BV191" s="25"/>
      <c r="BW191" s="162"/>
      <c r="BY191" s="10">
        <v>1</v>
      </c>
    </row>
    <row r="192" spans="1:77"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176">
        <f t="array" ref="AR192">SUMPRODUCT(LEN(AS192:AY192))</f>
        <v>0</v>
      </c>
      <c r="AS192" s="177"/>
      <c r="AT192" s="178"/>
      <c r="AU192" s="178"/>
      <c r="AV192" s="178"/>
      <c r="AW192" s="178"/>
      <c r="AX192" s="178"/>
      <c r="AY192" s="179"/>
      <c r="AZ192" s="3"/>
      <c r="BD192" s="2969"/>
      <c r="BF192" s="2946" t="str">
        <f t="shared" si="78"/>
        <v/>
      </c>
      <c r="BG192" s="2950" t="str">
        <f t="shared" si="79"/>
        <v/>
      </c>
      <c r="BH192" s="2951" t="str">
        <f>IF(LEN(TRIM(BM192))&gt;0,MAX(BH29:BH191)+1,"")</f>
        <v/>
      </c>
      <c r="BI192" s="2906" t="str">
        <f>IFERROR(INDEX(BM30:BM299,MATCH(ROW()-ROW(BM30)+1,BH30:BH299,0)),"")</f>
        <v/>
      </c>
      <c r="BJ192" s="336"/>
      <c r="BL192" s="2370" t="str">
        <f>(SUBSTITUTE(SUBSTITUTE(BD57,CHAR(13)&amp;CHAR(10)," "),CHAR(10)," "))</f>
        <v/>
      </c>
      <c r="BM192" s="2960" t="str">
        <f>IF(OR(BL193="",BL194=""),"",IF(LEN(BL193)&lt;=BL194,BL193,IFERROR(LEFT(BL193,FIND("♦",SUBSTITUTE(LEFT(BL193,BL194+1)," ","♦",LEN(LEFT(BL193,BL194+1))-LEN(SUBSTITUTE(LEFT(BL193,BL194+1)," ",""))))),LEFT(BL193,IFERROR(FIND(" ",BL193)-1,LEN(BL193))))))</f>
        <v/>
      </c>
      <c r="BN192" s="2961" t="str">
        <f>IF(BM192="","",TRIM(RIGHT(BL193,LEN(BL193)-LEN(BM192))))</f>
        <v/>
      </c>
      <c r="BO192" s="2952" t="str">
        <f>BE57</f>
        <v xml:space="preserve"> ◄ ligne 57</v>
      </c>
      <c r="BP192" s="2969"/>
      <c r="BQ192" s="2969"/>
      <c r="BR192" s="3"/>
      <c r="BS192" s="4955"/>
      <c r="BT192" s="4956" t="s">
        <v>3797</v>
      </c>
      <c r="BU192" s="4956"/>
      <c r="BV192" s="25"/>
      <c r="BW192" s="162"/>
      <c r="BY192" s="10">
        <v>1</v>
      </c>
    </row>
    <row r="193" spans="1:77"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176">
        <f t="array" ref="AR193">SUMPRODUCT(LEN(AS193:AY193))</f>
        <v>0</v>
      </c>
      <c r="AS193" s="177"/>
      <c r="AT193" s="178"/>
      <c r="AU193" s="178"/>
      <c r="AV193" s="178"/>
      <c r="AW193" s="178"/>
      <c r="AX193" s="178"/>
      <c r="AY193" s="179"/>
      <c r="AZ193" s="3"/>
      <c r="BD193" s="2969"/>
      <c r="BF193" s="2946" t="str">
        <f t="shared" si="78"/>
        <v/>
      </c>
      <c r="BG193" s="2950" t="str">
        <f t="shared" si="79"/>
        <v/>
      </c>
      <c r="BH193" s="2951" t="str">
        <f>IF(LEN(TRIM(BM193))&gt;0,MAX(BH29:BH192)+1,"")</f>
        <v/>
      </c>
      <c r="BI193" s="2906" t="str">
        <f>IFERROR(INDEX(BM30:BM299,MATCH(ROW()-ROW(BM30)+1,BH30:BH299,0)),"")</f>
        <v/>
      </c>
      <c r="BJ193" s="336"/>
      <c r="BL193" s="2960" t="str">
        <f>TRIM(SUBSTITUTE(SUBSTITUTE(SUBSTITUTE(SUBSTITUTE(IF(OR(LEFT(BL192,1)="-",LEFT(BL192,1)="="),MID(BL192,2,9999),BL192),CHAR(160)," "),","," "),";"," "),"."," "))</f>
        <v/>
      </c>
      <c r="BM193" s="2961" t="str">
        <f>IF(OR(BN192="",BL194=""),"",IF(LEN(BN192)&lt;=BL194,BN192,IFERROR(LEFT(BN192,FIND("♦",SUBSTITUTE(LEFT(BN192,BL194+1)," ","♦",LEN(LEFT(BN192,BL194+1))-LEN(SUBSTITUTE(LEFT(BN192,BL194+1)," ",""))))),LEFT(BN192,IFERROR(FIND(" ",BN192)-1,LEN(BN192))))))</f>
        <v/>
      </c>
      <c r="BN193" s="2961" t="str">
        <f>IF(BM193="","",TRIM(RIGHT(BN192,LEN(BN192)-LEN(BM193))))</f>
        <v/>
      </c>
      <c r="BO193" s="2975"/>
      <c r="BP193" s="2969"/>
      <c r="BQ193" s="2969"/>
      <c r="BR193" s="3"/>
      <c r="BS193" s="4955"/>
      <c r="BT193" s="4956"/>
      <c r="BU193" s="4956"/>
      <c r="BV193" s="25"/>
      <c r="BW193" s="162"/>
      <c r="BY193" s="10">
        <v>1</v>
      </c>
    </row>
    <row r="194" spans="1:77"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176">
        <f t="array" ref="AR194">SUMPRODUCT(LEN(AS194:AY194))</f>
        <v>0</v>
      </c>
      <c r="AS194" s="177"/>
      <c r="AT194" s="178"/>
      <c r="AU194" s="178"/>
      <c r="AV194" s="178"/>
      <c r="AW194" s="178"/>
      <c r="AX194" s="178"/>
      <c r="AY194" s="179"/>
      <c r="AZ194" s="3"/>
      <c r="BD194" s="2969"/>
      <c r="BF194" s="2946" t="str">
        <f t="shared" si="78"/>
        <v/>
      </c>
      <c r="BG194" s="2950" t="str">
        <f t="shared" si="79"/>
        <v/>
      </c>
      <c r="BH194" s="2951" t="str">
        <f>IF(LEN(TRIM(BM194))&gt;0,MAX(BH29:BH193)+1,"")</f>
        <v/>
      </c>
      <c r="BI194" s="2906" t="str">
        <f>IFERROR(INDEX(BM30:BM299,MATCH(ROW()-ROW(BM30)+1,BH30:BH299,0)),"")</f>
        <v/>
      </c>
      <c r="BJ194" s="336"/>
      <c r="BL194" s="2909">
        <f>BI17</f>
        <v>100</v>
      </c>
      <c r="BM194" s="2961" t="str">
        <f>IF(OR(BN193="",BL194=""),"",IF(LEN(BN193)&lt;=BL194,BN193,IFERROR(LEFT(BN193,FIND("♦",SUBSTITUTE(LEFT(BN193,BL194+1)," ","♦",LEN(LEFT(BN193,BL194+1))-LEN(SUBSTITUTE(LEFT(BN193,BL194+1)," ",""))))),LEFT(BN193,IFERROR(FIND(" ",BN193)-1,LEN(BN193))))))</f>
        <v/>
      </c>
      <c r="BN194" s="2961" t="str">
        <f t="shared" ref="BN194:BN197" si="86">IF(BM194="","",TRIM(RIGHT(BN193,LEN(BN193)-LEN(BM194))))</f>
        <v/>
      </c>
      <c r="BO194" s="2975"/>
      <c r="BP194" s="2969"/>
      <c r="BQ194" s="2969"/>
      <c r="BR194" s="3"/>
      <c r="BS194" s="4955"/>
      <c r="BT194" s="2338" t="s">
        <v>3798</v>
      </c>
      <c r="BU194" s="2378"/>
      <c r="BV194" s="2157"/>
      <c r="BW194" s="2408"/>
      <c r="BY194" s="10">
        <v>1</v>
      </c>
    </row>
    <row r="195" spans="1:77"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176">
        <f t="array" ref="AR195">SUMPRODUCT(LEN(AS195:AY195))</f>
        <v>0</v>
      </c>
      <c r="AS195" s="177"/>
      <c r="AT195" s="178"/>
      <c r="AU195" s="178"/>
      <c r="AV195" s="178"/>
      <c r="AW195" s="178"/>
      <c r="AX195" s="178"/>
      <c r="AY195" s="179"/>
      <c r="AZ195" s="3"/>
      <c r="BD195" s="2969"/>
      <c r="BF195" s="2946" t="str">
        <f t="shared" si="78"/>
        <v/>
      </c>
      <c r="BG195" s="2950" t="str">
        <f t="shared" si="79"/>
        <v/>
      </c>
      <c r="BH195" s="2951" t="str">
        <f>IF(LEN(TRIM(BM195))&gt;0,MAX(BH29:BH194)+1,"")</f>
        <v/>
      </c>
      <c r="BI195" s="2906" t="str">
        <f>IFERROR(INDEX(BM30:BM299,MATCH(ROW()-ROW(BM30)+1,BH30:BH299,0)),"")</f>
        <v/>
      </c>
      <c r="BJ195" s="336"/>
      <c r="BL195" s="2960"/>
      <c r="BM195" s="2961" t="str">
        <f>IF(OR(BN194="",BL194=""),"",IF(LEN(BN194)&lt;=BL194,BN194,IFERROR(LEFT(BN194,FIND("♦",SUBSTITUTE(LEFT(BN194,BL194+1)," ","♦",LEN(LEFT(BN194,BL194+1))-LEN(SUBSTITUTE(LEFT(BN194,BL194+1)," ",""))))),LEFT(BN194,IFERROR(FIND(" ",BN194)-1,LEN(BN194))))))</f>
        <v/>
      </c>
      <c r="BN195" s="2961" t="str">
        <f t="shared" si="86"/>
        <v/>
      </c>
      <c r="BO195" s="2975"/>
      <c r="BP195" s="2969"/>
      <c r="BQ195" s="2969"/>
      <c r="BR195" s="3"/>
      <c r="BS195" s="4955"/>
      <c r="BT195" s="2338" t="s">
        <v>3799</v>
      </c>
      <c r="BU195" s="2379"/>
      <c r="BV195" s="2157"/>
      <c r="BW195" s="2408"/>
      <c r="BY195" s="10">
        <v>1</v>
      </c>
    </row>
    <row r="196" spans="1:77"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176">
        <f t="array" ref="AR196">SUMPRODUCT(LEN(AS196:AY196))</f>
        <v>0</v>
      </c>
      <c r="AS196" s="177"/>
      <c r="AT196" s="178"/>
      <c r="AU196" s="178"/>
      <c r="AV196" s="178"/>
      <c r="AW196" s="178"/>
      <c r="AX196" s="178"/>
      <c r="AY196" s="179"/>
      <c r="AZ196" s="3"/>
      <c r="BD196" s="2969"/>
      <c r="BF196" s="2946" t="str">
        <f t="shared" si="78"/>
        <v/>
      </c>
      <c r="BG196" s="2950" t="str">
        <f t="shared" si="79"/>
        <v/>
      </c>
      <c r="BH196" s="2951" t="str">
        <f>IF(LEN(TRIM(BM196))&gt;0,MAX(BH29:BH195)+1,"")</f>
        <v/>
      </c>
      <c r="BI196" s="2906" t="str">
        <f>IFERROR(INDEX(BM30:BM299,MATCH(ROW()-ROW(BM30)+1,BH30:BH299,0)),"")</f>
        <v/>
      </c>
      <c r="BJ196" s="336"/>
      <c r="BL196" s="2963"/>
      <c r="BM196" s="2961" t="str">
        <f>IF(OR(BN195="",BL194=""),"",IF(LEN(BN195)&lt;=BL194,BN195,IFERROR(LEFT(BN195,FIND("♦",SUBSTITUTE(LEFT(BN195,BL194+1)," ","♦",LEN(LEFT(BN195,BL194+1))-LEN(SUBSTITUTE(LEFT(BN195,BL194+1)," ",""))))),LEFT(BN195,IFERROR(FIND(" ",BN195)-1,LEN(BN195))))))</f>
        <v/>
      </c>
      <c r="BN196" s="2961" t="str">
        <f t="shared" si="86"/>
        <v/>
      </c>
      <c r="BO196" s="2975"/>
      <c r="BP196" s="2969"/>
      <c r="BQ196" s="2969"/>
      <c r="BR196" s="3"/>
      <c r="BS196" s="4955"/>
      <c r="BT196" s="2339" t="s">
        <v>3800</v>
      </c>
      <c r="BU196" s="2379"/>
      <c r="BV196" s="2157"/>
      <c r="BW196" s="2408"/>
      <c r="BY196" s="10">
        <v>1</v>
      </c>
    </row>
    <row r="197" spans="1:77"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176">
        <f t="array" ref="AR197">SUMPRODUCT(LEN(AS197:AY197))</f>
        <v>0</v>
      </c>
      <c r="AS197" s="177"/>
      <c r="AT197" s="178"/>
      <c r="AU197" s="178"/>
      <c r="AV197" s="178"/>
      <c r="AW197" s="178"/>
      <c r="AX197" s="178"/>
      <c r="AY197" s="179"/>
      <c r="AZ197" s="3"/>
      <c r="BD197" s="2969"/>
      <c r="BF197" s="2946" t="str">
        <f t="shared" si="78"/>
        <v/>
      </c>
      <c r="BG197" s="2950" t="str">
        <f t="shared" si="79"/>
        <v/>
      </c>
      <c r="BH197" s="2951" t="str">
        <f>IF(LEN(TRIM(BM197))&gt;0,MAX(BH29:BH196)+1,"")</f>
        <v/>
      </c>
      <c r="BI197" s="2906" t="str">
        <f>IFERROR(INDEX(BM30:BM299,MATCH(ROW()-ROW(BM30)+1,BH30:BH299,0)),"")</f>
        <v/>
      </c>
      <c r="BJ197" s="336"/>
      <c r="BL197" s="2964"/>
      <c r="BM197" s="2961" t="str">
        <f>IF(OR(BN196="",BL194=""),"",IF(LEN(BN196)&lt;=BL194,BN196,IFERROR(LEFT(BN196,FIND("♦",SUBSTITUTE(LEFT(BN196,BL194+1)," ","♦",LEN(LEFT(BN196,BL194+1))-LEN(SUBSTITUTE(LEFT(BN196,BL194+1)," ",""))))),LEFT(BN196,IFERROR(FIND(" ",BN196)-1,LEN(BN196))))))</f>
        <v/>
      </c>
      <c r="BN197" s="2961" t="str">
        <f t="shared" si="86"/>
        <v/>
      </c>
      <c r="BO197" s="2975"/>
      <c r="BP197" s="2969"/>
      <c r="BQ197" s="2969"/>
      <c r="BR197" s="3"/>
      <c r="BS197" s="4955"/>
      <c r="BT197" s="2339" t="s">
        <v>3801</v>
      </c>
      <c r="BU197" s="2378"/>
      <c r="BV197" s="2157"/>
      <c r="BW197" s="2408"/>
      <c r="BY197" s="10">
        <v>1</v>
      </c>
    </row>
    <row r="198" spans="1:77"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176">
        <f t="array" ref="AR198">SUMPRODUCT(LEN(AS198:AY198))</f>
        <v>0</v>
      </c>
      <c r="AS198" s="177"/>
      <c r="AT198" s="178"/>
      <c r="AU198" s="178"/>
      <c r="AV198" s="178"/>
      <c r="AW198" s="178"/>
      <c r="AX198" s="178"/>
      <c r="AY198" s="179"/>
      <c r="AZ198" s="3"/>
      <c r="BD198" s="2969"/>
      <c r="BF198" s="2946" t="str">
        <f t="shared" si="78"/>
        <v/>
      </c>
      <c r="BG198" s="2950" t="str">
        <f t="shared" si="79"/>
        <v/>
      </c>
      <c r="BH198" s="2951" t="str">
        <f>IF(LEN(TRIM(BM198))&gt;0,MAX(BH29:BH197)+1,"")</f>
        <v/>
      </c>
      <c r="BI198" s="2906" t="str">
        <f>IFERROR(INDEX(BM30:BM299,MATCH(ROW()-ROW(BM30)+1,BH30:BH299,0)),"")</f>
        <v/>
      </c>
      <c r="BJ198" s="336"/>
      <c r="BL198" s="2370" t="str">
        <f>(SUBSTITUTE(SUBSTITUTE(BD58,CHAR(13)&amp;CHAR(10)," "),CHAR(10)," "))</f>
        <v/>
      </c>
      <c r="BM198" s="2907" t="str">
        <f>IF(OR(BL199="",BL200=""),"",IF(LEN(BL199)&lt;=BL200,BL199,IFERROR(LEFT(BL199,FIND("♦",SUBSTITUTE(LEFT(BL199,BL200+1)," ","♦",LEN(LEFT(BL199,BL200+1))-LEN(SUBSTITUTE(LEFT(BL199,BL200+1)," ",""))))),LEFT(BL199,IFERROR(FIND(" ",BL199)-1,LEN(BL199))))))</f>
        <v/>
      </c>
      <c r="BN198" s="2908" t="str">
        <f>IF(BM198="","",TRIM(RIGHT(BL199,LEN(BL199)-LEN(BM198))))</f>
        <v/>
      </c>
      <c r="BO198" s="2952" t="str">
        <f>BE58</f>
        <v xml:space="preserve"> ◄ ligne 58</v>
      </c>
      <c r="BP198" s="2969"/>
      <c r="BQ198" s="2969"/>
      <c r="BR198" s="3"/>
      <c r="BS198" s="4955"/>
      <c r="BT198" s="2340" t="s">
        <v>3802</v>
      </c>
      <c r="BU198" s="2378"/>
      <c r="BV198" s="2157"/>
      <c r="BW198" s="2408"/>
      <c r="BY198" s="10">
        <v>1</v>
      </c>
    </row>
    <row r="199" spans="1:77"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176">
        <f t="array" ref="AR199">SUMPRODUCT(LEN(AS199:AY199))</f>
        <v>0</v>
      </c>
      <c r="AS199" s="177"/>
      <c r="AT199" s="178"/>
      <c r="AU199" s="178"/>
      <c r="AV199" s="178"/>
      <c r="AW199" s="178"/>
      <c r="AX199" s="178"/>
      <c r="AY199" s="179"/>
      <c r="AZ199" s="3"/>
      <c r="BD199" s="2969"/>
      <c r="BF199" s="2946" t="str">
        <f t="shared" si="78"/>
        <v/>
      </c>
      <c r="BG199" s="2950" t="str">
        <f t="shared" si="79"/>
        <v/>
      </c>
      <c r="BH199" s="2951" t="str">
        <f>IF(LEN(TRIM(BM199))&gt;0,MAX(BH29:BH198)+1,"")</f>
        <v/>
      </c>
      <c r="BI199" s="2906" t="str">
        <f>IFERROR(INDEX(BM30:BM299,MATCH(ROW()-ROW(BM30)+1,BH30:BH299,0)),"")</f>
        <v/>
      </c>
      <c r="BJ199" s="336"/>
      <c r="BL199" s="2907" t="str">
        <f>TRIM(SUBSTITUTE(SUBSTITUTE(SUBSTITUTE(SUBSTITUTE(IF(OR(LEFT(BL198,1)="-",LEFT(BL198,1)="="),MID(BL198,2,9999),BL198),CHAR(160)," "),","," "),";"," "),"."," "))</f>
        <v/>
      </c>
      <c r="BM199" s="2908" t="str">
        <f>IF(OR(BN198="",BL200=""),"",IF(LEN(BN198)&lt;=BL200,BN198,IFERROR(LEFT(BN198,FIND("♦",SUBSTITUTE(LEFT(BN198,BL200+1)," ","♦",LEN(LEFT(BN198,BL200+1))-LEN(SUBSTITUTE(LEFT(BN198,BL200+1)," ",""))))),LEFT(BN198,IFERROR(FIND(" ",BN198)-1,LEN(BN198))))))</f>
        <v/>
      </c>
      <c r="BN199" s="2908" t="str">
        <f>IF(BM199="","",TRIM(RIGHT(BN198,LEN(BN198)-LEN(BM199))))</f>
        <v/>
      </c>
      <c r="BO199" s="2974"/>
      <c r="BP199" s="2969"/>
      <c r="BQ199" s="2969"/>
      <c r="BR199" s="3"/>
      <c r="BS199" s="4955"/>
      <c r="BT199" s="2340" t="s">
        <v>3803</v>
      </c>
      <c r="BU199" s="2378"/>
      <c r="BV199" s="2157"/>
      <c r="BW199" s="2408"/>
      <c r="BY199" s="10">
        <v>1</v>
      </c>
    </row>
    <row r="200" spans="1:77"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176">
        <f t="array" ref="AR200">SUMPRODUCT(LEN(AS200:AY200))</f>
        <v>0</v>
      </c>
      <c r="AS200" s="177"/>
      <c r="AT200" s="178"/>
      <c r="AU200" s="178"/>
      <c r="AV200" s="178"/>
      <c r="AW200" s="178"/>
      <c r="AX200" s="178"/>
      <c r="AY200" s="179"/>
      <c r="AZ200" s="3"/>
      <c r="BD200" s="2969"/>
      <c r="BF200" s="2946" t="str">
        <f t="shared" si="78"/>
        <v/>
      </c>
      <c r="BG200" s="2950" t="str">
        <f t="shared" si="79"/>
        <v/>
      </c>
      <c r="BH200" s="2951" t="str">
        <f>IF(LEN(TRIM(BM200))&gt;0,MAX(BH29:BH199)+1,"")</f>
        <v/>
      </c>
      <c r="BI200" s="2906" t="str">
        <f>IFERROR(INDEX(BM30:BM299,MATCH(ROW()-ROW(BM30)+1,BH30:BH299,0)),"")</f>
        <v/>
      </c>
      <c r="BJ200" s="336"/>
      <c r="BL200" s="2909">
        <f>BI17</f>
        <v>100</v>
      </c>
      <c r="BM200" s="2908" t="str">
        <f>IF(OR(BN199="",BL200=""),"",IF(LEN(BN199)&lt;=BL200,BN199,IFERROR(LEFT(BN199,FIND("♦",SUBSTITUTE(LEFT(BN199,BL200+1)," ","♦",LEN(LEFT(BN199,BL200+1))-LEN(SUBSTITUTE(LEFT(BN199,BL200+1)," ",""))))),LEFT(BN199,IFERROR(FIND(" ",BN199)-1,LEN(BN199))))))</f>
        <v/>
      </c>
      <c r="BN200" s="2908" t="str">
        <f t="shared" ref="BN200:BN203" si="87">IF(BM200="","",TRIM(RIGHT(BN199,LEN(BN199)-LEN(BM200))))</f>
        <v/>
      </c>
      <c r="BO200" s="2974"/>
      <c r="BP200" s="2969"/>
      <c r="BQ200" s="2969"/>
      <c r="BR200" s="3"/>
      <c r="BS200" s="4955"/>
      <c r="BT200" s="2341"/>
      <c r="BU200" s="2378"/>
      <c r="BV200" s="2157"/>
      <c r="BW200" s="2408"/>
      <c r="BY200" s="10">
        <v>1</v>
      </c>
    </row>
    <row r="201" spans="1:77"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176">
        <f t="array" ref="AR201">SUMPRODUCT(LEN(AS201:AY201))</f>
        <v>0</v>
      </c>
      <c r="AS201" s="177"/>
      <c r="AT201" s="178"/>
      <c r="AU201" s="178"/>
      <c r="AV201" s="178"/>
      <c r="AW201" s="178"/>
      <c r="AX201" s="178"/>
      <c r="AY201" s="179"/>
      <c r="AZ201" s="3"/>
      <c r="BD201" s="2969"/>
      <c r="BF201" s="2946" t="str">
        <f t="shared" si="78"/>
        <v/>
      </c>
      <c r="BG201" s="2950" t="str">
        <f t="shared" si="79"/>
        <v/>
      </c>
      <c r="BH201" s="2951" t="str">
        <f>IF(LEN(TRIM(BM201))&gt;0,MAX(BH29:BH200)+1,"")</f>
        <v/>
      </c>
      <c r="BI201" s="2906" t="str">
        <f>IFERROR(INDEX(BM30:BM299,MATCH(ROW()-ROW(BM30)+1,BH30:BH299,0)),"")</f>
        <v/>
      </c>
      <c r="BJ201" s="336"/>
      <c r="BL201" s="2907"/>
      <c r="BM201" s="2908" t="str">
        <f>IF(OR(BN200="",BL200=""),"",IF(LEN(BN200)&lt;=BL200,BN200,IFERROR(LEFT(BN200,FIND("♦",SUBSTITUTE(LEFT(BN200,BL200+1)," ","♦",LEN(LEFT(BN200,BL200+1))-LEN(SUBSTITUTE(LEFT(BN200,BL200+1)," ",""))))),LEFT(BN200,IFERROR(FIND(" ",BN200)-1,LEN(BN200))))))</f>
        <v/>
      </c>
      <c r="BN201" s="2908" t="str">
        <f t="shared" si="87"/>
        <v/>
      </c>
      <c r="BO201" s="2974"/>
      <c r="BP201" s="2969"/>
      <c r="BQ201" s="2969"/>
      <c r="BR201" s="3"/>
      <c r="BS201" s="2342" t="s">
        <v>3804</v>
      </c>
      <c r="BT201" s="2343"/>
      <c r="BU201" s="2343"/>
      <c r="BV201" s="2157"/>
      <c r="BW201" s="2408"/>
      <c r="BY201" s="10">
        <v>1</v>
      </c>
    </row>
    <row r="202" spans="1:77"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176">
        <f t="array" ref="AR202">SUMPRODUCT(LEN(AS202:AY202))</f>
        <v>0</v>
      </c>
      <c r="AS202" s="177"/>
      <c r="AT202" s="178"/>
      <c r="AU202" s="178"/>
      <c r="AV202" s="178"/>
      <c r="AW202" s="178"/>
      <c r="AX202" s="178"/>
      <c r="AY202" s="179"/>
      <c r="AZ202" s="3"/>
      <c r="BD202" s="2969"/>
      <c r="BF202" s="2946" t="str">
        <f t="shared" si="78"/>
        <v/>
      </c>
      <c r="BG202" s="2950" t="str">
        <f t="shared" si="79"/>
        <v/>
      </c>
      <c r="BH202" s="2951" t="str">
        <f>IF(LEN(TRIM(BM202))&gt;0,MAX(BH29:BH201)+1,"")</f>
        <v/>
      </c>
      <c r="BI202" s="2906" t="str">
        <f>IFERROR(INDEX(BM30:BM299,MATCH(ROW()-ROW(BM30)+1,BH30:BH299,0)),"")</f>
        <v/>
      </c>
      <c r="BJ202" s="336"/>
      <c r="BL202" s="2958"/>
      <c r="BM202" s="2908" t="str">
        <f>IF(OR(BN201="",BL200=""),"",IF(LEN(BN201)&lt;=BL200,BN201,IFERROR(LEFT(BN201,FIND("♦",SUBSTITUTE(LEFT(BN201,BL200+1)," ","♦",LEN(LEFT(BN201,BL200+1))-LEN(SUBSTITUTE(LEFT(BN201,BL200+1)," ",""))))),LEFT(BN201,IFERROR(FIND(" ",BN201)-1,LEN(BN201))))))</f>
        <v/>
      </c>
      <c r="BN202" s="2908" t="str">
        <f t="shared" si="87"/>
        <v/>
      </c>
      <c r="BO202" s="2974"/>
      <c r="BP202" s="2969"/>
      <c r="BQ202" s="2969"/>
      <c r="BR202" s="3"/>
      <c r="BS202" s="2344" t="s">
        <v>3805</v>
      </c>
      <c r="BT202" s="2336"/>
      <c r="BU202" s="2336"/>
      <c r="BV202" s="2157"/>
      <c r="BW202" s="2408"/>
      <c r="BY202" s="10">
        <v>1</v>
      </c>
    </row>
    <row r="203" spans="1:77"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176">
        <f t="array" ref="AR203">SUMPRODUCT(LEN(AS203:AY203))</f>
        <v>0</v>
      </c>
      <c r="AS203" s="177"/>
      <c r="AT203" s="178"/>
      <c r="AU203" s="178"/>
      <c r="AV203" s="178"/>
      <c r="AW203" s="178"/>
      <c r="AX203" s="178"/>
      <c r="AY203" s="179"/>
      <c r="AZ203" s="3"/>
      <c r="BD203" s="2969"/>
      <c r="BF203" s="2946" t="str">
        <f t="shared" si="78"/>
        <v/>
      </c>
      <c r="BG203" s="2950" t="str">
        <f t="shared" si="79"/>
        <v/>
      </c>
      <c r="BH203" s="2951" t="str">
        <f>IF(LEN(TRIM(BM203))&gt;0,MAX(BH29:BH202)+1,"")</f>
        <v/>
      </c>
      <c r="BI203" s="2906" t="str">
        <f>IFERROR(INDEX(BM30:BM299,MATCH(ROW()-ROW(BM30)+1,BH30:BH299,0)),"")</f>
        <v/>
      </c>
      <c r="BJ203" s="336"/>
      <c r="BL203" s="2959"/>
      <c r="BM203" s="2908" t="str">
        <f>IF(OR(BN202="",BL200=""),"",IF(LEN(BN202)&lt;=BL200,BN202,IFERROR(LEFT(BN202,FIND("♦",SUBSTITUTE(LEFT(BN202,BL200+1)," ","♦",LEN(LEFT(BN202,BL200+1))-LEN(SUBSTITUTE(LEFT(BN202,BL200+1)," ",""))))),LEFT(BN202,IFERROR(FIND(" ",BN202)-1,LEN(BN202))))))</f>
        <v/>
      </c>
      <c r="BN203" s="2908" t="str">
        <f t="shared" si="87"/>
        <v/>
      </c>
      <c r="BO203" s="2974"/>
      <c r="BP203" s="2969"/>
      <c r="BQ203" s="2969"/>
      <c r="BR203" s="3"/>
      <c r="BS203" s="4957" t="s">
        <v>3806</v>
      </c>
      <c r="BT203" s="2345" t="s">
        <v>3807</v>
      </c>
      <c r="BU203" s="2336"/>
      <c r="BV203" s="2157"/>
      <c r="BW203" s="2408"/>
      <c r="BY203" s="10">
        <v>1</v>
      </c>
    </row>
    <row r="204" spans="1:77"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176">
        <f t="array" ref="AR204">SUMPRODUCT(LEN(AS204:AY204))</f>
        <v>0</v>
      </c>
      <c r="AS204" s="177"/>
      <c r="AT204" s="178"/>
      <c r="AU204" s="178"/>
      <c r="AV204" s="178"/>
      <c r="AW204" s="178"/>
      <c r="AX204" s="178"/>
      <c r="AY204" s="179"/>
      <c r="AZ204" s="3"/>
      <c r="BD204" s="2969"/>
      <c r="BF204" s="2946" t="str">
        <f t="shared" si="78"/>
        <v/>
      </c>
      <c r="BG204" s="2950" t="str">
        <f t="shared" si="79"/>
        <v/>
      </c>
      <c r="BH204" s="2951" t="str">
        <f>IF(LEN(TRIM(BM204))&gt;0,MAX(BH29:BH203)+1,"")</f>
        <v/>
      </c>
      <c r="BI204" s="2906" t="str">
        <f>IFERROR(INDEX(BM30:BM299,MATCH(ROW()-ROW(BM30)+1,BH30:BH299,0)),"")</f>
        <v/>
      </c>
      <c r="BJ204" s="336"/>
      <c r="BL204" s="2370" t="str">
        <f>(SUBSTITUTE(SUBSTITUTE(BD59,CHAR(13)&amp;CHAR(10)," "),CHAR(10)," "))</f>
        <v/>
      </c>
      <c r="BM204" s="2960" t="str">
        <f>IF(OR(BL205="",BL206=""),"",IF(LEN(BL205)&lt;=BL206,BL205,IFERROR(LEFT(BL205,FIND("♦",SUBSTITUTE(LEFT(BL205,BL206+1)," ","♦",LEN(LEFT(BL205,BL206+1))-LEN(SUBSTITUTE(LEFT(BL205,BL206+1)," ",""))))),LEFT(BL205,IFERROR(FIND(" ",BL205)-1,LEN(BL205))))))</f>
        <v/>
      </c>
      <c r="BN204" s="2961" t="str">
        <f>IF(BM204="","",TRIM(RIGHT(BL205,LEN(BL205)-LEN(BM204))))</f>
        <v/>
      </c>
      <c r="BO204" s="2952" t="str">
        <f>BE59</f>
        <v xml:space="preserve"> ◄ ligne 59</v>
      </c>
      <c r="BP204" s="2969"/>
      <c r="BQ204" s="2969"/>
      <c r="BR204" s="3"/>
      <c r="BS204" s="4957"/>
      <c r="BT204" s="2345" t="s">
        <v>3808</v>
      </c>
      <c r="BU204" s="2336"/>
      <c r="BV204" s="25"/>
      <c r="BW204" s="162"/>
      <c r="BY204" s="10">
        <v>1</v>
      </c>
    </row>
    <row r="205" spans="1:77"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176">
        <f t="array" ref="AR205">SUMPRODUCT(LEN(AS205:AY205))</f>
        <v>0</v>
      </c>
      <c r="AS205" s="177"/>
      <c r="AT205" s="178"/>
      <c r="AU205" s="178"/>
      <c r="AV205" s="178"/>
      <c r="AW205" s="178"/>
      <c r="AX205" s="178"/>
      <c r="AY205" s="179"/>
      <c r="AZ205" s="3"/>
      <c r="BD205" s="2969"/>
      <c r="BF205" s="2946" t="str">
        <f t="shared" si="78"/>
        <v/>
      </c>
      <c r="BG205" s="2950" t="str">
        <f t="shared" si="79"/>
        <v/>
      </c>
      <c r="BH205" s="2951" t="str">
        <f>IF(LEN(TRIM(BM205))&gt;0,MAX(BH29:BH204)+1,"")</f>
        <v/>
      </c>
      <c r="BI205" s="2906" t="str">
        <f>IFERROR(INDEX(BM30:BM299,MATCH(ROW()-ROW(BM30)+1,BH30:BH299,0)),"")</f>
        <v/>
      </c>
      <c r="BJ205" s="336"/>
      <c r="BL205" s="2960" t="str">
        <f>TRIM(SUBSTITUTE(SUBSTITUTE(SUBSTITUTE(SUBSTITUTE(IF(OR(LEFT(BL204,1)="-",LEFT(BL204,1)="="),MID(BL204,2,9999),BL204),CHAR(160)," "),","," "),";"," "),"."," "))</f>
        <v/>
      </c>
      <c r="BM205" s="2961" t="str">
        <f>IF(OR(BN204="",BL206=""),"",IF(LEN(BN204)&lt;=BL206,BN204,IFERROR(LEFT(BN204,FIND("♦",SUBSTITUTE(LEFT(BN204,BL206+1)," ","♦",LEN(LEFT(BN204,BL206+1))-LEN(SUBSTITUTE(LEFT(BN204,BL206+1)," ",""))))),LEFT(BN204,IFERROR(FIND(" ",BN204)-1,LEN(BN204))))))</f>
        <v/>
      </c>
      <c r="BN205" s="2961" t="str">
        <f>IF(BM205="","",TRIM(RIGHT(BN204,LEN(BN204)-LEN(BM205))))</f>
        <v/>
      </c>
      <c r="BO205" s="2975"/>
      <c r="BP205" s="2969"/>
      <c r="BQ205" s="2969"/>
      <c r="BR205" s="3"/>
      <c r="BS205" s="4957"/>
      <c r="BT205" s="2345" t="s">
        <v>3809</v>
      </c>
      <c r="BU205" s="2336"/>
      <c r="BV205" s="25"/>
      <c r="BW205" s="162"/>
      <c r="BY205" s="10">
        <v>1</v>
      </c>
    </row>
    <row r="206" spans="1:77"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176">
        <f t="array" ref="AR206">SUMPRODUCT(LEN(AS206:AY206))</f>
        <v>0</v>
      </c>
      <c r="AS206" s="177"/>
      <c r="AT206" s="178"/>
      <c r="AU206" s="178"/>
      <c r="AV206" s="178"/>
      <c r="AW206" s="178"/>
      <c r="AX206" s="178"/>
      <c r="AY206" s="179"/>
      <c r="AZ206" s="3"/>
      <c r="BD206" s="2969"/>
      <c r="BF206" s="2946" t="str">
        <f t="shared" si="78"/>
        <v/>
      </c>
      <c r="BG206" s="2950" t="str">
        <f t="shared" si="79"/>
        <v/>
      </c>
      <c r="BH206" s="2951" t="str">
        <f>IF(LEN(TRIM(BM206))&gt;0,MAX(BH29:BH205)+1,"")</f>
        <v/>
      </c>
      <c r="BI206" s="2906" t="str">
        <f>IFERROR(INDEX(BM30:BM299,MATCH(ROW()-ROW(BM30)+1,BH30:BH299,0)),"")</f>
        <v/>
      </c>
      <c r="BJ206" s="336"/>
      <c r="BL206" s="2909">
        <f>BI17</f>
        <v>100</v>
      </c>
      <c r="BM206" s="2961" t="str">
        <f>IF(OR(BN205="",BL206=""),"",IF(LEN(BN205)&lt;=BL206,BN205,IFERROR(LEFT(BN205,FIND("♦",SUBSTITUTE(LEFT(BN205,BL206+1)," ","♦",LEN(LEFT(BN205,BL206+1))-LEN(SUBSTITUTE(LEFT(BN205,BL206+1)," ",""))))),LEFT(BN205,IFERROR(FIND(" ",BN205)-1,LEN(BN205))))))</f>
        <v/>
      </c>
      <c r="BN206" s="2961" t="str">
        <f t="shared" ref="BN206:BN209" si="88">IF(BM206="","",TRIM(RIGHT(BN205,LEN(BN205)-LEN(BM206))))</f>
        <v/>
      </c>
      <c r="BO206" s="2975"/>
      <c r="BP206" s="2969"/>
      <c r="BQ206" s="2969"/>
      <c r="BR206" s="3"/>
      <c r="BS206" s="4957"/>
      <c r="BT206" s="2345" t="s">
        <v>3810</v>
      </c>
      <c r="BU206" s="2336"/>
      <c r="BV206" s="25"/>
      <c r="BW206" s="162"/>
      <c r="BY206" s="10">
        <v>1</v>
      </c>
    </row>
    <row r="207" spans="1:77"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176">
        <f t="array" ref="AR207">SUMPRODUCT(LEN(AS207:AY207))</f>
        <v>0</v>
      </c>
      <c r="AS207" s="177"/>
      <c r="AT207" s="178"/>
      <c r="AU207" s="178"/>
      <c r="AV207" s="178"/>
      <c r="AW207" s="178"/>
      <c r="AX207" s="178"/>
      <c r="AY207" s="179"/>
      <c r="AZ207" s="3"/>
      <c r="BD207" s="2969"/>
      <c r="BF207" s="2946" t="str">
        <f t="shared" si="78"/>
        <v/>
      </c>
      <c r="BG207" s="2950" t="str">
        <f t="shared" si="79"/>
        <v/>
      </c>
      <c r="BH207" s="2951" t="str">
        <f>IF(LEN(TRIM(BM207))&gt;0,MAX(BH29:BH206)+1,"")</f>
        <v/>
      </c>
      <c r="BI207" s="2906" t="str">
        <f>IFERROR(INDEX(BM30:BM299,MATCH(ROW()-ROW(BM30)+1,BH30:BH299,0)),"")</f>
        <v/>
      </c>
      <c r="BJ207" s="336"/>
      <c r="BL207" s="2960"/>
      <c r="BM207" s="2961" t="str">
        <f>IF(OR(BN206="",BL206=""),"",IF(LEN(BN206)&lt;=BL206,BN206,IFERROR(LEFT(BN206,FIND("♦",SUBSTITUTE(LEFT(BN206,BL206+1)," ","♦",LEN(LEFT(BN206,BL206+1))-LEN(SUBSTITUTE(LEFT(BN206,BL206+1)," ",""))))),LEFT(BN206,IFERROR(FIND(" ",BN206)-1,LEN(BN206))))))</f>
        <v/>
      </c>
      <c r="BN207" s="2961" t="str">
        <f t="shared" si="88"/>
        <v/>
      </c>
      <c r="BO207" s="2975"/>
      <c r="BP207" s="2969"/>
      <c r="BQ207" s="2969"/>
      <c r="BR207" s="3"/>
      <c r="BS207" s="4957"/>
      <c r="BT207" s="2345" t="s">
        <v>3811</v>
      </c>
      <c r="BU207" s="2336"/>
      <c r="BV207" s="25"/>
      <c r="BW207" s="162"/>
      <c r="BY207" s="10">
        <v>1</v>
      </c>
    </row>
    <row r="208" spans="1:77"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176">
        <f t="array" ref="AR208">SUMPRODUCT(LEN(AS208:AY208))</f>
        <v>0</v>
      </c>
      <c r="AS208" s="177"/>
      <c r="AT208" s="178"/>
      <c r="AU208" s="178"/>
      <c r="AV208" s="178"/>
      <c r="AW208" s="178"/>
      <c r="AX208" s="178"/>
      <c r="AY208" s="179"/>
      <c r="AZ208" s="3"/>
      <c r="BD208" s="2969"/>
      <c r="BF208" s="2946" t="str">
        <f t="shared" si="78"/>
        <v/>
      </c>
      <c r="BG208" s="2950" t="str">
        <f t="shared" si="79"/>
        <v/>
      </c>
      <c r="BH208" s="2951" t="str">
        <f>IF(LEN(TRIM(BM208))&gt;0,MAX(BH29:BH207)+1,"")</f>
        <v/>
      </c>
      <c r="BI208" s="2906" t="str">
        <f>IFERROR(INDEX(BM30:BM299,MATCH(ROW()-ROW(BM30)+1,BH30:BH299,0)),"")</f>
        <v/>
      </c>
      <c r="BJ208" s="336"/>
      <c r="BL208" s="2963"/>
      <c r="BM208" s="2961" t="str">
        <f>IF(OR(BN207="",BL206=""),"",IF(LEN(BN207)&lt;=BL206,BN207,IFERROR(LEFT(BN207,FIND("♦",SUBSTITUTE(LEFT(BN207,BL206+1)," ","♦",LEN(LEFT(BN207,BL206+1))-LEN(SUBSTITUTE(LEFT(BN207,BL206+1)," ",""))))),LEFT(BN207,IFERROR(FIND(" ",BN207)-1,LEN(BN207))))))</f>
        <v/>
      </c>
      <c r="BN208" s="2961" t="str">
        <f t="shared" si="88"/>
        <v/>
      </c>
      <c r="BO208" s="2975"/>
      <c r="BP208" s="2969"/>
      <c r="BQ208" s="2969"/>
      <c r="BR208" s="3"/>
      <c r="BS208" s="4957"/>
      <c r="BT208" s="2345" t="s">
        <v>3812</v>
      </c>
      <c r="BU208" s="2336"/>
      <c r="BV208" s="25"/>
      <c r="BW208" s="162"/>
      <c r="BY208" s="10">
        <v>1</v>
      </c>
    </row>
    <row r="209" spans="1:77"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176">
        <f t="array" ref="AR209">SUMPRODUCT(LEN(AS209:AY209))</f>
        <v>0</v>
      </c>
      <c r="AS209" s="177"/>
      <c r="AT209" s="178"/>
      <c r="AU209" s="178"/>
      <c r="AV209" s="178"/>
      <c r="AW209" s="178"/>
      <c r="AX209" s="178"/>
      <c r="AY209" s="179"/>
      <c r="AZ209" s="3"/>
      <c r="BD209" s="2969"/>
      <c r="BF209" s="2946" t="str">
        <f t="shared" si="78"/>
        <v/>
      </c>
      <c r="BG209" s="2950" t="str">
        <f t="shared" si="79"/>
        <v/>
      </c>
      <c r="BH209" s="2951" t="str">
        <f>IF(LEN(TRIM(BM209))&gt;0,MAX(BH29:BH208)+1,"")</f>
        <v/>
      </c>
      <c r="BI209" s="2906" t="str">
        <f>IFERROR(INDEX(BM30:BM299,MATCH(ROW()-ROW(BM30)+1,BH30:BH299,0)),"")</f>
        <v/>
      </c>
      <c r="BJ209" s="336"/>
      <c r="BL209" s="2964"/>
      <c r="BM209" s="2961" t="str">
        <f>IF(OR(BN208="",BL206=""),"",IF(LEN(BN208)&lt;=BL206,BN208,IFERROR(LEFT(BN208,FIND("♦",SUBSTITUTE(LEFT(BN208,BL206+1)," ","♦",LEN(LEFT(BN208,BL206+1))-LEN(SUBSTITUTE(LEFT(BN208,BL206+1)," ",""))))),LEFT(BN208,IFERROR(FIND(" ",BN208)-1,LEN(BN208))))))</f>
        <v/>
      </c>
      <c r="BN209" s="2961" t="str">
        <f t="shared" si="88"/>
        <v/>
      </c>
      <c r="BO209" s="2975"/>
      <c r="BP209" s="2969"/>
      <c r="BQ209" s="2969"/>
      <c r="BR209" s="3"/>
      <c r="BS209" s="2346" t="s">
        <v>3813</v>
      </c>
      <c r="BT209" s="2336"/>
      <c r="BU209" s="2336"/>
      <c r="BV209" s="25"/>
      <c r="BW209" s="162"/>
      <c r="BY209" s="10">
        <v>1</v>
      </c>
    </row>
    <row r="210" spans="1:77"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176">
        <f t="array" ref="AR210">SUMPRODUCT(LEN(AS210:AY210))</f>
        <v>0</v>
      </c>
      <c r="AS210" s="177"/>
      <c r="AT210" s="178"/>
      <c r="AU210" s="178"/>
      <c r="AV210" s="178"/>
      <c r="AW210" s="178"/>
      <c r="AX210" s="178"/>
      <c r="AY210" s="179"/>
      <c r="AZ210" s="3"/>
      <c r="BD210" s="2969"/>
      <c r="BF210" s="2946" t="str">
        <f t="shared" si="78"/>
        <v/>
      </c>
      <c r="BG210" s="2950" t="str">
        <f t="shared" si="79"/>
        <v/>
      </c>
      <c r="BH210" s="2951" t="str">
        <f>IF(LEN(TRIM(BM210))&gt;0,MAX(BH29:BH209)+1,"")</f>
        <v/>
      </c>
      <c r="BI210" s="2906" t="str">
        <f>IFERROR(INDEX(BM30:BM299,MATCH(ROW()-ROW(BM30)+1,BH30:BH299,0)),"")</f>
        <v/>
      </c>
      <c r="BJ210" s="336"/>
      <c r="BL210" s="2370" t="str">
        <f>(SUBSTITUTE(SUBSTITUTE(BD60,CHAR(13)&amp;CHAR(10)," "),CHAR(10)," "))</f>
        <v/>
      </c>
      <c r="BM210" s="2907" t="str">
        <f>IF(OR(BL211="",BL212=""),"",IF(LEN(BL211)&lt;=BL212,BL211,IFERROR(LEFT(BL211,FIND("♦",SUBSTITUTE(LEFT(BL211,BL212+1)," ","♦",LEN(LEFT(BL211,BL212+1))-LEN(SUBSTITUTE(LEFT(BL211,BL212+1)," ",""))))),LEFT(BL211,IFERROR(FIND(" ",BL211)-1,LEN(BL211))))))</f>
        <v/>
      </c>
      <c r="BN210" s="2908" t="str">
        <f>IF(BM210="","",TRIM(RIGHT(BL211,LEN(BL211)-LEN(BM210))))</f>
        <v/>
      </c>
      <c r="BO210" s="2952" t="str">
        <f>BE60</f>
        <v xml:space="preserve"> ◄ ligne 60</v>
      </c>
      <c r="BP210" s="2969"/>
      <c r="BQ210" s="2969"/>
      <c r="BR210" s="3"/>
      <c r="BS210" s="2347" t="s">
        <v>3814</v>
      </c>
      <c r="BT210" s="2336"/>
      <c r="BU210" s="2336"/>
      <c r="BV210" s="25"/>
      <c r="BW210" s="162"/>
      <c r="BY210" s="10">
        <v>1</v>
      </c>
    </row>
    <row r="211" spans="1:77" ht="21"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176">
        <f t="array" ref="AR211">SUMPRODUCT(LEN(AS211:AY211))</f>
        <v>0</v>
      </c>
      <c r="AS211" s="177"/>
      <c r="AT211" s="178"/>
      <c r="AU211" s="178"/>
      <c r="AV211" s="178"/>
      <c r="AW211" s="178"/>
      <c r="AX211" s="178"/>
      <c r="AY211" s="179"/>
      <c r="AZ211" s="3"/>
      <c r="BD211" s="2969"/>
      <c r="BF211" s="2946" t="str">
        <f t="shared" si="78"/>
        <v/>
      </c>
      <c r="BG211" s="2950" t="str">
        <f t="shared" si="79"/>
        <v/>
      </c>
      <c r="BH211" s="2951" t="str">
        <f>IF(LEN(TRIM(BM211))&gt;0,MAX(BH29:BH210)+1,"")</f>
        <v/>
      </c>
      <c r="BI211" s="2906" t="str">
        <f>IFERROR(INDEX(BM30:BM299,MATCH(ROW()-ROW(BM30)+1,BH30:BH299,0)),"")</f>
        <v/>
      </c>
      <c r="BJ211" s="336"/>
      <c r="BL211" s="2907" t="str">
        <f>TRIM(SUBSTITUTE(SUBSTITUTE(SUBSTITUTE(SUBSTITUTE(IF(OR(LEFT(BL210,1)="-",LEFT(BL210,1)="="),MID(BL210,2,9999),BL210),CHAR(160)," "),","," "),";"," "),"."," "))</f>
        <v/>
      </c>
      <c r="BM211" s="2908" t="str">
        <f>IF(OR(BN210="",BL212=""),"",IF(LEN(BN210)&lt;=BL212,BN210,IFERROR(LEFT(BN210,FIND("♦",SUBSTITUTE(LEFT(BN210,BL212+1)," ","♦",LEN(LEFT(BN210,BL212+1))-LEN(SUBSTITUTE(LEFT(BN210,BL212+1)," ",""))))),LEFT(BN210,IFERROR(FIND(" ",BN210)-1,LEN(BN210))))))</f>
        <v/>
      </c>
      <c r="BN211" s="2908" t="str">
        <f>IF(BM211="","",TRIM(RIGHT(BN210,LEN(BN210)-LEN(BM211))))</f>
        <v/>
      </c>
      <c r="BO211" s="2974"/>
      <c r="BP211" s="2969"/>
      <c r="BQ211" s="2969"/>
      <c r="BR211" s="3"/>
      <c r="BS211" s="2350"/>
      <c r="BT211" s="2336"/>
      <c r="BU211" s="2336"/>
      <c r="BV211" s="25"/>
      <c r="BW211" s="162"/>
      <c r="BY211" s="10">
        <v>1</v>
      </c>
    </row>
    <row r="212" spans="1:77" ht="21"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176">
        <f t="array" ref="AR212">SUMPRODUCT(LEN(AS212:AY212))</f>
        <v>0</v>
      </c>
      <c r="AS212" s="177"/>
      <c r="AT212" s="178"/>
      <c r="AU212" s="178"/>
      <c r="AV212" s="178"/>
      <c r="AW212" s="178"/>
      <c r="AX212" s="178"/>
      <c r="AY212" s="179"/>
      <c r="AZ212" s="3"/>
      <c r="BD212" s="2969"/>
      <c r="BF212" s="2946" t="str">
        <f t="shared" si="78"/>
        <v/>
      </c>
      <c r="BG212" s="2950" t="str">
        <f t="shared" si="79"/>
        <v/>
      </c>
      <c r="BH212" s="2951" t="str">
        <f>IF(LEN(TRIM(BM212))&gt;0,MAX(BH29:BH211)+1,"")</f>
        <v/>
      </c>
      <c r="BI212" s="2906" t="str">
        <f>IFERROR(INDEX(BM30:BM299,MATCH(ROW()-ROW(BM30)+1,BH30:BH299,0)),"")</f>
        <v/>
      </c>
      <c r="BJ212" s="336"/>
      <c r="BL212" s="2909">
        <f>BI17</f>
        <v>100</v>
      </c>
      <c r="BM212" s="2908" t="str">
        <f>IF(OR(BN211="",BL212=""),"",IF(LEN(BN211)&lt;=BL212,BN211,IFERROR(LEFT(BN211,FIND("♦",SUBSTITUTE(LEFT(BN211,BL212+1)," ","♦",LEN(LEFT(BN211,BL212+1))-LEN(SUBSTITUTE(LEFT(BN211,BL212+1)," ",""))))),LEFT(BN211,IFERROR(FIND(" ",BN211)-1,LEN(BN211))))))</f>
        <v/>
      </c>
      <c r="BN212" s="2908" t="str">
        <f t="shared" ref="BN212:BN215" si="89">IF(BM212="","",TRIM(RIGHT(BN211,LEN(BN211)-LEN(BM212))))</f>
        <v/>
      </c>
      <c r="BO212" s="2974"/>
      <c r="BP212" s="2969"/>
      <c r="BQ212" s="2969"/>
      <c r="BR212" s="3"/>
      <c r="BS212" s="2350"/>
      <c r="BT212" s="97" t="s">
        <v>326</v>
      </c>
      <c r="BU212" s="97"/>
      <c r="BV212" s="97"/>
      <c r="BW212" s="314"/>
      <c r="BY212" s="10">
        <v>1</v>
      </c>
    </row>
    <row r="213" spans="1:77" ht="21" customHeight="1" thickBo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176">
        <f t="array" ref="AR213">SUMPRODUCT(LEN(AS213:AY213))</f>
        <v>0</v>
      </c>
      <c r="AS213" s="177"/>
      <c r="AT213" s="178"/>
      <c r="AU213" s="178"/>
      <c r="AV213" s="178"/>
      <c r="AW213" s="178"/>
      <c r="AX213" s="178"/>
      <c r="AY213" s="179"/>
      <c r="AZ213" s="3"/>
      <c r="BD213" s="2969"/>
      <c r="BF213" s="2946" t="str">
        <f t="shared" si="78"/>
        <v/>
      </c>
      <c r="BG213" s="2950" t="str">
        <f t="shared" si="79"/>
        <v/>
      </c>
      <c r="BH213" s="2951" t="str">
        <f>IF(LEN(TRIM(BM213))&gt;0,MAX(BH29:BH212)+1,"")</f>
        <v/>
      </c>
      <c r="BI213" s="2906" t="str">
        <f>IFERROR(INDEX(BM30:BM299,MATCH(ROW()-ROW(BM30)+1,BH30:BH299,0)),"")</f>
        <v/>
      </c>
      <c r="BJ213" s="336"/>
      <c r="BL213" s="2907"/>
      <c r="BM213" s="2908" t="str">
        <f>IF(OR(BN212="",BL212=""),"",IF(LEN(BN212)&lt;=BL212,BN212,IFERROR(LEFT(BN212,FIND("♦",SUBSTITUTE(LEFT(BN212,BL212+1)," ","♦",LEN(LEFT(BN212,BL212+1))-LEN(SUBSTITUTE(LEFT(BN212,BL212+1)," ",""))))),LEFT(BN212,IFERROR(FIND(" ",BN212)-1,LEN(BN212))))))</f>
        <v/>
      </c>
      <c r="BN213" s="2908" t="str">
        <f t="shared" si="89"/>
        <v/>
      </c>
      <c r="BO213" s="2974"/>
      <c r="BP213" s="2969"/>
      <c r="BQ213" s="2969"/>
      <c r="BR213" s="3"/>
      <c r="BS213" s="2350"/>
      <c r="BT213" s="2417">
        <v>12</v>
      </c>
      <c r="BU213" s="97" t="s">
        <v>349</v>
      </c>
      <c r="BV213" s="97"/>
      <c r="BW213" s="162"/>
      <c r="BY213" s="10">
        <v>1</v>
      </c>
    </row>
    <row r="214" spans="1:77" ht="21"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176">
        <f t="array" ref="AR214">SUMPRODUCT(LEN(AS214:AY214))</f>
        <v>0</v>
      </c>
      <c r="AS214" s="177"/>
      <c r="AT214" s="178"/>
      <c r="AU214" s="178"/>
      <c r="AV214" s="178"/>
      <c r="AW214" s="178"/>
      <c r="AX214" s="178"/>
      <c r="AY214" s="179"/>
      <c r="AZ214" s="3"/>
      <c r="BD214" s="2969"/>
      <c r="BF214" s="2946" t="str">
        <f t="shared" si="78"/>
        <v/>
      </c>
      <c r="BG214" s="2950" t="str">
        <f t="shared" si="79"/>
        <v/>
      </c>
      <c r="BH214" s="2951" t="str">
        <f>IF(LEN(TRIM(BM214))&gt;0,MAX(BH29:BH213)+1,"")</f>
        <v/>
      </c>
      <c r="BI214" s="2906" t="str">
        <f>IFERROR(INDEX(BM30:BM299,MATCH(ROW()-ROW(BM30)+1,BH30:BH299,0)),"")</f>
        <v/>
      </c>
      <c r="BJ214" s="336"/>
      <c r="BL214" s="2958"/>
      <c r="BM214" s="2908" t="str">
        <f>IF(OR(BN213="",BL212=""),"",IF(LEN(BN213)&lt;=BL212,BN213,IFERROR(LEFT(BN213,FIND("♦",SUBSTITUTE(LEFT(BN213,BL212+1)," ","♦",LEN(LEFT(BN213,BL212+1))-LEN(SUBSTITUTE(LEFT(BN213,BL212+1)," ",""))))),LEFT(BN213,IFERROR(FIND(" ",BN213)-1,LEN(BN213))))))</f>
        <v/>
      </c>
      <c r="BN214" s="2908" t="str">
        <f t="shared" si="89"/>
        <v/>
      </c>
      <c r="BO214" s="2974"/>
      <c r="BP214" s="2969"/>
      <c r="BQ214" s="2969"/>
      <c r="BR214" s="3"/>
      <c r="BS214" s="2350"/>
      <c r="BT214" s="13">
        <f ca="1">CELL("largeur",BT214)</f>
        <v>18</v>
      </c>
      <c r="BU214" s="97" t="s">
        <v>361</v>
      </c>
      <c r="BV214" s="97"/>
      <c r="BW214" s="162"/>
      <c r="BY214" s="10">
        <v>1</v>
      </c>
    </row>
    <row r="215" spans="1:77" ht="21"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176">
        <f t="array" ref="AR215">SUMPRODUCT(LEN(AS215:AY215))</f>
        <v>0</v>
      </c>
      <c r="AS215" s="177"/>
      <c r="AT215" s="178"/>
      <c r="AU215" s="178"/>
      <c r="AV215" s="178"/>
      <c r="AW215" s="178"/>
      <c r="AX215" s="178"/>
      <c r="AY215" s="179"/>
      <c r="AZ215" s="3"/>
      <c r="BD215" s="2969"/>
      <c r="BF215" s="2946" t="str">
        <f t="shared" si="78"/>
        <v/>
      </c>
      <c r="BG215" s="2950" t="str">
        <f t="shared" si="79"/>
        <v/>
      </c>
      <c r="BH215" s="2951" t="str">
        <f>IF(LEN(TRIM(BM215))&gt;0,MAX(BH29:BH214)+1,"")</f>
        <v/>
      </c>
      <c r="BI215" s="2906" t="str">
        <f>IFERROR(INDEX(BM30:BM299,MATCH(ROW()-ROW(BM30)+1,BH30:BH299,0)),"")</f>
        <v/>
      </c>
      <c r="BJ215" s="336"/>
      <c r="BL215" s="2959"/>
      <c r="BM215" s="2908" t="str">
        <f>IF(OR(BN214="",BL212=""),"",IF(LEN(BN214)&lt;=BL212,BN214,IFERROR(LEFT(BN214,FIND("♦",SUBSTITUTE(LEFT(BN214,BL212+1)," ","♦",LEN(LEFT(BN214,BL212+1))-LEN(SUBSTITUTE(LEFT(BN214,BL212+1)," ",""))))),LEFT(BN214,IFERROR(FIND(" ",BN214)-1,LEN(BN214))))))</f>
        <v/>
      </c>
      <c r="BN215" s="2908" t="str">
        <f t="shared" si="89"/>
        <v/>
      </c>
      <c r="BO215" s="2974"/>
      <c r="BP215" s="2969"/>
      <c r="BQ215" s="2969"/>
      <c r="BR215" s="3"/>
      <c r="BS215" s="2350"/>
      <c r="BT215" s="97" t="s">
        <v>372</v>
      </c>
      <c r="BU215" s="97"/>
      <c r="BV215" s="97"/>
      <c r="BW215" s="162"/>
      <c r="BY215" s="10">
        <v>1</v>
      </c>
    </row>
    <row r="216" spans="1:77" ht="21"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176">
        <f t="array" ref="AR216">SUMPRODUCT(LEN(AS216:AY216))</f>
        <v>0</v>
      </c>
      <c r="AS216" s="177"/>
      <c r="AT216" s="178"/>
      <c r="AU216" s="178"/>
      <c r="AV216" s="178"/>
      <c r="AW216" s="178"/>
      <c r="AX216" s="178"/>
      <c r="AY216" s="179"/>
      <c r="AZ216" s="3"/>
      <c r="BD216" s="2969"/>
      <c r="BF216" s="2946" t="str">
        <f t="shared" si="78"/>
        <v/>
      </c>
      <c r="BG216" s="2950" t="str">
        <f t="shared" si="79"/>
        <v/>
      </c>
      <c r="BH216" s="2951" t="str">
        <f>IF(LEN(TRIM(BM216))&gt;0,MAX(BH29:BH215)+1,"")</f>
        <v/>
      </c>
      <c r="BI216" s="2906" t="str">
        <f>IFERROR(INDEX(BM30:BM299,MATCH(ROW()-ROW(BM30)+1,BH30:BH299,0)),"")</f>
        <v/>
      </c>
      <c r="BJ216" s="336"/>
      <c r="BL216" s="2370" t="str">
        <f>(SUBSTITUTE(SUBSTITUTE(BD61,CHAR(13)&amp;CHAR(10)," "),CHAR(10)," "))</f>
        <v/>
      </c>
      <c r="BM216" s="2960" t="str">
        <f>IF(OR(BL217="",BL218=""),"",IF(LEN(BL217)&lt;=BL218,BL217,IFERROR(LEFT(BL217,FIND("♦",SUBSTITUTE(LEFT(BL217,BL218+1)," ","♦",LEN(LEFT(BL217,BL218+1))-LEN(SUBSTITUTE(LEFT(BL217,BL218+1)," ",""))))),LEFT(BL217,IFERROR(FIND(" ",BL217)-1,LEN(BL217))))))</f>
        <v/>
      </c>
      <c r="BN216" s="2961" t="str">
        <f>IF(BM216="","",TRIM(RIGHT(BL217,LEN(BL217)-LEN(BM216))))</f>
        <v/>
      </c>
      <c r="BO216" s="2952" t="str">
        <f>BE61</f>
        <v xml:space="preserve"> ◄ ligne 61</v>
      </c>
      <c r="BP216" s="2969"/>
      <c r="BQ216" s="2969"/>
      <c r="BR216" s="3"/>
      <c r="BS216" s="2350"/>
      <c r="BT216" s="97" t="s">
        <v>397</v>
      </c>
      <c r="BU216" s="97"/>
      <c r="BV216" s="97"/>
      <c r="BW216" s="162"/>
      <c r="BY216" s="10">
        <v>1</v>
      </c>
    </row>
    <row r="217" spans="1:77" ht="21"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176">
        <f t="array" ref="AR217">SUMPRODUCT(LEN(AS217:AY217))</f>
        <v>0</v>
      </c>
      <c r="AS217" s="177"/>
      <c r="AT217" s="178"/>
      <c r="AU217" s="178"/>
      <c r="AV217" s="178"/>
      <c r="AW217" s="178"/>
      <c r="AX217" s="178"/>
      <c r="AY217" s="179"/>
      <c r="AZ217" s="3"/>
      <c r="BD217" s="2969"/>
      <c r="BF217" s="2946" t="str">
        <f t="shared" si="78"/>
        <v/>
      </c>
      <c r="BG217" s="2950" t="str">
        <f t="shared" si="79"/>
        <v/>
      </c>
      <c r="BH217" s="2951" t="str">
        <f>IF(LEN(TRIM(BM217))&gt;0,MAX(BH29:BH216)+1,"")</f>
        <v/>
      </c>
      <c r="BI217" s="2906" t="str">
        <f>IFERROR(INDEX(BM30:BM299,MATCH(ROW()-ROW(BM30)+1,BH30:BH299,0)),"")</f>
        <v/>
      </c>
      <c r="BJ217" s="336"/>
      <c r="BL217" s="2960" t="str">
        <f>TRIM(SUBSTITUTE(SUBSTITUTE(SUBSTITUTE(SUBSTITUTE(IF(OR(LEFT(BL216,1)="-",LEFT(BL216,1)="="),MID(BL216,2,9999),BL216),CHAR(160)," "),","," "),";"," "),"."," "))</f>
        <v/>
      </c>
      <c r="BM217" s="2961" t="str">
        <f>IF(OR(BN216="",BL218=""),"",IF(LEN(BN216)&lt;=BL218,BN216,IFERROR(LEFT(BN216,FIND("♦",SUBSTITUTE(LEFT(BN216,BL218+1)," ","♦",LEN(LEFT(BN216,BL218+1))-LEN(SUBSTITUTE(LEFT(BN216,BL218+1)," ",""))))),LEFT(BN216,IFERROR(FIND(" ",BN216)-1,LEN(BN216))))))</f>
        <v/>
      </c>
      <c r="BN217" s="2961" t="str">
        <f>IF(BM217="","",TRIM(RIGHT(BN216,LEN(BN216)-LEN(BM217))))</f>
        <v/>
      </c>
      <c r="BO217" s="2975"/>
      <c r="BP217" s="2969"/>
      <c r="BQ217" s="2969"/>
      <c r="BR217" s="3"/>
      <c r="BS217" s="2350"/>
      <c r="BT217" s="97" t="s">
        <v>408</v>
      </c>
      <c r="BU217" s="265"/>
      <c r="BV217" s="265"/>
      <c r="BW217" s="162"/>
      <c r="BY217" s="10">
        <v>1</v>
      </c>
    </row>
    <row r="218" spans="1:77" ht="21"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176">
        <f t="array" ref="AR218">SUMPRODUCT(LEN(AS218:AY218))</f>
        <v>0</v>
      </c>
      <c r="AS218" s="177"/>
      <c r="AT218" s="178"/>
      <c r="AU218" s="178"/>
      <c r="AV218" s="178"/>
      <c r="AW218" s="178"/>
      <c r="AX218" s="178"/>
      <c r="AY218" s="179"/>
      <c r="AZ218" s="3"/>
      <c r="BD218" s="2969"/>
      <c r="BF218" s="2946" t="str">
        <f t="shared" si="78"/>
        <v/>
      </c>
      <c r="BG218" s="2950" t="str">
        <f t="shared" si="79"/>
        <v/>
      </c>
      <c r="BH218" s="2951" t="str">
        <f>IF(LEN(TRIM(BM218))&gt;0,MAX(BH29:BH217)+1,"")</f>
        <v/>
      </c>
      <c r="BI218" s="2906" t="str">
        <f>IFERROR(INDEX(BM30:BM299,MATCH(ROW()-ROW(BM30)+1,BH30:BH299,0)),"")</f>
        <v/>
      </c>
      <c r="BJ218" s="336"/>
      <c r="BL218" s="2909">
        <f>BI17</f>
        <v>100</v>
      </c>
      <c r="BM218" s="2961" t="str">
        <f>IF(OR(BN217="",BL218=""),"",IF(LEN(BN217)&lt;=BL218,BN217,IFERROR(LEFT(BN217,FIND("♦",SUBSTITUTE(LEFT(BN217,BL218+1)," ","♦",LEN(LEFT(BN217,BL218+1))-LEN(SUBSTITUTE(LEFT(BN217,BL218+1)," ",""))))),LEFT(BN217,IFERROR(FIND(" ",BN217)-1,LEN(BN217))))))</f>
        <v/>
      </c>
      <c r="BN218" s="2961" t="str">
        <f t="shared" ref="BN218:BN221" si="90">IF(BM218="","",TRIM(RIGHT(BN217,LEN(BN217)-LEN(BM218))))</f>
        <v/>
      </c>
      <c r="BO218" s="2975"/>
      <c r="BP218" s="2969"/>
      <c r="BQ218" s="2969"/>
      <c r="BR218" s="3"/>
      <c r="BS218" s="2350"/>
      <c r="BT218" s="265"/>
      <c r="BU218" s="265"/>
      <c r="BV218" s="265"/>
      <c r="BW218" s="162"/>
      <c r="BY218" s="10">
        <v>1</v>
      </c>
    </row>
    <row r="219" spans="1:77" ht="21"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176">
        <f t="array" ref="AR219">SUMPRODUCT(LEN(AS219:AY219))</f>
        <v>0</v>
      </c>
      <c r="AS219" s="177"/>
      <c r="AT219" s="178"/>
      <c r="AU219" s="178"/>
      <c r="AV219" s="178"/>
      <c r="AW219" s="178"/>
      <c r="AX219" s="178"/>
      <c r="AY219" s="179"/>
      <c r="AZ219" s="3"/>
      <c r="BD219" s="2969"/>
      <c r="BF219" s="2946" t="str">
        <f t="shared" si="78"/>
        <v/>
      </c>
      <c r="BG219" s="2950" t="str">
        <f t="shared" si="79"/>
        <v/>
      </c>
      <c r="BH219" s="2951" t="str">
        <f>IF(LEN(TRIM(BM219))&gt;0,MAX(BH29:BH218)+1,"")</f>
        <v/>
      </c>
      <c r="BI219" s="2906" t="str">
        <f>IFERROR(INDEX(BM30:BM299,MATCH(ROW()-ROW(BM30)+1,BH30:BH299,0)),"")</f>
        <v/>
      </c>
      <c r="BJ219" s="336"/>
      <c r="BL219" s="2960"/>
      <c r="BM219" s="2961" t="str">
        <f>IF(OR(BN218="",BL218=""),"",IF(LEN(BN218)&lt;=BL218,BN218,IFERROR(LEFT(BN218,FIND("♦",SUBSTITUTE(LEFT(BN218,BL218+1)," ","♦",LEN(LEFT(BN218,BL218+1))-LEN(SUBSTITUTE(LEFT(BN218,BL218+1)," ",""))))),LEFT(BN218,IFERROR(FIND(" ",BN218)-1,LEN(BN218))))))</f>
        <v/>
      </c>
      <c r="BN219" s="2961" t="str">
        <f t="shared" si="90"/>
        <v/>
      </c>
      <c r="BO219" s="2975"/>
      <c r="BP219" s="2969"/>
      <c r="BQ219" s="2969"/>
      <c r="BR219" s="3"/>
      <c r="BS219" s="232"/>
      <c r="BT219" s="2416" t="s">
        <v>25</v>
      </c>
      <c r="BU219" s="272" t="s">
        <v>453</v>
      </c>
      <c r="BV219" s="265"/>
      <c r="BW219" s="162"/>
      <c r="BY219" s="10">
        <v>1</v>
      </c>
    </row>
    <row r="220" spans="1:77" ht="21"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176">
        <f t="array" ref="AR220">SUMPRODUCT(LEN(AS220:AY220))</f>
        <v>0</v>
      </c>
      <c r="AS220" s="177"/>
      <c r="AT220" s="178"/>
      <c r="AU220" s="178"/>
      <c r="AV220" s="178"/>
      <c r="AW220" s="178"/>
      <c r="AX220" s="178"/>
      <c r="AY220" s="179"/>
      <c r="AZ220" s="3"/>
      <c r="BD220" s="2969"/>
      <c r="BF220" s="2946" t="str">
        <f t="shared" si="78"/>
        <v/>
      </c>
      <c r="BG220" s="2950" t="str">
        <f t="shared" si="79"/>
        <v/>
      </c>
      <c r="BH220" s="2951" t="str">
        <f>IF(LEN(TRIM(BM220))&gt;0,MAX(BH29:BH219)+1,"")</f>
        <v/>
      </c>
      <c r="BI220" s="2906" t="str">
        <f>IFERROR(INDEX(BM30:BM299,MATCH(ROW()-ROW(BM30)+1,BH30:BH299,0)),"")</f>
        <v/>
      </c>
      <c r="BJ220" s="336"/>
      <c r="BL220" s="2963"/>
      <c r="BM220" s="2961" t="str">
        <f>IF(OR(BN219="",BL218=""),"",IF(LEN(BN219)&lt;=BL218,BN219,IFERROR(LEFT(BN219,FIND("♦",SUBSTITUTE(LEFT(BN219,BL218+1)," ","♦",LEN(LEFT(BN219,BL218+1))-LEN(SUBSTITUTE(LEFT(BN219,BL218+1)," ",""))))),LEFT(BN219,IFERROR(FIND(" ",BN219)-1,LEN(BN219))))))</f>
        <v/>
      </c>
      <c r="BN220" s="2961" t="str">
        <f t="shared" si="90"/>
        <v/>
      </c>
      <c r="BO220" s="2975"/>
      <c r="BP220" s="2969"/>
      <c r="BQ220" s="2969"/>
      <c r="BR220" s="3"/>
      <c r="BS220" s="232"/>
      <c r="BT220" s="276" t="s">
        <v>480</v>
      </c>
      <c r="BU220" s="25"/>
      <c r="BV220" s="265"/>
      <c r="BW220" s="162"/>
      <c r="BY220" s="10">
        <v>1</v>
      </c>
    </row>
    <row r="221" spans="1:77" ht="21"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176">
        <f t="array" ref="AR221">SUMPRODUCT(LEN(AS221:AY221))</f>
        <v>0</v>
      </c>
      <c r="AS221" s="177"/>
      <c r="AT221" s="178"/>
      <c r="AU221" s="178"/>
      <c r="AV221" s="178"/>
      <c r="AW221" s="178"/>
      <c r="AX221" s="178"/>
      <c r="AY221" s="179"/>
      <c r="AZ221" s="3"/>
      <c r="BD221" s="2969"/>
      <c r="BF221" s="2946" t="str">
        <f t="shared" si="78"/>
        <v/>
      </c>
      <c r="BG221" s="2950" t="str">
        <f t="shared" si="79"/>
        <v/>
      </c>
      <c r="BH221" s="2951" t="str">
        <f>IF(LEN(TRIM(BM221))&gt;0,MAX(BH29:BH220)+1,"")</f>
        <v/>
      </c>
      <c r="BI221" s="2906" t="str">
        <f>IFERROR(INDEX(BM30:BM299,MATCH(ROW()-ROW(BM30)+1,BH30:BH299,0)),"")</f>
        <v/>
      </c>
      <c r="BJ221" s="336"/>
      <c r="BL221" s="2964"/>
      <c r="BM221" s="2961" t="str">
        <f>IF(OR(BN220="",BL218=""),"",IF(LEN(BN220)&lt;=BL218,BN220,IFERROR(LEFT(BN220,FIND("♦",SUBSTITUTE(LEFT(BN220,BL218+1)," ","♦",LEN(LEFT(BN220,BL218+1))-LEN(SUBSTITUTE(LEFT(BN220,BL218+1)," ",""))))),LEFT(BN220,IFERROR(FIND(" ",BN220)-1,LEN(BN220))))))</f>
        <v/>
      </c>
      <c r="BN221" s="2961" t="str">
        <f t="shared" si="90"/>
        <v/>
      </c>
      <c r="BO221" s="2975"/>
      <c r="BP221" s="2969"/>
      <c r="BQ221" s="2969"/>
      <c r="BR221" s="3"/>
      <c r="BS221" s="232"/>
      <c r="BT221" s="280" t="s">
        <v>37</v>
      </c>
      <c r="BU221" s="25"/>
      <c r="BV221" s="265"/>
      <c r="BW221" s="162"/>
      <c r="BY221" s="10">
        <v>1</v>
      </c>
    </row>
    <row r="222" spans="1:77" ht="2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176">
        <f t="array" ref="AR222">SUMPRODUCT(LEN(AS222:AY222))</f>
        <v>0</v>
      </c>
      <c r="AS222" s="177"/>
      <c r="AT222" s="178"/>
      <c r="AU222" s="178"/>
      <c r="AV222" s="178"/>
      <c r="AW222" s="178"/>
      <c r="AX222" s="178"/>
      <c r="AY222" s="179"/>
      <c r="AZ222" s="3"/>
      <c r="BD222" s="2969"/>
      <c r="BF222" s="2946" t="str">
        <f t="shared" si="78"/>
        <v/>
      </c>
      <c r="BG222" s="2950" t="str">
        <f t="shared" si="79"/>
        <v/>
      </c>
      <c r="BH222" s="2951" t="str">
        <f>IF(LEN(TRIM(BM222))&gt;0,MAX(BH29:BH221)+1,"")</f>
        <v/>
      </c>
      <c r="BI222" s="2906" t="str">
        <f>IFERROR(INDEX(BM30:BM299,MATCH(ROW()-ROW(BM30)+1,BH30:BH299,0)),"")</f>
        <v/>
      </c>
      <c r="BJ222" s="336"/>
      <c r="BL222" s="2370" t="str">
        <f>(SUBSTITUTE(SUBSTITUTE(BD62,CHAR(13)&amp;CHAR(10)," "),CHAR(10)," "))</f>
        <v/>
      </c>
      <c r="BM222" s="2907" t="str">
        <f>IF(OR(BL223="",BL224=""),"",IF(LEN(BL223)&lt;=BL224,BL223,IFERROR(LEFT(BL223,FIND("♦",SUBSTITUTE(LEFT(BL223,BL224+1)," ","♦",LEN(LEFT(BL223,BL224+1))-LEN(SUBSTITUTE(LEFT(BL223,BL224+1)," ",""))))),LEFT(BL223,IFERROR(FIND(" ",BL223)-1,LEN(BL223))))))</f>
        <v/>
      </c>
      <c r="BN222" s="2908" t="str">
        <f>IF(BM222="","",TRIM(RIGHT(BL223,LEN(BL223)-LEN(BM222))))</f>
        <v/>
      </c>
      <c r="BO222" s="2952" t="str">
        <f>BE62</f>
        <v xml:space="preserve"> ◄ ligne 62</v>
      </c>
      <c r="BP222" s="2969"/>
      <c r="BQ222" s="2969"/>
      <c r="BR222" s="3"/>
      <c r="BS222" s="232"/>
      <c r="BT222" s="287"/>
      <c r="BU222" s="265"/>
      <c r="BV222" s="265"/>
      <c r="BW222" s="162"/>
      <c r="BY222" s="10">
        <v>1</v>
      </c>
    </row>
    <row r="223" spans="1:77" ht="21"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176">
        <f t="array" ref="AR223">SUMPRODUCT(LEN(AS223:AY223))</f>
        <v>0</v>
      </c>
      <c r="AS223" s="177"/>
      <c r="AT223" s="178"/>
      <c r="AU223" s="178"/>
      <c r="AV223" s="178"/>
      <c r="AW223" s="178"/>
      <c r="AX223" s="178"/>
      <c r="AY223" s="179"/>
      <c r="AZ223" s="3"/>
      <c r="BD223" s="2969"/>
      <c r="BF223" s="2946" t="str">
        <f t="shared" si="78"/>
        <v/>
      </c>
      <c r="BG223" s="2950" t="str">
        <f t="shared" si="79"/>
        <v/>
      </c>
      <c r="BH223" s="2951" t="str">
        <f>IF(LEN(TRIM(BM223))&gt;0,MAX(BH29:BH222)+1,"")</f>
        <v/>
      </c>
      <c r="BI223" s="2906" t="str">
        <f>IFERROR(INDEX(BM30:BM299,MATCH(ROW()-ROW(BM30)+1,BH30:BH299,0)),"")</f>
        <v/>
      </c>
      <c r="BJ223" s="336"/>
      <c r="BL223" s="2907" t="str">
        <f>TRIM(SUBSTITUTE(SUBSTITUTE(SUBSTITUTE(SUBSTITUTE(IF(OR(LEFT(BL222,1)="-",LEFT(BL222,1)="="),MID(BL222,2,9999),BL222),CHAR(160)," "),","," "),";"," "),"."," "))</f>
        <v/>
      </c>
      <c r="BM223" s="2908" t="str">
        <f>IF(OR(BN222="",BL224=""),"",IF(LEN(BN222)&lt;=BL224,BN222,IFERROR(LEFT(BN222,FIND("♦",SUBSTITUTE(LEFT(BN222,BL224+1)," ","♦",LEN(LEFT(BN222,BL224+1))-LEN(SUBSTITUTE(LEFT(BN222,BL224+1)," ",""))))),LEFT(BN222,IFERROR(FIND(" ",BN222)-1,LEN(BN222))))))</f>
        <v/>
      </c>
      <c r="BN223" s="2908" t="str">
        <f>IF(BM223="","",TRIM(RIGHT(BN222,LEN(BN222)-LEN(BM223))))</f>
        <v/>
      </c>
      <c r="BO223" s="2974"/>
      <c r="BP223" s="2969"/>
      <c r="BQ223" s="2969"/>
      <c r="BR223" s="3"/>
      <c r="BS223" s="232"/>
      <c r="BT223" s="276" t="s">
        <v>45</v>
      </c>
      <c r="BU223" s="265"/>
      <c r="BV223" s="25"/>
      <c r="BW223" s="162"/>
      <c r="BY223" s="10">
        <v>1</v>
      </c>
    </row>
    <row r="224" spans="1:77" ht="21"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176">
        <f t="array" ref="AR224">SUMPRODUCT(LEN(AS224:AY224))</f>
        <v>0</v>
      </c>
      <c r="AS224" s="177"/>
      <c r="AT224" s="178"/>
      <c r="AU224" s="178"/>
      <c r="AV224" s="178"/>
      <c r="AW224" s="178"/>
      <c r="AX224" s="178"/>
      <c r="AY224" s="179"/>
      <c r="AZ224" s="3"/>
      <c r="BD224" s="2969"/>
      <c r="BF224" s="2946" t="str">
        <f t="shared" ref="BF224:BF287" si="91">IF(BI224="","",(LEN(TRIM(SUBSTITUTE(BI224,CHAR(160)," ")))-LEN(SUBSTITUTE(TRIM(SUBSTITUTE(BI224,CHAR(160)," "))," ",""))+1)&amp;" mot"&amp;IF((LEN(TRIM(SUBSTITUTE(BI224,CHAR(160)," ")))-LEN(SUBSTITUTE(TRIM(SUBSTITUTE(BI224,CHAR(160)," "))," ",""))+1)&gt;1,"s",""))</f>
        <v/>
      </c>
      <c r="BG224" s="2950" t="str">
        <f t="shared" ref="BG224:BG287" si="92">IF(BI224="","",LEN(TRIM(SUBSTITUTE(BI224,CHAR(160),"")))&amp;" car. ►")</f>
        <v/>
      </c>
      <c r="BH224" s="2951" t="str">
        <f>IF(LEN(TRIM(BM224))&gt;0,MAX(BH29:BH223)+1,"")</f>
        <v/>
      </c>
      <c r="BI224" s="2906" t="str">
        <f>IFERROR(INDEX(BM30:BM299,MATCH(ROW()-ROW(BM30)+1,BH30:BH299,0)),"")</f>
        <v/>
      </c>
      <c r="BJ224" s="336"/>
      <c r="BL224" s="2909">
        <f>BI17</f>
        <v>100</v>
      </c>
      <c r="BM224" s="2908" t="str">
        <f>IF(OR(BN223="",BL224=""),"",IF(LEN(BN223)&lt;=BL224,BN223,IFERROR(LEFT(BN223,FIND("♦",SUBSTITUTE(LEFT(BN223,BL224+1)," ","♦",LEN(LEFT(BN223,BL224+1))-LEN(SUBSTITUTE(LEFT(BN223,BL224+1)," ",""))))),LEFT(BN223,IFERROR(FIND(" ",BN223)-1,LEN(BN223))))))</f>
        <v/>
      </c>
      <c r="BN224" s="2908" t="str">
        <f t="shared" ref="BN224:BN227" si="93">IF(BM224="","",TRIM(RIGHT(BN223,LEN(BN223)-LEN(BM224))))</f>
        <v/>
      </c>
      <c r="BO224" s="2974"/>
      <c r="BP224" s="2969"/>
      <c r="BQ224" s="2969"/>
      <c r="BR224" s="3"/>
      <c r="BS224" s="232"/>
      <c r="BT224" s="276"/>
      <c r="BU224" s="265"/>
      <c r="BV224" s="25"/>
      <c r="BW224" s="162"/>
      <c r="BY224" s="10">
        <v>1</v>
      </c>
    </row>
    <row r="225" spans="1:77" ht="21"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176">
        <f t="array" ref="AR225">SUMPRODUCT(LEN(AS225:AY225))</f>
        <v>0</v>
      </c>
      <c r="AS225" s="177"/>
      <c r="AT225" s="178"/>
      <c r="AU225" s="178"/>
      <c r="AV225" s="178"/>
      <c r="AW225" s="178"/>
      <c r="AX225" s="178"/>
      <c r="AY225" s="179"/>
      <c r="AZ225" s="3"/>
      <c r="BD225" s="2969"/>
      <c r="BF225" s="2946" t="str">
        <f t="shared" si="91"/>
        <v/>
      </c>
      <c r="BG225" s="2950" t="str">
        <f t="shared" si="92"/>
        <v/>
      </c>
      <c r="BH225" s="2951" t="str">
        <f>IF(LEN(TRIM(BM225))&gt;0,MAX(BH29:BH224)+1,"")</f>
        <v/>
      </c>
      <c r="BI225" s="2906" t="str">
        <f>IFERROR(INDEX(BM30:BM299,MATCH(ROW()-ROW(BM30)+1,BH30:BH299,0)),"")</f>
        <v/>
      </c>
      <c r="BJ225" s="336"/>
      <c r="BL225" s="2907"/>
      <c r="BM225" s="2908" t="str">
        <f>IF(OR(BN224="",BL224=""),"",IF(LEN(BN224)&lt;=BL224,BN224,IFERROR(LEFT(BN224,FIND("♦",SUBSTITUTE(LEFT(BN224,BL224+1)," ","♦",LEN(LEFT(BN224,BL224+1))-LEN(SUBSTITUTE(LEFT(BN224,BL224+1)," ",""))))),LEFT(BN224,IFERROR(FIND(" ",BN224)-1,LEN(BN224))))))</f>
        <v/>
      </c>
      <c r="BN225" s="2908" t="str">
        <f t="shared" si="93"/>
        <v/>
      </c>
      <c r="BO225" s="2974"/>
      <c r="BP225" s="2969"/>
      <c r="BQ225" s="2969"/>
      <c r="BR225" s="3"/>
      <c r="BS225" s="232"/>
      <c r="BT225" s="276" t="s">
        <v>50</v>
      </c>
      <c r="BU225" s="265"/>
      <c r="BV225" s="25"/>
      <c r="BW225" s="162"/>
      <c r="BY225" s="10">
        <v>1</v>
      </c>
    </row>
    <row r="226" spans="1:77" ht="21"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176">
        <f t="array" ref="AR226">SUMPRODUCT(LEN(AS226:AY226))</f>
        <v>0</v>
      </c>
      <c r="AS226" s="177"/>
      <c r="AT226" s="178"/>
      <c r="AU226" s="178"/>
      <c r="AV226" s="178"/>
      <c r="AW226" s="178"/>
      <c r="AX226" s="178"/>
      <c r="AY226" s="179"/>
      <c r="AZ226" s="3"/>
      <c r="BD226" s="2969"/>
      <c r="BF226" s="2946" t="str">
        <f t="shared" si="91"/>
        <v/>
      </c>
      <c r="BG226" s="2950" t="str">
        <f t="shared" si="92"/>
        <v/>
      </c>
      <c r="BH226" s="2951" t="str">
        <f>IF(LEN(TRIM(BM226))&gt;0,MAX(BH29:BH225)+1,"")</f>
        <v/>
      </c>
      <c r="BI226" s="2906" t="str">
        <f>IFERROR(INDEX(BM30:BM299,MATCH(ROW()-ROW(BM30)+1,BH30:BH299,0)),"")</f>
        <v/>
      </c>
      <c r="BJ226" s="336"/>
      <c r="BL226" s="2958"/>
      <c r="BM226" s="2908" t="str">
        <f>IF(OR(BN225="",BL224=""),"",IF(LEN(BN225)&lt;=BL224,BN225,IFERROR(LEFT(BN225,FIND("♦",SUBSTITUTE(LEFT(BN225,BL224+1)," ","♦",LEN(LEFT(BN225,BL224+1))-LEN(SUBSTITUTE(LEFT(BN225,BL224+1)," ",""))))),LEFT(BN225,IFERROR(FIND(" ",BN225)-1,LEN(BN225))))))</f>
        <v/>
      </c>
      <c r="BN226" s="2908" t="str">
        <f t="shared" si="93"/>
        <v/>
      </c>
      <c r="BO226" s="2974"/>
      <c r="BP226" s="2969"/>
      <c r="BQ226" s="2969"/>
      <c r="BR226" s="3"/>
      <c r="BS226" s="232"/>
      <c r="BT226" s="276" t="s">
        <v>55</v>
      </c>
      <c r="BU226" s="265"/>
      <c r="BV226" s="25"/>
      <c r="BW226" s="162"/>
      <c r="BY226" s="10">
        <v>1</v>
      </c>
    </row>
    <row r="227" spans="1:77" ht="21"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176">
        <f t="array" ref="AR227">SUMPRODUCT(LEN(AS227:AY227))</f>
        <v>0</v>
      </c>
      <c r="AS227" s="177"/>
      <c r="AT227" s="178"/>
      <c r="AU227" s="178"/>
      <c r="AV227" s="178"/>
      <c r="AW227" s="178"/>
      <c r="AX227" s="178"/>
      <c r="AY227" s="179"/>
      <c r="AZ227" s="3"/>
      <c r="BD227" s="2969"/>
      <c r="BF227" s="2946" t="str">
        <f t="shared" si="91"/>
        <v/>
      </c>
      <c r="BG227" s="2950" t="str">
        <f t="shared" si="92"/>
        <v/>
      </c>
      <c r="BH227" s="2951" t="str">
        <f>IF(LEN(TRIM(BM227))&gt;0,MAX(BH29:BH226)+1,"")</f>
        <v/>
      </c>
      <c r="BI227" s="2906" t="str">
        <f>IFERROR(INDEX(BM30:BM299,MATCH(ROW()-ROW(BM30)+1,BH30:BH299,0)),"")</f>
        <v/>
      </c>
      <c r="BJ227" s="336"/>
      <c r="BL227" s="2959"/>
      <c r="BM227" s="2908" t="str">
        <f>IF(OR(BN226="",BL224=""),"",IF(LEN(BN226)&lt;=BL224,BN226,IFERROR(LEFT(BN226,FIND("♦",SUBSTITUTE(LEFT(BN226,BL224+1)," ","♦",LEN(LEFT(BN226,BL224+1))-LEN(SUBSTITUTE(LEFT(BN226,BL224+1)," ",""))))),LEFT(BN226,IFERROR(FIND(" ",BN226)-1,LEN(BN226))))))</f>
        <v/>
      </c>
      <c r="BN227" s="2908" t="str">
        <f t="shared" si="93"/>
        <v/>
      </c>
      <c r="BO227" s="2974"/>
      <c r="BP227" s="2969"/>
      <c r="BQ227" s="2969"/>
      <c r="BR227" s="3"/>
      <c r="BS227" s="232"/>
      <c r="BT227" s="2415" t="s">
        <v>24</v>
      </c>
      <c r="BU227" s="309" t="s">
        <v>25</v>
      </c>
      <c r="BV227" s="25"/>
      <c r="BW227" s="162"/>
      <c r="BY227" s="10">
        <v>1</v>
      </c>
    </row>
    <row r="228" spans="1:77" ht="21"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176">
        <f t="array" ref="AR228">SUMPRODUCT(LEN(AS228:AY228))</f>
        <v>0</v>
      </c>
      <c r="AS228" s="177"/>
      <c r="AT228" s="178"/>
      <c r="AU228" s="178"/>
      <c r="AV228" s="178"/>
      <c r="AW228" s="178"/>
      <c r="AX228" s="178"/>
      <c r="AY228" s="179"/>
      <c r="AZ228" s="3"/>
      <c r="BD228" s="2969"/>
      <c r="BF228" s="2946" t="str">
        <f t="shared" si="91"/>
        <v/>
      </c>
      <c r="BG228" s="2950" t="str">
        <f t="shared" si="92"/>
        <v/>
      </c>
      <c r="BH228" s="2951" t="str">
        <f>IF(LEN(TRIM(BM228))&gt;0,MAX(BH29:BH227)+1,"")</f>
        <v/>
      </c>
      <c r="BI228" s="2906" t="str">
        <f>IFERROR(INDEX(BM30:BM299,MATCH(ROW()-ROW(BM30)+1,BH30:BH299,0)),"")</f>
        <v/>
      </c>
      <c r="BJ228" s="336"/>
      <c r="BL228" s="2370" t="str">
        <f>(SUBSTITUTE(SUBSTITUTE(BD63,CHAR(13)&amp;CHAR(10)," "),CHAR(10)," "))</f>
        <v/>
      </c>
      <c r="BM228" s="2960" t="str">
        <f>IF(OR(BL229="",BL230=""),"",IF(LEN(BL229)&lt;=BL230,BL229,IFERROR(LEFT(BL229,FIND("♦",SUBSTITUTE(LEFT(BL229,BL230+1)," ","♦",LEN(LEFT(BL229,BL230+1))-LEN(SUBSTITUTE(LEFT(BL229,BL230+1)," ",""))))),LEFT(BL229,IFERROR(FIND(" ",BL229)-1,LEN(BL229))))))</f>
        <v/>
      </c>
      <c r="BN228" s="2961" t="str">
        <f>IF(BM228="","",TRIM(RIGHT(BL229,LEN(BL229)-LEN(BM228))))</f>
        <v/>
      </c>
      <c r="BO228" s="2952" t="str">
        <f>BE63</f>
        <v xml:space="preserve"> ◄ ligne 63</v>
      </c>
      <c r="BP228" s="2969"/>
      <c r="BQ228" s="2969"/>
      <c r="BR228" s="3"/>
      <c r="BS228" s="232"/>
      <c r="BT228" s="97"/>
      <c r="BU228" s="97"/>
      <c r="BV228" s="25"/>
      <c r="BW228" s="162"/>
      <c r="BY228" s="10">
        <v>1</v>
      </c>
    </row>
    <row r="229" spans="1:77" ht="21"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176">
        <f t="array" ref="AR229">SUMPRODUCT(LEN(AS229:AY229))</f>
        <v>0</v>
      </c>
      <c r="AS229" s="177"/>
      <c r="AT229" s="178"/>
      <c r="AU229" s="178"/>
      <c r="AV229" s="178"/>
      <c r="AW229" s="178"/>
      <c r="AX229" s="178"/>
      <c r="AY229" s="179"/>
      <c r="AZ229" s="3"/>
      <c r="BD229" s="2969"/>
      <c r="BF229" s="2946" t="str">
        <f t="shared" si="91"/>
        <v/>
      </c>
      <c r="BG229" s="2950" t="str">
        <f t="shared" si="92"/>
        <v/>
      </c>
      <c r="BH229" s="2951" t="str">
        <f>IF(LEN(TRIM(BM229))&gt;0,MAX(BH29:BH228)+1,"")</f>
        <v/>
      </c>
      <c r="BI229" s="2906" t="str">
        <f>IFERROR(INDEX(BM30:BM299,MATCH(ROW()-ROW(BM30)+1,BH30:BH299,0)),"")</f>
        <v/>
      </c>
      <c r="BJ229" s="336"/>
      <c r="BL229" s="2960" t="str">
        <f>TRIM(SUBSTITUTE(SUBSTITUTE(SUBSTITUTE(SUBSTITUTE(IF(OR(LEFT(BL228,1)="-",LEFT(BL228,1)="="),MID(BL228,2,9999),BL228),CHAR(160)," "),","," "),";"," "),"."," "))</f>
        <v/>
      </c>
      <c r="BM229" s="2961" t="str">
        <f>IF(OR(BN228="",BL230=""),"",IF(LEN(BN228)&lt;=BL230,BN228,IFERROR(LEFT(BN228,FIND("♦",SUBSTITUTE(LEFT(BN228,BL230+1)," ","♦",LEN(LEFT(BN228,BL230+1))-LEN(SUBSTITUTE(LEFT(BN228,BL230+1)," ",""))))),LEFT(BN228,IFERROR(FIND(" ",BN228)-1,LEN(BN228))))))</f>
        <v/>
      </c>
      <c r="BN229" s="2961" t="str">
        <f>IF(BM229="","",TRIM(RIGHT(BN228,LEN(BN228)-LEN(BM229))))</f>
        <v/>
      </c>
      <c r="BO229" s="2975"/>
      <c r="BP229" s="2969"/>
      <c r="BQ229" s="2969"/>
      <c r="BR229" s="3"/>
      <c r="BS229" s="319"/>
      <c r="BT229" s="320" t="s">
        <v>599</v>
      </c>
      <c r="BU229" s="320"/>
      <c r="BV229" s="320"/>
      <c r="BW229" s="162"/>
      <c r="BY229" s="10">
        <v>1</v>
      </c>
    </row>
    <row r="230" spans="1:77" ht="21"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176">
        <f t="array" ref="AR230">SUMPRODUCT(LEN(AS230:AY230))</f>
        <v>0</v>
      </c>
      <c r="AS230" s="177"/>
      <c r="AT230" s="178"/>
      <c r="AU230" s="178"/>
      <c r="AV230" s="178"/>
      <c r="AW230" s="178"/>
      <c r="AX230" s="178"/>
      <c r="AY230" s="179"/>
      <c r="AZ230" s="3"/>
      <c r="BD230" s="2969"/>
      <c r="BF230" s="2946" t="str">
        <f t="shared" si="91"/>
        <v/>
      </c>
      <c r="BG230" s="2950" t="str">
        <f t="shared" si="92"/>
        <v/>
      </c>
      <c r="BH230" s="2951" t="str">
        <f>IF(LEN(TRIM(BM230))&gt;0,MAX(BH29:BH229)+1,"")</f>
        <v/>
      </c>
      <c r="BI230" s="2906" t="str">
        <f>IFERROR(INDEX(BM30:BM299,MATCH(ROW()-ROW(BM30)+1,BH30:BH299,0)),"")</f>
        <v/>
      </c>
      <c r="BJ230" s="336"/>
      <c r="BL230" s="2909">
        <f>BI17</f>
        <v>100</v>
      </c>
      <c r="BM230" s="2961" t="str">
        <f>IF(OR(BN229="",BL230=""),"",IF(LEN(BN229)&lt;=BL230,BN229,IFERROR(LEFT(BN229,FIND("♦",SUBSTITUTE(LEFT(BN229,BL230+1)," ","♦",LEN(LEFT(BN229,BL230+1))-LEN(SUBSTITUTE(LEFT(BN229,BL230+1)," ",""))))),LEFT(BN229,IFERROR(FIND(" ",BN229)-1,LEN(BN229))))))</f>
        <v/>
      </c>
      <c r="BN230" s="2961" t="str">
        <f t="shared" ref="BN230:BN233" si="94">IF(BM230="","",TRIM(RIGHT(BN229,LEN(BN229)-LEN(BM230))))</f>
        <v/>
      </c>
      <c r="BO230" s="2975"/>
      <c r="BP230" s="2969"/>
      <c r="BQ230" s="2969"/>
      <c r="BR230" s="3"/>
      <c r="BS230" s="319"/>
      <c r="BT230" s="320" t="s">
        <v>606</v>
      </c>
      <c r="BU230" s="320"/>
      <c r="BV230" s="320"/>
      <c r="BW230" s="162"/>
      <c r="BY230" s="10">
        <v>1</v>
      </c>
    </row>
    <row r="231" spans="1:77" ht="21"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176">
        <f t="array" ref="AR231">SUMPRODUCT(LEN(AS231:AY231))</f>
        <v>0</v>
      </c>
      <c r="AS231" s="177"/>
      <c r="AT231" s="178"/>
      <c r="AU231" s="178"/>
      <c r="AV231" s="178"/>
      <c r="AW231" s="178"/>
      <c r="AX231" s="178"/>
      <c r="AY231" s="179"/>
      <c r="BD231" s="2969"/>
      <c r="BF231" s="2946" t="str">
        <f t="shared" si="91"/>
        <v/>
      </c>
      <c r="BG231" s="2950" t="str">
        <f t="shared" si="92"/>
        <v/>
      </c>
      <c r="BH231" s="2951" t="str">
        <f>IF(LEN(TRIM(BM231))&gt;0,MAX(BH29:BH230)+1,"")</f>
        <v/>
      </c>
      <c r="BI231" s="2906" t="str">
        <f>IFERROR(INDEX(BM30:BM299,MATCH(ROW()-ROW(BM30)+1,BH30:BH299,0)),"")</f>
        <v/>
      </c>
      <c r="BJ231" s="336"/>
      <c r="BL231" s="2960"/>
      <c r="BM231" s="2961" t="str">
        <f>IF(OR(BN230="",BL230=""),"",IF(LEN(BN230)&lt;=BL230,BN230,IFERROR(LEFT(BN230,FIND("♦",SUBSTITUTE(LEFT(BN230,BL230+1)," ","♦",LEN(LEFT(BN230,BL230+1))-LEN(SUBSTITUTE(LEFT(BN230,BL230+1)," ",""))))),LEFT(BN230,IFERROR(FIND(" ",BN230)-1,LEN(BN230))))))</f>
        <v/>
      </c>
      <c r="BN231" s="2961" t="str">
        <f t="shared" si="94"/>
        <v/>
      </c>
      <c r="BO231" s="2975"/>
      <c r="BP231" s="2969"/>
      <c r="BQ231" s="2969"/>
      <c r="BS231" s="2572" t="str">
        <f>"colonne "&amp;SUBSTITUTE(ADDRESS(1,COLUMN(),4),"1","")&amp;" ▼"</f>
        <v>colonne BS ▼</v>
      </c>
      <c r="BU231" s="25"/>
      <c r="BV231" s="25"/>
      <c r="BW231" s="162"/>
      <c r="BY231" s="10">
        <v>1</v>
      </c>
    </row>
    <row r="232" spans="1:77" ht="21"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176">
        <f t="array" ref="AR232">SUMPRODUCT(LEN(AS232:AY232))</f>
        <v>0</v>
      </c>
      <c r="AS232" s="177"/>
      <c r="AT232" s="178"/>
      <c r="AU232" s="178"/>
      <c r="AV232" s="178"/>
      <c r="AW232" s="178"/>
      <c r="AX232" s="178"/>
      <c r="AY232" s="179"/>
      <c r="AZ232"/>
      <c r="BD232" s="2969"/>
      <c r="BF232" s="2946" t="str">
        <f t="shared" si="91"/>
        <v/>
      </c>
      <c r="BG232" s="2950" t="str">
        <f t="shared" si="92"/>
        <v/>
      </c>
      <c r="BH232" s="2951" t="str">
        <f>IF(LEN(TRIM(BM232))&gt;0,MAX(BH29:BH231)+1,"")</f>
        <v/>
      </c>
      <c r="BI232" s="2906" t="str">
        <f>IFERROR(INDEX(BM30:BM299,MATCH(ROW()-ROW(BM30)+1,BH30:BH299,0)),"")</f>
        <v/>
      </c>
      <c r="BJ232" s="336"/>
      <c r="BL232" s="2963"/>
      <c r="BM232" s="2961" t="str">
        <f>IF(OR(BN231="",BL230=""),"",IF(LEN(BN231)&lt;=BL230,BN231,IFERROR(LEFT(BN231,FIND("♦",SUBSTITUTE(LEFT(BN231,BL230+1)," ","♦",LEN(LEFT(BN231,BL230+1))-LEN(SUBSTITUTE(LEFT(BN231,BL230+1)," ",""))))),LEFT(BN231,IFERROR(FIND(" ",BN231)-1,LEN(BN231))))))</f>
        <v/>
      </c>
      <c r="BN232" s="2961" t="str">
        <f t="shared" si="94"/>
        <v/>
      </c>
      <c r="BO232" s="2975"/>
      <c r="BP232" s="2969"/>
      <c r="BQ232" s="2969"/>
      <c r="BR232"/>
      <c r="BS232" s="2424" t="s">
        <v>3891</v>
      </c>
      <c r="BT232" s="2425"/>
      <c r="BU232" s="2425"/>
      <c r="BV232" s="2425"/>
      <c r="BW232" s="2425"/>
      <c r="BY232" s="10">
        <v>1</v>
      </c>
    </row>
    <row r="233" spans="1:77" ht="21"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176">
        <f t="array" ref="AR233">SUMPRODUCT(LEN(AS233:AY233))</f>
        <v>0</v>
      </c>
      <c r="AS233" s="177"/>
      <c r="AT233" s="178"/>
      <c r="AU233" s="178"/>
      <c r="AV233" s="178"/>
      <c r="AW233" s="178"/>
      <c r="AX233" s="178"/>
      <c r="AY233" s="179"/>
      <c r="BD233" s="2969"/>
      <c r="BF233" s="2946" t="str">
        <f t="shared" si="91"/>
        <v/>
      </c>
      <c r="BG233" s="2950" t="str">
        <f t="shared" si="92"/>
        <v/>
      </c>
      <c r="BH233" s="2951" t="str">
        <f>IF(LEN(TRIM(BM233))&gt;0,MAX(BH29:BH232)+1,"")</f>
        <v/>
      </c>
      <c r="BI233" s="2906" t="str">
        <f>IFERROR(INDEX(BM30:BM299,MATCH(ROW()-ROW(BM30)+1,BH30:BH299,0)),"")</f>
        <v/>
      </c>
      <c r="BJ233" s="336"/>
      <c r="BL233" s="2964"/>
      <c r="BM233" s="2961" t="str">
        <f>IF(OR(BN232="",BL230=""),"",IF(LEN(BN232)&lt;=BL230,BN232,IFERROR(LEFT(BN232,FIND("♦",SUBSTITUTE(LEFT(BN232,BL230+1)," ","♦",LEN(LEFT(BN232,BL230+1))-LEN(SUBSTITUTE(LEFT(BN232,BL230+1)," ",""))))),LEFT(BN232,IFERROR(FIND(" ",BN232)-1,LEN(BN232))))))</f>
        <v/>
      </c>
      <c r="BN233" s="2961" t="str">
        <f t="shared" si="94"/>
        <v/>
      </c>
      <c r="BO233" s="2975"/>
      <c r="BP233" s="2969"/>
      <c r="BQ233" s="2969"/>
      <c r="BS233" s="2573" t="str">
        <f>"cliquez sur la colonne "&amp;SUBSTITUTE(ADDRESS(1,COLUMN(),4),"1","")</f>
        <v>cliquez sur la colonne BS</v>
      </c>
      <c r="BT233" s="2574"/>
      <c r="BU233" s="2574"/>
      <c r="BV233" s="2574"/>
      <c r="BW233" s="2574"/>
      <c r="BY233" s="10">
        <v>1</v>
      </c>
    </row>
    <row r="234" spans="1:77" ht="21"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176">
        <f t="array" ref="AR234">SUMPRODUCT(LEN(AS234:AY234))</f>
        <v>0</v>
      </c>
      <c r="AS234" s="177"/>
      <c r="AT234" s="178"/>
      <c r="AU234" s="178"/>
      <c r="AV234" s="178"/>
      <c r="AW234" s="178"/>
      <c r="AX234" s="178"/>
      <c r="AY234" s="179"/>
      <c r="BD234" s="2969"/>
      <c r="BF234" s="2946" t="str">
        <f t="shared" si="91"/>
        <v/>
      </c>
      <c r="BG234" s="2950" t="str">
        <f t="shared" si="92"/>
        <v/>
      </c>
      <c r="BH234" s="2951" t="str">
        <f>IF(LEN(TRIM(BM234))&gt;0,MAX(BH29:BH233)+1,"")</f>
        <v/>
      </c>
      <c r="BI234" s="2906" t="str">
        <f>IFERROR(INDEX(BM30:BM299,MATCH(ROW()-ROW(BM30)+1,BH30:BH299,0)),"")</f>
        <v/>
      </c>
      <c r="BJ234" s="336"/>
      <c r="BL234" s="2370" t="str">
        <f>(SUBSTITUTE(SUBSTITUTE(BD64,CHAR(13)&amp;CHAR(10)," "),CHAR(10)," "))</f>
        <v/>
      </c>
      <c r="BM234" s="2907" t="str">
        <f>IF(OR(BL235="",BL236=""),"",IF(LEN(BL235)&lt;=BL236,BL235,IFERROR(LEFT(BL235,FIND("♦",SUBSTITUTE(LEFT(BL235,BL236+1)," ","♦",LEN(LEFT(BL235,BL236+1))-LEN(SUBSTITUTE(LEFT(BL235,BL236+1)," ",""))))),LEFT(BL235,IFERROR(FIND(" ",BL235)-1,LEN(BL235))))))</f>
        <v/>
      </c>
      <c r="BN234" s="2908" t="str">
        <f>IF(BM234="","",TRIM(RIGHT(BL235,LEN(BL235)-LEN(BM234))))</f>
        <v/>
      </c>
      <c r="BO234" s="2952" t="str">
        <f>BE64</f>
        <v xml:space="preserve"> ◄ ligne 64</v>
      </c>
      <c r="BP234" s="2969"/>
      <c r="BQ234" s="2969"/>
      <c r="BS234" s="4919" t="s">
        <v>3894</v>
      </c>
      <c r="BT234" s="4920"/>
      <c r="BU234" s="4920"/>
      <c r="BV234" s="4920"/>
      <c r="BW234" s="4920"/>
      <c r="BY234" s="10">
        <v>1</v>
      </c>
    </row>
    <row r="235" spans="1:77" ht="21"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176">
        <f t="array" ref="AR235">SUMPRODUCT(LEN(AS235:AY235))</f>
        <v>0</v>
      </c>
      <c r="AS235" s="177"/>
      <c r="AT235" s="178"/>
      <c r="AU235" s="178"/>
      <c r="AV235" s="178"/>
      <c r="AW235" s="178"/>
      <c r="AX235" s="178"/>
      <c r="AY235" s="179"/>
      <c r="BD235" s="2969"/>
      <c r="BF235" s="2946" t="str">
        <f t="shared" si="91"/>
        <v/>
      </c>
      <c r="BG235" s="2950" t="str">
        <f t="shared" si="92"/>
        <v/>
      </c>
      <c r="BH235" s="2951" t="str">
        <f>IF(LEN(TRIM(BM235))&gt;0,MAX(BH29:BH234)+1,"")</f>
        <v/>
      </c>
      <c r="BI235" s="2906" t="str">
        <f>IFERROR(INDEX(BM30:BM299,MATCH(ROW()-ROW(BM30)+1,BH30:BH299,0)),"")</f>
        <v/>
      </c>
      <c r="BJ235" s="336"/>
      <c r="BL235" s="2907" t="str">
        <f>TRIM(SUBSTITUTE(SUBSTITUTE(SUBSTITUTE(SUBSTITUTE(IF(OR(LEFT(BL234,1)="-",LEFT(BL234,1)="="),MID(BL234,2,9999),BL234),CHAR(160)," "),","," "),";"," "),"."," "))</f>
        <v/>
      </c>
      <c r="BM235" s="2908" t="str">
        <f>IF(OR(BN234="",BL236=""),"",IF(LEN(BN234)&lt;=BL236,BN234,IFERROR(LEFT(BN234,FIND("♦",SUBSTITUTE(LEFT(BN234,BL236+1)," ","♦",LEN(LEFT(BN234,BL236+1))-LEN(SUBSTITUTE(LEFT(BN234,BL236+1)," ",""))))),LEFT(BN234,IFERROR(FIND(" ",BN234)-1,LEN(BN234))))))</f>
        <v/>
      </c>
      <c r="BN235" s="2908" t="str">
        <f>IF(BM235="","",TRIM(RIGHT(BN234,LEN(BN234)-LEN(BM235))))</f>
        <v/>
      </c>
      <c r="BO235" s="2974"/>
      <c r="BP235" s="2969"/>
      <c r="BQ235" s="2969"/>
      <c r="BS235" s="4919"/>
      <c r="BT235" s="4920"/>
      <c r="BU235" s="4920"/>
      <c r="BV235" s="4920"/>
      <c r="BW235" s="4920"/>
      <c r="BY235" s="10">
        <v>1</v>
      </c>
    </row>
    <row r="236" spans="1:77" ht="21" customHeight="1">
      <c r="AR236" s="176">
        <f t="array" ref="AR236">SUMPRODUCT(LEN(AS236:AY236))</f>
        <v>0</v>
      </c>
      <c r="AS236" s="177"/>
      <c r="AT236" s="178"/>
      <c r="AU236" s="178"/>
      <c r="AV236" s="178"/>
      <c r="AW236" s="178"/>
      <c r="AX236" s="178"/>
      <c r="AY236" s="179"/>
      <c r="BD236" s="2969"/>
      <c r="BF236" s="2946" t="str">
        <f t="shared" si="91"/>
        <v/>
      </c>
      <c r="BG236" s="2950" t="str">
        <f t="shared" si="92"/>
        <v/>
      </c>
      <c r="BH236" s="2951" t="str">
        <f>IF(LEN(TRIM(BM236))&gt;0,MAX(BH29:BH235)+1,"")</f>
        <v/>
      </c>
      <c r="BI236" s="2906" t="str">
        <f>IFERROR(INDEX(BM30:BM299,MATCH(ROW()-ROW(BM30)+1,BH30:BH299,0)),"")</f>
        <v/>
      </c>
      <c r="BJ236" s="336"/>
      <c r="BL236" s="2909">
        <f>BI17</f>
        <v>100</v>
      </c>
      <c r="BM236" s="2908" t="str">
        <f>IF(OR(BN235="",BL236=""),"",IF(LEN(BN235)&lt;=BL236,BN235,IFERROR(LEFT(BN235,FIND("♦",SUBSTITUTE(LEFT(BN235,BL236+1)," ","♦",LEN(LEFT(BN235,BL236+1))-LEN(SUBSTITUTE(LEFT(BN235,BL236+1)," ",""))))),LEFT(BN235,IFERROR(FIND(" ",BN235)-1,LEN(BN235))))))</f>
        <v/>
      </c>
      <c r="BN236" s="2908" t="str">
        <f t="shared" ref="BN236:BN239" si="95">IF(BM236="","",TRIM(RIGHT(BN235,LEN(BN235)-LEN(BM236))))</f>
        <v/>
      </c>
      <c r="BO236" s="2974"/>
      <c r="BP236" s="2969"/>
      <c r="BQ236" s="2969"/>
      <c r="BS236" s="2426" t="s">
        <v>3892</v>
      </c>
      <c r="BT236" s="2427"/>
      <c r="BU236" s="2427"/>
      <c r="BV236" s="2427"/>
      <c r="BW236" s="2427"/>
      <c r="BY236" s="10">
        <v>1</v>
      </c>
    </row>
    <row r="237" spans="1:77" ht="21" customHeight="1">
      <c r="AO237"/>
      <c r="AP237"/>
      <c r="AQ237"/>
      <c r="AR237" s="176">
        <f t="array" ref="AR237">SUMPRODUCT(LEN(AS237:AY237))</f>
        <v>0</v>
      </c>
      <c r="AS237" s="177"/>
      <c r="AT237" s="178"/>
      <c r="AU237" s="178"/>
      <c r="AV237" s="178"/>
      <c r="AW237" s="178"/>
      <c r="AX237" s="178"/>
      <c r="AY237" s="179"/>
      <c r="BD237" s="2969"/>
      <c r="BF237" s="2946" t="str">
        <f t="shared" si="91"/>
        <v/>
      </c>
      <c r="BG237" s="2950" t="str">
        <f t="shared" si="92"/>
        <v/>
      </c>
      <c r="BH237" s="2951" t="str">
        <f>IF(LEN(TRIM(BM237))&gt;0,MAX(BH29:BH236)+1,"")</f>
        <v/>
      </c>
      <c r="BI237" s="2906" t="str">
        <f>IFERROR(INDEX(BM30:BM299,MATCH(ROW()-ROW(BM30)+1,BH30:BH299,0)),"")</f>
        <v/>
      </c>
      <c r="BJ237" s="336"/>
      <c r="BL237" s="2907"/>
      <c r="BM237" s="2908" t="str">
        <f>IF(OR(BN236="",BL236=""),"",IF(LEN(BN236)&lt;=BL236,BN236,IFERROR(LEFT(BN236,FIND("♦",SUBSTITUTE(LEFT(BN236,BL236+1)," ","♦",LEN(LEFT(BN236,BL236+1))-LEN(SUBSTITUTE(LEFT(BN236,BL236+1)," ",""))))),LEFT(BN236,IFERROR(FIND(" ",BN236)-1,LEN(BN236))))))</f>
        <v/>
      </c>
      <c r="BN237" s="2908" t="str">
        <f t="shared" si="95"/>
        <v/>
      </c>
      <c r="BO237" s="2974"/>
      <c r="BP237" s="2969"/>
      <c r="BQ237" s="2969"/>
      <c r="BS237" s="2575" t="s">
        <v>4002</v>
      </c>
      <c r="BT237" s="2576"/>
      <c r="BU237" s="2576"/>
      <c r="BV237" s="2576"/>
      <c r="BW237" s="2576"/>
      <c r="BY237" s="10">
        <v>1</v>
      </c>
    </row>
    <row r="238" spans="1:77" ht="21" customHeight="1">
      <c r="AR238" s="176">
        <f t="array" ref="AR238">SUMPRODUCT(LEN(AS238:AY238))</f>
        <v>0</v>
      </c>
      <c r="AS238" s="177"/>
      <c r="AT238" s="178"/>
      <c r="AU238" s="178"/>
      <c r="AV238" s="178"/>
      <c r="AW238" s="178"/>
      <c r="AX238" s="178"/>
      <c r="AY238" s="179"/>
      <c r="BD238" s="2969"/>
      <c r="BF238" s="2946" t="str">
        <f t="shared" si="91"/>
        <v/>
      </c>
      <c r="BG238" s="2950" t="str">
        <f t="shared" si="92"/>
        <v/>
      </c>
      <c r="BH238" s="2951" t="str">
        <f>IF(LEN(TRIM(BM238))&gt;0,MAX(BH29:BH237)+1,"")</f>
        <v/>
      </c>
      <c r="BI238" s="2906" t="str">
        <f>IFERROR(INDEX(BM30:BM299,MATCH(ROW()-ROW(BM30)+1,BH30:BH299,0)),"")</f>
        <v/>
      </c>
      <c r="BJ238" s="336"/>
      <c r="BL238" s="2958"/>
      <c r="BM238" s="2908" t="str">
        <f>IF(OR(BN237="",BL236=""),"",IF(LEN(BN237)&lt;=BL236,BN237,IFERROR(LEFT(BN237,FIND("♦",SUBSTITUTE(LEFT(BN237,BL236+1)," ","♦",LEN(LEFT(BN237,BL236+1))-LEN(SUBSTITUTE(LEFT(BN237,BL236+1)," ",""))))),LEFT(BN237,IFERROR(FIND(" ",BN237)-1,LEN(BN237))))))</f>
        <v/>
      </c>
      <c r="BN238" s="2908" t="str">
        <f t="shared" si="95"/>
        <v/>
      </c>
      <c r="BO238" s="2974"/>
      <c r="BP238" s="2969"/>
      <c r="BQ238" s="2969"/>
      <c r="BS238" s="2575" t="s">
        <v>4003</v>
      </c>
      <c r="BT238" s="2576"/>
      <c r="BU238" s="2576"/>
      <c r="BV238" s="2576"/>
      <c r="BW238" s="2576"/>
      <c r="BY238" s="10">
        <v>1</v>
      </c>
    </row>
    <row r="239" spans="1:77" ht="21" customHeight="1">
      <c r="AR239" s="176">
        <f t="array" ref="AR239">SUMPRODUCT(LEN(AS239:AY239))</f>
        <v>0</v>
      </c>
      <c r="AS239" s="177"/>
      <c r="AT239" s="178"/>
      <c r="AU239" s="178"/>
      <c r="AV239" s="178"/>
      <c r="AW239" s="178"/>
      <c r="AX239" s="178"/>
      <c r="AY239" s="179"/>
      <c r="BD239" s="2969"/>
      <c r="BF239" s="2946" t="str">
        <f t="shared" si="91"/>
        <v/>
      </c>
      <c r="BG239" s="2950" t="str">
        <f t="shared" si="92"/>
        <v/>
      </c>
      <c r="BH239" s="2951" t="str">
        <f>IF(LEN(TRIM(BM239))&gt;0,MAX(BH29:BH238)+1,"")</f>
        <v/>
      </c>
      <c r="BI239" s="2906" t="str">
        <f>IFERROR(INDEX(BM30:BM299,MATCH(ROW()-ROW(BM30)+1,BH30:BH299,0)),"")</f>
        <v/>
      </c>
      <c r="BJ239" s="336"/>
      <c r="BL239" s="2959"/>
      <c r="BM239" s="2908" t="str">
        <f>IF(OR(BN238="",BL236=""),"",IF(LEN(BN238)&lt;=BL236,BN238,IFERROR(LEFT(BN238,FIND("♦",SUBSTITUTE(LEFT(BN238,BL236+1)," ","♦",LEN(LEFT(BN238,BL236+1))-LEN(SUBSTITUTE(LEFT(BN238,BL236+1)," ",""))))),LEFT(BN238,IFERROR(FIND(" ",BN238)-1,LEN(BN238))))))</f>
        <v/>
      </c>
      <c r="BN239" s="2908" t="str">
        <f t="shared" si="95"/>
        <v/>
      </c>
      <c r="BO239" s="2974"/>
      <c r="BP239" s="2969"/>
      <c r="BQ239" s="2969"/>
      <c r="BS239" s="2426" t="s">
        <v>3893</v>
      </c>
      <c r="BT239" s="2427"/>
      <c r="BU239" s="2427"/>
      <c r="BV239" s="2427"/>
      <c r="BW239" s="2427"/>
      <c r="BY239" s="10">
        <v>1</v>
      </c>
    </row>
    <row r="240" spans="1:77" ht="21" customHeight="1" thickBot="1">
      <c r="AR240" s="2202">
        <f t="array" ref="AR240">SUMPRODUCT(LEN(AS240:AY240))</f>
        <v>0</v>
      </c>
      <c r="AS240" s="1449"/>
      <c r="AT240" s="1450"/>
      <c r="AU240" s="1450"/>
      <c r="AV240" s="1450"/>
      <c r="AW240" s="1450"/>
      <c r="AX240" s="1450"/>
      <c r="AY240" s="1451"/>
      <c r="BD240" s="2969"/>
      <c r="BF240" s="2946" t="str">
        <f t="shared" si="91"/>
        <v/>
      </c>
      <c r="BG240" s="2950" t="str">
        <f t="shared" si="92"/>
        <v/>
      </c>
      <c r="BH240" s="2951" t="str">
        <f>IF(LEN(TRIM(BM240))&gt;0,MAX(BH29:BH239)+1,"")</f>
        <v/>
      </c>
      <c r="BI240" s="2906" t="str">
        <f>IFERROR(INDEX(BM30:BM299,MATCH(ROW()-ROW(BM30)+1,BH30:BH299,0)),"")</f>
        <v/>
      </c>
      <c r="BJ240" s="336"/>
      <c r="BL240" s="2370" t="str">
        <f>(SUBSTITUTE(SUBSTITUTE(BD65,CHAR(13)&amp;CHAR(10)," "),CHAR(10)," "))</f>
        <v/>
      </c>
      <c r="BM240" s="2960" t="str">
        <f>IF(OR(BL241="",BL242=""),"",IF(LEN(BL241)&lt;=BL242,BL241,IFERROR(LEFT(BL241,FIND("♦",SUBSTITUTE(LEFT(BL241,BL242+1)," ","♦",LEN(LEFT(BL241,BL242+1))-LEN(SUBSTITUTE(LEFT(BL241,BL242+1)," ",""))))),LEFT(BL241,IFERROR(FIND(" ",BL241)-1,LEN(BL241))))))</f>
        <v/>
      </c>
      <c r="BN240" s="2961" t="str">
        <f>IF(BM240="","",TRIM(RIGHT(BL241,LEN(BL241)-LEN(BM240))))</f>
        <v/>
      </c>
      <c r="BO240" s="2952" t="str">
        <f>BE65</f>
        <v xml:space="preserve"> ◄ ligne 65</v>
      </c>
      <c r="BP240" s="2969"/>
      <c r="BQ240" s="2969"/>
      <c r="BS240" s="2426" t="s">
        <v>4004</v>
      </c>
      <c r="BT240" s="2427"/>
      <c r="BU240" s="2427"/>
      <c r="BV240" s="2427"/>
      <c r="BW240" s="2427"/>
      <c r="BY240" s="10">
        <v>1</v>
      </c>
    </row>
    <row r="241" spans="56:77" ht="21" customHeight="1">
      <c r="BD241" s="2969"/>
      <c r="BF241" s="2946" t="str">
        <f t="shared" si="91"/>
        <v/>
      </c>
      <c r="BG241" s="2950" t="str">
        <f t="shared" si="92"/>
        <v/>
      </c>
      <c r="BH241" s="2951" t="str">
        <f>IF(LEN(TRIM(BM241))&gt;0,MAX(BH29:BH240)+1,"")</f>
        <v/>
      </c>
      <c r="BI241" s="2906" t="str">
        <f>IFERROR(INDEX(BM30:BM299,MATCH(ROW()-ROW(BM30)+1,BH30:BH299,0)),"")</f>
        <v/>
      </c>
      <c r="BJ241" s="336"/>
      <c r="BL241" s="2960" t="str">
        <f>TRIM(SUBSTITUTE(SUBSTITUTE(SUBSTITUTE(SUBSTITUTE(IF(OR(LEFT(BL240,1)="-",LEFT(BL240,1)="="),MID(BL240,2,9999),BL240),CHAR(160)," "),","," "),";"," "),"."," "))</f>
        <v/>
      </c>
      <c r="BM241" s="2961" t="str">
        <f>IF(OR(BN240="",BL242=""),"",IF(LEN(BN240)&lt;=BL242,BN240,IFERROR(LEFT(BN240,FIND("♦",SUBSTITUTE(LEFT(BN240,BL242+1)," ","♦",LEN(LEFT(BN240,BL242+1))-LEN(SUBSTITUTE(LEFT(BN240,BL242+1)," ",""))))),LEFT(BN240,IFERROR(FIND(" ",BN240)-1,LEN(BN240))))))</f>
        <v/>
      </c>
      <c r="BN241" s="2961" t="str">
        <f>IF(BM241="","",TRIM(RIGHT(BN240,LEN(BN240)-LEN(BM241))))</f>
        <v/>
      </c>
      <c r="BO241" s="2975"/>
      <c r="BP241" s="2969"/>
      <c r="BQ241" s="2969"/>
      <c r="BS241" s="2577"/>
      <c r="BT241" s="2423" t="s">
        <v>25</v>
      </c>
      <c r="BU241" s="2423" t="s">
        <v>3888</v>
      </c>
      <c r="BV241" s="2423" t="s">
        <v>3889</v>
      </c>
      <c r="BW241" s="2423" t="s">
        <v>3890</v>
      </c>
      <c r="BY241" s="10">
        <v>1</v>
      </c>
    </row>
    <row r="242" spans="56:77" ht="21" customHeight="1" thickBot="1">
      <c r="BD242" s="2969"/>
      <c r="BF242" s="2946" t="str">
        <f t="shared" si="91"/>
        <v/>
      </c>
      <c r="BG242" s="2950" t="str">
        <f t="shared" si="92"/>
        <v/>
      </c>
      <c r="BH242" s="2951" t="str">
        <f>IF(LEN(TRIM(BM242))&gt;0,MAX(BH29:BH241)+1,"")</f>
        <v/>
      </c>
      <c r="BI242" s="2906" t="str">
        <f>IFERROR(INDEX(BM30:BM299,MATCH(ROW()-ROW(BM30)+1,BH30:BH299,0)),"")</f>
        <v/>
      </c>
      <c r="BJ242" s="336"/>
      <c r="BL242" s="2909">
        <f>BI17</f>
        <v>100</v>
      </c>
      <c r="BM242" s="2961" t="str">
        <f>IF(OR(BN241="",BL242=""),"",IF(LEN(BN241)&lt;=BL242,BN241,IFERROR(LEFT(BN241,FIND("♦",SUBSTITUTE(LEFT(BN241,BL242+1)," ","♦",LEN(LEFT(BN241,BL242+1))-LEN(SUBSTITUTE(LEFT(BN241,BL242+1)," ",""))))),LEFT(BN241,IFERROR(FIND(" ",BN241)-1,LEN(BN241))))))</f>
        <v/>
      </c>
      <c r="BN242" s="2961" t="str">
        <f t="shared" ref="BN242:BN245" si="96">IF(BM242="","",TRIM(RIGHT(BN241,LEN(BN241)-LEN(BM242))))</f>
        <v/>
      </c>
      <c r="BO242" s="2975"/>
      <c r="BP242" s="2969"/>
      <c r="BQ242" s="2969"/>
      <c r="BS242" s="349">
        <v>43</v>
      </c>
      <c r="BT242" s="350">
        <v>18</v>
      </c>
      <c r="BU242" s="350">
        <v>19</v>
      </c>
      <c r="BV242" s="350">
        <v>16</v>
      </c>
      <c r="BW242" s="351">
        <v>29</v>
      </c>
      <c r="BY242" s="10">
        <v>1</v>
      </c>
    </row>
    <row r="243" spans="56:77" ht="21" customHeight="1">
      <c r="BD243" s="2969"/>
      <c r="BF243" s="2946" t="str">
        <f t="shared" si="91"/>
        <v/>
      </c>
      <c r="BG243" s="2950" t="str">
        <f t="shared" si="92"/>
        <v/>
      </c>
      <c r="BH243" s="2951" t="str">
        <f>IF(LEN(TRIM(BM243))&gt;0,MAX(BH29:BH242)+1,"")</f>
        <v/>
      </c>
      <c r="BI243" s="2906" t="str">
        <f>IFERROR(INDEX(BM30:BM299,MATCH(ROW()-ROW(BM30)+1,BH30:BH299,0)),"")</f>
        <v/>
      </c>
      <c r="BJ243" s="336"/>
      <c r="BL243" s="2960"/>
      <c r="BM243" s="2961" t="str">
        <f>IF(OR(BN242="",BL242=""),"",IF(LEN(BN242)&lt;=BL242,BN242,IFERROR(LEFT(BN242,FIND("♦",SUBSTITUTE(LEFT(BN242,BL242+1)," ","♦",LEN(LEFT(BN242,BL242+1))-LEN(SUBSTITUTE(LEFT(BN242,BL242+1)," ",""))))),LEFT(BN242,IFERROR(FIND(" ",BN242)-1,LEN(BN242))))))</f>
        <v/>
      </c>
      <c r="BN243" s="2961" t="str">
        <f t="shared" si="96"/>
        <v/>
      </c>
      <c r="BO243" s="2975"/>
      <c r="BP243" s="2969"/>
      <c r="BQ243" s="2969"/>
      <c r="BS243" s="13">
        <f ca="1">CELL("largeur",BS243)</f>
        <v>43</v>
      </c>
      <c r="BT243" s="13">
        <f ca="1">CELL("largeur",BT243)</f>
        <v>18</v>
      </c>
      <c r="BU243" s="13">
        <f ca="1">CELL("largeur",BU243)</f>
        <v>19</v>
      </c>
      <c r="BV243" s="13">
        <f ca="1">CELL("largeur",BV243)</f>
        <v>16</v>
      </c>
      <c r="BW243" s="13">
        <f ca="1">CELL("largeur",BW243)</f>
        <v>29</v>
      </c>
      <c r="BY243" s="10">
        <v>1</v>
      </c>
    </row>
    <row r="244" spans="56:77" ht="21" customHeight="1">
      <c r="BD244" s="2969"/>
      <c r="BF244" s="2946" t="str">
        <f t="shared" si="91"/>
        <v/>
      </c>
      <c r="BG244" s="2950" t="str">
        <f t="shared" si="92"/>
        <v/>
      </c>
      <c r="BH244" s="2951" t="str">
        <f>IF(LEN(TRIM(BM244))&gt;0,MAX(BH29:BH243)+1,"")</f>
        <v/>
      </c>
      <c r="BI244" s="2906" t="str">
        <f>IFERROR(INDEX(BM30:BM299,MATCH(ROW()-ROW(BM30)+1,BH30:BH299,0)),"")</f>
        <v/>
      </c>
      <c r="BJ244" s="336"/>
      <c r="BL244" s="2963"/>
      <c r="BM244" s="2961" t="str">
        <f>IF(OR(BN243="",BL242=""),"",IF(LEN(BN243)&lt;=BL242,BN243,IFERROR(LEFT(BN243,FIND("♦",SUBSTITUTE(LEFT(BN243,BL242+1)," ","♦",LEN(LEFT(BN243,BL242+1))-LEN(SUBSTITUTE(LEFT(BN243,BL242+1)," ",""))))),LEFT(BN243,IFERROR(FIND(" ",BN243)-1,LEN(BN243))))))</f>
        <v/>
      </c>
      <c r="BN244" s="2961" t="str">
        <f t="shared" si="96"/>
        <v/>
      </c>
      <c r="BO244" s="2975"/>
      <c r="BP244" s="2969"/>
      <c r="BQ244" s="2969"/>
      <c r="BY244" s="10">
        <v>1</v>
      </c>
    </row>
    <row r="245" spans="56:77" ht="21" customHeight="1">
      <c r="BD245" s="2969"/>
      <c r="BF245" s="2946" t="str">
        <f t="shared" si="91"/>
        <v/>
      </c>
      <c r="BG245" s="2950" t="str">
        <f t="shared" si="92"/>
        <v/>
      </c>
      <c r="BH245" s="2951" t="str">
        <f>IF(LEN(TRIM(BM245))&gt;0,MAX(BH29:BH244)+1,"")</f>
        <v/>
      </c>
      <c r="BI245" s="2906" t="str">
        <f>IFERROR(INDEX(BM30:BM299,MATCH(ROW()-ROW(BM30)+1,BH30:BH299,0)),"")</f>
        <v/>
      </c>
      <c r="BJ245" s="336"/>
      <c r="BL245" s="2964"/>
      <c r="BM245" s="2961" t="str">
        <f>IF(OR(BN244="",BL242=""),"",IF(LEN(BN244)&lt;=BL242,BN244,IFERROR(LEFT(BN244,FIND("♦",SUBSTITUTE(LEFT(BN244,BL242+1)," ","♦",LEN(LEFT(BN244,BL242+1))-LEN(SUBSTITUTE(LEFT(BN244,BL242+1)," ",""))))),LEFT(BN244,IFERROR(FIND(" ",BN244)-1,LEN(BN244))))))</f>
        <v/>
      </c>
      <c r="BN245" s="2961" t="str">
        <f t="shared" si="96"/>
        <v/>
      </c>
      <c r="BO245" s="2975"/>
      <c r="BP245" s="2969"/>
      <c r="BQ245" s="2969"/>
      <c r="BY245" s="10">
        <v>1</v>
      </c>
    </row>
    <row r="246" spans="56:77" ht="21" customHeight="1">
      <c r="BD246" s="2969"/>
      <c r="BF246" s="2946" t="str">
        <f t="shared" si="91"/>
        <v/>
      </c>
      <c r="BG246" s="2950" t="str">
        <f t="shared" si="92"/>
        <v/>
      </c>
      <c r="BH246" s="2951" t="str">
        <f>IF(LEN(TRIM(BM246))&gt;0,MAX(BH29:BH245)+1,"")</f>
        <v/>
      </c>
      <c r="BI246" s="2906" t="str">
        <f>IFERROR(INDEX(BM30:BM299,MATCH(ROW()-ROW(BM30)+1,BH30:BH299,0)),"")</f>
        <v/>
      </c>
      <c r="BJ246" s="336"/>
      <c r="BL246" s="2370" t="str">
        <f>(SUBSTITUTE(SUBSTITUTE(BD66,CHAR(13)&amp;CHAR(10)," "),CHAR(10)," "))</f>
        <v/>
      </c>
      <c r="BM246" s="2907" t="str">
        <f>IF(OR(BL247="",BL248=""),"",IF(LEN(BL247)&lt;=BL248,BL247,IFERROR(LEFT(BL247,FIND("♦",SUBSTITUTE(LEFT(BL247,BL248+1)," ","♦",LEN(LEFT(BL247,BL248+1))-LEN(SUBSTITUTE(LEFT(BL247,BL248+1)," ",""))))),LEFT(BL247,IFERROR(FIND(" ",BL247)-1,LEN(BL247))))))</f>
        <v/>
      </c>
      <c r="BN246" s="2908" t="str">
        <f>IF(BM246="","",TRIM(RIGHT(BL247,LEN(BL247)-LEN(BM246))))</f>
        <v/>
      </c>
      <c r="BO246" s="2952" t="str">
        <f>BE66</f>
        <v xml:space="preserve"> ◄ ligne 66</v>
      </c>
      <c r="BP246" s="2969"/>
      <c r="BQ246" s="2969"/>
      <c r="BY246" s="10">
        <v>1</v>
      </c>
    </row>
    <row r="247" spans="56:77" ht="21" customHeight="1">
      <c r="BD247" s="2969"/>
      <c r="BF247" s="2946" t="str">
        <f t="shared" si="91"/>
        <v/>
      </c>
      <c r="BG247" s="2950" t="str">
        <f t="shared" si="92"/>
        <v/>
      </c>
      <c r="BH247" s="2951" t="str">
        <f>IF(LEN(TRIM(BM247))&gt;0,MAX(BH29:BH246)+1,"")</f>
        <v/>
      </c>
      <c r="BI247" s="2906" t="str">
        <f>IFERROR(INDEX(BM30:BM299,MATCH(ROW()-ROW(BM30)+1,BH30:BH299,0)),"")</f>
        <v/>
      </c>
      <c r="BJ247" s="336"/>
      <c r="BL247" s="2907" t="str">
        <f>TRIM(SUBSTITUTE(SUBSTITUTE(SUBSTITUTE(SUBSTITUTE(IF(OR(LEFT(BL246,1)="-",LEFT(BL246,1)="="),MID(BL246,2,9999),BL246),CHAR(160)," "),","," "),";"," "),"."," "))</f>
        <v/>
      </c>
      <c r="BM247" s="2908" t="str">
        <f>IF(OR(BN246="",BL248=""),"",IF(LEN(BN246)&lt;=BL248,BN246,IFERROR(LEFT(BN246,FIND("♦",SUBSTITUTE(LEFT(BN246,BL248+1)," ","♦",LEN(LEFT(BN246,BL248+1))-LEN(SUBSTITUTE(LEFT(BN246,BL248+1)," ",""))))),LEFT(BN246,IFERROR(FIND(" ",BN246)-1,LEN(BN246))))))</f>
        <v/>
      </c>
      <c r="BN247" s="2908" t="str">
        <f>IF(BM247="","",TRIM(RIGHT(BN246,LEN(BN246)-LEN(BM247))))</f>
        <v/>
      </c>
      <c r="BO247" s="2974"/>
      <c r="BP247" s="2969"/>
      <c r="BQ247" s="2969"/>
      <c r="BY247" s="10">
        <v>1</v>
      </c>
    </row>
    <row r="248" spans="56:77" ht="21" customHeight="1">
      <c r="BD248" s="2969"/>
      <c r="BF248" s="2946" t="str">
        <f t="shared" si="91"/>
        <v/>
      </c>
      <c r="BG248" s="2950" t="str">
        <f t="shared" si="92"/>
        <v/>
      </c>
      <c r="BH248" s="2951" t="str">
        <f>IF(LEN(TRIM(BM248))&gt;0,MAX(BH29:BH247)+1,"")</f>
        <v/>
      </c>
      <c r="BI248" s="2906" t="str">
        <f>IFERROR(INDEX(BM30:BM299,MATCH(ROW()-ROW(BM30)+1,BH30:BH299,0)),"")</f>
        <v/>
      </c>
      <c r="BJ248" s="336"/>
      <c r="BL248" s="2909">
        <f>BI17</f>
        <v>100</v>
      </c>
      <c r="BM248" s="2908" t="str">
        <f>IF(OR(BN247="",BL248=""),"",IF(LEN(BN247)&lt;=BL248,BN247,IFERROR(LEFT(BN247,FIND("♦",SUBSTITUTE(LEFT(BN247,BL248+1)," ","♦",LEN(LEFT(BN247,BL248+1))-LEN(SUBSTITUTE(LEFT(BN247,BL248+1)," ",""))))),LEFT(BN247,IFERROR(FIND(" ",BN247)-1,LEN(BN247))))))</f>
        <v/>
      </c>
      <c r="BN248" s="2908" t="str">
        <f t="shared" ref="BN248:BN251" si="97">IF(BM248="","",TRIM(RIGHT(BN247,LEN(BN247)-LEN(BM248))))</f>
        <v/>
      </c>
      <c r="BO248" s="2974"/>
      <c r="BP248" s="2969"/>
      <c r="BQ248" s="2969"/>
      <c r="BY248" s="10">
        <v>1</v>
      </c>
    </row>
    <row r="249" spans="56:77" ht="21" customHeight="1">
      <c r="BD249" s="2969"/>
      <c r="BF249" s="2946" t="str">
        <f t="shared" si="91"/>
        <v/>
      </c>
      <c r="BG249" s="2950" t="str">
        <f t="shared" si="92"/>
        <v/>
      </c>
      <c r="BH249" s="2951" t="str">
        <f>IF(LEN(TRIM(BM249))&gt;0,MAX(BH29:BH248)+1,"")</f>
        <v/>
      </c>
      <c r="BI249" s="2906" t="str">
        <f>IFERROR(INDEX(BM30:BM299,MATCH(ROW()-ROW(BM30)+1,BH30:BH299,0)),"")</f>
        <v/>
      </c>
      <c r="BJ249" s="336"/>
      <c r="BL249" s="2907"/>
      <c r="BM249" s="2908" t="str">
        <f>IF(OR(BN248="",BL248=""),"",IF(LEN(BN248)&lt;=BL248,BN248,IFERROR(LEFT(BN248,FIND("♦",SUBSTITUTE(LEFT(BN248,BL248+1)," ","♦",LEN(LEFT(BN248,BL248+1))-LEN(SUBSTITUTE(LEFT(BN248,BL248+1)," ",""))))),LEFT(BN248,IFERROR(FIND(" ",BN248)-1,LEN(BN248))))))</f>
        <v/>
      </c>
      <c r="BN249" s="2908" t="str">
        <f t="shared" si="97"/>
        <v/>
      </c>
      <c r="BO249" s="2974"/>
      <c r="BP249" s="2969"/>
      <c r="BQ249" s="2969"/>
      <c r="BY249" s="10">
        <v>1</v>
      </c>
    </row>
    <row r="250" spans="56:77" ht="21" customHeight="1">
      <c r="BD250" s="2969"/>
      <c r="BF250" s="2946" t="str">
        <f t="shared" si="91"/>
        <v/>
      </c>
      <c r="BG250" s="2950" t="str">
        <f t="shared" si="92"/>
        <v/>
      </c>
      <c r="BH250" s="2951" t="str">
        <f>IF(LEN(TRIM(BM250))&gt;0,MAX(BH29:BH249)+1,"")</f>
        <v/>
      </c>
      <c r="BI250" s="2906" t="str">
        <f>IFERROR(INDEX(BM30:BM299,MATCH(ROW()-ROW(BM30)+1,BH30:BH299,0)),"")</f>
        <v/>
      </c>
      <c r="BJ250" s="336"/>
      <c r="BL250" s="2958"/>
      <c r="BM250" s="2908" t="str">
        <f>IF(OR(BN249="",BL248=""),"",IF(LEN(BN249)&lt;=BL248,BN249,IFERROR(LEFT(BN249,FIND("♦",SUBSTITUTE(LEFT(BN249,BL248+1)," ","♦",LEN(LEFT(BN249,BL248+1))-LEN(SUBSTITUTE(LEFT(BN249,BL248+1)," ",""))))),LEFT(BN249,IFERROR(FIND(" ",BN249)-1,LEN(BN249))))))</f>
        <v/>
      </c>
      <c r="BN250" s="2908" t="str">
        <f t="shared" si="97"/>
        <v/>
      </c>
      <c r="BO250" s="2974"/>
      <c r="BP250" s="2969"/>
      <c r="BQ250" s="2969"/>
      <c r="BY250" s="10">
        <v>1</v>
      </c>
    </row>
    <row r="251" spans="56:77" ht="21" customHeight="1">
      <c r="BD251" s="2969"/>
      <c r="BF251" s="2946" t="str">
        <f t="shared" si="91"/>
        <v/>
      </c>
      <c r="BG251" s="2950" t="str">
        <f t="shared" si="92"/>
        <v/>
      </c>
      <c r="BH251" s="2951" t="str">
        <f>IF(LEN(TRIM(BM251))&gt;0,MAX(BH29:BH250)+1,"")</f>
        <v/>
      </c>
      <c r="BI251" s="2906" t="str">
        <f>IFERROR(INDEX(BM30:BM299,MATCH(ROW()-ROW(BM30)+1,BH30:BH299,0)),"")</f>
        <v/>
      </c>
      <c r="BJ251" s="336"/>
      <c r="BL251" s="2959"/>
      <c r="BM251" s="2908" t="str">
        <f>IF(OR(BN250="",BL248=""),"",IF(LEN(BN250)&lt;=BL248,BN250,IFERROR(LEFT(BN250,FIND("♦",SUBSTITUTE(LEFT(BN250,BL248+1)," ","♦",LEN(LEFT(BN250,BL248+1))-LEN(SUBSTITUTE(LEFT(BN250,BL248+1)," ",""))))),LEFT(BN250,IFERROR(FIND(" ",BN250)-1,LEN(BN250))))))</f>
        <v/>
      </c>
      <c r="BN251" s="2908" t="str">
        <f t="shared" si="97"/>
        <v/>
      </c>
      <c r="BO251" s="2974"/>
      <c r="BP251" s="2969"/>
      <c r="BQ251" s="2969"/>
      <c r="BY251" s="10">
        <v>1</v>
      </c>
    </row>
    <row r="252" spans="56:77" ht="21" customHeight="1">
      <c r="BD252" s="2969"/>
      <c r="BF252" s="2946" t="str">
        <f t="shared" si="91"/>
        <v/>
      </c>
      <c r="BG252" s="2950" t="str">
        <f t="shared" si="92"/>
        <v/>
      </c>
      <c r="BH252" s="2951" t="str">
        <f>IF(LEN(TRIM(BM252))&gt;0,MAX(BH29:BH251)+1,"")</f>
        <v/>
      </c>
      <c r="BI252" s="2906" t="str">
        <f>IFERROR(INDEX(BM30:BM299,MATCH(ROW()-ROW(BM30)+1,BH30:BH299,0)),"")</f>
        <v/>
      </c>
      <c r="BJ252" s="336"/>
      <c r="BL252" s="2370" t="str">
        <f>(SUBSTITUTE(SUBSTITUTE(BD67,CHAR(13)&amp;CHAR(10)," "),CHAR(10)," "))</f>
        <v/>
      </c>
      <c r="BM252" s="2960" t="str">
        <f>IF(OR(BL253="",BL254=""),"",IF(LEN(BL253)&lt;=BL254,BL253,IFERROR(LEFT(BL253,FIND("♦",SUBSTITUTE(LEFT(BL253,BL254+1)," ","♦",LEN(LEFT(BL253,BL254+1))-LEN(SUBSTITUTE(LEFT(BL253,BL254+1)," ",""))))),LEFT(BL253,IFERROR(FIND(" ",BL253)-1,LEN(BL253))))))</f>
        <v/>
      </c>
      <c r="BN252" s="2961" t="str">
        <f>IF(BM252="","",TRIM(RIGHT(BL253,LEN(BL253)-LEN(BM252))))</f>
        <v/>
      </c>
      <c r="BO252" s="2952" t="str">
        <f>BE67</f>
        <v xml:space="preserve"> ◄ ligne 67</v>
      </c>
      <c r="BP252" s="2969"/>
      <c r="BQ252" s="2969"/>
      <c r="BY252" s="10">
        <v>1</v>
      </c>
    </row>
    <row r="253" spans="56:77" ht="21" customHeight="1">
      <c r="BD253" s="2969"/>
      <c r="BF253" s="2946" t="str">
        <f t="shared" si="91"/>
        <v/>
      </c>
      <c r="BG253" s="2950" t="str">
        <f t="shared" si="92"/>
        <v/>
      </c>
      <c r="BH253" s="2951" t="str">
        <f>IF(LEN(TRIM(BM253))&gt;0,MAX(BH29:BH252)+1,"")</f>
        <v/>
      </c>
      <c r="BI253" s="2906" t="str">
        <f>IFERROR(INDEX(BM30:BM299,MATCH(ROW()-ROW(BM30)+1,BH30:BH299,0)),"")</f>
        <v/>
      </c>
      <c r="BJ253" s="336"/>
      <c r="BL253" s="2960" t="str">
        <f>TRIM(SUBSTITUTE(SUBSTITUTE(SUBSTITUTE(SUBSTITUTE(IF(OR(LEFT(BL252,1)="-",LEFT(BL252,1)="="),MID(BL252,2,9999),BL252),CHAR(160)," "),","," "),";"," "),"."," "))</f>
        <v/>
      </c>
      <c r="BM253" s="2961" t="str">
        <f>IF(OR(BN252="",BL254=""),"",IF(LEN(BN252)&lt;=BL254,BN252,IFERROR(LEFT(BN252,FIND("♦",SUBSTITUTE(LEFT(BN252,BL254+1)," ","♦",LEN(LEFT(BN252,BL254+1))-LEN(SUBSTITUTE(LEFT(BN252,BL254+1)," ",""))))),LEFT(BN252,IFERROR(FIND(" ",BN252)-1,LEN(BN252))))))</f>
        <v/>
      </c>
      <c r="BN253" s="2961" t="str">
        <f>IF(BM253="","",TRIM(RIGHT(BN252,LEN(BN252)-LEN(BM253))))</f>
        <v/>
      </c>
      <c r="BO253" s="2975"/>
      <c r="BP253" s="2969"/>
      <c r="BQ253" s="2969"/>
      <c r="BY253" s="10">
        <v>1</v>
      </c>
    </row>
    <row r="254" spans="56:77" ht="21" customHeight="1">
      <c r="BD254" s="2969"/>
      <c r="BF254" s="2946" t="str">
        <f t="shared" si="91"/>
        <v/>
      </c>
      <c r="BG254" s="2950" t="str">
        <f t="shared" si="92"/>
        <v/>
      </c>
      <c r="BH254" s="2951" t="str">
        <f>IF(LEN(TRIM(BM254))&gt;0,MAX(BH29:BH253)+1,"")</f>
        <v/>
      </c>
      <c r="BI254" s="2906" t="str">
        <f>IFERROR(INDEX(BM30:BM299,MATCH(ROW()-ROW(BM30)+1,BH30:BH299,0)),"")</f>
        <v/>
      </c>
      <c r="BJ254" s="336"/>
      <c r="BL254" s="2909">
        <f>BI17</f>
        <v>100</v>
      </c>
      <c r="BM254" s="2961" t="str">
        <f>IF(OR(BN253="",BL254=""),"",IF(LEN(BN253)&lt;=BL254,BN253,IFERROR(LEFT(BN253,FIND("♦",SUBSTITUTE(LEFT(BN253,BL254+1)," ","♦",LEN(LEFT(BN253,BL254+1))-LEN(SUBSTITUTE(LEFT(BN253,BL254+1)," ",""))))),LEFT(BN253,IFERROR(FIND(" ",BN253)-1,LEN(BN253))))))</f>
        <v/>
      </c>
      <c r="BN254" s="2961" t="str">
        <f t="shared" ref="BN254:BN257" si="98">IF(BM254="","",TRIM(RIGHT(BN253,LEN(BN253)-LEN(BM254))))</f>
        <v/>
      </c>
      <c r="BO254" s="2975"/>
      <c r="BP254" s="2969"/>
      <c r="BQ254" s="2969"/>
      <c r="BY254" s="10">
        <v>1</v>
      </c>
    </row>
    <row r="255" spans="56:77" ht="21" customHeight="1">
      <c r="BD255" s="2969"/>
      <c r="BF255" s="2946" t="str">
        <f t="shared" si="91"/>
        <v/>
      </c>
      <c r="BG255" s="2950" t="str">
        <f t="shared" si="92"/>
        <v/>
      </c>
      <c r="BH255" s="2951" t="str">
        <f>IF(LEN(TRIM(BM255))&gt;0,MAX(BH29:BH254)+1,"")</f>
        <v/>
      </c>
      <c r="BI255" s="2906" t="str">
        <f>IFERROR(INDEX(BM30:BM299,MATCH(ROW()-ROW(BM30)+1,BH30:BH299,0)),"")</f>
        <v/>
      </c>
      <c r="BJ255" s="336"/>
      <c r="BL255" s="2960"/>
      <c r="BM255" s="2961" t="str">
        <f>IF(OR(BN254="",BL254=""),"",IF(LEN(BN254)&lt;=BL254,BN254,IFERROR(LEFT(BN254,FIND("♦",SUBSTITUTE(LEFT(BN254,BL254+1)," ","♦",LEN(LEFT(BN254,BL254+1))-LEN(SUBSTITUTE(LEFT(BN254,BL254+1)," ",""))))),LEFT(BN254,IFERROR(FIND(" ",BN254)-1,LEN(BN254))))))</f>
        <v/>
      </c>
      <c r="BN255" s="2961" t="str">
        <f t="shared" si="98"/>
        <v/>
      </c>
      <c r="BO255" s="2975"/>
      <c r="BP255" s="2969"/>
      <c r="BQ255" s="2969"/>
      <c r="BY255" s="10">
        <v>1</v>
      </c>
    </row>
    <row r="256" spans="56:77" ht="21" customHeight="1">
      <c r="BD256" s="2969"/>
      <c r="BF256" s="2946" t="str">
        <f t="shared" si="91"/>
        <v/>
      </c>
      <c r="BG256" s="2950" t="str">
        <f t="shared" si="92"/>
        <v/>
      </c>
      <c r="BH256" s="2951" t="str">
        <f>IF(LEN(TRIM(BM256))&gt;0,MAX(BH29:BH255)+1,"")</f>
        <v/>
      </c>
      <c r="BI256" s="2906" t="str">
        <f>IFERROR(INDEX(BM30:BM299,MATCH(ROW()-ROW(BM30)+1,BH30:BH299,0)),"")</f>
        <v/>
      </c>
      <c r="BJ256" s="336"/>
      <c r="BL256" s="2963"/>
      <c r="BM256" s="2961" t="str">
        <f>IF(OR(BN255="",BL254=""),"",IF(LEN(BN255)&lt;=BL254,BN255,IFERROR(LEFT(BN255,FIND("♦",SUBSTITUTE(LEFT(BN255,BL254+1)," ","♦",LEN(LEFT(BN255,BL254+1))-LEN(SUBSTITUTE(LEFT(BN255,BL254+1)," ",""))))),LEFT(BN255,IFERROR(FIND(" ",BN255)-1,LEN(BN255))))))</f>
        <v/>
      </c>
      <c r="BN256" s="2961" t="str">
        <f t="shared" si="98"/>
        <v/>
      </c>
      <c r="BO256" s="2975"/>
      <c r="BP256" s="2969"/>
      <c r="BQ256" s="2969"/>
      <c r="BY256" s="10">
        <v>1</v>
      </c>
    </row>
    <row r="257" spans="56:77" ht="21" customHeight="1">
      <c r="BD257" s="2969"/>
      <c r="BF257" s="2946" t="str">
        <f t="shared" si="91"/>
        <v/>
      </c>
      <c r="BG257" s="2950" t="str">
        <f t="shared" si="92"/>
        <v/>
      </c>
      <c r="BH257" s="2951" t="str">
        <f>IF(LEN(TRIM(BM257))&gt;0,MAX(BH29:BH256)+1,"")</f>
        <v/>
      </c>
      <c r="BI257" s="2906" t="str">
        <f>IFERROR(INDEX(BM30:BM299,MATCH(ROW()-ROW(BM30)+1,BH30:BH299,0)),"")</f>
        <v/>
      </c>
      <c r="BJ257" s="336"/>
      <c r="BL257" s="2964"/>
      <c r="BM257" s="2961" t="str">
        <f>IF(OR(BN256="",BL254=""),"",IF(LEN(BN256)&lt;=BL254,BN256,IFERROR(LEFT(BN256,FIND("♦",SUBSTITUTE(LEFT(BN256,BL254+1)," ","♦",LEN(LEFT(BN256,BL254+1))-LEN(SUBSTITUTE(LEFT(BN256,BL254+1)," ",""))))),LEFT(BN256,IFERROR(FIND(" ",BN256)-1,LEN(BN256))))))</f>
        <v/>
      </c>
      <c r="BN257" s="2961" t="str">
        <f t="shared" si="98"/>
        <v/>
      </c>
      <c r="BO257" s="2975"/>
      <c r="BP257" s="2969"/>
      <c r="BQ257" s="2969"/>
      <c r="BY257" s="10">
        <v>1</v>
      </c>
    </row>
    <row r="258" spans="56:77" ht="21" customHeight="1">
      <c r="BD258" s="2969"/>
      <c r="BF258" s="2946" t="str">
        <f t="shared" si="91"/>
        <v/>
      </c>
      <c r="BG258" s="2950" t="str">
        <f t="shared" si="92"/>
        <v/>
      </c>
      <c r="BH258" s="2951" t="str">
        <f>IF(LEN(TRIM(BM258))&gt;0,MAX(BH29:BH257)+1,"")</f>
        <v/>
      </c>
      <c r="BI258" s="2906" t="str">
        <f>IFERROR(INDEX(BM30:BM299,MATCH(ROW()-ROW(BM30)+1,BH30:BH299,0)),"")</f>
        <v/>
      </c>
      <c r="BJ258" s="336"/>
      <c r="BL258" s="2370" t="str">
        <f>(SUBSTITUTE(SUBSTITUTE(BD68,CHAR(13)&amp;CHAR(10)," "),CHAR(10)," "))</f>
        <v/>
      </c>
      <c r="BM258" s="2907" t="str">
        <f>IF(OR(BL259="",BL260=""),"",IF(LEN(BL259)&lt;=BL260,BL259,IFERROR(LEFT(BL259,FIND("♦",SUBSTITUTE(LEFT(BL259,BL260+1)," ","♦",LEN(LEFT(BL259,BL260+1))-LEN(SUBSTITUTE(LEFT(BL259,BL260+1)," ",""))))),LEFT(BL259,IFERROR(FIND(" ",BL259)-1,LEN(BL259))))))</f>
        <v/>
      </c>
      <c r="BN258" s="2908" t="str">
        <f>IF(BM258="","",TRIM(RIGHT(BL259,LEN(BL259)-LEN(BM258))))</f>
        <v/>
      </c>
      <c r="BO258" s="2952" t="str">
        <f>BE68</f>
        <v xml:space="preserve"> ◄ ligne 68</v>
      </c>
      <c r="BP258" s="2969"/>
      <c r="BQ258" s="2969"/>
      <c r="BY258" s="10">
        <v>1</v>
      </c>
    </row>
    <row r="259" spans="56:77" ht="21" customHeight="1">
      <c r="BD259" s="2969"/>
      <c r="BF259" s="2946" t="str">
        <f t="shared" si="91"/>
        <v/>
      </c>
      <c r="BG259" s="2950" t="str">
        <f t="shared" si="92"/>
        <v/>
      </c>
      <c r="BH259" s="2951" t="str">
        <f>IF(LEN(TRIM(BM259))&gt;0,MAX(BH29:BH258)+1,"")</f>
        <v/>
      </c>
      <c r="BI259" s="2906" t="str">
        <f>IFERROR(INDEX(BM30:BM299,MATCH(ROW()-ROW(BM30)+1,BH30:BH299,0)),"")</f>
        <v/>
      </c>
      <c r="BJ259" s="336"/>
      <c r="BL259" s="2907" t="str">
        <f>TRIM(SUBSTITUTE(SUBSTITUTE(SUBSTITUTE(SUBSTITUTE(IF(OR(LEFT(BL258,1)="-",LEFT(BL258,1)="="),MID(BL258,2,9999),BL258),CHAR(160)," "),","," "),";"," "),"."," "))</f>
        <v/>
      </c>
      <c r="BM259" s="2908" t="str">
        <f>IF(OR(BN258="",BL260=""),"",IF(LEN(BN258)&lt;=BL260,BN258,IFERROR(LEFT(BN258,FIND("♦",SUBSTITUTE(LEFT(BN258,BL260+1)," ","♦",LEN(LEFT(BN258,BL260+1))-LEN(SUBSTITUTE(LEFT(BN258,BL260+1)," ",""))))),LEFT(BN258,IFERROR(FIND(" ",BN258)-1,LEN(BN258))))))</f>
        <v/>
      </c>
      <c r="BN259" s="2908" t="str">
        <f>IF(BM259="","",TRIM(RIGHT(BN258,LEN(BN258)-LEN(BM259))))</f>
        <v/>
      </c>
      <c r="BO259" s="2974"/>
      <c r="BP259" s="2969"/>
      <c r="BQ259" s="2969"/>
      <c r="BY259" s="10">
        <v>1</v>
      </c>
    </row>
    <row r="260" spans="56:77" ht="21" customHeight="1">
      <c r="BD260" s="2969"/>
      <c r="BF260" s="2946" t="str">
        <f t="shared" si="91"/>
        <v/>
      </c>
      <c r="BG260" s="2950" t="str">
        <f t="shared" si="92"/>
        <v/>
      </c>
      <c r="BH260" s="2951" t="str">
        <f>IF(LEN(TRIM(BM260))&gt;0,MAX(BH29:BH259)+1,"")</f>
        <v/>
      </c>
      <c r="BI260" s="2906" t="str">
        <f>IFERROR(INDEX(BM30:BM299,MATCH(ROW()-ROW(BM30)+1,BH30:BH299,0)),"")</f>
        <v/>
      </c>
      <c r="BJ260" s="336"/>
      <c r="BL260" s="2909">
        <f>BI17</f>
        <v>100</v>
      </c>
      <c r="BM260" s="2908" t="str">
        <f>IF(OR(BN259="",BL260=""),"",IF(LEN(BN259)&lt;=BL260,BN259,IFERROR(LEFT(BN259,FIND("♦",SUBSTITUTE(LEFT(BN259,BL260+1)," ","♦",LEN(LEFT(BN259,BL260+1))-LEN(SUBSTITUTE(LEFT(BN259,BL260+1)," ",""))))),LEFT(BN259,IFERROR(FIND(" ",BN259)-1,LEN(BN259))))))</f>
        <v/>
      </c>
      <c r="BN260" s="2908" t="str">
        <f t="shared" ref="BN260:BN263" si="99">IF(BM260="","",TRIM(RIGHT(BN259,LEN(BN259)-LEN(BM260))))</f>
        <v/>
      </c>
      <c r="BO260" s="2974"/>
      <c r="BP260" s="2969"/>
      <c r="BQ260" s="2969"/>
      <c r="BY260" s="10">
        <v>1</v>
      </c>
    </row>
    <row r="261" spans="56:77" ht="21" customHeight="1">
      <c r="BD261" s="2969"/>
      <c r="BF261" s="2946" t="str">
        <f t="shared" si="91"/>
        <v/>
      </c>
      <c r="BG261" s="2950" t="str">
        <f t="shared" si="92"/>
        <v/>
      </c>
      <c r="BH261" s="2951" t="str">
        <f>IF(LEN(TRIM(BM261))&gt;0,MAX(BH29:BH260)+1,"")</f>
        <v/>
      </c>
      <c r="BI261" s="2906" t="str">
        <f>IFERROR(INDEX(BM30:BM299,MATCH(ROW()-ROW(BM30)+1,BH30:BH299,0)),"")</f>
        <v/>
      </c>
      <c r="BJ261" s="336"/>
      <c r="BL261" s="2907"/>
      <c r="BM261" s="2908" t="str">
        <f>IF(OR(BN260="",BL260=""),"",IF(LEN(BN260)&lt;=BL260,BN260,IFERROR(LEFT(BN260,FIND("♦",SUBSTITUTE(LEFT(BN260,BL260+1)," ","♦",LEN(LEFT(BN260,BL260+1))-LEN(SUBSTITUTE(LEFT(BN260,BL260+1)," ",""))))),LEFT(BN260,IFERROR(FIND(" ",BN260)-1,LEN(BN260))))))</f>
        <v/>
      </c>
      <c r="BN261" s="2908" t="str">
        <f t="shared" si="99"/>
        <v/>
      </c>
      <c r="BO261" s="2974"/>
      <c r="BP261" s="2969"/>
      <c r="BQ261" s="2969"/>
      <c r="BY261" s="10">
        <v>1</v>
      </c>
    </row>
    <row r="262" spans="56:77" ht="21" customHeight="1">
      <c r="BD262" s="2969"/>
      <c r="BF262" s="2946" t="str">
        <f t="shared" si="91"/>
        <v/>
      </c>
      <c r="BG262" s="2950" t="str">
        <f t="shared" si="92"/>
        <v/>
      </c>
      <c r="BH262" s="2951" t="str">
        <f>IF(LEN(TRIM(BM262))&gt;0,MAX(BH29:BH261)+1,"")</f>
        <v/>
      </c>
      <c r="BI262" s="2906" t="str">
        <f>IFERROR(INDEX(BM30:BM299,MATCH(ROW()-ROW(BM30)+1,BH30:BH299,0)),"")</f>
        <v/>
      </c>
      <c r="BJ262" s="336"/>
      <c r="BL262" s="2958"/>
      <c r="BM262" s="2908" t="str">
        <f>IF(OR(BN261="",BL260=""),"",IF(LEN(BN261)&lt;=BL260,BN261,IFERROR(LEFT(BN261,FIND("♦",SUBSTITUTE(LEFT(BN261,BL260+1)," ","♦",LEN(LEFT(BN261,BL260+1))-LEN(SUBSTITUTE(LEFT(BN261,BL260+1)," ",""))))),LEFT(BN261,IFERROR(FIND(" ",BN261)-1,LEN(BN261))))))</f>
        <v/>
      </c>
      <c r="BN262" s="2908" t="str">
        <f t="shared" si="99"/>
        <v/>
      </c>
      <c r="BO262" s="2974"/>
      <c r="BP262" s="2969"/>
      <c r="BQ262" s="2969"/>
      <c r="BY262" s="10">
        <v>1</v>
      </c>
    </row>
    <row r="263" spans="56:77" ht="21" customHeight="1">
      <c r="BD263" s="2969"/>
      <c r="BF263" s="2946" t="str">
        <f t="shared" si="91"/>
        <v/>
      </c>
      <c r="BG263" s="2950" t="str">
        <f t="shared" si="92"/>
        <v/>
      </c>
      <c r="BH263" s="2951" t="str">
        <f>IF(LEN(TRIM(BM263))&gt;0,MAX(BH29:BH262)+1,"")</f>
        <v/>
      </c>
      <c r="BI263" s="2906" t="str">
        <f>IFERROR(INDEX(BM30:BM299,MATCH(ROW()-ROW(BM30)+1,BH30:BH299,0)),"")</f>
        <v/>
      </c>
      <c r="BJ263" s="336"/>
      <c r="BL263" s="2959"/>
      <c r="BM263" s="2908" t="str">
        <f>IF(OR(BN262="",BL260=""),"",IF(LEN(BN262)&lt;=BL260,BN262,IFERROR(LEFT(BN262,FIND("♦",SUBSTITUTE(LEFT(BN262,BL260+1)," ","♦",LEN(LEFT(BN262,BL260+1))-LEN(SUBSTITUTE(LEFT(BN262,BL260+1)," ",""))))),LEFT(BN262,IFERROR(FIND(" ",BN262)-1,LEN(BN262))))))</f>
        <v/>
      </c>
      <c r="BN263" s="2908" t="str">
        <f t="shared" si="99"/>
        <v/>
      </c>
      <c r="BO263" s="2974"/>
      <c r="BP263" s="2969"/>
      <c r="BQ263" s="2969"/>
      <c r="BY263" s="10">
        <v>1</v>
      </c>
    </row>
    <row r="264" spans="56:77" ht="21" customHeight="1">
      <c r="BD264" s="2969"/>
      <c r="BF264" s="2946" t="str">
        <f t="shared" si="91"/>
        <v/>
      </c>
      <c r="BG264" s="2950" t="str">
        <f t="shared" si="92"/>
        <v/>
      </c>
      <c r="BH264" s="2951" t="str">
        <f>IF(LEN(TRIM(BM264))&gt;0,MAX(BH29:BH263)+1,"")</f>
        <v/>
      </c>
      <c r="BI264" s="2906" t="str">
        <f>IFERROR(INDEX(BM30:BM299,MATCH(ROW()-ROW(BM30)+1,BH30:BH299,0)),"")</f>
        <v/>
      </c>
      <c r="BJ264" s="336"/>
      <c r="BL264" s="2370" t="str">
        <f>(SUBSTITUTE(SUBSTITUTE(BD69,CHAR(13)&amp;CHAR(10)," "),CHAR(10)," "))</f>
        <v/>
      </c>
      <c r="BM264" s="2960" t="str">
        <f>IF(OR(BL265="",BL266=""),"",IF(LEN(BL265)&lt;=BL266,BL265,IFERROR(LEFT(BL265,FIND("♦",SUBSTITUTE(LEFT(BL265,BL266+1)," ","♦",LEN(LEFT(BL265,BL266+1))-LEN(SUBSTITUTE(LEFT(BL265,BL266+1)," ",""))))),LEFT(BL265,IFERROR(FIND(" ",BL265)-1,LEN(BL265))))))</f>
        <v/>
      </c>
      <c r="BN264" s="2961" t="str">
        <f>IF(BM264="","",TRIM(RIGHT(BL265,LEN(BL265)-LEN(BM264))))</f>
        <v/>
      </c>
      <c r="BO264" s="2952" t="str">
        <f>BE69</f>
        <v xml:space="preserve"> ◄ ligne 69</v>
      </c>
      <c r="BP264" s="2969"/>
      <c r="BQ264" s="2969"/>
      <c r="BY264" s="10">
        <v>1</v>
      </c>
    </row>
    <row r="265" spans="56:77" ht="21" customHeight="1">
      <c r="BD265" s="2969"/>
      <c r="BF265" s="2946" t="str">
        <f t="shared" si="91"/>
        <v/>
      </c>
      <c r="BG265" s="2950" t="str">
        <f t="shared" si="92"/>
        <v/>
      </c>
      <c r="BH265" s="2951" t="str">
        <f>IF(LEN(TRIM(BM265))&gt;0,MAX(BH29:BH264)+1,"")</f>
        <v/>
      </c>
      <c r="BI265" s="2906" t="str">
        <f>IFERROR(INDEX(BM30:BM299,MATCH(ROW()-ROW(BM30)+1,BH30:BH299,0)),"")</f>
        <v/>
      </c>
      <c r="BJ265" s="336"/>
      <c r="BL265" s="2960" t="str">
        <f>TRIM(SUBSTITUTE(SUBSTITUTE(SUBSTITUTE(SUBSTITUTE(IF(OR(LEFT(BL264,1)="-",LEFT(BL264,1)="="),MID(BL264,2,9999),BL264),CHAR(160)," "),","," "),";"," "),"."," "))</f>
        <v/>
      </c>
      <c r="BM265" s="2961" t="str">
        <f>IF(OR(BN264="",BL266=""),"",IF(LEN(BN264)&lt;=BL266,BN264,IFERROR(LEFT(BN264,FIND("♦",SUBSTITUTE(LEFT(BN264,BL266+1)," ","♦",LEN(LEFT(BN264,BL266+1))-LEN(SUBSTITUTE(LEFT(BN264,BL266+1)," ",""))))),LEFT(BN264,IFERROR(FIND(" ",BN264)-1,LEN(BN264))))))</f>
        <v/>
      </c>
      <c r="BN265" s="2961" t="str">
        <f>IF(BM265="","",TRIM(RIGHT(BN264,LEN(BN264)-LEN(BM265))))</f>
        <v/>
      </c>
      <c r="BO265" s="2975"/>
      <c r="BP265" s="2969"/>
      <c r="BQ265" s="2969"/>
      <c r="BY265" s="10">
        <v>1</v>
      </c>
    </row>
    <row r="266" spans="56:77" ht="21" customHeight="1">
      <c r="BD266" s="2969"/>
      <c r="BF266" s="2946" t="str">
        <f t="shared" si="91"/>
        <v/>
      </c>
      <c r="BG266" s="2950" t="str">
        <f t="shared" si="92"/>
        <v/>
      </c>
      <c r="BH266" s="2951" t="str">
        <f>IF(LEN(TRIM(BM266))&gt;0,MAX(BH29:BH265)+1,"")</f>
        <v/>
      </c>
      <c r="BI266" s="2906" t="str">
        <f>IFERROR(INDEX(BM30:BM299,MATCH(ROW()-ROW(BM30)+1,BH30:BH299,0)),"")</f>
        <v/>
      </c>
      <c r="BJ266" s="336"/>
      <c r="BL266" s="2909">
        <f>BI17</f>
        <v>100</v>
      </c>
      <c r="BM266" s="2961" t="str">
        <f>IF(OR(BN265="",BL266=""),"",IF(LEN(BN265)&lt;=BL266,BN265,IFERROR(LEFT(BN265,FIND("♦",SUBSTITUTE(LEFT(BN265,BL266+1)," ","♦",LEN(LEFT(BN265,BL266+1))-LEN(SUBSTITUTE(LEFT(BN265,BL266+1)," ",""))))),LEFT(BN265,IFERROR(FIND(" ",BN265)-1,LEN(BN265))))))</f>
        <v/>
      </c>
      <c r="BN266" s="2961" t="str">
        <f t="shared" ref="BN266:BN269" si="100">IF(BM266="","",TRIM(RIGHT(BN265,LEN(BN265)-LEN(BM266))))</f>
        <v/>
      </c>
      <c r="BO266" s="2975"/>
      <c r="BP266" s="2969"/>
      <c r="BQ266" s="2969"/>
      <c r="BY266" s="10">
        <v>1</v>
      </c>
    </row>
    <row r="267" spans="56:77" ht="21" customHeight="1">
      <c r="BD267" s="2969"/>
      <c r="BF267" s="2946" t="str">
        <f t="shared" si="91"/>
        <v/>
      </c>
      <c r="BG267" s="2950" t="str">
        <f t="shared" si="92"/>
        <v/>
      </c>
      <c r="BH267" s="2951" t="str">
        <f>IF(LEN(TRIM(BM267))&gt;0,MAX(BH29:BH266)+1,"")</f>
        <v/>
      </c>
      <c r="BI267" s="2906" t="str">
        <f>IFERROR(INDEX(BM30:BM299,MATCH(ROW()-ROW(BM30)+1,BH30:BH299,0)),"")</f>
        <v/>
      </c>
      <c r="BJ267" s="336"/>
      <c r="BL267" s="2960"/>
      <c r="BM267" s="2961" t="str">
        <f>IF(OR(BN266="",BL266=""),"",IF(LEN(BN266)&lt;=BL266,BN266,IFERROR(LEFT(BN266,FIND("♦",SUBSTITUTE(LEFT(BN266,BL266+1)," ","♦",LEN(LEFT(BN266,BL266+1))-LEN(SUBSTITUTE(LEFT(BN266,BL266+1)," ",""))))),LEFT(BN266,IFERROR(FIND(" ",BN266)-1,LEN(BN266))))))</f>
        <v/>
      </c>
      <c r="BN267" s="2961" t="str">
        <f t="shared" si="100"/>
        <v/>
      </c>
      <c r="BO267" s="2975"/>
      <c r="BP267" s="2969"/>
      <c r="BQ267" s="2969"/>
      <c r="BY267" s="10">
        <v>1</v>
      </c>
    </row>
    <row r="268" spans="56:77" ht="21" customHeight="1">
      <c r="BD268" s="2969"/>
      <c r="BF268" s="2946" t="str">
        <f t="shared" si="91"/>
        <v/>
      </c>
      <c r="BG268" s="2950" t="str">
        <f t="shared" si="92"/>
        <v/>
      </c>
      <c r="BH268" s="2951" t="str">
        <f>IF(LEN(TRIM(BM268))&gt;0,MAX(BH29:BH267)+1,"")</f>
        <v/>
      </c>
      <c r="BI268" s="2906" t="str">
        <f>IFERROR(INDEX(BM30:BM299,MATCH(ROW()-ROW(BM30)+1,BH30:BH299,0)),"")</f>
        <v/>
      </c>
      <c r="BJ268" s="336"/>
      <c r="BL268" s="2963"/>
      <c r="BM268" s="2961" t="str">
        <f>IF(OR(BN267="",BL266=""),"",IF(LEN(BN267)&lt;=BL266,BN267,IFERROR(LEFT(BN267,FIND("♦",SUBSTITUTE(LEFT(BN267,BL266+1)," ","♦",LEN(LEFT(BN267,BL266+1))-LEN(SUBSTITUTE(LEFT(BN267,BL266+1)," ",""))))),LEFT(BN267,IFERROR(FIND(" ",BN267)-1,LEN(BN267))))))</f>
        <v/>
      </c>
      <c r="BN268" s="2961" t="str">
        <f t="shared" si="100"/>
        <v/>
      </c>
      <c r="BO268" s="2975"/>
      <c r="BP268" s="2969"/>
      <c r="BQ268" s="2969"/>
      <c r="BY268" s="10">
        <v>1</v>
      </c>
    </row>
    <row r="269" spans="56:77" ht="21" customHeight="1">
      <c r="BD269" s="2969"/>
      <c r="BF269" s="2946" t="str">
        <f t="shared" si="91"/>
        <v/>
      </c>
      <c r="BG269" s="2950" t="str">
        <f t="shared" si="92"/>
        <v/>
      </c>
      <c r="BH269" s="2951" t="str">
        <f>IF(LEN(TRIM(BM269))&gt;0,MAX(BH29:BH268)+1,"")</f>
        <v/>
      </c>
      <c r="BI269" s="2906" t="str">
        <f>IFERROR(INDEX(BM30:BM299,MATCH(ROW()-ROW(BM30)+1,BH30:BH299,0)),"")</f>
        <v/>
      </c>
      <c r="BJ269" s="336"/>
      <c r="BL269" s="2964"/>
      <c r="BM269" s="2961" t="str">
        <f>IF(OR(BN268="",BL266=""),"",IF(LEN(BN268)&lt;=BL266,BN268,IFERROR(LEFT(BN268,FIND("♦",SUBSTITUTE(LEFT(BN268,BL266+1)," ","♦",LEN(LEFT(BN268,BL266+1))-LEN(SUBSTITUTE(LEFT(BN268,BL266+1)," ",""))))),LEFT(BN268,IFERROR(FIND(" ",BN268)-1,LEN(BN268))))))</f>
        <v/>
      </c>
      <c r="BN269" s="2961" t="str">
        <f t="shared" si="100"/>
        <v/>
      </c>
      <c r="BO269" s="2975"/>
      <c r="BP269" s="2969"/>
      <c r="BQ269" s="2969"/>
      <c r="BY269" s="10">
        <v>1</v>
      </c>
    </row>
    <row r="270" spans="56:77" ht="21" customHeight="1">
      <c r="BD270" s="2969"/>
      <c r="BF270" s="2946" t="str">
        <f t="shared" si="91"/>
        <v/>
      </c>
      <c r="BG270" s="2950" t="str">
        <f t="shared" si="92"/>
        <v/>
      </c>
      <c r="BH270" s="2951" t="str">
        <f>IF(LEN(TRIM(BM270))&gt;0,MAX(BH29:BH269)+1,"")</f>
        <v/>
      </c>
      <c r="BI270" s="2906" t="str">
        <f>IFERROR(INDEX(BM30:BM299,MATCH(ROW()-ROW(BM30)+1,BH30:BH299,0)),"")</f>
        <v/>
      </c>
      <c r="BJ270" s="336"/>
      <c r="BL270" s="2370" t="str">
        <f>(SUBSTITUTE(SUBSTITUTE(BD70,CHAR(13)&amp;CHAR(10)," "),CHAR(10)," "))</f>
        <v/>
      </c>
      <c r="BM270" s="2907" t="str">
        <f>IF(OR(BL271="",BL272=""),"",IF(LEN(BL271)&lt;=BL272,BL271,IFERROR(LEFT(BL271,FIND("♦",SUBSTITUTE(LEFT(BL271,BL272+1)," ","♦",LEN(LEFT(BL271,BL272+1))-LEN(SUBSTITUTE(LEFT(BL271,BL272+1)," ",""))))),LEFT(BL271,IFERROR(FIND(" ",BL271)-1,LEN(BL271))))))</f>
        <v/>
      </c>
      <c r="BN270" s="2908" t="str">
        <f>IF(BM270="","",TRIM(RIGHT(BL271,LEN(BL271)-LEN(BM270))))</f>
        <v/>
      </c>
      <c r="BO270" s="2952" t="str">
        <f>BE70</f>
        <v xml:space="preserve"> ◄ ligne 70</v>
      </c>
      <c r="BP270" s="2969"/>
      <c r="BQ270" s="2969"/>
      <c r="BY270" s="10">
        <v>1</v>
      </c>
    </row>
    <row r="271" spans="56:77" ht="21" customHeight="1">
      <c r="BD271" s="2969"/>
      <c r="BF271" s="2946" t="str">
        <f t="shared" si="91"/>
        <v/>
      </c>
      <c r="BG271" s="2950" t="str">
        <f t="shared" si="92"/>
        <v/>
      </c>
      <c r="BH271" s="2951" t="str">
        <f>IF(LEN(TRIM(BM271))&gt;0,MAX(BH29:BH270)+1,"")</f>
        <v/>
      </c>
      <c r="BI271" s="2906" t="str">
        <f>IFERROR(INDEX(BM30:BM299,MATCH(ROW()-ROW(BM30)+1,BH30:BH299,0)),"")</f>
        <v/>
      </c>
      <c r="BJ271" s="336"/>
      <c r="BL271" s="2907" t="str">
        <f>TRIM(SUBSTITUTE(SUBSTITUTE(SUBSTITUTE(SUBSTITUTE(IF(OR(LEFT(BL270,1)="-",LEFT(BL270,1)="="),MID(BL270,2,9999),BL270),CHAR(160)," "),","," "),";"," "),"."," "))</f>
        <v/>
      </c>
      <c r="BM271" s="2908" t="str">
        <f>IF(OR(BN270="",BL272=""),"",IF(LEN(BN270)&lt;=BL272,BN270,IFERROR(LEFT(BN270,FIND("♦",SUBSTITUTE(LEFT(BN270,BL272+1)," ","♦",LEN(LEFT(BN270,BL272+1))-LEN(SUBSTITUTE(LEFT(BN270,BL272+1)," ",""))))),LEFT(BN270,IFERROR(FIND(" ",BN270)-1,LEN(BN270))))))</f>
        <v/>
      </c>
      <c r="BN271" s="2908" t="str">
        <f>IF(BM271="","",TRIM(RIGHT(BN270,LEN(BN270)-LEN(BM271))))</f>
        <v/>
      </c>
      <c r="BO271" s="2974"/>
      <c r="BP271" s="2969"/>
      <c r="BQ271" s="2969"/>
      <c r="BY271" s="10">
        <v>1</v>
      </c>
    </row>
    <row r="272" spans="56:77" ht="21" customHeight="1">
      <c r="BD272" s="2969"/>
      <c r="BF272" s="2946" t="str">
        <f t="shared" si="91"/>
        <v/>
      </c>
      <c r="BG272" s="2950" t="str">
        <f t="shared" si="92"/>
        <v/>
      </c>
      <c r="BH272" s="2951" t="str">
        <f>IF(LEN(TRIM(BM272))&gt;0,MAX(BH29:BH271)+1,"")</f>
        <v/>
      </c>
      <c r="BI272" s="2906" t="str">
        <f>IFERROR(INDEX(BM30:BM299,MATCH(ROW()-ROW(BM30)+1,BH30:BH299,0)),"")</f>
        <v/>
      </c>
      <c r="BJ272" s="336"/>
      <c r="BL272" s="2909">
        <f>BI17</f>
        <v>100</v>
      </c>
      <c r="BM272" s="2908" t="str">
        <f>IF(OR(BN271="",BL272=""),"",IF(LEN(BN271)&lt;=BL272,BN271,IFERROR(LEFT(BN271,FIND("♦",SUBSTITUTE(LEFT(BN271,BL272+1)," ","♦",LEN(LEFT(BN271,BL272+1))-LEN(SUBSTITUTE(LEFT(BN271,BL272+1)," ",""))))),LEFT(BN271,IFERROR(FIND(" ",BN271)-1,LEN(BN271))))))</f>
        <v/>
      </c>
      <c r="BN272" s="2908" t="str">
        <f t="shared" ref="BN272:BN275" si="101">IF(BM272="","",TRIM(RIGHT(BN271,LEN(BN271)-LEN(BM272))))</f>
        <v/>
      </c>
      <c r="BO272" s="2974"/>
      <c r="BP272" s="2969"/>
      <c r="BQ272" s="2969"/>
      <c r="BY272" s="10">
        <v>1</v>
      </c>
    </row>
    <row r="273" spans="56:77" ht="21" customHeight="1">
      <c r="BD273" s="2969"/>
      <c r="BF273" s="2946" t="str">
        <f t="shared" si="91"/>
        <v/>
      </c>
      <c r="BG273" s="2950" t="str">
        <f t="shared" si="92"/>
        <v/>
      </c>
      <c r="BH273" s="2951" t="str">
        <f>IF(LEN(TRIM(BM273))&gt;0,MAX(BH29:BH272)+1,"")</f>
        <v/>
      </c>
      <c r="BI273" s="2906" t="str">
        <f>IFERROR(INDEX(BM30:BM299,MATCH(ROW()-ROW(BM30)+1,BH30:BH299,0)),"")</f>
        <v/>
      </c>
      <c r="BJ273" s="336"/>
      <c r="BL273" s="2907"/>
      <c r="BM273" s="2908" t="str">
        <f>IF(OR(BN272="",BL272=""),"",IF(LEN(BN272)&lt;=BL272,BN272,IFERROR(LEFT(BN272,FIND("♦",SUBSTITUTE(LEFT(BN272,BL272+1)," ","♦",LEN(LEFT(BN272,BL272+1))-LEN(SUBSTITUTE(LEFT(BN272,BL272+1)," ",""))))),LEFT(BN272,IFERROR(FIND(" ",BN272)-1,LEN(BN272))))))</f>
        <v/>
      </c>
      <c r="BN273" s="2908" t="str">
        <f t="shared" si="101"/>
        <v/>
      </c>
      <c r="BO273" s="2974"/>
      <c r="BP273" s="2969"/>
      <c r="BQ273" s="2969"/>
      <c r="BY273" s="10">
        <v>1</v>
      </c>
    </row>
    <row r="274" spans="56:77" ht="21" customHeight="1">
      <c r="BD274" s="2969"/>
      <c r="BF274" s="2946" t="str">
        <f t="shared" si="91"/>
        <v/>
      </c>
      <c r="BG274" s="2950" t="str">
        <f t="shared" si="92"/>
        <v/>
      </c>
      <c r="BH274" s="2951" t="str">
        <f>IF(LEN(TRIM(BM274))&gt;0,MAX(BH29:BH273)+1,"")</f>
        <v/>
      </c>
      <c r="BI274" s="2906" t="str">
        <f>IFERROR(INDEX(BM30:BM299,MATCH(ROW()-ROW(BM30)+1,BH30:BH299,0)),"")</f>
        <v/>
      </c>
      <c r="BJ274" s="336"/>
      <c r="BL274" s="2958"/>
      <c r="BM274" s="2908" t="str">
        <f>IF(OR(BN273="",BL272=""),"",IF(LEN(BN273)&lt;=BL272,BN273,IFERROR(LEFT(BN273,FIND("♦",SUBSTITUTE(LEFT(BN273,BL272+1)," ","♦",LEN(LEFT(BN273,BL272+1))-LEN(SUBSTITUTE(LEFT(BN273,BL272+1)," ",""))))),LEFT(BN273,IFERROR(FIND(" ",BN273)-1,LEN(BN273))))))</f>
        <v/>
      </c>
      <c r="BN274" s="2908" t="str">
        <f t="shared" si="101"/>
        <v/>
      </c>
      <c r="BO274" s="2974"/>
      <c r="BP274" s="2969"/>
      <c r="BQ274" s="2969"/>
      <c r="BY274" s="10">
        <v>1</v>
      </c>
    </row>
    <row r="275" spans="56:77" ht="21" customHeight="1">
      <c r="BD275" s="2969"/>
      <c r="BF275" s="2946" t="str">
        <f t="shared" si="91"/>
        <v/>
      </c>
      <c r="BG275" s="2950" t="str">
        <f t="shared" si="92"/>
        <v/>
      </c>
      <c r="BH275" s="2951" t="str">
        <f>IF(LEN(TRIM(BM275))&gt;0,MAX(BH29:BH274)+1,"")</f>
        <v/>
      </c>
      <c r="BI275" s="2906" t="str">
        <f>IFERROR(INDEX(BM30:BM299,MATCH(ROW()-ROW(BM30)+1,BH30:BH299,0)),"")</f>
        <v/>
      </c>
      <c r="BJ275" s="336"/>
      <c r="BL275" s="2959"/>
      <c r="BM275" s="2908" t="str">
        <f>IF(OR(BN274="",BL272=""),"",IF(LEN(BN274)&lt;=BL272,BN274,IFERROR(LEFT(BN274,FIND("♦",SUBSTITUTE(LEFT(BN274,BL272+1)," ","♦",LEN(LEFT(BN274,BL272+1))-LEN(SUBSTITUTE(LEFT(BN274,BL272+1)," ",""))))),LEFT(BN274,IFERROR(FIND(" ",BN274)-1,LEN(BN274))))))</f>
        <v/>
      </c>
      <c r="BN275" s="2908" t="str">
        <f t="shared" si="101"/>
        <v/>
      </c>
      <c r="BO275" s="2974"/>
      <c r="BP275" s="2969"/>
      <c r="BQ275" s="2969"/>
      <c r="BY275" s="10">
        <v>1</v>
      </c>
    </row>
    <row r="276" spans="56:77" ht="21" customHeight="1">
      <c r="BD276" s="2969"/>
      <c r="BF276" s="2946" t="str">
        <f t="shared" si="91"/>
        <v/>
      </c>
      <c r="BG276" s="2950" t="str">
        <f t="shared" si="92"/>
        <v/>
      </c>
      <c r="BH276" s="2951" t="str">
        <f>IF(LEN(TRIM(BM276))&gt;0,MAX(BH29:BH275)+1,"")</f>
        <v/>
      </c>
      <c r="BI276" s="2906" t="str">
        <f>IFERROR(INDEX(BM30:BM299,MATCH(ROW()-ROW(BM30)+1,BH30:BH299,0)),"")</f>
        <v/>
      </c>
      <c r="BJ276" s="336"/>
      <c r="BL276" s="2370" t="str">
        <f>(SUBSTITUTE(SUBSTITUTE(BD71,CHAR(13)&amp;CHAR(10)," "),CHAR(10)," "))</f>
        <v/>
      </c>
      <c r="BM276" s="2960" t="str">
        <f>IF(OR(BL277="",BL278=""),"",IF(LEN(BL277)&lt;=BL278,BL277,IFERROR(LEFT(BL277,FIND("♦",SUBSTITUTE(LEFT(BL277,BL278+1)," ","♦",LEN(LEFT(BL277,BL278+1))-LEN(SUBSTITUTE(LEFT(BL277,BL278+1)," ",""))))),LEFT(BL277,IFERROR(FIND(" ",BL277)-1,LEN(BL277))))))</f>
        <v/>
      </c>
      <c r="BN276" s="2961" t="str">
        <f>IF(BM276="","",TRIM(RIGHT(BL277,LEN(BL277)-LEN(BM276))))</f>
        <v/>
      </c>
      <c r="BO276" s="2952" t="str">
        <f>BE71</f>
        <v xml:space="preserve"> ◄ ligne 71</v>
      </c>
      <c r="BP276" s="2969"/>
      <c r="BQ276" s="2969"/>
      <c r="BY276" s="10">
        <v>1</v>
      </c>
    </row>
    <row r="277" spans="56:77" ht="21" customHeight="1">
      <c r="BD277" s="2969"/>
      <c r="BF277" s="2946" t="str">
        <f t="shared" si="91"/>
        <v/>
      </c>
      <c r="BG277" s="2950" t="str">
        <f t="shared" si="92"/>
        <v/>
      </c>
      <c r="BH277" s="2951" t="str">
        <f>IF(LEN(TRIM(BM277))&gt;0,MAX(BH29:BH276)+1,"")</f>
        <v/>
      </c>
      <c r="BI277" s="2906" t="str">
        <f>IFERROR(INDEX(BM30:BM299,MATCH(ROW()-ROW(BM30)+1,BH30:BH299,0)),"")</f>
        <v/>
      </c>
      <c r="BJ277" s="336"/>
      <c r="BL277" s="2960" t="str">
        <f>TRIM(SUBSTITUTE(SUBSTITUTE(SUBSTITUTE(SUBSTITUTE(IF(OR(LEFT(BL276,1)="-",LEFT(BL276,1)="="),MID(BL276,2,9999),BL276),CHAR(160)," "),","," "),";"," "),"."," "))</f>
        <v/>
      </c>
      <c r="BM277" s="2961" t="str">
        <f>IF(OR(BN276="",BL278=""),"",IF(LEN(BN276)&lt;=BL278,BN276,IFERROR(LEFT(BN276,FIND("♦",SUBSTITUTE(LEFT(BN276,BL278+1)," ","♦",LEN(LEFT(BN276,BL278+1))-LEN(SUBSTITUTE(LEFT(BN276,BL278+1)," ",""))))),LEFT(BN276,IFERROR(FIND(" ",BN276)-1,LEN(BN276))))))</f>
        <v/>
      </c>
      <c r="BN277" s="2961" t="str">
        <f>IF(BM277="","",TRIM(RIGHT(BN276,LEN(BN276)-LEN(BM277))))</f>
        <v/>
      </c>
      <c r="BO277" s="2975"/>
      <c r="BP277" s="2969"/>
      <c r="BQ277" s="2969"/>
      <c r="BY277" s="10">
        <v>1</v>
      </c>
    </row>
    <row r="278" spans="56:77" ht="21" customHeight="1">
      <c r="BD278" s="2969"/>
      <c r="BF278" s="2946" t="str">
        <f t="shared" si="91"/>
        <v/>
      </c>
      <c r="BG278" s="2950" t="str">
        <f t="shared" si="92"/>
        <v/>
      </c>
      <c r="BH278" s="2951" t="str">
        <f>IF(LEN(TRIM(BM278))&gt;0,MAX(BH29:BH277)+1,"")</f>
        <v/>
      </c>
      <c r="BI278" s="2906" t="str">
        <f>IFERROR(INDEX(BM30:BM299,MATCH(ROW()-ROW(BM30)+1,BH30:BH299,0)),"")</f>
        <v/>
      </c>
      <c r="BJ278" s="336"/>
      <c r="BL278" s="2909">
        <f>BI17</f>
        <v>100</v>
      </c>
      <c r="BM278" s="2961" t="str">
        <f>IF(OR(BN277="",BL278=""),"",IF(LEN(BN277)&lt;=BL278,BN277,IFERROR(LEFT(BN277,FIND("♦",SUBSTITUTE(LEFT(BN277,BL278+1)," ","♦",LEN(LEFT(BN277,BL278+1))-LEN(SUBSTITUTE(LEFT(BN277,BL278+1)," ",""))))),LEFT(BN277,IFERROR(FIND(" ",BN277)-1,LEN(BN277))))))</f>
        <v/>
      </c>
      <c r="BN278" s="2961" t="str">
        <f t="shared" ref="BN278:BN281" si="102">IF(BM278="","",TRIM(RIGHT(BN277,LEN(BN277)-LEN(BM278))))</f>
        <v/>
      </c>
      <c r="BO278" s="2975"/>
      <c r="BP278" s="2969"/>
      <c r="BQ278" s="2969"/>
      <c r="BY278" s="10">
        <v>1</v>
      </c>
    </row>
    <row r="279" spans="56:77" ht="21" customHeight="1">
      <c r="BD279" s="2969"/>
      <c r="BF279" s="2946" t="str">
        <f t="shared" si="91"/>
        <v/>
      </c>
      <c r="BG279" s="2950" t="str">
        <f t="shared" si="92"/>
        <v/>
      </c>
      <c r="BH279" s="2951" t="str">
        <f>IF(LEN(TRIM(BM279))&gt;0,MAX(BH29:BH278)+1,"")</f>
        <v/>
      </c>
      <c r="BI279" s="2906" t="str">
        <f>IFERROR(INDEX(BM30:BM299,MATCH(ROW()-ROW(BM30)+1,BH30:BH299,0)),"")</f>
        <v/>
      </c>
      <c r="BJ279" s="336"/>
      <c r="BL279" s="2960"/>
      <c r="BM279" s="2961" t="str">
        <f>IF(OR(BN278="",BL278=""),"",IF(LEN(BN278)&lt;=BL278,BN278,IFERROR(LEFT(BN278,FIND("♦",SUBSTITUTE(LEFT(BN278,BL278+1)," ","♦",LEN(LEFT(BN278,BL278+1))-LEN(SUBSTITUTE(LEFT(BN278,BL278+1)," ",""))))),LEFT(BN278,IFERROR(FIND(" ",BN278)-1,LEN(BN278))))))</f>
        <v/>
      </c>
      <c r="BN279" s="2961" t="str">
        <f t="shared" si="102"/>
        <v/>
      </c>
      <c r="BO279" s="2975"/>
      <c r="BP279" s="2969"/>
      <c r="BQ279" s="2969"/>
      <c r="BY279" s="10">
        <v>1</v>
      </c>
    </row>
    <row r="280" spans="56:77" ht="21" customHeight="1">
      <c r="BD280" s="2969"/>
      <c r="BF280" s="2946" t="str">
        <f t="shared" si="91"/>
        <v/>
      </c>
      <c r="BG280" s="2950" t="str">
        <f t="shared" si="92"/>
        <v/>
      </c>
      <c r="BH280" s="2951" t="str">
        <f>IF(LEN(TRIM(BM280))&gt;0,MAX(BH29:BH279)+1,"")</f>
        <v/>
      </c>
      <c r="BI280" s="2906" t="str">
        <f>IFERROR(INDEX(BM30:BM299,MATCH(ROW()-ROW(BM30)+1,BH30:BH299,0)),"")</f>
        <v/>
      </c>
      <c r="BJ280" s="336"/>
      <c r="BL280" s="2963"/>
      <c r="BM280" s="2961" t="str">
        <f>IF(OR(BN279="",BL278=""),"",IF(LEN(BN279)&lt;=BL278,BN279,IFERROR(LEFT(BN279,FIND("♦",SUBSTITUTE(LEFT(BN279,BL278+1)," ","♦",LEN(LEFT(BN279,BL278+1))-LEN(SUBSTITUTE(LEFT(BN279,BL278+1)," ",""))))),LEFT(BN279,IFERROR(FIND(" ",BN279)-1,LEN(BN279))))))</f>
        <v/>
      </c>
      <c r="BN280" s="2961" t="str">
        <f t="shared" si="102"/>
        <v/>
      </c>
      <c r="BO280" s="2975"/>
      <c r="BP280" s="2969"/>
      <c r="BQ280" s="2969"/>
      <c r="BY280" s="10">
        <v>1</v>
      </c>
    </row>
    <row r="281" spans="56:77" ht="21" customHeight="1">
      <c r="BD281" s="2969"/>
      <c r="BF281" s="2946" t="str">
        <f t="shared" si="91"/>
        <v/>
      </c>
      <c r="BG281" s="2950" t="str">
        <f t="shared" si="92"/>
        <v/>
      </c>
      <c r="BH281" s="2951" t="str">
        <f>IF(LEN(TRIM(BM281))&gt;0,MAX(BH29:BH280)+1,"")</f>
        <v/>
      </c>
      <c r="BI281" s="2906" t="str">
        <f>IFERROR(INDEX(BM30:BM299,MATCH(ROW()-ROW(BM30)+1,BH30:BH299,0)),"")</f>
        <v/>
      </c>
      <c r="BJ281" s="336"/>
      <c r="BL281" s="2964"/>
      <c r="BM281" s="2961" t="str">
        <f>IF(OR(BN280="",BL278=""),"",IF(LEN(BN280)&lt;=BL278,BN280,IFERROR(LEFT(BN280,FIND("♦",SUBSTITUTE(LEFT(BN280,BL278+1)," ","♦",LEN(LEFT(BN280,BL278+1))-LEN(SUBSTITUTE(LEFT(BN280,BL278+1)," ",""))))),LEFT(BN280,IFERROR(FIND(" ",BN280)-1,LEN(BN280))))))</f>
        <v/>
      </c>
      <c r="BN281" s="2961" t="str">
        <f t="shared" si="102"/>
        <v/>
      </c>
      <c r="BO281" s="2975"/>
      <c r="BP281" s="2969"/>
      <c r="BQ281" s="2969"/>
      <c r="BY281" s="10">
        <v>1</v>
      </c>
    </row>
    <row r="282" spans="56:77" ht="21" customHeight="1">
      <c r="BD282" s="2969"/>
      <c r="BF282" s="2946" t="str">
        <f t="shared" si="91"/>
        <v/>
      </c>
      <c r="BG282" s="2950" t="str">
        <f t="shared" si="92"/>
        <v/>
      </c>
      <c r="BH282" s="2951" t="str">
        <f>IF(LEN(TRIM(BM282))&gt;0,MAX(BH29:BH281)+1,"")</f>
        <v/>
      </c>
      <c r="BI282" s="2906" t="str">
        <f>IFERROR(INDEX(BM30:BM299,MATCH(ROW()-ROW(BM30)+1,BH30:BH299,0)),"")</f>
        <v/>
      </c>
      <c r="BJ282" s="336"/>
      <c r="BL282" s="2370" t="str">
        <f>(SUBSTITUTE(SUBSTITUTE(BD72,CHAR(13)&amp;CHAR(10)," "),CHAR(10)," "))</f>
        <v/>
      </c>
      <c r="BM282" s="2907" t="str">
        <f>IF(OR(BL283="",BL284=""),"",IF(LEN(BL283)&lt;=BL284,BL283,IFERROR(LEFT(BL283,FIND("♦",SUBSTITUTE(LEFT(BL283,BL284+1)," ","♦",LEN(LEFT(BL283,BL284+1))-LEN(SUBSTITUTE(LEFT(BL283,BL284+1)," ",""))))),LEFT(BL283,IFERROR(FIND(" ",BL283)-1,LEN(BL283))))))</f>
        <v/>
      </c>
      <c r="BN282" s="2908" t="str">
        <f>IF(BM282="","",TRIM(RIGHT(BL283,LEN(BL283)-LEN(BM282))))</f>
        <v/>
      </c>
      <c r="BO282" s="2952" t="str">
        <f>BE72</f>
        <v xml:space="preserve"> ◄ ligne 72</v>
      </c>
      <c r="BP282" s="2969"/>
      <c r="BQ282" s="2969"/>
      <c r="BY282" s="10">
        <v>1</v>
      </c>
    </row>
    <row r="283" spans="56:77" ht="21" customHeight="1">
      <c r="BD283" s="2969"/>
      <c r="BF283" s="2946" t="str">
        <f t="shared" si="91"/>
        <v/>
      </c>
      <c r="BG283" s="2950" t="str">
        <f t="shared" si="92"/>
        <v/>
      </c>
      <c r="BH283" s="2951" t="str">
        <f>IF(LEN(TRIM(BM283))&gt;0,MAX(BH29:BH282)+1,"")</f>
        <v/>
      </c>
      <c r="BI283" s="2906" t="str">
        <f>IFERROR(INDEX(BM30:BM299,MATCH(ROW()-ROW(BM30)+1,BH30:BH299,0)),"")</f>
        <v/>
      </c>
      <c r="BJ283" s="336"/>
      <c r="BL283" s="2907" t="str">
        <f>TRIM(SUBSTITUTE(SUBSTITUTE(SUBSTITUTE(SUBSTITUTE(IF(OR(LEFT(BL282,1)="-",LEFT(BL282,1)="="),MID(BL282,2,9999),BL282),CHAR(160)," "),","," "),";"," "),"."," "))</f>
        <v/>
      </c>
      <c r="BM283" s="2908" t="str">
        <f>IF(OR(BN282="",BL284=""),"",IF(LEN(BN282)&lt;=BL284,BN282,IFERROR(LEFT(BN282,FIND("♦",SUBSTITUTE(LEFT(BN282,BL284+1)," ","♦",LEN(LEFT(BN282,BL284+1))-LEN(SUBSTITUTE(LEFT(BN282,BL284+1)," ",""))))),LEFT(BN282,IFERROR(FIND(" ",BN282)-1,LEN(BN282))))))</f>
        <v/>
      </c>
      <c r="BN283" s="2908" t="str">
        <f>IF(BM283="","",TRIM(RIGHT(BN282,LEN(BN282)-LEN(BM283))))</f>
        <v/>
      </c>
      <c r="BO283" s="2974"/>
      <c r="BP283" s="2969"/>
      <c r="BQ283" s="2969"/>
      <c r="BY283" s="10">
        <v>1</v>
      </c>
    </row>
    <row r="284" spans="56:77" ht="21" customHeight="1">
      <c r="BD284" s="2969"/>
      <c r="BF284" s="2946" t="str">
        <f t="shared" si="91"/>
        <v/>
      </c>
      <c r="BG284" s="2950" t="str">
        <f t="shared" si="92"/>
        <v/>
      </c>
      <c r="BH284" s="2951" t="str">
        <f>IF(LEN(TRIM(BM284))&gt;0,MAX(BH29:BH283)+1,"")</f>
        <v/>
      </c>
      <c r="BI284" s="2906" t="str">
        <f>IFERROR(INDEX(BM30:BM299,MATCH(ROW()-ROW(BM30)+1,BH30:BH299,0)),"")</f>
        <v/>
      </c>
      <c r="BJ284" s="336"/>
      <c r="BL284" s="2909">
        <f>BI17</f>
        <v>100</v>
      </c>
      <c r="BM284" s="2908" t="str">
        <f>IF(OR(BN283="",BL284=""),"",IF(LEN(BN283)&lt;=BL284,BN283,IFERROR(LEFT(BN283,FIND("♦",SUBSTITUTE(LEFT(BN283,BL284+1)," ","♦",LEN(LEFT(BN283,BL284+1))-LEN(SUBSTITUTE(LEFT(BN283,BL284+1)," ",""))))),LEFT(BN283,IFERROR(FIND(" ",BN283)-1,LEN(BN283))))))</f>
        <v/>
      </c>
      <c r="BN284" s="2908" t="str">
        <f t="shared" ref="BN284:BN287" si="103">IF(BM284="","",TRIM(RIGHT(BN283,LEN(BN283)-LEN(BM284))))</f>
        <v/>
      </c>
      <c r="BO284" s="2974"/>
      <c r="BP284" s="2969"/>
      <c r="BQ284" s="2969"/>
      <c r="BY284" s="10">
        <v>1</v>
      </c>
    </row>
    <row r="285" spans="56:77" ht="21" customHeight="1">
      <c r="BD285" s="2969"/>
      <c r="BF285" s="2946" t="str">
        <f t="shared" si="91"/>
        <v/>
      </c>
      <c r="BG285" s="2950" t="str">
        <f t="shared" si="92"/>
        <v/>
      </c>
      <c r="BH285" s="2951" t="str">
        <f>IF(LEN(TRIM(BM285))&gt;0,MAX(BH29:BH284)+1,"")</f>
        <v/>
      </c>
      <c r="BI285" s="2906" t="str">
        <f>IFERROR(INDEX(BM30:BM299,MATCH(ROW()-ROW(BM30)+1,BH30:BH299,0)),"")</f>
        <v/>
      </c>
      <c r="BJ285" s="336"/>
      <c r="BL285" s="2907"/>
      <c r="BM285" s="2908" t="str">
        <f>IF(OR(BN284="",BL284=""),"",IF(LEN(BN284)&lt;=BL284,BN284,IFERROR(LEFT(BN284,FIND("♦",SUBSTITUTE(LEFT(BN284,BL284+1)," ","♦",LEN(LEFT(BN284,BL284+1))-LEN(SUBSTITUTE(LEFT(BN284,BL284+1)," ",""))))),LEFT(BN284,IFERROR(FIND(" ",BN284)-1,LEN(BN284))))))</f>
        <v/>
      </c>
      <c r="BN285" s="2908" t="str">
        <f t="shared" si="103"/>
        <v/>
      </c>
      <c r="BO285" s="2974"/>
      <c r="BP285" s="2969"/>
      <c r="BQ285" s="2969"/>
      <c r="BY285" s="10">
        <v>1</v>
      </c>
    </row>
    <row r="286" spans="56:77" ht="21" customHeight="1">
      <c r="BD286" s="2969"/>
      <c r="BF286" s="2946" t="str">
        <f t="shared" si="91"/>
        <v/>
      </c>
      <c r="BG286" s="2950" t="str">
        <f t="shared" si="92"/>
        <v/>
      </c>
      <c r="BH286" s="2951" t="str">
        <f>IF(LEN(TRIM(BM286))&gt;0,MAX(BH29:BH285)+1,"")</f>
        <v/>
      </c>
      <c r="BI286" s="2906" t="str">
        <f>IFERROR(INDEX(BM30:BM299,MATCH(ROW()-ROW(BM30)+1,BH30:BH299,0)),"")</f>
        <v/>
      </c>
      <c r="BJ286" s="336"/>
      <c r="BL286" s="2958"/>
      <c r="BM286" s="2908" t="str">
        <f>IF(OR(BN285="",BL284=""),"",IF(LEN(BN285)&lt;=BL284,BN285,IFERROR(LEFT(BN285,FIND("♦",SUBSTITUTE(LEFT(BN285,BL284+1)," ","♦",LEN(LEFT(BN285,BL284+1))-LEN(SUBSTITUTE(LEFT(BN285,BL284+1)," ",""))))),LEFT(BN285,IFERROR(FIND(" ",BN285)-1,LEN(BN285))))))</f>
        <v/>
      </c>
      <c r="BN286" s="2908" t="str">
        <f t="shared" si="103"/>
        <v/>
      </c>
      <c r="BO286" s="2974"/>
      <c r="BP286" s="2969"/>
      <c r="BQ286" s="2969"/>
      <c r="BY286" s="10">
        <v>1</v>
      </c>
    </row>
    <row r="287" spans="56:77" ht="21" customHeight="1">
      <c r="BD287" s="2969"/>
      <c r="BF287" s="2946" t="str">
        <f t="shared" si="91"/>
        <v/>
      </c>
      <c r="BG287" s="2950" t="str">
        <f t="shared" si="92"/>
        <v/>
      </c>
      <c r="BH287" s="2951" t="str">
        <f>IF(LEN(TRIM(BM287))&gt;0,MAX(BH29:BH286)+1,"")</f>
        <v/>
      </c>
      <c r="BI287" s="2906" t="str">
        <f>IFERROR(INDEX(BM30:BM299,MATCH(ROW()-ROW(BM30)+1,BH30:BH299,0)),"")</f>
        <v/>
      </c>
      <c r="BJ287" s="336"/>
      <c r="BL287" s="2959"/>
      <c r="BM287" s="2908" t="str">
        <f>IF(OR(BN286="",BL284=""),"",IF(LEN(BN286)&lt;=BL284,BN286,IFERROR(LEFT(BN286,FIND("♦",SUBSTITUTE(LEFT(BN286,BL284+1)," ","♦",LEN(LEFT(BN286,BL284+1))-LEN(SUBSTITUTE(LEFT(BN286,BL284+1)," ",""))))),LEFT(BN286,IFERROR(FIND(" ",BN286)-1,LEN(BN286))))))</f>
        <v/>
      </c>
      <c r="BN287" s="2908" t="str">
        <f t="shared" si="103"/>
        <v/>
      </c>
      <c r="BO287" s="2974"/>
      <c r="BP287" s="2969"/>
      <c r="BQ287" s="2969"/>
      <c r="BY287" s="10">
        <v>1</v>
      </c>
    </row>
    <row r="288" spans="56:77" ht="21" customHeight="1">
      <c r="BD288" s="2969"/>
      <c r="BF288" s="2946" t="str">
        <f t="shared" ref="BF288:BF299" si="104">IF(BI288="","",(LEN(TRIM(SUBSTITUTE(BI288,CHAR(160)," ")))-LEN(SUBSTITUTE(TRIM(SUBSTITUTE(BI288,CHAR(160)," "))," ",""))+1)&amp;" mot"&amp;IF((LEN(TRIM(SUBSTITUTE(BI288,CHAR(160)," ")))-LEN(SUBSTITUTE(TRIM(SUBSTITUTE(BI288,CHAR(160)," "))," ",""))+1)&gt;1,"s",""))</f>
        <v/>
      </c>
      <c r="BG288" s="2950" t="str">
        <f t="shared" ref="BG288:BG299" si="105">IF(BI288="","",LEN(TRIM(SUBSTITUTE(BI288,CHAR(160),"")))&amp;" car. ►")</f>
        <v/>
      </c>
      <c r="BH288" s="2951" t="str">
        <f>IF(LEN(TRIM(BM288))&gt;0,MAX(BH29:BH287)+1,"")</f>
        <v/>
      </c>
      <c r="BI288" s="2906" t="str">
        <f>IFERROR(INDEX(BM30:BM299,MATCH(ROW()-ROW(BM30)+1,BH30:BH299,0)),"")</f>
        <v/>
      </c>
      <c r="BJ288" s="336"/>
      <c r="BL288" s="2370" t="str">
        <f>(SUBSTITUTE(SUBSTITUTE(BD73,CHAR(13)&amp;CHAR(10)," "),CHAR(10)," "))</f>
        <v/>
      </c>
      <c r="BM288" s="2960" t="str">
        <f>IF(OR(BL289="",BL290=""),"",IF(LEN(BL289)&lt;=BL290,BL289,IFERROR(LEFT(BL289,FIND("♦",SUBSTITUTE(LEFT(BL289,BL290+1)," ","♦",LEN(LEFT(BL289,BL290+1))-LEN(SUBSTITUTE(LEFT(BL289,BL290+1)," ",""))))),LEFT(BL289,IFERROR(FIND(" ",BL289)-1,LEN(BL289))))))</f>
        <v/>
      </c>
      <c r="BN288" s="2961" t="str">
        <f>IF(BM288="","",TRIM(RIGHT(BL289,LEN(BL289)-LEN(BM288))))</f>
        <v/>
      </c>
      <c r="BO288" s="2952" t="str">
        <f>BE73</f>
        <v xml:space="preserve"> ◄ ligne 73</v>
      </c>
      <c r="BP288" s="2969"/>
      <c r="BQ288" s="2969"/>
      <c r="BY288" s="10">
        <v>1</v>
      </c>
    </row>
    <row r="289" spans="53:77" ht="21" customHeight="1">
      <c r="BD289" s="2969"/>
      <c r="BF289" s="2946" t="str">
        <f t="shared" si="104"/>
        <v/>
      </c>
      <c r="BG289" s="2950" t="str">
        <f t="shared" si="105"/>
        <v/>
      </c>
      <c r="BH289" s="2951" t="str">
        <f>IF(LEN(TRIM(BM289))&gt;0,MAX(BH29:BH288)+1,"")</f>
        <v/>
      </c>
      <c r="BI289" s="2906" t="str">
        <f>IFERROR(INDEX(BM30:BM299,MATCH(ROW()-ROW(BM30)+1,BH30:BH299,0)),"")</f>
        <v/>
      </c>
      <c r="BJ289" s="336"/>
      <c r="BL289" s="2960" t="str">
        <f>TRIM(SUBSTITUTE(SUBSTITUTE(SUBSTITUTE(SUBSTITUTE(IF(OR(LEFT(BL288,1)="-",LEFT(BL288,1)="="),MID(BL288,2,9999),BL288),CHAR(160)," "),","," "),";"," "),"."," "))</f>
        <v/>
      </c>
      <c r="BM289" s="2961" t="str">
        <f>IF(OR(BN288="",BL290=""),"",IF(LEN(BN288)&lt;=BL290,BN288,IFERROR(LEFT(BN288,FIND("♦",SUBSTITUTE(LEFT(BN288,BL290+1)," ","♦",LEN(LEFT(BN288,BL290+1))-LEN(SUBSTITUTE(LEFT(BN288,BL290+1)," ",""))))),LEFT(BN288,IFERROR(FIND(" ",BN288)-1,LEN(BN288))))))</f>
        <v/>
      </c>
      <c r="BN289" s="2961" t="str">
        <f>IF(BM289="","",TRIM(RIGHT(BN288,LEN(BN288)-LEN(BM289))))</f>
        <v/>
      </c>
      <c r="BO289" s="2975"/>
      <c r="BP289" s="2969"/>
      <c r="BQ289" s="2969"/>
      <c r="BY289" s="10">
        <v>1</v>
      </c>
    </row>
    <row r="290" spans="53:77" ht="21" customHeight="1">
      <c r="BD290" s="2969"/>
      <c r="BF290" s="2946" t="str">
        <f t="shared" si="104"/>
        <v/>
      </c>
      <c r="BG290" s="2950" t="str">
        <f t="shared" si="105"/>
        <v/>
      </c>
      <c r="BH290" s="2951" t="str">
        <f>IF(LEN(TRIM(BM290))&gt;0,MAX(BH29:BH289)+1,"")</f>
        <v/>
      </c>
      <c r="BI290" s="2906" t="str">
        <f>IFERROR(INDEX(BM30:BM299,MATCH(ROW()-ROW(BM30)+1,BH30:BH299,0)),"")</f>
        <v/>
      </c>
      <c r="BJ290" s="336"/>
      <c r="BL290" s="2909">
        <f>BI17</f>
        <v>100</v>
      </c>
      <c r="BM290" s="2961" t="str">
        <f>IF(OR(BN289="",BL290=""),"",IF(LEN(BN289)&lt;=BL290,BN289,IFERROR(LEFT(BN289,FIND("♦",SUBSTITUTE(LEFT(BN289,BL290+1)," ","♦",LEN(LEFT(BN289,BL290+1))-LEN(SUBSTITUTE(LEFT(BN289,BL290+1)," ",""))))),LEFT(BN289,IFERROR(FIND(" ",BN289)-1,LEN(BN289))))))</f>
        <v/>
      </c>
      <c r="BN290" s="2961" t="str">
        <f t="shared" ref="BN290:BN293" si="106">IF(BM290="","",TRIM(RIGHT(BN289,LEN(BN289)-LEN(BM290))))</f>
        <v/>
      </c>
      <c r="BO290" s="2975"/>
      <c r="BP290" s="2969"/>
      <c r="BQ290" s="2969"/>
      <c r="BY290" s="10">
        <v>1</v>
      </c>
    </row>
    <row r="291" spans="53:77" ht="21" customHeight="1">
      <c r="BD291" s="2969"/>
      <c r="BF291" s="2946" t="str">
        <f t="shared" si="104"/>
        <v/>
      </c>
      <c r="BG291" s="2950" t="str">
        <f t="shared" si="105"/>
        <v/>
      </c>
      <c r="BH291" s="2951" t="str">
        <f>IF(LEN(TRIM(BM291))&gt;0,MAX(BH29:BH290)+1,"")</f>
        <v/>
      </c>
      <c r="BI291" s="2906" t="str">
        <f>IFERROR(INDEX(BM30:BM299,MATCH(ROW()-ROW(BM30)+1,BH30:BH299,0)),"")</f>
        <v/>
      </c>
      <c r="BJ291" s="336"/>
      <c r="BL291" s="2960"/>
      <c r="BM291" s="2961" t="str">
        <f>IF(OR(BN290="",BL290=""),"",IF(LEN(BN290)&lt;=BL290,BN290,IFERROR(LEFT(BN290,FIND("♦",SUBSTITUTE(LEFT(BN290,BL290+1)," ","♦",LEN(LEFT(BN290,BL290+1))-LEN(SUBSTITUTE(LEFT(BN290,BL290+1)," ",""))))),LEFT(BN290,IFERROR(FIND(" ",BN290)-1,LEN(BN290))))))</f>
        <v/>
      </c>
      <c r="BN291" s="2961" t="str">
        <f t="shared" si="106"/>
        <v/>
      </c>
      <c r="BO291" s="2975"/>
      <c r="BP291" s="2969"/>
      <c r="BQ291" s="2969"/>
      <c r="BY291" s="10">
        <v>1</v>
      </c>
    </row>
    <row r="292" spans="53:77" ht="21" customHeight="1">
      <c r="BD292" s="2969"/>
      <c r="BF292" s="2946" t="str">
        <f t="shared" si="104"/>
        <v/>
      </c>
      <c r="BG292" s="2950" t="str">
        <f t="shared" si="105"/>
        <v/>
      </c>
      <c r="BH292" s="2951" t="str">
        <f>IF(LEN(TRIM(BM292))&gt;0,MAX(BH29:BH291)+1,"")</f>
        <v/>
      </c>
      <c r="BI292" s="2906" t="str">
        <f>IFERROR(INDEX(BM30:BM299,MATCH(ROW()-ROW(BM30)+1,BH30:BH299,0)),"")</f>
        <v/>
      </c>
      <c r="BJ292" s="336"/>
      <c r="BL292" s="2963"/>
      <c r="BM292" s="2961" t="str">
        <f>IF(OR(BN291="",BL290=""),"",IF(LEN(BN291)&lt;=BL290,BN291,IFERROR(LEFT(BN291,FIND("♦",SUBSTITUTE(LEFT(BN291,BL290+1)," ","♦",LEN(LEFT(BN291,BL290+1))-LEN(SUBSTITUTE(LEFT(BN291,BL290+1)," ",""))))),LEFT(BN291,IFERROR(FIND(" ",BN291)-1,LEN(BN291))))))</f>
        <v/>
      </c>
      <c r="BN292" s="2961" t="str">
        <f t="shared" si="106"/>
        <v/>
      </c>
      <c r="BO292" s="2975"/>
      <c r="BP292" s="2969"/>
      <c r="BQ292" s="2969"/>
      <c r="BY292" s="10">
        <v>1</v>
      </c>
    </row>
    <row r="293" spans="53:77" ht="21" customHeight="1">
      <c r="BD293" s="2969"/>
      <c r="BF293" s="2946" t="str">
        <f t="shared" si="104"/>
        <v/>
      </c>
      <c r="BG293" s="2950" t="str">
        <f t="shared" si="105"/>
        <v/>
      </c>
      <c r="BH293" s="2951" t="str">
        <f>IF(LEN(TRIM(BM293))&gt;0,MAX(BH29:BH292)+1,"")</f>
        <v/>
      </c>
      <c r="BI293" s="2906" t="str">
        <f>IFERROR(INDEX(BM30:BM299,MATCH(ROW()-ROW(BM30)+1,BH30:BH299,0)),"")</f>
        <v/>
      </c>
      <c r="BJ293" s="336"/>
      <c r="BL293" s="2964"/>
      <c r="BM293" s="2961" t="str">
        <f>IF(OR(BN292="",BL290=""),"",IF(LEN(BN292)&lt;=BL290,BN292,IFERROR(LEFT(BN292,FIND("♦",SUBSTITUTE(LEFT(BN292,BL290+1)," ","♦",LEN(LEFT(BN292,BL290+1))-LEN(SUBSTITUTE(LEFT(BN292,BL290+1)," ",""))))),LEFT(BN292,IFERROR(FIND(" ",BN292)-1,LEN(BN292))))))</f>
        <v/>
      </c>
      <c r="BN293" s="2961" t="str">
        <f t="shared" si="106"/>
        <v/>
      </c>
      <c r="BO293" s="2975"/>
      <c r="BP293" s="2969"/>
      <c r="BQ293" s="2969"/>
      <c r="BY293" s="10">
        <v>1</v>
      </c>
    </row>
    <row r="294" spans="53:77" ht="21" customHeight="1">
      <c r="BD294" s="2969"/>
      <c r="BF294" s="2946" t="str">
        <f t="shared" si="104"/>
        <v/>
      </c>
      <c r="BG294" s="2950" t="str">
        <f t="shared" si="105"/>
        <v/>
      </c>
      <c r="BH294" s="2951" t="str">
        <f>IF(LEN(TRIM(BM294))&gt;0,MAX(BH29:BH293)+1,"")</f>
        <v/>
      </c>
      <c r="BI294" s="2906" t="str">
        <f>IFERROR(INDEX(BM30:BM299,MATCH(ROW()-ROW(BM30)+1,BH30:BH299,0)),"")</f>
        <v/>
      </c>
      <c r="BJ294" s="336"/>
      <c r="BL294" s="2370" t="str">
        <f>(SUBSTITUTE(SUBSTITUTE(BD74,CHAR(13)&amp;CHAR(10)," "),CHAR(10)," "))</f>
        <v/>
      </c>
      <c r="BM294" s="2907" t="str">
        <f>IF(OR(BL295="",BL296=""),"",IF(LEN(BL295)&lt;=BL296,BL295,IFERROR(LEFT(BL295,FIND("♦",SUBSTITUTE(LEFT(BL295,BL296+1)," ","♦",LEN(LEFT(BL295,BL296+1))-LEN(SUBSTITUTE(LEFT(BL295,BL296+1)," ",""))))),LEFT(BL295,IFERROR(FIND(" ",BL295)-1,LEN(BL295))))))</f>
        <v/>
      </c>
      <c r="BN294" s="2908" t="str">
        <f>IF(BM294="","",TRIM(RIGHT(BL295,LEN(BL295)-LEN(BM294))))</f>
        <v/>
      </c>
      <c r="BO294" s="2952" t="str">
        <f>BE74</f>
        <v xml:space="preserve"> ◄ ligne 74</v>
      </c>
      <c r="BP294" s="2969"/>
      <c r="BQ294" s="2969"/>
      <c r="BY294" s="10">
        <v>1</v>
      </c>
    </row>
    <row r="295" spans="53:77" ht="21" customHeight="1">
      <c r="BD295" s="2969"/>
      <c r="BF295" s="2946" t="str">
        <f t="shared" si="104"/>
        <v/>
      </c>
      <c r="BG295" s="2950" t="str">
        <f t="shared" si="105"/>
        <v/>
      </c>
      <c r="BH295" s="2951" t="str">
        <f>IF(LEN(TRIM(BM295))&gt;0,MAX(BH29:BH294)+1,"")</f>
        <v/>
      </c>
      <c r="BI295" s="2906" t="str">
        <f>IFERROR(INDEX(BM30:BM299,MATCH(ROW()-ROW(BM30)+1,BH30:BH299,0)),"")</f>
        <v/>
      </c>
      <c r="BJ295" s="336"/>
      <c r="BL295" s="2907" t="str">
        <f>TRIM(SUBSTITUTE(SUBSTITUTE(SUBSTITUTE(SUBSTITUTE(IF(OR(LEFT(BL294,1)="-",LEFT(BL294,1)="="),MID(BL294,2,9999),BL294),CHAR(160)," "),","," "),";"," "),"."," "))</f>
        <v/>
      </c>
      <c r="BM295" s="2908" t="str">
        <f>IF(OR(BN294="",BL296=""),"",IF(LEN(BN294)&lt;=BL296,BN294,IFERROR(LEFT(BN294,FIND("♦",SUBSTITUTE(LEFT(BN294,BL296+1)," ","♦",LEN(LEFT(BN294,BL296+1))-LEN(SUBSTITUTE(LEFT(BN294,BL296+1)," ",""))))),LEFT(BN294,IFERROR(FIND(" ",BN294)-1,LEN(BN294))))))</f>
        <v/>
      </c>
      <c r="BN295" s="2908" t="str">
        <f>IF(BM295="","",TRIM(RIGHT(BN294,LEN(BN294)-LEN(BM295))))</f>
        <v/>
      </c>
      <c r="BO295" s="2974"/>
      <c r="BP295" s="2969"/>
      <c r="BQ295" s="2969"/>
      <c r="BY295" s="10">
        <v>1</v>
      </c>
    </row>
    <row r="296" spans="53:77" ht="21" customHeight="1">
      <c r="BD296" s="2969"/>
      <c r="BF296" s="2946" t="str">
        <f t="shared" si="104"/>
        <v/>
      </c>
      <c r="BG296" s="2950" t="str">
        <f t="shared" si="105"/>
        <v/>
      </c>
      <c r="BH296" s="2951" t="str">
        <f>IF(LEN(TRIM(BM296))&gt;0,MAX(BH29:BH295)+1,"")</f>
        <v/>
      </c>
      <c r="BI296" s="2906" t="str">
        <f>IFERROR(INDEX(BM30:BM299,MATCH(ROW()-ROW(BM30)+1,BH30:BH299,0)),"")</f>
        <v/>
      </c>
      <c r="BJ296" s="336"/>
      <c r="BL296" s="2909">
        <f>BI17</f>
        <v>100</v>
      </c>
      <c r="BM296" s="2908" t="str">
        <f>IF(OR(BN295="",BL296=""),"",IF(LEN(BN295)&lt;=BL296,BN295,IFERROR(LEFT(BN295,FIND("♦",SUBSTITUTE(LEFT(BN295,BL296+1)," ","♦",LEN(LEFT(BN295,BL296+1))-LEN(SUBSTITUTE(LEFT(BN295,BL296+1)," ",""))))),LEFT(BN295,IFERROR(FIND(" ",BN295)-1,LEN(BN295))))))</f>
        <v/>
      </c>
      <c r="BN296" s="2908" t="str">
        <f t="shared" ref="BN296:BN299" si="107">IF(BM296="","",TRIM(RIGHT(BN295,LEN(BN295)-LEN(BM296))))</f>
        <v/>
      </c>
      <c r="BO296" s="2974"/>
      <c r="BP296" s="2969"/>
      <c r="BQ296" s="2969"/>
      <c r="BY296" s="10">
        <v>1</v>
      </c>
    </row>
    <row r="297" spans="53:77" ht="21" customHeight="1">
      <c r="BD297" s="2969"/>
      <c r="BF297" s="2946" t="str">
        <f t="shared" si="104"/>
        <v/>
      </c>
      <c r="BG297" s="2950" t="str">
        <f t="shared" si="105"/>
        <v/>
      </c>
      <c r="BH297" s="2951" t="str">
        <f>IF(LEN(TRIM(BM297))&gt;0,MAX(BH29:BH296)+1,"")</f>
        <v/>
      </c>
      <c r="BI297" s="2906" t="str">
        <f>IFERROR(INDEX(BM30:BM299,MATCH(ROW()-ROW(BM30)+1,BH30:BH299,0)),"")</f>
        <v/>
      </c>
      <c r="BJ297" s="336"/>
      <c r="BL297" s="2907"/>
      <c r="BM297" s="2908" t="str">
        <f>IF(OR(BN296="",BL296=""),"",IF(LEN(BN296)&lt;=BL296,BN296,IFERROR(LEFT(BN296,FIND("♦",SUBSTITUTE(LEFT(BN296,BL296+1)," ","♦",LEN(LEFT(BN296,BL296+1))-LEN(SUBSTITUTE(LEFT(BN296,BL296+1)," ",""))))),LEFT(BN296,IFERROR(FIND(" ",BN296)-1,LEN(BN296))))))</f>
        <v/>
      </c>
      <c r="BN297" s="2908" t="str">
        <f t="shared" si="107"/>
        <v/>
      </c>
      <c r="BO297" s="2974"/>
      <c r="BP297" s="2969"/>
      <c r="BQ297" s="2969"/>
      <c r="BY297" s="10">
        <v>1</v>
      </c>
    </row>
    <row r="298" spans="53:77" ht="21" customHeight="1">
      <c r="BD298" s="2969"/>
      <c r="BF298" s="2946" t="str">
        <f t="shared" si="104"/>
        <v/>
      </c>
      <c r="BG298" s="2950" t="str">
        <f t="shared" si="105"/>
        <v/>
      </c>
      <c r="BH298" s="2951" t="str">
        <f>IF(LEN(TRIM(BM298))&gt;0,MAX(BH29:BH297)+1,"")</f>
        <v/>
      </c>
      <c r="BI298" s="2906" t="str">
        <f>IFERROR(INDEX(BM30:BM299,MATCH(ROW()-ROW(BM30)+1,BH30:BH299,0)),"")</f>
        <v/>
      </c>
      <c r="BJ298" s="336"/>
      <c r="BL298" s="2958"/>
      <c r="BM298" s="2908" t="str">
        <f>IF(OR(BN297="",BL296=""),"",IF(LEN(BN297)&lt;=BL296,BN297,IFERROR(LEFT(BN297,FIND("♦",SUBSTITUTE(LEFT(BN297,BL296+1)," ","♦",LEN(LEFT(BN297,BL296+1))-LEN(SUBSTITUTE(LEFT(BN297,BL296+1)," ",""))))),LEFT(BN297,IFERROR(FIND(" ",BN297)-1,LEN(BN297))))))</f>
        <v/>
      </c>
      <c r="BN298" s="2908" t="str">
        <f t="shared" si="107"/>
        <v/>
      </c>
      <c r="BO298" s="2974"/>
      <c r="BP298" s="2969"/>
      <c r="BQ298" s="2969"/>
      <c r="BY298" s="10">
        <v>1</v>
      </c>
    </row>
    <row r="299" spans="53:77" ht="21" customHeight="1">
      <c r="BD299" s="2969"/>
      <c r="BF299" s="2946" t="str">
        <f t="shared" si="104"/>
        <v/>
      </c>
      <c r="BG299" s="2950" t="str">
        <f t="shared" si="105"/>
        <v/>
      </c>
      <c r="BH299" s="2951" t="str">
        <f>IF(LEN(TRIM(BM299))&gt;0,MAX(BH29:BH298)+1,"")</f>
        <v/>
      </c>
      <c r="BI299" s="2906" t="str">
        <f>IFERROR(INDEX(BM30:BM299,MATCH(ROW()-ROW(BM30)+1,BH30:BH299,0)),"")</f>
        <v/>
      </c>
      <c r="BJ299" s="336"/>
      <c r="BL299" s="2959"/>
      <c r="BM299" s="2908" t="str">
        <f>IF(OR(BN298="",BL296=""),"",IF(LEN(BN298)&lt;=BL296,BN298,IFERROR(LEFT(BN298,FIND("♦",SUBSTITUTE(LEFT(BN298,BL296+1)," ","♦",LEN(LEFT(BN298,BL296+1))-LEN(SUBSTITUTE(LEFT(BN298,BL296+1)," ",""))))),LEFT(BN298,IFERROR(FIND(" ",BN298)-1,LEN(BN298))))))</f>
        <v/>
      </c>
      <c r="BN299" s="2908" t="str">
        <f t="shared" si="107"/>
        <v/>
      </c>
      <c r="BO299" s="2974"/>
      <c r="BP299" s="2969"/>
      <c r="BQ299" s="2969"/>
      <c r="BY299" s="10">
        <v>1</v>
      </c>
    </row>
    <row r="300" spans="53:77" ht="21" customHeight="1">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BY300" s="10">
        <v>1</v>
      </c>
    </row>
    <row r="301" spans="53:77" ht="21" customHeight="1">
      <c r="BY301" s="10">
        <v>1</v>
      </c>
    </row>
    <row r="302" spans="53:77" ht="21" customHeight="1">
      <c r="BY302" s="10">
        <v>1</v>
      </c>
    </row>
    <row r="303" spans="53:77" ht="21" customHeight="1">
      <c r="BY303" s="10">
        <v>1</v>
      </c>
    </row>
    <row r="304" spans="53:77" ht="21" customHeight="1">
      <c r="BY304" s="10">
        <v>1</v>
      </c>
    </row>
    <row r="305" spans="77:77" ht="21" customHeight="1">
      <c r="BY305" s="10">
        <v>1</v>
      </c>
    </row>
    <row r="306" spans="77:77" ht="21" customHeight="1">
      <c r="BY306" s="10">
        <v>1</v>
      </c>
    </row>
    <row r="307" spans="77:77" ht="21" customHeight="1">
      <c r="BY307" s="10">
        <v>1</v>
      </c>
    </row>
    <row r="308" spans="77:77" ht="21" customHeight="1">
      <c r="BY308" s="10">
        <v>1</v>
      </c>
    </row>
    <row r="309" spans="77:77" ht="21" customHeight="1">
      <c r="BY309" s="10">
        <v>1</v>
      </c>
    </row>
    <row r="310" spans="77:77" ht="21" customHeight="1">
      <c r="BY310" s="10">
        <v>1</v>
      </c>
    </row>
    <row r="311" spans="77:77" ht="21" customHeight="1">
      <c r="BY311" s="10">
        <v>1</v>
      </c>
    </row>
    <row r="312" spans="77:77" ht="21" customHeight="1">
      <c r="BY312" s="10">
        <v>1</v>
      </c>
    </row>
    <row r="313" spans="77:77" ht="21" customHeight="1">
      <c r="BY313" s="10">
        <v>1</v>
      </c>
    </row>
    <row r="314" spans="77:77" ht="21" customHeight="1">
      <c r="BY314" s="10">
        <v>1</v>
      </c>
    </row>
    <row r="315" spans="77:77" ht="21" customHeight="1">
      <c r="BY315" s="10">
        <v>1</v>
      </c>
    </row>
    <row r="316" spans="77:77" ht="21" customHeight="1">
      <c r="BY316" s="10">
        <v>1</v>
      </c>
    </row>
    <row r="317" spans="77:77" ht="21" customHeight="1">
      <c r="BY317" s="10">
        <v>1</v>
      </c>
    </row>
    <row r="318" spans="77:77" ht="21" customHeight="1">
      <c r="BY318" s="10">
        <v>1</v>
      </c>
    </row>
    <row r="319" spans="77:77" ht="21" customHeight="1">
      <c r="BY319" s="10">
        <v>1</v>
      </c>
    </row>
    <row r="320" spans="77:77" ht="21" customHeight="1">
      <c r="BY320" s="10">
        <v>1</v>
      </c>
    </row>
    <row r="321" spans="77:77" ht="21" customHeight="1">
      <c r="BY321" s="10">
        <v>1</v>
      </c>
    </row>
    <row r="322" spans="77:77" ht="21" customHeight="1">
      <c r="BY322" s="10">
        <v>1</v>
      </c>
    </row>
    <row r="323" spans="77:77" ht="21" customHeight="1">
      <c r="BY323" s="10">
        <v>1</v>
      </c>
    </row>
    <row r="324" spans="77:77" ht="21" customHeight="1">
      <c r="BY324" s="10">
        <v>1</v>
      </c>
    </row>
    <row r="325" spans="77:77" ht="21" customHeight="1">
      <c r="BY325" s="10">
        <v>1</v>
      </c>
    </row>
    <row r="326" spans="77:77" ht="21" customHeight="1">
      <c r="BY326" s="10">
        <v>1</v>
      </c>
    </row>
    <row r="327" spans="77:77" ht="21" customHeight="1">
      <c r="BY327" s="10">
        <v>1</v>
      </c>
    </row>
    <row r="328" spans="77:77" ht="21" customHeight="1">
      <c r="BY328" s="10">
        <v>1</v>
      </c>
    </row>
    <row r="329" spans="77:77" ht="21" customHeight="1">
      <c r="BY329" s="10">
        <v>1</v>
      </c>
    </row>
    <row r="330" spans="77:77" ht="21" customHeight="1">
      <c r="BY330" s="10">
        <v>1</v>
      </c>
    </row>
    <row r="331" spans="77:77" ht="21" customHeight="1">
      <c r="BY331" s="10">
        <v>1</v>
      </c>
    </row>
    <row r="332" spans="77:77" ht="21" customHeight="1">
      <c r="BY332" s="10">
        <v>1</v>
      </c>
    </row>
    <row r="333" spans="77:77" ht="21" customHeight="1">
      <c r="BY333" s="10">
        <v>1</v>
      </c>
    </row>
    <row r="334" spans="77:77" ht="21" customHeight="1">
      <c r="BY334" s="10">
        <v>1</v>
      </c>
    </row>
    <row r="335" spans="77:77" ht="21" customHeight="1">
      <c r="BY335" s="10">
        <v>1</v>
      </c>
    </row>
    <row r="336" spans="77:77" ht="21" customHeight="1">
      <c r="BY336" s="10">
        <v>1</v>
      </c>
    </row>
    <row r="337" spans="77:77" ht="21" customHeight="1">
      <c r="BY337" s="10">
        <v>1</v>
      </c>
    </row>
    <row r="338" spans="77:77" ht="21" customHeight="1">
      <c r="BY338" s="10">
        <v>1</v>
      </c>
    </row>
    <row r="339" spans="77:77" ht="21" customHeight="1">
      <c r="BY339" s="10">
        <v>1</v>
      </c>
    </row>
    <row r="340" spans="77:77" ht="21" customHeight="1">
      <c r="BY340" s="10">
        <v>1</v>
      </c>
    </row>
    <row r="341" spans="77:77" ht="21" customHeight="1">
      <c r="BY341" s="10">
        <v>1</v>
      </c>
    </row>
    <row r="342" spans="77:77" ht="21" customHeight="1">
      <c r="BY342" s="10">
        <v>1</v>
      </c>
    </row>
    <row r="343" spans="77:77" ht="21" customHeight="1">
      <c r="BY343" s="10">
        <v>1</v>
      </c>
    </row>
    <row r="344" spans="77:77" ht="21" customHeight="1">
      <c r="BY344" s="10">
        <v>1</v>
      </c>
    </row>
    <row r="345" spans="77:77" ht="21" customHeight="1">
      <c r="BY345" s="10">
        <v>1</v>
      </c>
    </row>
    <row r="346" spans="77:77" ht="21" customHeight="1">
      <c r="BY346" s="10">
        <v>1</v>
      </c>
    </row>
    <row r="347" spans="77:77" ht="21" customHeight="1">
      <c r="BY347" s="10">
        <v>1</v>
      </c>
    </row>
    <row r="348" spans="77:77" ht="21" customHeight="1">
      <c r="BY348" s="10">
        <v>1</v>
      </c>
    </row>
    <row r="349" spans="77:77" ht="21" customHeight="1">
      <c r="BY349" s="10">
        <v>1</v>
      </c>
    </row>
    <row r="350" spans="77:77" ht="21" customHeight="1">
      <c r="BY350" s="10">
        <v>1</v>
      </c>
    </row>
    <row r="351" spans="77:77" ht="21" customHeight="1">
      <c r="BY351" s="10">
        <v>1</v>
      </c>
    </row>
    <row r="352" spans="77:77" ht="21" customHeight="1">
      <c r="BY352" s="10">
        <v>1</v>
      </c>
    </row>
    <row r="353" spans="77:77" ht="21" customHeight="1">
      <c r="BY353" s="10">
        <v>1</v>
      </c>
    </row>
    <row r="354" spans="77:77" ht="21" customHeight="1">
      <c r="BY354" s="10">
        <v>1</v>
      </c>
    </row>
    <row r="355" spans="77:77" ht="21" customHeight="1">
      <c r="BY355" s="10">
        <v>1</v>
      </c>
    </row>
    <row r="356" spans="77:77" ht="21" customHeight="1">
      <c r="BY356" s="10">
        <v>1</v>
      </c>
    </row>
    <row r="357" spans="77:77" ht="21" customHeight="1">
      <c r="BY357" s="10">
        <v>1</v>
      </c>
    </row>
    <row r="358" spans="77:77" ht="21" customHeight="1">
      <c r="BY358" s="10">
        <v>1</v>
      </c>
    </row>
    <row r="359" spans="77:77" ht="21" customHeight="1">
      <c r="BY359" s="10">
        <v>1</v>
      </c>
    </row>
    <row r="360" spans="77:77" ht="21" customHeight="1">
      <c r="BY360" s="10">
        <v>1</v>
      </c>
    </row>
    <row r="361" spans="77:77" ht="21" customHeight="1">
      <c r="BY361" s="10">
        <v>1</v>
      </c>
    </row>
    <row r="362" spans="77:77" ht="21" customHeight="1">
      <c r="BY362" s="10">
        <v>1</v>
      </c>
    </row>
    <row r="363" spans="77:77" ht="21" customHeight="1">
      <c r="BY363" s="10">
        <v>1</v>
      </c>
    </row>
    <row r="364" spans="77:77" ht="21" customHeight="1">
      <c r="BY364" s="10">
        <v>1</v>
      </c>
    </row>
    <row r="365" spans="77:77" ht="21" customHeight="1">
      <c r="BY365" s="10">
        <v>1</v>
      </c>
    </row>
    <row r="366" spans="77:77" ht="21" customHeight="1">
      <c r="BY366" s="10">
        <v>1</v>
      </c>
    </row>
    <row r="367" spans="77:77" ht="21" customHeight="1">
      <c r="BY367" s="10">
        <v>1</v>
      </c>
    </row>
    <row r="368" spans="77:77" ht="21" customHeight="1">
      <c r="BY368" s="10">
        <v>1</v>
      </c>
    </row>
    <row r="369" spans="77:77" ht="21" customHeight="1">
      <c r="BY369" s="10">
        <v>1</v>
      </c>
    </row>
    <row r="370" spans="77:77" ht="21" customHeight="1">
      <c r="BY370" s="10">
        <v>1</v>
      </c>
    </row>
    <row r="371" spans="77:77" ht="21" customHeight="1">
      <c r="BY371" s="10">
        <v>1</v>
      </c>
    </row>
    <row r="372" spans="77:77" ht="21" customHeight="1">
      <c r="BY372" s="10">
        <v>1</v>
      </c>
    </row>
    <row r="373" spans="77:77" ht="21" customHeight="1">
      <c r="BY373" s="10">
        <v>1</v>
      </c>
    </row>
    <row r="374" spans="77:77" ht="21" customHeight="1">
      <c r="BY374" s="10">
        <v>1</v>
      </c>
    </row>
    <row r="375" spans="77:77" ht="21" customHeight="1">
      <c r="BY375" s="10">
        <v>1</v>
      </c>
    </row>
    <row r="376" spans="77:77" ht="21" customHeight="1">
      <c r="BY376" s="10">
        <v>1</v>
      </c>
    </row>
    <row r="377" spans="77:77" ht="21" customHeight="1">
      <c r="BY377" s="10">
        <v>1</v>
      </c>
    </row>
    <row r="378" spans="77:77" ht="21" customHeight="1">
      <c r="BY378" s="10">
        <v>1</v>
      </c>
    </row>
    <row r="379" spans="77:77" ht="21" customHeight="1">
      <c r="BY379" s="10">
        <v>1</v>
      </c>
    </row>
    <row r="380" spans="77:77" ht="21" customHeight="1">
      <c r="BY380" s="10">
        <v>1</v>
      </c>
    </row>
    <row r="381" spans="77:77" ht="21" customHeight="1">
      <c r="BY381" s="10">
        <v>1</v>
      </c>
    </row>
    <row r="382" spans="77:77" ht="21" customHeight="1">
      <c r="BY382" s="10">
        <v>1</v>
      </c>
    </row>
    <row r="383" spans="77:77" ht="21" customHeight="1">
      <c r="BY383" s="10">
        <v>1</v>
      </c>
    </row>
    <row r="384" spans="77:77" ht="21" customHeight="1">
      <c r="BY384" s="10">
        <v>1</v>
      </c>
    </row>
    <row r="385" spans="77:77" ht="21" customHeight="1">
      <c r="BY385" s="10">
        <v>1</v>
      </c>
    </row>
    <row r="386" spans="77:77" ht="21" customHeight="1">
      <c r="BY386" s="10">
        <v>1</v>
      </c>
    </row>
    <row r="387" spans="77:77" ht="21" customHeight="1">
      <c r="BY387" s="10">
        <v>1</v>
      </c>
    </row>
    <row r="388" spans="77:77" ht="21" customHeight="1">
      <c r="BY388" s="10">
        <v>1</v>
      </c>
    </row>
    <row r="389" spans="77:77" ht="21" customHeight="1">
      <c r="BY389" s="10">
        <v>1</v>
      </c>
    </row>
    <row r="390" spans="77:77" ht="21" customHeight="1">
      <c r="BY390" s="10">
        <v>1</v>
      </c>
    </row>
    <row r="391" spans="77:77" ht="21" customHeight="1">
      <c r="BY391" s="10">
        <v>1</v>
      </c>
    </row>
    <row r="392" spans="77:77" ht="21" customHeight="1">
      <c r="BY392" s="10">
        <v>1</v>
      </c>
    </row>
    <row r="393" spans="77:77" ht="21" customHeight="1">
      <c r="BY393" s="10">
        <v>1</v>
      </c>
    </row>
    <row r="394" spans="77:77" ht="21" customHeight="1">
      <c r="BY394" s="10">
        <v>1</v>
      </c>
    </row>
    <row r="395" spans="77:77" ht="21" customHeight="1">
      <c r="BY395" s="10">
        <v>1</v>
      </c>
    </row>
    <row r="396" spans="77:77" ht="21" customHeight="1">
      <c r="BY396" s="10">
        <v>1</v>
      </c>
    </row>
    <row r="397" spans="77:77" ht="21" customHeight="1">
      <c r="BY397" s="10">
        <v>1</v>
      </c>
    </row>
    <row r="398" spans="77:77" ht="21" customHeight="1">
      <c r="BY398" s="10">
        <v>1</v>
      </c>
    </row>
    <row r="399" spans="77:77" ht="21" customHeight="1">
      <c r="BY399" s="10">
        <v>1</v>
      </c>
    </row>
    <row r="400" spans="77:77" ht="21" customHeight="1">
      <c r="BY400" s="10">
        <v>1</v>
      </c>
    </row>
    <row r="401" spans="1:79" ht="21" customHeight="1">
      <c r="BY401" s="10">
        <v>1</v>
      </c>
    </row>
    <row r="402" spans="1:79" ht="21" customHeight="1">
      <c r="BY402" s="10">
        <v>1</v>
      </c>
    </row>
    <row r="403" spans="1:79" ht="21" customHeight="1">
      <c r="BY403" s="10">
        <v>1</v>
      </c>
    </row>
    <row r="404" spans="1:79" ht="21" customHeight="1">
      <c r="BY404" s="10">
        <v>1</v>
      </c>
    </row>
    <row r="405" spans="1:79" ht="21" customHeight="1">
      <c r="BY405" s="10">
        <v>1</v>
      </c>
    </row>
    <row r="406" spans="1:79" ht="21" customHeight="1">
      <c r="BY406" s="10">
        <v>1</v>
      </c>
    </row>
    <row r="407" spans="1:79" ht="21" customHeight="1">
      <c r="BY407" s="10">
        <v>1</v>
      </c>
    </row>
    <row r="408" spans="1:79" ht="21" customHeight="1">
      <c r="BY408" s="2129" t="s">
        <v>3560</v>
      </c>
    </row>
    <row r="409" spans="1:79">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R409" s="10">
        <v>1</v>
      </c>
      <c r="BS409" s="10">
        <v>1</v>
      </c>
      <c r="BT409" s="10">
        <v>1</v>
      </c>
      <c r="BU409" s="10">
        <v>1</v>
      </c>
      <c r="BV409" s="10">
        <v>1</v>
      </c>
      <c r="BW409" s="10">
        <v>1</v>
      </c>
      <c r="BX409" s="10">
        <v>1</v>
      </c>
      <c r="BY409" s="1" t="str">
        <f>ADDRESS(ROW(),COLUMN(),4)</f>
        <v>BY409</v>
      </c>
      <c r="BZ409" s="2130"/>
      <c r="CA409" s="2131" t="str">
        <f>ADDRESS(ROW(),COLUMN(),4)</f>
        <v>CA409</v>
      </c>
    </row>
  </sheetData>
  <mergeCells count="78">
    <mergeCell ref="BS82:BS83"/>
    <mergeCell ref="BS234:BW235"/>
    <mergeCell ref="BS189:BS200"/>
    <mergeCell ref="BT192:BU193"/>
    <mergeCell ref="BS203:BS208"/>
    <mergeCell ref="AP30:AP32"/>
    <mergeCell ref="BP28:BQ29"/>
    <mergeCell ref="BT36:BW37"/>
    <mergeCell ref="AP38:AP40"/>
    <mergeCell ref="AP42:AP46"/>
    <mergeCell ref="BS44:BW45"/>
    <mergeCell ref="BI27:BI28"/>
    <mergeCell ref="BB28:BC28"/>
    <mergeCell ref="BL28:BO29"/>
    <mergeCell ref="N30:N31"/>
    <mergeCell ref="AE28:AH29"/>
    <mergeCell ref="AI28:AI29"/>
    <mergeCell ref="AJ28:AJ29"/>
    <mergeCell ref="AK28:AK29"/>
    <mergeCell ref="O30:O31"/>
    <mergeCell ref="P30:P31"/>
    <mergeCell ref="Q30:Q31"/>
    <mergeCell ref="W30:Z31"/>
    <mergeCell ref="AA30:AD31"/>
    <mergeCell ref="AE30:AH31"/>
    <mergeCell ref="W28:Z29"/>
    <mergeCell ref="AA28:AD29"/>
    <mergeCell ref="I30:I31"/>
    <mergeCell ref="J30:J31"/>
    <mergeCell ref="K30:K31"/>
    <mergeCell ref="L30:L31"/>
    <mergeCell ref="M30:M31"/>
    <mergeCell ref="H28:H29"/>
    <mergeCell ref="I28:K29"/>
    <mergeCell ref="L28:N29"/>
    <mergeCell ref="O28:Q29"/>
    <mergeCell ref="U28:V29"/>
    <mergeCell ref="AL28:AL29"/>
    <mergeCell ref="AM28:AM29"/>
    <mergeCell ref="I24:K25"/>
    <mergeCell ref="L24:N25"/>
    <mergeCell ref="O24:Q25"/>
    <mergeCell ref="BK20:BM23"/>
    <mergeCell ref="BI24:BI25"/>
    <mergeCell ref="I23:Q23"/>
    <mergeCell ref="AJ23:AK23"/>
    <mergeCell ref="AR23:AR24"/>
    <mergeCell ref="BD20:BD21"/>
    <mergeCell ref="BI20:BI21"/>
    <mergeCell ref="BK13:BP15"/>
    <mergeCell ref="BI14:BI15"/>
    <mergeCell ref="BD17:BD18"/>
    <mergeCell ref="BI17:BI18"/>
    <mergeCell ref="BK16:BP18"/>
    <mergeCell ref="B4:B6"/>
    <mergeCell ref="J4:AE4"/>
    <mergeCell ref="J5:AE5"/>
    <mergeCell ref="AR5:AY6"/>
    <mergeCell ref="BS5:BW6"/>
    <mergeCell ref="BD3:BG5"/>
    <mergeCell ref="BI5:BI6"/>
    <mergeCell ref="AR7:AY7"/>
    <mergeCell ref="V14:AC15"/>
    <mergeCell ref="J8:AM9"/>
    <mergeCell ref="AP8:AP9"/>
    <mergeCell ref="AS8:AY8"/>
    <mergeCell ref="Q12:Q13"/>
    <mergeCell ref="R12:AI13"/>
    <mergeCell ref="AJ12:AL13"/>
    <mergeCell ref="AM12:AM13"/>
    <mergeCell ref="J11:AM11"/>
    <mergeCell ref="BI8:BI9"/>
    <mergeCell ref="J17:Z18"/>
    <mergeCell ref="AP17:AP20"/>
    <mergeCell ref="I19:I22"/>
    <mergeCell ref="J19:S22"/>
    <mergeCell ref="V19:AB19"/>
    <mergeCell ref="C14:J15"/>
  </mergeCells>
  <hyperlinks>
    <hyperlink ref="AP55" r:id="rId1" xr:uid="{FFC34381-D845-4FEE-BDBA-38AE9B10B9E9}"/>
    <hyperlink ref="AP57" r:id="rId2" xr:uid="{C34661FA-85C7-4F00-804F-CD000653A51A}"/>
    <hyperlink ref="BS210" r:id="rId3" xr:uid="{C2681BE9-4F52-4C18-80AF-E50910576673}"/>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8235E-A1CC-44B5-8748-DFC4ECDE51A0}">
  <dimension ref="A1:CY409"/>
  <sheetViews>
    <sheetView showZeros="0" topLeftCell="AH1" zoomScaleNormal="100" workbookViewId="0">
      <selection activeCell="J38" sqref="J38"/>
    </sheetView>
  </sheetViews>
  <sheetFormatPr baseColWidth="10" defaultRowHeight="15"/>
  <cols>
    <col min="1" max="1" width="4.140625" customWidth="1"/>
    <col min="2" max="2" width="3.7109375" customWidth="1"/>
    <col min="3" max="3" width="6.42578125" customWidth="1"/>
    <col min="4" max="4" width="8" customWidth="1"/>
    <col min="5" max="9" width="8.5703125" customWidth="1"/>
    <col min="10" max="10" width="56.7109375" customWidth="1"/>
    <col min="11" max="11" width="2.7109375" customWidth="1"/>
    <col min="12" max="12" width="12.140625" customWidth="1"/>
    <col min="13" max="29" width="10.7109375" customWidth="1"/>
    <col min="30" max="31" width="9.7109375" customWidth="1"/>
    <col min="32" max="32" width="14.7109375" customWidth="1"/>
    <col min="33" max="33" width="20.7109375" customWidth="1"/>
    <col min="34" max="39" width="10.7109375" customWidth="1"/>
    <col min="40" max="40" width="12.5703125" customWidth="1"/>
    <col min="41" max="42" width="10.7109375" customWidth="1"/>
    <col min="43" max="43" width="14.7109375" customWidth="1"/>
    <col min="44" max="46" width="10.7109375" customWidth="1"/>
    <col min="47" max="47" width="12.42578125" customWidth="1"/>
    <col min="48" max="58" width="10.7109375" customWidth="1"/>
    <col min="59" max="59" width="29.42578125" customWidth="1"/>
    <col min="60" max="60" width="12.42578125" customWidth="1"/>
    <col min="61" max="61" width="9.85546875" customWidth="1"/>
    <col min="62" max="62" width="11.85546875" customWidth="1"/>
    <col min="63" max="63" width="18.140625" customWidth="1"/>
    <col min="64" max="64" width="14.28515625" customWidth="1"/>
    <col min="65" max="65" width="5.5703125" style="1420" customWidth="1"/>
    <col min="66" max="66" width="41.7109375" style="1421" customWidth="1"/>
    <col min="67" max="67" width="6" style="1420" customWidth="1"/>
    <col min="68" max="68" width="9.7109375" customWidth="1"/>
    <col min="69" max="70" width="12.7109375" style="9" customWidth="1"/>
    <col min="71" max="71" width="4" style="9" customWidth="1"/>
    <col min="72" max="72" width="9.7109375" style="9" customWidth="1"/>
    <col min="73" max="73" width="13" style="9" customWidth="1"/>
    <col min="74" max="74" width="13.5703125" style="9" customWidth="1"/>
    <col min="75" max="75" width="40.7109375" style="9" customWidth="1"/>
    <col min="76" max="76" width="6" style="1420" customWidth="1"/>
    <col min="77" max="77" width="5.85546875" customWidth="1"/>
    <col min="78" max="78" width="9.7109375" customWidth="1"/>
    <col min="79" max="79" width="7.7109375" customWidth="1"/>
    <col min="80" max="80" width="103.7109375" customWidth="1"/>
    <col min="81" max="81" width="11.7109375" customWidth="1"/>
    <col min="82" max="82" width="10.7109375" customWidth="1"/>
    <col min="83" max="83" width="9.7109375" customWidth="1"/>
    <col min="84" max="84" width="3.7109375" customWidth="1"/>
    <col min="85" max="85" width="102.5703125" customWidth="1"/>
    <col min="86" max="86" width="6.7109375" customWidth="1"/>
    <col min="87" max="87" width="4.7109375" customWidth="1"/>
    <col min="88" max="91" width="10.7109375" customWidth="1"/>
    <col min="92" max="92" width="15.7109375" customWidth="1"/>
    <col min="93" max="93" width="11.7109375" customWidth="1"/>
    <col min="94" max="94" width="6" style="1420" customWidth="1"/>
    <col min="95" max="95" width="44" customWidth="1"/>
    <col min="96" max="96" width="19" customWidth="1"/>
    <col min="97" max="97" width="20" customWidth="1"/>
    <col min="98" max="98" width="16.7109375" customWidth="1"/>
    <col min="99" max="99" width="29.28515625" customWidth="1"/>
    <col min="100" max="100" width="6" style="1420" customWidth="1"/>
    <col min="101" max="101" width="8.7109375" customWidth="1"/>
    <col min="103" max="103" width="76.85546875" customWidth="1"/>
  </cols>
  <sheetData>
    <row r="1" spans="1:103" ht="15.75" thickTop="1">
      <c r="A1" s="1" t="str">
        <f>ADDRESS(ROW(),COLUMN(),4)</f>
        <v>A1</v>
      </c>
      <c r="B1" s="2" t="str">
        <f t="shared" ref="B1:B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2" t="str">
        <f t="shared" si="0"/>
        <v>BI</v>
      </c>
      <c r="BJ1" s="2" t="str">
        <f t="shared" si="0"/>
        <v>BJ</v>
      </c>
      <c r="BK1" s="2" t="str">
        <f t="shared" si="0"/>
        <v>BK</v>
      </c>
      <c r="BL1" s="2293"/>
      <c r="BM1" s="4"/>
      <c r="BN1" s="5">
        <v>1</v>
      </c>
      <c r="BO1" s="3"/>
      <c r="BP1" s="6" t="str">
        <f t="shared" ref="BP1:BW1" si="1">SUBSTITUTE(ADDRESS(1,COLUMN(),4),"1","")</f>
        <v>BP</v>
      </c>
      <c r="BQ1" s="6" t="str">
        <f t="shared" si="1"/>
        <v>BQ</v>
      </c>
      <c r="BR1" s="6" t="str">
        <f t="shared" si="1"/>
        <v>BR</v>
      </c>
      <c r="BS1" s="6" t="str">
        <f t="shared" si="1"/>
        <v>BS</v>
      </c>
      <c r="BT1" s="6" t="str">
        <f t="shared" si="1"/>
        <v>BT</v>
      </c>
      <c r="BU1" s="6" t="str">
        <f t="shared" si="1"/>
        <v>BU</v>
      </c>
      <c r="BV1" s="6" t="str">
        <f t="shared" si="1"/>
        <v>BV</v>
      </c>
      <c r="BW1" s="6" t="str">
        <f t="shared" si="1"/>
        <v>BW</v>
      </c>
      <c r="BX1" s="3"/>
      <c r="BY1" s="6" t="str">
        <f t="shared" ref="BY1:CO1" si="2">SUBSTITUTE(ADDRESS(1,COLUMN(),4),"1","")</f>
        <v>BY</v>
      </c>
      <c r="BZ1" s="6" t="str">
        <f t="shared" si="2"/>
        <v>BZ</v>
      </c>
      <c r="CA1" s="6" t="str">
        <f t="shared" si="2"/>
        <v>CA</v>
      </c>
      <c r="CB1" s="6" t="str">
        <f t="shared" si="2"/>
        <v>CB</v>
      </c>
      <c r="CC1" s="6" t="str">
        <f t="shared" si="2"/>
        <v>CC</v>
      </c>
      <c r="CD1" s="6" t="str">
        <f t="shared" si="2"/>
        <v>CD</v>
      </c>
      <c r="CE1" s="6" t="str">
        <f t="shared" si="2"/>
        <v>CE</v>
      </c>
      <c r="CF1" s="6" t="str">
        <f t="shared" si="2"/>
        <v>CF</v>
      </c>
      <c r="CG1" s="6" t="str">
        <f t="shared" si="2"/>
        <v>CG</v>
      </c>
      <c r="CH1" s="6" t="str">
        <f t="shared" si="2"/>
        <v>CH</v>
      </c>
      <c r="CI1" s="6" t="str">
        <f t="shared" si="2"/>
        <v>CI</v>
      </c>
      <c r="CJ1" s="6" t="str">
        <f t="shared" si="2"/>
        <v>CJ</v>
      </c>
      <c r="CK1" s="6" t="str">
        <f t="shared" si="2"/>
        <v>CK</v>
      </c>
      <c r="CL1" s="6" t="str">
        <f t="shared" si="2"/>
        <v>CL</v>
      </c>
      <c r="CM1" s="6" t="str">
        <f t="shared" si="2"/>
        <v>CM</v>
      </c>
      <c r="CN1" s="6" t="str">
        <f t="shared" si="2"/>
        <v>CN</v>
      </c>
      <c r="CO1" s="6" t="str">
        <f t="shared" si="2"/>
        <v>CO</v>
      </c>
      <c r="CP1" s="3"/>
      <c r="CQ1" s="2" t="str">
        <f>SUBSTITUTE(ADDRESS(1,COLUMN(),4),"1","")</f>
        <v>CQ</v>
      </c>
      <c r="CR1" s="2" t="str">
        <f>SUBSTITUTE(ADDRESS(1,COLUMN(),4),"1","")</f>
        <v>CR</v>
      </c>
      <c r="CS1" s="2" t="str">
        <f>SUBSTITUTE(ADDRESS(1,COLUMN(),4),"1","")</f>
        <v>CS</v>
      </c>
      <c r="CT1" s="2" t="str">
        <f>SUBSTITUTE(ADDRESS(1,COLUMN(),4),"1","")</f>
        <v>CT</v>
      </c>
      <c r="CU1" s="2" t="str">
        <f>SUBSTITUTE(ADDRESS(1,COLUMN(),4),"1","")</f>
        <v>CU</v>
      </c>
      <c r="CV1" s="3"/>
      <c r="CW1" s="10">
        <v>1</v>
      </c>
      <c r="CX1" s="11" t="str">
        <f>SUBSTITUTE(ADDRESS(1,COLUMN(),4),"1","")</f>
        <v>CX</v>
      </c>
      <c r="CY1" s="12" t="str">
        <f>SUBSTITUTE(ADDRESS(1,COLUMN(),4),"1","")</f>
        <v>CY</v>
      </c>
    </row>
    <row r="2" spans="1:103" ht="15.75" thickBot="1">
      <c r="A2" s="3"/>
      <c r="B2" s="13">
        <f t="shared" ref="B2:BK2" ca="1" si="3">CELL("largeur",B2)</f>
        <v>3</v>
      </c>
      <c r="C2" s="13">
        <f t="shared" ca="1" si="3"/>
        <v>6</v>
      </c>
      <c r="D2" s="13">
        <f t="shared" ca="1" si="3"/>
        <v>7</v>
      </c>
      <c r="E2" s="13">
        <f t="shared" ca="1" si="3"/>
        <v>8</v>
      </c>
      <c r="F2" s="13">
        <f t="shared" ca="1" si="3"/>
        <v>8</v>
      </c>
      <c r="G2" s="13">
        <f t="shared" ca="1" si="3"/>
        <v>8</v>
      </c>
      <c r="H2" s="13">
        <f t="shared" ca="1" si="3"/>
        <v>8</v>
      </c>
      <c r="I2" s="13">
        <f t="shared" ca="1" si="3"/>
        <v>8</v>
      </c>
      <c r="J2" s="13">
        <f t="shared" ca="1" si="3"/>
        <v>56</v>
      </c>
      <c r="K2" s="13">
        <f t="shared" ca="1" si="3"/>
        <v>2</v>
      </c>
      <c r="L2" s="13">
        <f t="shared" ca="1" si="3"/>
        <v>11</v>
      </c>
      <c r="M2" s="13">
        <f t="shared" ca="1" si="3"/>
        <v>10</v>
      </c>
      <c r="N2" s="13">
        <f t="shared" ca="1" si="3"/>
        <v>10</v>
      </c>
      <c r="O2" s="13">
        <f t="shared" ca="1" si="3"/>
        <v>10</v>
      </c>
      <c r="P2" s="13">
        <f t="shared" ca="1" si="3"/>
        <v>10</v>
      </c>
      <c r="Q2" s="13">
        <f t="shared" ca="1" si="3"/>
        <v>10</v>
      </c>
      <c r="R2" s="13">
        <f t="shared" ca="1" si="3"/>
        <v>10</v>
      </c>
      <c r="S2" s="13">
        <f t="shared" ca="1" si="3"/>
        <v>10</v>
      </c>
      <c r="T2" s="13">
        <f t="shared" ca="1" si="3"/>
        <v>10</v>
      </c>
      <c r="U2" s="13">
        <f t="shared" ca="1" si="3"/>
        <v>10</v>
      </c>
      <c r="V2" s="13">
        <f t="shared" ca="1" si="3"/>
        <v>10</v>
      </c>
      <c r="W2" s="13">
        <f t="shared" ca="1" si="3"/>
        <v>10</v>
      </c>
      <c r="X2" s="13">
        <f t="shared" ca="1" si="3"/>
        <v>10</v>
      </c>
      <c r="Y2" s="13">
        <f t="shared" ca="1" si="3"/>
        <v>10</v>
      </c>
      <c r="Z2" s="13">
        <f t="shared" ca="1" si="3"/>
        <v>10</v>
      </c>
      <c r="AA2" s="13">
        <f t="shared" ca="1" si="3"/>
        <v>10</v>
      </c>
      <c r="AB2" s="13">
        <f t="shared" ca="1" si="3"/>
        <v>10</v>
      </c>
      <c r="AC2" s="13">
        <f t="shared" ca="1" si="3"/>
        <v>10</v>
      </c>
      <c r="AD2" s="13">
        <f t="shared" ca="1" si="3"/>
        <v>9</v>
      </c>
      <c r="AE2" s="13">
        <f t="shared" ca="1" si="3"/>
        <v>9</v>
      </c>
      <c r="AF2" s="13">
        <f t="shared" ca="1" si="3"/>
        <v>14</v>
      </c>
      <c r="AG2" s="13">
        <f t="shared" ca="1" si="3"/>
        <v>20</v>
      </c>
      <c r="AH2" s="13">
        <f t="shared" ca="1" si="3"/>
        <v>10</v>
      </c>
      <c r="AI2" s="13">
        <f t="shared" ca="1" si="3"/>
        <v>10</v>
      </c>
      <c r="AJ2" s="13">
        <f t="shared" ca="1" si="3"/>
        <v>10</v>
      </c>
      <c r="AK2" s="13">
        <f t="shared" ca="1" si="3"/>
        <v>10</v>
      </c>
      <c r="AL2" s="13">
        <f t="shared" ca="1" si="3"/>
        <v>10</v>
      </c>
      <c r="AM2" s="13">
        <f t="shared" ca="1" si="3"/>
        <v>10</v>
      </c>
      <c r="AN2" s="13">
        <f t="shared" ca="1" si="3"/>
        <v>12</v>
      </c>
      <c r="AO2" s="13">
        <f t="shared" ca="1" si="3"/>
        <v>10</v>
      </c>
      <c r="AP2" s="13">
        <f t="shared" ca="1" si="3"/>
        <v>10</v>
      </c>
      <c r="AQ2" s="13">
        <f t="shared" ca="1" si="3"/>
        <v>14</v>
      </c>
      <c r="AR2" s="13">
        <f t="shared" ca="1" si="3"/>
        <v>10</v>
      </c>
      <c r="AS2" s="13">
        <f t="shared" ca="1" si="3"/>
        <v>10</v>
      </c>
      <c r="AT2" s="13">
        <f t="shared" ca="1" si="3"/>
        <v>10</v>
      </c>
      <c r="AU2" s="13">
        <f t="shared" ca="1" si="3"/>
        <v>12</v>
      </c>
      <c r="AV2" s="13">
        <f t="shared" ca="1" si="3"/>
        <v>10</v>
      </c>
      <c r="AW2" s="13">
        <f t="shared" ca="1" si="3"/>
        <v>10</v>
      </c>
      <c r="AX2" s="13">
        <f t="shared" ca="1" si="3"/>
        <v>10</v>
      </c>
      <c r="AY2" s="13">
        <f t="shared" ca="1" si="3"/>
        <v>10</v>
      </c>
      <c r="AZ2" s="13">
        <f t="shared" ca="1" si="3"/>
        <v>10</v>
      </c>
      <c r="BA2" s="13">
        <f t="shared" ca="1" si="3"/>
        <v>10</v>
      </c>
      <c r="BB2" s="13">
        <f t="shared" ca="1" si="3"/>
        <v>10</v>
      </c>
      <c r="BC2" s="13">
        <f t="shared" ca="1" si="3"/>
        <v>10</v>
      </c>
      <c r="BD2" s="13">
        <f t="shared" ca="1" si="3"/>
        <v>10</v>
      </c>
      <c r="BE2" s="13">
        <f t="shared" ca="1" si="3"/>
        <v>10</v>
      </c>
      <c r="BF2" s="13">
        <f t="shared" ca="1" si="3"/>
        <v>10</v>
      </c>
      <c r="BG2" s="13">
        <f t="shared" ca="1" si="3"/>
        <v>29</v>
      </c>
      <c r="BH2" s="13">
        <f t="shared" ca="1" si="3"/>
        <v>12</v>
      </c>
      <c r="BI2" s="13">
        <f t="shared" ca="1" si="3"/>
        <v>9</v>
      </c>
      <c r="BJ2" s="13">
        <f t="shared" ca="1" si="3"/>
        <v>11</v>
      </c>
      <c r="BK2" s="13">
        <f t="shared" ca="1" si="3"/>
        <v>17</v>
      </c>
      <c r="BL2" s="2293"/>
      <c r="BM2" s="4"/>
      <c r="BN2" s="5">
        <v>1</v>
      </c>
      <c r="BO2" s="3"/>
      <c r="BP2" s="14">
        <f t="shared" ref="BP2:BW2" ca="1" si="4">CELL("largeur",BP2)</f>
        <v>9</v>
      </c>
      <c r="BQ2" s="14">
        <f t="shared" ca="1" si="4"/>
        <v>12</v>
      </c>
      <c r="BR2" s="14">
        <f t="shared" ca="1" si="4"/>
        <v>12</v>
      </c>
      <c r="BS2" s="14">
        <f t="shared" ca="1" si="4"/>
        <v>3</v>
      </c>
      <c r="BT2" s="14">
        <f t="shared" ca="1" si="4"/>
        <v>9</v>
      </c>
      <c r="BU2" s="14">
        <f t="shared" ca="1" si="4"/>
        <v>12</v>
      </c>
      <c r="BV2" s="14">
        <f t="shared" ca="1" si="4"/>
        <v>13</v>
      </c>
      <c r="BW2" s="14">
        <f t="shared" ca="1" si="4"/>
        <v>40</v>
      </c>
      <c r="BX2" s="3"/>
      <c r="BY2" s="2910">
        <v>5</v>
      </c>
      <c r="BZ2" s="14">
        <v>9</v>
      </c>
      <c r="CA2" s="14">
        <v>7</v>
      </c>
      <c r="CB2" s="14">
        <v>103</v>
      </c>
      <c r="CC2" s="14">
        <v>11</v>
      </c>
      <c r="CD2" s="14">
        <v>10</v>
      </c>
      <c r="CE2" s="14">
        <v>9</v>
      </c>
      <c r="CF2" s="14">
        <v>3</v>
      </c>
      <c r="CG2" s="14">
        <v>102</v>
      </c>
      <c r="CH2" s="14">
        <v>6</v>
      </c>
      <c r="CI2" s="14">
        <v>4</v>
      </c>
      <c r="CJ2" s="14">
        <v>10</v>
      </c>
      <c r="CK2" s="14">
        <v>10</v>
      </c>
      <c r="CL2" s="14">
        <v>10</v>
      </c>
      <c r="CM2" s="14">
        <v>10</v>
      </c>
      <c r="CN2" s="2910">
        <v>15</v>
      </c>
      <c r="CO2" s="2910">
        <v>11</v>
      </c>
      <c r="CP2" s="3"/>
      <c r="CQ2" s="15">
        <v>19</v>
      </c>
      <c r="CR2" s="15">
        <v>18</v>
      </c>
      <c r="CS2" s="15">
        <v>25</v>
      </c>
      <c r="CT2" s="15">
        <v>16</v>
      </c>
      <c r="CU2" s="15">
        <v>29</v>
      </c>
      <c r="CV2" s="3"/>
      <c r="CW2" s="10">
        <v>1</v>
      </c>
      <c r="CX2" s="16" t="s">
        <v>0</v>
      </c>
      <c r="CY2" s="17"/>
    </row>
    <row r="3" spans="1:103" ht="15.75" customHeight="1" thickBot="1">
      <c r="A3" s="3"/>
      <c r="M3" s="18"/>
      <c r="N3" s="18"/>
      <c r="O3" s="18"/>
      <c r="P3" s="18"/>
      <c r="Q3" s="18"/>
      <c r="R3" s="18"/>
      <c r="S3" s="18"/>
      <c r="T3" s="18"/>
      <c r="U3" s="18"/>
      <c r="V3" s="18"/>
      <c r="W3" s="18"/>
      <c r="X3" s="18"/>
      <c r="Y3" s="18"/>
      <c r="Z3" s="18"/>
      <c r="AA3" s="18"/>
      <c r="AB3" s="18"/>
      <c r="AC3" s="18"/>
      <c r="AD3" s="18"/>
      <c r="AE3" s="18"/>
      <c r="AF3" s="18"/>
      <c r="AG3" s="18"/>
      <c r="AH3" s="19"/>
      <c r="AI3" s="19"/>
      <c r="AJ3" s="19"/>
      <c r="AK3" s="19"/>
      <c r="AL3" s="19"/>
      <c r="AM3" s="19"/>
      <c r="AN3" s="20"/>
      <c r="AO3" s="21"/>
      <c r="AP3" s="22"/>
      <c r="AQ3" s="22"/>
      <c r="AR3" s="22"/>
      <c r="AS3" s="22"/>
      <c r="AT3" s="22"/>
      <c r="AU3" s="22"/>
      <c r="AV3" s="22"/>
      <c r="AW3" s="22"/>
      <c r="AX3" s="22"/>
      <c r="AY3" s="22"/>
      <c r="AZ3" s="22"/>
      <c r="BA3" s="22"/>
      <c r="BB3" s="22"/>
      <c r="BC3" s="22"/>
      <c r="BD3" s="22"/>
      <c r="BE3" s="22"/>
      <c r="BF3" s="22"/>
      <c r="BG3" s="22"/>
      <c r="BH3" s="3"/>
      <c r="BI3" s="3"/>
      <c r="BJ3" s="3"/>
      <c r="BK3" s="23" t="s">
        <v>1</v>
      </c>
      <c r="BL3" s="2293"/>
      <c r="BM3" s="4"/>
      <c r="BN3" s="5">
        <v>1</v>
      </c>
      <c r="BO3" s="3"/>
      <c r="BP3" s="24"/>
      <c r="BQ3" s="24"/>
      <c r="BR3" s="24"/>
      <c r="BS3" s="24"/>
      <c r="BT3" s="24"/>
      <c r="BU3" s="24"/>
      <c r="BV3" s="24"/>
      <c r="BW3" s="24"/>
      <c r="BX3" s="3"/>
      <c r="BY3" s="2911" t="s">
        <v>24</v>
      </c>
      <c r="BZ3" s="2912"/>
      <c r="CA3" s="2912"/>
      <c r="CB3" s="4841" t="s">
        <v>4334</v>
      </c>
      <c r="CC3" s="4841"/>
      <c r="CD3" s="4841"/>
      <c r="CE3" s="4841"/>
      <c r="CF3" s="2913"/>
      <c r="CG3" s="2913"/>
      <c r="CH3" s="2913"/>
      <c r="CI3" s="2913"/>
      <c r="CJ3" s="2913"/>
      <c r="CK3" s="2913"/>
      <c r="CL3" s="2913"/>
      <c r="CM3" s="2913"/>
      <c r="CN3" s="2913"/>
      <c r="CO3" s="2914"/>
      <c r="CP3" s="3"/>
      <c r="CQ3" s="13">
        <f ca="1">CELL("largeur",CQ3)</f>
        <v>43</v>
      </c>
      <c r="CR3" s="13">
        <f ca="1">CELL("largeur",CR3)</f>
        <v>18</v>
      </c>
      <c r="CS3" s="13">
        <f ca="1">CELL("largeur",CS3)</f>
        <v>19</v>
      </c>
      <c r="CT3" s="13">
        <f ca="1">CELL("largeur",CT3)</f>
        <v>16</v>
      </c>
      <c r="CU3" s="13">
        <f ca="1">CELL("largeur",CU3)</f>
        <v>29</v>
      </c>
      <c r="CV3" s="3"/>
      <c r="CW3" s="10">
        <v>1</v>
      </c>
      <c r="CX3" s="27">
        <f ca="1">COUNTA(A1:CW409) + COUNTBLANK(A1:CW409)</f>
        <v>43306</v>
      </c>
      <c r="CY3" s="28" t="str">
        <f>"cellules entre -cells -celdas  "&amp;" " &amp;A1&amp;" et  "&amp;CW409</f>
        <v>cellules entre -cells -celdas   A1 et  CW409</v>
      </c>
    </row>
    <row r="4" spans="1:103" ht="24" thickBot="1">
      <c r="A4" s="3"/>
      <c r="B4" s="4862"/>
      <c r="C4" s="4790"/>
      <c r="D4" s="4790"/>
      <c r="E4" s="4790"/>
      <c r="F4" s="4790"/>
      <c r="G4" s="4790"/>
      <c r="H4" s="4790"/>
      <c r="I4" s="4790"/>
      <c r="J4" s="4790"/>
      <c r="K4" s="4790"/>
      <c r="L4" s="4790"/>
      <c r="M4" s="4865" t="s">
        <v>4047</v>
      </c>
      <c r="N4" s="4865"/>
      <c r="O4" s="4865"/>
      <c r="P4" s="4865"/>
      <c r="Q4" s="4865"/>
      <c r="R4" s="4865"/>
      <c r="S4" s="4865"/>
      <c r="T4" s="4865"/>
      <c r="U4" s="4865"/>
      <c r="V4" s="4865"/>
      <c r="W4" s="4865"/>
      <c r="X4" s="4865"/>
      <c r="Y4" s="4865"/>
      <c r="Z4" s="4865"/>
      <c r="AA4" s="4865"/>
      <c r="AB4" s="4865"/>
      <c r="AC4" s="4865"/>
      <c r="AD4" s="4865"/>
      <c r="AE4" s="4865"/>
      <c r="AF4" s="4865"/>
      <c r="AG4" s="4865"/>
      <c r="AH4" s="4865"/>
      <c r="AI4" s="4865"/>
      <c r="AJ4" s="4865"/>
      <c r="AK4" s="4865"/>
      <c r="AL4" s="4865"/>
      <c r="AM4" s="4865"/>
      <c r="AN4" s="4865"/>
      <c r="AO4" s="4865"/>
      <c r="AP4" s="4865"/>
      <c r="AQ4" s="4865"/>
      <c r="AR4" s="4865"/>
      <c r="AS4" s="2188"/>
      <c r="AT4" s="2188"/>
      <c r="AU4" s="2189"/>
      <c r="AV4" s="2189"/>
      <c r="AW4" s="2190"/>
      <c r="AX4" s="20"/>
      <c r="AY4" s="20"/>
      <c r="AZ4" s="20"/>
      <c r="BA4" s="20"/>
      <c r="BB4" s="20"/>
      <c r="BC4" s="20"/>
      <c r="BD4" s="20"/>
      <c r="BE4" s="20"/>
      <c r="BF4" s="20"/>
      <c r="BG4" s="29"/>
      <c r="BH4" s="29"/>
      <c r="BI4" s="29"/>
      <c r="BJ4" s="29"/>
      <c r="BK4" s="30" t="str" cm="1">
        <f t="array" aca="1" ref="BK4" ca="1">IF(COUNTIF(B2:BK2,"&gt;0.5")=0,"Aucune",COUNTIF(B2:BK2,"&lt;0.5") &amp; " " &amp; IF(COUNTIF(B2:BK2,"&lt;0.5")&gt;1,"colonnes masquées","colonne masquée") &amp; " " &amp; _xlfn.TEXTJOIN(" ", TRUE, IF(B2:BK2&lt;0.5,B1:BK1,"")))&amp;" "</f>
        <v xml:space="preserve">0 colonne masquée  </v>
      </c>
      <c r="BL4" s="2293"/>
      <c r="BM4" s="4"/>
      <c r="BN4" s="31" t="s">
        <v>3</v>
      </c>
      <c r="BO4" s="3"/>
      <c r="BP4" s="32"/>
      <c r="BQ4" s="33"/>
      <c r="BR4" s="33"/>
      <c r="BS4" s="33"/>
      <c r="BT4" s="33"/>
      <c r="BU4" s="33"/>
      <c r="BV4" s="33"/>
      <c r="BW4" s="33"/>
      <c r="BX4" s="3"/>
      <c r="BY4" s="2911" t="s">
        <v>24</v>
      </c>
      <c r="BZ4" s="2915"/>
      <c r="CA4" s="2915"/>
      <c r="CB4" s="4842"/>
      <c r="CC4" s="4842"/>
      <c r="CD4" s="4842"/>
      <c r="CE4" s="4842"/>
      <c r="CF4" s="2916"/>
      <c r="CG4" s="2916"/>
      <c r="CH4" s="2916"/>
      <c r="CI4" s="2916"/>
      <c r="CJ4" s="2916"/>
      <c r="CK4" s="2916"/>
      <c r="CL4" s="2916"/>
      <c r="CM4" s="2916"/>
      <c r="CN4" s="2916"/>
      <c r="CO4" s="2917"/>
      <c r="CP4" s="3"/>
      <c r="CV4" s="3"/>
      <c r="CW4" s="10">
        <v>1</v>
      </c>
      <c r="CX4" s="27">
        <f ca="1">COUNTA(A1:CW409)</f>
        <v>6061</v>
      </c>
      <c r="CY4" s="28" t="s">
        <v>4</v>
      </c>
    </row>
    <row r="5" spans="1:103" ht="23.25" customHeight="1">
      <c r="A5" s="3"/>
      <c r="B5" s="4863"/>
      <c r="C5" s="4791"/>
      <c r="D5" s="4791"/>
      <c r="E5" s="4791"/>
      <c r="F5" s="4791"/>
      <c r="G5" s="4791"/>
      <c r="H5" s="4791"/>
      <c r="I5" s="4791"/>
      <c r="J5" s="4791"/>
      <c r="K5" s="4791"/>
      <c r="L5" s="4791"/>
      <c r="M5" s="4866" t="s">
        <v>4048</v>
      </c>
      <c r="N5" s="4866"/>
      <c r="O5" s="4866"/>
      <c r="P5" s="4866"/>
      <c r="Q5" s="4866"/>
      <c r="R5" s="4866"/>
      <c r="S5" s="4866"/>
      <c r="T5" s="4866"/>
      <c r="U5" s="4866"/>
      <c r="V5" s="4866"/>
      <c r="W5" s="4866"/>
      <c r="X5" s="4866"/>
      <c r="Y5" s="4866"/>
      <c r="Z5" s="4866"/>
      <c r="AA5" s="4866"/>
      <c r="AB5" s="4866"/>
      <c r="AC5" s="4866"/>
      <c r="AD5" s="4866"/>
      <c r="AE5" s="4866"/>
      <c r="AF5" s="4866"/>
      <c r="AG5" s="4866"/>
      <c r="AH5" s="4866"/>
      <c r="AI5" s="4866"/>
      <c r="AJ5" s="4866"/>
      <c r="AK5" s="4866"/>
      <c r="AL5" s="4866"/>
      <c r="AM5" s="4866"/>
      <c r="AN5" s="4866"/>
      <c r="AO5" s="4866"/>
      <c r="AP5" s="4866"/>
      <c r="AQ5" s="4866"/>
      <c r="AR5" s="4866"/>
      <c r="AS5" s="25"/>
      <c r="AT5" s="25"/>
      <c r="AU5" s="25"/>
      <c r="AV5" s="25"/>
      <c r="AW5" s="162"/>
      <c r="AX5" s="2184"/>
      <c r="AY5" s="2184"/>
      <c r="AZ5" s="2184"/>
      <c r="BA5" s="2184"/>
      <c r="BB5" s="2184"/>
      <c r="BC5" s="25"/>
      <c r="BD5" s="25"/>
      <c r="BE5" s="36"/>
      <c r="BF5" s="36"/>
      <c r="BG5" s="2184" t="s">
        <v>3613</v>
      </c>
      <c r="BH5" s="2157"/>
      <c r="BI5" s="35">
        <f ca="1">COUNTIF(B2:BK2,"&gt;0.5")</f>
        <v>62</v>
      </c>
      <c r="BJ5" s="36" t="s">
        <v>5</v>
      </c>
      <c r="BK5" s="2157"/>
      <c r="BL5" s="2293"/>
      <c r="BM5" s="37"/>
      <c r="BN5" s="38" t="str">
        <f>BN8-SUBTOTAL(103,BM11:BM114)&amp;" "&amp;"Lignes masquées"</f>
        <v>0 Lignes masquées</v>
      </c>
      <c r="BO5" s="3"/>
      <c r="BP5" s="4867" t="s">
        <v>6</v>
      </c>
      <c r="BQ5" s="4868"/>
      <c r="BR5" s="4868"/>
      <c r="BS5" s="4868"/>
      <c r="BT5" s="4868"/>
      <c r="BU5" s="4868"/>
      <c r="BV5" s="4868"/>
      <c r="BW5" s="4869"/>
      <c r="BX5" s="3"/>
      <c r="BY5" s="2911" t="s">
        <v>24</v>
      </c>
      <c r="BZ5" s="2915"/>
      <c r="CA5" s="2915"/>
      <c r="CB5" s="4842"/>
      <c r="CC5" s="4842"/>
      <c r="CD5" s="4842"/>
      <c r="CE5" s="4842"/>
      <c r="CF5" s="2918"/>
      <c r="CG5" s="4843" t="s">
        <v>4345</v>
      </c>
      <c r="CH5" s="2918"/>
      <c r="CI5" s="2918"/>
      <c r="CJ5" s="2918"/>
      <c r="CK5" s="2918"/>
      <c r="CL5" s="2918"/>
      <c r="CM5" s="2918"/>
      <c r="CN5" s="2919"/>
      <c r="CO5" s="2920"/>
      <c r="CP5" s="3"/>
      <c r="CQ5" s="4823" t="s">
        <v>4056</v>
      </c>
      <c r="CR5" s="4824"/>
      <c r="CS5" s="4824"/>
      <c r="CT5" s="4824"/>
      <c r="CU5" s="4825"/>
      <c r="CV5" s="3"/>
      <c r="CW5" s="10">
        <v>1</v>
      </c>
      <c r="CX5" s="27">
        <f ca="1">COUNTBLANK(A1:CW409)</f>
        <v>37245</v>
      </c>
      <c r="CY5" s="28" t="s">
        <v>8</v>
      </c>
    </row>
    <row r="6" spans="1:103" ht="27" customHeight="1" thickBot="1">
      <c r="A6" s="3"/>
      <c r="B6" s="4864"/>
      <c r="C6" s="4792"/>
      <c r="D6" s="4792"/>
      <c r="E6" s="4792"/>
      <c r="F6" s="4792"/>
      <c r="G6" s="4792"/>
      <c r="H6" s="4792"/>
      <c r="I6" s="4792"/>
      <c r="J6" s="4792"/>
      <c r="K6" s="4792"/>
      <c r="L6" s="4792"/>
      <c r="M6" s="44" t="s">
        <v>4330</v>
      </c>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2191"/>
      <c r="AT6" s="2191"/>
      <c r="AU6" s="2191"/>
      <c r="AV6" s="2191"/>
      <c r="AW6" s="2192"/>
      <c r="AX6" s="35"/>
      <c r="AY6" s="35"/>
      <c r="AZ6" s="35"/>
      <c r="BA6" s="35"/>
      <c r="BB6" s="35"/>
      <c r="BC6" s="35"/>
      <c r="BD6" s="36"/>
      <c r="BE6" s="36"/>
      <c r="BF6" s="25"/>
      <c r="BG6" s="2157"/>
      <c r="BH6" s="2157"/>
      <c r="BI6" s="2157"/>
      <c r="BJ6" s="2157"/>
      <c r="BK6" s="2186" t="s">
        <v>9</v>
      </c>
      <c r="BL6" s="2293"/>
      <c r="BM6" s="5">
        <v>1</v>
      </c>
      <c r="BN6" s="45" t="str">
        <f>COUNTIF(BM11:BM114,"A")&amp;" "&amp;"Lignes"&amp;" "&amp;"A"</f>
        <v>85 Lignes A</v>
      </c>
      <c r="BO6" s="3"/>
      <c r="BP6" s="4870"/>
      <c r="BQ6" s="4871"/>
      <c r="BR6" s="4871"/>
      <c r="BS6" s="4871"/>
      <c r="BT6" s="4871"/>
      <c r="BU6" s="4871"/>
      <c r="BV6" s="4871"/>
      <c r="BW6" s="4872"/>
      <c r="BX6" s="3"/>
      <c r="BY6" s="2911" t="s">
        <v>24</v>
      </c>
      <c r="BZ6" s="2976" t="s">
        <v>4335</v>
      </c>
      <c r="CA6" s="2915"/>
      <c r="CB6" s="2916"/>
      <c r="CC6" s="2916"/>
      <c r="CD6" s="2916"/>
      <c r="CE6" s="2921"/>
      <c r="CF6" s="2918"/>
      <c r="CG6" s="4843"/>
      <c r="CH6" s="2918"/>
      <c r="CI6" s="2918"/>
      <c r="CJ6" s="2918"/>
      <c r="CK6" s="2918"/>
      <c r="CL6" s="2918"/>
      <c r="CM6" s="2918"/>
      <c r="CN6" s="2919"/>
      <c r="CO6" s="2920"/>
      <c r="CP6" s="3"/>
      <c r="CQ6" s="4826"/>
      <c r="CR6" s="4827"/>
      <c r="CS6" s="4827"/>
      <c r="CT6" s="4827"/>
      <c r="CU6" s="4828"/>
      <c r="CV6" s="3"/>
      <c r="CW6" s="10">
        <v>1</v>
      </c>
      <c r="CX6" s="27">
        <f>SUM(CW1:CW407)+2</f>
        <v>409</v>
      </c>
      <c r="CY6" s="28" t="s">
        <v>11</v>
      </c>
    </row>
    <row r="7" spans="1:103" ht="24" thickBot="1">
      <c r="A7" s="3"/>
      <c r="B7" s="47"/>
      <c r="C7" s="47"/>
      <c r="D7" s="47"/>
      <c r="E7" s="47"/>
      <c r="F7" s="47"/>
      <c r="G7" s="47"/>
      <c r="H7" s="47"/>
      <c r="I7" s="47"/>
      <c r="J7" s="47"/>
      <c r="K7" s="47"/>
      <c r="L7" s="47"/>
      <c r="M7" s="2187" t="s">
        <v>12</v>
      </c>
      <c r="N7" s="2187"/>
      <c r="O7" s="2187"/>
      <c r="P7" s="48" t="str">
        <f ca="1">CELL("nomfichier")</f>
        <v>D:\Données\1.UPRT\0-UPRT.fait\1-UPRT.FR-SITE-WEB\ff-fiches-fabrications\ff.fiches.fabrication.2023\ffr.restaurant.2023\[Tableau.Magique.17.12.2025.xlsx]Joël.Leboucher</v>
      </c>
      <c r="Q7" s="48"/>
      <c r="R7" s="48"/>
      <c r="S7" s="48"/>
      <c r="T7" s="48"/>
      <c r="U7" s="48"/>
      <c r="V7" s="48"/>
      <c r="W7" s="48"/>
      <c r="X7" s="48"/>
      <c r="Y7" s="48"/>
      <c r="Z7" s="48"/>
      <c r="AA7" s="48"/>
      <c r="AB7" s="49"/>
      <c r="AC7" s="49"/>
      <c r="AD7" s="50"/>
      <c r="AE7" s="50"/>
      <c r="AF7" s="50"/>
      <c r="AG7" s="50"/>
      <c r="AH7" s="50"/>
      <c r="AI7" s="50"/>
      <c r="AJ7" s="25"/>
      <c r="AK7" s="25"/>
      <c r="AL7" s="25" t="s">
        <v>13</v>
      </c>
      <c r="AM7" s="25"/>
      <c r="AN7" s="25"/>
      <c r="AO7" s="25"/>
      <c r="AP7" s="25"/>
      <c r="AQ7" s="25"/>
      <c r="AR7" s="25"/>
      <c r="AS7" s="25"/>
      <c r="AT7" s="25"/>
      <c r="AU7" s="25"/>
      <c r="AV7" s="25"/>
      <c r="AW7" s="25"/>
      <c r="AX7" s="25"/>
      <c r="AY7" s="25"/>
      <c r="AZ7" s="25"/>
      <c r="BA7" s="25"/>
      <c r="BB7" s="25"/>
      <c r="BC7" s="25"/>
      <c r="BD7" s="51"/>
      <c r="BE7" s="25"/>
      <c r="BF7" s="25"/>
      <c r="BG7" s="2157"/>
      <c r="BH7" s="2157"/>
      <c r="BI7" s="2157"/>
      <c r="BJ7" s="51" t="s">
        <v>14</v>
      </c>
      <c r="BK7" s="1" t="str">
        <f>$CW$409</f>
        <v>CW409</v>
      </c>
      <c r="BL7" s="2293"/>
      <c r="BM7" s="5">
        <v>1</v>
      </c>
      <c r="BN7" s="45" t="str">
        <f>COUNTIF(BM11:BM114,"►")&amp;" "&amp;"Lignes"&amp;" "&amp;"►"</f>
        <v>19 Lignes ►</v>
      </c>
      <c r="BO7" s="3"/>
      <c r="BP7" s="4873" t="s">
        <v>15</v>
      </c>
      <c r="BQ7" s="4874"/>
      <c r="BR7" s="4874"/>
      <c r="BS7" s="4874"/>
      <c r="BT7" s="4874"/>
      <c r="BU7" s="4874"/>
      <c r="BV7" s="4874"/>
      <c r="BW7" s="4875"/>
      <c r="BX7" s="3"/>
      <c r="BY7" s="2911" t="s">
        <v>24</v>
      </c>
      <c r="BZ7" s="25"/>
      <c r="CA7" s="25"/>
      <c r="CB7" s="2922"/>
      <c r="CC7" s="2922"/>
      <c r="CD7" s="2922"/>
      <c r="CE7" s="2922"/>
      <c r="CF7" s="2905"/>
      <c r="CG7" s="2431" t="s">
        <v>4344</v>
      </c>
      <c r="CH7" s="2923">
        <f ca="1">SUM(AF2:AN2)</f>
        <v>106</v>
      </c>
      <c r="CI7" s="2905"/>
      <c r="CJ7" s="2905"/>
      <c r="CK7" s="2905"/>
      <c r="CL7" s="2905"/>
      <c r="CM7" s="2905"/>
      <c r="CN7" s="2924"/>
      <c r="CO7" s="2925"/>
      <c r="CP7" s="3"/>
      <c r="CQ7" s="2358" t="str">
        <f>ADDRESS(ROW(AD12),COLUMN(AD12),4)</f>
        <v>AD12</v>
      </c>
      <c r="CR7" s="2407" t="s">
        <v>3819</v>
      </c>
      <c r="CS7" s="43"/>
      <c r="CT7" s="43"/>
      <c r="CU7" s="162"/>
      <c r="CV7" s="3"/>
      <c r="CW7" s="10">
        <v>1</v>
      </c>
      <c r="CX7" s="27">
        <f>SUM(A409:CV409)+1</f>
        <v>101</v>
      </c>
      <c r="CY7" s="28" t="s">
        <v>18</v>
      </c>
    </row>
    <row r="8" spans="1:103" ht="15" customHeight="1">
      <c r="A8" s="3"/>
      <c r="B8" s="4788"/>
      <c r="C8" s="4788"/>
      <c r="D8" s="4788"/>
      <c r="E8" s="4788"/>
      <c r="F8" s="4788"/>
      <c r="G8" s="4788"/>
      <c r="H8" s="4788"/>
      <c r="I8" s="4788"/>
      <c r="J8" s="4788"/>
      <c r="K8" s="4788"/>
      <c r="L8" s="4788"/>
      <c r="M8" s="4876" t="s">
        <v>4041</v>
      </c>
      <c r="N8" s="4877"/>
      <c r="O8" s="4877"/>
      <c r="P8" s="4877"/>
      <c r="Q8" s="4877"/>
      <c r="R8" s="4877"/>
      <c r="S8" s="4877"/>
      <c r="T8" s="4877"/>
      <c r="U8" s="4877"/>
      <c r="V8" s="4877"/>
      <c r="W8" s="4877"/>
      <c r="X8" s="4877"/>
      <c r="Y8" s="4877"/>
      <c r="Z8" s="4877"/>
      <c r="AA8" s="4877"/>
      <c r="AB8" s="4877"/>
      <c r="AC8" s="4877"/>
      <c r="AD8" s="4877"/>
      <c r="AE8" s="4877"/>
      <c r="AF8" s="4877"/>
      <c r="AG8" s="4877"/>
      <c r="AH8" s="4877"/>
      <c r="AI8" s="4877"/>
      <c r="AJ8" s="4877"/>
      <c r="AK8" s="4877"/>
      <c r="AL8" s="4877"/>
      <c r="AM8" s="4877"/>
      <c r="AN8" s="4877"/>
      <c r="AO8" s="4877"/>
      <c r="AP8" s="4877"/>
      <c r="AQ8" s="4877"/>
      <c r="AR8" s="4877"/>
      <c r="AS8" s="4877"/>
      <c r="AT8" s="4877"/>
      <c r="AU8" s="4877"/>
      <c r="AV8" s="4877"/>
      <c r="AW8" s="4877"/>
      <c r="AX8" s="4877"/>
      <c r="AY8" s="4877"/>
      <c r="AZ8" s="4877"/>
      <c r="BA8" s="4877"/>
      <c r="BB8" s="4877"/>
      <c r="BC8" s="4877"/>
      <c r="BD8" s="4877"/>
      <c r="BE8" s="4877"/>
      <c r="BF8" s="4877"/>
      <c r="BG8" s="4877"/>
      <c r="BH8" s="4877"/>
      <c r="BI8" s="4877"/>
      <c r="BJ8" s="4877"/>
      <c r="BK8" s="4878"/>
      <c r="BL8" s="2293"/>
      <c r="BM8" s="5">
        <v>1</v>
      </c>
      <c r="BN8" s="56">
        <f>ROWS(BM11:BM114)</f>
        <v>104</v>
      </c>
      <c r="BO8" s="3"/>
      <c r="BP8" s="57"/>
      <c r="BQ8" s="4882" t="s">
        <v>19</v>
      </c>
      <c r="BR8" s="4882"/>
      <c r="BS8" s="4882"/>
      <c r="BT8" s="4882"/>
      <c r="BU8" s="4882"/>
      <c r="BV8" s="4882"/>
      <c r="BW8" s="4883"/>
      <c r="BX8" s="3"/>
      <c r="BY8" s="2911" t="s">
        <v>24</v>
      </c>
      <c r="BZ8" s="25"/>
      <c r="CA8" s="25"/>
      <c r="CB8" s="25"/>
      <c r="CC8" s="2905"/>
      <c r="CD8" s="2905"/>
      <c r="CE8" s="2905"/>
      <c r="CF8" s="2905"/>
      <c r="CG8" s="4844" t="str">
        <f ca="1">"Largeur de cette colonne : " &amp; CG2 &amp; IF(CG2 &gt; CH7, " - Colonne trop large de " &amp; (CG2 - CH7), IF(CH7 &gt; CG2, " - Élargissez la colonne à " &amp; CH7, ""))</f>
        <v>Largeur de cette colonne : 102 - Élargissez la colonne à 106</v>
      </c>
      <c r="CH8" s="2905"/>
      <c r="CI8" s="2905"/>
      <c r="CJ8" s="2905"/>
      <c r="CK8" s="2905"/>
      <c r="CL8" s="2905"/>
      <c r="CM8" s="2905"/>
      <c r="CN8" s="2924"/>
      <c r="CO8" s="2925"/>
      <c r="CP8" s="3"/>
      <c r="CQ8" s="2359"/>
      <c r="CR8" s="2407"/>
      <c r="CS8" s="43"/>
      <c r="CT8" s="43"/>
      <c r="CU8" s="162"/>
      <c r="CV8" s="3"/>
      <c r="CW8" s="10">
        <v>1</v>
      </c>
    </row>
    <row r="9" spans="1:103" ht="15.75" customHeight="1" thickBot="1">
      <c r="A9" s="3"/>
      <c r="B9" s="4788"/>
      <c r="C9" s="4788"/>
      <c r="D9" s="4788"/>
      <c r="E9" s="4788"/>
      <c r="F9" s="4788"/>
      <c r="G9" s="4788"/>
      <c r="H9" s="4788"/>
      <c r="I9" s="4788"/>
      <c r="J9" s="4788"/>
      <c r="K9" s="4788"/>
      <c r="L9" s="4788"/>
      <c r="M9" s="4879"/>
      <c r="N9" s="4880"/>
      <c r="O9" s="4880"/>
      <c r="P9" s="4880"/>
      <c r="Q9" s="4880"/>
      <c r="R9" s="4880"/>
      <c r="S9" s="4880"/>
      <c r="T9" s="4880"/>
      <c r="U9" s="4880"/>
      <c r="V9" s="4880"/>
      <c r="W9" s="4880"/>
      <c r="X9" s="4880"/>
      <c r="Y9" s="4880"/>
      <c r="Z9" s="4880"/>
      <c r="AA9" s="4880"/>
      <c r="AB9" s="4880"/>
      <c r="AC9" s="4880"/>
      <c r="AD9" s="4880"/>
      <c r="AE9" s="4880"/>
      <c r="AF9" s="4880"/>
      <c r="AG9" s="4880"/>
      <c r="AH9" s="4880"/>
      <c r="AI9" s="4880"/>
      <c r="AJ9" s="4880"/>
      <c r="AK9" s="4880"/>
      <c r="AL9" s="4880"/>
      <c r="AM9" s="4880"/>
      <c r="AN9" s="4880"/>
      <c r="AO9" s="4880"/>
      <c r="AP9" s="4880"/>
      <c r="AQ9" s="4880"/>
      <c r="AR9" s="4880"/>
      <c r="AS9" s="4880"/>
      <c r="AT9" s="4880"/>
      <c r="AU9" s="4880"/>
      <c r="AV9" s="4880"/>
      <c r="AW9" s="4880"/>
      <c r="AX9" s="4880"/>
      <c r="AY9" s="4880"/>
      <c r="AZ9" s="4880"/>
      <c r="BA9" s="4880"/>
      <c r="BB9" s="4880"/>
      <c r="BC9" s="4880"/>
      <c r="BD9" s="4880"/>
      <c r="BE9" s="4880"/>
      <c r="BF9" s="4880"/>
      <c r="BG9" s="4880"/>
      <c r="BH9" s="4880"/>
      <c r="BI9" s="4880"/>
      <c r="BJ9" s="4880"/>
      <c r="BK9" s="4881"/>
      <c r="BL9" s="2293"/>
      <c r="BM9" s="5">
        <v>1</v>
      </c>
      <c r="BN9" s="5">
        <v>1</v>
      </c>
      <c r="BO9" s="3"/>
      <c r="BP9" s="58"/>
      <c r="BQ9" s="34"/>
      <c r="BR9" s="34"/>
      <c r="BS9" s="34"/>
      <c r="BT9" s="34"/>
      <c r="BU9" s="34"/>
      <c r="BV9" s="34"/>
      <c r="BW9" s="59"/>
      <c r="BX9" s="3"/>
      <c r="BY9" s="2911" t="s">
        <v>24</v>
      </c>
      <c r="BZ9" s="25"/>
      <c r="CA9" s="25"/>
      <c r="CB9" s="25"/>
      <c r="CC9" s="2905"/>
      <c r="CD9" s="2905"/>
      <c r="CE9" s="2905"/>
      <c r="CF9" s="2905"/>
      <c r="CG9" s="4844"/>
      <c r="CH9" s="2905"/>
      <c r="CI9" s="2905"/>
      <c r="CJ9" s="2905"/>
      <c r="CK9" s="2905"/>
      <c r="CL9" s="2905"/>
      <c r="CM9" s="2905"/>
      <c r="CN9" s="2924"/>
      <c r="CO9" s="2925"/>
      <c r="CP9" s="3"/>
      <c r="CQ9" s="2358" t="str">
        <f>ADDRESS(ROW(AD14),COLUMN(AD14),4)</f>
        <v>AD14</v>
      </c>
      <c r="CR9" s="2407" t="s">
        <v>3820</v>
      </c>
      <c r="CS9" s="43"/>
      <c r="CT9" s="43"/>
      <c r="CU9" s="162"/>
      <c r="CV9" s="3"/>
      <c r="CW9" s="10">
        <v>1</v>
      </c>
    </row>
    <row r="10" spans="1:103" ht="19.5" customHeight="1" thickBot="1">
      <c r="A10" s="3"/>
      <c r="B10" s="4789">
        <v>1</v>
      </c>
      <c r="C10" s="4789">
        <v>2</v>
      </c>
      <c r="D10" s="4789">
        <v>3</v>
      </c>
      <c r="E10" s="4789">
        <v>4</v>
      </c>
      <c r="F10" s="4789">
        <v>5</v>
      </c>
      <c r="G10" s="4789">
        <v>6</v>
      </c>
      <c r="H10" s="4789">
        <v>7</v>
      </c>
      <c r="I10" s="4789">
        <v>8</v>
      </c>
      <c r="J10" s="4789">
        <v>9</v>
      </c>
      <c r="K10" s="4789">
        <v>10</v>
      </c>
      <c r="L10" s="4789">
        <v>11</v>
      </c>
      <c r="M10" s="4789">
        <v>12</v>
      </c>
      <c r="N10" s="4789">
        <v>13</v>
      </c>
      <c r="O10" s="4789">
        <v>14</v>
      </c>
      <c r="P10" s="4789">
        <v>15</v>
      </c>
      <c r="Q10" s="4789">
        <v>16</v>
      </c>
      <c r="R10" s="4789">
        <v>17</v>
      </c>
      <c r="S10" s="4789">
        <v>18</v>
      </c>
      <c r="T10" s="4789">
        <v>19</v>
      </c>
      <c r="U10" s="4789">
        <v>20</v>
      </c>
      <c r="V10" s="4789">
        <v>21</v>
      </c>
      <c r="W10" s="4789">
        <v>22</v>
      </c>
      <c r="X10" s="4789">
        <v>23</v>
      </c>
      <c r="Y10" s="4789">
        <v>24</v>
      </c>
      <c r="Z10" s="4789">
        <v>25</v>
      </c>
      <c r="AA10" s="4789">
        <v>26</v>
      </c>
      <c r="AB10" s="4789">
        <v>27</v>
      </c>
      <c r="AC10" s="4789">
        <v>28</v>
      </c>
      <c r="AD10" s="4789">
        <v>29</v>
      </c>
      <c r="AE10" s="4789">
        <v>30</v>
      </c>
      <c r="AF10" s="4789">
        <v>31</v>
      </c>
      <c r="AG10" s="4789">
        <v>32</v>
      </c>
      <c r="AH10" s="4789">
        <v>33</v>
      </c>
      <c r="AI10" s="4789">
        <v>34</v>
      </c>
      <c r="AJ10" s="4789">
        <v>35</v>
      </c>
      <c r="AK10" s="4789">
        <v>36</v>
      </c>
      <c r="AL10" s="4789">
        <v>37</v>
      </c>
      <c r="AM10" s="4789">
        <v>38</v>
      </c>
      <c r="AN10" s="4789">
        <v>39</v>
      </c>
      <c r="AO10" s="4789">
        <v>40</v>
      </c>
      <c r="AP10" s="4789">
        <v>41</v>
      </c>
      <c r="AQ10" s="4789">
        <v>42</v>
      </c>
      <c r="AR10" s="4789">
        <v>43</v>
      </c>
      <c r="AS10" s="4789">
        <v>44</v>
      </c>
      <c r="AT10" s="4789">
        <v>45</v>
      </c>
      <c r="AU10" s="4789">
        <v>46</v>
      </c>
      <c r="AV10" s="4789">
        <v>47</v>
      </c>
      <c r="AW10" s="4789">
        <v>48</v>
      </c>
      <c r="AX10" s="4789">
        <v>49</v>
      </c>
      <c r="AY10" s="4789">
        <v>50</v>
      </c>
      <c r="AZ10" s="4789">
        <v>51</v>
      </c>
      <c r="BA10" s="4789">
        <v>52</v>
      </c>
      <c r="BB10" s="4789">
        <v>53</v>
      </c>
      <c r="BC10" s="4789">
        <v>54</v>
      </c>
      <c r="BD10" s="4789">
        <v>55</v>
      </c>
      <c r="BE10" s="4789">
        <v>56</v>
      </c>
      <c r="BF10" s="4789">
        <v>57</v>
      </c>
      <c r="BG10" s="4789">
        <v>58</v>
      </c>
      <c r="BH10" s="4789">
        <v>59</v>
      </c>
      <c r="BI10" s="4789">
        <v>60</v>
      </c>
      <c r="BJ10" s="4789">
        <v>61</v>
      </c>
      <c r="BK10" s="4789">
        <v>62</v>
      </c>
      <c r="BL10" s="2293"/>
      <c r="BM10" s="60" t="s">
        <v>24</v>
      </c>
      <c r="BN10" s="61" t="s">
        <v>25</v>
      </c>
      <c r="BO10" s="3"/>
      <c r="BP10" s="58"/>
      <c r="BQ10" s="34"/>
      <c r="BR10" s="34"/>
      <c r="BS10" s="34"/>
      <c r="BT10" s="34"/>
      <c r="BU10" s="34"/>
      <c r="BV10" s="34"/>
      <c r="BW10" s="59"/>
      <c r="BX10" s="3"/>
      <c r="BY10" s="2911" t="s">
        <v>24</v>
      </c>
      <c r="BZ10" s="25"/>
      <c r="CA10" s="25"/>
      <c r="CB10" s="25"/>
      <c r="CC10" s="2905"/>
      <c r="CD10" s="2905"/>
      <c r="CE10" s="2905"/>
      <c r="CF10" s="2905"/>
      <c r="CG10" s="2926" t="str">
        <f>"❶  collez le texte brut à découper colonne "&amp;CB29</f>
        <v>❶  collez le texte brut à découper colonne CB</v>
      </c>
      <c r="CH10" s="2905"/>
      <c r="CI10" s="2905"/>
      <c r="CJ10" s="2905"/>
      <c r="CK10" s="2905"/>
      <c r="CL10" s="2905"/>
      <c r="CM10" s="2905"/>
      <c r="CN10" s="2924"/>
      <c r="CO10" s="2925"/>
      <c r="CP10" s="3"/>
      <c r="CQ10" s="79"/>
      <c r="CR10" s="80"/>
      <c r="CS10" s="43"/>
      <c r="CT10" s="43"/>
      <c r="CU10" s="81"/>
      <c r="CV10" s="3"/>
      <c r="CW10" s="10">
        <v>1</v>
      </c>
    </row>
    <row r="11" spans="1:103" ht="21" customHeight="1">
      <c r="A11" s="3"/>
      <c r="B11" s="64" t="s">
        <v>24</v>
      </c>
      <c r="C11" s="65"/>
      <c r="D11" s="65"/>
      <c r="E11" s="65"/>
      <c r="F11" s="65"/>
      <c r="G11" s="65"/>
      <c r="H11" s="65"/>
      <c r="I11" s="65"/>
      <c r="J11" s="65"/>
      <c r="K11" s="65"/>
      <c r="L11" s="65"/>
      <c r="M11" s="4884"/>
      <c r="N11" s="4884"/>
      <c r="O11" s="4884"/>
      <c r="P11" s="4884"/>
      <c r="Q11" s="4884"/>
      <c r="R11" s="4884"/>
      <c r="S11" s="4884"/>
      <c r="T11" s="4884"/>
      <c r="U11" s="4884"/>
      <c r="V11" s="4884"/>
      <c r="W11" s="4884"/>
      <c r="X11" s="4884"/>
      <c r="Y11" s="4884"/>
      <c r="Z11" s="4884"/>
      <c r="AA11" s="4884"/>
      <c r="AB11" s="4884"/>
      <c r="AC11" s="4884"/>
      <c r="AD11" s="4884"/>
      <c r="AE11" s="4884"/>
      <c r="AF11" s="4884"/>
      <c r="AG11" s="4884"/>
      <c r="AH11" s="4884"/>
      <c r="AI11" s="4884"/>
      <c r="AJ11" s="4884"/>
      <c r="AK11" s="4884"/>
      <c r="AL11" s="4884"/>
      <c r="AM11" s="4884"/>
      <c r="AN11" s="4884"/>
      <c r="AO11" s="4884"/>
      <c r="AP11" s="4884"/>
      <c r="AQ11" s="4884"/>
      <c r="AR11" s="4884"/>
      <c r="AS11" s="4884"/>
      <c r="AT11" s="4884"/>
      <c r="AU11" s="4884"/>
      <c r="AV11" s="4884"/>
      <c r="AW11" s="4884"/>
      <c r="AX11" s="4884"/>
      <c r="AY11" s="4884"/>
      <c r="AZ11" s="4884"/>
      <c r="BA11" s="4884"/>
      <c r="BB11" s="4884"/>
      <c r="BC11" s="4884"/>
      <c r="BD11" s="4884"/>
      <c r="BE11" s="4884"/>
      <c r="BF11" s="4884"/>
      <c r="BG11" s="4884"/>
      <c r="BH11" s="4884"/>
      <c r="BI11" s="4884"/>
      <c r="BJ11" s="4884"/>
      <c r="BK11" s="4885"/>
      <c r="BL11" s="2293"/>
      <c r="BM11" s="72" t="str">
        <f t="shared" ref="BM11" si="5">B12</f>
        <v>A</v>
      </c>
      <c r="BN11" s="66" t="s">
        <v>30</v>
      </c>
      <c r="BO11" s="3"/>
      <c r="BP11" s="67"/>
      <c r="BQ11" s="43"/>
      <c r="BR11" s="43"/>
      <c r="BS11" s="43"/>
      <c r="BT11" s="43"/>
      <c r="BU11" s="43"/>
      <c r="BV11" s="43"/>
      <c r="BW11" s="68"/>
      <c r="BX11" s="3"/>
      <c r="BY11" s="2911" t="s">
        <v>24</v>
      </c>
      <c r="BZ11" s="25"/>
      <c r="CA11" s="25"/>
      <c r="CB11" s="25"/>
      <c r="CC11" s="2905"/>
      <c r="CD11" s="2905"/>
      <c r="CE11" s="2905"/>
      <c r="CF11" s="2905"/>
      <c r="CG11" s="2926" t="s">
        <v>4345</v>
      </c>
      <c r="CH11" s="2905"/>
      <c r="CI11" s="2905"/>
      <c r="CJ11" s="2905"/>
      <c r="CK11" s="2905"/>
      <c r="CL11" s="2905"/>
      <c r="CM11" s="2905"/>
      <c r="CN11" s="2924"/>
      <c r="CO11" s="2925"/>
      <c r="CP11" s="3"/>
      <c r="CQ11" s="2354" t="s">
        <v>3821</v>
      </c>
      <c r="CR11" s="2380"/>
      <c r="CS11" s="2380"/>
      <c r="CT11" s="2380"/>
      <c r="CU11" s="2381"/>
      <c r="CV11" s="3"/>
      <c r="CW11" s="10">
        <v>1</v>
      </c>
    </row>
    <row r="12" spans="1:103" ht="21" customHeight="1">
      <c r="A12" s="3"/>
      <c r="B12" s="72" t="s">
        <v>24</v>
      </c>
      <c r="C12" s="4747" t="s">
        <v>4371</v>
      </c>
      <c r="D12" s="4748"/>
      <c r="E12" s="4748"/>
      <c r="F12" s="4748"/>
      <c r="G12" s="4748"/>
      <c r="H12" s="4748"/>
      <c r="I12" s="4748"/>
      <c r="J12" s="4748"/>
      <c r="K12" s="4749"/>
      <c r="L12" s="4750"/>
      <c r="M12" s="4751" t="s">
        <v>35</v>
      </c>
      <c r="N12" s="4756"/>
      <c r="O12" s="4757"/>
      <c r="P12" s="4757"/>
      <c r="Q12" s="4757"/>
      <c r="R12" s="4757"/>
      <c r="S12" s="4757"/>
      <c r="T12" s="4757"/>
      <c r="U12" s="4757"/>
      <c r="V12" s="4757"/>
      <c r="W12" s="4757"/>
      <c r="X12" s="4757"/>
      <c r="Y12" s="4757"/>
      <c r="Z12" s="4757"/>
      <c r="AA12" s="4757"/>
      <c r="AB12" s="4757"/>
      <c r="AC12" s="4857" t="s">
        <v>36</v>
      </c>
      <c r="AD12" s="4858" t="s">
        <v>12344</v>
      </c>
      <c r="AE12" s="4858"/>
      <c r="AF12" s="4858"/>
      <c r="AG12" s="4858"/>
      <c r="AH12" s="4858"/>
      <c r="AI12" s="4858"/>
      <c r="AJ12" s="4858"/>
      <c r="AK12" s="4858"/>
      <c r="AL12" s="4858"/>
      <c r="AM12" s="4858"/>
      <c r="AN12" s="4858"/>
      <c r="AO12" s="4858"/>
      <c r="AP12" s="4858"/>
      <c r="AQ12" s="4858"/>
      <c r="AR12" s="4858"/>
      <c r="AS12" s="4858"/>
      <c r="AT12" s="4858"/>
      <c r="AU12" s="4858"/>
      <c r="AV12" s="4858"/>
      <c r="AW12" s="4858"/>
      <c r="AX12" s="4858"/>
      <c r="AY12" s="4858"/>
      <c r="AZ12" s="4858"/>
      <c r="BA12" s="4858"/>
      <c r="BB12" s="4858"/>
      <c r="BC12" s="4858"/>
      <c r="BD12" s="4858"/>
      <c r="BE12" s="4858"/>
      <c r="BF12" s="4858"/>
      <c r="BG12" s="4858"/>
      <c r="BH12" s="4859" t="s">
        <v>942</v>
      </c>
      <c r="BI12" s="4859"/>
      <c r="BJ12" s="4859"/>
      <c r="BK12" s="4886" t="str">
        <f>LEFT(AD12,1)</f>
        <v>N</v>
      </c>
      <c r="BL12" s="2293"/>
      <c r="BM12" s="72" t="str">
        <f t="shared" ref="BM12:BM43" si="6">B12</f>
        <v>A</v>
      </c>
      <c r="BN12" s="73" t="s">
        <v>37</v>
      </c>
      <c r="BO12" s="3"/>
      <c r="BP12" s="67"/>
      <c r="BQ12" s="43"/>
      <c r="BR12" s="43"/>
      <c r="BS12" s="43"/>
      <c r="BT12" s="43"/>
      <c r="BU12" s="43"/>
      <c r="BV12" s="43"/>
      <c r="BW12" s="68"/>
      <c r="BX12" s="3"/>
      <c r="BY12" s="2911" t="s">
        <v>24</v>
      </c>
      <c r="BZ12" s="25"/>
      <c r="CA12" s="25"/>
      <c r="CB12" s="25"/>
      <c r="CC12" s="2789"/>
      <c r="CD12" s="2789"/>
      <c r="CE12" s="2789"/>
      <c r="CF12" s="2789"/>
      <c r="CG12" s="2926" t="s">
        <v>4336</v>
      </c>
      <c r="CH12" s="2789"/>
      <c r="CI12" s="2789"/>
      <c r="CJ12" s="2789"/>
      <c r="CK12" s="2789"/>
      <c r="CL12" s="2789"/>
      <c r="CM12" s="2789"/>
      <c r="CN12" s="2924"/>
      <c r="CO12" s="2925"/>
      <c r="CP12" s="3"/>
      <c r="CQ12" s="2353" t="s">
        <v>3822</v>
      </c>
      <c r="CR12" s="2382"/>
      <c r="CS12" s="2382"/>
      <c r="CT12" s="2382"/>
      <c r="CU12" s="2383"/>
      <c r="CV12" s="3"/>
      <c r="CW12" s="10">
        <v>1</v>
      </c>
    </row>
    <row r="13" spans="1:103" ht="21" customHeight="1">
      <c r="A13" s="3"/>
      <c r="B13" s="72" t="s">
        <v>24</v>
      </c>
      <c r="C13" s="4752"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13" s="4748"/>
      <c r="E13" s="4748"/>
      <c r="F13" s="4748"/>
      <c r="G13" s="4748"/>
      <c r="H13" s="4748"/>
      <c r="I13" s="4748"/>
      <c r="J13" s="4748"/>
      <c r="K13" s="4749"/>
      <c r="L13" s="4749"/>
      <c r="M13" s="4753" t="s">
        <v>40</v>
      </c>
      <c r="N13" s="4756"/>
      <c r="O13" s="4757"/>
      <c r="P13" s="4757"/>
      <c r="Q13" s="4757"/>
      <c r="R13" s="4757"/>
      <c r="S13" s="4757"/>
      <c r="T13" s="4757"/>
      <c r="U13" s="4757"/>
      <c r="V13" s="4757"/>
      <c r="W13" s="4757"/>
      <c r="X13" s="4757"/>
      <c r="Y13" s="4757"/>
      <c r="Z13" s="4757"/>
      <c r="AA13" s="4757"/>
      <c r="AB13" s="4757"/>
      <c r="AC13" s="4857"/>
      <c r="AD13" s="4858"/>
      <c r="AE13" s="4858"/>
      <c r="AF13" s="4858"/>
      <c r="AG13" s="4858"/>
      <c r="AH13" s="4858"/>
      <c r="AI13" s="4858"/>
      <c r="AJ13" s="4858"/>
      <c r="AK13" s="4858"/>
      <c r="AL13" s="4858"/>
      <c r="AM13" s="4858"/>
      <c r="AN13" s="4858"/>
      <c r="AO13" s="4858"/>
      <c r="AP13" s="4858"/>
      <c r="AQ13" s="4858"/>
      <c r="AR13" s="4858"/>
      <c r="AS13" s="4858"/>
      <c r="AT13" s="4858"/>
      <c r="AU13" s="4858"/>
      <c r="AV13" s="4858"/>
      <c r="AW13" s="4858"/>
      <c r="AX13" s="4858"/>
      <c r="AY13" s="4858"/>
      <c r="AZ13" s="4858"/>
      <c r="BA13" s="4858"/>
      <c r="BB13" s="4858"/>
      <c r="BC13" s="4858"/>
      <c r="BD13" s="4858"/>
      <c r="BE13" s="4858"/>
      <c r="BF13" s="4858"/>
      <c r="BG13" s="4858"/>
      <c r="BH13" s="4859"/>
      <c r="BI13" s="4859"/>
      <c r="BJ13" s="4859"/>
      <c r="BK13" s="4886"/>
      <c r="BL13" s="2293"/>
      <c r="BM13" s="72" t="str">
        <f t="shared" si="6"/>
        <v>A</v>
      </c>
      <c r="BN13" s="78" t="s">
        <v>41</v>
      </c>
      <c r="BO13" s="3"/>
      <c r="BP13" s="67"/>
      <c r="BQ13" s="43"/>
      <c r="BR13" s="43"/>
      <c r="BS13" s="43"/>
      <c r="BT13" s="43"/>
      <c r="BU13" s="43"/>
      <c r="BV13" s="43"/>
      <c r="BW13" s="68"/>
      <c r="BX13" s="3"/>
      <c r="BY13" s="2911" t="s">
        <v>24</v>
      </c>
      <c r="BZ13" s="97"/>
      <c r="CA13" s="97"/>
      <c r="CB13" s="97"/>
      <c r="CC13" s="97"/>
      <c r="CD13" s="97"/>
      <c r="CE13" s="97"/>
      <c r="CF13" s="97"/>
      <c r="CG13" s="2926" t="s">
        <v>4346</v>
      </c>
      <c r="CH13" s="2927"/>
      <c r="CI13" s="4831" t="s">
        <v>4337</v>
      </c>
      <c r="CJ13" s="4831"/>
      <c r="CK13" s="4831"/>
      <c r="CL13" s="4831"/>
      <c r="CM13" s="4831"/>
      <c r="CN13" s="4831"/>
      <c r="CO13" s="2925"/>
      <c r="CP13" s="3"/>
      <c r="CQ13" s="2409" t="s">
        <v>3866</v>
      </c>
      <c r="CR13" s="2410" t="s">
        <v>3823</v>
      </c>
      <c r="CS13" s="2411"/>
      <c r="CT13" s="2411"/>
      <c r="CU13" s="2412"/>
      <c r="CV13" s="3"/>
      <c r="CW13" s="10">
        <v>1</v>
      </c>
    </row>
    <row r="14" spans="1:103" ht="21" customHeight="1">
      <c r="A14" s="3"/>
      <c r="B14" s="72" t="s">
        <v>24</v>
      </c>
      <c r="C14" s="4897" t="str">
        <f ca="1">_xlfn.FORMULATEXT(C13)</f>
        <v>=SI(ESTNUM(SIERREUR(CNUM("0,5");""));"ATTENTION : sur cet ordinateur, le séparateur décimal est la VIRGULE";SI(ESTNUM(SIERREUR(CNUM("0.5");""));"  OK. TOUT VA BIEN : sur cet ordinateur. le séparateur décimal est le POINT";"Impossible de déterminer le séparateur décimal"))</v>
      </c>
      <c r="D14" s="4898"/>
      <c r="E14" s="4898"/>
      <c r="F14" s="4898"/>
      <c r="G14" s="4898"/>
      <c r="H14" s="4898"/>
      <c r="I14" s="4898"/>
      <c r="J14" s="4898"/>
      <c r="K14" s="4749"/>
      <c r="L14" s="4749"/>
      <c r="M14" s="4754"/>
      <c r="N14" s="4756"/>
      <c r="O14" s="4757"/>
      <c r="P14" s="4757"/>
      <c r="Q14" s="4757"/>
      <c r="R14" s="4757"/>
      <c r="S14" s="4757"/>
      <c r="T14" s="4757"/>
      <c r="U14" s="4757"/>
      <c r="V14" s="4757"/>
      <c r="W14" s="4757"/>
      <c r="X14" s="4757"/>
      <c r="Y14" s="4757"/>
      <c r="Z14" s="4757"/>
      <c r="AA14" s="4757"/>
      <c r="AB14" s="4757"/>
      <c r="AC14" s="4758" t="s">
        <v>4038</v>
      </c>
      <c r="AD14" s="92" t="s">
        <v>44</v>
      </c>
      <c r="AE14" s="93"/>
      <c r="AF14" s="94"/>
      <c r="AG14" s="95"/>
      <c r="AH14" s="95"/>
      <c r="AI14" s="95"/>
      <c r="AJ14" s="25"/>
      <c r="AL14" s="96"/>
      <c r="AM14" s="96"/>
      <c r="AO14" s="2167"/>
      <c r="AP14" s="2167"/>
      <c r="AQ14" s="2167" t="str">
        <f>AN16&amp;"  "&amp;AO16&amp;" ► Famille = "&amp;BH12&amp;" ► "&amp;AD12</f>
        <v>③Recette mère ►  HARICOT DE MOUTON ► Famille = cuisine-protéines-PORC ► NOM DE VOTRE RECETTE</v>
      </c>
      <c r="AR14" s="2167"/>
      <c r="AS14" s="2167"/>
      <c r="AT14" s="2167"/>
      <c r="AU14" s="2167"/>
      <c r="AV14" s="2167"/>
      <c r="AW14" s="2167"/>
      <c r="AX14" s="2167"/>
      <c r="AY14" s="2167"/>
      <c r="AZ14" s="2167"/>
      <c r="BA14" s="2167"/>
      <c r="BB14" s="2167"/>
      <c r="BC14" s="2167"/>
      <c r="BD14" s="2167"/>
      <c r="BE14" s="2351" t="s">
        <v>3815</v>
      </c>
      <c r="BF14" s="2167"/>
      <c r="BG14" s="2167"/>
      <c r="BH14" s="2167"/>
      <c r="BI14" s="2167"/>
      <c r="BJ14" s="2167"/>
      <c r="BK14" s="2158"/>
      <c r="BL14" s="2293"/>
      <c r="BM14" s="72" t="str">
        <f t="shared" si="6"/>
        <v>A</v>
      </c>
      <c r="BN14" s="66" t="s">
        <v>45</v>
      </c>
      <c r="BO14" s="3"/>
      <c r="BP14" s="67"/>
      <c r="BQ14" s="43"/>
      <c r="BR14" s="43"/>
      <c r="BS14" s="43"/>
      <c r="BT14" s="43"/>
      <c r="BU14" s="43"/>
      <c r="BV14" s="43"/>
      <c r="BW14" s="68"/>
      <c r="BX14" s="3"/>
      <c r="BY14" s="2911" t="s">
        <v>24</v>
      </c>
      <c r="BZ14" s="97"/>
      <c r="CA14" s="97"/>
      <c r="CB14" s="97"/>
      <c r="CC14" s="97"/>
      <c r="CD14" s="97"/>
      <c r="CE14" s="97"/>
      <c r="CF14" s="97"/>
      <c r="CG14" s="4833" t="s">
        <v>4347</v>
      </c>
      <c r="CH14" s="2927"/>
      <c r="CI14" s="4831"/>
      <c r="CJ14" s="4831"/>
      <c r="CK14" s="4831"/>
      <c r="CL14" s="4831"/>
      <c r="CM14" s="4831"/>
      <c r="CN14" s="4831"/>
      <c r="CO14" s="2925"/>
      <c r="CP14" s="3"/>
      <c r="CQ14" s="2599" t="str">
        <f>HYPERLINK("#"&amp;AO15, " "&amp;AO15)</f>
        <v xml:space="preserve"> ③ AO16 ▼  Recette mère</v>
      </c>
      <c r="CR14" s="2398" t="s">
        <v>3865</v>
      </c>
      <c r="CS14" s="2399"/>
      <c r="CT14" s="2384"/>
      <c r="CU14" s="162"/>
      <c r="CV14" s="3"/>
      <c r="CW14" s="10">
        <v>1</v>
      </c>
    </row>
    <row r="15" spans="1:103" ht="21" customHeight="1">
      <c r="A15" s="3"/>
      <c r="B15" s="72" t="s">
        <v>24</v>
      </c>
      <c r="C15" s="4897"/>
      <c r="D15" s="4898"/>
      <c r="E15" s="4898"/>
      <c r="F15" s="4898"/>
      <c r="G15" s="4898"/>
      <c r="H15" s="4898"/>
      <c r="I15" s="4898"/>
      <c r="J15" s="4898"/>
      <c r="K15" s="4749"/>
      <c r="L15" s="4749"/>
      <c r="M15" s="4755" t="s">
        <v>49</v>
      </c>
      <c r="N15" s="4756"/>
      <c r="O15" s="4757"/>
      <c r="P15" s="4757"/>
      <c r="Q15" s="4757"/>
      <c r="R15" s="4757"/>
      <c r="S15" s="4757"/>
      <c r="T15" s="4757"/>
      <c r="U15" s="4757"/>
      <c r="V15" s="4757"/>
      <c r="W15" s="4757"/>
      <c r="X15" s="4759"/>
      <c r="Y15" s="4759"/>
      <c r="Z15" s="4759"/>
      <c r="AA15" s="4759"/>
      <c r="AB15" s="4759"/>
      <c r="AC15" s="4760" t="s">
        <v>4055</v>
      </c>
      <c r="AD15" s="107"/>
      <c r="AE15" s="107"/>
      <c r="AF15" s="108"/>
      <c r="AG15" s="108"/>
      <c r="AH15" s="108"/>
      <c r="AI15" s="108"/>
      <c r="AJ15" s="109"/>
      <c r="AK15" s="109"/>
      <c r="AL15" s="109"/>
      <c r="AM15" s="109"/>
      <c r="AN15" s="1"/>
      <c r="AO15" s="1" t="str">
        <f>"③ "&amp;ADDRESS(ROW(AO16),COLUMN(AO16),4)&amp;" ▼  Recette mère"</f>
        <v>③ AO16 ▼  Recette mère</v>
      </c>
      <c r="AP15" s="2370"/>
      <c r="AQ15" s="109"/>
      <c r="AR15" s="109"/>
      <c r="AS15" s="2167"/>
      <c r="AT15" s="2167"/>
      <c r="AU15" s="2167"/>
      <c r="AV15" s="2167"/>
      <c r="AW15" s="2167"/>
      <c r="AX15" s="2167"/>
      <c r="AY15" s="2167"/>
      <c r="AZ15" s="2167"/>
      <c r="BA15" s="2167"/>
      <c r="BB15" s="2167"/>
      <c r="BC15" s="2167"/>
      <c r="BD15" s="2333" t="s">
        <v>3616</v>
      </c>
      <c r="BE15" s="2203" t="s">
        <v>3617</v>
      </c>
      <c r="BF15" s="2203" t="s">
        <v>3618</v>
      </c>
      <c r="BG15" s="2203" t="s">
        <v>24</v>
      </c>
      <c r="BH15" s="2203" t="s">
        <v>3619</v>
      </c>
      <c r="BI15" s="2203" t="s">
        <v>3791</v>
      </c>
      <c r="BJ15" s="2514" t="s">
        <v>3792</v>
      </c>
      <c r="BK15" s="2515" t="s">
        <v>3817</v>
      </c>
      <c r="BL15" s="2293"/>
      <c r="BM15" s="72" t="str">
        <f t="shared" si="6"/>
        <v>A</v>
      </c>
      <c r="BN15" s="66" t="s">
        <v>50</v>
      </c>
      <c r="BO15" s="3"/>
      <c r="BP15" s="67"/>
      <c r="BQ15" s="43"/>
      <c r="BR15" s="43"/>
      <c r="BS15" s="43"/>
      <c r="BT15" s="43"/>
      <c r="BU15" s="43"/>
      <c r="BV15" s="43"/>
      <c r="BW15" s="68"/>
      <c r="BX15" s="3"/>
      <c r="BY15" s="2911" t="s">
        <v>24</v>
      </c>
      <c r="BZ15" s="97"/>
      <c r="CA15" s="97"/>
      <c r="CB15" s="97"/>
      <c r="CC15" s="97"/>
      <c r="CD15" s="97"/>
      <c r="CE15" s="97"/>
      <c r="CF15" s="97"/>
      <c r="CG15" s="4833"/>
      <c r="CH15" s="2927"/>
      <c r="CI15" s="4831"/>
      <c r="CJ15" s="4831"/>
      <c r="CK15" s="4831"/>
      <c r="CL15" s="4831"/>
      <c r="CM15" s="4831"/>
      <c r="CN15" s="4831"/>
      <c r="CO15" s="2925"/>
      <c r="CP15" s="3"/>
      <c r="CQ15" s="2600" t="str">
        <f>HYPERLINK("#"&amp;ADDRESS(ROW(AH28),COLUMN(AH28),4)," "&amp;AH28)</f>
        <v xml:space="preserve"> ④ AI28 Nom des recettes - le/la ► </v>
      </c>
      <c r="CR15" s="2398" t="s">
        <v>3864</v>
      </c>
      <c r="CS15" s="2384"/>
      <c r="CT15" s="2384"/>
      <c r="CU15" s="162"/>
      <c r="CV15" s="3"/>
      <c r="CW15" s="10">
        <v>1</v>
      </c>
    </row>
    <row r="16" spans="1:103" ht="21" customHeight="1">
      <c r="A16" s="3"/>
      <c r="B16" s="72" t="s">
        <v>24</v>
      </c>
      <c r="C16" s="2902" t="s">
        <v>3872</v>
      </c>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1" t="s">
        <v>3873</v>
      </c>
      <c r="AD16" s="2168"/>
      <c r="AE16" s="2168"/>
      <c r="AF16" s="2168"/>
      <c r="AG16" s="2168"/>
      <c r="AH16" s="2168"/>
      <c r="AI16" s="2168"/>
      <c r="AJ16" s="2169" t="str">
        <f>UPPER(LEFT(AD12,1))&amp;" "&amp;AD12&amp;" | "&amp;BH12&amp;"| "&amp;AD14&amp;" "&amp;AE14</f>
        <v xml:space="preserve">N NOM DE VOTRE RECETTE | cuisine-protéines-PORC| Auteur </v>
      </c>
      <c r="AK16" s="2170"/>
      <c r="AL16" s="2171" t="s">
        <v>53</v>
      </c>
      <c r="AM16" s="2172" t="s">
        <v>54</v>
      </c>
      <c r="AN16" s="2173" t="str">
        <f>IF(ISTEXT(AO16),"③Recette mère ►",AM16)</f>
        <v>③Recette mère ►</v>
      </c>
      <c r="AO16" s="2174" t="s">
        <v>3621</v>
      </c>
      <c r="AP16" s="2175"/>
      <c r="AQ16" s="2175"/>
      <c r="AR16" s="95"/>
      <c r="AS16" s="95"/>
      <c r="AT16" s="95"/>
      <c r="AU16" s="95"/>
      <c r="AV16" s="95"/>
      <c r="AW16" s="95"/>
      <c r="AX16" s="95"/>
      <c r="AY16" s="95"/>
      <c r="AZ16" s="95"/>
      <c r="BA16" s="95"/>
      <c r="BB16" s="95"/>
      <c r="BC16" s="95"/>
      <c r="BD16" s="51" t="s">
        <v>3816</v>
      </c>
      <c r="BE16" s="2204">
        <v>100</v>
      </c>
      <c r="BF16" s="2205">
        <v>107</v>
      </c>
      <c r="BG16" s="2204">
        <v>100</v>
      </c>
      <c r="BH16" s="2205">
        <v>100</v>
      </c>
      <c r="BI16" s="2204">
        <v>100</v>
      </c>
      <c r="BJ16" s="2516">
        <v>100</v>
      </c>
      <c r="BK16" s="2517">
        <f>SUM(BE16:BJ16)</f>
        <v>607</v>
      </c>
      <c r="BL16" s="2293"/>
      <c r="BM16" s="72" t="str">
        <f t="shared" si="6"/>
        <v>A</v>
      </c>
      <c r="BN16" s="66" t="s">
        <v>55</v>
      </c>
      <c r="BO16" s="3"/>
      <c r="BP16" s="67"/>
      <c r="BQ16" s="43"/>
      <c r="BR16" s="43"/>
      <c r="BS16" s="43"/>
      <c r="BT16" s="43"/>
      <c r="BU16" s="43"/>
      <c r="BV16" s="43"/>
      <c r="BW16" s="68"/>
      <c r="BX16" s="3"/>
      <c r="BY16" s="2911" t="s">
        <v>24</v>
      </c>
      <c r="BZ16" s="97"/>
      <c r="CA16" s="97"/>
      <c r="CB16" s="97"/>
      <c r="CC16" s="97"/>
      <c r="CD16" s="97"/>
      <c r="CE16" s="97"/>
      <c r="CF16" s="97"/>
      <c r="CG16" s="2928" t="s">
        <v>3890</v>
      </c>
      <c r="CH16" s="2927"/>
      <c r="CI16" s="4832" t="s">
        <v>4348</v>
      </c>
      <c r="CJ16" s="4832"/>
      <c r="CK16" s="4832"/>
      <c r="CL16" s="4832"/>
      <c r="CM16" s="4832"/>
      <c r="CN16" s="4832"/>
      <c r="CO16" s="2925"/>
      <c r="CP16" s="3"/>
      <c r="CQ16" s="2600" t="str">
        <f>HYPERLINK("#"&amp;ADDRESS(ROW(AE31),COLUMN(AE31),4), "  " &amp; AE31)</f>
        <v xml:space="preserve">  ❺ AE31 Denrées  ▼ </v>
      </c>
      <c r="CR16" s="2360" t="s">
        <v>3863</v>
      </c>
      <c r="CS16" s="2399"/>
      <c r="CT16" s="2400"/>
      <c r="CU16" s="162"/>
      <c r="CV16" s="3"/>
      <c r="CW16" s="10">
        <v>1</v>
      </c>
    </row>
    <row r="17" spans="1:101" ht="21" customHeight="1">
      <c r="A17" s="3"/>
      <c r="B17" s="72" t="s">
        <v>24</v>
      </c>
      <c r="C17" s="2984"/>
      <c r="D17" s="2984"/>
      <c r="E17" s="2984"/>
      <c r="F17" s="2984"/>
      <c r="G17" s="2984"/>
      <c r="H17" s="2984"/>
      <c r="I17" s="2984"/>
      <c r="J17" s="2984"/>
      <c r="K17" s="2984"/>
      <c r="L17" s="4746"/>
      <c r="M17" s="4761" t="s">
        <v>58</v>
      </c>
      <c r="N17" s="4761"/>
      <c r="O17" s="4761"/>
      <c r="P17" s="4761"/>
      <c r="Q17" s="4761"/>
      <c r="R17" s="4761"/>
      <c r="S17" s="4761"/>
      <c r="T17" s="4761"/>
      <c r="U17" s="4761"/>
      <c r="V17" s="4761"/>
      <c r="W17" s="4761"/>
      <c r="X17" s="4761"/>
      <c r="Y17" s="4761"/>
      <c r="Z17" s="4761"/>
      <c r="AA17" s="4761"/>
      <c r="AB17" s="4761"/>
      <c r="AC17" s="4761"/>
      <c r="AD17" s="4762"/>
      <c r="AE17" s="4762"/>
      <c r="AF17" s="4762"/>
      <c r="AG17" s="4762"/>
      <c r="AH17" s="4762"/>
      <c r="AI17" s="4762"/>
      <c r="AJ17" s="4762"/>
      <c r="AK17" s="4762"/>
      <c r="AL17" s="4762"/>
      <c r="AM17" s="4763" t="s">
        <v>4040</v>
      </c>
      <c r="AN17" s="4899">
        <f ca="1">NOW()</f>
        <v>46009.35330185185</v>
      </c>
      <c r="AO17" s="4899"/>
      <c r="AP17" s="4899"/>
      <c r="AQ17" s="4899"/>
      <c r="AR17" s="5021" t="str">
        <f>C12</f>
        <v>J’ai utilisé le point comme séparateur décimal.</v>
      </c>
      <c r="AS17" s="5021"/>
      <c r="AT17" s="5021"/>
      <c r="AU17" s="5021"/>
      <c r="AV17" s="5021"/>
      <c r="AW17" s="5021"/>
      <c r="AX17" s="5021"/>
      <c r="AY17" s="2176"/>
      <c r="AZ17" s="2176"/>
      <c r="BA17" s="2176"/>
      <c r="BB17" s="2176"/>
      <c r="BC17" s="2176"/>
      <c r="BD17" s="2352" t="s">
        <v>3818</v>
      </c>
      <c r="BE17" s="2206">
        <v>50</v>
      </c>
      <c r="BF17" s="2207">
        <v>80</v>
      </c>
      <c r="BG17" s="2206">
        <v>100</v>
      </c>
      <c r="BH17" s="2207">
        <v>120</v>
      </c>
      <c r="BI17" s="2206">
        <v>90</v>
      </c>
      <c r="BJ17" s="2518">
        <v>80</v>
      </c>
      <c r="BK17" s="2519"/>
      <c r="BL17" s="2293"/>
      <c r="BM17" s="72" t="str">
        <f t="shared" si="6"/>
        <v>A</v>
      </c>
      <c r="BN17" s="4861" t="s">
        <v>59</v>
      </c>
      <c r="BO17" s="3"/>
      <c r="BP17" s="67"/>
      <c r="BQ17" s="43"/>
      <c r="BR17" s="43"/>
      <c r="BS17" s="43"/>
      <c r="BT17" s="43"/>
      <c r="BU17" s="43"/>
      <c r="BV17" s="43"/>
      <c r="BW17" s="68"/>
      <c r="BX17" s="3"/>
      <c r="BY17" s="2911" t="s">
        <v>24</v>
      </c>
      <c r="BZ17" s="97"/>
      <c r="CA17" s="97"/>
      <c r="CB17" s="4834" t="str">
        <f>"❶ COLLEZ LE TEXTE BRUT  A DÉCOUPER  DANS CETTE COLONNE ▼ "&amp;SUBSTITUTE(ADDRESS(1,COLUMN(),4),"1","")</f>
        <v>❶ COLLEZ LE TEXTE BRUT  A DÉCOUPER  DANS CETTE COLONNE ▼ CB</v>
      </c>
      <c r="CC17" s="97"/>
      <c r="CD17" s="97"/>
      <c r="CE17" s="97"/>
      <c r="CF17" s="97"/>
      <c r="CG17" s="4835">
        <v>100</v>
      </c>
      <c r="CH17" s="2929"/>
      <c r="CI17" s="4832"/>
      <c r="CJ17" s="4832"/>
      <c r="CK17" s="4832"/>
      <c r="CL17" s="4832"/>
      <c r="CM17" s="4832"/>
      <c r="CN17" s="4832"/>
      <c r="CO17" s="2925"/>
      <c r="CP17" s="3"/>
      <c r="CQ17" s="2600" t="str">
        <f>HYPERLINK("#"&amp;ADDRESS(ROW(L30),COLUMN(L30),4), "⑥ colonne "&amp;SUBSTITUTE(ADDRESS(1,COLUMN(L30),4),"1","")&amp;" · ligne "&amp;ROW(L30))</f>
        <v>⑥ colonne L · ligne 30</v>
      </c>
      <c r="CR17" s="2399" t="s">
        <v>3862</v>
      </c>
      <c r="CS17" s="2399"/>
      <c r="CT17" s="2400"/>
      <c r="CU17" s="2401"/>
      <c r="CV17" s="3"/>
      <c r="CW17" s="10">
        <v>1</v>
      </c>
    </row>
    <row r="18" spans="1:101" ht="21" customHeight="1">
      <c r="A18" s="3"/>
      <c r="B18" s="72" t="s">
        <v>24</v>
      </c>
      <c r="C18" s="2984"/>
      <c r="D18" s="2984"/>
      <c r="E18" s="2984"/>
      <c r="F18" s="2984"/>
      <c r="G18" s="2984"/>
      <c r="H18" s="2984"/>
      <c r="I18" s="2984"/>
      <c r="J18" s="2984"/>
      <c r="K18" s="2984"/>
      <c r="L18" s="4845" t="s">
        <v>65</v>
      </c>
      <c r="M18" s="5030"/>
      <c r="N18" s="5030"/>
      <c r="O18" s="5030"/>
      <c r="P18" s="5030"/>
      <c r="Q18" s="5030"/>
      <c r="R18" s="5030"/>
      <c r="S18" s="5030"/>
      <c r="T18" s="5030"/>
      <c r="U18" s="5030"/>
      <c r="V18" s="5030"/>
      <c r="W18" s="5030"/>
      <c r="X18" s="5030"/>
      <c r="Y18" s="5030"/>
      <c r="Z18" s="5030"/>
      <c r="AA18" s="5030"/>
      <c r="AB18" s="5030"/>
      <c r="AC18" s="5030"/>
      <c r="AD18" s="5030"/>
      <c r="AE18" s="5031"/>
      <c r="AF18" s="4762"/>
      <c r="AG18" s="4762"/>
      <c r="AH18" s="2744"/>
      <c r="AI18" s="25"/>
      <c r="AJ18" s="25"/>
      <c r="AK18" s="25"/>
      <c r="AL18" s="25"/>
      <c r="AM18" s="25"/>
      <c r="AN18" s="25"/>
      <c r="AO18" s="25"/>
      <c r="AP18" s="25"/>
      <c r="AQ18" s="25"/>
      <c r="AR18" s="25"/>
      <c r="AS18" s="25"/>
      <c r="AT18" s="25"/>
      <c r="AU18" s="25"/>
      <c r="AV18" s="2176"/>
      <c r="AW18" s="2176"/>
      <c r="AX18" s="2176"/>
      <c r="AY18" s="2176"/>
      <c r="AZ18" s="2176"/>
      <c r="BA18" s="2176"/>
      <c r="BB18" s="2176"/>
      <c r="BC18" s="2176"/>
      <c r="BD18" s="2334" t="s">
        <v>3906</v>
      </c>
      <c r="BE18" s="2436">
        <f t="shared" ref="BE18:BJ18" si="7">(BE17*BE16)/1000</f>
        <v>5</v>
      </c>
      <c r="BF18" s="2436">
        <f t="shared" si="7"/>
        <v>8.56</v>
      </c>
      <c r="BG18" s="2436">
        <f t="shared" si="7"/>
        <v>10</v>
      </c>
      <c r="BH18" s="2436">
        <f t="shared" si="7"/>
        <v>12</v>
      </c>
      <c r="BI18" s="2436">
        <f t="shared" si="7"/>
        <v>9</v>
      </c>
      <c r="BJ18" s="2520">
        <f t="shared" si="7"/>
        <v>8</v>
      </c>
      <c r="BK18" s="2521">
        <f>SUM(BE18:BJ18)</f>
        <v>52.56</v>
      </c>
      <c r="BL18" s="2293"/>
      <c r="BM18" s="72" t="str">
        <f t="shared" si="6"/>
        <v>A</v>
      </c>
      <c r="BN18" s="4861"/>
      <c r="BO18" s="3"/>
      <c r="BP18" s="67"/>
      <c r="BQ18" s="43"/>
      <c r="BR18" s="43"/>
      <c r="BS18" s="43"/>
      <c r="BT18" s="43"/>
      <c r="BU18" s="43"/>
      <c r="BV18" s="43"/>
      <c r="BW18" s="68"/>
      <c r="BX18" s="3"/>
      <c r="BY18" s="2911" t="s">
        <v>24</v>
      </c>
      <c r="BZ18" s="97"/>
      <c r="CA18" s="97"/>
      <c r="CB18" s="4834"/>
      <c r="CC18" s="97"/>
      <c r="CD18" s="97"/>
      <c r="CE18" s="97"/>
      <c r="CF18" s="97"/>
      <c r="CG18" s="4835"/>
      <c r="CH18" s="2929"/>
      <c r="CI18" s="4832"/>
      <c r="CJ18" s="4832"/>
      <c r="CK18" s="4832"/>
      <c r="CL18" s="4832"/>
      <c r="CM18" s="4832"/>
      <c r="CN18" s="4832"/>
      <c r="CO18" s="2925"/>
      <c r="CP18" s="3"/>
      <c r="CQ18" s="2599" t="str">
        <f>HYPERLINK("#"&amp;ADDRESS(ROW(M30),COLUMN(M30),4), "⑦ colonne "&amp;SUBSTITUTE(ADDRESS(1,COLUMN(M30),4),"1","")&amp;" · ligne "&amp;ROW(M30))</f>
        <v>⑦ colonne M · ligne 30</v>
      </c>
      <c r="CR18" s="2402" t="s">
        <v>3861</v>
      </c>
      <c r="CS18" s="2399"/>
      <c r="CT18" s="2400"/>
      <c r="CU18" s="2401"/>
      <c r="CV18" s="3"/>
      <c r="CW18" s="10">
        <v>1</v>
      </c>
    </row>
    <row r="19" spans="1:101" ht="21" customHeight="1">
      <c r="A19" s="3"/>
      <c r="B19" s="72" t="s">
        <v>24</v>
      </c>
      <c r="C19" s="2984"/>
      <c r="D19" s="2984"/>
      <c r="E19" s="2984"/>
      <c r="F19" s="2984"/>
      <c r="G19" s="2984" t="s">
        <v>3907</v>
      </c>
      <c r="H19" s="2984"/>
      <c r="I19" s="2984"/>
      <c r="J19" s="2984"/>
      <c r="K19" s="2984"/>
      <c r="L19" s="4846"/>
      <c r="M19" s="4850"/>
      <c r="N19" s="4850"/>
      <c r="O19" s="4850"/>
      <c r="P19" s="4850"/>
      <c r="Q19" s="4850"/>
      <c r="R19" s="4850"/>
      <c r="S19" s="4850"/>
      <c r="T19" s="4850"/>
      <c r="U19" s="4850"/>
      <c r="V19" s="4850"/>
      <c r="W19" s="4850"/>
      <c r="X19" s="4850"/>
      <c r="Y19" s="4850"/>
      <c r="Z19" s="4850"/>
      <c r="AA19" s="4850"/>
      <c r="AB19" s="4850"/>
      <c r="AC19" s="4850"/>
      <c r="AD19" s="4850"/>
      <c r="AE19" s="5032"/>
      <c r="AF19" s="2744"/>
      <c r="AG19" s="2744"/>
      <c r="AH19" s="2744"/>
      <c r="AI19" s="2512"/>
      <c r="AJ19" s="25"/>
      <c r="AK19" s="25"/>
      <c r="AL19" s="25"/>
      <c r="AM19" s="25"/>
      <c r="AN19" s="25"/>
      <c r="AO19" s="25"/>
      <c r="AP19" s="25"/>
      <c r="AQ19" s="25"/>
      <c r="AR19" s="25"/>
      <c r="AS19" s="25"/>
      <c r="AT19" s="25"/>
      <c r="AU19" s="25"/>
      <c r="AV19" s="25"/>
      <c r="AW19" s="25"/>
      <c r="AX19" s="25"/>
      <c r="AY19" s="25"/>
      <c r="AZ19" s="25"/>
      <c r="BA19" s="25"/>
      <c r="BD19" s="2352" t="s">
        <v>3918</v>
      </c>
      <c r="BE19" s="2522">
        <v>1</v>
      </c>
      <c r="BF19" s="2522">
        <v>1.3</v>
      </c>
      <c r="BG19" s="2522">
        <v>2</v>
      </c>
      <c r="BH19" s="2522">
        <v>2.5</v>
      </c>
      <c r="BI19" s="2522">
        <v>1.5</v>
      </c>
      <c r="BJ19" s="2523">
        <v>1</v>
      </c>
      <c r="BK19" s="2408"/>
      <c r="BL19" s="2293"/>
      <c r="BM19" s="72" t="str">
        <f t="shared" si="6"/>
        <v>A</v>
      </c>
      <c r="BN19" s="4861"/>
      <c r="BO19" s="3"/>
      <c r="BP19" s="67"/>
      <c r="BQ19" s="43"/>
      <c r="BR19" s="43"/>
      <c r="BS19" s="43"/>
      <c r="BT19" s="43"/>
      <c r="BU19" s="43"/>
      <c r="BV19" s="43"/>
      <c r="BW19" s="68"/>
      <c r="BX19" s="3"/>
      <c r="BY19" s="2911" t="s">
        <v>24</v>
      </c>
      <c r="BZ19" s="97"/>
      <c r="CA19" s="97"/>
      <c r="CB19" s="2930" t="s">
        <v>4349</v>
      </c>
      <c r="CC19" s="97"/>
      <c r="CD19" s="97"/>
      <c r="CE19" s="97"/>
      <c r="CF19" s="97"/>
      <c r="CH19" s="25"/>
      <c r="CI19" s="25"/>
      <c r="CJ19" s="25"/>
      <c r="CK19" s="25"/>
      <c r="CL19" s="25"/>
      <c r="CM19" s="25"/>
      <c r="CN19" s="2924"/>
      <c r="CO19" s="2925"/>
      <c r="CP19" s="3"/>
      <c r="CQ19" s="2601" t="str">
        <f>HYPERLINK("#"&amp;ADDRESS(ROW(N30),COLUMN(N30),4), "⑧ colonne "&amp;SUBSTITUTE(ADDRESS(1,COLUMN(N30),4),"1","")&amp;" · ligne "&amp;ROW(N30))</f>
        <v>⑧ colonne N · ligne 30</v>
      </c>
      <c r="CR19" s="2403" t="s">
        <v>3860</v>
      </c>
      <c r="CS19" s="2399"/>
      <c r="CT19" s="2400"/>
      <c r="CU19" s="2401"/>
      <c r="CV19" s="3"/>
      <c r="CW19" s="10">
        <v>1</v>
      </c>
    </row>
    <row r="20" spans="1:101" ht="21" customHeight="1">
      <c r="A20" s="3"/>
      <c r="B20" s="72" t="s">
        <v>24</v>
      </c>
      <c r="C20" s="2984"/>
      <c r="D20" s="2984"/>
      <c r="E20" s="2984"/>
      <c r="F20" s="2984"/>
      <c r="G20" s="2984" t="s">
        <v>3908</v>
      </c>
      <c r="H20" s="2984"/>
      <c r="I20" s="2984"/>
      <c r="J20" s="2984"/>
      <c r="K20" s="2984"/>
      <c r="L20" s="4846"/>
      <c r="M20" s="4850"/>
      <c r="N20" s="4850"/>
      <c r="O20" s="4850"/>
      <c r="P20" s="4850"/>
      <c r="Q20" s="4850"/>
      <c r="R20" s="4850"/>
      <c r="S20" s="4850"/>
      <c r="T20" s="4850"/>
      <c r="U20" s="4850"/>
      <c r="V20" s="4850"/>
      <c r="W20" s="4850"/>
      <c r="X20" s="4850"/>
      <c r="Y20" s="4850"/>
      <c r="Z20" s="4850"/>
      <c r="AA20" s="4850"/>
      <c r="AB20" s="4850"/>
      <c r="AC20" s="4850"/>
      <c r="AD20" s="4850"/>
      <c r="AE20" s="5032"/>
      <c r="AF20" s="2744"/>
      <c r="AG20" s="2744"/>
      <c r="AH20" s="4765" t="s">
        <v>3875</v>
      </c>
      <c r="AI20" s="4900" t="s">
        <v>3917</v>
      </c>
      <c r="AJ20" s="4901"/>
      <c r="AK20" s="4901"/>
      <c r="AL20" s="4901"/>
      <c r="AM20" s="4901"/>
      <c r="AN20" s="4901"/>
      <c r="AO20" s="4901"/>
      <c r="AP20" s="4901"/>
      <c r="AQ20" s="4901"/>
      <c r="AR20" s="4901"/>
      <c r="AS20" s="4901"/>
      <c r="AT20" s="4901"/>
      <c r="AU20" s="4901"/>
      <c r="AV20" s="4901"/>
      <c r="AW20" s="4901"/>
      <c r="AX20" s="4901"/>
      <c r="AY20" s="4901"/>
      <c r="AZ20" s="4901"/>
      <c r="BA20" s="4901"/>
      <c r="BB20" s="2490"/>
      <c r="BC20" s="2490"/>
      <c r="BD20" s="2334" t="s">
        <v>3919</v>
      </c>
      <c r="BE20" s="2524">
        <f>IF(BE19*BE16=INT(BE19*BE16),INT(BE19*BE16),ROUND(BE19*BE16,2))</f>
        <v>100</v>
      </c>
      <c r="BF20" s="2524">
        <f>IF(BF19*BF16=INT(BF19*BF16),INT(BF19*BF16),ROUND(BF19*BF16,2))</f>
        <v>139.1</v>
      </c>
      <c r="BG20" s="2524">
        <f t="shared" ref="BG20:BJ20" si="8">IF(BG19*BG16=INT(BG19*BG16),INT(BG19*BG16),ROUND(BG19*BG16,2))</f>
        <v>200</v>
      </c>
      <c r="BH20" s="2524">
        <f t="shared" si="8"/>
        <v>250</v>
      </c>
      <c r="BI20" s="2524">
        <f t="shared" si="8"/>
        <v>150</v>
      </c>
      <c r="BJ20" s="2525">
        <f t="shared" si="8"/>
        <v>100</v>
      </c>
      <c r="BK20" s="2526">
        <f>ROUNDUP(SUM(BE20:BJ20),0)</f>
        <v>940</v>
      </c>
      <c r="BL20" s="2293"/>
      <c r="BM20" s="72" t="str">
        <f t="shared" si="6"/>
        <v>A</v>
      </c>
      <c r="BN20" s="4861"/>
      <c r="BO20" s="3"/>
      <c r="BP20" s="67"/>
      <c r="BQ20" s="43"/>
      <c r="BR20" s="43"/>
      <c r="BS20" s="43"/>
      <c r="BT20" s="43"/>
      <c r="BU20" s="43"/>
      <c r="BV20" s="43"/>
      <c r="BW20" s="68"/>
      <c r="BX20" s="3"/>
      <c r="BY20" s="2911" t="s">
        <v>24</v>
      </c>
      <c r="BZ20" s="97"/>
      <c r="CA20" s="97"/>
      <c r="CB20" s="4840" t="s">
        <v>4350</v>
      </c>
      <c r="CC20" s="97"/>
      <c r="CD20" s="97"/>
      <c r="CE20" s="97"/>
      <c r="CF20" s="97"/>
      <c r="CG20" s="4836" t="s">
        <v>4351</v>
      </c>
      <c r="CH20" s="97"/>
      <c r="CI20" s="4837" t="s">
        <v>4352</v>
      </c>
      <c r="CJ20" s="4837"/>
      <c r="CK20" s="4837"/>
      <c r="CL20" s="2931"/>
      <c r="CM20" s="2931"/>
      <c r="CN20" s="2924"/>
      <c r="CO20" s="2925"/>
      <c r="CP20" s="3"/>
      <c r="CQ20" s="2601" t="str">
        <f>HYPERLINK("#"&amp;ADDRESS(ROW(AD89),COLUMN(AD89),4)&amp;":"&amp;ADDRESS(ROW(BK91),COLUMN(BK91),4), " choisir dans le tableau "&amp;ADDRESS(ROW(AD89),COLUMN(AD89),4)&amp;" à "&amp;ADDRESS(ROW(BK91),COLUMN(BK91),4))</f>
        <v xml:space="preserve"> choisir dans le tableau AD89 à BK91</v>
      </c>
      <c r="CR20" s="2404" t="s">
        <v>3856</v>
      </c>
      <c r="CS20" s="2348"/>
      <c r="CT20" s="2400"/>
      <c r="CU20" s="2385"/>
      <c r="CV20" s="3"/>
      <c r="CW20" s="10">
        <v>1</v>
      </c>
    </row>
    <row r="21" spans="1:101" ht="21" customHeight="1">
      <c r="A21" s="3"/>
      <c r="B21" s="72" t="s">
        <v>24</v>
      </c>
      <c r="C21" s="2984"/>
      <c r="D21" s="2984"/>
      <c r="E21" s="2984"/>
      <c r="F21" s="2984"/>
      <c r="G21" s="2984" t="s">
        <v>4049</v>
      </c>
      <c r="H21" s="2984"/>
      <c r="I21" s="2984"/>
      <c r="J21" s="2984"/>
      <c r="K21" s="2984"/>
      <c r="L21" s="4846"/>
      <c r="M21" s="4850"/>
      <c r="N21" s="4850"/>
      <c r="O21" s="4850"/>
      <c r="P21" s="4850"/>
      <c r="Q21" s="4850"/>
      <c r="R21" s="4850"/>
      <c r="S21" s="4850"/>
      <c r="T21" s="4850"/>
      <c r="U21" s="4850"/>
      <c r="V21" s="4850"/>
      <c r="W21" s="4850"/>
      <c r="X21" s="4850"/>
      <c r="Y21" s="4850"/>
      <c r="Z21" s="4850"/>
      <c r="AA21" s="4850"/>
      <c r="AB21" s="4850"/>
      <c r="AC21" s="4850"/>
      <c r="AD21" s="4850"/>
      <c r="AE21" s="5032"/>
      <c r="AF21" s="2489"/>
      <c r="AG21" s="2489"/>
      <c r="AH21" s="2489" t="str">
        <f>ADDRESS(ROW(AI24),COLUMN(AI24),4) &amp; " Quantité ?  "&amp;" "&amp;ADDRESS(ROW(AJ24),COLUMN(AJ24),4) &amp; " Unités  "&amp;" "&amp;ADDRESS(ROW(AK24),COLUMN(AK24),4) &amp; " Quoi?  "</f>
        <v xml:space="preserve">AI24 Quantité ?   AJ24 Unités   AK24 Quoi?  </v>
      </c>
      <c r="AI21" s="2616" t="s">
        <v>3727</v>
      </c>
      <c r="AJ21" s="2488" t="s">
        <v>4053</v>
      </c>
      <c r="AK21" s="2490"/>
      <c r="AL21" s="2490"/>
      <c r="AM21" s="2616" t="s">
        <v>3727</v>
      </c>
      <c r="AN21" s="2488" t="s">
        <v>4053</v>
      </c>
      <c r="AO21" s="2490"/>
      <c r="AP21" s="2490"/>
      <c r="AQ21" s="2616" t="s">
        <v>3727</v>
      </c>
      <c r="AR21" s="2488" t="s">
        <v>4053</v>
      </c>
      <c r="AS21" s="2490"/>
      <c r="AT21" s="2490"/>
      <c r="AU21" s="2616" t="s">
        <v>3727</v>
      </c>
      <c r="AV21" s="2488" t="s">
        <v>4052</v>
      </c>
      <c r="AW21" s="2490"/>
      <c r="AX21" s="2490"/>
      <c r="AY21" s="2616" t="s">
        <v>3727</v>
      </c>
      <c r="AZ21" s="2488" t="s">
        <v>4053</v>
      </c>
      <c r="BA21" s="2490"/>
      <c r="BB21" s="2490"/>
      <c r="BC21" s="2616" t="s">
        <v>3727</v>
      </c>
      <c r="BD21" s="2488" t="s">
        <v>4053</v>
      </c>
      <c r="BE21" s="25"/>
      <c r="BF21" s="25"/>
      <c r="BG21" s="2528" t="s">
        <v>3915</v>
      </c>
      <c r="BH21" s="5020">
        <f>IFERROR(AI22,0)+IFERROR(AM22,0)+IFERROR(AQ22,0)+IFERROR(AU22,0)+IFERROR(AY22,0)+IFERROR(BC22,0)</f>
        <v>1020</v>
      </c>
      <c r="BI21" s="5020"/>
      <c r="BJ21" s="2444"/>
      <c r="BK21" s="2527">
        <f>SUM(BE20:BJ20)</f>
        <v>939.1</v>
      </c>
      <c r="BL21" s="2293"/>
      <c r="BM21" s="72" t="str">
        <f t="shared" si="6"/>
        <v>A</v>
      </c>
      <c r="BN21" s="5">
        <v>1</v>
      </c>
      <c r="BO21" s="3"/>
      <c r="BP21" s="67"/>
      <c r="BQ21" s="43"/>
      <c r="BR21" s="43"/>
      <c r="BS21" s="43"/>
      <c r="BT21" s="43"/>
      <c r="BU21" s="43"/>
      <c r="BV21" s="43"/>
      <c r="BW21" s="68"/>
      <c r="BX21" s="3"/>
      <c r="BY21" s="2911" t="s">
        <v>24</v>
      </c>
      <c r="BZ21" s="97"/>
      <c r="CA21" s="97"/>
      <c r="CB21" s="4840"/>
      <c r="CC21" s="97"/>
      <c r="CD21" s="97"/>
      <c r="CE21" s="97"/>
      <c r="CF21" s="97"/>
      <c r="CG21" s="4836"/>
      <c r="CH21" s="97"/>
      <c r="CI21" s="4837"/>
      <c r="CJ21" s="4837"/>
      <c r="CK21" s="4837"/>
      <c r="CL21" s="2931"/>
      <c r="CM21" s="2931"/>
      <c r="CN21" s="2924"/>
      <c r="CO21" s="2925"/>
      <c r="CP21" s="3"/>
      <c r="CQ21" s="2600" t="str">
        <f>HYPERLINK("#"&amp;ADDRESS(ROW(AH31),COLUMN(AH31),4)," "&amp;AH31)</f>
        <v xml:space="preserve"> ❾ AH31 Saisissez vos prix  ▼ </v>
      </c>
      <c r="CR21" s="2348" t="s">
        <v>3859</v>
      </c>
      <c r="CS21" s="2384"/>
      <c r="CT21" s="2362">
        <v>1</v>
      </c>
      <c r="CU21" s="2405"/>
      <c r="CV21" s="3"/>
      <c r="CW21" s="10">
        <v>1</v>
      </c>
    </row>
    <row r="22" spans="1:101" ht="21" customHeight="1">
      <c r="A22" s="3"/>
      <c r="B22" s="72" t="s">
        <v>24</v>
      </c>
      <c r="C22" s="2984"/>
      <c r="D22" s="2984"/>
      <c r="E22" s="2984"/>
      <c r="F22" s="2984"/>
      <c r="G22" s="2984" t="s">
        <v>3909</v>
      </c>
      <c r="H22" s="2984"/>
      <c r="I22" s="2984"/>
      <c r="J22" s="2984"/>
      <c r="K22" s="2984"/>
      <c r="L22" s="4847"/>
      <c r="M22" s="5033"/>
      <c r="N22" s="5033"/>
      <c r="O22" s="5033"/>
      <c r="P22" s="5033"/>
      <c r="Q22" s="5033"/>
      <c r="R22" s="5033"/>
      <c r="S22" s="5033"/>
      <c r="T22" s="5033"/>
      <c r="U22" s="5033"/>
      <c r="V22" s="5033"/>
      <c r="W22" s="5033"/>
      <c r="X22" s="5033"/>
      <c r="Y22" s="5033"/>
      <c r="Z22" s="5033"/>
      <c r="AA22" s="5033"/>
      <c r="AB22" s="5033"/>
      <c r="AC22" s="5033"/>
      <c r="AD22" s="5033"/>
      <c r="AE22" s="5034"/>
      <c r="AF22" s="1"/>
      <c r="AG22" s="1"/>
      <c r="AH22" s="2501" t="str">
        <f>"⓬ "&amp; ADDRESS(ROW(AI22),COLUMN(AI22),4)&amp;"  Quelles quantités ► "</f>
        <v xml:space="preserve">⓬ AI22  Quelles quantités ► </v>
      </c>
      <c r="AI22" s="2607">
        <v>10</v>
      </c>
      <c r="AJ22" s="2503" t="str">
        <f>AJ24</f>
        <v>kg</v>
      </c>
      <c r="AK22" s="2609" t="str">
        <f>AK24</f>
        <v>haricots</v>
      </c>
      <c r="AL22" s="2610"/>
      <c r="AM22" s="2607">
        <v>10</v>
      </c>
      <c r="AN22" s="2503" t="str">
        <f>AN24</f>
        <v>kg</v>
      </c>
      <c r="AO22" s="2609" t="str">
        <f>AO24</f>
        <v>echine épaule ou travers de porc</v>
      </c>
      <c r="AP22" s="2610"/>
      <c r="AQ22" s="2613">
        <v>250</v>
      </c>
      <c r="AR22" s="2503" t="str">
        <f>AR24</f>
        <v>couverts</v>
      </c>
      <c r="AS22" s="2609">
        <f>AS24</f>
        <v>0</v>
      </c>
      <c r="AT22" s="2610"/>
      <c r="AU22" s="2613">
        <v>250</v>
      </c>
      <c r="AV22" s="2503" t="str">
        <f>AV24</f>
        <v>couverts</v>
      </c>
      <c r="AW22" s="2609">
        <f>AW24</f>
        <v>0</v>
      </c>
      <c r="AX22" s="2610"/>
      <c r="AY22" s="2613">
        <v>250</v>
      </c>
      <c r="AZ22" s="2503" t="str">
        <f>AZ24</f>
        <v>couverts</v>
      </c>
      <c r="BA22" s="2609">
        <f>BA24</f>
        <v>0</v>
      </c>
      <c r="BB22" s="2610"/>
      <c r="BC22" s="2613">
        <v>250</v>
      </c>
      <c r="BD22" s="2503" t="str">
        <f>BD24</f>
        <v>couverts</v>
      </c>
      <c r="BE22" s="2609">
        <f>BE24</f>
        <v>0</v>
      </c>
      <c r="BF22" s="2610"/>
      <c r="BG22" s="2643" t="str">
        <f>AK22</f>
        <v>haricots</v>
      </c>
      <c r="BH22" s="2648">
        <f>AI22</f>
        <v>10</v>
      </c>
      <c r="BI22" s="2625" t="str">
        <f>AJ22</f>
        <v>kg</v>
      </c>
      <c r="BJ22" s="2626"/>
      <c r="BK22" s="2635" t="s">
        <v>3730</v>
      </c>
      <c r="BL22" s="2293"/>
      <c r="BM22" s="72" t="str">
        <f t="shared" si="6"/>
        <v>A</v>
      </c>
      <c r="BN22" s="5"/>
      <c r="BO22" s="3"/>
      <c r="BP22" s="67"/>
      <c r="BQ22" s="43"/>
      <c r="BR22" s="43"/>
      <c r="BS22" s="43"/>
      <c r="BT22" s="43"/>
      <c r="BU22" s="43"/>
      <c r="BV22" s="43"/>
      <c r="BW22" s="68"/>
      <c r="BX22" s="3"/>
      <c r="BY22" s="2911" t="s">
        <v>24</v>
      </c>
      <c r="BZ22" s="2551"/>
      <c r="CA22" s="2551"/>
      <c r="CB22" s="2932" t="s">
        <v>4353</v>
      </c>
      <c r="CC22" s="97"/>
      <c r="CD22" s="97"/>
      <c r="CE22" s="97"/>
      <c r="CF22" s="97"/>
      <c r="CG22" s="2932" t="s">
        <v>4354</v>
      </c>
      <c r="CH22" s="97"/>
      <c r="CI22" s="4837"/>
      <c r="CJ22" s="4837"/>
      <c r="CK22" s="4837"/>
      <c r="CL22" s="2933"/>
      <c r="CM22" s="2931"/>
      <c r="CN22" s="2924"/>
      <c r="CO22" s="2925"/>
      <c r="CP22" s="3"/>
      <c r="CQ22" s="2397"/>
      <c r="CR22" s="52"/>
      <c r="CS22" s="52"/>
      <c r="CT22" s="2406" t="s">
        <v>164</v>
      </c>
      <c r="CU22" s="162"/>
      <c r="CV22" s="3"/>
      <c r="CW22" s="10">
        <v>1</v>
      </c>
    </row>
    <row r="23" spans="1:101" ht="21" customHeight="1">
      <c r="A23" s="3"/>
      <c r="B23" s="72" t="s">
        <v>24</v>
      </c>
      <c r="C23" s="2984" t="s">
        <v>3855</v>
      </c>
      <c r="D23" s="2984"/>
      <c r="E23" s="2984"/>
      <c r="F23" s="2984"/>
      <c r="G23" s="2984"/>
      <c r="H23" s="2984"/>
      <c r="I23" s="2984"/>
      <c r="J23" s="2984"/>
      <c r="K23" s="2984"/>
      <c r="L23" s="4860" t="s">
        <v>85</v>
      </c>
      <c r="M23" s="5022"/>
      <c r="N23" s="5022"/>
      <c r="O23" s="5022"/>
      <c r="P23" s="5022"/>
      <c r="Q23" s="5022"/>
      <c r="R23" s="5022"/>
      <c r="S23" s="5022"/>
      <c r="T23" s="5022"/>
      <c r="U23" s="5022"/>
      <c r="V23" s="5022"/>
      <c r="W23" s="5022"/>
      <c r="X23" s="5022"/>
      <c r="Y23" s="5022"/>
      <c r="Z23" s="5022"/>
      <c r="AA23" s="5022"/>
      <c r="AB23" s="5022"/>
      <c r="AC23" s="5022"/>
      <c r="AD23" s="4742"/>
      <c r="AE23" s="4742"/>
      <c r="AF23" s="2429"/>
      <c r="AG23" s="2429"/>
      <c r="AH23" s="2502" t="s">
        <v>3916</v>
      </c>
      <c r="AI23" s="5023" t="s">
        <v>3730</v>
      </c>
      <c r="AJ23" s="5023"/>
      <c r="AK23" s="5023"/>
      <c r="AL23" s="246">
        <f>IFERROR(AI22/AI24,0)</f>
        <v>10</v>
      </c>
      <c r="AM23" s="5024" t="s">
        <v>3731</v>
      </c>
      <c r="AN23" s="5025"/>
      <c r="AO23" s="5025"/>
      <c r="AP23" s="2306">
        <f>IFERROR(AM22/AM24,0)</f>
        <v>2.5</v>
      </c>
      <c r="AQ23" s="5026" t="s">
        <v>3732</v>
      </c>
      <c r="AR23" s="5026"/>
      <c r="AS23" s="5026"/>
      <c r="AT23" s="2311">
        <f>IFERROR(AQ22/AQ24,0)</f>
        <v>2.5</v>
      </c>
      <c r="AU23" s="5027" t="s">
        <v>3733</v>
      </c>
      <c r="AV23" s="5027"/>
      <c r="AW23" s="5027"/>
      <c r="AX23" s="2247">
        <f>IFERROR(AU22/AU24,0)</f>
        <v>2.5</v>
      </c>
      <c r="AY23" s="5028" t="s">
        <v>3734</v>
      </c>
      <c r="AZ23" s="5029"/>
      <c r="BA23" s="5029"/>
      <c r="BB23" s="2510">
        <f>IFERROR(AY22/AY24,0)</f>
        <v>2.5</v>
      </c>
      <c r="BC23" s="5035" t="s">
        <v>3735</v>
      </c>
      <c r="BD23" s="5035"/>
      <c r="BE23" s="5035"/>
      <c r="BF23" s="2313">
        <f>IFERROR(BC22/BC24,0)</f>
        <v>2.5</v>
      </c>
      <c r="BG23" s="2644" t="str">
        <f>AO22</f>
        <v>echine épaule ou travers de porc</v>
      </c>
      <c r="BH23" s="2649">
        <f>AM22</f>
        <v>10</v>
      </c>
      <c r="BI23" s="2627" t="str">
        <f>AN22</f>
        <v>kg</v>
      </c>
      <c r="BJ23" s="2628"/>
      <c r="BK23" s="2636" t="s">
        <v>3731</v>
      </c>
      <c r="BL23" s="2293"/>
      <c r="BM23" s="72" t="str">
        <f t="shared" si="6"/>
        <v>A</v>
      </c>
      <c r="BN23" s="5"/>
      <c r="BO23" s="3"/>
      <c r="BP23" s="4855" t="s">
        <v>88</v>
      </c>
      <c r="BQ23" s="158" t="s">
        <v>89</v>
      </c>
      <c r="BR23" s="159"/>
      <c r="BS23" s="160"/>
      <c r="BT23" s="160"/>
      <c r="BU23" s="160"/>
      <c r="BV23" s="160"/>
      <c r="BW23" s="161"/>
      <c r="BX23" s="3"/>
      <c r="BY23" s="2911" t="s">
        <v>24</v>
      </c>
      <c r="BZ23" s="2551"/>
      <c r="CA23" s="2551"/>
      <c r="CB23" s="2934"/>
      <c r="CC23" s="97"/>
      <c r="CD23" s="97"/>
      <c r="CE23" s="97"/>
      <c r="CF23" s="97"/>
      <c r="CG23" s="2924"/>
      <c r="CH23" s="97"/>
      <c r="CI23" s="4837"/>
      <c r="CJ23" s="4837"/>
      <c r="CK23" s="4837"/>
      <c r="CL23" s="2933"/>
      <c r="CM23" s="2931"/>
      <c r="CN23" s="2924"/>
      <c r="CO23" s="2925"/>
      <c r="CP23" s="3"/>
      <c r="CQ23" s="2600" t="str">
        <f>HYPERLINK("#"&amp;ADDRESS(ROW(L24),COLUMN(L24),4)," "&amp;L24)</f>
        <v xml:space="preserve"> ❿ L24 ▼ Auteur recette prévue pour : </v>
      </c>
      <c r="CR23" s="2348" t="s">
        <v>3858</v>
      </c>
      <c r="CS23" s="2384"/>
      <c r="CT23" s="2384"/>
      <c r="CU23" s="2385"/>
      <c r="CV23" s="3"/>
      <c r="CW23" s="10">
        <v>1</v>
      </c>
    </row>
    <row r="24" spans="1:101" ht="21" customHeight="1">
      <c r="A24" s="3"/>
      <c r="B24" s="72" t="s">
        <v>24</v>
      </c>
      <c r="C24" s="2984" t="s">
        <v>3910</v>
      </c>
      <c r="D24" s="2984"/>
      <c r="E24" s="2984"/>
      <c r="F24" s="2984"/>
      <c r="G24" s="2984"/>
      <c r="H24" s="2984"/>
      <c r="I24" s="2984"/>
      <c r="J24" s="2984"/>
      <c r="K24" s="2984"/>
      <c r="L24" s="2536" t="str">
        <f>"❿ "&amp; ADDRESS(ROW(),COLUMN(),4)&amp;" ▼ Auteur recette prévue pour : "</f>
        <v xml:space="preserve">❿ L24 ▼ Auteur recette prévue pour : </v>
      </c>
      <c r="M24" s="2530"/>
      <c r="N24" s="2530"/>
      <c r="O24" s="2531" t="s">
        <v>3920</v>
      </c>
      <c r="P24" s="2531"/>
      <c r="Q24" s="2531"/>
      <c r="R24" s="2532" t="s">
        <v>3920</v>
      </c>
      <c r="S24" s="2532"/>
      <c r="T24" s="2532"/>
      <c r="U24" s="2533" t="s">
        <v>3920</v>
      </c>
      <c r="V24" s="2533"/>
      <c r="W24" s="2533"/>
      <c r="X24" s="2534" t="s">
        <v>3920</v>
      </c>
      <c r="Y24" s="2534"/>
      <c r="Z24" s="2534"/>
      <c r="AA24" s="2535" t="s">
        <v>3920</v>
      </c>
      <c r="AB24" s="2535"/>
      <c r="AC24" s="2535"/>
      <c r="AD24" s="4742"/>
      <c r="AE24" s="4742"/>
      <c r="AF24" s="1"/>
      <c r="AG24" s="2369"/>
      <c r="AH24" s="2369" t="str">
        <f>"⓫ "&amp; ADDRESS(ROW(AI24),COLUMN(AI24),4)&amp;"  vos références ► "</f>
        <v xml:space="preserve">⓫ AI24  vos références ► </v>
      </c>
      <c r="AI24" s="2608">
        <v>1</v>
      </c>
      <c r="AJ24" s="2611" t="s">
        <v>418</v>
      </c>
      <c r="AK24" s="2309" t="s">
        <v>3654</v>
      </c>
      <c r="AL24" s="2305"/>
      <c r="AM24" s="2608">
        <v>4</v>
      </c>
      <c r="AN24" s="2611" t="s">
        <v>418</v>
      </c>
      <c r="AO24" s="2309" t="s">
        <v>3666</v>
      </c>
      <c r="AP24" s="2305"/>
      <c r="AQ24" s="2612">
        <v>100</v>
      </c>
      <c r="AR24" s="2611" t="s">
        <v>3836</v>
      </c>
      <c r="AS24" s="2309"/>
      <c r="AT24" s="2305"/>
      <c r="AU24" s="2612">
        <v>100</v>
      </c>
      <c r="AV24" s="2611" t="s">
        <v>3836</v>
      </c>
      <c r="AW24" s="2309"/>
      <c r="AX24" s="2305"/>
      <c r="AY24" s="2612">
        <v>100</v>
      </c>
      <c r="AZ24" s="2611" t="s">
        <v>3836</v>
      </c>
      <c r="BA24" s="2309"/>
      <c r="BB24" s="2305"/>
      <c r="BC24" s="2612">
        <v>100</v>
      </c>
      <c r="BD24" s="2611" t="s">
        <v>3836</v>
      </c>
      <c r="BE24" s="2309"/>
      <c r="BF24" s="2305"/>
      <c r="BG24" s="2645">
        <f>AS22</f>
        <v>0</v>
      </c>
      <c r="BH24" s="2650">
        <f>AQ22</f>
        <v>250</v>
      </c>
      <c r="BI24" s="2629" t="str">
        <f>AR22</f>
        <v>couverts</v>
      </c>
      <c r="BJ24" s="2630"/>
      <c r="BK24" s="2637" t="s">
        <v>3732</v>
      </c>
      <c r="BL24" s="2293"/>
      <c r="BM24" s="72" t="str">
        <f t="shared" si="6"/>
        <v>A</v>
      </c>
      <c r="BN24" s="5"/>
      <c r="BO24" s="3"/>
      <c r="BP24" s="4856"/>
      <c r="BQ24" s="166" t="s">
        <v>114</v>
      </c>
      <c r="BR24" s="167"/>
      <c r="BS24" s="167"/>
      <c r="BT24" s="167"/>
      <c r="BU24" s="167"/>
      <c r="BV24" s="167"/>
      <c r="BW24" s="168"/>
      <c r="BX24" s="3"/>
      <c r="BY24" s="2911" t="s">
        <v>24</v>
      </c>
      <c r="BZ24" s="2551"/>
      <c r="CA24" s="2551"/>
      <c r="CB24" s="2934"/>
      <c r="CC24" s="97"/>
      <c r="CD24" s="97"/>
      <c r="CE24" s="97"/>
      <c r="CF24" s="97"/>
      <c r="CG24" s="4838" t="s">
        <v>4355</v>
      </c>
      <c r="CH24" s="97"/>
      <c r="CI24" s="97"/>
      <c r="CJ24" s="2931"/>
      <c r="CK24" s="2933"/>
      <c r="CL24" s="2933"/>
      <c r="CM24" s="2931"/>
      <c r="CN24" s="2924"/>
      <c r="CO24" s="2925"/>
      <c r="CP24" s="3"/>
      <c r="CQ24" s="134"/>
      <c r="CR24" s="2282">
        <v>6</v>
      </c>
      <c r="CS24" s="2281" t="s">
        <v>3836</v>
      </c>
      <c r="CT24" s="25"/>
      <c r="CU24" s="162"/>
      <c r="CV24" s="3"/>
      <c r="CW24" s="10">
        <v>1</v>
      </c>
    </row>
    <row r="25" spans="1:101" ht="21" customHeight="1">
      <c r="A25" s="3"/>
      <c r="B25" s="72" t="s">
        <v>24</v>
      </c>
      <c r="C25" s="2984" t="s">
        <v>3911</v>
      </c>
      <c r="D25" s="2984"/>
      <c r="E25" s="2984"/>
      <c r="F25" s="2984"/>
      <c r="G25" s="2984"/>
      <c r="H25" s="2984"/>
      <c r="I25" s="2984"/>
      <c r="J25" s="2984"/>
      <c r="K25" s="2984"/>
      <c r="L25" s="2488" t="s">
        <v>3727</v>
      </c>
      <c r="M25" s="2488" t="s">
        <v>3921</v>
      </c>
      <c r="N25" s="2488"/>
      <c r="O25" s="2488" t="s">
        <v>3727</v>
      </c>
      <c r="P25" s="2488" t="s">
        <v>3921</v>
      </c>
      <c r="Q25" s="2488"/>
      <c r="R25" s="2488" t="s">
        <v>3727</v>
      </c>
      <c r="S25" s="2488" t="s">
        <v>3921</v>
      </c>
      <c r="T25" s="2488"/>
      <c r="U25" s="2488" t="s">
        <v>3727</v>
      </c>
      <c r="V25" s="2488" t="s">
        <v>3921</v>
      </c>
      <c r="W25" s="2488"/>
      <c r="X25" s="2488" t="s">
        <v>3727</v>
      </c>
      <c r="Y25" s="2488" t="s">
        <v>3921</v>
      </c>
      <c r="Z25" s="2488"/>
      <c r="AA25" s="2488" t="s">
        <v>3727</v>
      </c>
      <c r="AB25" s="2488" t="s">
        <v>3921</v>
      </c>
      <c r="AC25" s="2488"/>
      <c r="AD25" s="4742"/>
      <c r="AE25" s="4742"/>
      <c r="AF25" s="2369"/>
      <c r="AG25" s="2369"/>
      <c r="AH25" s="2369" t="str">
        <f>ADDRESS(ROW(AH25),COLUMN(AH25),4)&amp;" Poids Auteur à copier en ⓫ si souhaité ► "</f>
        <v xml:space="preserve">AH25 Poids Auteur à copier en ⓫ si souhaité ► </v>
      </c>
      <c r="AI25" s="2504">
        <f>C63</f>
        <v>0</v>
      </c>
      <c r="AJ25" s="2505" t="str">
        <f>AI28</f>
        <v>01. La veille : réhydratation des haricots</v>
      </c>
      <c r="AK25" s="2506"/>
      <c r="AL25" s="2507"/>
      <c r="AM25" s="2491">
        <f>D63</f>
        <v>0</v>
      </c>
      <c r="AN25" s="2492" t="str">
        <f>AM28</f>
        <v>02.Pré-cuisson des haricots /  Préparation des viandes</v>
      </c>
      <c r="AO25" s="2493"/>
      <c r="AP25" s="2310"/>
      <c r="AQ25" s="2494">
        <f>E63</f>
        <v>0</v>
      </c>
      <c r="AR25" s="2495" t="str">
        <f>AQ28</f>
        <v>03.Garniture aromatique</v>
      </c>
      <c r="AS25" s="2496"/>
      <c r="AT25" s="2312"/>
      <c r="AU25" s="2497">
        <f>F63</f>
        <v>0</v>
      </c>
      <c r="AV25" s="2498" t="str">
        <f>AU28</f>
        <v>04. Assemblage et cuisson au four</v>
      </c>
      <c r="AW25" s="2499"/>
      <c r="AX25" s="2508"/>
      <c r="AY25" s="2435">
        <f>G63</f>
        <v>0</v>
      </c>
      <c r="AZ25" s="2316" t="str">
        <f>AY28</f>
        <v>05. Finition et service</v>
      </c>
      <c r="BA25" s="2317"/>
      <c r="BB25" s="2511"/>
      <c r="BC25" s="2509">
        <f>H63</f>
        <v>0.06</v>
      </c>
      <c r="BD25" s="2318" t="str">
        <f>BC28</f>
        <v>06</v>
      </c>
      <c r="BE25" s="2319"/>
      <c r="BF25" s="2270"/>
      <c r="BG25" s="2646">
        <f>AW22</f>
        <v>0</v>
      </c>
      <c r="BH25" s="2651">
        <f>AU22</f>
        <v>250</v>
      </c>
      <c r="BI25" s="2631" t="str">
        <f>AV22</f>
        <v>couverts</v>
      </c>
      <c r="BJ25" s="2632"/>
      <c r="BK25" s="2638" t="s">
        <v>3733</v>
      </c>
      <c r="BL25" s="2293"/>
      <c r="BM25" s="72" t="str">
        <f t="shared" si="6"/>
        <v>A</v>
      </c>
      <c r="BN25" s="5"/>
      <c r="BO25" s="3"/>
      <c r="BP25" s="176" cm="1">
        <f t="array" ref="BP25">SUMPRODUCT(LEN(BQ25:BW25))</f>
        <v>0</v>
      </c>
      <c r="BQ25" s="177"/>
      <c r="BR25" s="178"/>
      <c r="BS25" s="178"/>
      <c r="BT25" s="178"/>
      <c r="BU25" s="178"/>
      <c r="BV25" s="178"/>
      <c r="BW25" s="179"/>
      <c r="BX25" s="3"/>
      <c r="BY25" s="2911" t="s">
        <v>24</v>
      </c>
      <c r="BZ25" s="2551"/>
      <c r="CA25" s="2551"/>
      <c r="CB25" s="2935" t="s">
        <v>4356</v>
      </c>
      <c r="CC25" s="97"/>
      <c r="CD25" s="97"/>
      <c r="CE25" s="97"/>
      <c r="CF25" s="97"/>
      <c r="CG25" s="4838"/>
      <c r="CH25" s="97"/>
      <c r="CI25" s="97"/>
      <c r="CJ25" s="2931"/>
      <c r="CK25" s="2933"/>
      <c r="CL25" s="2933"/>
      <c r="CM25" s="2931"/>
      <c r="CN25" s="2924"/>
      <c r="CO25" s="2925"/>
      <c r="CP25" s="3"/>
      <c r="CQ25" s="2357" t="str">
        <f>ADDRESS(ROW(M26),COLUMN(M26),4)</f>
        <v>M26</v>
      </c>
      <c r="CR25" s="2348" t="s">
        <v>3832</v>
      </c>
      <c r="CS25" s="2384"/>
      <c r="CT25" s="2384"/>
      <c r="CU25" s="2385"/>
      <c r="CV25" s="3"/>
      <c r="CW25" s="10">
        <v>1</v>
      </c>
    </row>
    <row r="26" spans="1:101" ht="21" customHeight="1">
      <c r="A26" s="3"/>
      <c r="B26" s="72" t="s">
        <v>24</v>
      </c>
      <c r="C26" s="2984" t="s">
        <v>3912</v>
      </c>
      <c r="D26" s="2984"/>
      <c r="E26" s="2984"/>
      <c r="F26" s="2984"/>
      <c r="G26" s="2984" t="s">
        <v>3913</v>
      </c>
      <c r="H26" s="2984"/>
      <c r="I26" s="2984"/>
      <c r="J26" s="2984"/>
      <c r="K26" s="2984"/>
      <c r="L26" s="4778">
        <v>100</v>
      </c>
      <c r="M26" s="2281" t="s">
        <v>3836</v>
      </c>
      <c r="N26" s="2542" t="s">
        <v>3730</v>
      </c>
      <c r="O26" s="4779">
        <v>100</v>
      </c>
      <c r="P26" s="2281" t="s">
        <v>3836</v>
      </c>
      <c r="Q26" s="2541" t="s">
        <v>3731</v>
      </c>
      <c r="R26" s="4779">
        <v>100</v>
      </c>
      <c r="S26" s="2281" t="s">
        <v>3836</v>
      </c>
      <c r="T26" s="2540" t="s">
        <v>3732</v>
      </c>
      <c r="U26" s="4779">
        <v>100</v>
      </c>
      <c r="V26" s="2281" t="s">
        <v>3836</v>
      </c>
      <c r="W26" s="2539" t="s">
        <v>3733</v>
      </c>
      <c r="X26" s="4779">
        <v>100</v>
      </c>
      <c r="Y26" s="2281" t="s">
        <v>3836</v>
      </c>
      <c r="Z26" s="2538" t="s">
        <v>3734</v>
      </c>
      <c r="AA26" s="4779">
        <v>100</v>
      </c>
      <c r="AB26" s="2281" t="s">
        <v>3836</v>
      </c>
      <c r="AC26" s="2537" t="s">
        <v>3735</v>
      </c>
      <c r="AD26" s="4742"/>
      <c r="AE26" s="4742"/>
      <c r="AF26" s="4742"/>
      <c r="AG26" s="4810"/>
      <c r="AH26" s="2463"/>
      <c r="AJ26" s="62"/>
      <c r="AK26" s="62"/>
      <c r="AL26" s="62"/>
      <c r="AM26" s="62"/>
      <c r="AN26" s="62"/>
      <c r="AO26" s="62"/>
      <c r="AP26" s="62"/>
      <c r="AQ26" s="62"/>
      <c r="AR26" s="62"/>
      <c r="AS26" s="62"/>
      <c r="AT26" s="62"/>
      <c r="AU26" s="62"/>
      <c r="AV26" s="62"/>
      <c r="AW26" s="62"/>
      <c r="AX26" s="62"/>
      <c r="AY26" s="62"/>
      <c r="AZ26" s="62"/>
      <c r="BA26" s="62"/>
      <c r="BB26" s="62"/>
      <c r="BC26" s="62"/>
      <c r="BD26" s="62"/>
      <c r="BE26" s="62"/>
      <c r="BF26" s="2513"/>
      <c r="BG26" s="2643">
        <f>BA22</f>
        <v>0</v>
      </c>
      <c r="BH26" s="2652">
        <f>AY22</f>
        <v>250</v>
      </c>
      <c r="BI26" s="2625" t="str">
        <f>AZ22</f>
        <v>couverts</v>
      </c>
      <c r="BJ26" s="2626"/>
      <c r="BK26" s="2639" t="s">
        <v>3734</v>
      </c>
      <c r="BL26" s="2293"/>
      <c r="BM26" s="72" t="str">
        <f t="shared" si="6"/>
        <v>A</v>
      </c>
      <c r="BN26" s="5"/>
      <c r="BO26" s="3"/>
      <c r="BP26" s="176" cm="1">
        <f t="array" ref="BP26">SUMPRODUCT(LEN(BQ26:BW26))</f>
        <v>0</v>
      </c>
      <c r="BQ26" s="177"/>
      <c r="BR26" s="178"/>
      <c r="BS26" s="178"/>
      <c r="BT26" s="178"/>
      <c r="BU26" s="178"/>
      <c r="BV26" s="178"/>
      <c r="BW26" s="179"/>
      <c r="BX26" s="3"/>
      <c r="BY26" s="2911" t="s">
        <v>24</v>
      </c>
      <c r="BZ26" s="2551"/>
      <c r="CA26" s="2551"/>
      <c r="CB26" s="2936" t="str">
        <f ca="1">"Largeur de cette colonne : "&amp;CELL("largeur",CB26)</f>
        <v>Largeur de cette colonne : 103</v>
      </c>
      <c r="CC26" s="97"/>
      <c r="CD26" s="97"/>
      <c r="CE26" s="97"/>
      <c r="CF26" s="97"/>
      <c r="CG26" s="2936" t="str">
        <f ca="1">"Largeur de cette colonne : "&amp;CELL("largeur",CG26)</f>
        <v>Largeur de cette colonne : 102</v>
      </c>
      <c r="CH26" s="97"/>
      <c r="CI26" s="97"/>
      <c r="CJ26" s="2931"/>
      <c r="CK26" s="2933"/>
      <c r="CL26" s="2933"/>
      <c r="CM26" s="2931"/>
      <c r="CN26" s="2924"/>
      <c r="CO26" s="2925"/>
      <c r="CP26" s="3"/>
      <c r="CQ26" s="2371"/>
      <c r="CR26" s="25"/>
      <c r="CS26" s="25"/>
      <c r="CT26" s="25"/>
      <c r="CU26" s="162"/>
      <c r="CV26" s="3"/>
      <c r="CW26" s="10">
        <v>1</v>
      </c>
    </row>
    <row r="27" spans="1:101" ht="21" customHeight="1">
      <c r="A27" s="3"/>
      <c r="B27" s="72" t="s">
        <v>24</v>
      </c>
      <c r="C27" s="2984" t="s">
        <v>3914</v>
      </c>
      <c r="D27" s="2984"/>
      <c r="E27" s="2984"/>
      <c r="F27" s="2984"/>
      <c r="G27" s="2985"/>
      <c r="H27" s="2985"/>
      <c r="I27" s="2985"/>
      <c r="J27" s="2985"/>
      <c r="K27" s="2985"/>
      <c r="L27" s="4780" t="str">
        <f>ADDRESS(ROW(),COLUMN(),4)&amp;"▼ "</f>
        <v xml:space="preserve">L27▼ </v>
      </c>
      <c r="M27" s="4781" t="str">
        <f t="shared" ref="M27:AB27" si="9">SUBSTITUTE(ADDRESS(1,COLUMN(),4),"1","")</f>
        <v>M</v>
      </c>
      <c r="N27" s="4782" t="str">
        <f>ADDRESS(ROW(N32),COLUMN(N32),4)&amp;"▼ "</f>
        <v xml:space="preserve">N32▼ </v>
      </c>
      <c r="O27" s="4781" t="str">
        <f t="shared" si="9"/>
        <v>O</v>
      </c>
      <c r="P27" s="4781" t="str">
        <f t="shared" si="9"/>
        <v>P</v>
      </c>
      <c r="Q27" s="4783" t="str">
        <f>ADDRESS(ROW(Q32),COLUMN(Q32),4)&amp;"▼ "</f>
        <v xml:space="preserve">Q32▼ </v>
      </c>
      <c r="R27" s="4781" t="str">
        <f t="shared" si="9"/>
        <v>R</v>
      </c>
      <c r="S27" s="4781" t="str">
        <f t="shared" si="9"/>
        <v>S</v>
      </c>
      <c r="T27" s="4784" t="str">
        <f>ADDRESS(ROW(T32),COLUMN(T32),4)&amp;"▼ "</f>
        <v xml:space="preserve">T32▼ </v>
      </c>
      <c r="U27" s="4781" t="str">
        <f t="shared" si="9"/>
        <v>U</v>
      </c>
      <c r="V27" s="4781" t="str">
        <f t="shared" si="9"/>
        <v>V</v>
      </c>
      <c r="W27" s="4785" t="str">
        <f>ADDRESS(ROW(W32),COLUMN(W32),4)&amp;"▼ "</f>
        <v xml:space="preserve">W32▼ </v>
      </c>
      <c r="X27" s="4781" t="str">
        <f t="shared" si="9"/>
        <v>X</v>
      </c>
      <c r="Y27" s="4781" t="str">
        <f t="shared" si="9"/>
        <v>Y</v>
      </c>
      <c r="Z27" s="4786" t="str">
        <f>ADDRESS(ROW(Z32),COLUMN(Z32),4)&amp;"▼ "</f>
        <v xml:space="preserve">Z32▼ </v>
      </c>
      <c r="AA27" s="4781" t="str">
        <f t="shared" si="9"/>
        <v>AA</v>
      </c>
      <c r="AB27" s="4781" t="str">
        <f t="shared" si="9"/>
        <v>AB</v>
      </c>
      <c r="AC27" s="4787" t="str">
        <f>ADDRESS(ROW(AC32),COLUMN(AC32),4)&amp;"▼ "</f>
        <v xml:space="preserve">AC32▼ </v>
      </c>
      <c r="AD27" s="4808" t="s">
        <v>3922</v>
      </c>
      <c r="AE27" s="4742"/>
      <c r="AF27" s="4742"/>
      <c r="AG27" s="2463"/>
      <c r="AH27" s="4811" t="s">
        <v>3896</v>
      </c>
      <c r="AI27" s="2500" t="str">
        <f>SUBSTITUTE(ADDRESS(ROW(),COLUMN(),4),ROW(),"")</f>
        <v>AI</v>
      </c>
      <c r="AJ27" s="2500" t="str">
        <f t="shared" ref="AJ27:BF27" si="10">SUBSTITUTE(ADDRESS(ROW(),COLUMN(),4),ROW(),"")</f>
        <v>AJ</v>
      </c>
      <c r="AK27" s="2500" t="str">
        <f t="shared" si="10"/>
        <v>AK</v>
      </c>
      <c r="AL27" s="2500" t="str">
        <f t="shared" si="10"/>
        <v>AL</v>
      </c>
      <c r="AM27" s="2500" t="str">
        <f t="shared" si="10"/>
        <v>AM</v>
      </c>
      <c r="AN27" s="2500" t="str">
        <f t="shared" si="10"/>
        <v>AN</v>
      </c>
      <c r="AO27" s="2500" t="str">
        <f t="shared" si="10"/>
        <v>AO</v>
      </c>
      <c r="AP27" s="2500" t="str">
        <f t="shared" si="10"/>
        <v>AP</v>
      </c>
      <c r="AQ27" s="2500" t="str">
        <f t="shared" si="10"/>
        <v>AQ</v>
      </c>
      <c r="AR27" s="2500" t="str">
        <f t="shared" si="10"/>
        <v>AR</v>
      </c>
      <c r="AS27" s="2500" t="str">
        <f t="shared" si="10"/>
        <v>AS</v>
      </c>
      <c r="AT27" s="2500" t="str">
        <f t="shared" si="10"/>
        <v>AT</v>
      </c>
      <c r="AU27" s="2500" t="str">
        <f t="shared" si="10"/>
        <v>AU</v>
      </c>
      <c r="AV27" s="2500" t="str">
        <f t="shared" si="10"/>
        <v>AV</v>
      </c>
      <c r="AW27" s="2500" t="str">
        <f t="shared" si="10"/>
        <v>AW</v>
      </c>
      <c r="AX27" s="2500" t="str">
        <f t="shared" si="10"/>
        <v>AX</v>
      </c>
      <c r="AY27" s="2500" t="str">
        <f t="shared" si="10"/>
        <v>AY</v>
      </c>
      <c r="AZ27" s="2500" t="str">
        <f t="shared" si="10"/>
        <v>AZ</v>
      </c>
      <c r="BA27" s="2500" t="str">
        <f t="shared" si="10"/>
        <v>BA</v>
      </c>
      <c r="BB27" s="2500" t="str">
        <f t="shared" si="10"/>
        <v>BB</v>
      </c>
      <c r="BC27" s="2500" t="str">
        <f t="shared" si="10"/>
        <v>BC</v>
      </c>
      <c r="BD27" s="2500" t="str">
        <f t="shared" si="10"/>
        <v>BD</v>
      </c>
      <c r="BE27" s="2500" t="str">
        <f t="shared" si="10"/>
        <v>BE</v>
      </c>
      <c r="BF27" s="2500" t="str">
        <f t="shared" si="10"/>
        <v>BF</v>
      </c>
      <c r="BG27" s="2647">
        <f>BE22</f>
        <v>0</v>
      </c>
      <c r="BH27" s="2653">
        <f>BC22</f>
        <v>250</v>
      </c>
      <c r="BI27" s="2633" t="str">
        <f>BD22</f>
        <v>couverts</v>
      </c>
      <c r="BJ27" s="2634"/>
      <c r="BK27" s="2640" t="s">
        <v>3735</v>
      </c>
      <c r="BL27" s="2293"/>
      <c r="BM27" s="72" t="str">
        <f t="shared" si="6"/>
        <v>A</v>
      </c>
      <c r="BN27" s="5"/>
      <c r="BO27" s="3"/>
      <c r="BP27" s="176"/>
      <c r="BQ27" s="177"/>
      <c r="BR27" s="178"/>
      <c r="BS27" s="178"/>
      <c r="BT27" s="178"/>
      <c r="BU27" s="178"/>
      <c r="BV27" s="178"/>
      <c r="BW27" s="179"/>
      <c r="BX27" s="3"/>
      <c r="BY27" s="2911" t="s">
        <v>24</v>
      </c>
      <c r="BZ27" s="2551"/>
      <c r="CA27" s="2551"/>
      <c r="CB27" s="2776"/>
      <c r="CC27" s="97"/>
      <c r="CD27" s="97"/>
      <c r="CE27" s="97"/>
      <c r="CF27" s="97"/>
      <c r="CG27" s="4839" t="s">
        <v>4357</v>
      </c>
      <c r="CH27" s="2937"/>
      <c r="CI27" s="2937"/>
      <c r="CJ27" s="2931"/>
      <c r="CK27" s="2931"/>
      <c r="CL27" s="2931"/>
      <c r="CM27" s="2931"/>
      <c r="CN27" s="2931"/>
      <c r="CO27" s="2925"/>
      <c r="CP27" s="3"/>
      <c r="CQ27" s="2600" t="str">
        <f>HYPERLINK("#"&amp;ADDRESS(ROW(AH24),COLUMN(AH24),4)," "&amp;AH24)</f>
        <v xml:space="preserve"> ⓫ AI24  vos références ► </v>
      </c>
      <c r="CR27" s="2348" t="s">
        <v>3857</v>
      </c>
      <c r="CS27" s="2384"/>
      <c r="CT27" s="2384"/>
      <c r="CU27" s="2385"/>
      <c r="CV27" s="3"/>
      <c r="CW27" s="10">
        <v>1</v>
      </c>
    </row>
    <row r="28" spans="1:101" ht="21" customHeight="1">
      <c r="A28" s="3"/>
      <c r="B28" s="72" t="s">
        <v>24</v>
      </c>
      <c r="C28" s="2984"/>
      <c r="D28" s="2984"/>
      <c r="E28" s="2984"/>
      <c r="F28" s="2984"/>
      <c r="G28" s="2985"/>
      <c r="H28" s="2985"/>
      <c r="I28" s="2985"/>
      <c r="J28" s="2985"/>
      <c r="K28" s="2985"/>
      <c r="L28" s="4895" t="s">
        <v>3824</v>
      </c>
      <c r="M28" s="4895"/>
      <c r="N28" s="4895"/>
      <c r="O28" s="4895" t="s">
        <v>3825</v>
      </c>
      <c r="P28" s="4895"/>
      <c r="Q28" s="4895"/>
      <c r="R28" s="4888" t="s">
        <v>3826</v>
      </c>
      <c r="S28" s="4888"/>
      <c r="T28" s="4888"/>
      <c r="U28" s="4888" t="s">
        <v>3827</v>
      </c>
      <c r="V28" s="4888"/>
      <c r="W28" s="4888"/>
      <c r="X28" s="4930" t="s">
        <v>3828</v>
      </c>
      <c r="Y28" s="4930"/>
      <c r="Z28" s="4930"/>
      <c r="AA28" s="4887" t="s">
        <v>3831</v>
      </c>
      <c r="AB28" s="4888"/>
      <c r="AC28" s="4888"/>
      <c r="AD28" s="4809" t="s">
        <v>3829</v>
      </c>
      <c r="AE28" s="4742"/>
      <c r="AF28" s="4812"/>
      <c r="AG28" s="2369"/>
      <c r="AH28" s="2529" t="str">
        <f>"④ "&amp; ADDRESS(ROW(AI28),COLUMN(AI28),4)&amp;" Nom des recettes - le/la ► "</f>
        <v xml:space="preserve">④ AI28 Nom des recettes - le/la ► </v>
      </c>
      <c r="AI28" s="4891" t="str">
        <f>L28</f>
        <v>01. La veille : réhydratation des haricots</v>
      </c>
      <c r="AJ28" s="4891"/>
      <c r="AK28" s="4891"/>
      <c r="AL28" s="4891"/>
      <c r="AM28" s="4918" t="str">
        <f>O28</f>
        <v>02.Pré-cuisson des haricots /  Préparation des viandes</v>
      </c>
      <c r="AN28" s="4918"/>
      <c r="AO28" s="4918"/>
      <c r="AP28" s="4918"/>
      <c r="AQ28" s="4958" t="str">
        <f>R28</f>
        <v>03.Garniture aromatique</v>
      </c>
      <c r="AR28" s="4959"/>
      <c r="AS28" s="4959"/>
      <c r="AT28" s="4960"/>
      <c r="AU28" s="4961" t="str">
        <f>U28</f>
        <v>04. Assemblage et cuisson au four</v>
      </c>
      <c r="AV28" s="4961"/>
      <c r="AW28" s="4961"/>
      <c r="AX28" s="4961"/>
      <c r="AY28" s="4890" t="str">
        <f>X28</f>
        <v>05. Finition et service</v>
      </c>
      <c r="AZ28" s="4890"/>
      <c r="BA28" s="4890"/>
      <c r="BB28" s="4890"/>
      <c r="BC28" s="4962" t="str">
        <f>AA28</f>
        <v>06</v>
      </c>
      <c r="BD28" s="4963"/>
      <c r="BE28" s="4963"/>
      <c r="BF28" s="4964"/>
      <c r="BG28" s="4965" t="s">
        <v>139</v>
      </c>
      <c r="BH28" s="4966" t="s">
        <v>3611</v>
      </c>
      <c r="BI28" s="4966" t="s">
        <v>91</v>
      </c>
      <c r="BJ28" s="4967" t="s">
        <v>3612</v>
      </c>
      <c r="BK28" s="4935" t="s">
        <v>3610</v>
      </c>
      <c r="BL28" s="2293"/>
      <c r="BM28" s="72" t="str">
        <f t="shared" si="6"/>
        <v>A</v>
      </c>
      <c r="BN28" s="5"/>
      <c r="BO28" s="3"/>
      <c r="BP28" s="176" cm="1">
        <f t="array" ref="BP28">SUMPRODUCT(LEN(BQ28:BW28))</f>
        <v>0</v>
      </c>
      <c r="BQ28" s="177"/>
      <c r="BR28" s="178"/>
      <c r="BS28" s="178"/>
      <c r="BT28" s="178"/>
      <c r="BU28" s="178"/>
      <c r="BV28" s="178"/>
      <c r="BW28" s="179"/>
      <c r="BX28" s="3"/>
      <c r="BY28" s="2911" t="s">
        <v>24</v>
      </c>
      <c r="BZ28" s="4829" t="s">
        <v>4338</v>
      </c>
      <c r="CA28" s="4829"/>
      <c r="CB28" s="2939" t="s">
        <v>4349</v>
      </c>
      <c r="CC28" s="2551"/>
      <c r="CD28" s="2551"/>
      <c r="CE28" s="2551"/>
      <c r="CF28" s="2551"/>
      <c r="CG28" s="4839"/>
      <c r="CH28" s="2937"/>
      <c r="CI28" s="2937"/>
      <c r="CJ28" s="4830" t="s">
        <v>4339</v>
      </c>
      <c r="CK28" s="4830"/>
      <c r="CL28" s="4830"/>
      <c r="CM28" s="4830"/>
      <c r="CN28" s="4953" t="str">
        <f>"vous auriez dû coupez le texte de la col."&amp;CB29&amp;" en ▼"</f>
        <v>vous auriez dû coupez le texte de la col.CB en ▼</v>
      </c>
      <c r="CO28" s="4953"/>
      <c r="CP28" s="3"/>
      <c r="CQ28" s="2356"/>
      <c r="CR28" s="2348" t="s">
        <v>3833</v>
      </c>
      <c r="CS28" s="2348"/>
      <c r="CT28" s="2348"/>
      <c r="CU28" s="2349"/>
      <c r="CV28" s="3"/>
      <c r="CW28" s="10">
        <v>1</v>
      </c>
    </row>
    <row r="29" spans="1:101" ht="21" customHeight="1">
      <c r="A29" s="3"/>
      <c r="B29" s="72" t="s">
        <v>24</v>
      </c>
      <c r="C29" s="2984"/>
      <c r="D29" s="2984"/>
      <c r="E29" s="2984"/>
      <c r="F29" s="2984"/>
      <c r="G29" s="2985"/>
      <c r="H29" s="2985"/>
      <c r="I29" s="2985"/>
      <c r="J29" s="2985"/>
      <c r="K29" s="2985"/>
      <c r="L29" s="4896"/>
      <c r="M29" s="4896"/>
      <c r="N29" s="4896"/>
      <c r="O29" s="4896"/>
      <c r="P29" s="4896"/>
      <c r="Q29" s="4896"/>
      <c r="R29" s="4889"/>
      <c r="S29" s="4889"/>
      <c r="T29" s="4889"/>
      <c r="U29" s="4889"/>
      <c r="V29" s="4889"/>
      <c r="W29" s="4889"/>
      <c r="X29" s="4931"/>
      <c r="Y29" s="4931"/>
      <c r="Z29" s="4931"/>
      <c r="AA29" s="4889"/>
      <c r="AB29" s="4889"/>
      <c r="AC29" s="4889"/>
      <c r="AD29" s="4809" t="s">
        <v>3830</v>
      </c>
      <c r="AE29" s="4742"/>
      <c r="AF29" s="4742"/>
      <c r="AG29" s="4813"/>
      <c r="AH29" s="4814"/>
      <c r="AI29" s="4891"/>
      <c r="AJ29" s="4891"/>
      <c r="AK29" s="4891"/>
      <c r="AL29" s="4891"/>
      <c r="AM29" s="4918"/>
      <c r="AN29" s="4918"/>
      <c r="AO29" s="4918"/>
      <c r="AP29" s="4918"/>
      <c r="AQ29" s="4958"/>
      <c r="AR29" s="4959"/>
      <c r="AS29" s="4959"/>
      <c r="AT29" s="4960"/>
      <c r="AU29" s="4961"/>
      <c r="AV29" s="4961"/>
      <c r="AW29" s="4961"/>
      <c r="AX29" s="4961"/>
      <c r="AY29" s="4890"/>
      <c r="AZ29" s="4890"/>
      <c r="BA29" s="4890"/>
      <c r="BB29" s="4890"/>
      <c r="BC29" s="4962"/>
      <c r="BD29" s="4963"/>
      <c r="BE29" s="4963"/>
      <c r="BF29" s="4964"/>
      <c r="BG29" s="4965"/>
      <c r="BH29" s="4966"/>
      <c r="BI29" s="4966"/>
      <c r="BJ29" s="4967"/>
      <c r="BK29" s="4935"/>
      <c r="BL29" s="2293"/>
      <c r="BM29" s="72" t="str">
        <f t="shared" si="6"/>
        <v>A</v>
      </c>
      <c r="BN29" s="5"/>
      <c r="BO29" s="3"/>
      <c r="BP29" s="176" cm="1">
        <f t="array" ref="BP29">SUMPRODUCT(LEN(BQ29:BW29))</f>
        <v>0</v>
      </c>
      <c r="BQ29" s="177"/>
      <c r="BR29" s="178"/>
      <c r="BS29" s="178"/>
      <c r="BT29" s="178"/>
      <c r="BU29" s="178"/>
      <c r="BV29" s="178"/>
      <c r="BW29" s="179"/>
      <c r="BX29" s="3"/>
      <c r="BY29" s="2911" t="s">
        <v>24</v>
      </c>
      <c r="BZ29" s="2940"/>
      <c r="CA29" s="2938" t="s">
        <v>4358</v>
      </c>
      <c r="CB29" s="2941" t="str">
        <f t="shared" ref="CB29" si="11">SUBSTITUTE(ADDRESS(1,COLUMN(),4),"1","")</f>
        <v>CB</v>
      </c>
      <c r="CC29" s="2942" t="s">
        <v>13</v>
      </c>
      <c r="CD29" s="2943"/>
      <c r="CE29" s="2943"/>
      <c r="CF29" s="2943">
        <v>0</v>
      </c>
      <c r="CG29" s="2943"/>
      <c r="CH29" s="2944"/>
      <c r="CI29" s="2937"/>
      <c r="CJ29" s="4830"/>
      <c r="CK29" s="4830"/>
      <c r="CL29" s="4830"/>
      <c r="CM29" s="4830"/>
      <c r="CN29" s="4953"/>
      <c r="CO29" s="4953"/>
      <c r="CP29" s="3"/>
      <c r="CQ29" s="2600" t="str">
        <f>HYPERLINK("#"&amp;ADDRESS(ROW(AH25),COLUMN(AH25),4)," "&amp;AH25)</f>
        <v xml:space="preserve"> AH25 Poids Auteur à copier en ⓫ si souhaité ► </v>
      </c>
      <c r="CR29" s="2392" t="s">
        <v>3844</v>
      </c>
      <c r="CS29" s="2348"/>
      <c r="CT29" s="2348"/>
      <c r="CU29" s="2349"/>
      <c r="CV29" s="3"/>
      <c r="CW29" s="10">
        <v>1</v>
      </c>
    </row>
    <row r="30" spans="1:101" ht="21" customHeight="1">
      <c r="A30" s="3"/>
      <c r="B30" s="72" t="s">
        <v>24</v>
      </c>
      <c r="C30" s="2984"/>
      <c r="D30" s="2984"/>
      <c r="E30" s="2984"/>
      <c r="F30" s="2984"/>
      <c r="G30" s="2985"/>
      <c r="H30" s="2985"/>
      <c r="I30" s="2985"/>
      <c r="J30" s="2985"/>
      <c r="K30" s="2985"/>
      <c r="L30" s="4936" t="s">
        <v>90</v>
      </c>
      <c r="M30" s="4938" t="s">
        <v>91</v>
      </c>
      <c r="N30" s="4940" t="s">
        <v>92</v>
      </c>
      <c r="O30" s="4942" t="s">
        <v>90</v>
      </c>
      <c r="P30" s="4944" t="s">
        <v>91</v>
      </c>
      <c r="Q30" s="4946" t="s">
        <v>92</v>
      </c>
      <c r="R30" s="4948" t="s">
        <v>90</v>
      </c>
      <c r="S30" s="4950" t="s">
        <v>91</v>
      </c>
      <c r="T30" s="4904" t="s">
        <v>92</v>
      </c>
      <c r="U30" s="4906" t="s">
        <v>90</v>
      </c>
      <c r="V30" s="4906" t="s">
        <v>91</v>
      </c>
      <c r="W30" s="4908" t="s">
        <v>92</v>
      </c>
      <c r="X30" s="4968" t="s">
        <v>90</v>
      </c>
      <c r="Y30" s="4968" t="s">
        <v>91</v>
      </c>
      <c r="Z30" s="4970" t="s">
        <v>92</v>
      </c>
      <c r="AA30" s="4910" t="s">
        <v>90</v>
      </c>
      <c r="AB30" s="4910" t="s">
        <v>91</v>
      </c>
      <c r="AC30" s="4912" t="s">
        <v>92</v>
      </c>
      <c r="AD30" s="4742"/>
      <c r="AE30" s="4742"/>
      <c r="AF30" s="4742"/>
      <c r="AG30" s="4814"/>
      <c r="AH30" s="4813"/>
      <c r="AI30" s="4914" t="s">
        <v>126</v>
      </c>
      <c r="AJ30" s="4914"/>
      <c r="AK30" s="4914"/>
      <c r="AL30" s="4914"/>
      <c r="AM30" s="4952" t="s">
        <v>127</v>
      </c>
      <c r="AN30" s="4952"/>
      <c r="AO30" s="4952"/>
      <c r="AP30" s="4952"/>
      <c r="AQ30" s="4893" t="s">
        <v>128</v>
      </c>
      <c r="AR30" s="4893"/>
      <c r="AS30" s="4893"/>
      <c r="AT30" s="4893"/>
      <c r="AU30" s="4894" t="s">
        <v>3604</v>
      </c>
      <c r="AV30" s="4894"/>
      <c r="AW30" s="4894"/>
      <c r="AX30" s="4894"/>
      <c r="AY30" s="4917" t="s">
        <v>3605</v>
      </c>
      <c r="AZ30" s="4917"/>
      <c r="BA30" s="4917"/>
      <c r="BB30" s="4917"/>
      <c r="BC30" s="4915" t="s">
        <v>3736</v>
      </c>
      <c r="BD30" s="4915"/>
      <c r="BE30" s="4915"/>
      <c r="BF30" s="4916"/>
      <c r="BG30" s="2451"/>
      <c r="BH30" s="2159"/>
      <c r="BI30" s="2159"/>
      <c r="BJ30" s="2159"/>
      <c r="BK30" s="2160"/>
      <c r="BL30" s="2293"/>
      <c r="BM30" s="72" t="str">
        <f t="shared" si="6"/>
        <v>A</v>
      </c>
      <c r="BN30" s="4861" t="s">
        <v>129</v>
      </c>
      <c r="BO30" s="3"/>
      <c r="BP30" s="176" cm="1">
        <f t="array" ref="BP30">SUMPRODUCT(LEN(BQ30:BW30))</f>
        <v>0</v>
      </c>
      <c r="BQ30" s="177"/>
      <c r="BR30" s="178"/>
      <c r="BS30" s="178"/>
      <c r="BT30" s="178"/>
      <c r="BU30" s="178"/>
      <c r="BV30" s="178"/>
      <c r="BW30" s="179"/>
      <c r="BX30" s="3"/>
      <c r="BY30" s="2911" t="s">
        <v>24</v>
      </c>
      <c r="BZ30" s="2946" t="str">
        <f>IF(CB30="","",(LEN(TRIM(SUBSTITUTE(CB30,CHAR(160)," ")))-LEN(SUBSTITUTE(TRIM(SUBSTITUTE(CB30,CHAR(160)," "))," ",""))+1)&amp;" mot"&amp;IF((LEN(TRIM(SUBSTITUTE(CB30,CHAR(160)," ")))-LEN(SUBSTITUTE(TRIM(SUBSTITUTE(CB30,CHAR(160)," "))," ",""))+1)&gt;1,"s",""))</f>
        <v>4 mots</v>
      </c>
      <c r="CA30" s="2947">
        <f>IF(CB30="","",LEN(TRIM(SUBSTITUTE(CB30,CHAR(160),""))))</f>
        <v>30</v>
      </c>
      <c r="CB30" s="2948" t="s">
        <v>4359</v>
      </c>
      <c r="CC30" s="2949" t="str">
        <f>" ◄ ligne "&amp;ROW()</f>
        <v xml:space="preserve"> ◄ ligne 30</v>
      </c>
      <c r="CD30" s="2946" t="str">
        <f>IF(CG30="","",(LEN(TRIM(SUBSTITUTE(CG30,CHAR(160)," ")))-LEN(SUBSTITUTE(TRIM(SUBSTITUTE(CG30,CHAR(160)," "))," ",""))+1)&amp;" mot"&amp;IF((LEN(TRIM(SUBSTITUTE(CG30,CHAR(160)," ")))-LEN(SUBSTITUTE(TRIM(SUBSTITUTE(CG30,CHAR(160)," "))," ",""))+1)&gt;1,"s",""))</f>
        <v>4 mots</v>
      </c>
      <c r="CE30" s="2950" t="str">
        <f>IF(CG30="","",LEN(TRIM(SUBSTITUTE(CG30,CHAR(160),"")))&amp;" car. ►")</f>
        <v>30 car. ►</v>
      </c>
      <c r="CF30" s="2951">
        <f>IF(LEN(TRIM(CK30))&gt;0,MAX(CF29:CF29)+1,"")</f>
        <v>1</v>
      </c>
      <c r="CG30" s="2906" t="str">
        <f>IFERROR(INDEX(CK30:CK299,MATCH(ROW()-ROW(CK30)+1,CF30:CF299,0)),"")</f>
        <v>bœuf bourguignon de grand-mère</v>
      </c>
      <c r="CH30" s="2944"/>
      <c r="CI30" s="2937"/>
      <c r="CJ30" s="2370" t="str">
        <f>(SUBSTITUTE(SUBSTITUTE(CB30,CHAR(13)&amp;CHAR(10)," "),CHAR(10)," "))</f>
        <v>bœuf bourguignon de grand-mère</v>
      </c>
      <c r="CK30" s="2907" t="str">
        <f>IF(OR(CJ31="",CJ32=""),"",IF(LEN(CJ31)&lt;=CJ32,CJ31,IFERROR(LEFT(CJ31,FIND("♦",SUBSTITUTE(LEFT(CJ31,CJ32+1)," ","♦",LEN(LEFT(CJ31,CJ32+1))-LEN(SUBSTITUTE(LEFT(CJ31,CJ32+1)," ",""))))),LEFT(CJ31,IFERROR(FIND(" ",CJ31)-1,LEN(CJ31))))))</f>
        <v>bœuf bourguignon de grand-mère</v>
      </c>
      <c r="CL30" s="2908" t="str">
        <f>IF(CK30="","",TRIM(RIGHT(CJ31,LEN(CJ31)-LEN(CK30))))</f>
        <v/>
      </c>
      <c r="CM30" s="2952" t="str">
        <f>CC30</f>
        <v xml:space="preserve"> ◄ ligne 30</v>
      </c>
      <c r="CN30" s="2945">
        <f>IF(CA30="","",IF(OR(CA30=0,CA30&lt;CG17),0,IF(CA30&gt;CG17,(CA30-CG17)&amp;" car. en trop",(CA30-CG17)&amp;" car.")))</f>
        <v>0</v>
      </c>
      <c r="CO30" s="2953" t="str">
        <f>IF(CA30="","",ROUNDUP(CA30/CG17,0)&amp;" ligne(s)")</f>
        <v>1 ligne(s)</v>
      </c>
      <c r="CP30" s="3"/>
      <c r="CQ30" s="2371"/>
      <c r="CR30" s="2304" t="s">
        <v>3727</v>
      </c>
      <c r="CS30" s="2304" t="s">
        <v>3729</v>
      </c>
      <c r="CT30" s="2304" t="s">
        <v>3728</v>
      </c>
      <c r="CU30" s="162"/>
      <c r="CV30" s="3"/>
      <c r="CW30" s="10">
        <v>1</v>
      </c>
    </row>
    <row r="31" spans="1:101" ht="21" customHeight="1">
      <c r="A31" s="3"/>
      <c r="B31" s="72" t="s">
        <v>24</v>
      </c>
      <c r="C31" s="2543" t="s">
        <v>3730</v>
      </c>
      <c r="D31" s="2544" t="s">
        <v>3731</v>
      </c>
      <c r="E31" s="2545" t="s">
        <v>3732</v>
      </c>
      <c r="F31" s="2546" t="s">
        <v>3733</v>
      </c>
      <c r="G31" s="2547" t="s">
        <v>3734</v>
      </c>
      <c r="H31" s="2548" t="s">
        <v>3735</v>
      </c>
      <c r="I31" s="2472"/>
      <c r="J31" s="2707" t="str">
        <f xml:space="preserve"> "❺ "&amp;ADDRESS(ROW(J32),COLUMN(J32),4)&amp;" Denrées  ▼ "</f>
        <v xml:space="preserve">❺ J32 Denrées  ▼ </v>
      </c>
      <c r="K31" s="2438"/>
      <c r="L31" s="4937"/>
      <c r="M31" s="4939"/>
      <c r="N31" s="4941"/>
      <c r="O31" s="4943"/>
      <c r="P31" s="4945"/>
      <c r="Q31" s="4947"/>
      <c r="R31" s="4949"/>
      <c r="S31" s="4951"/>
      <c r="T31" s="4905"/>
      <c r="U31" s="4907"/>
      <c r="V31" s="4907"/>
      <c r="W31" s="4909"/>
      <c r="X31" s="4969"/>
      <c r="Y31" s="4969"/>
      <c r="Z31" s="4971"/>
      <c r="AA31" s="4911"/>
      <c r="AB31" s="4911"/>
      <c r="AC31" s="4913"/>
      <c r="AD31" s="1"/>
      <c r="AE31" s="1" t="str">
        <f>"❺ "&amp; ADDRESS(ROW(),COLUMN(),4)&amp;" Denrées  ▼ "</f>
        <v xml:space="preserve">❺ AE31 Denrées  ▼ </v>
      </c>
      <c r="AF31" s="1"/>
      <c r="AG31" s="2369"/>
      <c r="AH31" s="2369" t="str">
        <f>"❾ "&amp; ADDRESS(ROW(),COLUMN(),4)&amp;" Saisissez vos prix  ▼ "</f>
        <v xml:space="preserve">❾ AH31 Saisissez vos prix  ▼ </v>
      </c>
      <c r="AI31" s="4914"/>
      <c r="AJ31" s="4914"/>
      <c r="AK31" s="4914"/>
      <c r="AL31" s="4914"/>
      <c r="AM31" s="4952"/>
      <c r="AN31" s="4952"/>
      <c r="AO31" s="4952"/>
      <c r="AP31" s="4952"/>
      <c r="AQ31" s="4893"/>
      <c r="AR31" s="4893"/>
      <c r="AS31" s="4893"/>
      <c r="AT31" s="4893"/>
      <c r="AU31" s="4894"/>
      <c r="AV31" s="4894"/>
      <c r="AW31" s="4894"/>
      <c r="AX31" s="4894"/>
      <c r="AY31" s="4917"/>
      <c r="AZ31" s="4917"/>
      <c r="BA31" s="4917"/>
      <c r="BB31" s="4917"/>
      <c r="BC31" s="4915"/>
      <c r="BD31" s="4915"/>
      <c r="BE31" s="4915"/>
      <c r="BF31" s="4916"/>
      <c r="BG31" s="2451"/>
      <c r="BH31" s="2159"/>
      <c r="BI31" s="2159"/>
      <c r="BJ31" s="2159"/>
      <c r="BK31" s="2160"/>
      <c r="BL31" s="2293"/>
      <c r="BM31" s="72" t="str">
        <f t="shared" si="6"/>
        <v>A</v>
      </c>
      <c r="BN31" s="4861"/>
      <c r="BO31" s="3"/>
      <c r="BP31" s="176" cm="1">
        <f t="array" ref="BP31">SUMPRODUCT(LEN(BQ31:BW31))</f>
        <v>0</v>
      </c>
      <c r="BQ31" s="177"/>
      <c r="BR31" s="178"/>
      <c r="BS31" s="178"/>
      <c r="BT31" s="178"/>
      <c r="BU31" s="178"/>
      <c r="BV31" s="178"/>
      <c r="BW31" s="179"/>
      <c r="BX31" s="3"/>
      <c r="BY31" s="2954" t="str">
        <f>IF(OR(LEN(CG31)&gt;1),"A", "►")</f>
        <v>A</v>
      </c>
      <c r="BZ31" s="2946" t="str">
        <f t="shared" ref="BZ31:BZ74" si="12">IF(CB31="","",(LEN(TRIM(SUBSTITUTE(CB31,CHAR(160)," ")))-LEN(SUBSTITUTE(TRIM(SUBSTITUTE(CB31,CHAR(160)," "))," ",""))+1)&amp;" mot"&amp;IF((LEN(TRIM(SUBSTITUTE(CB31,CHAR(160)," ")))-LEN(SUBSTITUTE(TRIM(SUBSTITUTE(CB31,CHAR(160)," "))," ",""))+1)&gt;1,"s",""))</f>
        <v>1 mot</v>
      </c>
      <c r="CA31" s="2947">
        <f>IF(CB31="","",LEN(TRIM(SUBSTITUTE(CB31,CHAR(160),""))))</f>
        <v>11</v>
      </c>
      <c r="CB31" s="2948" t="s">
        <v>4360</v>
      </c>
      <c r="CC31" s="2955" t="str">
        <f t="shared" ref="CC31:CC74" si="13">" ◄ ligne "&amp;ROW()</f>
        <v xml:space="preserve"> ◄ ligne 31</v>
      </c>
      <c r="CD31" s="2946" t="str">
        <f>IF(CG31="","",(LEN(TRIM(SUBSTITUTE(CG31,CHAR(160)," ")))-LEN(SUBSTITUTE(TRIM(SUBSTITUTE(CG31,CHAR(160)," "))," ",""))+1)&amp;" mot"&amp;IF((LEN(TRIM(SUBSTITUTE(CG31,CHAR(160)," ")))-LEN(SUBSTITUTE(TRIM(SUBSTITUTE(CG31,CHAR(160)," "))," ",""))+1)&gt;1,"s",""))</f>
        <v>1 mot</v>
      </c>
      <c r="CE31" s="2950" t="str">
        <f>IF(CG31="","",LEN(TRIM(SUBSTITUTE(CG31,CHAR(160),"")))&amp;" car. ►")</f>
        <v>11 car. ►</v>
      </c>
      <c r="CF31" s="2951" t="str">
        <f>IF(LEN(TRIM(CK31))&gt;0,MAX(CF29:CF30)+1,"")</f>
        <v/>
      </c>
      <c r="CG31" s="2906" t="str">
        <f>IFERROR(INDEX(CK30:CK299,MATCH(ROW()-ROW(CK30)+1,CF30:CF299,0)),"")</f>
        <v>Préparation</v>
      </c>
      <c r="CH31" s="2944"/>
      <c r="CI31" s="2937"/>
      <c r="CJ31" s="2907" t="str">
        <f>TRIM(SUBSTITUTE(SUBSTITUTE(SUBSTITUTE(SUBSTITUTE(IF(OR(LEFT(CJ30,1)="-",LEFT(CJ30,1)="="),MID(CJ30,2,9999),CJ30),CHAR(160)," "),","," "),";"," "),"."," "))</f>
        <v>bœuf bourguignon de grand-mère</v>
      </c>
      <c r="CK31" s="2908" t="str">
        <f>IF(OR(CL30="",CJ32=""),"",IF(LEN(CL30)&lt;=CJ32,CL30,IFERROR(LEFT(CL30,FIND("♦",SUBSTITUTE(LEFT(CL30,CJ32+1)," ","♦",LEN(LEFT(CL30,CJ32+1))-LEN(SUBSTITUTE(LEFT(CL30,CJ32+1)," ",""))))),LEFT(CL30,IFERROR(FIND(" ",CL30)-1,LEN(CL30))))))</f>
        <v/>
      </c>
      <c r="CL31" s="2908" t="str">
        <f>IF(CK31="","",TRIM(RIGHT(CL30,LEN(CL30)-LEN(CK31))))</f>
        <v/>
      </c>
      <c r="CM31" s="2956" t="str">
        <f>"ligne "&amp;ROW()&amp;" ►"</f>
        <v>ligne 31 ►</v>
      </c>
      <c r="CN31" s="2945">
        <f>IF(CA31="","",IF(OR(CA31=0,CA31&lt;CG17),0,IF(CA31&gt;CG17,(CA31-CG17)&amp;" car. en trop",(CA31-CG17)&amp;" car.")))</f>
        <v>0</v>
      </c>
      <c r="CO31" s="2953" t="str">
        <f>IF(CA31="","",ROUNDUP(CA31/CG17,0)&amp;" ligne(s)")</f>
        <v>1 ligne(s)</v>
      </c>
      <c r="CP31" s="3"/>
      <c r="CQ31" s="2371"/>
      <c r="CR31" s="2386">
        <v>1</v>
      </c>
      <c r="CS31" s="2387"/>
      <c r="CT31" s="2387" t="s">
        <v>3834</v>
      </c>
      <c r="CU31" s="2388"/>
      <c r="CV31" s="3"/>
      <c r="CW31" s="10">
        <v>1</v>
      </c>
    </row>
    <row r="32" spans="1:101" ht="21" customHeight="1">
      <c r="A32" s="3"/>
      <c r="B32" s="188" t="str">
        <f>IF(COUNTA(AE32:AG32)&gt;0, "A", "►")</f>
        <v>A</v>
      </c>
      <c r="C32" s="2237" cm="1">
        <f t="array" ref="C32">IFERROR(_xlfn.LET(_xlpm.k,UPPER(TRIM(N32)),_xlpm.r,_xlfn.XLOOKUP(_xlpm.k,UPPER(TRIM($AD$64:$BK$64)),$AD$67:$BK$67,_xlfn.XLOOKUP(_xlpm.k,UPPER(TRIM($AD$65:$BK$65)),$AD$67:$BK$67,_xlfn.XLOOKUP(_xlpm.k,UPPER(TRIM($AD$66:$BK$66)),$AD$67:$BK$67,0.001))),_xlpm.r*M32),0)</f>
        <v>0</v>
      </c>
      <c r="D32" s="2240" cm="1">
        <f t="array" ref="D32">IFERROR(_xlfn.LET(_xlpm.k,UPPER(TRIM(Q32)),_xlpm.r,_xlfn.XLOOKUP(_xlpm.k,UPPER(TRIM($AD$64:$BK$64)),$AD$67:$BK$67,_xlfn.XLOOKUP(_xlpm.k,UPPER(TRIM($AD$65:$BK$65)),$AD$67:$BK$67,_xlfn.XLOOKUP(_xlpm.k,UPPER(TRIM($AD$66:$BK$66)),$AD$67:$BK$67,0.001))),_xlpm.r*P32),0)</f>
        <v>0</v>
      </c>
      <c r="E32" s="2243" cm="1">
        <f t="array" ref="E32">IFERROR(_xlfn.LET(_xlpm.k,UPPER(TRIM(T32)),_xlpm.r,_xlfn.XLOOKUP(_xlpm.k,UPPER(TRIM($AD$64:$BK$64)),$AD$67:$BK$67,_xlfn.XLOOKUP(_xlpm.k,UPPER(TRIM($AD$65:$BK$65)),$AD$67:$BK$67,_xlfn.XLOOKUP(_xlpm.k,UPPER(TRIM($AD$66:$BK$66)),$AD$67:$BK$67,0.001))),_xlpm.r*S32),0)</f>
        <v>0</v>
      </c>
      <c r="F32" s="2246" cm="1">
        <f t="array" ref="F32">IFERROR(_xlfn.LET(_xlpm.k,UPPER(TRIM(W32)),_xlpm.r,_xlfn.XLOOKUP(_xlpm.k,UPPER(TRIM($AD$64:$BK$64)),$AD$67:$BK$67,_xlfn.XLOOKUP(_xlpm.k,UPPER(TRIM($AD$65:$BK$65)),$AD$67:$BK$67,_xlfn.XLOOKUP(_xlpm.k,UPPER(TRIM($AD$66:$BK$66)),$AD$67:$BK$67,0.001))),_xlpm.r*V32),0)</f>
        <v>0</v>
      </c>
      <c r="G32" s="189" cm="1">
        <f t="array" ref="G32">IFERROR(_xlfn.LET(_xlpm.k,UPPER(TRIM(Z32)),_xlpm.r,_xlfn.XLOOKUP(_xlpm.k,UPPER(TRIM($AD$64:$BK$64)),$AD$67:$BK$67,_xlfn.XLOOKUP(_xlpm.k,UPPER(TRIM($AD$65:$BK$65)),$AD$67:$BK$67,_xlfn.XLOOKUP(_xlpm.k,UPPER(TRIM($AD$66:$BK$66)),$AD$67:$BK$67,0.001))),_xlpm.r*Y32),0)</f>
        <v>0</v>
      </c>
      <c r="H32" s="190" cm="1">
        <f t="array" ref="H32">IFERROR(_xlfn.LET(_xlpm.k,UPPER(TRIM(AC32)),_xlpm.r,_xlfn.XLOOKUP(_xlpm.k,UPPER(TRIM($AD$64:$BK$64)),$AD$67:$BK$67,_xlfn.XLOOKUP(_xlpm.k,UPPER(TRIM($AD$65:$BK$65)),$AD$67:$BK$67,_xlfn.XLOOKUP(_xlpm.k,UPPER(TRIM($AD$66:$BK$66)),$AD$67:$BK$67,0.001))),_xlpm.r*AB32),0)</f>
        <v>0</v>
      </c>
      <c r="I32" s="192" t="s">
        <v>3669</v>
      </c>
      <c r="J32" s="2479"/>
      <c r="K32" s="2250" t="s">
        <v>13</v>
      </c>
      <c r="L32" s="2209"/>
      <c r="M32" s="2210"/>
      <c r="N32" s="2213"/>
      <c r="O32" s="2212"/>
      <c r="P32" s="2211"/>
      <c r="Q32" s="2214"/>
      <c r="R32" s="2215"/>
      <c r="S32" s="2211"/>
      <c r="T32" s="199"/>
      <c r="U32" s="2216"/>
      <c r="V32" s="2211"/>
      <c r="W32" s="199"/>
      <c r="X32" s="2208"/>
      <c r="Y32" s="2211"/>
      <c r="Z32" s="199"/>
      <c r="AA32" s="2219"/>
      <c r="AB32" s="2211"/>
      <c r="AC32" s="199"/>
      <c r="AD32" s="2472" t="str">
        <f t="shared" ref="AD32:AE59" si="14">I32</f>
        <v>1 ►</v>
      </c>
      <c r="AE32" s="4806">
        <f t="shared" si="14"/>
        <v>0</v>
      </c>
      <c r="AF32" s="4807"/>
      <c r="AG32" s="4807"/>
      <c r="AH32" s="2362">
        <v>1</v>
      </c>
      <c r="AI32" s="193">
        <f t="shared" ref="AI32:AI61" si="15">IFERROR(L32*AL$23,0)</f>
        <v>0</v>
      </c>
      <c r="AJ32" s="194">
        <f t="shared" ref="AJ32:AJ61" si="16">IFERROR(C32*AL$23,0)</f>
        <v>0</v>
      </c>
      <c r="AK32" s="194" t="str">
        <f t="shared" ref="AK32:AK61" si="17">_xlfn.LET(_xlpm.unite,SUBSTITUTE(TRIM(N32)," (s)",""),_xlpm.val,AJ32,_xlpm.estVol,COUNTIF($AQ$64:$BK$66,_xlpm.unite)&gt;0,_xlpm.estPoids,COUNTIF($AD$64:$AP$66,_xlpm.unite)&gt;0,IF(_xlpm.estVol,IF(ROUND(_xlpm.val,3)&gt;=1,ROUND(_xlpm.val,3)&amp;" L",MAX(1,ROUND(_xlpm.val*100,0))&amp;" cl"),IF(_xlpm.estPoids,IF(ROUND(_xlpm.val,3)&gt;=1,ROUND(_xlpm.val,3)&amp;" Kg",MAX(1,ROUND(_xlpm.val*1000,0))&amp;" g"),"")))</f>
        <v/>
      </c>
      <c r="AL32" s="195">
        <f>IFERROR(IF(AI32=0, AJ32*$AH32, AI32*$AH32), 0)</f>
        <v>0</v>
      </c>
      <c r="AM32" s="2178">
        <f t="shared" ref="AM32:AM61" si="18">IFERROR(O32*AP$23,0)</f>
        <v>0</v>
      </c>
      <c r="AN32" s="2179">
        <f t="shared" ref="AN32:AN61" si="19">IFERROR(D32*AP$23,0)</f>
        <v>0</v>
      </c>
      <c r="AO32" s="2180" t="str">
        <f t="shared" ref="AO32:AO61" si="20">_xlfn.LET(_xlpm.unite,SUBSTITUTE(TRIM(Q32)," (s)",""),_xlpm.val,AN32,_xlpm.estVol,COUNTIF($AQ$64:$BK$66,_xlpm.unite)&gt;0,_xlpm.estPoids,COUNTIF($AD$64:$AP$66,_xlpm.unite)&gt;0,IF(_xlpm.estVol,IF(ROUND(_xlpm.val,3)&gt;=1,ROUND(_xlpm.val,3)&amp;" L",MAX(1,ROUND(_xlpm.val*100,0))&amp;" cl"),IF(_xlpm.estPoids,IF(ROUND(_xlpm.val,3)&gt;=1,ROUND(_xlpm.val,3)&amp;" Kg",MAX(1,ROUND(_xlpm.val*1000,0))&amp;" g"),"")))</f>
        <v/>
      </c>
      <c r="AP32" s="2181">
        <f>IFERROR(IF(AM32=0, AN32*$AH32, AM32*$AH32), 0)</f>
        <v>0</v>
      </c>
      <c r="AQ32" s="2251">
        <f t="shared" ref="AQ32:AQ61" si="21">IFERROR(R32*AT$23,0)</f>
        <v>0</v>
      </c>
      <c r="AR32" s="2252">
        <f t="shared" ref="AR32:AR61" si="22">IFERROR(E32*AT$23,0)</f>
        <v>0</v>
      </c>
      <c r="AS32" s="2253" t="str">
        <f t="shared" ref="AS32:AS61" si="23">_xlfn.LET(_xlpm.unite,SUBSTITUTE(TRIM(T32)," (s)",""),_xlpm.val,AR32,_xlpm.estVol,COUNTIF($AQ$64:$BK$66,_xlpm.unite)&gt;0,_xlpm.estPoids,COUNTIF($AD$64:$AP$66,_xlpm.unite)&gt;0,IF(_xlpm.estVol,IF(ROUND(_xlpm.val,3)&gt;=1,ROUND(_xlpm.val,3)&amp;" L",MAX(1,ROUND(_xlpm.val*100,0))&amp;" cl"),IF(_xlpm.estPoids,IF(ROUND(_xlpm.val,3)&gt;=1,ROUND(_xlpm.val,3)&amp;" Kg",MAX(1,ROUND(_xlpm.val*1000,0))&amp;" g"),"")))</f>
        <v/>
      </c>
      <c r="AT32" s="2254">
        <f>IFERROR(IF(AQ32=0, AR32*$AH32, AQ32*$AH32), 0)</f>
        <v>0</v>
      </c>
      <c r="AU32" s="2260">
        <f t="shared" ref="AU32:AU61" si="24">IFERROR(U32*AX$23,0)</f>
        <v>0</v>
      </c>
      <c r="AV32" s="2261">
        <f t="shared" ref="AV32:AV61" si="25">IFERROR(F32*AX$23,0)</f>
        <v>0</v>
      </c>
      <c r="AW32" s="2262" t="str">
        <f t="shared" ref="AW32:AW61" si="26">_xlfn.LET(_xlpm.unite,SUBSTITUTE(TRIM(W32)," (s)",""),_xlpm.val,AV32,_xlpm.estVol,COUNTIF($AQ$64:$BK$66,_xlpm.unite)&gt;0,_xlpm.estPoids,COUNTIF($AD$64:$AP$66,_xlpm.unite)&gt;0,IF(_xlpm.estVol,IF(ROUND(_xlpm.val,3)&gt;=1,ROUND(_xlpm.val,3)&amp;" L",MAX(1,ROUND(_xlpm.val*100,0))&amp;" cl"),IF(_xlpm.estPoids,IF(ROUND(_xlpm.val,3)&gt;=1,ROUND(_xlpm.val,3)&amp;" Kg",MAX(1,ROUND(_xlpm.val*1000,0))&amp;" g"),"")))</f>
        <v/>
      </c>
      <c r="AX32" s="2263">
        <f>IFERROR(IF(AU32=0, AV32*$AH32, AU32*$AH32), 0)</f>
        <v>0</v>
      </c>
      <c r="AY32" s="2283">
        <f t="shared" ref="AY32:AY61" si="27">IFERROR(X32*BB$23,0)</f>
        <v>0</v>
      </c>
      <c r="AZ32" s="2284">
        <f t="shared" ref="AZ32:AZ61" si="28">IFERROR(G32*BB$23,0)</f>
        <v>0</v>
      </c>
      <c r="BA32" s="2285" t="str">
        <f t="shared" ref="BA32:BA61" si="29">_xlfn.LET(_xlpm.unite,SUBSTITUTE(TRIM(AA32)," (s)",""),_xlpm.val,AZ32,_xlpm.estVol,COUNTIF($AQ$64:$BK$66,_xlpm.unite)&gt;0,_xlpm.estPoids,COUNTIF($AD$64:$AP$66,_xlpm.unite)&gt;0,IF(_xlpm.estVol,IF(ROUND(_xlpm.val,3)&gt;=1,ROUND(_xlpm.val,3)&amp;" L",MAX(1,ROUND(_xlpm.val*100,0))&amp;" cl"),IF(_xlpm.estPoids,IF(ROUND(_xlpm.val,3)&gt;=1,ROUND(_xlpm.val,3)&amp;" Kg",MAX(1,ROUND(_xlpm.val*1000,0))&amp;" g"),"")))</f>
        <v/>
      </c>
      <c r="BB32" s="2286">
        <f>IFERROR(IF(AY32=0, AZ32*$AH32, AY32*$AH32), 0)</f>
        <v>0</v>
      </c>
      <c r="BC32" s="2271">
        <f>IFERROR(AA32*BF$23,0)</f>
        <v>0</v>
      </c>
      <c r="BD32" s="2272">
        <f t="shared" ref="BD32:BD61" si="30">IFERROR(G32*BF$23,0)</f>
        <v>0</v>
      </c>
      <c r="BE32" s="2273" t="str">
        <f t="shared" ref="BE32:BE61" si="31">_xlfn.LET(_xlpm.unite,SUBSTITUTE(TRIM(AC32)," (s)",""),_xlpm.val,BD32,_xlpm.estVol,COUNTIF($AQ$64:$BK$66,_xlpm.unite)&gt;0,_xlpm.estPoids,COUNTIF($AD$64:$AP$66,_xlpm.unite)&gt;0,IF(_xlpm.estVol,IF(ROUND(_xlpm.val,3)&gt;=1,ROUND(_xlpm.val,3)&amp;" L",MAX(1,ROUND(_xlpm.val*100,0))&amp;" cl"),IF(_xlpm.estPoids,IF(ROUND(_xlpm.val,3)&gt;=1,ROUND(_xlpm.val,3)&amp;" Kg",MAX(1,ROUND(_xlpm.val*1000,0))&amp;" g"),"")))</f>
        <v/>
      </c>
      <c r="BF32" s="2274">
        <f>IFERROR(IF(BC32=0, BD32*$AH32, BC32*$AH32), 0)</f>
        <v>0</v>
      </c>
      <c r="BG32" s="2451">
        <f>AE32</f>
        <v>0</v>
      </c>
      <c r="BH32" s="2153">
        <f>IFERROR(AI32,0)+IFERROR(AM32,0)+IFERROR(AQ32,0)+IFERROR(AU32,0)+IFERROR(AY32,0)+IFERROR(BC32,0)</f>
        <v>0</v>
      </c>
      <c r="BI32" s="2154">
        <f>IFERROR(AJ32,0)+IFERROR(AN32,0)+IFERROR(AR32,0)+IFERROR(AV32,0)+IFERROR(AZ32,0)+IFERROR(BD32,0)</f>
        <v>0</v>
      </c>
      <c r="BJ32" s="2155">
        <f>IFERROR(AL32,0)+IFERROR(AP32,0)+IFERROR(AT32,0)+IFERROR(AX32,0)+IFERROR(BB32,0)+IFERROR(BF32,0)</f>
        <v>0</v>
      </c>
      <c r="BK32" s="2156" t="str" cm="1">
        <f t="array" aca="1" ref="BK3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2" s="2293"/>
      <c r="BM32" s="188" t="str">
        <f t="shared" si="6"/>
        <v>A</v>
      </c>
      <c r="BN32" s="4861"/>
      <c r="BO32" s="3"/>
      <c r="BP32" s="176" cm="1">
        <f t="array" ref="BP32">SUMPRODUCT(LEN(BQ32:BW32))</f>
        <v>34</v>
      </c>
      <c r="BQ32" s="177"/>
      <c r="BR32" s="178" t="s">
        <v>220</v>
      </c>
      <c r="BS32" s="178"/>
      <c r="BT32" s="178"/>
      <c r="BU32" s="178"/>
      <c r="BV32" s="178"/>
      <c r="BW32" s="179"/>
      <c r="BX32" s="3"/>
      <c r="BY32" s="2954" t="str">
        <f t="shared" ref="BY32:BY74" si="32">IF(OR(LEN(CG32)&gt;1),"A", "►")</f>
        <v>A</v>
      </c>
      <c r="BZ32" s="2946" t="str">
        <f t="shared" si="12"/>
        <v/>
      </c>
      <c r="CA32" s="2947" t="str">
        <f>IF(CB32="","",LEN(TRIM(SUBSTITUTE(CB32,CHAR(160),""))))</f>
        <v/>
      </c>
      <c r="CB32" s="2948"/>
      <c r="CC32" s="2949" t="str">
        <f t="shared" si="13"/>
        <v xml:space="preserve"> ◄ ligne 32</v>
      </c>
      <c r="CD32" s="2946" t="str">
        <f t="shared" ref="CD32:CD95" si="33">IF(CG32="","",(LEN(TRIM(SUBSTITUTE(CG32,CHAR(160)," ")))-LEN(SUBSTITUTE(TRIM(SUBSTITUTE(CG32,CHAR(160)," "))," ",""))+1)&amp;" mot"&amp;IF((LEN(TRIM(SUBSTITUTE(CG32,CHAR(160)," ")))-LEN(SUBSTITUTE(TRIM(SUBSTITUTE(CG32,CHAR(160)," "))," ",""))+1)&gt;1,"s",""))</f>
        <v>8 mots</v>
      </c>
      <c r="CE32" s="2950" t="str">
        <f t="shared" ref="CE32:CE95" si="34">IF(CG32="","",LEN(TRIM(SUBSTITUTE(CG32,CHAR(160),"")))&amp;" car. ►")</f>
        <v>42 car. ►</v>
      </c>
      <c r="CF32" s="2951" t="str">
        <f>IF(LEN(TRIM(CK32))&gt;0,MAX(CF29:CF31)+1,"")</f>
        <v/>
      </c>
      <c r="CG32" s="2906" t="str">
        <f>IFERROR(INDEX(CK30:CK299,MATCH(ROW()-ROW(CK30)+1,CF30:CF299,0)),"")</f>
        <v>Portez à ébullition puis baissez le feu et</v>
      </c>
      <c r="CH32" s="2944"/>
      <c r="CI32" s="2937"/>
      <c r="CJ32" s="2909">
        <f>CG17</f>
        <v>100</v>
      </c>
      <c r="CK32" s="2908" t="str">
        <f>IF(OR(CL31="",CJ32=""),"",IF(LEN(CL31)&lt;=CJ32,CL31,IFERROR(LEFT(CL31,FIND("♦",SUBSTITUTE(LEFT(CL31,CJ32+1)," ","♦",LEN(LEFT(CL31,CJ32+1))-LEN(SUBSTITUTE(LEFT(CL31,CJ32+1)," ",""))))),LEFT(CL31,IFERROR(FIND(" ",CL31)-1,LEN(CL31))))))</f>
        <v/>
      </c>
      <c r="CL32" s="2908" t="str">
        <f t="shared" ref="CL32:CL35" si="35">IF(CK32="","",TRIM(RIGHT(CL31,LEN(CL31)-LEN(CK32))))</f>
        <v/>
      </c>
      <c r="CM32" s="2956" t="str">
        <f t="shared" ref="CM32:CM35" si="36">"ligne "&amp;ROW()&amp;" ►"</f>
        <v>ligne 32 ►</v>
      </c>
      <c r="CN32" s="2945" t="str">
        <f>IF(CA32="","",IF(OR(CA32=0,CA32&lt;CG17),0,IF(CA32&gt;CG17,(CA32-CG17)&amp;" car. en trop",(CA32-CG17)&amp;" car.")))</f>
        <v/>
      </c>
      <c r="CO32" s="2953" t="str">
        <f>IF(CA32="","",ROUNDUP(CA32/CG17,0)&amp;" ligne(s)")</f>
        <v/>
      </c>
      <c r="CP32" s="3"/>
      <c r="CQ32" s="2361"/>
      <c r="CR32" s="2386">
        <v>4</v>
      </c>
      <c r="CS32" s="2387"/>
      <c r="CT32" s="2387" t="s">
        <v>3835</v>
      </c>
      <c r="CU32" s="2388"/>
      <c r="CV32" s="3"/>
      <c r="CW32" s="10">
        <v>1</v>
      </c>
    </row>
    <row r="33" spans="1:101" ht="21" customHeight="1">
      <c r="A33" s="3"/>
      <c r="B33" s="188" t="str">
        <f>IF(COUNTA(AE33:AG33)&gt;0, "A", "►")</f>
        <v>A</v>
      </c>
      <c r="C33" s="2237" cm="1">
        <f t="array" ref="C33">IFERROR(_xlfn.LET(_xlpm.k,UPPER(TRIM(N33)),_xlpm.r,_xlfn.XLOOKUP(_xlpm.k,UPPER(TRIM($AD$64:$BK$64)),$AD$67:$BK$67,_xlfn.XLOOKUP(_xlpm.k,UPPER(TRIM($AD$65:$BK$65)),$AD$67:$BK$67,_xlfn.XLOOKUP(_xlpm.k,UPPER(TRIM($AD$66:$BK$66)),$AD$67:$BK$67,0.001))),_xlpm.r*M33),0)</f>
        <v>0</v>
      </c>
      <c r="D33" s="2240" cm="1">
        <f t="array" ref="D33">IFERROR(_xlfn.LET(_xlpm.k,UPPER(TRIM(Q33)),_xlpm.r,_xlfn.XLOOKUP(_xlpm.k,UPPER(TRIM($AD$64:$BK$64)),$AD$67:$BK$67,_xlfn.XLOOKUP(_xlpm.k,UPPER(TRIM($AD$65:$BK$65)),$AD$67:$BK$67,_xlfn.XLOOKUP(_xlpm.k,UPPER(TRIM($AD$66:$BK$66)),$AD$67:$BK$67,0.001))),_xlpm.r*P33),0)</f>
        <v>0</v>
      </c>
      <c r="E33" s="2243" cm="1">
        <f t="array" ref="E33">IFERROR(_xlfn.LET(_xlpm.k,UPPER(TRIM(T33)),_xlpm.r,_xlfn.XLOOKUP(_xlpm.k,UPPER(TRIM($AD$64:$BK$64)),$AD$67:$BK$67,_xlfn.XLOOKUP(_xlpm.k,UPPER(TRIM($AD$65:$BK$65)),$AD$67:$BK$67,_xlfn.XLOOKUP(_xlpm.k,UPPER(TRIM($AD$66:$BK$66)),$AD$67:$BK$67,0.001))),_xlpm.r*S33),0)</f>
        <v>0</v>
      </c>
      <c r="F33" s="2246" cm="1">
        <f t="array" ref="F33">IFERROR(_xlfn.LET(_xlpm.k,UPPER(TRIM(W33)),_xlpm.r,_xlfn.XLOOKUP(_xlpm.k,UPPER(TRIM($AD$64:$BK$64)),$AD$67:$BK$67,_xlfn.XLOOKUP(_xlpm.k,UPPER(TRIM($AD$65:$BK$65)),$AD$67:$BK$67,_xlfn.XLOOKUP(_xlpm.k,UPPER(TRIM($AD$66:$BK$66)),$AD$67:$BK$67,0.001))),_xlpm.r*V33),0)</f>
        <v>0</v>
      </c>
      <c r="G33" s="189" cm="1">
        <f t="array" ref="G33">IFERROR(_xlfn.LET(_xlpm.k,UPPER(TRIM(Z33)),_xlpm.r,_xlfn.XLOOKUP(_xlpm.k,UPPER(TRIM($AD$64:$BK$64)),$AD$67:$BK$67,_xlfn.XLOOKUP(_xlpm.k,UPPER(TRIM($AD$65:$BK$65)),$AD$67:$BK$67,_xlfn.XLOOKUP(_xlpm.k,UPPER(TRIM($AD$66:$BK$66)),$AD$67:$BK$67,0.001))),_xlpm.r*Y33),0)</f>
        <v>0</v>
      </c>
      <c r="H33" s="190" cm="1">
        <f t="array" ref="H33">IFERROR(_xlfn.LET(_xlpm.k,UPPER(TRIM(AC33)),_xlpm.r,_xlfn.XLOOKUP(_xlpm.k,UPPER(TRIM($AD$64:$BK$64)),$AD$67:$BK$67,_xlfn.XLOOKUP(_xlpm.k,UPPER(TRIM($AD$65:$BK$65)),$AD$67:$BK$67,_xlfn.XLOOKUP(_xlpm.k,UPPER(TRIM($AD$66:$BK$66)),$AD$67:$BK$67,0.001))),_xlpm.r*AB33),0)</f>
        <v>0</v>
      </c>
      <c r="I33" s="192" t="s">
        <v>3670</v>
      </c>
      <c r="J33" s="2480" t="s">
        <v>4080</v>
      </c>
      <c r="K33" s="2250" t="s">
        <v>13</v>
      </c>
      <c r="L33" s="2209"/>
      <c r="M33" s="2210"/>
      <c r="N33" s="2213"/>
      <c r="O33" s="2212"/>
      <c r="P33" s="2211"/>
      <c r="Q33" s="2214"/>
      <c r="R33" s="2215"/>
      <c r="S33" s="2211"/>
      <c r="T33" s="199"/>
      <c r="U33" s="2216"/>
      <c r="V33" s="2211"/>
      <c r="W33" s="199"/>
      <c r="X33" s="2208"/>
      <c r="Y33" s="2211"/>
      <c r="Z33" s="199"/>
      <c r="AA33" s="2219"/>
      <c r="AB33" s="2211"/>
      <c r="AC33" s="199"/>
      <c r="AD33" s="2472" t="str">
        <f t="shared" si="14"/>
        <v>2 ►</v>
      </c>
      <c r="AE33" s="4806" t="str">
        <f t="shared" si="14"/>
        <v>saisissez vos denrées à partir de cette ligne</v>
      </c>
      <c r="AF33" s="4807"/>
      <c r="AG33" s="4807"/>
      <c r="AH33" s="2362">
        <v>1</v>
      </c>
      <c r="AI33" s="193">
        <f t="shared" si="15"/>
        <v>0</v>
      </c>
      <c r="AJ33" s="194">
        <f t="shared" si="16"/>
        <v>0</v>
      </c>
      <c r="AK33" s="194" t="str">
        <f t="shared" si="17"/>
        <v/>
      </c>
      <c r="AL33" s="195">
        <f>IFERROR(IF(AI33=0, AJ33*$AH33, AI33*$AH33), 0)</f>
        <v>0</v>
      </c>
      <c r="AM33" s="2178">
        <f t="shared" si="18"/>
        <v>0</v>
      </c>
      <c r="AN33" s="2179">
        <f t="shared" si="19"/>
        <v>0</v>
      </c>
      <c r="AO33" s="2180" t="str">
        <f t="shared" si="20"/>
        <v/>
      </c>
      <c r="AP33" s="2181">
        <f>IFERROR(IF(AM33=0, AN33*$AH33, AM33*$AH33), 0)</f>
        <v>0</v>
      </c>
      <c r="AQ33" s="2251">
        <f t="shared" si="21"/>
        <v>0</v>
      </c>
      <c r="AR33" s="2252">
        <f t="shared" si="22"/>
        <v>0</v>
      </c>
      <c r="AS33" s="2253" t="str">
        <f t="shared" si="23"/>
        <v/>
      </c>
      <c r="AT33" s="2254">
        <f>IFERROR(IF(AQ33=0, AR33*$AH33, AQ33*$AH33), 0)</f>
        <v>0</v>
      </c>
      <c r="AU33" s="2260">
        <f t="shared" si="24"/>
        <v>0</v>
      </c>
      <c r="AV33" s="2261">
        <f t="shared" si="25"/>
        <v>0</v>
      </c>
      <c r="AW33" s="2262" t="str">
        <f t="shared" si="26"/>
        <v/>
      </c>
      <c r="AX33" s="2263">
        <f>IFERROR(IF(AU33=0, AV33*$AH33, AU33*$AH33), 0)</f>
        <v>0</v>
      </c>
      <c r="AY33" s="2283">
        <f t="shared" si="27"/>
        <v>0</v>
      </c>
      <c r="AZ33" s="2284">
        <f t="shared" si="28"/>
        <v>0</v>
      </c>
      <c r="BA33" s="2285" t="str">
        <f t="shared" si="29"/>
        <v/>
      </c>
      <c r="BB33" s="2286">
        <f t="shared" ref="BB33:BB61" si="37">IFERROR(IF(AY33=0, AZ33*$AH33, AY33*$AH33), 0)</f>
        <v>0</v>
      </c>
      <c r="BC33" s="2271">
        <f t="shared" ref="BC33:BC61" si="38">IFERROR(AA33*G$62,0)</f>
        <v>0</v>
      </c>
      <c r="BD33" s="2272">
        <f t="shared" si="30"/>
        <v>0</v>
      </c>
      <c r="BE33" s="2273" t="str">
        <f t="shared" si="31"/>
        <v/>
      </c>
      <c r="BF33" s="2274">
        <f>IFERROR(IF(BC33=0, BD33*$AH33, BC33*$AH33), 0)</f>
        <v>0</v>
      </c>
      <c r="BG33" s="2451" t="str">
        <f t="shared" ref="BG33:BG61" si="39">AE33</f>
        <v>saisissez vos denrées à partir de cette ligne</v>
      </c>
      <c r="BH33" s="2153">
        <f t="shared" ref="BH33:BI61" si="40">IFERROR(AI33,0)+IFERROR(AM33,0)+IFERROR(AQ33,0)+IFERROR(AU33,0)+IFERROR(AY33,0)+IFERROR(BC33,0)</f>
        <v>0</v>
      </c>
      <c r="BI33" s="2154">
        <f t="shared" si="40"/>
        <v>0</v>
      </c>
      <c r="BJ33" s="2155">
        <f t="shared" ref="BJ33:BJ61" si="41">IFERROR(AL33,0)+IFERROR(AP33,0)+IFERROR(AT33,0)+IFERROR(AX33,0)+IFERROR(BB33,0)+IFERROR(BF33,0)</f>
        <v>0</v>
      </c>
      <c r="BK33" s="2156" t="str" cm="1">
        <f t="array" aca="1" ref="BK3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3" s="2293"/>
      <c r="BM33" s="188" t="str">
        <f t="shared" si="6"/>
        <v>A</v>
      </c>
      <c r="BN33" s="5"/>
      <c r="BO33" s="3"/>
      <c r="BP33" s="176" cm="1">
        <f t="array" ref="BP33">SUMPRODUCT(LEN(BQ33:BW33))</f>
        <v>71</v>
      </c>
      <c r="BQ33" s="177"/>
      <c r="BR33" s="178" t="s">
        <v>232</v>
      </c>
      <c r="BS33" s="178"/>
      <c r="BT33" s="178"/>
      <c r="BU33" s="178"/>
      <c r="BV33" s="178"/>
      <c r="BW33" s="179"/>
      <c r="BX33" s="3"/>
      <c r="BY33" s="2954" t="str">
        <f t="shared" si="32"/>
        <v>A</v>
      </c>
      <c r="BZ33" s="2946" t="str">
        <f t="shared" si="12"/>
        <v>8 mots</v>
      </c>
      <c r="CA33" s="2947">
        <f t="shared" ref="CA33:CA74" si="42">IF(CB33="","",LEN(TRIM(SUBSTITUTE(CB33,CHAR(160),""))))</f>
        <v>43</v>
      </c>
      <c r="CB33" s="2948" t="s">
        <v>4361</v>
      </c>
      <c r="CC33" s="2955" t="str">
        <f t="shared" si="13"/>
        <v xml:space="preserve"> ◄ ligne 33</v>
      </c>
      <c r="CD33" s="2946" t="str">
        <f t="shared" si="33"/>
        <v>18 mots</v>
      </c>
      <c r="CE33" s="2950" t="str">
        <f t="shared" si="34"/>
        <v>100 car. ►</v>
      </c>
      <c r="CF33" s="2951" t="str">
        <f>IF(LEN(TRIM(CK33))&gt;0,MAX(CF29:CF32)+1,"")</f>
        <v/>
      </c>
      <c r="CG33" s="2906" t="str">
        <f>IFERROR(INDEX(CK30:CK299,MATCH(ROW()-ROW(CK30)+1,CF30:CF299,0)),"")</f>
        <v xml:space="preserve">1 Coupez la viande en cubes d’environ 4 cm et mettez-la dans un grand saladier Ajoutez-y les oignons </v>
      </c>
      <c r="CH33" s="2944"/>
      <c r="CI33" s="2937"/>
      <c r="CJ33" s="2907"/>
      <c r="CK33" s="2908" t="str">
        <f>IF(OR(CL32="",CJ32=""),"",IF(LEN(CL32)&lt;=CJ32,CL32,IFERROR(LEFT(CL32,FIND("♦",SUBSTITUTE(LEFT(CL32,CJ32+1)," ","♦",LEN(LEFT(CL32,CJ32+1))-LEN(SUBSTITUTE(LEFT(CL32,CJ32+1)," ",""))))),LEFT(CL32,IFERROR(FIND(" ",CL32)-1,LEN(CL32))))))</f>
        <v/>
      </c>
      <c r="CL33" s="2908" t="str">
        <f t="shared" si="35"/>
        <v/>
      </c>
      <c r="CM33" s="2956" t="str">
        <f t="shared" si="36"/>
        <v>ligne 33 ►</v>
      </c>
      <c r="CN33" s="2945">
        <f>IF(CA33="","",IF(OR(CA33=0,CA33&lt;CG17),0,IF(CA33&gt;CG17,(CA33-CG17)&amp;" car. en trop",(CA33-CG17)&amp;" car.")))</f>
        <v>0</v>
      </c>
      <c r="CO33" s="2953" t="str">
        <f>IF(CA33="","",ROUNDUP(CA33/CG17,0)&amp;" ligne(s)")</f>
        <v>1 ligne(s)</v>
      </c>
      <c r="CP33" s="3"/>
      <c r="CQ33" s="2361"/>
      <c r="CR33" s="2386">
        <v>10</v>
      </c>
      <c r="CS33" s="2387"/>
      <c r="CT33" s="2387" t="s">
        <v>3836</v>
      </c>
      <c r="CU33" s="2388"/>
      <c r="CV33" s="3"/>
      <c r="CW33" s="10">
        <v>1</v>
      </c>
    </row>
    <row r="34" spans="1:101" ht="21" customHeight="1">
      <c r="A34" s="3"/>
      <c r="B34" s="188" t="str">
        <f t="shared" ref="B34:B61" si="43">IF(COUNTA(AE34:AG34)&gt;0, "A", "►")</f>
        <v>A</v>
      </c>
      <c r="C34" s="2237" cm="1">
        <f t="array" ref="C34">IFERROR(_xlfn.LET(_xlpm.k,UPPER(TRIM(N34)),_xlpm.r,_xlfn.XLOOKUP(_xlpm.k,UPPER(TRIM($AD$64:$BK$64)),$AD$67:$BK$67,_xlfn.XLOOKUP(_xlpm.k,UPPER(TRIM($AD$65:$BK$65)),$AD$67:$BK$67,_xlfn.XLOOKUP(_xlpm.k,UPPER(TRIM($AD$66:$BK$66)),$AD$67:$BK$67,0.001))),_xlpm.r*M34),0)</f>
        <v>0</v>
      </c>
      <c r="D34" s="2240" cm="1">
        <f t="array" ref="D34">IFERROR(_xlfn.LET(_xlpm.k,UPPER(TRIM(Q34)),_xlpm.r,_xlfn.XLOOKUP(_xlpm.k,UPPER(TRIM($AD$64:$BK$64)),$AD$67:$BK$67,_xlfn.XLOOKUP(_xlpm.k,UPPER(TRIM($AD$65:$BK$65)),$AD$67:$BK$67,_xlfn.XLOOKUP(_xlpm.k,UPPER(TRIM($AD$66:$BK$66)),$AD$67:$BK$67,0.001))),_xlpm.r*P34),0)</f>
        <v>0</v>
      </c>
      <c r="E34" s="2243" cm="1">
        <f t="array" ref="E34">IFERROR(_xlfn.LET(_xlpm.k,UPPER(TRIM(T34)),_xlpm.r,_xlfn.XLOOKUP(_xlpm.k,UPPER(TRIM($AD$64:$BK$64)),$AD$67:$BK$67,_xlfn.XLOOKUP(_xlpm.k,UPPER(TRIM($AD$65:$BK$65)),$AD$67:$BK$67,_xlfn.XLOOKUP(_xlpm.k,UPPER(TRIM($AD$66:$BK$66)),$AD$67:$BK$67,0.001))),_xlpm.r*S34),0)</f>
        <v>0</v>
      </c>
      <c r="F34" s="2246" cm="1">
        <f t="array" ref="F34">IFERROR(_xlfn.LET(_xlpm.k,UPPER(TRIM(W34)),_xlpm.r,_xlfn.XLOOKUP(_xlpm.k,UPPER(TRIM($AD$64:$BK$64)),$AD$67:$BK$67,_xlfn.XLOOKUP(_xlpm.k,UPPER(TRIM($AD$65:$BK$65)),$AD$67:$BK$67,_xlfn.XLOOKUP(_xlpm.k,UPPER(TRIM($AD$66:$BK$66)),$AD$67:$BK$67,0.001))),_xlpm.r*V34),0)</f>
        <v>0</v>
      </c>
      <c r="G34" s="189" cm="1">
        <f t="array" ref="G34">IFERROR(_xlfn.LET(_xlpm.k,UPPER(TRIM(Z34)),_xlpm.r,_xlfn.XLOOKUP(_xlpm.k,UPPER(TRIM($AD$64:$BK$64)),$AD$67:$BK$67,_xlfn.XLOOKUP(_xlpm.k,UPPER(TRIM($AD$65:$BK$65)),$AD$67:$BK$67,_xlfn.XLOOKUP(_xlpm.k,UPPER(TRIM($AD$66:$BK$66)),$AD$67:$BK$67,0.001))),_xlpm.r*Y34),0)</f>
        <v>0</v>
      </c>
      <c r="H34" s="190" cm="1">
        <f t="array" ref="H34">IFERROR(_xlfn.LET(_xlpm.k,UPPER(TRIM(AC34)),_xlpm.r,_xlfn.XLOOKUP(_xlpm.k,UPPER(TRIM($AD$64:$BK$64)),$AD$67:$BK$67,_xlfn.XLOOKUP(_xlpm.k,UPPER(TRIM($AD$65:$BK$65)),$AD$67:$BK$67,_xlfn.XLOOKUP(_xlpm.k,UPPER(TRIM($AD$66:$BK$66)),$AD$67:$BK$67,0.001))),_xlpm.r*AB34),0)</f>
        <v>0</v>
      </c>
      <c r="I34" s="192" t="s">
        <v>3671</v>
      </c>
      <c r="J34" s="2481" t="s">
        <v>4081</v>
      </c>
      <c r="K34" s="2250" t="s">
        <v>13</v>
      </c>
      <c r="L34" s="2209"/>
      <c r="M34" s="2210"/>
      <c r="N34" s="2213"/>
      <c r="O34" s="2212"/>
      <c r="P34" s="2211"/>
      <c r="Q34" s="2214"/>
      <c r="R34" s="2215"/>
      <c r="S34" s="2211"/>
      <c r="T34" s="199"/>
      <c r="U34" s="2216"/>
      <c r="V34" s="2211"/>
      <c r="W34" s="199"/>
      <c r="X34" s="2208"/>
      <c r="Y34" s="2211"/>
      <c r="Z34" s="199"/>
      <c r="AA34" s="2219"/>
      <c r="AB34" s="2211"/>
      <c r="AC34" s="199"/>
      <c r="AD34" s="2472" t="str">
        <f t="shared" si="14"/>
        <v>3 ►</v>
      </c>
      <c r="AE34" s="4806" t="str">
        <f t="shared" si="14"/>
        <v>classez les par ordre Alphabétique</v>
      </c>
      <c r="AF34" s="4807"/>
      <c r="AG34" s="4807"/>
      <c r="AH34" s="2362">
        <v>1</v>
      </c>
      <c r="AI34" s="193">
        <f t="shared" si="15"/>
        <v>0</v>
      </c>
      <c r="AJ34" s="194">
        <f t="shared" si="16"/>
        <v>0</v>
      </c>
      <c r="AK34" s="194" t="str">
        <f t="shared" si="17"/>
        <v/>
      </c>
      <c r="AL34" s="195">
        <f t="shared" ref="AL34:AL61" si="44">IFERROR(IF(AI34=0, AJ34*$AH34, AI34*$AH34), 0)</f>
        <v>0</v>
      </c>
      <c r="AM34" s="2178">
        <f t="shared" si="18"/>
        <v>0</v>
      </c>
      <c r="AN34" s="2179">
        <f t="shared" si="19"/>
        <v>0</v>
      </c>
      <c r="AO34" s="2180" t="str">
        <f t="shared" si="20"/>
        <v/>
      </c>
      <c r="AP34" s="2181">
        <f t="shared" ref="AP34:AP61" si="45">IFERROR(IF(AM34=0, AN34*$AH34, AM34*$AH34), 0)</f>
        <v>0</v>
      </c>
      <c r="AQ34" s="2251">
        <f t="shared" si="21"/>
        <v>0</v>
      </c>
      <c r="AR34" s="2252">
        <f t="shared" si="22"/>
        <v>0</v>
      </c>
      <c r="AS34" s="2253" t="str">
        <f t="shared" si="23"/>
        <v/>
      </c>
      <c r="AT34" s="2254">
        <f t="shared" ref="AT34:AT61" si="46">IFERROR(IF(AQ34=0, AR34*$AH34, AQ34*$AH34), 0)</f>
        <v>0</v>
      </c>
      <c r="AU34" s="2260">
        <f t="shared" si="24"/>
        <v>0</v>
      </c>
      <c r="AV34" s="2261">
        <f t="shared" si="25"/>
        <v>0</v>
      </c>
      <c r="AW34" s="2262" t="str">
        <f t="shared" si="26"/>
        <v/>
      </c>
      <c r="AX34" s="2263">
        <f t="shared" ref="AX34:AX61" si="47">IFERROR(IF(AU34=0, AV34*$AH34, AU34*$AH34), 0)</f>
        <v>0</v>
      </c>
      <c r="AY34" s="2283">
        <f t="shared" si="27"/>
        <v>0</v>
      </c>
      <c r="AZ34" s="2284">
        <f t="shared" si="28"/>
        <v>0</v>
      </c>
      <c r="BA34" s="2285" t="str">
        <f t="shared" si="29"/>
        <v/>
      </c>
      <c r="BB34" s="2286">
        <f t="shared" si="37"/>
        <v>0</v>
      </c>
      <c r="BC34" s="2271">
        <f t="shared" si="38"/>
        <v>0</v>
      </c>
      <c r="BD34" s="2272">
        <f t="shared" si="30"/>
        <v>0</v>
      </c>
      <c r="BE34" s="2273" t="str">
        <f t="shared" si="31"/>
        <v/>
      </c>
      <c r="BF34" s="2274">
        <f t="shared" ref="BF34:BF59" si="48">IFERROR(IF(BC34=0, BD34*$AH34, BC34*$AH34), 0)</f>
        <v>0</v>
      </c>
      <c r="BG34" s="2451" t="str">
        <f t="shared" si="39"/>
        <v>classez les par ordre Alphabétique</v>
      </c>
      <c r="BH34" s="2153">
        <f t="shared" si="40"/>
        <v>0</v>
      </c>
      <c r="BI34" s="2154">
        <f t="shared" si="40"/>
        <v>0</v>
      </c>
      <c r="BJ34" s="2155">
        <f t="shared" si="41"/>
        <v>0</v>
      </c>
      <c r="BK34" s="2156" t="str" cm="1">
        <f t="array" aca="1" ref="BK3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4" s="2293"/>
      <c r="BM34" s="188" t="str">
        <f t="shared" si="6"/>
        <v>A</v>
      </c>
      <c r="BN34" s="5"/>
      <c r="BO34" s="3"/>
      <c r="BP34" s="176" cm="1">
        <f t="array" ref="BP34">SUMPRODUCT(LEN(BQ34:BW34))</f>
        <v>78</v>
      </c>
      <c r="BQ34" s="177"/>
      <c r="BR34" s="178" t="s">
        <v>258</v>
      </c>
      <c r="BS34" s="178"/>
      <c r="BT34" s="178"/>
      <c r="BU34" s="178"/>
      <c r="BV34" s="178"/>
      <c r="BW34" s="179"/>
      <c r="BX34" s="3"/>
      <c r="BY34" s="2954" t="str">
        <f t="shared" si="32"/>
        <v>A</v>
      </c>
      <c r="BZ34" s="2946" t="str">
        <f t="shared" si="12"/>
        <v/>
      </c>
      <c r="CA34" s="2947" t="str">
        <f t="shared" si="42"/>
        <v/>
      </c>
      <c r="CB34" s="2957"/>
      <c r="CC34" s="2949" t="str">
        <f t="shared" si="13"/>
        <v xml:space="preserve"> ◄ ligne 34</v>
      </c>
      <c r="CD34" s="2946" t="str">
        <f t="shared" si="33"/>
        <v>16 mots</v>
      </c>
      <c r="CE34" s="2950" t="str">
        <f t="shared" si="34"/>
        <v>98 car. ►</v>
      </c>
      <c r="CF34" s="2951" t="str">
        <f>IF(LEN(TRIM(CK34))&gt;0,MAX(CF29:CF33)+1,"")</f>
        <v/>
      </c>
      <c r="CG34" s="2906" t="str">
        <f>IFERROR(INDEX(CK30:CK299,MATCH(ROW()-ROW(CK30)+1,CF30:CF299,0)),"")</f>
        <v xml:space="preserve">coupés en rondelles les carottes coupées en rondelles les lardons l’ail émincé et le bouquet garni </v>
      </c>
      <c r="CH34" s="2944"/>
      <c r="CI34" s="2937"/>
      <c r="CJ34" s="2958"/>
      <c r="CK34" s="2908" t="str">
        <f>IF(OR(CL33="",CJ32=""),"",IF(LEN(CL33)&lt;=CJ32,CL33,IFERROR(LEFT(CL33,FIND("♦",SUBSTITUTE(LEFT(CL33,CJ32+1)," ","♦",LEN(LEFT(CL33,CJ32+1))-LEN(SUBSTITUTE(LEFT(CL33,CJ32+1)," ",""))))),LEFT(CL33,IFERROR(FIND(" ",CL33)-1,LEN(CL33))))))</f>
        <v/>
      </c>
      <c r="CL34" s="2908" t="str">
        <f t="shared" si="35"/>
        <v/>
      </c>
      <c r="CM34" s="2956" t="str">
        <f t="shared" si="36"/>
        <v>ligne 34 ►</v>
      </c>
      <c r="CN34" s="2945" t="str">
        <f>IF(CA34="","",IF(OR(CA34=0,CA34&lt;CG17),0,IF(CA34&gt;CG17,(CA34-CG17)&amp;" car. en trop",(CA34-CG17)&amp;" car.")))</f>
        <v/>
      </c>
      <c r="CO34" s="2953" t="str">
        <f>IF(CA34="","",ROUNDUP(CA34/CG17,0)&amp;" ligne(s)")</f>
        <v/>
      </c>
      <c r="CP34" s="3"/>
      <c r="CQ34" s="134"/>
      <c r="CR34" s="2389" t="s">
        <v>3846</v>
      </c>
      <c r="CU34" s="314"/>
      <c r="CV34" s="3"/>
      <c r="CW34" s="10">
        <v>1</v>
      </c>
    </row>
    <row r="35" spans="1:101" ht="21" customHeight="1">
      <c r="A35" s="3"/>
      <c r="B35" s="188" t="str">
        <f t="shared" si="43"/>
        <v>A</v>
      </c>
      <c r="C35" s="2237" cm="1">
        <f t="array" ref="C35">IFERROR(_xlfn.LET(_xlpm.k,UPPER(TRIM(N35)),_xlpm.r,_xlfn.XLOOKUP(_xlpm.k,UPPER(TRIM($AD$64:$BK$64)),$AD$67:$BK$67,_xlfn.XLOOKUP(_xlpm.k,UPPER(TRIM($AD$65:$BK$65)),$AD$67:$BK$67,_xlfn.XLOOKUP(_xlpm.k,UPPER(TRIM($AD$66:$BK$66)),$AD$67:$BK$67,0.001))),_xlpm.r*M35),0)</f>
        <v>0</v>
      </c>
      <c r="D35" s="2240" cm="1">
        <f t="array" ref="D35">IFERROR(_xlfn.LET(_xlpm.k,UPPER(TRIM(Q35)),_xlpm.r,_xlfn.XLOOKUP(_xlpm.k,UPPER(TRIM($AD$64:$BK$64)),$AD$67:$BK$67,_xlfn.XLOOKUP(_xlpm.k,UPPER(TRIM($AD$65:$BK$65)),$AD$67:$BK$67,_xlfn.XLOOKUP(_xlpm.k,UPPER(TRIM($AD$66:$BK$66)),$AD$67:$BK$67,0.001))),_xlpm.r*P35),0)</f>
        <v>0</v>
      </c>
      <c r="E35" s="2243" cm="1">
        <f t="array" ref="E35">IFERROR(_xlfn.LET(_xlpm.k,UPPER(TRIM(T35)),_xlpm.r,_xlfn.XLOOKUP(_xlpm.k,UPPER(TRIM($AD$64:$BK$64)),$AD$67:$BK$67,_xlfn.XLOOKUP(_xlpm.k,UPPER(TRIM($AD$65:$BK$65)),$AD$67:$BK$67,_xlfn.XLOOKUP(_xlpm.k,UPPER(TRIM($AD$66:$BK$66)),$AD$67:$BK$67,0.001))),_xlpm.r*S35),0)</f>
        <v>0</v>
      </c>
      <c r="F35" s="2246" cm="1">
        <f t="array" ref="F35">IFERROR(_xlfn.LET(_xlpm.k,UPPER(TRIM(W35)),_xlpm.r,_xlfn.XLOOKUP(_xlpm.k,UPPER(TRIM($AD$64:$BK$64)),$AD$67:$BK$67,_xlfn.XLOOKUP(_xlpm.k,UPPER(TRIM($AD$65:$BK$65)),$AD$67:$BK$67,_xlfn.XLOOKUP(_xlpm.k,UPPER(TRIM($AD$66:$BK$66)),$AD$67:$BK$67,0.001))),_xlpm.r*V35),0)</f>
        <v>0</v>
      </c>
      <c r="G35" s="189" cm="1">
        <f t="array" ref="G35">IFERROR(_xlfn.LET(_xlpm.k,UPPER(TRIM(Z35)),_xlpm.r,_xlfn.XLOOKUP(_xlpm.k,UPPER(TRIM($AD$64:$BK$64)),$AD$67:$BK$67,_xlfn.XLOOKUP(_xlpm.k,UPPER(TRIM($AD$65:$BK$65)),$AD$67:$BK$67,_xlfn.XLOOKUP(_xlpm.k,UPPER(TRIM($AD$66:$BK$66)),$AD$67:$BK$67,0.001))),_xlpm.r*Y35),0)</f>
        <v>0</v>
      </c>
      <c r="H35" s="190" cm="1">
        <f t="array" ref="H35">IFERROR(_xlfn.LET(_xlpm.k,UPPER(TRIM(AC35)),_xlpm.r,_xlfn.XLOOKUP(_xlpm.k,UPPER(TRIM($AD$64:$BK$64)),$AD$67:$BK$67,_xlfn.XLOOKUP(_xlpm.k,UPPER(TRIM($AD$65:$BK$65)),$AD$67:$BK$67,_xlfn.XLOOKUP(_xlpm.k,UPPER(TRIM($AD$66:$BK$66)),$AD$67:$BK$67,0.001))),_xlpm.r*AB35),0)</f>
        <v>0</v>
      </c>
      <c r="I35" s="192" t="s">
        <v>3672</v>
      </c>
      <c r="J35" s="2481" t="s">
        <v>4082</v>
      </c>
      <c r="K35" s="2250" t="s">
        <v>13</v>
      </c>
      <c r="L35" s="2209"/>
      <c r="M35" s="2210"/>
      <c r="N35" s="2213"/>
      <c r="O35" s="2212"/>
      <c r="P35" s="2211"/>
      <c r="Q35" s="2214"/>
      <c r="R35" s="2215"/>
      <c r="S35" s="2211"/>
      <c r="T35" s="199"/>
      <c r="U35" s="2216"/>
      <c r="V35" s="2211"/>
      <c r="W35" s="199"/>
      <c r="X35" s="2208"/>
      <c r="Y35" s="2211"/>
      <c r="Z35" s="199"/>
      <c r="AA35" s="2219"/>
      <c r="AB35" s="2211"/>
      <c r="AC35" s="199"/>
      <c r="AD35" s="2472" t="str">
        <f t="shared" si="14"/>
        <v>4 ►</v>
      </c>
      <c r="AE35" s="4806" t="str">
        <f t="shared" si="14"/>
        <v>en vous positionnant sur la ligne 32</v>
      </c>
      <c r="AF35" s="4807"/>
      <c r="AG35" s="4807"/>
      <c r="AH35" s="2362">
        <v>1</v>
      </c>
      <c r="AI35" s="193">
        <f t="shared" si="15"/>
        <v>0</v>
      </c>
      <c r="AJ35" s="194">
        <f t="shared" si="16"/>
        <v>0</v>
      </c>
      <c r="AK35" s="194" t="str">
        <f t="shared" si="17"/>
        <v/>
      </c>
      <c r="AL35" s="195">
        <f t="shared" si="44"/>
        <v>0</v>
      </c>
      <c r="AM35" s="2178">
        <f t="shared" si="18"/>
        <v>0</v>
      </c>
      <c r="AN35" s="2179">
        <f t="shared" si="19"/>
        <v>0</v>
      </c>
      <c r="AO35" s="2180" t="str">
        <f t="shared" si="20"/>
        <v/>
      </c>
      <c r="AP35" s="2181">
        <f t="shared" si="45"/>
        <v>0</v>
      </c>
      <c r="AQ35" s="2251">
        <f t="shared" si="21"/>
        <v>0</v>
      </c>
      <c r="AR35" s="2252">
        <f t="shared" si="22"/>
        <v>0</v>
      </c>
      <c r="AS35" s="2253" t="str">
        <f t="shared" si="23"/>
        <v/>
      </c>
      <c r="AT35" s="2254">
        <f t="shared" si="46"/>
        <v>0</v>
      </c>
      <c r="AU35" s="2260">
        <f t="shared" si="24"/>
        <v>0</v>
      </c>
      <c r="AV35" s="2261">
        <f t="shared" si="25"/>
        <v>0</v>
      </c>
      <c r="AW35" s="2262" t="str">
        <f t="shared" si="26"/>
        <v/>
      </c>
      <c r="AX35" s="2263">
        <f t="shared" si="47"/>
        <v>0</v>
      </c>
      <c r="AY35" s="2283">
        <f t="shared" si="27"/>
        <v>0</v>
      </c>
      <c r="AZ35" s="2284">
        <f t="shared" si="28"/>
        <v>0</v>
      </c>
      <c r="BA35" s="2285" t="str">
        <f t="shared" si="29"/>
        <v/>
      </c>
      <c r="BB35" s="2286">
        <f t="shared" si="37"/>
        <v>0</v>
      </c>
      <c r="BC35" s="2271">
        <f t="shared" si="38"/>
        <v>0</v>
      </c>
      <c r="BD35" s="2272">
        <f t="shared" si="30"/>
        <v>0</v>
      </c>
      <c r="BE35" s="2273" t="str">
        <f t="shared" si="31"/>
        <v/>
      </c>
      <c r="BF35" s="2274">
        <f t="shared" si="48"/>
        <v>0</v>
      </c>
      <c r="BG35" s="2451" t="str">
        <f t="shared" si="39"/>
        <v>en vous positionnant sur la ligne 32</v>
      </c>
      <c r="BH35" s="2153">
        <f t="shared" si="40"/>
        <v>0</v>
      </c>
      <c r="BI35" s="2154">
        <f t="shared" si="40"/>
        <v>0</v>
      </c>
      <c r="BJ35" s="2155">
        <f t="shared" si="41"/>
        <v>0</v>
      </c>
      <c r="BK35" s="2156" t="str" cm="1">
        <f t="array" aca="1" ref="BK3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5" s="2293"/>
      <c r="BM35" s="188" t="str">
        <f t="shared" si="6"/>
        <v>A</v>
      </c>
      <c r="BN35" s="5"/>
      <c r="BO35" s="3"/>
      <c r="BP35" s="176" cm="1">
        <f t="array" ref="BP35">SUMPRODUCT(LEN(BQ35:BW35))</f>
        <v>0</v>
      </c>
      <c r="BQ35" s="177"/>
      <c r="BR35" s="178"/>
      <c r="BS35" s="178"/>
      <c r="BT35" s="178"/>
      <c r="BU35" s="178"/>
      <c r="BV35" s="178"/>
      <c r="BW35" s="179"/>
      <c r="BX35" s="3"/>
      <c r="BY35" s="2954" t="str">
        <f t="shared" si="32"/>
        <v>A</v>
      </c>
      <c r="BZ35" s="2946" t="str">
        <f t="shared" si="12"/>
        <v>49 mots</v>
      </c>
      <c r="CA35" s="2947">
        <f t="shared" si="42"/>
        <v>284</v>
      </c>
      <c r="CB35" s="2957" t="s">
        <v>4362</v>
      </c>
      <c r="CC35" s="2955" t="str">
        <f t="shared" si="13"/>
        <v xml:space="preserve"> ◄ ligne 35</v>
      </c>
      <c r="CD35" s="2946" t="str">
        <f t="shared" si="33"/>
        <v>15 mots</v>
      </c>
      <c r="CE35" s="2950" t="str">
        <f t="shared" si="34"/>
        <v>77 car. ►</v>
      </c>
      <c r="CF35" s="2951" t="str">
        <f>IF(LEN(TRIM(CK35))&gt;0,MAX(CF29:CF34)+1,"")</f>
        <v/>
      </c>
      <c r="CG35" s="2906" t="str">
        <f>IFERROR(INDEX(CK30:CK299,MATCH(ROW()-ROW(CK30)+1,CF30:CF299,0)),"")</f>
        <v>Versez le vin rouge sur le tout et laissez mariner au frais pendant 24 heures</v>
      </c>
      <c r="CH35" s="2944"/>
      <c r="CI35" s="2937"/>
      <c r="CJ35" s="2959"/>
      <c r="CK35" s="2908" t="str">
        <f>IF(OR(CL34="",CJ32=""),"",IF(LEN(CL34)&lt;=CJ32,CL34,IFERROR(LEFT(CL34,FIND("♦",SUBSTITUTE(LEFT(CL34,CJ32+1)," ","♦",LEN(LEFT(CL34,CJ32+1))-LEN(SUBSTITUTE(LEFT(CL34,CJ32+1)," ",""))))),LEFT(CL34,IFERROR(FIND(" ",CL34)-1,LEN(CL34))))))</f>
        <v/>
      </c>
      <c r="CL35" s="2908" t="str">
        <f t="shared" si="35"/>
        <v/>
      </c>
      <c r="CM35" s="2956" t="str">
        <f t="shared" si="36"/>
        <v>ligne 35 ►</v>
      </c>
      <c r="CN35" s="2945" t="str">
        <f>IF(CA35="","",IF(OR(CA35=0,CA35&lt;CG17),0,IF(CA35&gt;CG17,(CA35-CG17)&amp;" car. en trop",(CA35-CG17)&amp;" car.")))</f>
        <v>184 car. en trop</v>
      </c>
      <c r="CO35" s="2953" t="str">
        <f>IF(CA35="","",ROUNDUP(CA35/CG17,0)&amp;" ligne(s)")</f>
        <v>3 ligne(s)</v>
      </c>
      <c r="CP35" s="3"/>
      <c r="CQ35" s="2361"/>
      <c r="CR35" s="2390" t="s">
        <v>3837</v>
      </c>
      <c r="CS35" s="2390"/>
      <c r="CT35" s="2390"/>
      <c r="CU35" s="2388"/>
      <c r="CV35" s="3"/>
      <c r="CW35" s="10">
        <v>1</v>
      </c>
    </row>
    <row r="36" spans="1:101" ht="21" customHeight="1">
      <c r="A36" s="3"/>
      <c r="B36" s="188" t="str">
        <f t="shared" si="43"/>
        <v>A</v>
      </c>
      <c r="C36" s="2237" cm="1">
        <f t="array" ref="C36">IFERROR(_xlfn.LET(_xlpm.k,UPPER(TRIM(N36)),_xlpm.r,_xlfn.XLOOKUP(_xlpm.k,UPPER(TRIM($AD$64:$BK$64)),$AD$67:$BK$67,_xlfn.XLOOKUP(_xlpm.k,UPPER(TRIM($AD$65:$BK$65)),$AD$67:$BK$67,_xlfn.XLOOKUP(_xlpm.k,UPPER(TRIM($AD$66:$BK$66)),$AD$67:$BK$67,0.001))),_xlpm.r*M36),0)</f>
        <v>0</v>
      </c>
      <c r="D36" s="2240" cm="1">
        <f t="array" ref="D36">IFERROR(_xlfn.LET(_xlpm.k,UPPER(TRIM(Q36)),_xlpm.r,_xlfn.XLOOKUP(_xlpm.k,UPPER(TRIM($AD$64:$BK$64)),$AD$67:$BK$67,_xlfn.XLOOKUP(_xlpm.k,UPPER(TRIM($AD$65:$BK$65)),$AD$67:$BK$67,_xlfn.XLOOKUP(_xlpm.k,UPPER(TRIM($AD$66:$BK$66)),$AD$67:$BK$67,0.001))),_xlpm.r*P36),0)</f>
        <v>0</v>
      </c>
      <c r="E36" s="2243" cm="1">
        <f t="array" ref="E36">IFERROR(_xlfn.LET(_xlpm.k,UPPER(TRIM(T36)),_xlpm.r,_xlfn.XLOOKUP(_xlpm.k,UPPER(TRIM($AD$64:$BK$64)),$AD$67:$BK$67,_xlfn.XLOOKUP(_xlpm.k,UPPER(TRIM($AD$65:$BK$65)),$AD$67:$BK$67,_xlfn.XLOOKUP(_xlpm.k,UPPER(TRIM($AD$66:$BK$66)),$AD$67:$BK$67,0.001))),_xlpm.r*S36),0)</f>
        <v>0</v>
      </c>
      <c r="F36" s="2246" cm="1">
        <f t="array" ref="F36">IFERROR(_xlfn.LET(_xlpm.k,UPPER(TRIM(W36)),_xlpm.r,_xlfn.XLOOKUP(_xlpm.k,UPPER(TRIM($AD$64:$BK$64)),$AD$67:$BK$67,_xlfn.XLOOKUP(_xlpm.k,UPPER(TRIM($AD$65:$BK$65)),$AD$67:$BK$67,_xlfn.XLOOKUP(_xlpm.k,UPPER(TRIM($AD$66:$BK$66)),$AD$67:$BK$67,0.001))),_xlpm.r*V36),0)</f>
        <v>0</v>
      </c>
      <c r="G36" s="189" cm="1">
        <f t="array" ref="G36">IFERROR(_xlfn.LET(_xlpm.k,UPPER(TRIM(Z36)),_xlpm.r,_xlfn.XLOOKUP(_xlpm.k,UPPER(TRIM($AD$64:$BK$64)),$AD$67:$BK$67,_xlfn.XLOOKUP(_xlpm.k,UPPER(TRIM($AD$65:$BK$65)),$AD$67:$BK$67,_xlfn.XLOOKUP(_xlpm.k,UPPER(TRIM($AD$66:$BK$66)),$AD$67:$BK$67,0.001))),_xlpm.r*Y36),0)</f>
        <v>0</v>
      </c>
      <c r="H36" s="190" cm="1">
        <f t="array" ref="H36">IFERROR(_xlfn.LET(_xlpm.k,UPPER(TRIM(AC36)),_xlpm.r,_xlfn.XLOOKUP(_xlpm.k,UPPER(TRIM($AD$64:$BK$64)),$AD$67:$BK$67,_xlfn.XLOOKUP(_xlpm.k,UPPER(TRIM($AD$65:$BK$65)),$AD$67:$BK$67,_xlfn.XLOOKUP(_xlpm.k,UPPER(TRIM($AD$66:$BK$66)),$AD$67:$BK$67,0.001))),_xlpm.r*AB36),0)</f>
        <v>0</v>
      </c>
      <c r="I36" s="192" t="s">
        <v>3673</v>
      </c>
      <c r="J36" s="2481" t="s">
        <v>12346</v>
      </c>
      <c r="K36" s="2250" t="s">
        <v>13</v>
      </c>
      <c r="L36" s="2209"/>
      <c r="M36" s="2210"/>
      <c r="N36" s="2213"/>
      <c r="O36" s="2212"/>
      <c r="P36" s="2211"/>
      <c r="Q36" s="2214"/>
      <c r="R36" s="2215"/>
      <c r="S36" s="2211"/>
      <c r="T36" s="199"/>
      <c r="U36" s="2216"/>
      <c r="V36" s="2211"/>
      <c r="W36" s="199"/>
      <c r="X36" s="2208"/>
      <c r="Y36" s="2211"/>
      <c r="Z36" s="199"/>
      <c r="AA36" s="2219"/>
      <c r="AB36" s="2211"/>
      <c r="AC36" s="199"/>
      <c r="AD36" s="2472" t="str">
        <f t="shared" si="14"/>
        <v>5 ►</v>
      </c>
      <c r="AE36" s="4806" t="str">
        <f t="shared" si="14"/>
        <v>ou triez la liste sur une feuille vierge</v>
      </c>
      <c r="AF36" s="4807"/>
      <c r="AG36" s="4807"/>
      <c r="AH36" s="2362">
        <v>1</v>
      </c>
      <c r="AI36" s="193">
        <f t="shared" si="15"/>
        <v>0</v>
      </c>
      <c r="AJ36" s="194">
        <f t="shared" si="16"/>
        <v>0</v>
      </c>
      <c r="AK36" s="194" t="str">
        <f t="shared" si="17"/>
        <v/>
      </c>
      <c r="AL36" s="195">
        <f t="shared" si="44"/>
        <v>0</v>
      </c>
      <c r="AM36" s="2178">
        <f t="shared" si="18"/>
        <v>0</v>
      </c>
      <c r="AN36" s="2179">
        <f t="shared" si="19"/>
        <v>0</v>
      </c>
      <c r="AO36" s="2180" t="str">
        <f t="shared" si="20"/>
        <v/>
      </c>
      <c r="AP36" s="2181">
        <f t="shared" si="45"/>
        <v>0</v>
      </c>
      <c r="AQ36" s="2251">
        <f t="shared" si="21"/>
        <v>0</v>
      </c>
      <c r="AR36" s="2252">
        <f t="shared" si="22"/>
        <v>0</v>
      </c>
      <c r="AS36" s="2253" t="str">
        <f t="shared" si="23"/>
        <v/>
      </c>
      <c r="AT36" s="2254">
        <f t="shared" si="46"/>
        <v>0</v>
      </c>
      <c r="AU36" s="2260">
        <f t="shared" si="24"/>
        <v>0</v>
      </c>
      <c r="AV36" s="2261">
        <f t="shared" si="25"/>
        <v>0</v>
      </c>
      <c r="AW36" s="2262" t="str">
        <f t="shared" si="26"/>
        <v/>
      </c>
      <c r="AX36" s="2263">
        <f t="shared" si="47"/>
        <v>0</v>
      </c>
      <c r="AY36" s="2283">
        <f t="shared" si="27"/>
        <v>0</v>
      </c>
      <c r="AZ36" s="2284">
        <f t="shared" si="28"/>
        <v>0</v>
      </c>
      <c r="BA36" s="2285" t="str">
        <f t="shared" si="29"/>
        <v/>
      </c>
      <c r="BB36" s="2286">
        <f t="shared" si="37"/>
        <v>0</v>
      </c>
      <c r="BC36" s="2271">
        <f t="shared" si="38"/>
        <v>0</v>
      </c>
      <c r="BD36" s="2272">
        <f t="shared" si="30"/>
        <v>0</v>
      </c>
      <c r="BE36" s="2273" t="str">
        <f t="shared" si="31"/>
        <v/>
      </c>
      <c r="BF36" s="2274">
        <f t="shared" si="48"/>
        <v>0</v>
      </c>
      <c r="BG36" s="2451" t="str">
        <f t="shared" si="39"/>
        <v>ou triez la liste sur une feuille vierge</v>
      </c>
      <c r="BH36" s="2153">
        <f t="shared" si="40"/>
        <v>0</v>
      </c>
      <c r="BI36" s="2154">
        <f t="shared" si="40"/>
        <v>0</v>
      </c>
      <c r="BJ36" s="2155">
        <f t="shared" si="41"/>
        <v>0</v>
      </c>
      <c r="BK36" s="2156" t="str" cm="1">
        <f t="array" aca="1" ref="BK3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6" s="2293"/>
      <c r="BM36" s="188" t="str">
        <f t="shared" si="6"/>
        <v>A</v>
      </c>
      <c r="BN36" s="5"/>
      <c r="BO36" s="3"/>
      <c r="BP36" s="176" cm="1">
        <f t="array" ref="BP36">SUMPRODUCT(LEN(BQ36:BW36))</f>
        <v>0</v>
      </c>
      <c r="BQ36" s="177"/>
      <c r="BR36" s="178"/>
      <c r="BS36" s="178"/>
      <c r="BT36" s="178"/>
      <c r="BU36" s="178"/>
      <c r="BV36" s="178"/>
      <c r="BW36" s="179"/>
      <c r="BX36" s="3"/>
      <c r="BY36" s="2954" t="str">
        <f t="shared" si="32"/>
        <v>A</v>
      </c>
      <c r="BZ36" s="2946" t="str">
        <f t="shared" si="12"/>
        <v>17 mots</v>
      </c>
      <c r="CA36" s="2947">
        <f t="shared" si="42"/>
        <v>102</v>
      </c>
      <c r="CB36" s="2957" t="s">
        <v>4363</v>
      </c>
      <c r="CC36" s="2949" t="str">
        <f t="shared" si="13"/>
        <v xml:space="preserve"> ◄ ligne 36</v>
      </c>
      <c r="CD36" s="2946" t="str">
        <f t="shared" si="33"/>
        <v>17 mots</v>
      </c>
      <c r="CE36" s="2950" t="str">
        <f t="shared" si="34"/>
        <v>98 car. ►</v>
      </c>
      <c r="CF36" s="2951">
        <f>IF(LEN(TRIM(CK36))&gt;0,MAX(CF29:CF35)+1,"")</f>
        <v>2</v>
      </c>
      <c r="CG36" s="2906" t="str">
        <f>IFERROR(INDEX(CK30:CK299,MATCH(ROW()-ROW(CK30)+1,CF30:CF299,0)),"")</f>
        <v>2 Le lendemain sortez la viande et les légumes de la marinade et égouttez-les Réservez la marinade</v>
      </c>
      <c r="CH36" s="2944"/>
      <c r="CI36" s="2937"/>
      <c r="CJ36" s="2370" t="str">
        <f>(SUBSTITUTE(SUBSTITUTE(CB31,CHAR(13)&amp;CHAR(10)," "),CHAR(10)," "))</f>
        <v>Préparation</v>
      </c>
      <c r="CK36" s="2960" t="str">
        <f>IF(OR(CJ37="",CJ38=""),"",IF(LEN(CJ37)&lt;=CJ38,CJ37,IFERROR(LEFT(CJ37,FIND("♦",SUBSTITUTE(LEFT(CJ37,CJ38+1)," ","♦",LEN(LEFT(CJ37,CJ38+1))-LEN(SUBSTITUTE(LEFT(CJ37,CJ38+1)," ",""))))),LEFT(CJ37,IFERROR(FIND(" ",CJ37)-1,LEN(CJ37))))))</f>
        <v>Préparation</v>
      </c>
      <c r="CL36" s="2961" t="str">
        <f>IF(CK36="","",TRIM(RIGHT(CJ37,LEN(CJ37)-LEN(CK36))))</f>
        <v/>
      </c>
      <c r="CM36" s="2952" t="str">
        <f>CC31</f>
        <v xml:space="preserve"> ◄ ligne 31</v>
      </c>
      <c r="CN36" s="2945" t="str">
        <f>IF(CA36="","",IF(OR(CA36=0,CA36&lt;CG17),0,IF(CA36&gt;CG17,(CA36-CG17)&amp;" car. en trop",(CA36-CG17)&amp;" car.")))</f>
        <v>2 car. en trop</v>
      </c>
      <c r="CO36" s="2953" t="str">
        <f>IF(CA36="","",ROUNDUP(CA36/CG17,0)&amp;" ligne(s)")</f>
        <v>2 ligne(s)</v>
      </c>
      <c r="CP36" s="3"/>
      <c r="CQ36" s="2361"/>
      <c r="CR36" s="4902" t="s">
        <v>3838</v>
      </c>
      <c r="CS36" s="4902"/>
      <c r="CT36" s="4902"/>
      <c r="CU36" s="4903"/>
      <c r="CV36" s="3"/>
      <c r="CW36" s="10">
        <v>1</v>
      </c>
    </row>
    <row r="37" spans="1:101" ht="21" customHeight="1">
      <c r="A37" s="3"/>
      <c r="B37" s="188" t="str">
        <f t="shared" si="43"/>
        <v>A</v>
      </c>
      <c r="C37" s="2237" cm="1">
        <f t="array" ref="C37">IFERROR(_xlfn.LET(_xlpm.k,UPPER(TRIM(N37)),_xlpm.r,_xlfn.XLOOKUP(_xlpm.k,UPPER(TRIM($AD$64:$BK$64)),$AD$67:$BK$67,_xlfn.XLOOKUP(_xlpm.k,UPPER(TRIM($AD$65:$BK$65)),$AD$67:$BK$67,_xlfn.XLOOKUP(_xlpm.k,UPPER(TRIM($AD$66:$BK$66)),$AD$67:$BK$67,0.001))),_xlpm.r*M37),0)</f>
        <v>0</v>
      </c>
      <c r="D37" s="2240" cm="1">
        <f t="array" ref="D37">IFERROR(_xlfn.LET(_xlpm.k,UPPER(TRIM(Q37)),_xlpm.r,_xlfn.XLOOKUP(_xlpm.k,UPPER(TRIM($AD$64:$BK$64)),$AD$67:$BK$67,_xlfn.XLOOKUP(_xlpm.k,UPPER(TRIM($AD$65:$BK$65)),$AD$67:$BK$67,_xlfn.XLOOKUP(_xlpm.k,UPPER(TRIM($AD$66:$BK$66)),$AD$67:$BK$67,0.001))),_xlpm.r*P37),0)</f>
        <v>0</v>
      </c>
      <c r="E37" s="2243" cm="1">
        <f t="array" ref="E37">IFERROR(_xlfn.LET(_xlpm.k,UPPER(TRIM(T37)),_xlpm.r,_xlfn.XLOOKUP(_xlpm.k,UPPER(TRIM($AD$64:$BK$64)),$AD$67:$BK$67,_xlfn.XLOOKUP(_xlpm.k,UPPER(TRIM($AD$65:$BK$65)),$AD$67:$BK$67,_xlfn.XLOOKUP(_xlpm.k,UPPER(TRIM($AD$66:$BK$66)),$AD$67:$BK$67,0.001))),_xlpm.r*S37),0)</f>
        <v>0</v>
      </c>
      <c r="F37" s="2246" cm="1">
        <f t="array" ref="F37">IFERROR(_xlfn.LET(_xlpm.k,UPPER(TRIM(W37)),_xlpm.r,_xlfn.XLOOKUP(_xlpm.k,UPPER(TRIM($AD$64:$BK$64)),$AD$67:$BK$67,_xlfn.XLOOKUP(_xlpm.k,UPPER(TRIM($AD$65:$BK$65)),$AD$67:$BK$67,_xlfn.XLOOKUP(_xlpm.k,UPPER(TRIM($AD$66:$BK$66)),$AD$67:$BK$67,0.001))),_xlpm.r*V37),0)</f>
        <v>0</v>
      </c>
      <c r="G37" s="189" cm="1">
        <f t="array" ref="G37">IFERROR(_xlfn.LET(_xlpm.k,UPPER(TRIM(Z37)),_xlpm.r,_xlfn.XLOOKUP(_xlpm.k,UPPER(TRIM($AD$64:$BK$64)),$AD$67:$BK$67,_xlfn.XLOOKUP(_xlpm.k,UPPER(TRIM($AD$65:$BK$65)),$AD$67:$BK$67,_xlfn.XLOOKUP(_xlpm.k,UPPER(TRIM($AD$66:$BK$66)),$AD$67:$BK$67,0.001))),_xlpm.r*Y37),0)</f>
        <v>0</v>
      </c>
      <c r="H37" s="190" cm="1">
        <f t="array" ref="H37">IFERROR(_xlfn.LET(_xlpm.k,UPPER(TRIM(AC37)),_xlpm.r,_xlfn.XLOOKUP(_xlpm.k,UPPER(TRIM($AD$64:$BK$64)),$AD$67:$BK$67,_xlfn.XLOOKUP(_xlpm.k,UPPER(TRIM($AD$65:$BK$65)),$AD$67:$BK$67,_xlfn.XLOOKUP(_xlpm.k,UPPER(TRIM($AD$66:$BK$66)),$AD$67:$BK$67,0.001))),_xlpm.r*AB37),0)</f>
        <v>0</v>
      </c>
      <c r="I37" s="192" t="s">
        <v>3674</v>
      </c>
      <c r="J37" s="2481" t="s">
        <v>12348</v>
      </c>
      <c r="K37" s="2250" t="s">
        <v>13</v>
      </c>
      <c r="L37" s="2209"/>
      <c r="M37" s="2210"/>
      <c r="N37" s="2213"/>
      <c r="O37" s="2212"/>
      <c r="P37" s="2211"/>
      <c r="Q37" s="2214"/>
      <c r="R37" s="2215"/>
      <c r="S37" s="2211"/>
      <c r="T37" s="199"/>
      <c r="U37" s="2216"/>
      <c r="V37" s="2211"/>
      <c r="W37" s="199"/>
      <c r="X37" s="2208"/>
      <c r="Y37" s="2211"/>
      <c r="Z37" s="199"/>
      <c r="AA37" s="2219"/>
      <c r="AB37" s="2211"/>
      <c r="AC37" s="199"/>
      <c r="AD37" s="2472" t="str">
        <f t="shared" si="14"/>
        <v>6 ►</v>
      </c>
      <c r="AE37" s="4806" t="str">
        <f t="shared" si="14"/>
        <v>et collage spécial 1.2.3 dans cette colonne J</v>
      </c>
      <c r="AF37" s="4807"/>
      <c r="AG37" s="4807"/>
      <c r="AH37" s="2362">
        <v>1</v>
      </c>
      <c r="AI37" s="193">
        <f t="shared" si="15"/>
        <v>0</v>
      </c>
      <c r="AJ37" s="194">
        <f t="shared" si="16"/>
        <v>0</v>
      </c>
      <c r="AK37" s="194" t="str">
        <f t="shared" si="17"/>
        <v/>
      </c>
      <c r="AL37" s="195">
        <f t="shared" si="44"/>
        <v>0</v>
      </c>
      <c r="AM37" s="2178">
        <f t="shared" si="18"/>
        <v>0</v>
      </c>
      <c r="AN37" s="2179">
        <f t="shared" si="19"/>
        <v>0</v>
      </c>
      <c r="AO37" s="2180" t="str">
        <f t="shared" si="20"/>
        <v/>
      </c>
      <c r="AP37" s="2181">
        <f t="shared" si="45"/>
        <v>0</v>
      </c>
      <c r="AQ37" s="2251">
        <f t="shared" si="21"/>
        <v>0</v>
      </c>
      <c r="AR37" s="2252">
        <f t="shared" si="22"/>
        <v>0</v>
      </c>
      <c r="AS37" s="2253" t="str">
        <f t="shared" si="23"/>
        <v/>
      </c>
      <c r="AT37" s="2254">
        <f t="shared" si="46"/>
        <v>0</v>
      </c>
      <c r="AU37" s="2260">
        <f t="shared" si="24"/>
        <v>0</v>
      </c>
      <c r="AV37" s="2261">
        <f t="shared" si="25"/>
        <v>0</v>
      </c>
      <c r="AW37" s="2262" t="str">
        <f t="shared" si="26"/>
        <v/>
      </c>
      <c r="AX37" s="2263">
        <f t="shared" si="47"/>
        <v>0</v>
      </c>
      <c r="AY37" s="2283">
        <f t="shared" si="27"/>
        <v>0</v>
      </c>
      <c r="AZ37" s="2284">
        <f t="shared" si="28"/>
        <v>0</v>
      </c>
      <c r="BA37" s="2285" t="str">
        <f t="shared" si="29"/>
        <v/>
      </c>
      <c r="BB37" s="2286">
        <f t="shared" si="37"/>
        <v>0</v>
      </c>
      <c r="BC37" s="2271">
        <f t="shared" si="38"/>
        <v>0</v>
      </c>
      <c r="BD37" s="2272">
        <f t="shared" si="30"/>
        <v>0</v>
      </c>
      <c r="BE37" s="2273" t="str">
        <f t="shared" si="31"/>
        <v/>
      </c>
      <c r="BF37" s="2274">
        <f t="shared" si="48"/>
        <v>0</v>
      </c>
      <c r="BG37" s="2451" t="str">
        <f t="shared" si="39"/>
        <v>et collage spécial 1.2.3 dans cette colonne J</v>
      </c>
      <c r="BH37" s="2153">
        <f t="shared" si="40"/>
        <v>0</v>
      </c>
      <c r="BI37" s="2154">
        <f t="shared" si="40"/>
        <v>0</v>
      </c>
      <c r="BJ37" s="2155">
        <f t="shared" si="41"/>
        <v>0</v>
      </c>
      <c r="BK37" s="2156" t="str" cm="1">
        <f t="array" aca="1" ref="BK3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7" s="2293"/>
      <c r="BM37" s="188" t="str">
        <f t="shared" si="6"/>
        <v>A</v>
      </c>
      <c r="BN37" s="5"/>
      <c r="BO37" s="3"/>
      <c r="BP37" s="176" cm="1">
        <f t="array" ref="BP37">SUMPRODUCT(LEN(BQ37:BW37))</f>
        <v>0</v>
      </c>
      <c r="BQ37" s="177"/>
      <c r="BR37" s="178"/>
      <c r="BS37" s="178"/>
      <c r="BT37" s="178"/>
      <c r="BU37" s="178"/>
      <c r="BV37" s="178"/>
      <c r="BW37" s="179"/>
      <c r="BX37" s="3"/>
      <c r="BY37" s="2954" t="str">
        <f t="shared" si="32"/>
        <v>A</v>
      </c>
      <c r="BZ37" s="2946" t="str">
        <f t="shared" si="12"/>
        <v>29 mots</v>
      </c>
      <c r="CA37" s="2947">
        <f t="shared" si="42"/>
        <v>171</v>
      </c>
      <c r="CB37" s="2957" t="s">
        <v>4364</v>
      </c>
      <c r="CC37" s="2955" t="str">
        <f t="shared" si="13"/>
        <v xml:space="preserve"> ◄ ligne 37</v>
      </c>
      <c r="CD37" s="2946" t="str">
        <f t="shared" si="33"/>
        <v>17 mots</v>
      </c>
      <c r="CE37" s="2950" t="str">
        <f t="shared" si="34"/>
        <v>92 car. ►</v>
      </c>
      <c r="CF37" s="2951" t="str">
        <f>IF(LEN(TRIM(CK37))&gt;0,MAX(CF29:CF36)+1,"")</f>
        <v/>
      </c>
      <c r="CG37" s="2906" t="str">
        <f>IFERROR(INDEX(CK30:CK299,MATCH(ROW()-ROW(CK30)+1,CF30:CF299,0)),"")</f>
        <v xml:space="preserve">3 Dans une cocotte en fonte faites chauffer l’huile d’olive à feu moyen Ajoutez la viande et </v>
      </c>
      <c r="CH37" s="2944"/>
      <c r="CI37" s="2937"/>
      <c r="CJ37" s="2960" t="str">
        <f>TRIM(SUBSTITUTE(SUBSTITUTE(SUBSTITUTE(SUBSTITUTE(IF(OR(LEFT(CJ36,1)="-",LEFT(CJ36,1)="="),MID(CJ36,2,9999),CJ36),CHAR(160)," "),","," "),";"," "),"."," "))</f>
        <v>Préparation</v>
      </c>
      <c r="CK37" s="2961" t="str">
        <f>IF(OR(CL36="",CJ38=""),"",IF(LEN(CL36)&lt;=CJ38,CL36,IFERROR(LEFT(CL36,FIND("♦",SUBSTITUTE(LEFT(CL36,CJ38+1)," ","♦",LEN(LEFT(CL36,CJ38+1))-LEN(SUBSTITUTE(LEFT(CL36,CJ38+1)," ",""))))),LEFT(CL36,IFERROR(FIND(" ",CL36)-1,LEN(CL36))))))</f>
        <v/>
      </c>
      <c r="CL37" s="2961" t="str">
        <f>IF(CK37="","",TRIM(RIGHT(CL36,LEN(CL36)-LEN(CK37))))</f>
        <v/>
      </c>
      <c r="CM37" s="2962" t="str">
        <f t="shared" ref="CM37:CM41" si="49">"ligne "&amp;ROW()&amp;" ►"</f>
        <v>ligne 37 ►</v>
      </c>
      <c r="CN37" s="2945" t="str">
        <f>IF(CA37="","",IF(OR(CA37=0,CA37&lt;CG17),0,IF(CA37&gt;CG17,(CA37-CG17)&amp;" car. en trop",(CA37-CG17)&amp;" car.")))</f>
        <v>71 car. en trop</v>
      </c>
      <c r="CO37" s="2953" t="str">
        <f>IF(CA37="","",ROUNDUP(CA37/CG17,0)&amp;" ligne(s)")</f>
        <v>2 ligne(s)</v>
      </c>
      <c r="CP37" s="3"/>
      <c r="CQ37" s="2361"/>
      <c r="CR37" s="4902"/>
      <c r="CS37" s="4902"/>
      <c r="CT37" s="4902"/>
      <c r="CU37" s="4903"/>
      <c r="CV37" s="3"/>
      <c r="CW37" s="10">
        <v>1</v>
      </c>
    </row>
    <row r="38" spans="1:101" ht="21" customHeight="1">
      <c r="A38" s="3"/>
      <c r="B38" s="188" t="str">
        <f t="shared" si="43"/>
        <v>A</v>
      </c>
      <c r="C38" s="2237" cm="1">
        <f t="array" ref="C38">IFERROR(_xlfn.LET(_xlpm.k,UPPER(TRIM(N38)),_xlpm.r,_xlfn.XLOOKUP(_xlpm.k,UPPER(TRIM($AD$64:$BK$64)),$AD$67:$BK$67,_xlfn.XLOOKUP(_xlpm.k,UPPER(TRIM($AD$65:$BK$65)),$AD$67:$BK$67,_xlfn.XLOOKUP(_xlpm.k,UPPER(TRIM($AD$66:$BK$66)),$AD$67:$BK$67,0.001))),_xlpm.r*M38),0)</f>
        <v>0</v>
      </c>
      <c r="D38" s="2240" cm="1">
        <f t="array" ref="D38">IFERROR(_xlfn.LET(_xlpm.k,UPPER(TRIM(Q38)),_xlpm.r,_xlfn.XLOOKUP(_xlpm.k,UPPER(TRIM($AD$64:$BK$64)),$AD$67:$BK$67,_xlfn.XLOOKUP(_xlpm.k,UPPER(TRIM($AD$65:$BK$65)),$AD$67:$BK$67,_xlfn.XLOOKUP(_xlpm.k,UPPER(TRIM($AD$66:$BK$66)),$AD$67:$BK$67,0.001))),_xlpm.r*P38),0)</f>
        <v>0</v>
      </c>
      <c r="E38" s="2243" cm="1">
        <f t="array" ref="E38">IFERROR(_xlfn.LET(_xlpm.k,UPPER(TRIM(T38)),_xlpm.r,_xlfn.XLOOKUP(_xlpm.k,UPPER(TRIM($AD$64:$BK$64)),$AD$67:$BK$67,_xlfn.XLOOKUP(_xlpm.k,UPPER(TRIM($AD$65:$BK$65)),$AD$67:$BK$67,_xlfn.XLOOKUP(_xlpm.k,UPPER(TRIM($AD$66:$BK$66)),$AD$67:$BK$67,0.001))),_xlpm.r*S38),0)</f>
        <v>0</v>
      </c>
      <c r="F38" s="2246" cm="1">
        <f t="array" ref="F38">IFERROR(_xlfn.LET(_xlpm.k,UPPER(TRIM(W38)),_xlpm.r,_xlfn.XLOOKUP(_xlpm.k,UPPER(TRIM($AD$64:$BK$64)),$AD$67:$BK$67,_xlfn.XLOOKUP(_xlpm.k,UPPER(TRIM($AD$65:$BK$65)),$AD$67:$BK$67,_xlfn.XLOOKUP(_xlpm.k,UPPER(TRIM($AD$66:$BK$66)),$AD$67:$BK$67,0.001))),_xlpm.r*V38),0)</f>
        <v>0</v>
      </c>
      <c r="G38" s="189" cm="1">
        <f t="array" ref="G38">IFERROR(_xlfn.LET(_xlpm.k,UPPER(TRIM(Z38)),_xlpm.r,_xlfn.XLOOKUP(_xlpm.k,UPPER(TRIM($AD$64:$BK$64)),$AD$67:$BK$67,_xlfn.XLOOKUP(_xlpm.k,UPPER(TRIM($AD$65:$BK$65)),$AD$67:$BK$67,_xlfn.XLOOKUP(_xlpm.k,UPPER(TRIM($AD$66:$BK$66)),$AD$67:$BK$67,0.001))),_xlpm.r*Y38),0)</f>
        <v>0</v>
      </c>
      <c r="H38" s="190" cm="1">
        <f t="array" ref="H38">IFERROR(_xlfn.LET(_xlpm.k,UPPER(TRIM(AC38)),_xlpm.r,_xlfn.XLOOKUP(_xlpm.k,UPPER(TRIM($AD$64:$BK$64)),$AD$67:$BK$67,_xlfn.XLOOKUP(_xlpm.k,UPPER(TRIM($AD$65:$BK$65)),$AD$67:$BK$67,_xlfn.XLOOKUP(_xlpm.k,UPPER(TRIM($AD$66:$BK$66)),$AD$67:$BK$67,0.001))),_xlpm.r*AB38),0)</f>
        <v>0</v>
      </c>
      <c r="I38" s="192" t="s">
        <v>3675</v>
      </c>
      <c r="J38" s="2481"/>
      <c r="K38" s="2250" t="s">
        <v>13</v>
      </c>
      <c r="L38" s="2209"/>
      <c r="M38" s="2210"/>
      <c r="N38" s="2213"/>
      <c r="O38" s="2212"/>
      <c r="P38" s="2211"/>
      <c r="Q38" s="2214"/>
      <c r="R38" s="2215"/>
      <c r="S38" s="2211"/>
      <c r="T38" s="199"/>
      <c r="U38" s="2216"/>
      <c r="V38" s="2211"/>
      <c r="W38" s="199"/>
      <c r="X38" s="2208"/>
      <c r="Y38" s="2211"/>
      <c r="Z38" s="199"/>
      <c r="AA38" s="2219"/>
      <c r="AB38" s="2211"/>
      <c r="AC38" s="199"/>
      <c r="AD38" s="2472" t="str">
        <f t="shared" si="14"/>
        <v>7 ►</v>
      </c>
      <c r="AE38" s="4806">
        <f t="shared" si="14"/>
        <v>0</v>
      </c>
      <c r="AF38" s="4807"/>
      <c r="AG38" s="4807"/>
      <c r="AH38" s="2362">
        <v>1</v>
      </c>
      <c r="AI38" s="193">
        <f t="shared" si="15"/>
        <v>0</v>
      </c>
      <c r="AJ38" s="194">
        <f t="shared" si="16"/>
        <v>0</v>
      </c>
      <c r="AK38" s="194" t="str">
        <f t="shared" si="17"/>
        <v/>
      </c>
      <c r="AL38" s="195">
        <f t="shared" si="44"/>
        <v>0</v>
      </c>
      <c r="AM38" s="2178">
        <f t="shared" si="18"/>
        <v>0</v>
      </c>
      <c r="AN38" s="2179">
        <f t="shared" si="19"/>
        <v>0</v>
      </c>
      <c r="AO38" s="2180" t="str">
        <f t="shared" si="20"/>
        <v/>
      </c>
      <c r="AP38" s="2181">
        <f t="shared" si="45"/>
        <v>0</v>
      </c>
      <c r="AQ38" s="2251">
        <f t="shared" si="21"/>
        <v>0</v>
      </c>
      <c r="AR38" s="2252">
        <f t="shared" si="22"/>
        <v>0</v>
      </c>
      <c r="AS38" s="2253" t="str">
        <f t="shared" si="23"/>
        <v/>
      </c>
      <c r="AT38" s="2254">
        <f t="shared" si="46"/>
        <v>0</v>
      </c>
      <c r="AU38" s="2260">
        <f t="shared" si="24"/>
        <v>0</v>
      </c>
      <c r="AV38" s="2261">
        <f t="shared" si="25"/>
        <v>0</v>
      </c>
      <c r="AW38" s="2262" t="str">
        <f t="shared" si="26"/>
        <v/>
      </c>
      <c r="AX38" s="2263">
        <f t="shared" si="47"/>
        <v>0</v>
      </c>
      <c r="AY38" s="2283">
        <f t="shared" si="27"/>
        <v>0</v>
      </c>
      <c r="AZ38" s="2284">
        <f t="shared" si="28"/>
        <v>0</v>
      </c>
      <c r="BA38" s="2285" t="str">
        <f t="shared" si="29"/>
        <v/>
      </c>
      <c r="BB38" s="2286">
        <f t="shared" si="37"/>
        <v>0</v>
      </c>
      <c r="BC38" s="2271">
        <f t="shared" si="38"/>
        <v>0</v>
      </c>
      <c r="BD38" s="2272">
        <f t="shared" si="30"/>
        <v>0</v>
      </c>
      <c r="BE38" s="2273" t="str">
        <f t="shared" si="31"/>
        <v/>
      </c>
      <c r="BF38" s="2274">
        <f t="shared" si="48"/>
        <v>0</v>
      </c>
      <c r="BG38" s="2451">
        <f t="shared" si="39"/>
        <v>0</v>
      </c>
      <c r="BH38" s="2153">
        <f t="shared" si="40"/>
        <v>0</v>
      </c>
      <c r="BI38" s="2154">
        <f t="shared" si="40"/>
        <v>0</v>
      </c>
      <c r="BJ38" s="2155">
        <f t="shared" si="41"/>
        <v>0</v>
      </c>
      <c r="BK38" s="2156" t="str" cm="1">
        <f t="array" aca="1" ref="BK3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8" s="2293"/>
      <c r="BM38" s="188" t="str">
        <f t="shared" si="6"/>
        <v>A</v>
      </c>
      <c r="BN38" s="4861" t="s">
        <v>257</v>
      </c>
      <c r="BO38" s="3"/>
      <c r="BP38" s="176" cm="1">
        <f t="array" ref="BP38">SUMPRODUCT(LEN(BQ38:BW38))</f>
        <v>0</v>
      </c>
      <c r="BQ38" s="177"/>
      <c r="BR38" s="178"/>
      <c r="BS38" s="178"/>
      <c r="BT38" s="178"/>
      <c r="BU38" s="178"/>
      <c r="BV38" s="178"/>
      <c r="BW38" s="179"/>
      <c r="BX38" s="3"/>
      <c r="BY38" s="2954" t="str">
        <f t="shared" si="32"/>
        <v>A</v>
      </c>
      <c r="BZ38" s="2946" t="str">
        <f t="shared" si="12"/>
        <v>22 mots</v>
      </c>
      <c r="CA38" s="2947">
        <f t="shared" si="42"/>
        <v>132</v>
      </c>
      <c r="CB38" s="2957" t="s">
        <v>4365</v>
      </c>
      <c r="CC38" s="2949" t="str">
        <f t="shared" si="13"/>
        <v xml:space="preserve"> ◄ ligne 38</v>
      </c>
      <c r="CD38" s="2946" t="str">
        <f t="shared" si="33"/>
        <v>12 mots</v>
      </c>
      <c r="CE38" s="2950" t="str">
        <f t="shared" si="34"/>
        <v>73 car. ►</v>
      </c>
      <c r="CF38" s="2951" t="str">
        <f>IF(LEN(TRIM(CK38))&gt;0,MAX(CF29:CF37)+1,"")</f>
        <v/>
      </c>
      <c r="CG38" s="2906" t="str">
        <f>IFERROR(INDEX(CK30:CK299,MATCH(ROW()-ROW(CK30)+1,CF30:CF299,0)),"")</f>
        <v>faites-la dorer de tous les côtés Retirez-la de la cocotte et réservez-la</v>
      </c>
      <c r="CH38" s="2944"/>
      <c r="CI38" s="2937"/>
      <c r="CJ38" s="2909">
        <f>CG17</f>
        <v>100</v>
      </c>
      <c r="CK38" s="2961" t="str">
        <f>IF(OR(CL37="",CJ38=""),"",IF(LEN(CL37)&lt;=CJ38,CL37,IFERROR(LEFT(CL37,FIND("♦",SUBSTITUTE(LEFT(CL37,CJ38+1)," ","♦",LEN(LEFT(CL37,CJ38+1))-LEN(SUBSTITUTE(LEFT(CL37,CJ38+1)," ",""))))),LEFT(CL37,IFERROR(FIND(" ",CL37)-1,LEN(CL37))))))</f>
        <v/>
      </c>
      <c r="CL38" s="2961" t="str">
        <f t="shared" ref="CL38:CL41" si="50">IF(CK38="","",TRIM(RIGHT(CL37,LEN(CL37)-LEN(CK38))))</f>
        <v/>
      </c>
      <c r="CM38" s="2962" t="str">
        <f t="shared" si="49"/>
        <v>ligne 38 ►</v>
      </c>
      <c r="CN38" s="2945" t="str">
        <f>IF(CA38="","",IF(OR(CA38=0,CA38&lt;CG17),0,IF(CA38&gt;CG17,(CA38-CG17)&amp;" car. en trop",(CA38-CG17)&amp;" car.")))</f>
        <v>32 car. en trop</v>
      </c>
      <c r="CO38" s="2953" t="str">
        <f>IF(CA38="","",ROUNDUP(CA38/CG17,0)&amp;" ligne(s)")</f>
        <v>2 ligne(s)</v>
      </c>
      <c r="CP38" s="3"/>
      <c r="CQ38" s="2357"/>
      <c r="CR38" s="2391">
        <v>1.5</v>
      </c>
      <c r="CS38" s="2387" t="s">
        <v>3847</v>
      </c>
      <c r="CT38" s="2387" t="s">
        <v>3848</v>
      </c>
      <c r="CU38" s="2388"/>
      <c r="CV38" s="3"/>
      <c r="CW38" s="10">
        <v>1</v>
      </c>
    </row>
    <row r="39" spans="1:101" ht="21" customHeight="1">
      <c r="A39" s="3"/>
      <c r="B39" s="188" t="str">
        <f t="shared" si="43"/>
        <v>A</v>
      </c>
      <c r="C39" s="2237" cm="1">
        <f t="array" ref="C39">IFERROR(_xlfn.LET(_xlpm.k,UPPER(TRIM(N39)),_xlpm.r,_xlfn.XLOOKUP(_xlpm.k,UPPER(TRIM($AD$64:$BK$64)),$AD$67:$BK$67,_xlfn.XLOOKUP(_xlpm.k,UPPER(TRIM($AD$65:$BK$65)),$AD$67:$BK$67,_xlfn.XLOOKUP(_xlpm.k,UPPER(TRIM($AD$66:$BK$66)),$AD$67:$BK$67,0.001))),_xlpm.r*M39),0)</f>
        <v>0</v>
      </c>
      <c r="D39" s="2240" cm="1">
        <f t="array" ref="D39">IFERROR(_xlfn.LET(_xlpm.k,UPPER(TRIM(Q39)),_xlpm.r,_xlfn.XLOOKUP(_xlpm.k,UPPER(TRIM($AD$64:$BK$64)),$AD$67:$BK$67,_xlfn.XLOOKUP(_xlpm.k,UPPER(TRIM($AD$65:$BK$65)),$AD$67:$BK$67,_xlfn.XLOOKUP(_xlpm.k,UPPER(TRIM($AD$66:$BK$66)),$AD$67:$BK$67,0.001))),_xlpm.r*P39),0)</f>
        <v>0</v>
      </c>
      <c r="E39" s="2243" cm="1">
        <f t="array" ref="E39">IFERROR(_xlfn.LET(_xlpm.k,UPPER(TRIM(T39)),_xlpm.r,_xlfn.XLOOKUP(_xlpm.k,UPPER(TRIM($AD$64:$BK$64)),$AD$67:$BK$67,_xlfn.XLOOKUP(_xlpm.k,UPPER(TRIM($AD$65:$BK$65)),$AD$67:$BK$67,_xlfn.XLOOKUP(_xlpm.k,UPPER(TRIM($AD$66:$BK$66)),$AD$67:$BK$67,0.001))),_xlpm.r*S39),0)</f>
        <v>0</v>
      </c>
      <c r="F39" s="2246" cm="1">
        <f t="array" ref="F39">IFERROR(_xlfn.LET(_xlpm.k,UPPER(TRIM(W39)),_xlpm.r,_xlfn.XLOOKUP(_xlpm.k,UPPER(TRIM($AD$64:$BK$64)),$AD$67:$BK$67,_xlfn.XLOOKUP(_xlpm.k,UPPER(TRIM($AD$65:$BK$65)),$AD$67:$BK$67,_xlfn.XLOOKUP(_xlpm.k,UPPER(TRIM($AD$66:$BK$66)),$AD$67:$BK$67,0.001))),_xlpm.r*V39),0)</f>
        <v>0</v>
      </c>
      <c r="G39" s="189" cm="1">
        <f t="array" ref="G39">IFERROR(_xlfn.LET(_xlpm.k,UPPER(TRIM(Z39)),_xlpm.r,_xlfn.XLOOKUP(_xlpm.k,UPPER(TRIM($AD$64:$BK$64)),$AD$67:$BK$67,_xlfn.XLOOKUP(_xlpm.k,UPPER(TRIM($AD$65:$BK$65)),$AD$67:$BK$67,_xlfn.XLOOKUP(_xlpm.k,UPPER(TRIM($AD$66:$BK$66)),$AD$67:$BK$67,0.001))),_xlpm.r*Y39),0)</f>
        <v>0</v>
      </c>
      <c r="H39" s="190" cm="1">
        <f t="array" ref="H39">IFERROR(_xlfn.LET(_xlpm.k,UPPER(TRIM(AC39)),_xlpm.r,_xlfn.XLOOKUP(_xlpm.k,UPPER(TRIM($AD$64:$BK$64)),$AD$67:$BK$67,_xlfn.XLOOKUP(_xlpm.k,UPPER(TRIM($AD$65:$BK$65)),$AD$67:$BK$67,_xlfn.XLOOKUP(_xlpm.k,UPPER(TRIM($AD$66:$BK$66)),$AD$67:$BK$67,0.001))),_xlpm.r*AB39),0)</f>
        <v>0</v>
      </c>
      <c r="I39" s="192" t="s">
        <v>3676</v>
      </c>
      <c r="J39" s="2481"/>
      <c r="K39" s="2250" t="s">
        <v>13</v>
      </c>
      <c r="L39" s="2209"/>
      <c r="M39" s="2210"/>
      <c r="N39" s="2213"/>
      <c r="O39" s="2212"/>
      <c r="P39" s="2211"/>
      <c r="Q39" s="2214"/>
      <c r="R39" s="2215"/>
      <c r="S39" s="2211"/>
      <c r="T39" s="199"/>
      <c r="U39" s="2216"/>
      <c r="V39" s="2211"/>
      <c r="W39" s="199"/>
      <c r="X39" s="2208"/>
      <c r="Y39" s="2211"/>
      <c r="Z39" s="199"/>
      <c r="AA39" s="2219"/>
      <c r="AB39" s="2211"/>
      <c r="AC39" s="199"/>
      <c r="AD39" s="2472" t="str">
        <f t="shared" si="14"/>
        <v>8 ►</v>
      </c>
      <c r="AE39" s="4806">
        <f t="shared" si="14"/>
        <v>0</v>
      </c>
      <c r="AF39" s="4807"/>
      <c r="AG39" s="4807"/>
      <c r="AH39" s="2362">
        <v>1</v>
      </c>
      <c r="AI39" s="193">
        <f t="shared" si="15"/>
        <v>0</v>
      </c>
      <c r="AJ39" s="194">
        <f t="shared" si="16"/>
        <v>0</v>
      </c>
      <c r="AK39" s="194" t="str">
        <f t="shared" si="17"/>
        <v/>
      </c>
      <c r="AL39" s="195">
        <f t="shared" si="44"/>
        <v>0</v>
      </c>
      <c r="AM39" s="2178">
        <f t="shared" si="18"/>
        <v>0</v>
      </c>
      <c r="AN39" s="2179">
        <f t="shared" si="19"/>
        <v>0</v>
      </c>
      <c r="AO39" s="2180" t="str">
        <f t="shared" si="20"/>
        <v/>
      </c>
      <c r="AP39" s="2181">
        <f t="shared" si="45"/>
        <v>0</v>
      </c>
      <c r="AQ39" s="2251">
        <f t="shared" si="21"/>
        <v>0</v>
      </c>
      <c r="AR39" s="2252">
        <f t="shared" si="22"/>
        <v>0</v>
      </c>
      <c r="AS39" s="2253" t="str">
        <f t="shared" si="23"/>
        <v/>
      </c>
      <c r="AT39" s="2254">
        <f t="shared" si="46"/>
        <v>0</v>
      </c>
      <c r="AU39" s="2260">
        <f t="shared" si="24"/>
        <v>0</v>
      </c>
      <c r="AV39" s="2261">
        <f t="shared" si="25"/>
        <v>0</v>
      </c>
      <c r="AW39" s="2262" t="str">
        <f t="shared" si="26"/>
        <v/>
      </c>
      <c r="AX39" s="2263">
        <f t="shared" si="47"/>
        <v>0</v>
      </c>
      <c r="AY39" s="2283">
        <f t="shared" si="27"/>
        <v>0</v>
      </c>
      <c r="AZ39" s="2284">
        <f t="shared" si="28"/>
        <v>0</v>
      </c>
      <c r="BA39" s="2285" t="str">
        <f t="shared" si="29"/>
        <v/>
      </c>
      <c r="BB39" s="2286">
        <f t="shared" si="37"/>
        <v>0</v>
      </c>
      <c r="BC39" s="2271">
        <f t="shared" si="38"/>
        <v>0</v>
      </c>
      <c r="BD39" s="2272">
        <f t="shared" si="30"/>
        <v>0</v>
      </c>
      <c r="BE39" s="2273" t="str">
        <f t="shared" si="31"/>
        <v/>
      </c>
      <c r="BF39" s="2274">
        <f t="shared" si="48"/>
        <v>0</v>
      </c>
      <c r="BG39" s="2451">
        <f t="shared" si="39"/>
        <v>0</v>
      </c>
      <c r="BH39" s="2153">
        <f t="shared" si="40"/>
        <v>0</v>
      </c>
      <c r="BI39" s="2154">
        <f t="shared" si="40"/>
        <v>0</v>
      </c>
      <c r="BJ39" s="2155">
        <f t="shared" si="41"/>
        <v>0</v>
      </c>
      <c r="BK39" s="2156" t="str" cm="1">
        <f t="array" aca="1" ref="BK3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9" s="2293"/>
      <c r="BM39" s="188" t="str">
        <f t="shared" si="6"/>
        <v>A</v>
      </c>
      <c r="BN39" s="4861"/>
      <c r="BO39" s="3"/>
      <c r="BP39" s="176" cm="1">
        <f t="array" ref="BP39">SUMPRODUCT(LEN(BQ39:BW39))</f>
        <v>0</v>
      </c>
      <c r="BQ39" s="177"/>
      <c r="BR39" s="178"/>
      <c r="BS39" s="178"/>
      <c r="BT39" s="178"/>
      <c r="BU39" s="178"/>
      <c r="BV39" s="178"/>
      <c r="BW39" s="179"/>
      <c r="BX39" s="3"/>
      <c r="BY39" s="2954" t="str">
        <f t="shared" si="32"/>
        <v>A</v>
      </c>
      <c r="BZ39" s="2946" t="str">
        <f t="shared" si="12"/>
        <v>25 mots</v>
      </c>
      <c r="CA39" s="2947">
        <f t="shared" si="42"/>
        <v>154</v>
      </c>
      <c r="CB39" s="2957" t="s">
        <v>4366</v>
      </c>
      <c r="CC39" s="2955" t="str">
        <f t="shared" si="13"/>
        <v xml:space="preserve"> ◄ ligne 39</v>
      </c>
      <c r="CD39" s="2946" t="str">
        <f t="shared" si="33"/>
        <v>16 mots</v>
      </c>
      <c r="CE39" s="2950" t="str">
        <f t="shared" si="34"/>
        <v>90 car. ►</v>
      </c>
      <c r="CF39" s="2951" t="str">
        <f>IF(LEN(TRIM(CK39))&gt;0,MAX(CF29:CF38)+1,"")</f>
        <v/>
      </c>
      <c r="CG39" s="2906" t="str">
        <f>IFERROR(INDEX(CK30:CK299,MATCH(ROW()-ROW(CK30)+1,CF30:CF299,0)),"")</f>
        <v xml:space="preserve">4 Dans la même cocotte faites revenir les légumes et les lardons pendant environ 5 minutes </v>
      </c>
      <c r="CH39" s="2944"/>
      <c r="CI39" s="2937"/>
      <c r="CJ39" s="2960"/>
      <c r="CK39" s="2961" t="str">
        <f>IF(OR(CL38="",CJ38=""),"",IF(LEN(CL38)&lt;=CJ38,CL38,IFERROR(LEFT(CL38,FIND("♦",SUBSTITUTE(LEFT(CL38,CJ38+1)," ","♦",LEN(LEFT(CL38,CJ38+1))-LEN(SUBSTITUTE(LEFT(CL38,CJ38+1)," ",""))))),LEFT(CL38,IFERROR(FIND(" ",CL38)-1,LEN(CL38))))))</f>
        <v/>
      </c>
      <c r="CL39" s="2961" t="str">
        <f t="shared" si="50"/>
        <v/>
      </c>
      <c r="CM39" s="2962" t="str">
        <f t="shared" si="49"/>
        <v>ligne 39 ►</v>
      </c>
      <c r="CN39" s="2945" t="str">
        <f>IF(CA39="","",IF(OR(CA39=0,CA39&lt;CG17),0,IF(CA39&gt;CG17,(CA39-CG17)&amp;" car. en trop",(CA39-CG17)&amp;" car.")))</f>
        <v>54 car. en trop</v>
      </c>
      <c r="CO39" s="2953" t="str">
        <f>IF(CA39="","",ROUNDUP(CA39/CG17,0)&amp;" ligne(s)")</f>
        <v>2 ligne(s)</v>
      </c>
      <c r="CP39" s="3"/>
      <c r="CQ39" s="2361"/>
      <c r="CR39" s="2391">
        <v>5</v>
      </c>
      <c r="CS39" s="2387" t="s">
        <v>3849</v>
      </c>
      <c r="CT39" s="2387" t="s">
        <v>3839</v>
      </c>
      <c r="CU39" s="2388"/>
      <c r="CV39" s="3"/>
      <c r="CW39" s="10">
        <v>1</v>
      </c>
    </row>
    <row r="40" spans="1:101" ht="21" customHeight="1">
      <c r="A40" s="3"/>
      <c r="B40" s="188" t="str">
        <f t="shared" si="43"/>
        <v>A</v>
      </c>
      <c r="C40" s="2237" cm="1">
        <f t="array" ref="C40">IFERROR(_xlfn.LET(_xlpm.k,UPPER(TRIM(N40)),_xlpm.r,_xlfn.XLOOKUP(_xlpm.k,UPPER(TRIM($AD$64:$BK$64)),$AD$67:$BK$67,_xlfn.XLOOKUP(_xlpm.k,UPPER(TRIM($AD$65:$BK$65)),$AD$67:$BK$67,_xlfn.XLOOKUP(_xlpm.k,UPPER(TRIM($AD$66:$BK$66)),$AD$67:$BK$67,0.001))),_xlpm.r*M40),0)</f>
        <v>0</v>
      </c>
      <c r="D40" s="2240" cm="1">
        <f t="array" ref="D40">IFERROR(_xlfn.LET(_xlpm.k,UPPER(TRIM(Q40)),_xlpm.r,_xlfn.XLOOKUP(_xlpm.k,UPPER(TRIM($AD$64:$BK$64)),$AD$67:$BK$67,_xlfn.XLOOKUP(_xlpm.k,UPPER(TRIM($AD$65:$BK$65)),$AD$67:$BK$67,_xlfn.XLOOKUP(_xlpm.k,UPPER(TRIM($AD$66:$BK$66)),$AD$67:$BK$67,0.001))),_xlpm.r*P40),0)</f>
        <v>0</v>
      </c>
      <c r="E40" s="2243" cm="1">
        <f t="array" ref="E40">IFERROR(_xlfn.LET(_xlpm.k,UPPER(TRIM(T40)),_xlpm.r,_xlfn.XLOOKUP(_xlpm.k,UPPER(TRIM($AD$64:$BK$64)),$AD$67:$BK$67,_xlfn.XLOOKUP(_xlpm.k,UPPER(TRIM($AD$65:$BK$65)),$AD$67:$BK$67,_xlfn.XLOOKUP(_xlpm.k,UPPER(TRIM($AD$66:$BK$66)),$AD$67:$BK$67,0.001))),_xlpm.r*S40),0)</f>
        <v>0</v>
      </c>
      <c r="F40" s="2246" cm="1">
        <f t="array" ref="F40">IFERROR(_xlfn.LET(_xlpm.k,UPPER(TRIM(W40)),_xlpm.r,_xlfn.XLOOKUP(_xlpm.k,UPPER(TRIM($AD$64:$BK$64)),$AD$67:$BK$67,_xlfn.XLOOKUP(_xlpm.k,UPPER(TRIM($AD$65:$BK$65)),$AD$67:$BK$67,_xlfn.XLOOKUP(_xlpm.k,UPPER(TRIM($AD$66:$BK$66)),$AD$67:$BK$67,0.001))),_xlpm.r*V40),0)</f>
        <v>0</v>
      </c>
      <c r="G40" s="189" cm="1">
        <f t="array" ref="G40">IFERROR(_xlfn.LET(_xlpm.k,UPPER(TRIM(Z40)),_xlpm.r,_xlfn.XLOOKUP(_xlpm.k,UPPER(TRIM($AD$64:$BK$64)),$AD$67:$BK$67,_xlfn.XLOOKUP(_xlpm.k,UPPER(TRIM($AD$65:$BK$65)),$AD$67:$BK$67,_xlfn.XLOOKUP(_xlpm.k,UPPER(TRIM($AD$66:$BK$66)),$AD$67:$BK$67,0.001))),_xlpm.r*Y40),0)</f>
        <v>0</v>
      </c>
      <c r="H40" s="190" cm="1">
        <f t="array" ref="H40">IFERROR(_xlfn.LET(_xlpm.k,UPPER(TRIM(AC40)),_xlpm.r,_xlfn.XLOOKUP(_xlpm.k,UPPER(TRIM($AD$64:$BK$64)),$AD$67:$BK$67,_xlfn.XLOOKUP(_xlpm.k,UPPER(TRIM($AD$65:$BK$65)),$AD$67:$BK$67,_xlfn.XLOOKUP(_xlpm.k,UPPER(TRIM($AD$66:$BK$66)),$AD$67:$BK$67,0.001))),_xlpm.r*AB40),0)</f>
        <v>0</v>
      </c>
      <c r="I40" s="192" t="s">
        <v>3677</v>
      </c>
      <c r="J40" s="2481"/>
      <c r="K40" s="2250" t="s">
        <v>13</v>
      </c>
      <c r="L40" s="2209"/>
      <c r="M40" s="2210"/>
      <c r="N40" s="2213"/>
      <c r="O40" s="2212"/>
      <c r="P40" s="2211"/>
      <c r="Q40" s="2214"/>
      <c r="R40" s="2215"/>
      <c r="S40" s="2211"/>
      <c r="T40" s="199"/>
      <c r="U40" s="2216"/>
      <c r="V40" s="2211"/>
      <c r="W40" s="199"/>
      <c r="X40" s="2208"/>
      <c r="Y40" s="2211"/>
      <c r="Z40" s="199"/>
      <c r="AA40" s="2219"/>
      <c r="AB40" s="2211"/>
      <c r="AC40" s="199"/>
      <c r="AD40" s="2472" t="str">
        <f t="shared" si="14"/>
        <v>9 ►</v>
      </c>
      <c r="AE40" s="4806">
        <f t="shared" si="14"/>
        <v>0</v>
      </c>
      <c r="AF40" s="4807"/>
      <c r="AG40" s="4807"/>
      <c r="AH40" s="2362">
        <v>1</v>
      </c>
      <c r="AI40" s="193">
        <f t="shared" si="15"/>
        <v>0</v>
      </c>
      <c r="AJ40" s="194">
        <f t="shared" si="16"/>
        <v>0</v>
      </c>
      <c r="AK40" s="194" t="str">
        <f t="shared" si="17"/>
        <v/>
      </c>
      <c r="AL40" s="195">
        <f t="shared" si="44"/>
        <v>0</v>
      </c>
      <c r="AM40" s="2178">
        <f t="shared" si="18"/>
        <v>0</v>
      </c>
      <c r="AN40" s="2179">
        <f t="shared" si="19"/>
        <v>0</v>
      </c>
      <c r="AO40" s="2180" t="str">
        <f t="shared" si="20"/>
        <v/>
      </c>
      <c r="AP40" s="2181">
        <f t="shared" si="45"/>
        <v>0</v>
      </c>
      <c r="AQ40" s="2251">
        <f t="shared" si="21"/>
        <v>0</v>
      </c>
      <c r="AR40" s="2252">
        <f t="shared" si="22"/>
        <v>0</v>
      </c>
      <c r="AS40" s="2253" t="str">
        <f t="shared" si="23"/>
        <v/>
      </c>
      <c r="AT40" s="2254">
        <f t="shared" si="46"/>
        <v>0</v>
      </c>
      <c r="AU40" s="2260">
        <f t="shared" si="24"/>
        <v>0</v>
      </c>
      <c r="AV40" s="2261">
        <f t="shared" si="25"/>
        <v>0</v>
      </c>
      <c r="AW40" s="2262" t="str">
        <f t="shared" si="26"/>
        <v/>
      </c>
      <c r="AX40" s="2263">
        <f t="shared" si="47"/>
        <v>0</v>
      </c>
      <c r="AY40" s="2283">
        <f t="shared" si="27"/>
        <v>0</v>
      </c>
      <c r="AZ40" s="2284">
        <f t="shared" si="28"/>
        <v>0</v>
      </c>
      <c r="BA40" s="2285" t="str">
        <f t="shared" si="29"/>
        <v/>
      </c>
      <c r="BB40" s="2286">
        <f t="shared" si="37"/>
        <v>0</v>
      </c>
      <c r="BC40" s="2271">
        <f t="shared" si="38"/>
        <v>0</v>
      </c>
      <c r="BD40" s="2272">
        <f t="shared" si="30"/>
        <v>0</v>
      </c>
      <c r="BE40" s="2273" t="str">
        <f t="shared" si="31"/>
        <v/>
      </c>
      <c r="BF40" s="2274">
        <f t="shared" si="48"/>
        <v>0</v>
      </c>
      <c r="BG40" s="2451">
        <f t="shared" si="39"/>
        <v>0</v>
      </c>
      <c r="BH40" s="2153">
        <f t="shared" si="40"/>
        <v>0</v>
      </c>
      <c r="BI40" s="2154">
        <f t="shared" si="40"/>
        <v>0</v>
      </c>
      <c r="BJ40" s="2155">
        <f t="shared" si="41"/>
        <v>0</v>
      </c>
      <c r="BK40" s="2156" t="str" cm="1">
        <f t="array" aca="1" ref="BK4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0" s="2293"/>
      <c r="BM40" s="188" t="str">
        <f t="shared" si="6"/>
        <v>A</v>
      </c>
      <c r="BN40" s="4861"/>
      <c r="BO40" s="3"/>
      <c r="BP40" s="176" cm="1">
        <f t="array" ref="BP40">SUMPRODUCT(LEN(BQ40:BW40))</f>
        <v>0</v>
      </c>
      <c r="BQ40" s="177"/>
      <c r="BR40" s="178"/>
      <c r="BS40" s="178"/>
      <c r="BT40" s="178"/>
      <c r="BU40" s="178"/>
      <c r="BV40" s="178"/>
      <c r="BW40" s="179"/>
      <c r="BX40" s="3"/>
      <c r="BY40" s="2954" t="str">
        <f t="shared" si="32"/>
        <v>A</v>
      </c>
      <c r="BZ40" s="2946" t="str">
        <f t="shared" si="12"/>
        <v>33 mots</v>
      </c>
      <c r="CA40" s="2947">
        <f t="shared" si="42"/>
        <v>179</v>
      </c>
      <c r="CB40" s="2957" t="s">
        <v>4367</v>
      </c>
      <c r="CC40" s="2949" t="str">
        <f t="shared" si="13"/>
        <v xml:space="preserve"> ◄ ligne 40</v>
      </c>
      <c r="CD40" s="2946" t="str">
        <f t="shared" si="33"/>
        <v>6 mots</v>
      </c>
      <c r="CE40" s="2950" t="str">
        <f t="shared" si="34"/>
        <v>37 car. ►</v>
      </c>
      <c r="CF40" s="2951" t="str">
        <f>IF(LEN(TRIM(CK40))&gt;0,MAX(CF29:CF39)+1,"")</f>
        <v/>
      </c>
      <c r="CG40" s="2906" t="str">
        <f>IFERROR(INDEX(CK30:CK299,MATCH(ROW()-ROW(CK30)+1,CF30:CF299,0)),"")</f>
        <v>Saupoudrez de farine et mélangez bien</v>
      </c>
      <c r="CH40" s="2944"/>
      <c r="CI40" s="2937"/>
      <c r="CJ40" s="2963"/>
      <c r="CK40" s="2961" t="str">
        <f>IF(OR(CL39="",CJ38=""),"",IF(LEN(CL39)&lt;=CJ38,CL39,IFERROR(LEFT(CL39,FIND("♦",SUBSTITUTE(LEFT(CL39,CJ38+1)," ","♦",LEN(LEFT(CL39,CJ38+1))-LEN(SUBSTITUTE(LEFT(CL39,CJ38+1)," ",""))))),LEFT(CL39,IFERROR(FIND(" ",CL39)-1,LEN(CL39))))))</f>
        <v/>
      </c>
      <c r="CL40" s="2961" t="str">
        <f t="shared" si="50"/>
        <v/>
      </c>
      <c r="CM40" s="2962" t="str">
        <f t="shared" si="49"/>
        <v>ligne 40 ►</v>
      </c>
      <c r="CN40" s="2945" t="str">
        <f>IF(CA40="","",IF(OR(CA40=0,CA40&lt;CG17),0,IF(CA40&gt;CG17,(CA40-CG17)&amp;" car. en trop",(CA40-CG17)&amp;" car.")))</f>
        <v>79 car. en trop</v>
      </c>
      <c r="CO40" s="2953" t="str">
        <f>IF(CA40="","",ROUNDUP(CA40/CG17,0)&amp;" ligne(s)")</f>
        <v>2 ligne(s)</v>
      </c>
      <c r="CP40" s="3"/>
      <c r="CQ40" s="2361"/>
      <c r="CR40" s="2391">
        <v>8</v>
      </c>
      <c r="CS40" s="2387" t="s">
        <v>3603</v>
      </c>
      <c r="CT40" s="2387" t="s">
        <v>3851</v>
      </c>
      <c r="CU40" s="2388"/>
      <c r="CV40" s="3"/>
      <c r="CW40" s="10">
        <v>1</v>
      </c>
    </row>
    <row r="41" spans="1:101" ht="21" customHeight="1">
      <c r="A41" s="3"/>
      <c r="B41" s="188" t="str">
        <f t="shared" si="43"/>
        <v>A</v>
      </c>
      <c r="C41" s="2237" cm="1">
        <f t="array" ref="C41">IFERROR(_xlfn.LET(_xlpm.k,UPPER(TRIM(N41)),_xlpm.r,_xlfn.XLOOKUP(_xlpm.k,UPPER(TRIM($AD$64:$BK$64)),$AD$67:$BK$67,_xlfn.XLOOKUP(_xlpm.k,UPPER(TRIM($AD$65:$BK$65)),$AD$67:$BK$67,_xlfn.XLOOKUP(_xlpm.k,UPPER(TRIM($AD$66:$BK$66)),$AD$67:$BK$67,0.001))),_xlpm.r*M41),0)</f>
        <v>0</v>
      </c>
      <c r="D41" s="2240" cm="1">
        <f t="array" ref="D41">IFERROR(_xlfn.LET(_xlpm.k,UPPER(TRIM(Q41)),_xlpm.r,_xlfn.XLOOKUP(_xlpm.k,UPPER(TRIM($AD$64:$BK$64)),$AD$67:$BK$67,_xlfn.XLOOKUP(_xlpm.k,UPPER(TRIM($AD$65:$BK$65)),$AD$67:$BK$67,_xlfn.XLOOKUP(_xlpm.k,UPPER(TRIM($AD$66:$BK$66)),$AD$67:$BK$67,0.001))),_xlpm.r*P41),0)</f>
        <v>0</v>
      </c>
      <c r="E41" s="2243" cm="1">
        <f t="array" ref="E41">IFERROR(_xlfn.LET(_xlpm.k,UPPER(TRIM(T41)),_xlpm.r,_xlfn.XLOOKUP(_xlpm.k,UPPER(TRIM($AD$64:$BK$64)),$AD$67:$BK$67,_xlfn.XLOOKUP(_xlpm.k,UPPER(TRIM($AD$65:$BK$65)),$AD$67:$BK$67,_xlfn.XLOOKUP(_xlpm.k,UPPER(TRIM($AD$66:$BK$66)),$AD$67:$BK$67,0.001))),_xlpm.r*S41),0)</f>
        <v>0</v>
      </c>
      <c r="F41" s="2246" cm="1">
        <f t="array" ref="F41">IFERROR(_xlfn.LET(_xlpm.k,UPPER(TRIM(W41)),_xlpm.r,_xlfn.XLOOKUP(_xlpm.k,UPPER(TRIM($AD$64:$BK$64)),$AD$67:$BK$67,_xlfn.XLOOKUP(_xlpm.k,UPPER(TRIM($AD$65:$BK$65)),$AD$67:$BK$67,_xlfn.XLOOKUP(_xlpm.k,UPPER(TRIM($AD$66:$BK$66)),$AD$67:$BK$67,0.001))),_xlpm.r*V41),0)</f>
        <v>0</v>
      </c>
      <c r="G41" s="189" cm="1">
        <f t="array" ref="G41">IFERROR(_xlfn.LET(_xlpm.k,UPPER(TRIM(Z41)),_xlpm.r,_xlfn.XLOOKUP(_xlpm.k,UPPER(TRIM($AD$64:$BK$64)),$AD$67:$BK$67,_xlfn.XLOOKUP(_xlpm.k,UPPER(TRIM($AD$65:$BK$65)),$AD$67:$BK$67,_xlfn.XLOOKUP(_xlpm.k,UPPER(TRIM($AD$66:$BK$66)),$AD$67:$BK$67,0.001))),_xlpm.r*Y41),0)</f>
        <v>0</v>
      </c>
      <c r="H41" s="190" cm="1">
        <f t="array" ref="H41">IFERROR(_xlfn.LET(_xlpm.k,UPPER(TRIM(AC41)),_xlpm.r,_xlfn.XLOOKUP(_xlpm.k,UPPER(TRIM($AD$64:$BK$64)),$AD$67:$BK$67,_xlfn.XLOOKUP(_xlpm.k,UPPER(TRIM($AD$65:$BK$65)),$AD$67:$BK$67,_xlfn.XLOOKUP(_xlpm.k,UPPER(TRIM($AD$66:$BK$66)),$AD$67:$BK$67,0.001))),_xlpm.r*AB41),0)</f>
        <v>0</v>
      </c>
      <c r="I41" s="192" t="s">
        <v>3678</v>
      </c>
      <c r="J41" s="2481"/>
      <c r="K41" s="2250" t="s">
        <v>13</v>
      </c>
      <c r="L41" s="2209"/>
      <c r="M41" s="2210"/>
      <c r="N41" s="2213"/>
      <c r="O41" s="2212"/>
      <c r="P41" s="2211"/>
      <c r="Q41" s="2214"/>
      <c r="R41" s="2215"/>
      <c r="S41" s="2211"/>
      <c r="T41" s="199"/>
      <c r="U41" s="2216"/>
      <c r="V41" s="2211"/>
      <c r="W41" s="199"/>
      <c r="X41" s="2208"/>
      <c r="Y41" s="2211"/>
      <c r="Z41" s="199"/>
      <c r="AA41" s="2219"/>
      <c r="AB41" s="2211"/>
      <c r="AC41" s="199"/>
      <c r="AD41" s="2472" t="str">
        <f t="shared" si="14"/>
        <v>10 ►</v>
      </c>
      <c r="AE41" s="4806">
        <f t="shared" si="14"/>
        <v>0</v>
      </c>
      <c r="AF41" s="4807"/>
      <c r="AG41" s="4807"/>
      <c r="AH41" s="2362">
        <v>1</v>
      </c>
      <c r="AI41" s="193">
        <f t="shared" si="15"/>
        <v>0</v>
      </c>
      <c r="AJ41" s="194">
        <f t="shared" si="16"/>
        <v>0</v>
      </c>
      <c r="AK41" s="194" t="str">
        <f t="shared" si="17"/>
        <v/>
      </c>
      <c r="AL41" s="195">
        <f t="shared" si="44"/>
        <v>0</v>
      </c>
      <c r="AM41" s="2178">
        <f t="shared" si="18"/>
        <v>0</v>
      </c>
      <c r="AN41" s="2179">
        <f t="shared" si="19"/>
        <v>0</v>
      </c>
      <c r="AO41" s="2180" t="str">
        <f t="shared" si="20"/>
        <v/>
      </c>
      <c r="AP41" s="2181">
        <f t="shared" si="45"/>
        <v>0</v>
      </c>
      <c r="AQ41" s="2251">
        <f t="shared" si="21"/>
        <v>0</v>
      </c>
      <c r="AR41" s="2252">
        <f t="shared" si="22"/>
        <v>0</v>
      </c>
      <c r="AS41" s="2253" t="str">
        <f t="shared" si="23"/>
        <v/>
      </c>
      <c r="AT41" s="2254">
        <f t="shared" si="46"/>
        <v>0</v>
      </c>
      <c r="AU41" s="2260">
        <f t="shared" si="24"/>
        <v>0</v>
      </c>
      <c r="AV41" s="2261">
        <f t="shared" si="25"/>
        <v>0</v>
      </c>
      <c r="AW41" s="2262" t="str">
        <f t="shared" si="26"/>
        <v/>
      </c>
      <c r="AX41" s="2263">
        <f t="shared" si="47"/>
        <v>0</v>
      </c>
      <c r="AY41" s="2283">
        <f t="shared" si="27"/>
        <v>0</v>
      </c>
      <c r="AZ41" s="2284">
        <f t="shared" si="28"/>
        <v>0</v>
      </c>
      <c r="BA41" s="2285" t="str">
        <f t="shared" si="29"/>
        <v/>
      </c>
      <c r="BB41" s="2286">
        <f t="shared" si="37"/>
        <v>0</v>
      </c>
      <c r="BC41" s="2271">
        <f t="shared" si="38"/>
        <v>0</v>
      </c>
      <c r="BD41" s="2272">
        <f t="shared" si="30"/>
        <v>0</v>
      </c>
      <c r="BE41" s="2273" t="str">
        <f t="shared" si="31"/>
        <v/>
      </c>
      <c r="BF41" s="2274">
        <f t="shared" si="48"/>
        <v>0</v>
      </c>
      <c r="BG41" s="2451">
        <f t="shared" si="39"/>
        <v>0</v>
      </c>
      <c r="BH41" s="2153">
        <f t="shared" si="40"/>
        <v>0</v>
      </c>
      <c r="BI41" s="2154">
        <f t="shared" si="40"/>
        <v>0</v>
      </c>
      <c r="BJ41" s="2155">
        <f t="shared" si="41"/>
        <v>0</v>
      </c>
      <c r="BK41" s="2156" t="str" cm="1">
        <f t="array" aca="1" ref="BK4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1" s="2293"/>
      <c r="BM41" s="188" t="str">
        <f t="shared" si="6"/>
        <v>A</v>
      </c>
      <c r="BN41" s="5">
        <v>1</v>
      </c>
      <c r="BO41" s="3"/>
      <c r="BP41" s="176" cm="1">
        <f t="array" ref="BP41">SUMPRODUCT(LEN(BQ41:BW41))</f>
        <v>0</v>
      </c>
      <c r="BQ41" s="177"/>
      <c r="BR41" s="178"/>
      <c r="BS41" s="178"/>
      <c r="BT41" s="178"/>
      <c r="BU41" s="178"/>
      <c r="BV41" s="178"/>
      <c r="BW41" s="179"/>
      <c r="BX41" s="3"/>
      <c r="BY41" s="2954" t="str">
        <f t="shared" si="32"/>
        <v>A</v>
      </c>
      <c r="BZ41" s="2946" t="str">
        <f t="shared" si="12"/>
        <v>20 mots</v>
      </c>
      <c r="CA41" s="2947">
        <f t="shared" si="42"/>
        <v>121</v>
      </c>
      <c r="CB41" s="2957" t="s">
        <v>4368</v>
      </c>
      <c r="CC41" s="2955" t="str">
        <f t="shared" si="13"/>
        <v xml:space="preserve"> ◄ ligne 41</v>
      </c>
      <c r="CD41" s="2946" t="str">
        <f t="shared" si="33"/>
        <v>17 mots</v>
      </c>
      <c r="CE41" s="2950" t="str">
        <f t="shared" si="34"/>
        <v>97 car. ►</v>
      </c>
      <c r="CF41" s="2951" t="str">
        <f>IF(LEN(TRIM(CK41))&gt;0,MAX(CF29:CF40)+1,"")</f>
        <v/>
      </c>
      <c r="CG41" s="2906" t="str">
        <f>IFERROR(INDEX(CK30:CK299,MATCH(ROW()-ROW(CK30)+1,CF30:CF299,0)),"")</f>
        <v xml:space="preserve">5 Remettez la viande dans la cocotte et versez la marinade filtrée par-dessus Ajoutez de l’eau si </v>
      </c>
      <c r="CH41" s="2944"/>
      <c r="CI41" s="2937"/>
      <c r="CJ41" s="2964"/>
      <c r="CK41" s="2961" t="str">
        <f>IF(OR(CL40="",CJ38=""),"",IF(LEN(CL40)&lt;=CJ38,CL40,IFERROR(LEFT(CL40,FIND("♦",SUBSTITUTE(LEFT(CL40,CJ38+1)," ","♦",LEN(LEFT(CL40,CJ38+1))-LEN(SUBSTITUTE(LEFT(CL40,CJ38+1)," ",""))))),LEFT(CL40,IFERROR(FIND(" ",CL40)-1,LEN(CL40))))))</f>
        <v/>
      </c>
      <c r="CL41" s="2961" t="str">
        <f t="shared" si="50"/>
        <v/>
      </c>
      <c r="CM41" s="2962" t="str">
        <f t="shared" si="49"/>
        <v>ligne 41 ►</v>
      </c>
      <c r="CN41" s="2945" t="str">
        <f>IF(CA41="","",IF(OR(CA41=0,CA41&lt;CG17),0,IF(CA41&gt;CG17,(CA41-CG17)&amp;" car. en trop",(CA41-CG17)&amp;" car.")))</f>
        <v>21 car. en trop</v>
      </c>
      <c r="CO41" s="2953" t="str">
        <f>IF(CA41="","",ROUNDUP(CA41/CG17,0)&amp;" ligne(s)")</f>
        <v>2 ligne(s)</v>
      </c>
      <c r="CP41" s="3"/>
      <c r="CQ41" s="2361"/>
      <c r="CR41" s="2391">
        <v>3</v>
      </c>
      <c r="CS41" s="2387" t="s">
        <v>3842</v>
      </c>
      <c r="CT41" s="2387"/>
      <c r="CU41" s="2388"/>
      <c r="CV41" s="3"/>
      <c r="CW41" s="10">
        <v>1</v>
      </c>
    </row>
    <row r="42" spans="1:101" ht="21" customHeight="1">
      <c r="A42" s="3"/>
      <c r="B42" s="188" t="str">
        <f t="shared" si="43"/>
        <v>A</v>
      </c>
      <c r="C42" s="2237" cm="1">
        <f t="array" ref="C42">IFERROR(_xlfn.LET(_xlpm.k,UPPER(TRIM(N42)),_xlpm.r,_xlfn.XLOOKUP(_xlpm.k,UPPER(TRIM($AD$64:$BK$64)),$AD$67:$BK$67,_xlfn.XLOOKUP(_xlpm.k,UPPER(TRIM($AD$65:$BK$65)),$AD$67:$BK$67,_xlfn.XLOOKUP(_xlpm.k,UPPER(TRIM($AD$66:$BK$66)),$AD$67:$BK$67,0.001))),_xlpm.r*M42),0)</f>
        <v>0</v>
      </c>
      <c r="D42" s="2240" cm="1">
        <f t="array" ref="D42">IFERROR(_xlfn.LET(_xlpm.k,UPPER(TRIM(Q42)),_xlpm.r,_xlfn.XLOOKUP(_xlpm.k,UPPER(TRIM($AD$64:$BK$64)),$AD$67:$BK$67,_xlfn.XLOOKUP(_xlpm.k,UPPER(TRIM($AD$65:$BK$65)),$AD$67:$BK$67,_xlfn.XLOOKUP(_xlpm.k,UPPER(TRIM($AD$66:$BK$66)),$AD$67:$BK$67,0.001))),_xlpm.r*P42),0)</f>
        <v>0</v>
      </c>
      <c r="E42" s="2243" cm="1">
        <f t="array" ref="E42">IFERROR(_xlfn.LET(_xlpm.k,UPPER(TRIM(T42)),_xlpm.r,_xlfn.XLOOKUP(_xlpm.k,UPPER(TRIM($AD$64:$BK$64)),$AD$67:$BK$67,_xlfn.XLOOKUP(_xlpm.k,UPPER(TRIM($AD$65:$BK$65)),$AD$67:$BK$67,_xlfn.XLOOKUP(_xlpm.k,UPPER(TRIM($AD$66:$BK$66)),$AD$67:$BK$67,0.001))),_xlpm.r*S42),0)</f>
        <v>0</v>
      </c>
      <c r="F42" s="2246" cm="1">
        <f t="array" ref="F42">IFERROR(_xlfn.LET(_xlpm.k,UPPER(TRIM(W42)),_xlpm.r,_xlfn.XLOOKUP(_xlpm.k,UPPER(TRIM($AD$64:$BK$64)),$AD$67:$BK$67,_xlfn.XLOOKUP(_xlpm.k,UPPER(TRIM($AD$65:$BK$65)),$AD$67:$BK$67,_xlfn.XLOOKUP(_xlpm.k,UPPER(TRIM($AD$66:$BK$66)),$AD$67:$BK$67,0.001))),_xlpm.r*V42),0)</f>
        <v>0</v>
      </c>
      <c r="G42" s="189" cm="1">
        <f t="array" ref="G42">IFERROR(_xlfn.LET(_xlpm.k,UPPER(TRIM(Z42)),_xlpm.r,_xlfn.XLOOKUP(_xlpm.k,UPPER(TRIM($AD$64:$BK$64)),$AD$67:$BK$67,_xlfn.XLOOKUP(_xlpm.k,UPPER(TRIM($AD$65:$BK$65)),$AD$67:$BK$67,_xlfn.XLOOKUP(_xlpm.k,UPPER(TRIM($AD$66:$BK$66)),$AD$67:$BK$67,0.001))),_xlpm.r*Y42),0)</f>
        <v>0</v>
      </c>
      <c r="H42" s="190" cm="1">
        <f t="array" ref="H42">IFERROR(_xlfn.LET(_xlpm.k,UPPER(TRIM(AC42)),_xlpm.r,_xlfn.XLOOKUP(_xlpm.k,UPPER(TRIM($AD$64:$BK$64)),$AD$67:$BK$67,_xlfn.XLOOKUP(_xlpm.k,UPPER(TRIM($AD$65:$BK$65)),$AD$67:$BK$67,_xlfn.XLOOKUP(_xlpm.k,UPPER(TRIM($AD$66:$BK$66)),$AD$67:$BK$67,0.001))),_xlpm.r*AB42),0)</f>
        <v>0</v>
      </c>
      <c r="I42" s="192" t="s">
        <v>3679</v>
      </c>
      <c r="J42" s="2481"/>
      <c r="K42" s="2250" t="s">
        <v>13</v>
      </c>
      <c r="L42" s="2209"/>
      <c r="M42" s="2210"/>
      <c r="N42" s="2213"/>
      <c r="O42" s="2212"/>
      <c r="P42" s="2211"/>
      <c r="Q42" s="2214"/>
      <c r="R42" s="2215"/>
      <c r="S42" s="2211"/>
      <c r="T42" s="199"/>
      <c r="U42" s="2216"/>
      <c r="V42" s="2211"/>
      <c r="W42" s="199"/>
      <c r="X42" s="2208"/>
      <c r="Y42" s="2211"/>
      <c r="Z42" s="199"/>
      <c r="AA42" s="2219"/>
      <c r="AB42" s="2211"/>
      <c r="AC42" s="199"/>
      <c r="AD42" s="2472" t="str">
        <f t="shared" si="14"/>
        <v>11 ►</v>
      </c>
      <c r="AE42" s="4806">
        <f t="shared" si="14"/>
        <v>0</v>
      </c>
      <c r="AF42" s="4807"/>
      <c r="AG42" s="4807"/>
      <c r="AH42" s="2362">
        <v>1</v>
      </c>
      <c r="AI42" s="193">
        <f t="shared" si="15"/>
        <v>0</v>
      </c>
      <c r="AJ42" s="194">
        <f t="shared" si="16"/>
        <v>0</v>
      </c>
      <c r="AK42" s="194" t="str">
        <f t="shared" si="17"/>
        <v/>
      </c>
      <c r="AL42" s="195">
        <f t="shared" si="44"/>
        <v>0</v>
      </c>
      <c r="AM42" s="2178">
        <f t="shared" si="18"/>
        <v>0</v>
      </c>
      <c r="AN42" s="2179">
        <f t="shared" si="19"/>
        <v>0</v>
      </c>
      <c r="AO42" s="2180" t="str">
        <f t="shared" si="20"/>
        <v/>
      </c>
      <c r="AP42" s="2181">
        <f t="shared" si="45"/>
        <v>0</v>
      </c>
      <c r="AQ42" s="2251">
        <f t="shared" si="21"/>
        <v>0</v>
      </c>
      <c r="AR42" s="2252">
        <f t="shared" si="22"/>
        <v>0</v>
      </c>
      <c r="AS42" s="2253" t="str">
        <f t="shared" si="23"/>
        <v/>
      </c>
      <c r="AT42" s="2254">
        <f t="shared" si="46"/>
        <v>0</v>
      </c>
      <c r="AU42" s="2260">
        <f t="shared" si="24"/>
        <v>0</v>
      </c>
      <c r="AV42" s="2261">
        <f t="shared" si="25"/>
        <v>0</v>
      </c>
      <c r="AW42" s="2262" t="str">
        <f t="shared" si="26"/>
        <v/>
      </c>
      <c r="AX42" s="2263">
        <f t="shared" si="47"/>
        <v>0</v>
      </c>
      <c r="AY42" s="2283">
        <f t="shared" si="27"/>
        <v>0</v>
      </c>
      <c r="AZ42" s="2284">
        <f t="shared" si="28"/>
        <v>0</v>
      </c>
      <c r="BA42" s="2285" t="str">
        <f t="shared" si="29"/>
        <v/>
      </c>
      <c r="BB42" s="2286">
        <f t="shared" si="37"/>
        <v>0</v>
      </c>
      <c r="BC42" s="2271">
        <f t="shared" si="38"/>
        <v>0</v>
      </c>
      <c r="BD42" s="2272">
        <f t="shared" si="30"/>
        <v>0</v>
      </c>
      <c r="BE42" s="2273" t="str">
        <f t="shared" si="31"/>
        <v/>
      </c>
      <c r="BF42" s="2274">
        <f t="shared" si="48"/>
        <v>0</v>
      </c>
      <c r="BG42" s="2451">
        <f t="shared" si="39"/>
        <v>0</v>
      </c>
      <c r="BH42" s="2153">
        <f t="shared" si="40"/>
        <v>0</v>
      </c>
      <c r="BI42" s="2154">
        <f t="shared" si="40"/>
        <v>0</v>
      </c>
      <c r="BJ42" s="2155">
        <f t="shared" si="41"/>
        <v>0</v>
      </c>
      <c r="BK42" s="2156" t="str" cm="1">
        <f t="array" aca="1" ref="BK4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2" s="2293"/>
      <c r="BM42" s="188" t="str">
        <f t="shared" si="6"/>
        <v>A</v>
      </c>
      <c r="BN42" s="4934" t="s">
        <v>315</v>
      </c>
      <c r="BO42" s="3"/>
      <c r="BP42" s="176" cm="1">
        <f t="array" ref="BP42">SUMPRODUCT(LEN(BQ42:BW42))</f>
        <v>0</v>
      </c>
      <c r="BQ42" s="177"/>
      <c r="BR42" s="178"/>
      <c r="BS42" s="178"/>
      <c r="BT42" s="178"/>
      <c r="BU42" s="178"/>
      <c r="BV42" s="178"/>
      <c r="BW42" s="179"/>
      <c r="BX42" s="3"/>
      <c r="BY42" s="2954" t="str">
        <f t="shared" si="32"/>
        <v>A</v>
      </c>
      <c r="BZ42" s="2946" t="str">
        <f t="shared" si="12"/>
        <v>16 mots</v>
      </c>
      <c r="CA42" s="2947">
        <f t="shared" si="42"/>
        <v>89</v>
      </c>
      <c r="CB42" s="2957" t="s">
        <v>4369</v>
      </c>
      <c r="CC42" s="2949" t="str">
        <f t="shared" si="13"/>
        <v xml:space="preserve"> ◄ ligne 42</v>
      </c>
      <c r="CD42" s="2946" t="str">
        <f t="shared" si="33"/>
        <v>8 mots</v>
      </c>
      <c r="CE42" s="2950" t="str">
        <f t="shared" si="34"/>
        <v>52 car. ►</v>
      </c>
      <c r="CF42" s="2951" t="str">
        <f>IF(LEN(TRIM(CK42))&gt;0,MAX(CF29:CF41)+1,"")</f>
        <v/>
      </c>
      <c r="CG42" s="2906" t="str">
        <f>IFERROR(INDEX(CK30:CK299,MATCH(ROW()-ROW(CK30)+1,CF30:CF299,0)),"")</f>
        <v>nécessaire pour recouvrir la viande Salez et poivrez</v>
      </c>
      <c r="CH42" s="2944"/>
      <c r="CI42" s="2937"/>
      <c r="CJ42" s="2370" t="str">
        <f>(SUBSTITUTE(SUBSTITUTE(CB32,CHAR(13)&amp;CHAR(10)," "),CHAR(10)," "))</f>
        <v/>
      </c>
      <c r="CK42" s="2907" t="str">
        <f>IF(OR(CJ43="",CJ44=""),"",IF(LEN(CJ43)&lt;=CJ44,CJ43,IFERROR(LEFT(CJ43,FIND("♦",SUBSTITUTE(LEFT(CJ43,CJ44+1)," ","♦",LEN(LEFT(CJ43,CJ44+1))-LEN(SUBSTITUTE(LEFT(CJ43,CJ44+1)," ",""))))),LEFT(CJ43,IFERROR(FIND(" ",CJ43)-1,LEN(CJ43))))))</f>
        <v/>
      </c>
      <c r="CL42" s="2908" t="str">
        <f>IF(CK42="","",TRIM(RIGHT(CJ43,LEN(CJ43)-LEN(CK42))))</f>
        <v/>
      </c>
      <c r="CM42" s="2952" t="str">
        <f>CC32</f>
        <v xml:space="preserve"> ◄ ligne 32</v>
      </c>
      <c r="CN42" s="2945">
        <f>IF(CA42="","",IF(OR(CA42=0,CA42&lt;CG17),0,IF(CA42&gt;CG17,(CA42-CG17)&amp;" car. en trop",(CA42-CG17)&amp;" car.")))</f>
        <v>0</v>
      </c>
      <c r="CO42" s="2953" t="str">
        <f>IF(CA42="","",ROUNDUP(CA42/CG17,0)&amp;" ligne(s)")</f>
        <v>1 ligne(s)</v>
      </c>
      <c r="CP42" s="3"/>
      <c r="CQ42" s="134"/>
      <c r="CR42" s="2391">
        <v>4</v>
      </c>
      <c r="CS42" s="2387" t="s">
        <v>421</v>
      </c>
      <c r="CT42" s="2387" t="s">
        <v>3850</v>
      </c>
      <c r="CU42" s="314"/>
      <c r="CV42" s="3"/>
      <c r="CW42" s="10">
        <v>1</v>
      </c>
    </row>
    <row r="43" spans="1:101" ht="21" customHeight="1">
      <c r="A43" s="3"/>
      <c r="B43" s="188" t="str">
        <f t="shared" si="43"/>
        <v>A</v>
      </c>
      <c r="C43" s="2237" cm="1">
        <f t="array" ref="C43">IFERROR(_xlfn.LET(_xlpm.k,UPPER(TRIM(N43)),_xlpm.r,_xlfn.XLOOKUP(_xlpm.k,UPPER(TRIM($AD$64:$BK$64)),$AD$67:$BK$67,_xlfn.XLOOKUP(_xlpm.k,UPPER(TRIM($AD$65:$BK$65)),$AD$67:$BK$67,_xlfn.XLOOKUP(_xlpm.k,UPPER(TRIM($AD$66:$BK$66)),$AD$67:$BK$67,0.001))),_xlpm.r*M43),0)</f>
        <v>0</v>
      </c>
      <c r="D43" s="2240" cm="1">
        <f t="array" ref="D43">IFERROR(_xlfn.LET(_xlpm.k,UPPER(TRIM(Q43)),_xlpm.r,_xlfn.XLOOKUP(_xlpm.k,UPPER(TRIM($AD$64:$BK$64)),$AD$67:$BK$67,_xlfn.XLOOKUP(_xlpm.k,UPPER(TRIM($AD$65:$BK$65)),$AD$67:$BK$67,_xlfn.XLOOKUP(_xlpm.k,UPPER(TRIM($AD$66:$BK$66)),$AD$67:$BK$67,0.001))),_xlpm.r*P43),0)</f>
        <v>0</v>
      </c>
      <c r="E43" s="2243" cm="1">
        <f t="array" ref="E43">IFERROR(_xlfn.LET(_xlpm.k,UPPER(TRIM(T43)),_xlpm.r,_xlfn.XLOOKUP(_xlpm.k,UPPER(TRIM($AD$64:$BK$64)),$AD$67:$BK$67,_xlfn.XLOOKUP(_xlpm.k,UPPER(TRIM($AD$65:$BK$65)),$AD$67:$BK$67,_xlfn.XLOOKUP(_xlpm.k,UPPER(TRIM($AD$66:$BK$66)),$AD$67:$BK$67,0.001))),_xlpm.r*S43),0)</f>
        <v>0</v>
      </c>
      <c r="F43" s="2246" cm="1">
        <f t="array" ref="F43">IFERROR(_xlfn.LET(_xlpm.k,UPPER(TRIM(W43)),_xlpm.r,_xlfn.XLOOKUP(_xlpm.k,UPPER(TRIM($AD$64:$BK$64)),$AD$67:$BK$67,_xlfn.XLOOKUP(_xlpm.k,UPPER(TRIM($AD$65:$BK$65)),$AD$67:$BK$67,_xlfn.XLOOKUP(_xlpm.k,UPPER(TRIM($AD$66:$BK$66)),$AD$67:$BK$67,0.001))),_xlpm.r*V43),0)</f>
        <v>0</v>
      </c>
      <c r="G43" s="189" cm="1">
        <f t="array" ref="G43">IFERROR(_xlfn.LET(_xlpm.k,UPPER(TRIM(Z43)),_xlpm.r,_xlfn.XLOOKUP(_xlpm.k,UPPER(TRIM($AD$64:$BK$64)),$AD$67:$BK$67,_xlfn.XLOOKUP(_xlpm.k,UPPER(TRIM($AD$65:$BK$65)),$AD$67:$BK$67,_xlfn.XLOOKUP(_xlpm.k,UPPER(TRIM($AD$66:$BK$66)),$AD$67:$BK$67,0.001))),_xlpm.r*Y43),0)</f>
        <v>0</v>
      </c>
      <c r="H43" s="190" cm="1">
        <f t="array" ref="H43">IFERROR(_xlfn.LET(_xlpm.k,UPPER(TRIM(AC43)),_xlpm.r,_xlfn.XLOOKUP(_xlpm.k,UPPER(TRIM($AD$64:$BK$64)),$AD$67:$BK$67,_xlfn.XLOOKUP(_xlpm.k,UPPER(TRIM($AD$65:$BK$65)),$AD$67:$BK$67,_xlfn.XLOOKUP(_xlpm.k,UPPER(TRIM($AD$66:$BK$66)),$AD$67:$BK$67,0.001))),_xlpm.r*AB43),0)</f>
        <v>0</v>
      </c>
      <c r="I43" s="192" t="s">
        <v>3680</v>
      </c>
      <c r="J43" s="2481"/>
      <c r="K43" s="2250" t="s">
        <v>13</v>
      </c>
      <c r="L43" s="2209"/>
      <c r="M43" s="2210"/>
      <c r="N43" s="2213"/>
      <c r="O43" s="2212"/>
      <c r="P43" s="2211"/>
      <c r="Q43" s="2214"/>
      <c r="R43" s="2215"/>
      <c r="S43" s="2211"/>
      <c r="T43" s="199"/>
      <c r="U43" s="2216"/>
      <c r="V43" s="2211"/>
      <c r="W43" s="199"/>
      <c r="X43" s="2208"/>
      <c r="Y43" s="2211"/>
      <c r="Z43" s="199"/>
      <c r="AA43" s="2219"/>
      <c r="AB43" s="2211"/>
      <c r="AC43" s="199"/>
      <c r="AD43" s="2472" t="str">
        <f t="shared" si="14"/>
        <v>12 ►</v>
      </c>
      <c r="AE43" s="4806">
        <f t="shared" si="14"/>
        <v>0</v>
      </c>
      <c r="AF43" s="4807"/>
      <c r="AG43" s="4807"/>
      <c r="AH43" s="2362">
        <v>1</v>
      </c>
      <c r="AI43" s="193">
        <f t="shared" si="15"/>
        <v>0</v>
      </c>
      <c r="AJ43" s="194">
        <f t="shared" si="16"/>
        <v>0</v>
      </c>
      <c r="AK43" s="194" t="str">
        <f t="shared" si="17"/>
        <v/>
      </c>
      <c r="AL43" s="195">
        <f t="shared" si="44"/>
        <v>0</v>
      </c>
      <c r="AM43" s="2178">
        <f t="shared" si="18"/>
        <v>0</v>
      </c>
      <c r="AN43" s="2179">
        <f t="shared" si="19"/>
        <v>0</v>
      </c>
      <c r="AO43" s="2180" t="str">
        <f t="shared" si="20"/>
        <v/>
      </c>
      <c r="AP43" s="2181">
        <f t="shared" si="45"/>
        <v>0</v>
      </c>
      <c r="AQ43" s="2251">
        <f t="shared" si="21"/>
        <v>0</v>
      </c>
      <c r="AR43" s="2252">
        <f t="shared" si="22"/>
        <v>0</v>
      </c>
      <c r="AS43" s="2253" t="str">
        <f t="shared" si="23"/>
        <v/>
      </c>
      <c r="AT43" s="2254">
        <f t="shared" si="46"/>
        <v>0</v>
      </c>
      <c r="AU43" s="2260">
        <f t="shared" si="24"/>
        <v>0</v>
      </c>
      <c r="AV43" s="2261">
        <f t="shared" si="25"/>
        <v>0</v>
      </c>
      <c r="AW43" s="2262" t="str">
        <f t="shared" si="26"/>
        <v/>
      </c>
      <c r="AX43" s="2263">
        <f t="shared" si="47"/>
        <v>0</v>
      </c>
      <c r="AY43" s="2283">
        <f t="shared" si="27"/>
        <v>0</v>
      </c>
      <c r="AZ43" s="2284">
        <f t="shared" si="28"/>
        <v>0</v>
      </c>
      <c r="BA43" s="2285" t="str">
        <f t="shared" si="29"/>
        <v/>
      </c>
      <c r="BB43" s="2286">
        <f t="shared" si="37"/>
        <v>0</v>
      </c>
      <c r="BC43" s="2271">
        <f t="shared" si="38"/>
        <v>0</v>
      </c>
      <c r="BD43" s="2272">
        <f t="shared" si="30"/>
        <v>0</v>
      </c>
      <c r="BE43" s="2273" t="str">
        <f t="shared" si="31"/>
        <v/>
      </c>
      <c r="BF43" s="2274">
        <f t="shared" si="48"/>
        <v>0</v>
      </c>
      <c r="BG43" s="2451">
        <f t="shared" si="39"/>
        <v>0</v>
      </c>
      <c r="BH43" s="2153">
        <f t="shared" si="40"/>
        <v>0</v>
      </c>
      <c r="BI43" s="2154">
        <f t="shared" si="40"/>
        <v>0</v>
      </c>
      <c r="BJ43" s="2155">
        <f t="shared" si="41"/>
        <v>0</v>
      </c>
      <c r="BK43" s="2156" t="str" cm="1">
        <f t="array" aca="1" ref="BK4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3" s="2293"/>
      <c r="BM43" s="188" t="str">
        <f t="shared" si="6"/>
        <v>A</v>
      </c>
      <c r="BN43" s="4934"/>
      <c r="BO43" s="3"/>
      <c r="BP43" s="176" cm="1">
        <f t="array" ref="BP43">SUMPRODUCT(LEN(BQ43:BW43))</f>
        <v>0</v>
      </c>
      <c r="BQ43" s="177"/>
      <c r="BR43" s="178"/>
      <c r="BS43" s="178"/>
      <c r="BT43" s="178"/>
      <c r="BU43" s="178"/>
      <c r="BV43" s="178"/>
      <c r="BW43" s="179"/>
      <c r="BX43" s="3"/>
      <c r="BY43" s="2954" t="str">
        <f t="shared" si="32"/>
        <v>A</v>
      </c>
      <c r="BZ43" s="2946" t="str">
        <f t="shared" si="12"/>
        <v>17 mots</v>
      </c>
      <c r="CA43" s="2947">
        <f t="shared" si="42"/>
        <v>91</v>
      </c>
      <c r="CB43" s="2957" t="s">
        <v>4370</v>
      </c>
      <c r="CC43" s="2955" t="str">
        <f t="shared" si="13"/>
        <v xml:space="preserve"> ◄ ligne 43</v>
      </c>
      <c r="CD43" s="2946" t="str">
        <f t="shared" si="33"/>
        <v>19 mots</v>
      </c>
      <c r="CE43" s="2950" t="str">
        <f t="shared" si="34"/>
        <v>99 car. ►</v>
      </c>
      <c r="CF43" s="2951" t="str">
        <f>IF(LEN(TRIM(CK43))&gt;0,MAX(CF29:CF42)+1,"")</f>
        <v/>
      </c>
      <c r="CG43" s="2906" t="str">
        <f>IFERROR(INDEX(CK30:CK299,MATCH(ROW()-ROW(CK30)+1,CF30:CF299,0)),"")</f>
        <v xml:space="preserve">6 Portez à ébullition puis baissez le feu et laissez mijoter à feu doux pendant environ 3 heures en </v>
      </c>
      <c r="CH43" s="2944"/>
      <c r="CI43" s="2937"/>
      <c r="CJ43" s="2907" t="str">
        <f>TRIM(SUBSTITUTE(SUBSTITUTE(SUBSTITUTE(SUBSTITUTE(IF(OR(LEFT(CJ42,1)="-",LEFT(CJ42,1)="="),MID(CJ42,2,9999),CJ42),CHAR(160)," "),","," "),";"," "),"."," "))</f>
        <v/>
      </c>
      <c r="CK43" s="2908" t="str">
        <f>IF(OR(CL42="",CJ44=""),"",IF(LEN(CL42)&lt;=CJ44,CL42,IFERROR(LEFT(CL42,FIND("♦",SUBSTITUTE(LEFT(CL42,CJ44+1)," ","♦",LEN(LEFT(CL42,CJ44+1))-LEN(SUBSTITUTE(LEFT(CL42,CJ44+1)," ",""))))),LEFT(CL42,IFERROR(FIND(" ",CL42)-1,LEN(CL42))))))</f>
        <v/>
      </c>
      <c r="CL43" s="2908" t="str">
        <f>IF(CK43="","",TRIM(RIGHT(CL42,LEN(CL42)-LEN(CK43))))</f>
        <v/>
      </c>
      <c r="CM43" s="2956" t="str">
        <f t="shared" ref="CM43:CM47" si="51">"ligne "&amp;ROW()&amp;" ►"</f>
        <v>ligne 43 ►</v>
      </c>
      <c r="CN43" s="2945">
        <f>IF(CA43="","",IF(OR(CA43=0,CA43&lt;CG17),0,IF(CA43&gt;CG17,(CA43-CG17)&amp;" car. en trop",(CA43-CG17)&amp;" car.")))</f>
        <v>0</v>
      </c>
      <c r="CO43" s="2953" t="str">
        <f>IF(CA43="","",ROUNDUP(CA43/CG17,0)&amp;" ligne(s)")</f>
        <v>1 ligne(s)</v>
      </c>
      <c r="CP43" s="3"/>
      <c r="CQ43" s="2361"/>
      <c r="CR43" s="2392" t="s">
        <v>3843</v>
      </c>
      <c r="CT43" s="2390"/>
      <c r="CU43" s="2388"/>
      <c r="CV43" s="3"/>
      <c r="CW43" s="10">
        <v>1</v>
      </c>
    </row>
    <row r="44" spans="1:101" ht="21" customHeight="1">
      <c r="A44" s="3"/>
      <c r="B44" s="188" t="str">
        <f t="shared" si="43"/>
        <v>A</v>
      </c>
      <c r="C44" s="2237" cm="1">
        <f t="array" ref="C44">IFERROR(_xlfn.LET(_xlpm.k,UPPER(TRIM(N44)),_xlpm.r,_xlfn.XLOOKUP(_xlpm.k,UPPER(TRIM($AD$64:$BK$64)),$AD$67:$BK$67,_xlfn.XLOOKUP(_xlpm.k,UPPER(TRIM($AD$65:$BK$65)),$AD$67:$BK$67,_xlfn.XLOOKUP(_xlpm.k,UPPER(TRIM($AD$66:$BK$66)),$AD$67:$BK$67,0.001))),_xlpm.r*M44),0)</f>
        <v>0</v>
      </c>
      <c r="D44" s="2240" cm="1">
        <f t="array" ref="D44">IFERROR(_xlfn.LET(_xlpm.k,UPPER(TRIM(Q44)),_xlpm.r,_xlfn.XLOOKUP(_xlpm.k,UPPER(TRIM($AD$64:$BK$64)),$AD$67:$BK$67,_xlfn.XLOOKUP(_xlpm.k,UPPER(TRIM($AD$65:$BK$65)),$AD$67:$BK$67,_xlfn.XLOOKUP(_xlpm.k,UPPER(TRIM($AD$66:$BK$66)),$AD$67:$BK$67,0.001))),_xlpm.r*P44),0)</f>
        <v>0</v>
      </c>
      <c r="E44" s="2243" cm="1">
        <f t="array" ref="E44">IFERROR(_xlfn.LET(_xlpm.k,UPPER(TRIM(T44)),_xlpm.r,_xlfn.XLOOKUP(_xlpm.k,UPPER(TRIM($AD$64:$BK$64)),$AD$67:$BK$67,_xlfn.XLOOKUP(_xlpm.k,UPPER(TRIM($AD$65:$BK$65)),$AD$67:$BK$67,_xlfn.XLOOKUP(_xlpm.k,UPPER(TRIM($AD$66:$BK$66)),$AD$67:$BK$67,0.001))),_xlpm.r*S44),0)</f>
        <v>0</v>
      </c>
      <c r="F44" s="2246" cm="1">
        <f t="array" ref="F44">IFERROR(_xlfn.LET(_xlpm.k,UPPER(TRIM(W44)),_xlpm.r,_xlfn.XLOOKUP(_xlpm.k,UPPER(TRIM($AD$64:$BK$64)),$AD$67:$BK$67,_xlfn.XLOOKUP(_xlpm.k,UPPER(TRIM($AD$65:$BK$65)),$AD$67:$BK$67,_xlfn.XLOOKUP(_xlpm.k,UPPER(TRIM($AD$66:$BK$66)),$AD$67:$BK$67,0.001))),_xlpm.r*V44),0)</f>
        <v>0</v>
      </c>
      <c r="G44" s="189" cm="1">
        <f t="array" ref="G44">IFERROR(_xlfn.LET(_xlpm.k,UPPER(TRIM(Z44)),_xlpm.r,_xlfn.XLOOKUP(_xlpm.k,UPPER(TRIM($AD$64:$BK$64)),$AD$67:$BK$67,_xlfn.XLOOKUP(_xlpm.k,UPPER(TRIM($AD$65:$BK$65)),$AD$67:$BK$67,_xlfn.XLOOKUP(_xlpm.k,UPPER(TRIM($AD$66:$BK$66)),$AD$67:$BK$67,0.001))),_xlpm.r*Y44),0)</f>
        <v>0</v>
      </c>
      <c r="H44" s="190" cm="1">
        <f t="array" ref="H44">IFERROR(_xlfn.LET(_xlpm.k,UPPER(TRIM(AC44)),_xlpm.r,_xlfn.XLOOKUP(_xlpm.k,UPPER(TRIM($AD$64:$BK$64)),$AD$67:$BK$67,_xlfn.XLOOKUP(_xlpm.k,UPPER(TRIM($AD$65:$BK$65)),$AD$67:$BK$67,_xlfn.XLOOKUP(_xlpm.k,UPPER(TRIM($AD$66:$BK$66)),$AD$67:$BK$67,0.001))),_xlpm.r*AB44),0)</f>
        <v>0</v>
      </c>
      <c r="I44" s="192" t="s">
        <v>3681</v>
      </c>
      <c r="J44" s="2481"/>
      <c r="K44" s="2250" t="s">
        <v>13</v>
      </c>
      <c r="L44" s="2209"/>
      <c r="M44" s="2210"/>
      <c r="N44" s="2213"/>
      <c r="O44" s="2212"/>
      <c r="P44" s="2211"/>
      <c r="Q44" s="2214"/>
      <c r="R44" s="2215"/>
      <c r="S44" s="2211"/>
      <c r="T44" s="199"/>
      <c r="U44" s="2216"/>
      <c r="V44" s="2211"/>
      <c r="W44" s="199"/>
      <c r="X44" s="2208"/>
      <c r="Y44" s="2211"/>
      <c r="Z44" s="199"/>
      <c r="AA44" s="2219"/>
      <c r="AB44" s="2211"/>
      <c r="AC44" s="199"/>
      <c r="AD44" s="2472" t="str">
        <f t="shared" si="14"/>
        <v>13 ►</v>
      </c>
      <c r="AE44" s="4806">
        <f t="shared" si="14"/>
        <v>0</v>
      </c>
      <c r="AF44" s="4807"/>
      <c r="AG44" s="4807"/>
      <c r="AH44" s="2362">
        <v>1</v>
      </c>
      <c r="AI44" s="193">
        <f t="shared" si="15"/>
        <v>0</v>
      </c>
      <c r="AJ44" s="194">
        <f t="shared" si="16"/>
        <v>0</v>
      </c>
      <c r="AK44" s="194" t="str">
        <f t="shared" si="17"/>
        <v/>
      </c>
      <c r="AL44" s="195">
        <f t="shared" si="44"/>
        <v>0</v>
      </c>
      <c r="AM44" s="2178">
        <f t="shared" si="18"/>
        <v>0</v>
      </c>
      <c r="AN44" s="2179">
        <f t="shared" si="19"/>
        <v>0</v>
      </c>
      <c r="AO44" s="2180" t="str">
        <f t="shared" si="20"/>
        <v/>
      </c>
      <c r="AP44" s="2181">
        <f t="shared" si="45"/>
        <v>0</v>
      </c>
      <c r="AQ44" s="2251">
        <f t="shared" si="21"/>
        <v>0</v>
      </c>
      <c r="AR44" s="2252">
        <f t="shared" si="22"/>
        <v>0</v>
      </c>
      <c r="AS44" s="2253" t="str">
        <f t="shared" si="23"/>
        <v/>
      </c>
      <c r="AT44" s="2254">
        <f t="shared" si="46"/>
        <v>0</v>
      </c>
      <c r="AU44" s="2260">
        <f t="shared" si="24"/>
        <v>0</v>
      </c>
      <c r="AV44" s="2261">
        <f t="shared" si="25"/>
        <v>0</v>
      </c>
      <c r="AW44" s="2262" t="str">
        <f t="shared" si="26"/>
        <v/>
      </c>
      <c r="AX44" s="2263">
        <f t="shared" si="47"/>
        <v>0</v>
      </c>
      <c r="AY44" s="2283">
        <f t="shared" si="27"/>
        <v>0</v>
      </c>
      <c r="AZ44" s="2284">
        <f t="shared" si="28"/>
        <v>0</v>
      </c>
      <c r="BA44" s="2285" t="str">
        <f t="shared" si="29"/>
        <v/>
      </c>
      <c r="BB44" s="2286">
        <f t="shared" si="37"/>
        <v>0</v>
      </c>
      <c r="BC44" s="2271">
        <f t="shared" si="38"/>
        <v>0</v>
      </c>
      <c r="BD44" s="2272">
        <f t="shared" si="30"/>
        <v>0</v>
      </c>
      <c r="BE44" s="2273" t="str">
        <f t="shared" si="31"/>
        <v/>
      </c>
      <c r="BF44" s="2274">
        <f t="shared" si="48"/>
        <v>0</v>
      </c>
      <c r="BG44" s="2451">
        <f t="shared" si="39"/>
        <v>0</v>
      </c>
      <c r="BH44" s="2153">
        <f t="shared" si="40"/>
        <v>0</v>
      </c>
      <c r="BI44" s="2154">
        <f t="shared" si="40"/>
        <v>0</v>
      </c>
      <c r="BJ44" s="2155">
        <f t="shared" si="41"/>
        <v>0</v>
      </c>
      <c r="BK44" s="2156" t="str" cm="1">
        <f t="array" aca="1" ref="BK4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4" s="2293"/>
      <c r="BM44" s="188" t="str">
        <f t="shared" ref="BM44:BM75" si="52">B44</f>
        <v>A</v>
      </c>
      <c r="BN44" s="4934"/>
      <c r="BO44" s="3"/>
      <c r="BP44" s="176" cm="1">
        <f t="array" ref="BP44">SUMPRODUCT(LEN(BQ44:BW44))</f>
        <v>0</v>
      </c>
      <c r="BQ44" s="177"/>
      <c r="BR44" s="178"/>
      <c r="BS44" s="178"/>
      <c r="BT44" s="178"/>
      <c r="BU44" s="178"/>
      <c r="BV44" s="178"/>
      <c r="BW44" s="179"/>
      <c r="BX44" s="3"/>
      <c r="BY44" s="2954" t="str">
        <f t="shared" si="32"/>
        <v>A</v>
      </c>
      <c r="BZ44" s="2946" t="str">
        <f t="shared" si="12"/>
        <v/>
      </c>
      <c r="CA44" s="2947" t="str">
        <f t="shared" si="42"/>
        <v/>
      </c>
      <c r="CB44" s="2957"/>
      <c r="CC44" s="2949" t="str">
        <f t="shared" si="13"/>
        <v xml:space="preserve"> ◄ ligne 44</v>
      </c>
      <c r="CD44" s="2946" t="str">
        <f t="shared" si="33"/>
        <v>14 mots</v>
      </c>
      <c r="CE44" s="2950" t="str">
        <f t="shared" si="34"/>
        <v>74 car. ►</v>
      </c>
      <c r="CF44" s="2951" t="str">
        <f>IF(LEN(TRIM(CK44))&gt;0,MAX(CF29:CF43)+1,"")</f>
        <v/>
      </c>
      <c r="CG44" s="2906" t="str">
        <f>IFERROR(INDEX(CK30:CK299,MATCH(ROW()-ROW(CK30)+1,CF30:CF299,0)),"")</f>
        <v>remuant de temps en temps La viande doit être tendre et la sauce onctueuse</v>
      </c>
      <c r="CH44" s="2944"/>
      <c r="CI44" s="2937"/>
      <c r="CJ44" s="2909">
        <f>CG17</f>
        <v>100</v>
      </c>
      <c r="CK44" s="2908" t="str">
        <f>IF(OR(CL43="",CJ44=""),"",IF(LEN(CL43)&lt;=CJ44,CL43,IFERROR(LEFT(CL43,FIND("♦",SUBSTITUTE(LEFT(CL43,CJ44+1)," ","♦",LEN(LEFT(CL43,CJ44+1))-LEN(SUBSTITUTE(LEFT(CL43,CJ44+1)," ",""))))),LEFT(CL43,IFERROR(FIND(" ",CL43)-1,LEN(CL43))))))</f>
        <v/>
      </c>
      <c r="CL44" s="2908" t="str">
        <f t="shared" ref="CL44:CL47" si="53">IF(CK44="","",TRIM(RIGHT(CL43,LEN(CL43)-LEN(CK44))))</f>
        <v/>
      </c>
      <c r="CM44" s="2956" t="str">
        <f t="shared" si="51"/>
        <v>ligne 44 ►</v>
      </c>
      <c r="CN44" s="2945" t="str">
        <f>IF(CA44="","",IF(OR(CA44=0,CA44&lt;CG17),0,IF(CA44&gt;CG17,(CA44-CG17)&amp;" car. en trop",(CA44-CG17)&amp;" car.")))</f>
        <v/>
      </c>
      <c r="CO44" s="2953" t="str">
        <f>IF(CA44="","",ROUNDUP(CA44/CG17,0)&amp;" ligne(s)")</f>
        <v/>
      </c>
      <c r="CP44" s="3"/>
      <c r="CQ44" s="4923" t="s">
        <v>3845</v>
      </c>
      <c r="CR44" s="4924"/>
      <c r="CS44" s="4924"/>
      <c r="CT44" s="4924"/>
      <c r="CU44" s="4925"/>
      <c r="CV44" s="3"/>
      <c r="CW44" s="10">
        <v>1</v>
      </c>
    </row>
    <row r="45" spans="1:101" ht="21" customHeight="1">
      <c r="A45" s="3"/>
      <c r="B45" s="188" t="str">
        <f t="shared" si="43"/>
        <v>A</v>
      </c>
      <c r="C45" s="2237" cm="1">
        <f t="array" ref="C45">IFERROR(_xlfn.LET(_xlpm.k,UPPER(TRIM(N45)),_xlpm.r,_xlfn.XLOOKUP(_xlpm.k,UPPER(TRIM($AD$64:$BK$64)),$AD$67:$BK$67,_xlfn.XLOOKUP(_xlpm.k,UPPER(TRIM($AD$65:$BK$65)),$AD$67:$BK$67,_xlfn.XLOOKUP(_xlpm.k,UPPER(TRIM($AD$66:$BK$66)),$AD$67:$BK$67,0.001))),_xlpm.r*M45),0)</f>
        <v>0</v>
      </c>
      <c r="D45" s="2240" cm="1">
        <f t="array" ref="D45">IFERROR(_xlfn.LET(_xlpm.k,UPPER(TRIM(Q45)),_xlpm.r,_xlfn.XLOOKUP(_xlpm.k,UPPER(TRIM($AD$64:$BK$64)),$AD$67:$BK$67,_xlfn.XLOOKUP(_xlpm.k,UPPER(TRIM($AD$65:$BK$65)),$AD$67:$BK$67,_xlfn.XLOOKUP(_xlpm.k,UPPER(TRIM($AD$66:$BK$66)),$AD$67:$BK$67,0.001))),_xlpm.r*P45),0)</f>
        <v>0</v>
      </c>
      <c r="E45" s="2243" cm="1">
        <f t="array" ref="E45">IFERROR(_xlfn.LET(_xlpm.k,UPPER(TRIM(T45)),_xlpm.r,_xlfn.XLOOKUP(_xlpm.k,UPPER(TRIM($AD$64:$BK$64)),$AD$67:$BK$67,_xlfn.XLOOKUP(_xlpm.k,UPPER(TRIM($AD$65:$BK$65)),$AD$67:$BK$67,_xlfn.XLOOKUP(_xlpm.k,UPPER(TRIM($AD$66:$BK$66)),$AD$67:$BK$67,0.001))),_xlpm.r*S45),0)</f>
        <v>0</v>
      </c>
      <c r="F45" s="2246" cm="1">
        <f t="array" ref="F45">IFERROR(_xlfn.LET(_xlpm.k,UPPER(TRIM(W45)),_xlpm.r,_xlfn.XLOOKUP(_xlpm.k,UPPER(TRIM($AD$64:$BK$64)),$AD$67:$BK$67,_xlfn.XLOOKUP(_xlpm.k,UPPER(TRIM($AD$65:$BK$65)),$AD$67:$BK$67,_xlfn.XLOOKUP(_xlpm.k,UPPER(TRIM($AD$66:$BK$66)),$AD$67:$BK$67,0.001))),_xlpm.r*V45),0)</f>
        <v>0</v>
      </c>
      <c r="G45" s="189" cm="1">
        <f t="array" ref="G45">IFERROR(_xlfn.LET(_xlpm.k,UPPER(TRIM(Z45)),_xlpm.r,_xlfn.XLOOKUP(_xlpm.k,UPPER(TRIM($AD$64:$BK$64)),$AD$67:$BK$67,_xlfn.XLOOKUP(_xlpm.k,UPPER(TRIM($AD$65:$BK$65)),$AD$67:$BK$67,_xlfn.XLOOKUP(_xlpm.k,UPPER(TRIM($AD$66:$BK$66)),$AD$67:$BK$67,0.001))),_xlpm.r*Y45),0)</f>
        <v>0</v>
      </c>
      <c r="H45" s="190" cm="1">
        <f t="array" ref="H45">IFERROR(_xlfn.LET(_xlpm.k,UPPER(TRIM(AC45)),_xlpm.r,_xlfn.XLOOKUP(_xlpm.k,UPPER(TRIM($AD$64:$BK$64)),$AD$67:$BK$67,_xlfn.XLOOKUP(_xlpm.k,UPPER(TRIM($AD$65:$BK$65)),$AD$67:$BK$67,_xlfn.XLOOKUP(_xlpm.k,UPPER(TRIM($AD$66:$BK$66)),$AD$67:$BK$67,0.001))),_xlpm.r*AB45),0)</f>
        <v>0</v>
      </c>
      <c r="I45" s="192" t="s">
        <v>3682</v>
      </c>
      <c r="J45" s="2481"/>
      <c r="K45" s="2250" t="s">
        <v>13</v>
      </c>
      <c r="L45" s="2209"/>
      <c r="M45" s="2210"/>
      <c r="N45" s="2213"/>
      <c r="O45" s="2212"/>
      <c r="P45" s="2211"/>
      <c r="Q45" s="2214"/>
      <c r="R45" s="2215"/>
      <c r="S45" s="2211"/>
      <c r="T45" s="199"/>
      <c r="U45" s="2216"/>
      <c r="V45" s="2211"/>
      <c r="W45" s="199"/>
      <c r="X45" s="2208"/>
      <c r="Y45" s="2211"/>
      <c r="Z45" s="199"/>
      <c r="AA45" s="2219"/>
      <c r="AB45" s="2211"/>
      <c r="AC45" s="199"/>
      <c r="AD45" s="2472" t="str">
        <f t="shared" si="14"/>
        <v>14 ►</v>
      </c>
      <c r="AE45" s="4806">
        <f t="shared" si="14"/>
        <v>0</v>
      </c>
      <c r="AF45" s="4807"/>
      <c r="AG45" s="4807"/>
      <c r="AH45" s="2362">
        <v>1</v>
      </c>
      <c r="AI45" s="193">
        <f t="shared" si="15"/>
        <v>0</v>
      </c>
      <c r="AJ45" s="194">
        <f t="shared" si="16"/>
        <v>0</v>
      </c>
      <c r="AK45" s="194" t="str">
        <f t="shared" si="17"/>
        <v/>
      </c>
      <c r="AL45" s="195">
        <f t="shared" si="44"/>
        <v>0</v>
      </c>
      <c r="AM45" s="2178">
        <f t="shared" si="18"/>
        <v>0</v>
      </c>
      <c r="AN45" s="2179">
        <f t="shared" si="19"/>
        <v>0</v>
      </c>
      <c r="AO45" s="2180" t="str">
        <f t="shared" si="20"/>
        <v/>
      </c>
      <c r="AP45" s="2181">
        <f t="shared" si="45"/>
        <v>0</v>
      </c>
      <c r="AQ45" s="2251">
        <f t="shared" si="21"/>
        <v>0</v>
      </c>
      <c r="AR45" s="2252">
        <f t="shared" si="22"/>
        <v>0</v>
      </c>
      <c r="AS45" s="2253" t="str">
        <f t="shared" si="23"/>
        <v/>
      </c>
      <c r="AT45" s="2254">
        <f t="shared" si="46"/>
        <v>0</v>
      </c>
      <c r="AU45" s="2260">
        <f t="shared" si="24"/>
        <v>0</v>
      </c>
      <c r="AV45" s="2261">
        <f t="shared" si="25"/>
        <v>0</v>
      </c>
      <c r="AW45" s="2262" t="str">
        <f t="shared" si="26"/>
        <v/>
      </c>
      <c r="AX45" s="2263">
        <f t="shared" si="47"/>
        <v>0</v>
      </c>
      <c r="AY45" s="2283">
        <f t="shared" si="27"/>
        <v>0</v>
      </c>
      <c r="AZ45" s="2284">
        <f t="shared" si="28"/>
        <v>0</v>
      </c>
      <c r="BA45" s="2285" t="str">
        <f t="shared" si="29"/>
        <v/>
      </c>
      <c r="BB45" s="2286">
        <f t="shared" si="37"/>
        <v>0</v>
      </c>
      <c r="BC45" s="2271">
        <f t="shared" si="38"/>
        <v>0</v>
      </c>
      <c r="BD45" s="2272">
        <f t="shared" si="30"/>
        <v>0</v>
      </c>
      <c r="BE45" s="2273" t="str">
        <f t="shared" si="31"/>
        <v/>
      </c>
      <c r="BF45" s="2274">
        <f t="shared" si="48"/>
        <v>0</v>
      </c>
      <c r="BG45" s="2451">
        <f t="shared" si="39"/>
        <v>0</v>
      </c>
      <c r="BH45" s="2153">
        <f t="shared" si="40"/>
        <v>0</v>
      </c>
      <c r="BI45" s="2154">
        <f t="shared" si="40"/>
        <v>0</v>
      </c>
      <c r="BJ45" s="2155">
        <f t="shared" si="41"/>
        <v>0</v>
      </c>
      <c r="BK45" s="2156" t="str" cm="1">
        <f t="array" aca="1" ref="BK4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5" s="2293"/>
      <c r="BM45" s="188" t="str">
        <f t="shared" si="52"/>
        <v>A</v>
      </c>
      <c r="BN45" s="4934"/>
      <c r="BO45" s="3"/>
      <c r="BP45" s="176" cm="1">
        <f t="array" ref="BP45">SUMPRODUCT(LEN(BQ45:BW45))</f>
        <v>0</v>
      </c>
      <c r="BQ45" s="177"/>
      <c r="BR45" s="178"/>
      <c r="BS45" s="178"/>
      <c r="BT45" s="178"/>
      <c r="BU45" s="178"/>
      <c r="BV45" s="178"/>
      <c r="BW45" s="179"/>
      <c r="BX45" s="3"/>
      <c r="BY45" s="2954" t="str">
        <f t="shared" si="32"/>
        <v>A</v>
      </c>
      <c r="BZ45" s="2946" t="str">
        <f t="shared" si="12"/>
        <v/>
      </c>
      <c r="CA45" s="2947" t="str">
        <f t="shared" si="42"/>
        <v/>
      </c>
      <c r="CB45" s="2957"/>
      <c r="CC45" s="2955" t="str">
        <f t="shared" si="13"/>
        <v xml:space="preserve"> ◄ ligne 45</v>
      </c>
      <c r="CD45" s="2946" t="str">
        <f t="shared" si="33"/>
        <v>17 mots</v>
      </c>
      <c r="CE45" s="2950" t="str">
        <f t="shared" si="34"/>
        <v>100 car. ►</v>
      </c>
      <c r="CF45" s="2951" t="str">
        <f>IF(LEN(TRIM(CK45))&gt;0,MAX(CF29:CF44)+1,"")</f>
        <v/>
      </c>
      <c r="CG45" s="2906" t="str">
        <f>IFERROR(INDEX(CK30:CK299,MATCH(ROW()-ROW(CK30)+1,CF30:CF299,0)),"")</f>
        <v xml:space="preserve">7 Pendant ce temps faites revenir les champignons dans une poêle avec un peu d’huile d’olive pendant </v>
      </c>
      <c r="CH45" s="2944"/>
      <c r="CI45" s="2937"/>
      <c r="CJ45" s="2907"/>
      <c r="CK45" s="2908" t="str">
        <f>IF(OR(CL44="",CJ44=""),"",IF(LEN(CL44)&lt;=CJ44,CL44,IFERROR(LEFT(CL44,FIND("♦",SUBSTITUTE(LEFT(CL44,CJ44+1)," ","♦",LEN(LEFT(CL44,CJ44+1))-LEN(SUBSTITUTE(LEFT(CL44,CJ44+1)," ",""))))),LEFT(CL44,IFERROR(FIND(" ",CL44)-1,LEN(CL44))))))</f>
        <v/>
      </c>
      <c r="CL45" s="2908" t="str">
        <f t="shared" si="53"/>
        <v/>
      </c>
      <c r="CM45" s="2956" t="str">
        <f t="shared" si="51"/>
        <v>ligne 45 ►</v>
      </c>
      <c r="CN45" s="2945" t="str">
        <f>IF(CA45="","",IF(OR(CA45=0,CA45&lt;CG17),0,IF(CA45&gt;CG17,(CA45-CG17)&amp;" car. en trop",(CA45-CG17)&amp;" car.")))</f>
        <v/>
      </c>
      <c r="CO45" s="2953" t="str">
        <f>IF(CA45="","",ROUNDUP(CA45/CG17,0)&amp;" ligne(s)")</f>
        <v/>
      </c>
      <c r="CP45" s="3"/>
      <c r="CQ45" s="4923"/>
      <c r="CR45" s="4924"/>
      <c r="CS45" s="4924"/>
      <c r="CT45" s="4924"/>
      <c r="CU45" s="4925"/>
      <c r="CV45" s="3"/>
      <c r="CW45" s="10">
        <v>1</v>
      </c>
    </row>
    <row r="46" spans="1:101" ht="21" customHeight="1">
      <c r="A46" s="3"/>
      <c r="B46" s="188" t="str">
        <f t="shared" si="43"/>
        <v>A</v>
      </c>
      <c r="C46" s="2237" cm="1">
        <f t="array" ref="C46">IFERROR(_xlfn.LET(_xlpm.k,UPPER(TRIM(N46)),_xlpm.r,_xlfn.XLOOKUP(_xlpm.k,UPPER(TRIM($AD$64:$BK$64)),$AD$67:$BK$67,_xlfn.XLOOKUP(_xlpm.k,UPPER(TRIM($AD$65:$BK$65)),$AD$67:$BK$67,_xlfn.XLOOKUP(_xlpm.k,UPPER(TRIM($AD$66:$BK$66)),$AD$67:$BK$67,0.001))),_xlpm.r*M46),0)</f>
        <v>0</v>
      </c>
      <c r="D46" s="2240" cm="1">
        <f t="array" ref="D46">IFERROR(_xlfn.LET(_xlpm.k,UPPER(TRIM(Q46)),_xlpm.r,_xlfn.XLOOKUP(_xlpm.k,UPPER(TRIM($AD$64:$BK$64)),$AD$67:$BK$67,_xlfn.XLOOKUP(_xlpm.k,UPPER(TRIM($AD$65:$BK$65)),$AD$67:$BK$67,_xlfn.XLOOKUP(_xlpm.k,UPPER(TRIM($AD$66:$BK$66)),$AD$67:$BK$67,0.001))),_xlpm.r*P46),0)</f>
        <v>0</v>
      </c>
      <c r="E46" s="2243" cm="1">
        <f t="array" ref="E46">IFERROR(_xlfn.LET(_xlpm.k,UPPER(TRIM(T46)),_xlpm.r,_xlfn.XLOOKUP(_xlpm.k,UPPER(TRIM($AD$64:$BK$64)),$AD$67:$BK$67,_xlfn.XLOOKUP(_xlpm.k,UPPER(TRIM($AD$65:$BK$65)),$AD$67:$BK$67,_xlfn.XLOOKUP(_xlpm.k,UPPER(TRIM($AD$66:$BK$66)),$AD$67:$BK$67,0.001))),_xlpm.r*S46),0)</f>
        <v>0</v>
      </c>
      <c r="F46" s="2246" cm="1">
        <f t="array" ref="F46">IFERROR(_xlfn.LET(_xlpm.k,UPPER(TRIM(W46)),_xlpm.r,_xlfn.XLOOKUP(_xlpm.k,UPPER(TRIM($AD$64:$BK$64)),$AD$67:$BK$67,_xlfn.XLOOKUP(_xlpm.k,UPPER(TRIM($AD$65:$BK$65)),$AD$67:$BK$67,_xlfn.XLOOKUP(_xlpm.k,UPPER(TRIM($AD$66:$BK$66)),$AD$67:$BK$67,0.001))),_xlpm.r*V46),0)</f>
        <v>0</v>
      </c>
      <c r="G46" s="189" cm="1">
        <f t="array" ref="G46">IFERROR(_xlfn.LET(_xlpm.k,UPPER(TRIM(Z46)),_xlpm.r,_xlfn.XLOOKUP(_xlpm.k,UPPER(TRIM($AD$64:$BK$64)),$AD$67:$BK$67,_xlfn.XLOOKUP(_xlpm.k,UPPER(TRIM($AD$65:$BK$65)),$AD$67:$BK$67,_xlfn.XLOOKUP(_xlpm.k,UPPER(TRIM($AD$66:$BK$66)),$AD$67:$BK$67,0.001))),_xlpm.r*Y46),0)</f>
        <v>0</v>
      </c>
      <c r="H46" s="190" cm="1">
        <f t="array" ref="H46">IFERROR(_xlfn.LET(_xlpm.k,UPPER(TRIM(AC46)),_xlpm.r,_xlfn.XLOOKUP(_xlpm.k,UPPER(TRIM($AD$64:$BK$64)),$AD$67:$BK$67,_xlfn.XLOOKUP(_xlpm.k,UPPER(TRIM($AD$65:$BK$65)),$AD$67:$BK$67,_xlfn.XLOOKUP(_xlpm.k,UPPER(TRIM($AD$66:$BK$66)),$AD$67:$BK$67,0.001))),_xlpm.r*AB46),0)</f>
        <v>0</v>
      </c>
      <c r="I46" s="192" t="s">
        <v>3683</v>
      </c>
      <c r="J46" s="2481"/>
      <c r="K46" s="2250" t="s">
        <v>13</v>
      </c>
      <c r="L46" s="2209"/>
      <c r="M46" s="2210"/>
      <c r="N46" s="2213"/>
      <c r="O46" s="2212"/>
      <c r="P46" s="2211"/>
      <c r="Q46" s="2214"/>
      <c r="R46" s="2215"/>
      <c r="S46" s="2211"/>
      <c r="T46" s="199"/>
      <c r="U46" s="2216"/>
      <c r="V46" s="2211"/>
      <c r="W46" s="199"/>
      <c r="X46" s="2208"/>
      <c r="Y46" s="2211"/>
      <c r="Z46" s="199"/>
      <c r="AA46" s="2219"/>
      <c r="AB46" s="2211"/>
      <c r="AC46" s="199"/>
      <c r="AD46" s="2472" t="str">
        <f t="shared" si="14"/>
        <v>15 ►</v>
      </c>
      <c r="AE46" s="4806">
        <f t="shared" si="14"/>
        <v>0</v>
      </c>
      <c r="AF46" s="4807"/>
      <c r="AG46" s="4807"/>
      <c r="AH46" s="2362">
        <v>1</v>
      </c>
      <c r="AI46" s="193">
        <f t="shared" si="15"/>
        <v>0</v>
      </c>
      <c r="AJ46" s="194">
        <f t="shared" si="16"/>
        <v>0</v>
      </c>
      <c r="AK46" s="194" t="str">
        <f t="shared" si="17"/>
        <v/>
      </c>
      <c r="AL46" s="195">
        <f t="shared" si="44"/>
        <v>0</v>
      </c>
      <c r="AM46" s="2178">
        <f t="shared" si="18"/>
        <v>0</v>
      </c>
      <c r="AN46" s="2179">
        <f t="shared" si="19"/>
        <v>0</v>
      </c>
      <c r="AO46" s="2180" t="str">
        <f t="shared" si="20"/>
        <v/>
      </c>
      <c r="AP46" s="2181">
        <f t="shared" si="45"/>
        <v>0</v>
      </c>
      <c r="AQ46" s="2251">
        <f t="shared" si="21"/>
        <v>0</v>
      </c>
      <c r="AR46" s="2252">
        <f t="shared" si="22"/>
        <v>0</v>
      </c>
      <c r="AS46" s="2253" t="str">
        <f t="shared" si="23"/>
        <v/>
      </c>
      <c r="AT46" s="2254">
        <f t="shared" si="46"/>
        <v>0</v>
      </c>
      <c r="AU46" s="2260">
        <f t="shared" si="24"/>
        <v>0</v>
      </c>
      <c r="AV46" s="2261">
        <f t="shared" si="25"/>
        <v>0</v>
      </c>
      <c r="AW46" s="2262" t="str">
        <f t="shared" si="26"/>
        <v/>
      </c>
      <c r="AX46" s="2263">
        <f t="shared" si="47"/>
        <v>0</v>
      </c>
      <c r="AY46" s="2283">
        <f t="shared" si="27"/>
        <v>0</v>
      </c>
      <c r="AZ46" s="2284">
        <f t="shared" si="28"/>
        <v>0</v>
      </c>
      <c r="BA46" s="2285" t="str">
        <f t="shared" si="29"/>
        <v/>
      </c>
      <c r="BB46" s="2286">
        <f t="shared" si="37"/>
        <v>0</v>
      </c>
      <c r="BC46" s="2271">
        <f t="shared" si="38"/>
        <v>0</v>
      </c>
      <c r="BD46" s="2272">
        <f t="shared" si="30"/>
        <v>0</v>
      </c>
      <c r="BE46" s="2273" t="str">
        <f t="shared" si="31"/>
        <v/>
      </c>
      <c r="BF46" s="2274">
        <f t="shared" si="48"/>
        <v>0</v>
      </c>
      <c r="BG46" s="2451">
        <f t="shared" si="39"/>
        <v>0</v>
      </c>
      <c r="BH46" s="2153">
        <f t="shared" si="40"/>
        <v>0</v>
      </c>
      <c r="BI46" s="2154">
        <f t="shared" si="40"/>
        <v>0</v>
      </c>
      <c r="BJ46" s="2155">
        <f t="shared" si="41"/>
        <v>0</v>
      </c>
      <c r="BK46" s="2156" t="str" cm="1">
        <f t="array" aca="1" ref="BK4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6" s="2293"/>
      <c r="BM46" s="188" t="str">
        <f t="shared" si="52"/>
        <v>A</v>
      </c>
      <c r="BN46" s="4934"/>
      <c r="BO46" s="3"/>
      <c r="BP46" s="176" cm="1">
        <f t="array" ref="BP46">SUMPRODUCT(LEN(BQ46:BW46))</f>
        <v>0</v>
      </c>
      <c r="BQ46" s="177"/>
      <c r="BR46" s="178"/>
      <c r="BS46" s="178"/>
      <c r="BT46" s="178"/>
      <c r="BU46" s="178"/>
      <c r="BV46" s="178"/>
      <c r="BW46" s="179"/>
      <c r="BX46" s="3"/>
      <c r="BY46" s="2954" t="str">
        <f t="shared" si="32"/>
        <v>A</v>
      </c>
      <c r="BZ46" s="2946" t="str">
        <f t="shared" si="12"/>
        <v/>
      </c>
      <c r="CA46" s="2947" t="str">
        <f t="shared" si="42"/>
        <v/>
      </c>
      <c r="CB46" s="2957"/>
      <c r="CC46" s="2949" t="str">
        <f t="shared" si="13"/>
        <v xml:space="preserve"> ◄ ligne 46</v>
      </c>
      <c r="CD46" s="2946" t="str">
        <f t="shared" si="33"/>
        <v>3 mots</v>
      </c>
      <c r="CE46" s="2950" t="str">
        <f t="shared" si="34"/>
        <v>17 car. ►</v>
      </c>
      <c r="CF46" s="2951" t="str">
        <f>IF(LEN(TRIM(CK46))&gt;0,MAX(CF29:CF45)+1,"")</f>
        <v/>
      </c>
      <c r="CG46" s="2906" t="str">
        <f>IFERROR(INDEX(CK30:CK299,MATCH(ROW()-ROW(CK30)+1,CF30:CF299,0)),"")</f>
        <v>environ 5 minutes</v>
      </c>
      <c r="CH46" s="2944"/>
      <c r="CI46" s="2937"/>
      <c r="CJ46" s="2958"/>
      <c r="CK46" s="2908" t="str">
        <f>IF(OR(CL45="",CJ44=""),"",IF(LEN(CL45)&lt;=CJ44,CL45,IFERROR(LEFT(CL45,FIND("♦",SUBSTITUTE(LEFT(CL45,CJ44+1)," ","♦",LEN(LEFT(CL45,CJ44+1))-LEN(SUBSTITUTE(LEFT(CL45,CJ44+1)," ",""))))),LEFT(CL45,IFERROR(FIND(" ",CL45)-1,LEN(CL45))))))</f>
        <v/>
      </c>
      <c r="CL46" s="2908" t="str">
        <f t="shared" si="53"/>
        <v/>
      </c>
      <c r="CM46" s="2956" t="str">
        <f t="shared" si="51"/>
        <v>ligne 46 ►</v>
      </c>
      <c r="CN46" s="2945" t="str">
        <f>IF(CA46="","",IF(OR(CA46=0,CA46&lt;CG17),0,IF(CA46&gt;CG17,(CA46-CG17)&amp;" car. en trop",(CA46-CG17)&amp;" car.")))</f>
        <v/>
      </c>
      <c r="CO46" s="2953" t="str">
        <f>IF(CA46="","",ROUNDUP(CA46/CG17,0)&amp;" ligne(s)")</f>
        <v/>
      </c>
      <c r="CP46" s="3"/>
      <c r="CQ46" s="2600" t="str">
        <f>HYPERLINK("#"&amp;ADDRESS(ROW(AH22),COLUMN(AH22),4)," "&amp;AH22)</f>
        <v xml:space="preserve"> ⓬ AI22  Quelles quantités ► </v>
      </c>
      <c r="CR46" s="2413" t="s">
        <v>3917</v>
      </c>
      <c r="CS46" s="25"/>
      <c r="CT46" s="2390"/>
      <c r="CU46" s="2388"/>
      <c r="CV46" s="3"/>
      <c r="CW46" s="10">
        <v>1</v>
      </c>
    </row>
    <row r="47" spans="1:101" ht="21" customHeight="1">
      <c r="A47" s="3"/>
      <c r="B47" s="188" t="str">
        <f t="shared" si="43"/>
        <v>A</v>
      </c>
      <c r="C47" s="2237" cm="1">
        <f t="array" ref="C47">IFERROR(_xlfn.LET(_xlpm.k,UPPER(TRIM(N47)),_xlpm.r,_xlfn.XLOOKUP(_xlpm.k,UPPER(TRIM($AD$64:$BK$64)),$AD$67:$BK$67,_xlfn.XLOOKUP(_xlpm.k,UPPER(TRIM($AD$65:$BK$65)),$AD$67:$BK$67,_xlfn.XLOOKUP(_xlpm.k,UPPER(TRIM($AD$66:$BK$66)),$AD$67:$BK$67,0.001))),_xlpm.r*M47),0)</f>
        <v>0</v>
      </c>
      <c r="D47" s="2240" cm="1">
        <f t="array" ref="D47">IFERROR(_xlfn.LET(_xlpm.k,UPPER(TRIM(Q47)),_xlpm.r,_xlfn.XLOOKUP(_xlpm.k,UPPER(TRIM($AD$64:$BK$64)),$AD$67:$BK$67,_xlfn.XLOOKUP(_xlpm.k,UPPER(TRIM($AD$65:$BK$65)),$AD$67:$BK$67,_xlfn.XLOOKUP(_xlpm.k,UPPER(TRIM($AD$66:$BK$66)),$AD$67:$BK$67,0.001))),_xlpm.r*P47),0)</f>
        <v>0</v>
      </c>
      <c r="E47" s="2243" cm="1">
        <f t="array" ref="E47">IFERROR(_xlfn.LET(_xlpm.k,UPPER(TRIM(T47)),_xlpm.r,_xlfn.XLOOKUP(_xlpm.k,UPPER(TRIM($AD$64:$BK$64)),$AD$67:$BK$67,_xlfn.XLOOKUP(_xlpm.k,UPPER(TRIM($AD$65:$BK$65)),$AD$67:$BK$67,_xlfn.XLOOKUP(_xlpm.k,UPPER(TRIM($AD$66:$BK$66)),$AD$67:$BK$67,0.001))),_xlpm.r*S47),0)</f>
        <v>0</v>
      </c>
      <c r="F47" s="2246" cm="1">
        <f t="array" ref="F47">IFERROR(_xlfn.LET(_xlpm.k,UPPER(TRIM(W47)),_xlpm.r,_xlfn.XLOOKUP(_xlpm.k,UPPER(TRIM($AD$64:$BK$64)),$AD$67:$BK$67,_xlfn.XLOOKUP(_xlpm.k,UPPER(TRIM($AD$65:$BK$65)),$AD$67:$BK$67,_xlfn.XLOOKUP(_xlpm.k,UPPER(TRIM($AD$66:$BK$66)),$AD$67:$BK$67,0.001))),_xlpm.r*V47),0)</f>
        <v>0</v>
      </c>
      <c r="G47" s="189" cm="1">
        <f t="array" ref="G47">IFERROR(_xlfn.LET(_xlpm.k,UPPER(TRIM(Z47)),_xlpm.r,_xlfn.XLOOKUP(_xlpm.k,UPPER(TRIM($AD$64:$BK$64)),$AD$67:$BK$67,_xlfn.XLOOKUP(_xlpm.k,UPPER(TRIM($AD$65:$BK$65)),$AD$67:$BK$67,_xlfn.XLOOKUP(_xlpm.k,UPPER(TRIM($AD$66:$BK$66)),$AD$67:$BK$67,0.001))),_xlpm.r*Y47),0)</f>
        <v>0</v>
      </c>
      <c r="H47" s="190" cm="1">
        <f t="array" ref="H47">IFERROR(_xlfn.LET(_xlpm.k,UPPER(TRIM(AC47)),_xlpm.r,_xlfn.XLOOKUP(_xlpm.k,UPPER(TRIM($AD$64:$BK$64)),$AD$67:$BK$67,_xlfn.XLOOKUP(_xlpm.k,UPPER(TRIM($AD$65:$BK$65)),$AD$67:$BK$67,_xlfn.XLOOKUP(_xlpm.k,UPPER(TRIM($AD$66:$BK$66)),$AD$67:$BK$67,0.001))),_xlpm.r*AB47),0)</f>
        <v>0</v>
      </c>
      <c r="I47" s="192" t="s">
        <v>3684</v>
      </c>
      <c r="J47" s="2481"/>
      <c r="K47" s="2250" t="s">
        <v>13</v>
      </c>
      <c r="L47" s="2209"/>
      <c r="M47" s="2210"/>
      <c r="N47" s="2213"/>
      <c r="O47" s="2212"/>
      <c r="P47" s="2211"/>
      <c r="Q47" s="2214"/>
      <c r="R47" s="2215"/>
      <c r="S47" s="2211"/>
      <c r="T47" s="199"/>
      <c r="U47" s="2216"/>
      <c r="V47" s="2211"/>
      <c r="W47" s="199"/>
      <c r="X47" s="2208"/>
      <c r="Y47" s="2211"/>
      <c r="Z47" s="199"/>
      <c r="AA47" s="2219"/>
      <c r="AB47" s="2211"/>
      <c r="AC47" s="199"/>
      <c r="AD47" s="2472" t="str">
        <f t="shared" si="14"/>
        <v>16 ►</v>
      </c>
      <c r="AE47" s="4806">
        <f t="shared" si="14"/>
        <v>0</v>
      </c>
      <c r="AF47" s="4807"/>
      <c r="AG47" s="4807"/>
      <c r="AH47" s="2362">
        <v>1</v>
      </c>
      <c r="AI47" s="193">
        <f t="shared" si="15"/>
        <v>0</v>
      </c>
      <c r="AJ47" s="194">
        <f t="shared" si="16"/>
        <v>0</v>
      </c>
      <c r="AK47" s="194" t="str">
        <f t="shared" si="17"/>
        <v/>
      </c>
      <c r="AL47" s="195">
        <f t="shared" si="44"/>
        <v>0</v>
      </c>
      <c r="AM47" s="2178">
        <f t="shared" si="18"/>
        <v>0</v>
      </c>
      <c r="AN47" s="2179">
        <f t="shared" si="19"/>
        <v>0</v>
      </c>
      <c r="AO47" s="2180" t="str">
        <f t="shared" si="20"/>
        <v/>
      </c>
      <c r="AP47" s="2181">
        <f t="shared" si="45"/>
        <v>0</v>
      </c>
      <c r="AQ47" s="2251">
        <f t="shared" si="21"/>
        <v>0</v>
      </c>
      <c r="AR47" s="2252">
        <f t="shared" si="22"/>
        <v>0</v>
      </c>
      <c r="AS47" s="2253" t="str">
        <f t="shared" si="23"/>
        <v/>
      </c>
      <c r="AT47" s="2254">
        <f t="shared" si="46"/>
        <v>0</v>
      </c>
      <c r="AU47" s="2260">
        <f t="shared" si="24"/>
        <v>0</v>
      </c>
      <c r="AV47" s="2261">
        <f t="shared" si="25"/>
        <v>0</v>
      </c>
      <c r="AW47" s="2262" t="str">
        <f t="shared" si="26"/>
        <v/>
      </c>
      <c r="AX47" s="2263">
        <f t="shared" si="47"/>
        <v>0</v>
      </c>
      <c r="AY47" s="2283">
        <f t="shared" si="27"/>
        <v>0</v>
      </c>
      <c r="AZ47" s="2284">
        <f t="shared" si="28"/>
        <v>0</v>
      </c>
      <c r="BA47" s="2285" t="str">
        <f t="shared" si="29"/>
        <v/>
      </c>
      <c r="BB47" s="2286">
        <f t="shared" si="37"/>
        <v>0</v>
      </c>
      <c r="BC47" s="2271">
        <f t="shared" si="38"/>
        <v>0</v>
      </c>
      <c r="BD47" s="2272">
        <f t="shared" si="30"/>
        <v>0</v>
      </c>
      <c r="BE47" s="2273" t="str">
        <f t="shared" si="31"/>
        <v/>
      </c>
      <c r="BF47" s="2274">
        <f t="shared" si="48"/>
        <v>0</v>
      </c>
      <c r="BG47" s="2451">
        <f t="shared" si="39"/>
        <v>0</v>
      </c>
      <c r="BH47" s="2153">
        <f t="shared" si="40"/>
        <v>0</v>
      </c>
      <c r="BI47" s="2154">
        <f t="shared" si="40"/>
        <v>0</v>
      </c>
      <c r="BJ47" s="2155">
        <f t="shared" si="41"/>
        <v>0</v>
      </c>
      <c r="BK47" s="2156" t="str" cm="1">
        <f t="array" aca="1" ref="BK4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7" s="2293"/>
      <c r="BM47" s="188" t="str">
        <f t="shared" si="52"/>
        <v>A</v>
      </c>
      <c r="BN47" s="2418"/>
      <c r="BO47" s="3"/>
      <c r="BP47" s="176" cm="1">
        <f t="array" ref="BP47">SUMPRODUCT(LEN(BQ47:BW47))</f>
        <v>0</v>
      </c>
      <c r="BQ47" s="177"/>
      <c r="BR47" s="178"/>
      <c r="BS47" s="178"/>
      <c r="BT47" s="178"/>
      <c r="BU47" s="178"/>
      <c r="BV47" s="178"/>
      <c r="BW47" s="179"/>
      <c r="BX47" s="3"/>
      <c r="BY47" s="2954" t="str">
        <f t="shared" si="32"/>
        <v>A</v>
      </c>
      <c r="BZ47" s="2946" t="str">
        <f t="shared" si="12"/>
        <v/>
      </c>
      <c r="CA47" s="2947" t="str">
        <f t="shared" si="42"/>
        <v/>
      </c>
      <c r="CB47" s="2957"/>
      <c r="CC47" s="2955" t="str">
        <f t="shared" si="13"/>
        <v xml:space="preserve"> ◄ ligne 47</v>
      </c>
      <c r="CD47" s="2946" t="str">
        <f t="shared" si="33"/>
        <v>16 mots</v>
      </c>
      <c r="CE47" s="2950" t="str">
        <f t="shared" si="34"/>
        <v>87 car. ►</v>
      </c>
      <c r="CF47" s="2951" t="str">
        <f>IF(LEN(TRIM(CK47))&gt;0,MAX(CF29:CF46)+1,"")</f>
        <v/>
      </c>
      <c r="CG47" s="2906" t="str">
        <f>IFERROR(INDEX(CK30:CK299,MATCH(ROW()-ROW(CK30)+1,CF30:CF299,0)),"")</f>
        <v>8 Ajoutez les champignons dans la cocotte environ 30 minutes avant la fin de la cuisson</v>
      </c>
      <c r="CH47" s="2944"/>
      <c r="CI47" s="2937"/>
      <c r="CJ47" s="2959"/>
      <c r="CK47" s="2908" t="str">
        <f>IF(OR(CL46="",CJ44=""),"",IF(LEN(CL46)&lt;=CJ44,CL46,IFERROR(LEFT(CL46,FIND("♦",SUBSTITUTE(LEFT(CL46,CJ44+1)," ","♦",LEN(LEFT(CL46,CJ44+1))-LEN(SUBSTITUTE(LEFT(CL46,CJ44+1)," ",""))))),LEFT(CL46,IFERROR(FIND(" ",CL46)-1,LEN(CL46))))))</f>
        <v/>
      </c>
      <c r="CL47" s="2908" t="str">
        <f t="shared" si="53"/>
        <v/>
      </c>
      <c r="CM47" s="2956" t="str">
        <f t="shared" si="51"/>
        <v>ligne 47 ►</v>
      </c>
      <c r="CN47" s="2945" t="str">
        <f>IF(CA47="","",IF(OR(CA47=0,CA47&lt;CG17),0,IF(CA47&gt;CG17,(CA47-CG17)&amp;" car. en trop",(CA47-CG17)&amp;" car.")))</f>
        <v/>
      </c>
      <c r="CO47" s="2953" t="str">
        <f>IF(CA47="","",ROUNDUP(CA47/CG17,0)&amp;" ligne(s)")</f>
        <v/>
      </c>
      <c r="CP47" s="3"/>
      <c r="CQ47" s="134"/>
      <c r="CR47" s="2413" t="s">
        <v>3852</v>
      </c>
      <c r="CS47" s="2393"/>
      <c r="CT47" s="25"/>
      <c r="CU47" s="162"/>
      <c r="CV47" s="3"/>
      <c r="CW47" s="10">
        <v>1</v>
      </c>
    </row>
    <row r="48" spans="1:101" ht="21" customHeight="1">
      <c r="A48" s="3"/>
      <c r="B48" s="188" t="str">
        <f t="shared" si="43"/>
        <v>A</v>
      </c>
      <c r="C48" s="2237" cm="1">
        <f t="array" ref="C48">IFERROR(_xlfn.LET(_xlpm.k,UPPER(TRIM(N48)),_xlpm.r,_xlfn.XLOOKUP(_xlpm.k,UPPER(TRIM($AD$64:$BK$64)),$AD$67:$BK$67,_xlfn.XLOOKUP(_xlpm.k,UPPER(TRIM($AD$65:$BK$65)),$AD$67:$BK$67,_xlfn.XLOOKUP(_xlpm.k,UPPER(TRIM($AD$66:$BK$66)),$AD$67:$BK$67,0.001))),_xlpm.r*M48),0)</f>
        <v>0</v>
      </c>
      <c r="D48" s="2240" cm="1">
        <f t="array" ref="D48">IFERROR(_xlfn.LET(_xlpm.k,UPPER(TRIM(Q48)),_xlpm.r,_xlfn.XLOOKUP(_xlpm.k,UPPER(TRIM($AD$64:$BK$64)),$AD$67:$BK$67,_xlfn.XLOOKUP(_xlpm.k,UPPER(TRIM($AD$65:$BK$65)),$AD$67:$BK$67,_xlfn.XLOOKUP(_xlpm.k,UPPER(TRIM($AD$66:$BK$66)),$AD$67:$BK$67,0.001))),_xlpm.r*P48),0)</f>
        <v>0</v>
      </c>
      <c r="E48" s="2243" cm="1">
        <f t="array" ref="E48">IFERROR(_xlfn.LET(_xlpm.k,UPPER(TRIM(T48)),_xlpm.r,_xlfn.XLOOKUP(_xlpm.k,UPPER(TRIM($AD$64:$BK$64)),$AD$67:$BK$67,_xlfn.XLOOKUP(_xlpm.k,UPPER(TRIM($AD$65:$BK$65)),$AD$67:$BK$67,_xlfn.XLOOKUP(_xlpm.k,UPPER(TRIM($AD$66:$BK$66)),$AD$67:$BK$67,0.001))),_xlpm.r*S48),0)</f>
        <v>0</v>
      </c>
      <c r="F48" s="2246" cm="1">
        <f t="array" ref="F48">IFERROR(_xlfn.LET(_xlpm.k,UPPER(TRIM(W48)),_xlpm.r,_xlfn.XLOOKUP(_xlpm.k,UPPER(TRIM($AD$64:$BK$64)),$AD$67:$BK$67,_xlfn.XLOOKUP(_xlpm.k,UPPER(TRIM($AD$65:$BK$65)),$AD$67:$BK$67,_xlfn.XLOOKUP(_xlpm.k,UPPER(TRIM($AD$66:$BK$66)),$AD$67:$BK$67,0.001))),_xlpm.r*V48),0)</f>
        <v>0</v>
      </c>
      <c r="G48" s="189" cm="1">
        <f t="array" ref="G48">IFERROR(_xlfn.LET(_xlpm.k,UPPER(TRIM(Z48)),_xlpm.r,_xlfn.XLOOKUP(_xlpm.k,UPPER(TRIM($AD$64:$BK$64)),$AD$67:$BK$67,_xlfn.XLOOKUP(_xlpm.k,UPPER(TRIM($AD$65:$BK$65)),$AD$67:$BK$67,_xlfn.XLOOKUP(_xlpm.k,UPPER(TRIM($AD$66:$BK$66)),$AD$67:$BK$67,0.001))),_xlpm.r*Y48),0)</f>
        <v>0</v>
      </c>
      <c r="H48" s="190" cm="1">
        <f t="array" ref="H48">IFERROR(_xlfn.LET(_xlpm.k,UPPER(TRIM(AC48)),_xlpm.r,_xlfn.XLOOKUP(_xlpm.k,UPPER(TRIM($AD$64:$BK$64)),$AD$67:$BK$67,_xlfn.XLOOKUP(_xlpm.k,UPPER(TRIM($AD$65:$BK$65)),$AD$67:$BK$67,_xlfn.XLOOKUP(_xlpm.k,UPPER(TRIM($AD$66:$BK$66)),$AD$67:$BK$67,0.001))),_xlpm.r*AB48),0)</f>
        <v>0</v>
      </c>
      <c r="I48" s="192" t="s">
        <v>3685</v>
      </c>
      <c r="J48" s="2481"/>
      <c r="K48" s="2250" t="s">
        <v>13</v>
      </c>
      <c r="L48" s="2209"/>
      <c r="M48" s="2210"/>
      <c r="N48" s="2213"/>
      <c r="O48" s="2212"/>
      <c r="P48" s="2211"/>
      <c r="Q48" s="2214"/>
      <c r="R48" s="2215"/>
      <c r="S48" s="2211"/>
      <c r="T48" s="199"/>
      <c r="U48" s="2216"/>
      <c r="V48" s="2211"/>
      <c r="W48" s="199"/>
      <c r="X48" s="2208"/>
      <c r="Y48" s="2211"/>
      <c r="Z48" s="199"/>
      <c r="AA48" s="2219"/>
      <c r="AB48" s="2211"/>
      <c r="AC48" s="199"/>
      <c r="AD48" s="2472" t="str">
        <f t="shared" si="14"/>
        <v>17 ►</v>
      </c>
      <c r="AE48" s="4806">
        <f t="shared" si="14"/>
        <v>0</v>
      </c>
      <c r="AF48" s="4807"/>
      <c r="AG48" s="4807"/>
      <c r="AH48" s="2362">
        <v>1</v>
      </c>
      <c r="AI48" s="193">
        <f t="shared" si="15"/>
        <v>0</v>
      </c>
      <c r="AJ48" s="194">
        <f t="shared" si="16"/>
        <v>0</v>
      </c>
      <c r="AK48" s="194" t="str">
        <f t="shared" si="17"/>
        <v/>
      </c>
      <c r="AL48" s="195">
        <f t="shared" si="44"/>
        <v>0</v>
      </c>
      <c r="AM48" s="2178">
        <f t="shared" si="18"/>
        <v>0</v>
      </c>
      <c r="AN48" s="2179">
        <f t="shared" si="19"/>
        <v>0</v>
      </c>
      <c r="AO48" s="2180" t="str">
        <f t="shared" si="20"/>
        <v/>
      </c>
      <c r="AP48" s="2181">
        <f t="shared" si="45"/>
        <v>0</v>
      </c>
      <c r="AQ48" s="2251">
        <f t="shared" si="21"/>
        <v>0</v>
      </c>
      <c r="AR48" s="2252">
        <f t="shared" si="22"/>
        <v>0</v>
      </c>
      <c r="AS48" s="2253" t="str">
        <f t="shared" si="23"/>
        <v/>
      </c>
      <c r="AT48" s="2254">
        <f t="shared" si="46"/>
        <v>0</v>
      </c>
      <c r="AU48" s="2260">
        <f t="shared" si="24"/>
        <v>0</v>
      </c>
      <c r="AV48" s="2261">
        <f t="shared" si="25"/>
        <v>0</v>
      </c>
      <c r="AW48" s="2262" t="str">
        <f t="shared" si="26"/>
        <v/>
      </c>
      <c r="AX48" s="2263">
        <f t="shared" si="47"/>
        <v>0</v>
      </c>
      <c r="AY48" s="2283">
        <f t="shared" si="27"/>
        <v>0</v>
      </c>
      <c r="AZ48" s="2284">
        <f t="shared" si="28"/>
        <v>0</v>
      </c>
      <c r="BA48" s="2285" t="str">
        <f t="shared" si="29"/>
        <v/>
      </c>
      <c r="BB48" s="2286">
        <f t="shared" si="37"/>
        <v>0</v>
      </c>
      <c r="BC48" s="2271">
        <f t="shared" si="38"/>
        <v>0</v>
      </c>
      <c r="BD48" s="2272">
        <f t="shared" si="30"/>
        <v>0</v>
      </c>
      <c r="BE48" s="2273" t="str">
        <f t="shared" si="31"/>
        <v/>
      </c>
      <c r="BF48" s="2274">
        <f t="shared" si="48"/>
        <v>0</v>
      </c>
      <c r="BG48" s="2451">
        <f t="shared" si="39"/>
        <v>0</v>
      </c>
      <c r="BH48" s="2153">
        <f t="shared" si="40"/>
        <v>0</v>
      </c>
      <c r="BI48" s="2154">
        <f t="shared" si="40"/>
        <v>0</v>
      </c>
      <c r="BJ48" s="2155">
        <f t="shared" si="41"/>
        <v>0</v>
      </c>
      <c r="BK48" s="2156" t="str" cm="1">
        <f t="array" aca="1" ref="BK4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8" s="2293"/>
      <c r="BM48" s="188" t="str">
        <f t="shared" si="52"/>
        <v>A</v>
      </c>
      <c r="BN48" s="2418"/>
      <c r="BO48" s="3"/>
      <c r="BP48" s="176" cm="1">
        <f t="array" ref="BP48">SUMPRODUCT(LEN(BQ48:BW48))</f>
        <v>0</v>
      </c>
      <c r="BQ48" s="177"/>
      <c r="BR48" s="178"/>
      <c r="BS48" s="178"/>
      <c r="BT48" s="178"/>
      <c r="BU48" s="178"/>
      <c r="BV48" s="178"/>
      <c r="BW48" s="179"/>
      <c r="BX48" s="3"/>
      <c r="BY48" s="2954" t="str">
        <f t="shared" si="32"/>
        <v>A</v>
      </c>
      <c r="BZ48" s="2946" t="str">
        <f t="shared" si="12"/>
        <v/>
      </c>
      <c r="CA48" s="2947" t="str">
        <f t="shared" si="42"/>
        <v/>
      </c>
      <c r="CB48" s="2957"/>
      <c r="CC48" s="2949" t="str">
        <f t="shared" si="13"/>
        <v xml:space="preserve"> ◄ ligne 48</v>
      </c>
      <c r="CD48" s="2946" t="str">
        <f t="shared" si="33"/>
        <v>17 mots</v>
      </c>
      <c r="CE48" s="2950" t="str">
        <f t="shared" si="34"/>
        <v>88 car. ►</v>
      </c>
      <c r="CF48" s="2951">
        <f>IF(LEN(TRIM(CK48))&gt;0,MAX(CF29:CF47)+1,"")</f>
        <v>3</v>
      </c>
      <c r="CG48" s="2906" t="str">
        <f>IFERROR(INDEX(CK30:CK299,MATCH(ROW()-ROW(CK30)+1,CF30:CF299,0)),"")</f>
        <v>9 Servez le bœuf bourguignon bien chaud accompagné de pommes de terre de pâtes ou de riz</v>
      </c>
      <c r="CH48" s="2944"/>
      <c r="CI48" s="2937"/>
      <c r="CJ48" s="2370" t="str">
        <f>(SUBSTITUTE(SUBSTITUTE(CB33,CHAR(13)&amp;CHAR(10)," "),CHAR(10)," "))</f>
        <v>Portez à ébullition, puis baissez le feu et</v>
      </c>
      <c r="CK48" s="2960" t="str">
        <f>IF(OR(CJ49="",CJ50=""),"",IF(LEN(CJ49)&lt;=CJ50,CJ49,IFERROR(LEFT(CJ49,FIND("♦",SUBSTITUTE(LEFT(CJ49,CJ50+1)," ","♦",LEN(LEFT(CJ49,CJ50+1))-LEN(SUBSTITUTE(LEFT(CJ49,CJ50+1)," ",""))))),LEFT(CJ49,IFERROR(FIND(" ",CJ49)-1,LEN(CJ49))))))</f>
        <v>Portez à ébullition puis baissez le feu et</v>
      </c>
      <c r="CL48" s="2961" t="str">
        <f>IF(CK48="","",TRIM(RIGHT(CJ49,LEN(CJ49)-LEN(CK48))))</f>
        <v/>
      </c>
      <c r="CM48" s="2952" t="str">
        <f>CC33</f>
        <v xml:space="preserve"> ◄ ligne 33</v>
      </c>
      <c r="CN48" s="2945" t="str">
        <f>IF(CA48="","",IF(OR(CA48=0,CA48&lt;CG17),0,IF(CA48&gt;CG17,(CA48-CG17)&amp;" car. en trop",(CA48-CG17)&amp;" car.")))</f>
        <v/>
      </c>
      <c r="CO48" s="2953" t="str">
        <f>IF(CA48="","",ROUNDUP(CA48/CG17,0)&amp;" ligne(s)")</f>
        <v/>
      </c>
      <c r="CP48" s="3"/>
      <c r="CQ48" s="134"/>
      <c r="CR48" s="2394">
        <v>16</v>
      </c>
      <c r="CS48" s="2395" t="s">
        <v>3839</v>
      </c>
      <c r="CT48" s="25"/>
      <c r="CU48" s="162"/>
      <c r="CV48" s="3"/>
      <c r="CW48" s="10">
        <v>1</v>
      </c>
    </row>
    <row r="49" spans="1:101" ht="21" customHeight="1">
      <c r="A49" s="3"/>
      <c r="B49" s="188" t="str">
        <f t="shared" si="43"/>
        <v>A</v>
      </c>
      <c r="C49" s="2237" cm="1">
        <f t="array" ref="C49">IFERROR(_xlfn.LET(_xlpm.k,UPPER(TRIM(N49)),_xlpm.r,_xlfn.XLOOKUP(_xlpm.k,UPPER(TRIM($AD$64:$BK$64)),$AD$67:$BK$67,_xlfn.XLOOKUP(_xlpm.k,UPPER(TRIM($AD$65:$BK$65)),$AD$67:$BK$67,_xlfn.XLOOKUP(_xlpm.k,UPPER(TRIM($AD$66:$BK$66)),$AD$67:$BK$67,0.001))),_xlpm.r*M49),0)</f>
        <v>0</v>
      </c>
      <c r="D49" s="2240" cm="1">
        <f t="array" ref="D49">IFERROR(_xlfn.LET(_xlpm.k,UPPER(TRIM(Q49)),_xlpm.r,_xlfn.XLOOKUP(_xlpm.k,UPPER(TRIM($AD$64:$BK$64)),$AD$67:$BK$67,_xlfn.XLOOKUP(_xlpm.k,UPPER(TRIM($AD$65:$BK$65)),$AD$67:$BK$67,_xlfn.XLOOKUP(_xlpm.k,UPPER(TRIM($AD$66:$BK$66)),$AD$67:$BK$67,0.001))),_xlpm.r*P49),0)</f>
        <v>0</v>
      </c>
      <c r="E49" s="2243" cm="1">
        <f t="array" ref="E49">IFERROR(_xlfn.LET(_xlpm.k,UPPER(TRIM(T49)),_xlpm.r,_xlfn.XLOOKUP(_xlpm.k,UPPER(TRIM($AD$64:$BK$64)),$AD$67:$BK$67,_xlfn.XLOOKUP(_xlpm.k,UPPER(TRIM($AD$65:$BK$65)),$AD$67:$BK$67,_xlfn.XLOOKUP(_xlpm.k,UPPER(TRIM($AD$66:$BK$66)),$AD$67:$BK$67,0.001))),_xlpm.r*S49),0)</f>
        <v>0</v>
      </c>
      <c r="F49" s="2246" cm="1">
        <f t="array" ref="F49">IFERROR(_xlfn.LET(_xlpm.k,UPPER(TRIM(W49)),_xlpm.r,_xlfn.XLOOKUP(_xlpm.k,UPPER(TRIM($AD$64:$BK$64)),$AD$67:$BK$67,_xlfn.XLOOKUP(_xlpm.k,UPPER(TRIM($AD$65:$BK$65)),$AD$67:$BK$67,_xlfn.XLOOKUP(_xlpm.k,UPPER(TRIM($AD$66:$BK$66)),$AD$67:$BK$67,0.001))),_xlpm.r*V49),0)</f>
        <v>0</v>
      </c>
      <c r="G49" s="189" cm="1">
        <f t="array" ref="G49">IFERROR(_xlfn.LET(_xlpm.k,UPPER(TRIM(Z49)),_xlpm.r,_xlfn.XLOOKUP(_xlpm.k,UPPER(TRIM($AD$64:$BK$64)),$AD$67:$BK$67,_xlfn.XLOOKUP(_xlpm.k,UPPER(TRIM($AD$65:$BK$65)),$AD$67:$BK$67,_xlfn.XLOOKUP(_xlpm.k,UPPER(TRIM($AD$66:$BK$66)),$AD$67:$BK$67,0.001))),_xlpm.r*Y49),0)</f>
        <v>0</v>
      </c>
      <c r="H49" s="190" cm="1">
        <f t="array" ref="H49">IFERROR(_xlfn.LET(_xlpm.k,UPPER(TRIM(AC49)),_xlpm.r,_xlfn.XLOOKUP(_xlpm.k,UPPER(TRIM($AD$64:$BK$64)),$AD$67:$BK$67,_xlfn.XLOOKUP(_xlpm.k,UPPER(TRIM($AD$65:$BK$65)),$AD$67:$BK$67,_xlfn.XLOOKUP(_xlpm.k,UPPER(TRIM($AD$66:$BK$66)),$AD$67:$BK$67,0.001))),_xlpm.r*AB49),0)</f>
        <v>0</v>
      </c>
      <c r="I49" s="192" t="s">
        <v>3686</v>
      </c>
      <c r="J49" s="2481"/>
      <c r="K49" s="2250" t="s">
        <v>13</v>
      </c>
      <c r="L49" s="2209"/>
      <c r="M49" s="2210"/>
      <c r="N49" s="2213"/>
      <c r="O49" s="2212"/>
      <c r="P49" s="2211"/>
      <c r="Q49" s="2214"/>
      <c r="R49" s="2215"/>
      <c r="S49" s="2211"/>
      <c r="T49" s="199"/>
      <c r="U49" s="2216"/>
      <c r="V49" s="2211"/>
      <c r="W49" s="199"/>
      <c r="X49" s="2208"/>
      <c r="Y49" s="2211"/>
      <c r="Z49" s="199"/>
      <c r="AA49" s="2219"/>
      <c r="AB49" s="2211"/>
      <c r="AC49" s="199"/>
      <c r="AD49" s="2472" t="str">
        <f t="shared" si="14"/>
        <v>18 ►</v>
      </c>
      <c r="AE49" s="4806">
        <f t="shared" si="14"/>
        <v>0</v>
      </c>
      <c r="AF49" s="4807"/>
      <c r="AG49" s="4807"/>
      <c r="AH49" s="2362">
        <v>1</v>
      </c>
      <c r="AI49" s="193">
        <f t="shared" si="15"/>
        <v>0</v>
      </c>
      <c r="AJ49" s="194">
        <f t="shared" si="16"/>
        <v>0</v>
      </c>
      <c r="AK49" s="194" t="str">
        <f t="shared" si="17"/>
        <v/>
      </c>
      <c r="AL49" s="195">
        <f t="shared" si="44"/>
        <v>0</v>
      </c>
      <c r="AM49" s="2178">
        <f t="shared" si="18"/>
        <v>0</v>
      </c>
      <c r="AN49" s="2179">
        <f t="shared" si="19"/>
        <v>0</v>
      </c>
      <c r="AO49" s="2180" t="str">
        <f t="shared" si="20"/>
        <v/>
      </c>
      <c r="AP49" s="2181">
        <f t="shared" si="45"/>
        <v>0</v>
      </c>
      <c r="AQ49" s="2251">
        <f t="shared" si="21"/>
        <v>0</v>
      </c>
      <c r="AR49" s="2252">
        <f t="shared" si="22"/>
        <v>0</v>
      </c>
      <c r="AS49" s="2253" t="str">
        <f t="shared" si="23"/>
        <v/>
      </c>
      <c r="AT49" s="2254">
        <f t="shared" si="46"/>
        <v>0</v>
      </c>
      <c r="AU49" s="2260">
        <f t="shared" si="24"/>
        <v>0</v>
      </c>
      <c r="AV49" s="2261">
        <f t="shared" si="25"/>
        <v>0</v>
      </c>
      <c r="AW49" s="2262" t="str">
        <f t="shared" si="26"/>
        <v/>
      </c>
      <c r="AX49" s="2263">
        <f t="shared" si="47"/>
        <v>0</v>
      </c>
      <c r="AY49" s="2283">
        <f t="shared" si="27"/>
        <v>0</v>
      </c>
      <c r="AZ49" s="2284">
        <f t="shared" si="28"/>
        <v>0</v>
      </c>
      <c r="BA49" s="2285" t="str">
        <f t="shared" si="29"/>
        <v/>
      </c>
      <c r="BB49" s="2286">
        <f t="shared" si="37"/>
        <v>0</v>
      </c>
      <c r="BC49" s="2271">
        <f t="shared" si="38"/>
        <v>0</v>
      </c>
      <c r="BD49" s="2272">
        <f t="shared" si="30"/>
        <v>0</v>
      </c>
      <c r="BE49" s="2273" t="str">
        <f t="shared" si="31"/>
        <v/>
      </c>
      <c r="BF49" s="2274">
        <f t="shared" si="48"/>
        <v>0</v>
      </c>
      <c r="BG49" s="2451">
        <f t="shared" si="39"/>
        <v>0</v>
      </c>
      <c r="BH49" s="2153">
        <f t="shared" si="40"/>
        <v>0</v>
      </c>
      <c r="BI49" s="2154">
        <f t="shared" si="40"/>
        <v>0</v>
      </c>
      <c r="BJ49" s="2155">
        <f t="shared" si="41"/>
        <v>0</v>
      </c>
      <c r="BK49" s="2156" t="str" cm="1">
        <f t="array" aca="1" ref="BK4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9" s="2293"/>
      <c r="BM49" s="188" t="str">
        <f t="shared" si="52"/>
        <v>A</v>
      </c>
      <c r="BN49" s="2418"/>
      <c r="BO49" s="3"/>
      <c r="BP49" s="176" cm="1">
        <f t="array" ref="BP49">SUMPRODUCT(LEN(BQ49:BW49))</f>
        <v>0</v>
      </c>
      <c r="BQ49" s="177"/>
      <c r="BR49" s="178"/>
      <c r="BS49" s="178"/>
      <c r="BT49" s="178"/>
      <c r="BU49" s="178"/>
      <c r="BV49" s="178"/>
      <c r="BW49" s="179"/>
      <c r="BX49" s="3"/>
      <c r="BY49" s="2954" t="str">
        <f t="shared" si="32"/>
        <v>►</v>
      </c>
      <c r="BZ49" s="2946" t="str">
        <f t="shared" si="12"/>
        <v/>
      </c>
      <c r="CA49" s="2947" t="str">
        <f t="shared" si="42"/>
        <v/>
      </c>
      <c r="CB49" s="2957"/>
      <c r="CC49" s="2955" t="str">
        <f t="shared" si="13"/>
        <v xml:space="preserve"> ◄ ligne 49</v>
      </c>
      <c r="CD49" s="2946" t="str">
        <f t="shared" si="33"/>
        <v/>
      </c>
      <c r="CE49" s="2950" t="str">
        <f t="shared" si="34"/>
        <v/>
      </c>
      <c r="CF49" s="2951" t="str">
        <f>IF(LEN(TRIM(CK49))&gt;0,MAX(CF29:CF48)+1,"")</f>
        <v/>
      </c>
      <c r="CG49" s="2906" t="str">
        <f>IFERROR(INDEX(CK30:CK299,MATCH(ROW()-ROW(CK30)+1,CF30:CF299,0)),"")</f>
        <v/>
      </c>
      <c r="CH49" s="2944"/>
      <c r="CI49" s="2937"/>
      <c r="CJ49" s="2960" t="str">
        <f>TRIM(SUBSTITUTE(SUBSTITUTE(SUBSTITUTE(SUBSTITUTE(IF(OR(LEFT(CJ48,1)="-",LEFT(CJ48,1)="="),MID(CJ48,2,9999),CJ48),CHAR(160)," "),","," "),";"," "),"."," "))</f>
        <v>Portez à ébullition puis baissez le feu et</v>
      </c>
      <c r="CK49" s="2961" t="str">
        <f>IF(OR(CL48="",CJ50=""),"",IF(LEN(CL48)&lt;=CJ50,CL48,IFERROR(LEFT(CL48,FIND("♦",SUBSTITUTE(LEFT(CL48,CJ50+1)," ","♦",LEN(LEFT(CL48,CJ50+1))-LEN(SUBSTITUTE(LEFT(CL48,CJ50+1)," ",""))))),LEFT(CL48,IFERROR(FIND(" ",CL48)-1,LEN(CL48))))))</f>
        <v/>
      </c>
      <c r="CL49" s="2961" t="str">
        <f>IF(CK49="","",TRIM(RIGHT(CL48,LEN(CL48)-LEN(CK49))))</f>
        <v/>
      </c>
      <c r="CM49" s="2962" t="str">
        <f t="shared" ref="CM49:CM53" si="54">"ligne "&amp;ROW()&amp;" ►"</f>
        <v>ligne 49 ►</v>
      </c>
      <c r="CN49" s="2945" t="str">
        <f>IF(CA49="","",IF(OR(CA49=0,CA49&lt;CG17),0,IF(CA49&gt;CG17,(CA49-CG17)&amp;" car. en trop",(CA49-CG17)&amp;" car.")))</f>
        <v/>
      </c>
      <c r="CO49" s="2953" t="str">
        <f>IF(CA49="","",ROUNDUP(CA49/CG17,0)&amp;" ligne(s)")</f>
        <v/>
      </c>
      <c r="CP49" s="3"/>
      <c r="CQ49" s="134"/>
      <c r="CR49" s="2394">
        <v>25</v>
      </c>
      <c r="CS49" s="2395" t="s">
        <v>3840</v>
      </c>
      <c r="CT49" s="25"/>
      <c r="CU49" s="162"/>
      <c r="CV49" s="3"/>
      <c r="CW49" s="10">
        <v>1</v>
      </c>
    </row>
    <row r="50" spans="1:101" ht="21" customHeight="1">
      <c r="A50" s="3"/>
      <c r="B50" s="188" t="str">
        <f t="shared" si="43"/>
        <v>A</v>
      </c>
      <c r="C50" s="2237" cm="1">
        <f t="array" ref="C50">IFERROR(_xlfn.LET(_xlpm.k,UPPER(TRIM(N50)),_xlpm.r,_xlfn.XLOOKUP(_xlpm.k,UPPER(TRIM($AD$64:$BK$64)),$AD$67:$BK$67,_xlfn.XLOOKUP(_xlpm.k,UPPER(TRIM($AD$65:$BK$65)),$AD$67:$BK$67,_xlfn.XLOOKUP(_xlpm.k,UPPER(TRIM($AD$66:$BK$66)),$AD$67:$BK$67,0.001))),_xlpm.r*M50),0)</f>
        <v>0</v>
      </c>
      <c r="D50" s="2240" cm="1">
        <f t="array" ref="D50">IFERROR(_xlfn.LET(_xlpm.k,UPPER(TRIM(Q50)),_xlpm.r,_xlfn.XLOOKUP(_xlpm.k,UPPER(TRIM($AD$64:$BK$64)),$AD$67:$BK$67,_xlfn.XLOOKUP(_xlpm.k,UPPER(TRIM($AD$65:$BK$65)),$AD$67:$BK$67,_xlfn.XLOOKUP(_xlpm.k,UPPER(TRIM($AD$66:$BK$66)),$AD$67:$BK$67,0.001))),_xlpm.r*P50),0)</f>
        <v>0</v>
      </c>
      <c r="E50" s="2243" cm="1">
        <f t="array" ref="E50">IFERROR(_xlfn.LET(_xlpm.k,UPPER(TRIM(T50)),_xlpm.r,_xlfn.XLOOKUP(_xlpm.k,UPPER(TRIM($AD$64:$BK$64)),$AD$67:$BK$67,_xlfn.XLOOKUP(_xlpm.k,UPPER(TRIM($AD$65:$BK$65)),$AD$67:$BK$67,_xlfn.XLOOKUP(_xlpm.k,UPPER(TRIM($AD$66:$BK$66)),$AD$67:$BK$67,0.001))),_xlpm.r*S50),0)</f>
        <v>0</v>
      </c>
      <c r="F50" s="2246" cm="1">
        <f t="array" ref="F50">IFERROR(_xlfn.LET(_xlpm.k,UPPER(TRIM(W50)),_xlpm.r,_xlfn.XLOOKUP(_xlpm.k,UPPER(TRIM($AD$64:$BK$64)),$AD$67:$BK$67,_xlfn.XLOOKUP(_xlpm.k,UPPER(TRIM($AD$65:$BK$65)),$AD$67:$BK$67,_xlfn.XLOOKUP(_xlpm.k,UPPER(TRIM($AD$66:$BK$66)),$AD$67:$BK$67,0.001))),_xlpm.r*V50),0)</f>
        <v>0</v>
      </c>
      <c r="G50" s="189" cm="1">
        <f t="array" ref="G50">IFERROR(_xlfn.LET(_xlpm.k,UPPER(TRIM(Z50)),_xlpm.r,_xlfn.XLOOKUP(_xlpm.k,UPPER(TRIM($AD$64:$BK$64)),$AD$67:$BK$67,_xlfn.XLOOKUP(_xlpm.k,UPPER(TRIM($AD$65:$BK$65)),$AD$67:$BK$67,_xlfn.XLOOKUP(_xlpm.k,UPPER(TRIM($AD$66:$BK$66)),$AD$67:$BK$67,0.001))),_xlpm.r*Y50),0)</f>
        <v>0</v>
      </c>
      <c r="H50" s="190" cm="1">
        <f t="array" ref="H50">IFERROR(_xlfn.LET(_xlpm.k,UPPER(TRIM(AC50)),_xlpm.r,_xlfn.XLOOKUP(_xlpm.k,UPPER(TRIM($AD$64:$BK$64)),$AD$67:$BK$67,_xlfn.XLOOKUP(_xlpm.k,UPPER(TRIM($AD$65:$BK$65)),$AD$67:$BK$67,_xlfn.XLOOKUP(_xlpm.k,UPPER(TRIM($AD$66:$BK$66)),$AD$67:$BK$67,0.001))),_xlpm.r*AB50),0)</f>
        <v>0</v>
      </c>
      <c r="I50" s="192" t="s">
        <v>3687</v>
      </c>
      <c r="J50" s="2481"/>
      <c r="K50" s="2250" t="s">
        <v>13</v>
      </c>
      <c r="L50" s="2209"/>
      <c r="M50" s="2210"/>
      <c r="N50" s="2213"/>
      <c r="O50" s="2212"/>
      <c r="P50" s="2211"/>
      <c r="Q50" s="2214"/>
      <c r="R50" s="2215"/>
      <c r="S50" s="2211"/>
      <c r="T50" s="199"/>
      <c r="U50" s="2216"/>
      <c r="V50" s="2211"/>
      <c r="W50" s="199"/>
      <c r="X50" s="2208"/>
      <c r="Y50" s="2211"/>
      <c r="Z50" s="199"/>
      <c r="AA50" s="2219"/>
      <c r="AB50" s="2211"/>
      <c r="AC50" s="199"/>
      <c r="AD50" s="2472" t="str">
        <f t="shared" si="14"/>
        <v>19 ►</v>
      </c>
      <c r="AE50" s="4806">
        <f t="shared" si="14"/>
        <v>0</v>
      </c>
      <c r="AF50" s="4807"/>
      <c r="AG50" s="4807"/>
      <c r="AH50" s="2362">
        <v>1</v>
      </c>
      <c r="AI50" s="193">
        <f t="shared" si="15"/>
        <v>0</v>
      </c>
      <c r="AJ50" s="194">
        <f t="shared" si="16"/>
        <v>0</v>
      </c>
      <c r="AK50" s="194" t="str">
        <f t="shared" si="17"/>
        <v/>
      </c>
      <c r="AL50" s="195">
        <f t="shared" si="44"/>
        <v>0</v>
      </c>
      <c r="AM50" s="2178">
        <f t="shared" si="18"/>
        <v>0</v>
      </c>
      <c r="AN50" s="2179">
        <f t="shared" si="19"/>
        <v>0</v>
      </c>
      <c r="AO50" s="2180" t="str">
        <f t="shared" si="20"/>
        <v/>
      </c>
      <c r="AP50" s="2181">
        <f t="shared" si="45"/>
        <v>0</v>
      </c>
      <c r="AQ50" s="2251">
        <f t="shared" si="21"/>
        <v>0</v>
      </c>
      <c r="AR50" s="2252">
        <f t="shared" si="22"/>
        <v>0</v>
      </c>
      <c r="AS50" s="2253" t="str">
        <f t="shared" si="23"/>
        <v/>
      </c>
      <c r="AT50" s="2254">
        <f t="shared" si="46"/>
        <v>0</v>
      </c>
      <c r="AU50" s="2260">
        <f t="shared" si="24"/>
        <v>0</v>
      </c>
      <c r="AV50" s="2261">
        <f t="shared" si="25"/>
        <v>0</v>
      </c>
      <c r="AW50" s="2262" t="str">
        <f t="shared" si="26"/>
        <v/>
      </c>
      <c r="AX50" s="2263">
        <f t="shared" si="47"/>
        <v>0</v>
      </c>
      <c r="AY50" s="2283">
        <f t="shared" si="27"/>
        <v>0</v>
      </c>
      <c r="AZ50" s="2284">
        <f t="shared" si="28"/>
        <v>0</v>
      </c>
      <c r="BA50" s="2285" t="str">
        <f t="shared" si="29"/>
        <v/>
      </c>
      <c r="BB50" s="2286">
        <f t="shared" si="37"/>
        <v>0</v>
      </c>
      <c r="BC50" s="2271">
        <f t="shared" si="38"/>
        <v>0</v>
      </c>
      <c r="BD50" s="2272">
        <f t="shared" si="30"/>
        <v>0</v>
      </c>
      <c r="BE50" s="2273" t="str">
        <f t="shared" si="31"/>
        <v/>
      </c>
      <c r="BF50" s="2274">
        <f t="shared" si="48"/>
        <v>0</v>
      </c>
      <c r="BG50" s="2451">
        <f t="shared" si="39"/>
        <v>0</v>
      </c>
      <c r="BH50" s="2153">
        <f t="shared" si="40"/>
        <v>0</v>
      </c>
      <c r="BI50" s="2154">
        <f t="shared" si="40"/>
        <v>0</v>
      </c>
      <c r="BJ50" s="2155">
        <f t="shared" si="41"/>
        <v>0</v>
      </c>
      <c r="BK50" s="2156" t="str" cm="1">
        <f t="array" aca="1" ref="BK5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0" s="2293"/>
      <c r="BM50" s="188" t="str">
        <f t="shared" si="52"/>
        <v>A</v>
      </c>
      <c r="BN50" s="2418"/>
      <c r="BO50" s="3"/>
      <c r="BP50" s="176" cm="1">
        <f t="array" ref="BP50">SUMPRODUCT(LEN(BQ50:BW50))</f>
        <v>0</v>
      </c>
      <c r="BQ50" s="177"/>
      <c r="BR50" s="178"/>
      <c r="BS50" s="178"/>
      <c r="BT50" s="178"/>
      <c r="BU50" s="178"/>
      <c r="BV50" s="178"/>
      <c r="BW50" s="179"/>
      <c r="BX50" s="3"/>
      <c r="BY50" s="2954" t="str">
        <f t="shared" si="32"/>
        <v>►</v>
      </c>
      <c r="BZ50" s="2946" t="str">
        <f t="shared" si="12"/>
        <v/>
      </c>
      <c r="CA50" s="2947" t="str">
        <f t="shared" si="42"/>
        <v/>
      </c>
      <c r="CB50" s="2957"/>
      <c r="CC50" s="2949" t="str">
        <f t="shared" si="13"/>
        <v xml:space="preserve"> ◄ ligne 50</v>
      </c>
      <c r="CD50" s="2946" t="str">
        <f t="shared" si="33"/>
        <v/>
      </c>
      <c r="CE50" s="2950" t="str">
        <f t="shared" si="34"/>
        <v/>
      </c>
      <c r="CF50" s="2951" t="str">
        <f>IF(LEN(TRIM(CK50))&gt;0,MAX(CF29:CF49)+1,"")</f>
        <v/>
      </c>
      <c r="CG50" s="2906" t="str">
        <f>IFERROR(INDEX(CK30:CK299,MATCH(ROW()-ROW(CK30)+1,CF30:CF299,0)),"")</f>
        <v/>
      </c>
      <c r="CH50" s="2944"/>
      <c r="CI50" s="2937"/>
      <c r="CJ50" s="2909">
        <f>CG17</f>
        <v>100</v>
      </c>
      <c r="CK50" s="2961" t="str">
        <f>IF(OR(CL49="",CJ50=""),"",IF(LEN(CL49)&lt;=CJ50,CL49,IFERROR(LEFT(CL49,FIND("♦",SUBSTITUTE(LEFT(CL49,CJ50+1)," ","♦",LEN(LEFT(CL49,CJ50+1))-LEN(SUBSTITUTE(LEFT(CL49,CJ50+1)," ",""))))),LEFT(CL49,IFERROR(FIND(" ",CL49)-1,LEN(CL49))))))</f>
        <v/>
      </c>
      <c r="CL50" s="2961" t="str">
        <f t="shared" ref="CL50:CL53" si="55">IF(CK50="","",TRIM(RIGHT(CL49,LEN(CL49)-LEN(CK50))))</f>
        <v/>
      </c>
      <c r="CM50" s="2962" t="str">
        <f t="shared" si="54"/>
        <v>ligne 50 ►</v>
      </c>
      <c r="CN50" s="2945" t="str">
        <f>IF(CA50="","",IF(OR(CA50=0,CA50&lt;CG17),0,IF(CA50&gt;CG17,(CA50-CG17)&amp;" car. en trop",(CA50-CG17)&amp;" car.")))</f>
        <v/>
      </c>
      <c r="CO50" s="2953" t="str">
        <f>IF(CA50="","",ROUNDUP(CA50/CG17,0)&amp;" ligne(s)")</f>
        <v/>
      </c>
      <c r="CP50" s="3"/>
      <c r="CQ50" s="134"/>
      <c r="CR50" s="2394">
        <v>12</v>
      </c>
      <c r="CS50" s="320" t="s">
        <v>3841</v>
      </c>
      <c r="CT50" s="25"/>
      <c r="CU50" s="162"/>
      <c r="CV50" s="3"/>
      <c r="CW50" s="10">
        <v>1</v>
      </c>
    </row>
    <row r="51" spans="1:101" ht="21" customHeight="1">
      <c r="A51" s="3"/>
      <c r="B51" s="188" t="str">
        <f t="shared" si="43"/>
        <v>A</v>
      </c>
      <c r="C51" s="2237" cm="1">
        <f t="array" ref="C51">IFERROR(_xlfn.LET(_xlpm.k,UPPER(TRIM(N51)),_xlpm.r,_xlfn.XLOOKUP(_xlpm.k,UPPER(TRIM($AD$64:$BK$64)),$AD$67:$BK$67,_xlfn.XLOOKUP(_xlpm.k,UPPER(TRIM($AD$65:$BK$65)),$AD$67:$BK$67,_xlfn.XLOOKUP(_xlpm.k,UPPER(TRIM($AD$66:$BK$66)),$AD$67:$BK$67,0.001))),_xlpm.r*M51),0)</f>
        <v>0</v>
      </c>
      <c r="D51" s="2240" cm="1">
        <f t="array" ref="D51">IFERROR(_xlfn.LET(_xlpm.k,UPPER(TRIM(Q51)),_xlpm.r,_xlfn.XLOOKUP(_xlpm.k,UPPER(TRIM($AD$64:$BK$64)),$AD$67:$BK$67,_xlfn.XLOOKUP(_xlpm.k,UPPER(TRIM($AD$65:$BK$65)),$AD$67:$BK$67,_xlfn.XLOOKUP(_xlpm.k,UPPER(TRIM($AD$66:$BK$66)),$AD$67:$BK$67,0.001))),_xlpm.r*P51),0)</f>
        <v>0</v>
      </c>
      <c r="E51" s="2243" cm="1">
        <f t="array" ref="E51">IFERROR(_xlfn.LET(_xlpm.k,UPPER(TRIM(T51)),_xlpm.r,_xlfn.XLOOKUP(_xlpm.k,UPPER(TRIM($AD$64:$BK$64)),$AD$67:$BK$67,_xlfn.XLOOKUP(_xlpm.k,UPPER(TRIM($AD$65:$BK$65)),$AD$67:$BK$67,_xlfn.XLOOKUP(_xlpm.k,UPPER(TRIM($AD$66:$BK$66)),$AD$67:$BK$67,0.001))),_xlpm.r*S51),0)</f>
        <v>0</v>
      </c>
      <c r="F51" s="2246" cm="1">
        <f t="array" ref="F51">IFERROR(_xlfn.LET(_xlpm.k,UPPER(TRIM(W51)),_xlpm.r,_xlfn.XLOOKUP(_xlpm.k,UPPER(TRIM($AD$64:$BK$64)),$AD$67:$BK$67,_xlfn.XLOOKUP(_xlpm.k,UPPER(TRIM($AD$65:$BK$65)),$AD$67:$BK$67,_xlfn.XLOOKUP(_xlpm.k,UPPER(TRIM($AD$66:$BK$66)),$AD$67:$BK$67,0.001))),_xlpm.r*V51),0)</f>
        <v>0</v>
      </c>
      <c r="G51" s="189" cm="1">
        <f t="array" ref="G51">IFERROR(_xlfn.LET(_xlpm.k,UPPER(TRIM(Z51)),_xlpm.r,_xlfn.XLOOKUP(_xlpm.k,UPPER(TRIM($AD$64:$BK$64)),$AD$67:$BK$67,_xlfn.XLOOKUP(_xlpm.k,UPPER(TRIM($AD$65:$BK$65)),$AD$67:$BK$67,_xlfn.XLOOKUP(_xlpm.k,UPPER(TRIM($AD$66:$BK$66)),$AD$67:$BK$67,0.001))),_xlpm.r*Y51),0)</f>
        <v>0</v>
      </c>
      <c r="H51" s="190" cm="1">
        <f t="array" ref="H51">IFERROR(_xlfn.LET(_xlpm.k,UPPER(TRIM(AC51)),_xlpm.r,_xlfn.XLOOKUP(_xlpm.k,UPPER(TRIM($AD$64:$BK$64)),$AD$67:$BK$67,_xlfn.XLOOKUP(_xlpm.k,UPPER(TRIM($AD$65:$BK$65)),$AD$67:$BK$67,_xlfn.XLOOKUP(_xlpm.k,UPPER(TRIM($AD$66:$BK$66)),$AD$67:$BK$67,0.001))),_xlpm.r*AB51),0)</f>
        <v>0</v>
      </c>
      <c r="I51" s="192" t="s">
        <v>3688</v>
      </c>
      <c r="J51" s="2481"/>
      <c r="K51" s="2250" t="s">
        <v>13</v>
      </c>
      <c r="L51" s="2209"/>
      <c r="M51" s="2210"/>
      <c r="N51" s="2213"/>
      <c r="O51" s="2212"/>
      <c r="P51" s="2211"/>
      <c r="Q51" s="2214"/>
      <c r="R51" s="2215"/>
      <c r="S51" s="2211"/>
      <c r="T51" s="199"/>
      <c r="U51" s="2216"/>
      <c r="V51" s="2211"/>
      <c r="W51" s="199"/>
      <c r="X51" s="2208"/>
      <c r="Y51" s="2211"/>
      <c r="Z51" s="199"/>
      <c r="AA51" s="2219"/>
      <c r="AB51" s="2211"/>
      <c r="AC51" s="199"/>
      <c r="AD51" s="2472" t="str">
        <f t="shared" si="14"/>
        <v>20 ►</v>
      </c>
      <c r="AE51" s="4806">
        <f t="shared" si="14"/>
        <v>0</v>
      </c>
      <c r="AF51" s="4807"/>
      <c r="AG51" s="4807"/>
      <c r="AH51" s="2362">
        <v>1</v>
      </c>
      <c r="AI51" s="193">
        <f t="shared" si="15"/>
        <v>0</v>
      </c>
      <c r="AJ51" s="194">
        <f t="shared" si="16"/>
        <v>0</v>
      </c>
      <c r="AK51" s="194" t="str">
        <f t="shared" si="17"/>
        <v/>
      </c>
      <c r="AL51" s="195">
        <f t="shared" si="44"/>
        <v>0</v>
      </c>
      <c r="AM51" s="2178">
        <f t="shared" si="18"/>
        <v>0</v>
      </c>
      <c r="AN51" s="2179">
        <f t="shared" si="19"/>
        <v>0</v>
      </c>
      <c r="AO51" s="2180" t="str">
        <f t="shared" si="20"/>
        <v/>
      </c>
      <c r="AP51" s="2181">
        <f t="shared" si="45"/>
        <v>0</v>
      </c>
      <c r="AQ51" s="2251">
        <f t="shared" si="21"/>
        <v>0</v>
      </c>
      <c r="AR51" s="2252">
        <f t="shared" si="22"/>
        <v>0</v>
      </c>
      <c r="AS51" s="2253" t="str">
        <f t="shared" si="23"/>
        <v/>
      </c>
      <c r="AT51" s="2254">
        <f t="shared" si="46"/>
        <v>0</v>
      </c>
      <c r="AU51" s="2260">
        <f t="shared" si="24"/>
        <v>0</v>
      </c>
      <c r="AV51" s="2261">
        <f t="shared" si="25"/>
        <v>0</v>
      </c>
      <c r="AW51" s="2262" t="str">
        <f t="shared" si="26"/>
        <v/>
      </c>
      <c r="AX51" s="2263">
        <f t="shared" si="47"/>
        <v>0</v>
      </c>
      <c r="AY51" s="2283">
        <f t="shared" si="27"/>
        <v>0</v>
      </c>
      <c r="AZ51" s="2284">
        <f t="shared" si="28"/>
        <v>0</v>
      </c>
      <c r="BA51" s="2285" t="str">
        <f t="shared" si="29"/>
        <v/>
      </c>
      <c r="BB51" s="2286">
        <f t="shared" si="37"/>
        <v>0</v>
      </c>
      <c r="BC51" s="2271">
        <f t="shared" si="38"/>
        <v>0</v>
      </c>
      <c r="BD51" s="2272">
        <f t="shared" si="30"/>
        <v>0</v>
      </c>
      <c r="BE51" s="2273" t="str">
        <f t="shared" si="31"/>
        <v/>
      </c>
      <c r="BF51" s="2274">
        <f t="shared" si="48"/>
        <v>0</v>
      </c>
      <c r="BG51" s="2451">
        <f t="shared" si="39"/>
        <v>0</v>
      </c>
      <c r="BH51" s="2153">
        <f t="shared" si="40"/>
        <v>0</v>
      </c>
      <c r="BI51" s="2154">
        <f t="shared" si="40"/>
        <v>0</v>
      </c>
      <c r="BJ51" s="2155">
        <f t="shared" si="41"/>
        <v>0</v>
      </c>
      <c r="BK51" s="2156" t="str" cm="1">
        <f t="array" aca="1" ref="BK5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1" s="2293"/>
      <c r="BM51" s="188" t="str">
        <f t="shared" si="52"/>
        <v>A</v>
      </c>
      <c r="BN51" s="2418"/>
      <c r="BO51" s="3"/>
      <c r="BP51" s="176" cm="1">
        <f t="array" ref="BP51">SUMPRODUCT(LEN(BQ51:BW51))</f>
        <v>0</v>
      </c>
      <c r="BQ51" s="177"/>
      <c r="BR51" s="178"/>
      <c r="BS51" s="178"/>
      <c r="BT51" s="178"/>
      <c r="BU51" s="178"/>
      <c r="BV51" s="178"/>
      <c r="BW51" s="179"/>
      <c r="BX51" s="3"/>
      <c r="BY51" s="2954" t="str">
        <f t="shared" si="32"/>
        <v>►</v>
      </c>
      <c r="BZ51" s="2946" t="str">
        <f t="shared" si="12"/>
        <v/>
      </c>
      <c r="CA51" s="2947" t="str">
        <f t="shared" si="42"/>
        <v/>
      </c>
      <c r="CB51" s="2957"/>
      <c r="CC51" s="2955" t="str">
        <f t="shared" si="13"/>
        <v xml:space="preserve"> ◄ ligne 51</v>
      </c>
      <c r="CD51" s="2946" t="str">
        <f t="shared" si="33"/>
        <v/>
      </c>
      <c r="CE51" s="2950" t="str">
        <f t="shared" si="34"/>
        <v/>
      </c>
      <c r="CF51" s="2951" t="str">
        <f>IF(LEN(TRIM(CK51))&gt;0,MAX(CF29:CF50)+1,"")</f>
        <v/>
      </c>
      <c r="CG51" s="2906" t="str">
        <f>IFERROR(INDEX(CK30:CK299,MATCH(ROW()-ROW(CK30)+1,CF30:CF299,0)),"")</f>
        <v/>
      </c>
      <c r="CH51" s="2944"/>
      <c r="CI51" s="2937"/>
      <c r="CJ51" s="2960"/>
      <c r="CK51" s="2961" t="str">
        <f>IF(OR(CL50="",CJ50=""),"",IF(LEN(CL50)&lt;=CJ50,CL50,IFERROR(LEFT(CL50,FIND("♦",SUBSTITUTE(LEFT(CL50,CJ50+1)," ","♦",LEN(LEFT(CL50,CJ50+1))-LEN(SUBSTITUTE(LEFT(CL50,CJ50+1)," ",""))))),LEFT(CL50,IFERROR(FIND(" ",CL50)-1,LEN(CL50))))))</f>
        <v/>
      </c>
      <c r="CL51" s="2961" t="str">
        <f t="shared" si="55"/>
        <v/>
      </c>
      <c r="CM51" s="2962" t="str">
        <f t="shared" si="54"/>
        <v>ligne 51 ►</v>
      </c>
      <c r="CN51" s="2945" t="str">
        <f>IF(CA51="","",IF(OR(CA51=0,CA51&lt;CG17),0,IF(CA51&gt;CG17,(CA51-CG17)&amp;" car. en trop",(CA51-CG17)&amp;" car.")))</f>
        <v/>
      </c>
      <c r="CO51" s="2953" t="str">
        <f>IF(CA51="","",ROUNDUP(CA51/CG17,0)&amp;" ligne(s)")</f>
        <v/>
      </c>
      <c r="CP51" s="3"/>
      <c r="CQ51" s="134"/>
      <c r="CR51" s="2394">
        <v>7</v>
      </c>
      <c r="CS51" s="320" t="s">
        <v>3842</v>
      </c>
      <c r="CT51" s="25"/>
      <c r="CU51" s="162"/>
      <c r="CV51" s="3"/>
      <c r="CW51" s="10">
        <v>1</v>
      </c>
    </row>
    <row r="52" spans="1:101" ht="21" customHeight="1">
      <c r="A52" s="3"/>
      <c r="B52" s="188" t="str">
        <f t="shared" si="43"/>
        <v>A</v>
      </c>
      <c r="C52" s="2237" cm="1">
        <f t="array" ref="C52">IFERROR(_xlfn.LET(_xlpm.k,UPPER(TRIM(N52)),_xlpm.r,_xlfn.XLOOKUP(_xlpm.k,UPPER(TRIM($AD$64:$BK$64)),$AD$67:$BK$67,_xlfn.XLOOKUP(_xlpm.k,UPPER(TRIM($AD$65:$BK$65)),$AD$67:$BK$67,_xlfn.XLOOKUP(_xlpm.k,UPPER(TRIM($AD$66:$BK$66)),$AD$67:$BK$67,0.001))),_xlpm.r*M52),0)</f>
        <v>0</v>
      </c>
      <c r="D52" s="2240" cm="1">
        <f t="array" ref="D52">IFERROR(_xlfn.LET(_xlpm.k,UPPER(TRIM(Q52)),_xlpm.r,_xlfn.XLOOKUP(_xlpm.k,UPPER(TRIM($AD$64:$BK$64)),$AD$67:$BK$67,_xlfn.XLOOKUP(_xlpm.k,UPPER(TRIM($AD$65:$BK$65)),$AD$67:$BK$67,_xlfn.XLOOKUP(_xlpm.k,UPPER(TRIM($AD$66:$BK$66)),$AD$67:$BK$67,0.001))),_xlpm.r*P52),0)</f>
        <v>0</v>
      </c>
      <c r="E52" s="2243" cm="1">
        <f t="array" ref="E52">IFERROR(_xlfn.LET(_xlpm.k,UPPER(TRIM(T52)),_xlpm.r,_xlfn.XLOOKUP(_xlpm.k,UPPER(TRIM($AD$64:$BK$64)),$AD$67:$BK$67,_xlfn.XLOOKUP(_xlpm.k,UPPER(TRIM($AD$65:$BK$65)),$AD$67:$BK$67,_xlfn.XLOOKUP(_xlpm.k,UPPER(TRIM($AD$66:$BK$66)),$AD$67:$BK$67,0.001))),_xlpm.r*S52),0)</f>
        <v>0</v>
      </c>
      <c r="F52" s="2246" cm="1">
        <f t="array" ref="F52">IFERROR(_xlfn.LET(_xlpm.k,UPPER(TRIM(W52)),_xlpm.r,_xlfn.XLOOKUP(_xlpm.k,UPPER(TRIM($AD$64:$BK$64)),$AD$67:$BK$67,_xlfn.XLOOKUP(_xlpm.k,UPPER(TRIM($AD$65:$BK$65)),$AD$67:$BK$67,_xlfn.XLOOKUP(_xlpm.k,UPPER(TRIM($AD$66:$BK$66)),$AD$67:$BK$67,0.001))),_xlpm.r*V52),0)</f>
        <v>0</v>
      </c>
      <c r="G52" s="189" cm="1">
        <f t="array" ref="G52">IFERROR(_xlfn.LET(_xlpm.k,UPPER(TRIM(Z52)),_xlpm.r,_xlfn.XLOOKUP(_xlpm.k,UPPER(TRIM($AD$64:$BK$64)),$AD$67:$BK$67,_xlfn.XLOOKUP(_xlpm.k,UPPER(TRIM($AD$65:$BK$65)),$AD$67:$BK$67,_xlfn.XLOOKUP(_xlpm.k,UPPER(TRIM($AD$66:$BK$66)),$AD$67:$BK$67,0.001))),_xlpm.r*Y52),0)</f>
        <v>0</v>
      </c>
      <c r="H52" s="190" cm="1">
        <f t="array" ref="H52">IFERROR(_xlfn.LET(_xlpm.k,UPPER(TRIM(AC52)),_xlpm.r,_xlfn.XLOOKUP(_xlpm.k,UPPER(TRIM($AD$64:$BK$64)),$AD$67:$BK$67,_xlfn.XLOOKUP(_xlpm.k,UPPER(TRIM($AD$65:$BK$65)),$AD$67:$BK$67,_xlfn.XLOOKUP(_xlpm.k,UPPER(TRIM($AD$66:$BK$66)),$AD$67:$BK$67,0.001))),_xlpm.r*AB52),0)</f>
        <v>0</v>
      </c>
      <c r="I52" s="192" t="s">
        <v>3689</v>
      </c>
      <c r="J52" s="2479"/>
      <c r="K52" s="2250" t="s">
        <v>13</v>
      </c>
      <c r="L52" s="2209"/>
      <c r="M52" s="2210"/>
      <c r="N52" s="2213"/>
      <c r="O52" s="2212"/>
      <c r="P52" s="2211"/>
      <c r="Q52" s="2214"/>
      <c r="R52" s="2215"/>
      <c r="S52" s="2211"/>
      <c r="T52" s="199"/>
      <c r="U52" s="2216"/>
      <c r="V52" s="2211"/>
      <c r="W52" s="199"/>
      <c r="X52" s="2208"/>
      <c r="Y52" s="2211"/>
      <c r="Z52" s="199"/>
      <c r="AA52" s="2219"/>
      <c r="AB52" s="2211"/>
      <c r="AC52" s="199"/>
      <c r="AD52" s="2472" t="str">
        <f t="shared" si="14"/>
        <v>21 ►</v>
      </c>
      <c r="AE52" s="4806">
        <f t="shared" si="14"/>
        <v>0</v>
      </c>
      <c r="AF52" s="4807"/>
      <c r="AG52" s="4807"/>
      <c r="AH52" s="2362">
        <v>1</v>
      </c>
      <c r="AI52" s="193">
        <f t="shared" si="15"/>
        <v>0</v>
      </c>
      <c r="AJ52" s="194">
        <f t="shared" si="16"/>
        <v>0</v>
      </c>
      <c r="AK52" s="194" t="str">
        <f t="shared" si="17"/>
        <v/>
      </c>
      <c r="AL52" s="195">
        <f t="shared" si="44"/>
        <v>0</v>
      </c>
      <c r="AM52" s="2178">
        <f t="shared" si="18"/>
        <v>0</v>
      </c>
      <c r="AN52" s="2179">
        <f t="shared" si="19"/>
        <v>0</v>
      </c>
      <c r="AO52" s="2180" t="str">
        <f t="shared" si="20"/>
        <v/>
      </c>
      <c r="AP52" s="2181">
        <f t="shared" si="45"/>
        <v>0</v>
      </c>
      <c r="AQ52" s="2251">
        <f t="shared" si="21"/>
        <v>0</v>
      </c>
      <c r="AR52" s="2252">
        <f t="shared" si="22"/>
        <v>0</v>
      </c>
      <c r="AS52" s="2253" t="str">
        <f t="shared" si="23"/>
        <v/>
      </c>
      <c r="AT52" s="2254">
        <f t="shared" si="46"/>
        <v>0</v>
      </c>
      <c r="AU52" s="2260">
        <f t="shared" si="24"/>
        <v>0</v>
      </c>
      <c r="AV52" s="2261">
        <f t="shared" si="25"/>
        <v>0</v>
      </c>
      <c r="AW52" s="2262" t="str">
        <f t="shared" si="26"/>
        <v/>
      </c>
      <c r="AX52" s="2263">
        <f t="shared" si="47"/>
        <v>0</v>
      </c>
      <c r="AY52" s="2283">
        <f t="shared" si="27"/>
        <v>0</v>
      </c>
      <c r="AZ52" s="2284">
        <f t="shared" si="28"/>
        <v>0</v>
      </c>
      <c r="BA52" s="2285" t="str">
        <f t="shared" si="29"/>
        <v/>
      </c>
      <c r="BB52" s="2286">
        <f t="shared" si="37"/>
        <v>0</v>
      </c>
      <c r="BC52" s="2271">
        <f t="shared" si="38"/>
        <v>0</v>
      </c>
      <c r="BD52" s="2272">
        <f t="shared" si="30"/>
        <v>0</v>
      </c>
      <c r="BE52" s="2273" t="str">
        <f t="shared" si="31"/>
        <v/>
      </c>
      <c r="BF52" s="2274">
        <f t="shared" si="48"/>
        <v>0</v>
      </c>
      <c r="BG52" s="2451">
        <f t="shared" si="39"/>
        <v>0</v>
      </c>
      <c r="BH52" s="2153">
        <f t="shared" si="40"/>
        <v>0</v>
      </c>
      <c r="BI52" s="2154">
        <f t="shared" si="40"/>
        <v>0</v>
      </c>
      <c r="BJ52" s="2155">
        <f t="shared" si="41"/>
        <v>0</v>
      </c>
      <c r="BK52" s="2156" t="str" cm="1">
        <f t="array" aca="1" ref="BK5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2" s="2293"/>
      <c r="BM52" s="188" t="str">
        <f t="shared" si="52"/>
        <v>A</v>
      </c>
      <c r="BN52" s="2418"/>
      <c r="BO52" s="3"/>
      <c r="BP52" s="176" cm="1">
        <f t="array" ref="BP52">SUMPRODUCT(LEN(BQ52:BW52))</f>
        <v>0</v>
      </c>
      <c r="BQ52" s="177"/>
      <c r="BR52" s="178"/>
      <c r="BS52" s="178"/>
      <c r="BT52" s="178"/>
      <c r="BU52" s="178"/>
      <c r="BV52" s="178"/>
      <c r="BW52" s="179"/>
      <c r="BX52" s="3"/>
      <c r="BY52" s="2954" t="str">
        <f t="shared" si="32"/>
        <v>►</v>
      </c>
      <c r="BZ52" s="2946" t="str">
        <f t="shared" si="12"/>
        <v/>
      </c>
      <c r="CA52" s="2947" t="str">
        <f t="shared" si="42"/>
        <v/>
      </c>
      <c r="CB52" s="2957"/>
      <c r="CC52" s="2949" t="str">
        <f t="shared" si="13"/>
        <v xml:space="preserve"> ◄ ligne 52</v>
      </c>
      <c r="CD52" s="2946" t="str">
        <f t="shared" si="33"/>
        <v/>
      </c>
      <c r="CE52" s="2950" t="str">
        <f t="shared" si="34"/>
        <v/>
      </c>
      <c r="CF52" s="2951" t="str">
        <f>IF(LEN(TRIM(CK52))&gt;0,MAX(CF29:CF51)+1,"")</f>
        <v/>
      </c>
      <c r="CG52" s="2906" t="str">
        <f>IFERROR(INDEX(CK30:CK299,MATCH(ROW()-ROW(CK30)+1,CF30:CF299,0)),"")</f>
        <v/>
      </c>
      <c r="CH52" s="2944"/>
      <c r="CI52" s="2937"/>
      <c r="CJ52" s="2963"/>
      <c r="CK52" s="2961" t="str">
        <f>IF(OR(CL51="",CJ50=""),"",IF(LEN(CL51)&lt;=CJ50,CL51,IFERROR(LEFT(CL51,FIND("♦",SUBSTITUTE(LEFT(CL51,CJ50+1)," ","♦",LEN(LEFT(CL51,CJ50+1))-LEN(SUBSTITUTE(LEFT(CL51,CJ50+1)," ",""))))),LEFT(CL51,IFERROR(FIND(" ",CL51)-1,LEN(CL51))))))</f>
        <v/>
      </c>
      <c r="CL52" s="2961" t="str">
        <f t="shared" si="55"/>
        <v/>
      </c>
      <c r="CM52" s="2962" t="str">
        <f t="shared" si="54"/>
        <v>ligne 52 ►</v>
      </c>
      <c r="CN52" s="2945" t="str">
        <f>IF(CA52="","",IF(OR(CA52=0,CA52&lt;CG17),0,IF(CA52&gt;CG17,(CA52-CG17)&amp;" car. en trop",(CA52-CG17)&amp;" car.")))</f>
        <v/>
      </c>
      <c r="CO52" s="2953" t="str">
        <f>IF(CA52="","",ROUNDUP(CA52/CG17,0)&amp;" ligne(s)")</f>
        <v/>
      </c>
      <c r="CP52" s="3"/>
      <c r="CQ52" s="134"/>
      <c r="CR52" s="2414" t="s">
        <v>3853</v>
      </c>
      <c r="CS52" s="2396"/>
      <c r="CT52" s="25"/>
      <c r="CU52" s="162"/>
      <c r="CV52" s="3"/>
      <c r="CW52" s="10">
        <v>1</v>
      </c>
    </row>
    <row r="53" spans="1:101" ht="21" customHeight="1">
      <c r="A53" s="3"/>
      <c r="B53" s="188" t="str">
        <f t="shared" si="43"/>
        <v>A</v>
      </c>
      <c r="C53" s="2237" cm="1">
        <f t="array" ref="C53">IFERROR(_xlfn.LET(_xlpm.k,UPPER(TRIM(N53)),_xlpm.r,_xlfn.XLOOKUP(_xlpm.k,UPPER(TRIM($AD$64:$BK$64)),$AD$67:$BK$67,_xlfn.XLOOKUP(_xlpm.k,UPPER(TRIM($AD$65:$BK$65)),$AD$67:$BK$67,_xlfn.XLOOKUP(_xlpm.k,UPPER(TRIM($AD$66:$BK$66)),$AD$67:$BK$67,0.001))),_xlpm.r*M53),0)</f>
        <v>0</v>
      </c>
      <c r="D53" s="2240" cm="1">
        <f t="array" ref="D53">IFERROR(_xlfn.LET(_xlpm.k,UPPER(TRIM(Q53)),_xlpm.r,_xlfn.XLOOKUP(_xlpm.k,UPPER(TRIM($AD$64:$BK$64)),$AD$67:$BK$67,_xlfn.XLOOKUP(_xlpm.k,UPPER(TRIM($AD$65:$BK$65)),$AD$67:$BK$67,_xlfn.XLOOKUP(_xlpm.k,UPPER(TRIM($AD$66:$BK$66)),$AD$67:$BK$67,0.001))),_xlpm.r*P53),0)</f>
        <v>0</v>
      </c>
      <c r="E53" s="2243" cm="1">
        <f t="array" ref="E53">IFERROR(_xlfn.LET(_xlpm.k,UPPER(TRIM(T53)),_xlpm.r,_xlfn.XLOOKUP(_xlpm.k,UPPER(TRIM($AD$64:$BK$64)),$AD$67:$BK$67,_xlfn.XLOOKUP(_xlpm.k,UPPER(TRIM($AD$65:$BK$65)),$AD$67:$BK$67,_xlfn.XLOOKUP(_xlpm.k,UPPER(TRIM($AD$66:$BK$66)),$AD$67:$BK$67,0.001))),_xlpm.r*S53),0)</f>
        <v>0</v>
      </c>
      <c r="F53" s="2246" cm="1">
        <f t="array" ref="F53">IFERROR(_xlfn.LET(_xlpm.k,UPPER(TRIM(W53)),_xlpm.r,_xlfn.XLOOKUP(_xlpm.k,UPPER(TRIM($AD$64:$BK$64)),$AD$67:$BK$67,_xlfn.XLOOKUP(_xlpm.k,UPPER(TRIM($AD$65:$BK$65)),$AD$67:$BK$67,_xlfn.XLOOKUP(_xlpm.k,UPPER(TRIM($AD$66:$BK$66)),$AD$67:$BK$67,0.001))),_xlpm.r*V53),0)</f>
        <v>0</v>
      </c>
      <c r="G53" s="189" cm="1">
        <f t="array" ref="G53">IFERROR(_xlfn.LET(_xlpm.k,UPPER(TRIM(Z53)),_xlpm.r,_xlfn.XLOOKUP(_xlpm.k,UPPER(TRIM($AD$64:$BK$64)),$AD$67:$BK$67,_xlfn.XLOOKUP(_xlpm.k,UPPER(TRIM($AD$65:$BK$65)),$AD$67:$BK$67,_xlfn.XLOOKUP(_xlpm.k,UPPER(TRIM($AD$66:$BK$66)),$AD$67:$BK$67,0.001))),_xlpm.r*Y53),0)</f>
        <v>0</v>
      </c>
      <c r="H53" s="190" cm="1">
        <f t="array" ref="H53">IFERROR(_xlfn.LET(_xlpm.k,UPPER(TRIM(AC53)),_xlpm.r,_xlfn.XLOOKUP(_xlpm.k,UPPER(TRIM($AD$64:$BK$64)),$AD$67:$BK$67,_xlfn.XLOOKUP(_xlpm.k,UPPER(TRIM($AD$65:$BK$65)),$AD$67:$BK$67,_xlfn.XLOOKUP(_xlpm.k,UPPER(TRIM($AD$66:$BK$66)),$AD$67:$BK$67,0.001))),_xlpm.r*AB53),0)</f>
        <v>0</v>
      </c>
      <c r="I53" s="192" t="s">
        <v>3690</v>
      </c>
      <c r="J53" s="2481"/>
      <c r="K53" s="2250" t="s">
        <v>13</v>
      </c>
      <c r="L53" s="2209"/>
      <c r="M53" s="2210"/>
      <c r="N53" s="2213"/>
      <c r="O53" s="2212"/>
      <c r="P53" s="2211"/>
      <c r="Q53" s="2214"/>
      <c r="R53" s="2215"/>
      <c r="S53" s="2211"/>
      <c r="T53" s="199"/>
      <c r="U53" s="2216"/>
      <c r="V53" s="2211"/>
      <c r="W53" s="199"/>
      <c r="X53" s="2208"/>
      <c r="Y53" s="2211"/>
      <c r="Z53" s="199"/>
      <c r="AA53" s="2219"/>
      <c r="AB53" s="2211"/>
      <c r="AC53" s="199"/>
      <c r="AD53" s="2472" t="str">
        <f t="shared" si="14"/>
        <v>22 ►</v>
      </c>
      <c r="AE53" s="4806">
        <f t="shared" si="14"/>
        <v>0</v>
      </c>
      <c r="AF53" s="4807"/>
      <c r="AG53" s="4807"/>
      <c r="AH53" s="2362">
        <v>1</v>
      </c>
      <c r="AI53" s="193">
        <f t="shared" si="15"/>
        <v>0</v>
      </c>
      <c r="AJ53" s="194">
        <f t="shared" si="16"/>
        <v>0</v>
      </c>
      <c r="AK53" s="194" t="str">
        <f t="shared" si="17"/>
        <v/>
      </c>
      <c r="AL53" s="195">
        <f t="shared" si="44"/>
        <v>0</v>
      </c>
      <c r="AM53" s="2178">
        <f t="shared" si="18"/>
        <v>0</v>
      </c>
      <c r="AN53" s="2179">
        <f t="shared" si="19"/>
        <v>0</v>
      </c>
      <c r="AO53" s="2180" t="str">
        <f t="shared" si="20"/>
        <v/>
      </c>
      <c r="AP53" s="2181">
        <f t="shared" si="45"/>
        <v>0</v>
      </c>
      <c r="AQ53" s="2251">
        <f t="shared" si="21"/>
        <v>0</v>
      </c>
      <c r="AR53" s="2252">
        <f t="shared" si="22"/>
        <v>0</v>
      </c>
      <c r="AS53" s="2253" t="str">
        <f t="shared" si="23"/>
        <v/>
      </c>
      <c r="AT53" s="2254">
        <f t="shared" si="46"/>
        <v>0</v>
      </c>
      <c r="AU53" s="2260">
        <f t="shared" si="24"/>
        <v>0</v>
      </c>
      <c r="AV53" s="2261">
        <f t="shared" si="25"/>
        <v>0</v>
      </c>
      <c r="AW53" s="2262" t="str">
        <f t="shared" si="26"/>
        <v/>
      </c>
      <c r="AX53" s="2263">
        <f t="shared" si="47"/>
        <v>0</v>
      </c>
      <c r="AY53" s="2283">
        <f t="shared" si="27"/>
        <v>0</v>
      </c>
      <c r="AZ53" s="2284">
        <f t="shared" si="28"/>
        <v>0</v>
      </c>
      <c r="BA53" s="2285" t="str">
        <f t="shared" si="29"/>
        <v/>
      </c>
      <c r="BB53" s="2286">
        <f t="shared" si="37"/>
        <v>0</v>
      </c>
      <c r="BC53" s="2271">
        <f t="shared" si="38"/>
        <v>0</v>
      </c>
      <c r="BD53" s="2272">
        <f t="shared" si="30"/>
        <v>0</v>
      </c>
      <c r="BE53" s="2273" t="str">
        <f t="shared" si="31"/>
        <v/>
      </c>
      <c r="BF53" s="2274">
        <f t="shared" si="48"/>
        <v>0</v>
      </c>
      <c r="BG53" s="2451">
        <f t="shared" si="39"/>
        <v>0</v>
      </c>
      <c r="BH53" s="2153">
        <f t="shared" si="40"/>
        <v>0</v>
      </c>
      <c r="BI53" s="2154">
        <f t="shared" si="40"/>
        <v>0</v>
      </c>
      <c r="BJ53" s="2155">
        <f t="shared" si="41"/>
        <v>0</v>
      </c>
      <c r="BK53" s="2156" t="str" cm="1">
        <f t="array" aca="1" ref="BK5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3" s="2293"/>
      <c r="BM53" s="188" t="str">
        <f t="shared" si="52"/>
        <v>A</v>
      </c>
      <c r="BN53" s="2418"/>
      <c r="BO53" s="3"/>
      <c r="BP53" s="176" cm="1">
        <f t="array" ref="BP53">SUMPRODUCT(LEN(BQ53:BW53))</f>
        <v>0</v>
      </c>
      <c r="BQ53" s="177"/>
      <c r="BR53" s="178"/>
      <c r="BS53" s="178"/>
      <c r="BT53" s="178"/>
      <c r="BU53" s="178"/>
      <c r="BV53" s="178"/>
      <c r="BW53" s="179"/>
      <c r="BX53" s="3"/>
      <c r="BY53" s="2954" t="str">
        <f t="shared" si="32"/>
        <v>►</v>
      </c>
      <c r="BZ53" s="2946" t="str">
        <f t="shared" si="12"/>
        <v/>
      </c>
      <c r="CA53" s="2947" t="str">
        <f t="shared" si="42"/>
        <v/>
      </c>
      <c r="CB53" s="2957"/>
      <c r="CC53" s="2955" t="str">
        <f t="shared" si="13"/>
        <v xml:space="preserve"> ◄ ligne 53</v>
      </c>
      <c r="CD53" s="2946" t="str">
        <f t="shared" si="33"/>
        <v/>
      </c>
      <c r="CE53" s="2950" t="str">
        <f t="shared" si="34"/>
        <v/>
      </c>
      <c r="CF53" s="2951" t="str">
        <f>IF(LEN(TRIM(CK53))&gt;0,MAX(CF29:CF52)+1,"")</f>
        <v/>
      </c>
      <c r="CG53" s="2906" t="str">
        <f>IFERROR(INDEX(CK30:CK299,MATCH(ROW()-ROW(CK30)+1,CF30:CF299,0)),"")</f>
        <v/>
      </c>
      <c r="CH53" s="2944"/>
      <c r="CI53" s="2937"/>
      <c r="CJ53" s="2964"/>
      <c r="CK53" s="2961" t="str">
        <f>IF(OR(CL52="",CJ50=""),"",IF(LEN(CL52)&lt;=CJ50,CL52,IFERROR(LEFT(CL52,FIND("♦",SUBSTITUTE(LEFT(CL52,CJ50+1)," ","♦",LEN(LEFT(CL52,CJ50+1))-LEN(SUBSTITUTE(LEFT(CL52,CJ50+1)," ",""))))),LEFT(CL52,IFERROR(FIND(" ",CL52)-1,LEN(CL52))))))</f>
        <v/>
      </c>
      <c r="CL53" s="2961" t="str">
        <f t="shared" si="55"/>
        <v/>
      </c>
      <c r="CM53" s="2962" t="str">
        <f t="shared" si="54"/>
        <v>ligne 53 ►</v>
      </c>
      <c r="CN53" s="2945" t="str">
        <f>IF(CA53="","",IF(OR(CA53=0,CA53&lt;CG17),0,IF(CA53&gt;CG17,(CA53-CG17)&amp;" car. en trop",(CA53-CG17)&amp;" car.")))</f>
        <v/>
      </c>
      <c r="CO53" s="2953" t="str">
        <f>IF(CA53="","",ROUNDUP(CA53/CG17,0)&amp;" ligne(s)")</f>
        <v/>
      </c>
      <c r="CP53" s="3"/>
      <c r="CQ53" s="134"/>
      <c r="CR53" s="2414" t="s">
        <v>3854</v>
      </c>
      <c r="CS53" s="25"/>
      <c r="CT53" s="25"/>
      <c r="CU53" s="162"/>
      <c r="CV53" s="3"/>
      <c r="CW53" s="10">
        <v>1</v>
      </c>
    </row>
    <row r="54" spans="1:101" ht="21" customHeight="1">
      <c r="A54" s="3"/>
      <c r="B54" s="188" t="str">
        <f t="shared" si="43"/>
        <v>A</v>
      </c>
      <c r="C54" s="2237" cm="1">
        <f t="array" ref="C54">IFERROR(_xlfn.LET(_xlpm.k,UPPER(TRIM(N54)),_xlpm.r,_xlfn.XLOOKUP(_xlpm.k,UPPER(TRIM($AD$64:$BK$64)),$AD$67:$BK$67,_xlfn.XLOOKUP(_xlpm.k,UPPER(TRIM($AD$65:$BK$65)),$AD$67:$BK$67,_xlfn.XLOOKUP(_xlpm.k,UPPER(TRIM($AD$66:$BK$66)),$AD$67:$BK$67,0.001))),_xlpm.r*M54),0)</f>
        <v>0</v>
      </c>
      <c r="D54" s="2240" cm="1">
        <f t="array" ref="D54">IFERROR(_xlfn.LET(_xlpm.k,UPPER(TRIM(Q54)),_xlpm.r,_xlfn.XLOOKUP(_xlpm.k,UPPER(TRIM($AD$64:$BK$64)),$AD$67:$BK$67,_xlfn.XLOOKUP(_xlpm.k,UPPER(TRIM($AD$65:$BK$65)),$AD$67:$BK$67,_xlfn.XLOOKUP(_xlpm.k,UPPER(TRIM($AD$66:$BK$66)),$AD$67:$BK$67,0.001))),_xlpm.r*P54),0)</f>
        <v>0</v>
      </c>
      <c r="E54" s="2243" cm="1">
        <f t="array" ref="E54">IFERROR(_xlfn.LET(_xlpm.k,UPPER(TRIM(T54)),_xlpm.r,_xlfn.XLOOKUP(_xlpm.k,UPPER(TRIM($AD$64:$BK$64)),$AD$67:$BK$67,_xlfn.XLOOKUP(_xlpm.k,UPPER(TRIM($AD$65:$BK$65)),$AD$67:$BK$67,_xlfn.XLOOKUP(_xlpm.k,UPPER(TRIM($AD$66:$BK$66)),$AD$67:$BK$67,0.001))),_xlpm.r*S54),0)</f>
        <v>0</v>
      </c>
      <c r="F54" s="2246" cm="1">
        <f t="array" ref="F54">IFERROR(_xlfn.LET(_xlpm.k,UPPER(TRIM(W54)),_xlpm.r,_xlfn.XLOOKUP(_xlpm.k,UPPER(TRIM($AD$64:$BK$64)),$AD$67:$BK$67,_xlfn.XLOOKUP(_xlpm.k,UPPER(TRIM($AD$65:$BK$65)),$AD$67:$BK$67,_xlfn.XLOOKUP(_xlpm.k,UPPER(TRIM($AD$66:$BK$66)),$AD$67:$BK$67,0.001))),_xlpm.r*V54),0)</f>
        <v>0</v>
      </c>
      <c r="G54" s="189" cm="1">
        <f t="array" ref="G54">IFERROR(_xlfn.LET(_xlpm.k,UPPER(TRIM(Z54)),_xlpm.r,_xlfn.XLOOKUP(_xlpm.k,UPPER(TRIM($AD$64:$BK$64)),$AD$67:$BK$67,_xlfn.XLOOKUP(_xlpm.k,UPPER(TRIM($AD$65:$BK$65)),$AD$67:$BK$67,_xlfn.XLOOKUP(_xlpm.k,UPPER(TRIM($AD$66:$BK$66)),$AD$67:$BK$67,0.001))),_xlpm.r*Y54),0)</f>
        <v>0</v>
      </c>
      <c r="H54" s="190" cm="1">
        <f t="array" ref="H54">IFERROR(_xlfn.LET(_xlpm.k,UPPER(TRIM(AC54)),_xlpm.r,_xlfn.XLOOKUP(_xlpm.k,UPPER(TRIM($AD$64:$BK$64)),$AD$67:$BK$67,_xlfn.XLOOKUP(_xlpm.k,UPPER(TRIM($AD$65:$BK$65)),$AD$67:$BK$67,_xlfn.XLOOKUP(_xlpm.k,UPPER(TRIM($AD$66:$BK$66)),$AD$67:$BK$67,0.001))),_xlpm.r*AB54),0)</f>
        <v>0</v>
      </c>
      <c r="I54" s="192" t="s">
        <v>3691</v>
      </c>
      <c r="J54" s="2481"/>
      <c r="K54" s="2250" t="s">
        <v>13</v>
      </c>
      <c r="L54" s="2209"/>
      <c r="M54" s="2210"/>
      <c r="N54" s="2213"/>
      <c r="O54" s="2212"/>
      <c r="P54" s="2211"/>
      <c r="Q54" s="2214"/>
      <c r="R54" s="2215"/>
      <c r="S54" s="2211"/>
      <c r="T54" s="199"/>
      <c r="U54" s="2216"/>
      <c r="V54" s="2211"/>
      <c r="W54" s="199"/>
      <c r="X54" s="2208"/>
      <c r="Y54" s="2211"/>
      <c r="Z54" s="199"/>
      <c r="AA54" s="2219"/>
      <c r="AB54" s="2211"/>
      <c r="AC54" s="199"/>
      <c r="AD54" s="2472" t="str">
        <f t="shared" si="14"/>
        <v>23 ►</v>
      </c>
      <c r="AE54" s="4806">
        <f t="shared" si="14"/>
        <v>0</v>
      </c>
      <c r="AF54" s="4807"/>
      <c r="AG54" s="4807"/>
      <c r="AH54" s="2362">
        <v>1</v>
      </c>
      <c r="AI54" s="193">
        <f t="shared" si="15"/>
        <v>0</v>
      </c>
      <c r="AJ54" s="194">
        <f t="shared" si="16"/>
        <v>0</v>
      </c>
      <c r="AK54" s="194" t="str">
        <f t="shared" si="17"/>
        <v/>
      </c>
      <c r="AL54" s="195">
        <f t="shared" si="44"/>
        <v>0</v>
      </c>
      <c r="AM54" s="2178">
        <f t="shared" si="18"/>
        <v>0</v>
      </c>
      <c r="AN54" s="2179">
        <f t="shared" si="19"/>
        <v>0</v>
      </c>
      <c r="AO54" s="2180" t="str">
        <f t="shared" si="20"/>
        <v/>
      </c>
      <c r="AP54" s="2181">
        <f t="shared" si="45"/>
        <v>0</v>
      </c>
      <c r="AQ54" s="2251">
        <f t="shared" si="21"/>
        <v>0</v>
      </c>
      <c r="AR54" s="2252">
        <f t="shared" si="22"/>
        <v>0</v>
      </c>
      <c r="AS54" s="2253" t="str">
        <f t="shared" si="23"/>
        <v/>
      </c>
      <c r="AT54" s="2254">
        <f t="shared" si="46"/>
        <v>0</v>
      </c>
      <c r="AU54" s="2260">
        <f t="shared" si="24"/>
        <v>0</v>
      </c>
      <c r="AV54" s="2261">
        <f t="shared" si="25"/>
        <v>0</v>
      </c>
      <c r="AW54" s="2262" t="str">
        <f t="shared" si="26"/>
        <v/>
      </c>
      <c r="AX54" s="2263">
        <f t="shared" si="47"/>
        <v>0</v>
      </c>
      <c r="AY54" s="2283">
        <f t="shared" si="27"/>
        <v>0</v>
      </c>
      <c r="AZ54" s="2284">
        <f t="shared" si="28"/>
        <v>0</v>
      </c>
      <c r="BA54" s="2285" t="str">
        <f t="shared" si="29"/>
        <v/>
      </c>
      <c r="BB54" s="2286">
        <f t="shared" si="37"/>
        <v>0</v>
      </c>
      <c r="BC54" s="2271">
        <f t="shared" si="38"/>
        <v>0</v>
      </c>
      <c r="BD54" s="2272">
        <f t="shared" si="30"/>
        <v>0</v>
      </c>
      <c r="BE54" s="2273" t="str">
        <f t="shared" si="31"/>
        <v/>
      </c>
      <c r="BF54" s="2274">
        <f t="shared" si="48"/>
        <v>0</v>
      </c>
      <c r="BG54" s="2451">
        <f t="shared" si="39"/>
        <v>0</v>
      </c>
      <c r="BH54" s="2153">
        <f t="shared" si="40"/>
        <v>0</v>
      </c>
      <c r="BI54" s="2154">
        <f t="shared" si="40"/>
        <v>0</v>
      </c>
      <c r="BJ54" s="2155">
        <f t="shared" si="41"/>
        <v>0</v>
      </c>
      <c r="BK54" s="2156" t="str" cm="1">
        <f t="array" aca="1" ref="BK5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4" s="2293"/>
      <c r="BM54" s="188" t="str">
        <f t="shared" si="52"/>
        <v>A</v>
      </c>
      <c r="BN54" s="301" t="s">
        <v>553</v>
      </c>
      <c r="BO54" s="3"/>
      <c r="BP54" s="176" cm="1">
        <f t="array" ref="BP54">SUMPRODUCT(LEN(BQ54:BW54))</f>
        <v>0</v>
      </c>
      <c r="BQ54" s="177"/>
      <c r="BR54" s="178"/>
      <c r="BS54" s="178"/>
      <c r="BT54" s="178"/>
      <c r="BU54" s="178"/>
      <c r="BV54" s="178"/>
      <c r="BW54" s="179"/>
      <c r="BX54" s="3"/>
      <c r="BY54" s="2954" t="str">
        <f t="shared" si="32"/>
        <v>►</v>
      </c>
      <c r="BZ54" s="2946" t="str">
        <f t="shared" si="12"/>
        <v/>
      </c>
      <c r="CA54" s="2947" t="str">
        <f t="shared" si="42"/>
        <v/>
      </c>
      <c r="CB54" s="2957"/>
      <c r="CC54" s="2949" t="str">
        <f t="shared" si="13"/>
        <v xml:space="preserve"> ◄ ligne 54</v>
      </c>
      <c r="CD54" s="2946" t="str">
        <f t="shared" si="33"/>
        <v/>
      </c>
      <c r="CE54" s="2950" t="str">
        <f t="shared" si="34"/>
        <v/>
      </c>
      <c r="CF54" s="2951" t="str">
        <f>IF(LEN(TRIM(CK54))&gt;0,MAX(CF29:CF53)+1,"")</f>
        <v/>
      </c>
      <c r="CG54" s="2906" t="str">
        <f>IFERROR(INDEX(CK30:CK299,MATCH(ROW()-ROW(CK30)+1,CF30:CF299,0)),"")</f>
        <v/>
      </c>
      <c r="CH54" s="2944"/>
      <c r="CI54" s="2937"/>
      <c r="CJ54" s="2370" t="str">
        <f>(SUBSTITUTE(SUBSTITUTE(CB34,CHAR(13)&amp;CHAR(10)," "),CHAR(10)," "))</f>
        <v/>
      </c>
      <c r="CK54" s="2907" t="str">
        <f>IF(OR(CJ55="",CJ56=""),"",IF(LEN(CJ55)&lt;=CJ56,CJ55,IFERROR(LEFT(CJ55,FIND("♦",SUBSTITUTE(LEFT(CJ55,CJ56+1)," ","♦",LEN(LEFT(CJ55,CJ56+1))-LEN(SUBSTITUTE(LEFT(CJ55,CJ56+1)," ",""))))),LEFT(CJ55,IFERROR(FIND(" ",CJ55)-1,LEN(CJ55))))))</f>
        <v/>
      </c>
      <c r="CL54" s="2908" t="str">
        <f>IF(CK54="","",TRIM(RIGHT(CJ55,LEN(CJ55)-LEN(CK54))))</f>
        <v/>
      </c>
      <c r="CM54" s="2952" t="str">
        <f>CC34</f>
        <v xml:space="preserve"> ◄ ligne 34</v>
      </c>
      <c r="CN54" s="2945" t="str">
        <f>IF(CA54="","",IF(OR(CA54=0,CA54&lt;CG17),0,IF(CA54&gt;CG17,(CA54-CG17)&amp;" car. en trop",(CA54-CG17)&amp;" car.")))</f>
        <v/>
      </c>
      <c r="CO54" s="2953" t="str">
        <f>IF(CA54="","",ROUNDUP(CA54/CG17,0)&amp;" ligne(s)")</f>
        <v/>
      </c>
      <c r="CP54" s="3"/>
      <c r="CQ54" s="134"/>
      <c r="CR54" s="25"/>
      <c r="CS54" s="25"/>
      <c r="CT54" s="25"/>
      <c r="CU54" s="162"/>
      <c r="CV54" s="3"/>
      <c r="CW54" s="10">
        <v>1</v>
      </c>
    </row>
    <row r="55" spans="1:101" ht="21.75" customHeight="1">
      <c r="A55" s="3"/>
      <c r="B55" s="188" t="str">
        <f t="shared" si="43"/>
        <v>A</v>
      </c>
      <c r="C55" s="2237" cm="1">
        <f t="array" ref="C55">IFERROR(_xlfn.LET(_xlpm.k,UPPER(TRIM(N55)),_xlpm.r,_xlfn.XLOOKUP(_xlpm.k,UPPER(TRIM($AD$64:$BK$64)),$AD$67:$BK$67,_xlfn.XLOOKUP(_xlpm.k,UPPER(TRIM($AD$65:$BK$65)),$AD$67:$BK$67,_xlfn.XLOOKUP(_xlpm.k,UPPER(TRIM($AD$66:$BK$66)),$AD$67:$BK$67,0.001))),_xlpm.r*M55),0)</f>
        <v>0</v>
      </c>
      <c r="D55" s="2240" cm="1">
        <f t="array" ref="D55">IFERROR(_xlfn.LET(_xlpm.k,UPPER(TRIM(Q55)),_xlpm.r,_xlfn.XLOOKUP(_xlpm.k,UPPER(TRIM($AD$64:$BK$64)),$AD$67:$BK$67,_xlfn.XLOOKUP(_xlpm.k,UPPER(TRIM($AD$65:$BK$65)),$AD$67:$BK$67,_xlfn.XLOOKUP(_xlpm.k,UPPER(TRIM($AD$66:$BK$66)),$AD$67:$BK$67,0.001))),_xlpm.r*P55),0)</f>
        <v>0</v>
      </c>
      <c r="E55" s="2243" cm="1">
        <f t="array" ref="E55">IFERROR(_xlfn.LET(_xlpm.k,UPPER(TRIM(T55)),_xlpm.r,_xlfn.XLOOKUP(_xlpm.k,UPPER(TRIM($AD$64:$BK$64)),$AD$67:$BK$67,_xlfn.XLOOKUP(_xlpm.k,UPPER(TRIM($AD$65:$BK$65)),$AD$67:$BK$67,_xlfn.XLOOKUP(_xlpm.k,UPPER(TRIM($AD$66:$BK$66)),$AD$67:$BK$67,0.001))),_xlpm.r*S55),0)</f>
        <v>0</v>
      </c>
      <c r="F55" s="2246" cm="1">
        <f t="array" ref="F55">IFERROR(_xlfn.LET(_xlpm.k,UPPER(TRIM(W55)),_xlpm.r,_xlfn.XLOOKUP(_xlpm.k,UPPER(TRIM($AD$64:$BK$64)),$AD$67:$BK$67,_xlfn.XLOOKUP(_xlpm.k,UPPER(TRIM($AD$65:$BK$65)),$AD$67:$BK$67,_xlfn.XLOOKUP(_xlpm.k,UPPER(TRIM($AD$66:$BK$66)),$AD$67:$BK$67,0.001))),_xlpm.r*V55),0)</f>
        <v>0</v>
      </c>
      <c r="G55" s="189" cm="1">
        <f t="array" ref="G55">IFERROR(_xlfn.LET(_xlpm.k,UPPER(TRIM(Z55)),_xlpm.r,_xlfn.XLOOKUP(_xlpm.k,UPPER(TRIM($AD$64:$BK$64)),$AD$67:$BK$67,_xlfn.XLOOKUP(_xlpm.k,UPPER(TRIM($AD$65:$BK$65)),$AD$67:$BK$67,_xlfn.XLOOKUP(_xlpm.k,UPPER(TRIM($AD$66:$BK$66)),$AD$67:$BK$67,0.001))),_xlpm.r*Y55),0)</f>
        <v>0</v>
      </c>
      <c r="H55" s="190" cm="1">
        <f t="array" ref="H55">IFERROR(_xlfn.LET(_xlpm.k,UPPER(TRIM(AC55)),_xlpm.r,_xlfn.XLOOKUP(_xlpm.k,UPPER(TRIM($AD$64:$BK$64)),$AD$67:$BK$67,_xlfn.XLOOKUP(_xlpm.k,UPPER(TRIM($AD$65:$BK$65)),$AD$67:$BK$67,_xlfn.XLOOKUP(_xlpm.k,UPPER(TRIM($AD$66:$BK$66)),$AD$67:$BK$67,0.001))),_xlpm.r*AB55),0)</f>
        <v>0</v>
      </c>
      <c r="I55" s="192" t="s">
        <v>3692</v>
      </c>
      <c r="J55" s="2481"/>
      <c r="K55" s="2250" t="s">
        <v>13</v>
      </c>
      <c r="L55" s="2209"/>
      <c r="M55" s="2210"/>
      <c r="N55" s="2213"/>
      <c r="O55" s="2212"/>
      <c r="P55" s="2211"/>
      <c r="Q55" s="2214"/>
      <c r="R55" s="2215"/>
      <c r="S55" s="2211"/>
      <c r="T55" s="199"/>
      <c r="U55" s="2216"/>
      <c r="V55" s="2211"/>
      <c r="W55" s="199"/>
      <c r="X55" s="2208"/>
      <c r="Y55" s="2211"/>
      <c r="Z55" s="199"/>
      <c r="AA55" s="2219"/>
      <c r="AB55" s="2211"/>
      <c r="AC55" s="199"/>
      <c r="AD55" s="2472" t="str">
        <f t="shared" si="14"/>
        <v>24 ►</v>
      </c>
      <c r="AE55" s="4806">
        <f t="shared" si="14"/>
        <v>0</v>
      </c>
      <c r="AF55" s="4807"/>
      <c r="AG55" s="4807"/>
      <c r="AH55" s="2362">
        <v>1</v>
      </c>
      <c r="AI55" s="193">
        <f t="shared" si="15"/>
        <v>0</v>
      </c>
      <c r="AJ55" s="194">
        <f t="shared" si="16"/>
        <v>0</v>
      </c>
      <c r="AK55" s="194" t="str">
        <f t="shared" si="17"/>
        <v/>
      </c>
      <c r="AL55" s="195">
        <f t="shared" si="44"/>
        <v>0</v>
      </c>
      <c r="AM55" s="2178">
        <f t="shared" si="18"/>
        <v>0</v>
      </c>
      <c r="AN55" s="2179">
        <f t="shared" si="19"/>
        <v>0</v>
      </c>
      <c r="AO55" s="2180" t="str">
        <f t="shared" si="20"/>
        <v/>
      </c>
      <c r="AP55" s="2181">
        <f t="shared" si="45"/>
        <v>0</v>
      </c>
      <c r="AQ55" s="2251">
        <f t="shared" si="21"/>
        <v>0</v>
      </c>
      <c r="AR55" s="2252">
        <f t="shared" si="22"/>
        <v>0</v>
      </c>
      <c r="AS55" s="2253" t="str">
        <f t="shared" si="23"/>
        <v/>
      </c>
      <c r="AT55" s="2254">
        <f t="shared" si="46"/>
        <v>0</v>
      </c>
      <c r="AU55" s="2260">
        <f t="shared" si="24"/>
        <v>0</v>
      </c>
      <c r="AV55" s="2261">
        <f t="shared" si="25"/>
        <v>0</v>
      </c>
      <c r="AW55" s="2262" t="str">
        <f t="shared" si="26"/>
        <v/>
      </c>
      <c r="AX55" s="2263">
        <f t="shared" si="47"/>
        <v>0</v>
      </c>
      <c r="AY55" s="2283">
        <f t="shared" si="27"/>
        <v>0</v>
      </c>
      <c r="AZ55" s="2284">
        <f t="shared" si="28"/>
        <v>0</v>
      </c>
      <c r="BA55" s="2285" t="str">
        <f t="shared" si="29"/>
        <v/>
      </c>
      <c r="BB55" s="2286">
        <f t="shared" si="37"/>
        <v>0</v>
      </c>
      <c r="BC55" s="2271">
        <f t="shared" si="38"/>
        <v>0</v>
      </c>
      <c r="BD55" s="2272">
        <f t="shared" si="30"/>
        <v>0</v>
      </c>
      <c r="BE55" s="2273" t="str">
        <f t="shared" si="31"/>
        <v/>
      </c>
      <c r="BF55" s="2274">
        <f t="shared" si="48"/>
        <v>0</v>
      </c>
      <c r="BG55" s="2451">
        <f t="shared" si="39"/>
        <v>0</v>
      </c>
      <c r="BH55" s="2153">
        <f t="shared" si="40"/>
        <v>0</v>
      </c>
      <c r="BI55" s="2154">
        <f t="shared" si="40"/>
        <v>0</v>
      </c>
      <c r="BJ55" s="2155">
        <f t="shared" si="41"/>
        <v>0</v>
      </c>
      <c r="BK55" s="2156" t="str" cm="1">
        <f t="array" aca="1" ref="BK5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5" s="2293"/>
      <c r="BM55" s="188" t="str">
        <f t="shared" si="52"/>
        <v>A</v>
      </c>
      <c r="BN55" s="305" t="s">
        <v>563</v>
      </c>
      <c r="BO55" s="3"/>
      <c r="BP55" s="176" cm="1">
        <f t="array" ref="BP55">SUMPRODUCT(LEN(BQ55:BW55))</f>
        <v>0</v>
      </c>
      <c r="BQ55" s="177"/>
      <c r="BR55" s="178"/>
      <c r="BS55" s="178"/>
      <c r="BT55" s="178"/>
      <c r="BU55" s="178"/>
      <c r="BV55" s="178"/>
      <c r="BW55" s="179"/>
      <c r="BX55" s="3"/>
      <c r="BY55" s="2954" t="str">
        <f t="shared" si="32"/>
        <v>►</v>
      </c>
      <c r="BZ55" s="2946" t="str">
        <f t="shared" si="12"/>
        <v/>
      </c>
      <c r="CA55" s="2947" t="str">
        <f t="shared" si="42"/>
        <v/>
      </c>
      <c r="CB55" s="2957"/>
      <c r="CC55" s="2955" t="str">
        <f t="shared" si="13"/>
        <v xml:space="preserve"> ◄ ligne 55</v>
      </c>
      <c r="CD55" s="2946" t="str">
        <f t="shared" si="33"/>
        <v/>
      </c>
      <c r="CE55" s="2950" t="str">
        <f t="shared" si="34"/>
        <v/>
      </c>
      <c r="CF55" s="2951" t="str">
        <f>IF(LEN(TRIM(CK55))&gt;0,MAX(CF29:CF54)+1,"")</f>
        <v/>
      </c>
      <c r="CG55" s="2906" t="str">
        <f>IFERROR(INDEX(CK30:CK299,MATCH(ROW()-ROW(CK30)+1,CF30:CF299,0)),"")</f>
        <v/>
      </c>
      <c r="CH55" s="2944"/>
      <c r="CI55" s="2937"/>
      <c r="CJ55" s="2907" t="str">
        <f>TRIM(SUBSTITUTE(SUBSTITUTE(SUBSTITUTE(SUBSTITUTE(IF(OR(LEFT(CJ54,1)="-",LEFT(CJ54,1)="="),MID(CJ54,2,9999),CJ54),CHAR(160)," "),","," "),";"," "),"."," "))</f>
        <v/>
      </c>
      <c r="CK55" s="2908" t="str">
        <f>IF(OR(CL54="",CJ56=""),"",IF(LEN(CL54)&lt;=CJ56,CL54,IFERROR(LEFT(CL54,FIND("♦",SUBSTITUTE(LEFT(CL54,CJ56+1)," ","♦",LEN(LEFT(CL54,CJ56+1))-LEN(SUBSTITUTE(LEFT(CL54,CJ56+1)," ",""))))),LEFT(CL54,IFERROR(FIND(" ",CL54)-1,LEN(CL54))))))</f>
        <v/>
      </c>
      <c r="CL55" s="2908" t="str">
        <f>IF(CK55="","",TRIM(RIGHT(CL54,LEN(CL54)-LEN(CK55))))</f>
        <v/>
      </c>
      <c r="CM55" s="2956" t="str">
        <f t="shared" ref="CM55:CM59" si="56">"ligne "&amp;ROW()&amp;" ►"</f>
        <v>ligne 55 ►</v>
      </c>
      <c r="CN55" s="2945" t="str">
        <f>IF(CA55="","",IF(OR(CA55=0,CA55&lt;CG17),0,IF(CA55&gt;CG17,(CA55-CG17)&amp;" car. en trop",(CA55-CG17)&amp;" car.")))</f>
        <v/>
      </c>
      <c r="CO55" s="2953" t="str">
        <f>IF(CA55="","",ROUNDUP(CA55/CG17,0)&amp;" ligne(s)")</f>
        <v/>
      </c>
      <c r="CP55" s="3"/>
      <c r="CQ55" s="134"/>
      <c r="CR55" s="157" t="s">
        <v>3855</v>
      </c>
      <c r="CS55" s="25"/>
      <c r="CT55" s="25"/>
      <c r="CU55" s="162"/>
      <c r="CV55" s="3"/>
      <c r="CW55" s="10">
        <v>1</v>
      </c>
    </row>
    <row r="56" spans="1:101" ht="21.75" customHeight="1">
      <c r="A56" s="3"/>
      <c r="B56" s="188" t="str">
        <f t="shared" si="43"/>
        <v>A</v>
      </c>
      <c r="C56" s="2237" cm="1">
        <f t="array" ref="C56">IFERROR(_xlfn.LET(_xlpm.k,UPPER(TRIM(N56)),_xlpm.r,_xlfn.XLOOKUP(_xlpm.k,UPPER(TRIM($AD$64:$BK$64)),$AD$67:$BK$67,_xlfn.XLOOKUP(_xlpm.k,UPPER(TRIM($AD$65:$BK$65)),$AD$67:$BK$67,_xlfn.XLOOKUP(_xlpm.k,UPPER(TRIM($AD$66:$BK$66)),$AD$67:$BK$67,0.001))),_xlpm.r*M56),0)</f>
        <v>0</v>
      </c>
      <c r="D56" s="2240" cm="1">
        <f t="array" ref="D56">IFERROR(_xlfn.LET(_xlpm.k,UPPER(TRIM(Q56)),_xlpm.r,_xlfn.XLOOKUP(_xlpm.k,UPPER(TRIM($AD$64:$BK$64)),$AD$67:$BK$67,_xlfn.XLOOKUP(_xlpm.k,UPPER(TRIM($AD$65:$BK$65)),$AD$67:$BK$67,_xlfn.XLOOKUP(_xlpm.k,UPPER(TRIM($AD$66:$BK$66)),$AD$67:$BK$67,0.001))),_xlpm.r*P56),0)</f>
        <v>0</v>
      </c>
      <c r="E56" s="2243" cm="1">
        <f t="array" ref="E56">IFERROR(_xlfn.LET(_xlpm.k,UPPER(TRIM(T56)),_xlpm.r,_xlfn.XLOOKUP(_xlpm.k,UPPER(TRIM($AD$64:$BK$64)),$AD$67:$BK$67,_xlfn.XLOOKUP(_xlpm.k,UPPER(TRIM($AD$65:$BK$65)),$AD$67:$BK$67,_xlfn.XLOOKUP(_xlpm.k,UPPER(TRIM($AD$66:$BK$66)),$AD$67:$BK$67,0.001))),_xlpm.r*S56),0)</f>
        <v>0</v>
      </c>
      <c r="F56" s="2246" cm="1">
        <f t="array" ref="F56">IFERROR(_xlfn.LET(_xlpm.k,UPPER(TRIM(W56)),_xlpm.r,_xlfn.XLOOKUP(_xlpm.k,UPPER(TRIM($AD$64:$BK$64)),$AD$67:$BK$67,_xlfn.XLOOKUP(_xlpm.k,UPPER(TRIM($AD$65:$BK$65)),$AD$67:$BK$67,_xlfn.XLOOKUP(_xlpm.k,UPPER(TRIM($AD$66:$BK$66)),$AD$67:$BK$67,0.001))),_xlpm.r*V56),0)</f>
        <v>0</v>
      </c>
      <c r="G56" s="189" cm="1">
        <f t="array" ref="G56">IFERROR(_xlfn.LET(_xlpm.k,UPPER(TRIM(Z56)),_xlpm.r,_xlfn.XLOOKUP(_xlpm.k,UPPER(TRIM($AD$64:$BK$64)),$AD$67:$BK$67,_xlfn.XLOOKUP(_xlpm.k,UPPER(TRIM($AD$65:$BK$65)),$AD$67:$BK$67,_xlfn.XLOOKUP(_xlpm.k,UPPER(TRIM($AD$66:$BK$66)),$AD$67:$BK$67,0.001))),_xlpm.r*Y56),0)</f>
        <v>0</v>
      </c>
      <c r="H56" s="190" cm="1">
        <f t="array" ref="H56">IFERROR(_xlfn.LET(_xlpm.k,UPPER(TRIM(AC56)),_xlpm.r,_xlfn.XLOOKUP(_xlpm.k,UPPER(TRIM($AD$64:$BK$64)),$AD$67:$BK$67,_xlfn.XLOOKUP(_xlpm.k,UPPER(TRIM($AD$65:$BK$65)),$AD$67:$BK$67,_xlfn.XLOOKUP(_xlpm.k,UPPER(TRIM($AD$66:$BK$66)),$AD$67:$BK$67,0.001))),_xlpm.r*AB56),0)</f>
        <v>0</v>
      </c>
      <c r="I56" s="192" t="s">
        <v>3693</v>
      </c>
      <c r="J56" s="2481"/>
      <c r="K56" s="2250" t="s">
        <v>13</v>
      </c>
      <c r="L56" s="2209"/>
      <c r="M56" s="2210"/>
      <c r="N56" s="2213"/>
      <c r="O56" s="2212"/>
      <c r="P56" s="2211"/>
      <c r="Q56" s="2214"/>
      <c r="R56" s="2215"/>
      <c r="S56" s="2211"/>
      <c r="T56" s="199"/>
      <c r="U56" s="2216"/>
      <c r="V56" s="2211"/>
      <c r="W56" s="199"/>
      <c r="X56" s="2208"/>
      <c r="Y56" s="2211"/>
      <c r="Z56" s="199"/>
      <c r="AA56" s="2219"/>
      <c r="AB56" s="2211"/>
      <c r="AC56" s="199"/>
      <c r="AD56" s="2472" t="str">
        <f t="shared" si="14"/>
        <v>25 ►</v>
      </c>
      <c r="AE56" s="4806">
        <f t="shared" si="14"/>
        <v>0</v>
      </c>
      <c r="AF56" s="4807"/>
      <c r="AG56" s="4807"/>
      <c r="AH56" s="2362">
        <v>1</v>
      </c>
      <c r="AI56" s="193">
        <f t="shared" si="15"/>
        <v>0</v>
      </c>
      <c r="AJ56" s="194">
        <f t="shared" si="16"/>
        <v>0</v>
      </c>
      <c r="AK56" s="194" t="str">
        <f t="shared" si="17"/>
        <v/>
      </c>
      <c r="AL56" s="195">
        <f t="shared" si="44"/>
        <v>0</v>
      </c>
      <c r="AM56" s="2178">
        <f t="shared" si="18"/>
        <v>0</v>
      </c>
      <c r="AN56" s="2179">
        <f t="shared" si="19"/>
        <v>0</v>
      </c>
      <c r="AO56" s="2180" t="str">
        <f t="shared" si="20"/>
        <v/>
      </c>
      <c r="AP56" s="2181">
        <f t="shared" si="45"/>
        <v>0</v>
      </c>
      <c r="AQ56" s="2251">
        <f t="shared" si="21"/>
        <v>0</v>
      </c>
      <c r="AR56" s="2252">
        <f t="shared" si="22"/>
        <v>0</v>
      </c>
      <c r="AS56" s="2253" t="str">
        <f t="shared" si="23"/>
        <v/>
      </c>
      <c r="AT56" s="2254">
        <f t="shared" si="46"/>
        <v>0</v>
      </c>
      <c r="AU56" s="2260">
        <f t="shared" si="24"/>
        <v>0</v>
      </c>
      <c r="AV56" s="2261">
        <f t="shared" si="25"/>
        <v>0</v>
      </c>
      <c r="AW56" s="2262" t="str">
        <f t="shared" si="26"/>
        <v/>
      </c>
      <c r="AX56" s="2263">
        <f t="shared" si="47"/>
        <v>0</v>
      </c>
      <c r="AY56" s="2283">
        <f t="shared" si="27"/>
        <v>0</v>
      </c>
      <c r="AZ56" s="2284">
        <f t="shared" si="28"/>
        <v>0</v>
      </c>
      <c r="BA56" s="2285" t="str">
        <f t="shared" si="29"/>
        <v/>
      </c>
      <c r="BB56" s="2286">
        <f t="shared" si="37"/>
        <v>0</v>
      </c>
      <c r="BC56" s="2271">
        <f t="shared" si="38"/>
        <v>0</v>
      </c>
      <c r="BD56" s="2272">
        <f t="shared" si="30"/>
        <v>0</v>
      </c>
      <c r="BE56" s="2273" t="str">
        <f t="shared" si="31"/>
        <v/>
      </c>
      <c r="BF56" s="2274">
        <f t="shared" si="48"/>
        <v>0</v>
      </c>
      <c r="BG56" s="2451">
        <f t="shared" si="39"/>
        <v>0</v>
      </c>
      <c r="BH56" s="2153">
        <f t="shared" si="40"/>
        <v>0</v>
      </c>
      <c r="BI56" s="2154">
        <f t="shared" si="40"/>
        <v>0</v>
      </c>
      <c r="BJ56" s="2155">
        <f t="shared" si="41"/>
        <v>0</v>
      </c>
      <c r="BK56" s="2156" t="str" cm="1">
        <f t="array" aca="1" ref="BK5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6" s="2293"/>
      <c r="BM56" s="188" t="str">
        <f t="shared" si="52"/>
        <v>A</v>
      </c>
      <c r="BN56" s="301" t="s">
        <v>571</v>
      </c>
      <c r="BO56" s="3"/>
      <c r="BP56" s="176" cm="1">
        <f t="array" ref="BP56">SUMPRODUCT(LEN(BQ56:BW56))</f>
        <v>0</v>
      </c>
      <c r="BQ56" s="177"/>
      <c r="BR56" s="178"/>
      <c r="BS56" s="178"/>
      <c r="BT56" s="178"/>
      <c r="BU56" s="178"/>
      <c r="BV56" s="178"/>
      <c r="BW56" s="179"/>
      <c r="BX56" s="3"/>
      <c r="BY56" s="2954" t="str">
        <f t="shared" si="32"/>
        <v>►</v>
      </c>
      <c r="BZ56" s="2946" t="str">
        <f t="shared" si="12"/>
        <v/>
      </c>
      <c r="CA56" s="2947" t="str">
        <f t="shared" si="42"/>
        <v/>
      </c>
      <c r="CB56" s="2957"/>
      <c r="CC56" s="2949" t="str">
        <f t="shared" si="13"/>
        <v xml:space="preserve"> ◄ ligne 56</v>
      </c>
      <c r="CD56" s="2946" t="str">
        <f t="shared" si="33"/>
        <v/>
      </c>
      <c r="CE56" s="2950" t="str">
        <f t="shared" si="34"/>
        <v/>
      </c>
      <c r="CF56" s="2951" t="str">
        <f>IF(LEN(TRIM(CK56))&gt;0,MAX(CF29:CF55)+1,"")</f>
        <v/>
      </c>
      <c r="CG56" s="2906" t="str">
        <f>IFERROR(INDEX(CK30:CK299,MATCH(ROW()-ROW(CK30)+1,CF30:CF299,0)),"")</f>
        <v/>
      </c>
      <c r="CH56" s="2944"/>
      <c r="CI56" s="2937"/>
      <c r="CJ56" s="2909">
        <f>CG17</f>
        <v>100</v>
      </c>
      <c r="CK56" s="2908" t="str">
        <f>IF(OR(CL55="",CJ56=""),"",IF(LEN(CL55)&lt;=CJ56,CL55,IFERROR(LEFT(CL55,FIND("♦",SUBSTITUTE(LEFT(CL55,CJ56+1)," ","♦",LEN(LEFT(CL55,CJ56+1))-LEN(SUBSTITUTE(LEFT(CL55,CJ56+1)," ",""))))),LEFT(CL55,IFERROR(FIND(" ",CL55)-1,LEN(CL55))))))</f>
        <v/>
      </c>
      <c r="CL56" s="2908" t="str">
        <f t="shared" ref="CL56:CL59" si="57">IF(CK56="","",TRIM(RIGHT(CL55,LEN(CL55)-LEN(CK56))))</f>
        <v/>
      </c>
      <c r="CM56" s="2956" t="str">
        <f t="shared" si="56"/>
        <v>ligne 56 ►</v>
      </c>
      <c r="CN56" s="2945" t="str">
        <f>IF(CA56="","",IF(OR(CA56=0,CA56&lt;CG17),0,IF(CA56&gt;CG17,(CA56-CG17)&amp;" car. en trop",(CA56-CG17)&amp;" car.")))</f>
        <v/>
      </c>
      <c r="CO56" s="2953" t="str">
        <f>IF(CA56="","",ROUNDUP(CA56/CG17,0)&amp;" ligne(s)")</f>
        <v/>
      </c>
      <c r="CP56" s="3"/>
      <c r="CQ56" s="134"/>
      <c r="CR56" s="25" t="s">
        <v>3871</v>
      </c>
      <c r="CS56" s="25"/>
      <c r="CT56" s="25"/>
      <c r="CU56" s="162"/>
      <c r="CV56" s="3"/>
      <c r="CW56" s="10">
        <v>1</v>
      </c>
    </row>
    <row r="57" spans="1:101" ht="21.75" customHeight="1">
      <c r="A57" s="3"/>
      <c r="B57" s="188" t="str">
        <f t="shared" si="43"/>
        <v>A</v>
      </c>
      <c r="C57" s="2237" cm="1">
        <f t="array" ref="C57">IFERROR(_xlfn.LET(_xlpm.k,UPPER(TRIM(N57)),_xlpm.r,_xlfn.XLOOKUP(_xlpm.k,UPPER(TRIM($AD$64:$BK$64)),$AD$67:$BK$67,_xlfn.XLOOKUP(_xlpm.k,UPPER(TRIM($AD$65:$BK$65)),$AD$67:$BK$67,_xlfn.XLOOKUP(_xlpm.k,UPPER(TRIM($AD$66:$BK$66)),$AD$67:$BK$67,0.001))),_xlpm.r*M57),0)</f>
        <v>0</v>
      </c>
      <c r="D57" s="2240" cm="1">
        <f t="array" ref="D57">IFERROR(_xlfn.LET(_xlpm.k,UPPER(TRIM(Q57)),_xlpm.r,_xlfn.XLOOKUP(_xlpm.k,UPPER(TRIM($AD$64:$BK$64)),$AD$67:$BK$67,_xlfn.XLOOKUP(_xlpm.k,UPPER(TRIM($AD$65:$BK$65)),$AD$67:$BK$67,_xlfn.XLOOKUP(_xlpm.k,UPPER(TRIM($AD$66:$BK$66)),$AD$67:$BK$67,0.001))),_xlpm.r*P57),0)</f>
        <v>0</v>
      </c>
      <c r="E57" s="2243" cm="1">
        <f t="array" ref="E57">IFERROR(_xlfn.LET(_xlpm.k,UPPER(TRIM(T57)),_xlpm.r,_xlfn.XLOOKUP(_xlpm.k,UPPER(TRIM($AD$64:$BK$64)),$AD$67:$BK$67,_xlfn.XLOOKUP(_xlpm.k,UPPER(TRIM($AD$65:$BK$65)),$AD$67:$BK$67,_xlfn.XLOOKUP(_xlpm.k,UPPER(TRIM($AD$66:$BK$66)),$AD$67:$BK$67,0.001))),_xlpm.r*S57),0)</f>
        <v>0</v>
      </c>
      <c r="F57" s="2246" cm="1">
        <f t="array" ref="F57">IFERROR(_xlfn.LET(_xlpm.k,UPPER(TRIM(W57)),_xlpm.r,_xlfn.XLOOKUP(_xlpm.k,UPPER(TRIM($AD$64:$BK$64)),$AD$67:$BK$67,_xlfn.XLOOKUP(_xlpm.k,UPPER(TRIM($AD$65:$BK$65)),$AD$67:$BK$67,_xlfn.XLOOKUP(_xlpm.k,UPPER(TRIM($AD$66:$BK$66)),$AD$67:$BK$67,0.001))),_xlpm.r*V57),0)</f>
        <v>0</v>
      </c>
      <c r="G57" s="189" cm="1">
        <f t="array" ref="G57">IFERROR(_xlfn.LET(_xlpm.k,UPPER(TRIM(Z57)),_xlpm.r,_xlfn.XLOOKUP(_xlpm.k,UPPER(TRIM($AD$64:$BK$64)),$AD$67:$BK$67,_xlfn.XLOOKUP(_xlpm.k,UPPER(TRIM($AD$65:$BK$65)),$AD$67:$BK$67,_xlfn.XLOOKUP(_xlpm.k,UPPER(TRIM($AD$66:$BK$66)),$AD$67:$BK$67,0.001))),_xlpm.r*Y57),0)</f>
        <v>0</v>
      </c>
      <c r="H57" s="190" cm="1">
        <f t="array" ref="H57">IFERROR(_xlfn.LET(_xlpm.k,UPPER(TRIM(AC57)),_xlpm.r,_xlfn.XLOOKUP(_xlpm.k,UPPER(TRIM($AD$64:$BK$64)),$AD$67:$BK$67,_xlfn.XLOOKUP(_xlpm.k,UPPER(TRIM($AD$65:$BK$65)),$AD$67:$BK$67,_xlfn.XLOOKUP(_xlpm.k,UPPER(TRIM($AD$66:$BK$66)),$AD$67:$BK$67,0.001))),_xlpm.r*AB57),0)</f>
        <v>0</v>
      </c>
      <c r="I57" s="192" t="s">
        <v>3694</v>
      </c>
      <c r="J57" s="2481"/>
      <c r="K57" s="2250" t="s">
        <v>13</v>
      </c>
      <c r="L57" s="2209"/>
      <c r="M57" s="2210"/>
      <c r="N57" s="2213"/>
      <c r="O57" s="2212"/>
      <c r="P57" s="2211"/>
      <c r="Q57" s="2214"/>
      <c r="R57" s="2215"/>
      <c r="S57" s="2211"/>
      <c r="T57" s="199"/>
      <c r="U57" s="2216"/>
      <c r="V57" s="2211"/>
      <c r="W57" s="199"/>
      <c r="X57" s="2208"/>
      <c r="Y57" s="2211"/>
      <c r="Z57" s="199"/>
      <c r="AA57" s="2219"/>
      <c r="AB57" s="2211"/>
      <c r="AC57" s="199"/>
      <c r="AD57" s="2472" t="str">
        <f t="shared" si="14"/>
        <v>26 ►</v>
      </c>
      <c r="AE57" s="4806">
        <f t="shared" si="14"/>
        <v>0</v>
      </c>
      <c r="AF57" s="4807"/>
      <c r="AG57" s="4807"/>
      <c r="AH57" s="2362">
        <v>1</v>
      </c>
      <c r="AI57" s="193">
        <f t="shared" si="15"/>
        <v>0</v>
      </c>
      <c r="AJ57" s="194">
        <f t="shared" si="16"/>
        <v>0</v>
      </c>
      <c r="AK57" s="194" t="str">
        <f t="shared" si="17"/>
        <v/>
      </c>
      <c r="AL57" s="195">
        <f t="shared" si="44"/>
        <v>0</v>
      </c>
      <c r="AM57" s="2178">
        <f t="shared" si="18"/>
        <v>0</v>
      </c>
      <c r="AN57" s="2179">
        <f t="shared" si="19"/>
        <v>0</v>
      </c>
      <c r="AO57" s="2180" t="str">
        <f t="shared" si="20"/>
        <v/>
      </c>
      <c r="AP57" s="2181">
        <f t="shared" si="45"/>
        <v>0</v>
      </c>
      <c r="AQ57" s="2251">
        <f t="shared" si="21"/>
        <v>0</v>
      </c>
      <c r="AR57" s="2252">
        <f t="shared" si="22"/>
        <v>0</v>
      </c>
      <c r="AS57" s="2253" t="str">
        <f t="shared" si="23"/>
        <v/>
      </c>
      <c r="AT57" s="2254">
        <f t="shared" si="46"/>
        <v>0</v>
      </c>
      <c r="AU57" s="2260">
        <f t="shared" si="24"/>
        <v>0</v>
      </c>
      <c r="AV57" s="2261">
        <f t="shared" si="25"/>
        <v>0</v>
      </c>
      <c r="AW57" s="2262" t="str">
        <f t="shared" si="26"/>
        <v/>
      </c>
      <c r="AX57" s="2263">
        <f t="shared" si="47"/>
        <v>0</v>
      </c>
      <c r="AY57" s="2283">
        <f t="shared" si="27"/>
        <v>0</v>
      </c>
      <c r="AZ57" s="2284">
        <f t="shared" si="28"/>
        <v>0</v>
      </c>
      <c r="BA57" s="2285" t="str">
        <f t="shared" si="29"/>
        <v/>
      </c>
      <c r="BB57" s="2286">
        <f t="shared" si="37"/>
        <v>0</v>
      </c>
      <c r="BC57" s="2271">
        <f t="shared" si="38"/>
        <v>0</v>
      </c>
      <c r="BD57" s="2272">
        <f t="shared" si="30"/>
        <v>0</v>
      </c>
      <c r="BE57" s="2273" t="str">
        <f t="shared" si="31"/>
        <v/>
      </c>
      <c r="BF57" s="2274">
        <f t="shared" si="48"/>
        <v>0</v>
      </c>
      <c r="BG57" s="2451">
        <f t="shared" si="39"/>
        <v>0</v>
      </c>
      <c r="BH57" s="2153">
        <f t="shared" si="40"/>
        <v>0</v>
      </c>
      <c r="BI57" s="2154">
        <f t="shared" si="40"/>
        <v>0</v>
      </c>
      <c r="BJ57" s="2155">
        <f t="shared" si="41"/>
        <v>0</v>
      </c>
      <c r="BK57" s="2156" t="str" cm="1">
        <f t="array" aca="1" ref="BK5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7" s="2293"/>
      <c r="BM57" s="188" t="str">
        <f t="shared" si="52"/>
        <v>A</v>
      </c>
      <c r="BN57" s="305" t="s">
        <v>590</v>
      </c>
      <c r="BO57" s="3"/>
      <c r="BP57" s="176" cm="1">
        <f t="array" ref="BP57">SUMPRODUCT(LEN(BQ57:BW57))</f>
        <v>0</v>
      </c>
      <c r="BQ57" s="177"/>
      <c r="BR57" s="178"/>
      <c r="BS57" s="178"/>
      <c r="BT57" s="178"/>
      <c r="BU57" s="178"/>
      <c r="BV57" s="178"/>
      <c r="BW57" s="179"/>
      <c r="BX57" s="3"/>
      <c r="BY57" s="2954" t="str">
        <f t="shared" si="32"/>
        <v>►</v>
      </c>
      <c r="BZ57" s="2946" t="str">
        <f t="shared" si="12"/>
        <v/>
      </c>
      <c r="CA57" s="2947" t="str">
        <f t="shared" si="42"/>
        <v/>
      </c>
      <c r="CB57" s="2957"/>
      <c r="CC57" s="2955" t="str">
        <f t="shared" si="13"/>
        <v xml:space="preserve"> ◄ ligne 57</v>
      </c>
      <c r="CD57" s="2946" t="str">
        <f t="shared" si="33"/>
        <v/>
      </c>
      <c r="CE57" s="2950" t="str">
        <f t="shared" si="34"/>
        <v/>
      </c>
      <c r="CF57" s="2951" t="str">
        <f>IF(LEN(TRIM(CK57))&gt;0,MAX(CF29:CF56)+1,"")</f>
        <v/>
      </c>
      <c r="CG57" s="2906" t="str">
        <f>IFERROR(INDEX(CK30:CK299,MATCH(ROW()-ROW(CK30)+1,CF30:CF299,0)),"")</f>
        <v/>
      </c>
      <c r="CH57" s="2944"/>
      <c r="CI57" s="2937"/>
      <c r="CJ57" s="2907"/>
      <c r="CK57" s="2908" t="str">
        <f>IF(OR(CL56="",CJ56=""),"",IF(LEN(CL56)&lt;=CJ56,CL56,IFERROR(LEFT(CL56,FIND("♦",SUBSTITUTE(LEFT(CL56,CJ56+1)," ","♦",LEN(LEFT(CL56,CJ56+1))-LEN(SUBSTITUTE(LEFT(CL56,CJ56+1)," ",""))))),LEFT(CL56,IFERROR(FIND(" ",CL56)-1,LEN(CL56))))))</f>
        <v/>
      </c>
      <c r="CL57" s="2908" t="str">
        <f t="shared" si="57"/>
        <v/>
      </c>
      <c r="CM57" s="2956" t="str">
        <f t="shared" si="56"/>
        <v>ligne 57 ►</v>
      </c>
      <c r="CN57" s="2945" t="str">
        <f>IF(CA57="","",IF(OR(CA57=0,CA57&lt;CG17),0,IF(CA57&gt;CG17,(CA57-CG17)&amp;" car. en trop",(CA57-CG17)&amp;" car.")))</f>
        <v/>
      </c>
      <c r="CO57" s="2953" t="str">
        <f>IF(CA57="","",ROUNDUP(CA57/CG17,0)&amp;" ligne(s)")</f>
        <v/>
      </c>
      <c r="CP57" s="3"/>
      <c r="CQ57" s="134"/>
      <c r="CR57" s="25" t="s">
        <v>3870</v>
      </c>
      <c r="CS57" s="25"/>
      <c r="CT57" s="25"/>
      <c r="CU57" s="162"/>
      <c r="CV57" s="3"/>
      <c r="CW57" s="10">
        <v>1</v>
      </c>
    </row>
    <row r="58" spans="1:101" ht="21.75" customHeight="1">
      <c r="A58" s="3"/>
      <c r="B58" s="188" t="str">
        <f t="shared" si="43"/>
        <v>A</v>
      </c>
      <c r="C58" s="2237" cm="1">
        <f t="array" ref="C58">IFERROR(_xlfn.LET(_xlpm.k,UPPER(TRIM(N58)),_xlpm.r,_xlfn.XLOOKUP(_xlpm.k,UPPER(TRIM($AD$64:$BK$64)),$AD$67:$BK$67,_xlfn.XLOOKUP(_xlpm.k,UPPER(TRIM($AD$65:$BK$65)),$AD$67:$BK$67,_xlfn.XLOOKUP(_xlpm.k,UPPER(TRIM($AD$66:$BK$66)),$AD$67:$BK$67,0.001))),_xlpm.r*M58),0)</f>
        <v>0</v>
      </c>
      <c r="D58" s="2240" cm="1">
        <f t="array" ref="D58">IFERROR(_xlfn.LET(_xlpm.k,UPPER(TRIM(Q58)),_xlpm.r,_xlfn.XLOOKUP(_xlpm.k,UPPER(TRIM($AD$64:$BK$64)),$AD$67:$BK$67,_xlfn.XLOOKUP(_xlpm.k,UPPER(TRIM($AD$65:$BK$65)),$AD$67:$BK$67,_xlfn.XLOOKUP(_xlpm.k,UPPER(TRIM($AD$66:$BK$66)),$AD$67:$BK$67,0.001))),_xlpm.r*P58),0)</f>
        <v>0</v>
      </c>
      <c r="E58" s="2243" cm="1">
        <f t="array" ref="E58">IFERROR(_xlfn.LET(_xlpm.k,UPPER(TRIM(T58)),_xlpm.r,_xlfn.XLOOKUP(_xlpm.k,UPPER(TRIM($AD$64:$BK$64)),$AD$67:$BK$67,_xlfn.XLOOKUP(_xlpm.k,UPPER(TRIM($AD$65:$BK$65)),$AD$67:$BK$67,_xlfn.XLOOKUP(_xlpm.k,UPPER(TRIM($AD$66:$BK$66)),$AD$67:$BK$67,0.001))),_xlpm.r*S58),0)</f>
        <v>0</v>
      </c>
      <c r="F58" s="2246" cm="1">
        <f t="array" ref="F58">IFERROR(_xlfn.LET(_xlpm.k,UPPER(TRIM(W58)),_xlpm.r,_xlfn.XLOOKUP(_xlpm.k,UPPER(TRIM($AD$64:$BK$64)),$AD$67:$BK$67,_xlfn.XLOOKUP(_xlpm.k,UPPER(TRIM($AD$65:$BK$65)),$AD$67:$BK$67,_xlfn.XLOOKUP(_xlpm.k,UPPER(TRIM($AD$66:$BK$66)),$AD$67:$BK$67,0.001))),_xlpm.r*V58),0)</f>
        <v>0</v>
      </c>
      <c r="G58" s="189" cm="1">
        <f t="array" ref="G58">IFERROR(_xlfn.LET(_xlpm.k,UPPER(TRIM(Z58)),_xlpm.r,_xlfn.XLOOKUP(_xlpm.k,UPPER(TRIM($AD$64:$BK$64)),$AD$67:$BK$67,_xlfn.XLOOKUP(_xlpm.k,UPPER(TRIM($AD$65:$BK$65)),$AD$67:$BK$67,_xlfn.XLOOKUP(_xlpm.k,UPPER(TRIM($AD$66:$BK$66)),$AD$67:$BK$67,0.001))),_xlpm.r*Y58),0)</f>
        <v>0</v>
      </c>
      <c r="H58" s="190" cm="1">
        <f t="array" ref="H58">IFERROR(_xlfn.LET(_xlpm.k,UPPER(TRIM(AC58)),_xlpm.r,_xlfn.XLOOKUP(_xlpm.k,UPPER(TRIM($AD$64:$BK$64)),$AD$67:$BK$67,_xlfn.XLOOKUP(_xlpm.k,UPPER(TRIM($AD$65:$BK$65)),$AD$67:$BK$67,_xlfn.XLOOKUP(_xlpm.k,UPPER(TRIM($AD$66:$BK$66)),$AD$67:$BK$67,0.001))),_xlpm.r*AB58),0)</f>
        <v>0</v>
      </c>
      <c r="I58" s="192" t="s">
        <v>3695</v>
      </c>
      <c r="J58" s="2481"/>
      <c r="K58" s="2250" t="s">
        <v>13</v>
      </c>
      <c r="L58" s="2209"/>
      <c r="M58" s="2210"/>
      <c r="N58" s="2213"/>
      <c r="O58" s="2212"/>
      <c r="P58" s="2211"/>
      <c r="Q58" s="2214"/>
      <c r="R58" s="2215"/>
      <c r="S58" s="2211"/>
      <c r="T58" s="199"/>
      <c r="U58" s="2216"/>
      <c r="V58" s="2211"/>
      <c r="W58" s="199"/>
      <c r="X58" s="2208"/>
      <c r="Y58" s="2211"/>
      <c r="Z58" s="199"/>
      <c r="AA58" s="2219"/>
      <c r="AB58" s="2211"/>
      <c r="AC58" s="199"/>
      <c r="AD58" s="2472" t="str">
        <f t="shared" si="14"/>
        <v>27 ►</v>
      </c>
      <c r="AE58" s="4806">
        <f t="shared" si="14"/>
        <v>0</v>
      </c>
      <c r="AF58" s="4807"/>
      <c r="AG58" s="4807"/>
      <c r="AH58" s="2362">
        <v>1</v>
      </c>
      <c r="AI58" s="193">
        <f t="shared" si="15"/>
        <v>0</v>
      </c>
      <c r="AJ58" s="194">
        <f t="shared" si="16"/>
        <v>0</v>
      </c>
      <c r="AK58" s="194" t="str">
        <f t="shared" si="17"/>
        <v/>
      </c>
      <c r="AL58" s="195">
        <f t="shared" si="44"/>
        <v>0</v>
      </c>
      <c r="AM58" s="2178">
        <f t="shared" si="18"/>
        <v>0</v>
      </c>
      <c r="AN58" s="2179">
        <f t="shared" si="19"/>
        <v>0</v>
      </c>
      <c r="AO58" s="2180" t="str">
        <f t="shared" si="20"/>
        <v/>
      </c>
      <c r="AP58" s="2181">
        <f t="shared" si="45"/>
        <v>0</v>
      </c>
      <c r="AQ58" s="2251">
        <f t="shared" si="21"/>
        <v>0</v>
      </c>
      <c r="AR58" s="2252">
        <f t="shared" si="22"/>
        <v>0</v>
      </c>
      <c r="AS58" s="2253" t="str">
        <f t="shared" si="23"/>
        <v/>
      </c>
      <c r="AT58" s="2254">
        <f t="shared" si="46"/>
        <v>0</v>
      </c>
      <c r="AU58" s="2260">
        <f t="shared" si="24"/>
        <v>0</v>
      </c>
      <c r="AV58" s="2261">
        <f t="shared" si="25"/>
        <v>0</v>
      </c>
      <c r="AW58" s="2262" t="str">
        <f t="shared" si="26"/>
        <v/>
      </c>
      <c r="AX58" s="2263">
        <f t="shared" si="47"/>
        <v>0</v>
      </c>
      <c r="AY58" s="2283">
        <f t="shared" si="27"/>
        <v>0</v>
      </c>
      <c r="AZ58" s="2284">
        <f t="shared" si="28"/>
        <v>0</v>
      </c>
      <c r="BA58" s="2285" t="str">
        <f t="shared" si="29"/>
        <v/>
      </c>
      <c r="BB58" s="2286">
        <f t="shared" si="37"/>
        <v>0</v>
      </c>
      <c r="BC58" s="2271">
        <f t="shared" si="38"/>
        <v>0</v>
      </c>
      <c r="BD58" s="2272">
        <f t="shared" si="30"/>
        <v>0</v>
      </c>
      <c r="BE58" s="2273" t="str">
        <f t="shared" si="31"/>
        <v/>
      </c>
      <c r="BF58" s="2274">
        <f t="shared" si="48"/>
        <v>0</v>
      </c>
      <c r="BG58" s="2451">
        <f t="shared" si="39"/>
        <v>0</v>
      </c>
      <c r="BH58" s="2153">
        <f t="shared" si="40"/>
        <v>0</v>
      </c>
      <c r="BI58" s="2154">
        <f t="shared" si="40"/>
        <v>0</v>
      </c>
      <c r="BJ58" s="2155">
        <f t="shared" si="41"/>
        <v>0</v>
      </c>
      <c r="BK58" s="2156" t="str" cm="1">
        <f t="array" aca="1" ref="BK5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8" s="2293"/>
      <c r="BM58" s="188" t="str">
        <f t="shared" si="52"/>
        <v>A</v>
      </c>
      <c r="BN58" s="2418"/>
      <c r="BO58" s="3"/>
      <c r="BP58" s="176" cm="1">
        <f t="array" ref="BP58">SUMPRODUCT(LEN(BQ58:BW58))</f>
        <v>0</v>
      </c>
      <c r="BQ58" s="177"/>
      <c r="BR58" s="178"/>
      <c r="BS58" s="178"/>
      <c r="BT58" s="178"/>
      <c r="BU58" s="178"/>
      <c r="BV58" s="178"/>
      <c r="BW58" s="179"/>
      <c r="BX58" s="3"/>
      <c r="BY58" s="2954" t="str">
        <f t="shared" si="32"/>
        <v>►</v>
      </c>
      <c r="BZ58" s="2946" t="str">
        <f t="shared" si="12"/>
        <v/>
      </c>
      <c r="CA58" s="2947" t="str">
        <f t="shared" si="42"/>
        <v/>
      </c>
      <c r="CB58" s="2957"/>
      <c r="CC58" s="2949" t="str">
        <f t="shared" si="13"/>
        <v xml:space="preserve"> ◄ ligne 58</v>
      </c>
      <c r="CD58" s="2946" t="str">
        <f t="shared" si="33"/>
        <v/>
      </c>
      <c r="CE58" s="2950" t="str">
        <f t="shared" si="34"/>
        <v/>
      </c>
      <c r="CF58" s="2951" t="str">
        <f>IF(LEN(TRIM(CK58))&gt;0,MAX(CF29:CF57)+1,"")</f>
        <v/>
      </c>
      <c r="CG58" s="2906" t="str">
        <f>IFERROR(INDEX(CK30:CK299,MATCH(ROW()-ROW(CK30)+1,CF30:CF299,0)),"")</f>
        <v/>
      </c>
      <c r="CH58" s="2944"/>
      <c r="CI58" s="2937"/>
      <c r="CJ58" s="2958"/>
      <c r="CK58" s="2908" t="str">
        <f>IF(OR(CL57="",CJ56=""),"",IF(LEN(CL57)&lt;=CJ56,CL57,IFERROR(LEFT(CL57,FIND("♦",SUBSTITUTE(LEFT(CL57,CJ56+1)," ","♦",LEN(LEFT(CL57,CJ56+1))-LEN(SUBSTITUTE(LEFT(CL57,CJ56+1)," ",""))))),LEFT(CL57,IFERROR(FIND(" ",CL57)-1,LEN(CL57))))))</f>
        <v/>
      </c>
      <c r="CL58" s="2908" t="str">
        <f t="shared" si="57"/>
        <v/>
      </c>
      <c r="CM58" s="2956" t="str">
        <f t="shared" si="56"/>
        <v>ligne 58 ►</v>
      </c>
      <c r="CN58" s="2945" t="str">
        <f>IF(CA58="","",IF(OR(CA58=0,CA58&lt;CG17),0,IF(CA58&gt;CG17,(CA58-CG17)&amp;" car. en trop",(CA58-CG17)&amp;" car.")))</f>
        <v/>
      </c>
      <c r="CO58" s="2953" t="str">
        <f>IF(CA58="","",ROUNDUP(CA58/CG17,0)&amp;" ligne(s)")</f>
        <v/>
      </c>
      <c r="CP58" s="3"/>
      <c r="CQ58" s="134"/>
      <c r="CR58" s="25"/>
      <c r="CS58" s="25"/>
      <c r="CT58" s="25"/>
      <c r="CU58" s="162"/>
      <c r="CV58" s="3"/>
      <c r="CW58" s="10">
        <v>1</v>
      </c>
    </row>
    <row r="59" spans="1:101" ht="21.75" customHeight="1">
      <c r="A59" s="3"/>
      <c r="B59" s="188" t="str">
        <f t="shared" si="43"/>
        <v>A</v>
      </c>
      <c r="C59" s="2237" cm="1">
        <f t="array" ref="C59">IFERROR(_xlfn.LET(_xlpm.k,UPPER(TRIM(N59)),_xlpm.r,_xlfn.XLOOKUP(_xlpm.k,UPPER(TRIM($AD$64:$BK$64)),$AD$67:$BK$67,_xlfn.XLOOKUP(_xlpm.k,UPPER(TRIM($AD$65:$BK$65)),$AD$67:$BK$67,_xlfn.XLOOKUP(_xlpm.k,UPPER(TRIM($AD$66:$BK$66)),$AD$67:$BK$67,0.001))),_xlpm.r*M59),0)</f>
        <v>0</v>
      </c>
      <c r="D59" s="2240" cm="1">
        <f t="array" ref="D59">IFERROR(_xlfn.LET(_xlpm.k,UPPER(TRIM(Q59)),_xlpm.r,_xlfn.XLOOKUP(_xlpm.k,UPPER(TRIM($AD$64:$BK$64)),$AD$67:$BK$67,_xlfn.XLOOKUP(_xlpm.k,UPPER(TRIM($AD$65:$BK$65)),$AD$67:$BK$67,_xlfn.XLOOKUP(_xlpm.k,UPPER(TRIM($AD$66:$BK$66)),$AD$67:$BK$67,0.001))),_xlpm.r*P59),0)</f>
        <v>0</v>
      </c>
      <c r="E59" s="2243" cm="1">
        <f t="array" ref="E59">IFERROR(_xlfn.LET(_xlpm.k,UPPER(TRIM(T59)),_xlpm.r,_xlfn.XLOOKUP(_xlpm.k,UPPER(TRIM($AD$64:$BK$64)),$AD$67:$BK$67,_xlfn.XLOOKUP(_xlpm.k,UPPER(TRIM($AD$65:$BK$65)),$AD$67:$BK$67,_xlfn.XLOOKUP(_xlpm.k,UPPER(TRIM($AD$66:$BK$66)),$AD$67:$BK$67,0.001))),_xlpm.r*S59),0)</f>
        <v>0</v>
      </c>
      <c r="F59" s="2246" cm="1">
        <f t="array" ref="F59">IFERROR(_xlfn.LET(_xlpm.k,UPPER(TRIM(W59)),_xlpm.r,_xlfn.XLOOKUP(_xlpm.k,UPPER(TRIM($AD$64:$BK$64)),$AD$67:$BK$67,_xlfn.XLOOKUP(_xlpm.k,UPPER(TRIM($AD$65:$BK$65)),$AD$67:$BK$67,_xlfn.XLOOKUP(_xlpm.k,UPPER(TRIM($AD$66:$BK$66)),$AD$67:$BK$67,0.001))),_xlpm.r*V59),0)</f>
        <v>0</v>
      </c>
      <c r="G59" s="189" cm="1">
        <f t="array" ref="G59">IFERROR(_xlfn.LET(_xlpm.k,UPPER(TRIM(Z59)),_xlpm.r,_xlfn.XLOOKUP(_xlpm.k,UPPER(TRIM($AD$64:$BK$64)),$AD$67:$BK$67,_xlfn.XLOOKUP(_xlpm.k,UPPER(TRIM($AD$65:$BK$65)),$AD$67:$BK$67,_xlfn.XLOOKUP(_xlpm.k,UPPER(TRIM($AD$66:$BK$66)),$AD$67:$BK$67,0.001))),_xlpm.r*Y59),0)</f>
        <v>0</v>
      </c>
      <c r="H59" s="190" cm="1">
        <f t="array" ref="H59">IFERROR(_xlfn.LET(_xlpm.k,UPPER(TRIM(AC59)),_xlpm.r,_xlfn.XLOOKUP(_xlpm.k,UPPER(TRIM($AD$64:$BK$64)),$AD$67:$BK$67,_xlfn.XLOOKUP(_xlpm.k,UPPER(TRIM($AD$65:$BK$65)),$AD$67:$BK$67,_xlfn.XLOOKUP(_xlpm.k,UPPER(TRIM($AD$66:$BK$66)),$AD$67:$BK$67,0.001))),_xlpm.r*AB59),0)</f>
        <v>0</v>
      </c>
      <c r="I59" s="192" t="s">
        <v>3696</v>
      </c>
      <c r="J59" s="2481"/>
      <c r="K59" s="2250" t="s">
        <v>13</v>
      </c>
      <c r="L59" s="2209"/>
      <c r="M59" s="2210"/>
      <c r="N59" s="2213"/>
      <c r="O59" s="2212"/>
      <c r="P59" s="2211"/>
      <c r="Q59" s="2214"/>
      <c r="R59" s="2215"/>
      <c r="S59" s="2211"/>
      <c r="T59" s="199"/>
      <c r="U59" s="2216"/>
      <c r="V59" s="2211"/>
      <c r="W59" s="199"/>
      <c r="X59" s="2208"/>
      <c r="Y59" s="2211"/>
      <c r="Z59" s="199"/>
      <c r="AA59" s="2219"/>
      <c r="AB59" s="2211"/>
      <c r="AC59" s="199"/>
      <c r="AD59" s="2472" t="str">
        <f t="shared" si="14"/>
        <v>28 ►</v>
      </c>
      <c r="AE59" s="4806">
        <f t="shared" si="14"/>
        <v>0</v>
      </c>
      <c r="AF59" s="4807"/>
      <c r="AG59" s="4807"/>
      <c r="AH59" s="2362">
        <v>1</v>
      </c>
      <c r="AI59" s="193">
        <f t="shared" si="15"/>
        <v>0</v>
      </c>
      <c r="AJ59" s="194">
        <f t="shared" si="16"/>
        <v>0</v>
      </c>
      <c r="AK59" s="194" t="str">
        <f t="shared" si="17"/>
        <v/>
      </c>
      <c r="AL59" s="195">
        <f t="shared" si="44"/>
        <v>0</v>
      </c>
      <c r="AM59" s="2178">
        <f t="shared" si="18"/>
        <v>0</v>
      </c>
      <c r="AN59" s="2179">
        <f t="shared" si="19"/>
        <v>0</v>
      </c>
      <c r="AO59" s="2180" t="str">
        <f t="shared" si="20"/>
        <v/>
      </c>
      <c r="AP59" s="2181">
        <f t="shared" si="45"/>
        <v>0</v>
      </c>
      <c r="AQ59" s="2251">
        <f t="shared" si="21"/>
        <v>0</v>
      </c>
      <c r="AR59" s="2252">
        <f t="shared" si="22"/>
        <v>0</v>
      </c>
      <c r="AS59" s="2253" t="str">
        <f t="shared" si="23"/>
        <v/>
      </c>
      <c r="AT59" s="2254">
        <f t="shared" si="46"/>
        <v>0</v>
      </c>
      <c r="AU59" s="2260">
        <f t="shared" si="24"/>
        <v>0</v>
      </c>
      <c r="AV59" s="2261">
        <f t="shared" si="25"/>
        <v>0</v>
      </c>
      <c r="AW59" s="2262" t="str">
        <f t="shared" si="26"/>
        <v/>
      </c>
      <c r="AX59" s="2263">
        <f t="shared" si="47"/>
        <v>0</v>
      </c>
      <c r="AY59" s="2283">
        <f t="shared" si="27"/>
        <v>0</v>
      </c>
      <c r="AZ59" s="2284">
        <f t="shared" si="28"/>
        <v>0</v>
      </c>
      <c r="BA59" s="2285" t="str">
        <f t="shared" si="29"/>
        <v/>
      </c>
      <c r="BB59" s="2286">
        <f t="shared" si="37"/>
        <v>0</v>
      </c>
      <c r="BC59" s="2271">
        <f t="shared" si="38"/>
        <v>0</v>
      </c>
      <c r="BD59" s="2272">
        <f t="shared" si="30"/>
        <v>0</v>
      </c>
      <c r="BE59" s="2273" t="str">
        <f t="shared" si="31"/>
        <v/>
      </c>
      <c r="BF59" s="2274">
        <f t="shared" si="48"/>
        <v>0</v>
      </c>
      <c r="BG59" s="2451">
        <f t="shared" si="39"/>
        <v>0</v>
      </c>
      <c r="BH59" s="2153">
        <f t="shared" si="40"/>
        <v>0</v>
      </c>
      <c r="BI59" s="2154">
        <f t="shared" si="40"/>
        <v>0</v>
      </c>
      <c r="BJ59" s="2155">
        <f t="shared" si="41"/>
        <v>0</v>
      </c>
      <c r="BK59" s="2156" t="str" cm="1">
        <f t="array" aca="1" ref="BK5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9" s="2293"/>
      <c r="BM59" s="188" t="str">
        <f t="shared" si="52"/>
        <v>A</v>
      </c>
      <c r="BN59" s="2418"/>
      <c r="BO59" s="3"/>
      <c r="BP59" s="176" cm="1">
        <f t="array" ref="BP59">SUMPRODUCT(LEN(BQ59:BW59))</f>
        <v>0</v>
      </c>
      <c r="BQ59" s="177"/>
      <c r="BR59" s="178"/>
      <c r="BS59" s="178"/>
      <c r="BT59" s="178"/>
      <c r="BU59" s="178"/>
      <c r="BV59" s="178"/>
      <c r="BW59" s="179"/>
      <c r="BX59" s="3"/>
      <c r="BY59" s="2954" t="str">
        <f t="shared" si="32"/>
        <v>►</v>
      </c>
      <c r="BZ59" s="2946" t="str">
        <f t="shared" si="12"/>
        <v/>
      </c>
      <c r="CA59" s="2947" t="str">
        <f t="shared" si="42"/>
        <v/>
      </c>
      <c r="CB59" s="2957"/>
      <c r="CC59" s="2955" t="str">
        <f t="shared" si="13"/>
        <v xml:space="preserve"> ◄ ligne 59</v>
      </c>
      <c r="CD59" s="2946" t="str">
        <f t="shared" si="33"/>
        <v/>
      </c>
      <c r="CE59" s="2950" t="str">
        <f t="shared" si="34"/>
        <v/>
      </c>
      <c r="CF59" s="2951" t="str">
        <f>IF(LEN(TRIM(CK59))&gt;0,MAX(CF29:CF58)+1,"")</f>
        <v/>
      </c>
      <c r="CG59" s="2906" t="str">
        <f>IFERROR(INDEX(CK30:CK299,MATCH(ROW()-ROW(CK30)+1,CF30:CF299,0)),"")</f>
        <v/>
      </c>
      <c r="CH59" s="2944"/>
      <c r="CI59" s="2937"/>
      <c r="CJ59" s="2959"/>
      <c r="CK59" s="2908" t="str">
        <f>IF(OR(CL58="",CJ56=""),"",IF(LEN(CL58)&lt;=CJ56,CL58,IFERROR(LEFT(CL58,FIND("♦",SUBSTITUTE(LEFT(CL58,CJ56+1)," ","♦",LEN(LEFT(CL58,CJ56+1))-LEN(SUBSTITUTE(LEFT(CL58,CJ56+1)," ",""))))),LEFT(CL58,IFERROR(FIND(" ",CL58)-1,LEN(CL58))))))</f>
        <v/>
      </c>
      <c r="CL59" s="2908" t="str">
        <f t="shared" si="57"/>
        <v/>
      </c>
      <c r="CM59" s="2956" t="str">
        <f t="shared" si="56"/>
        <v>ligne 59 ►</v>
      </c>
      <c r="CN59" s="2945" t="str">
        <f>IF(CA59="","",IF(OR(CA59=0,CA59&lt;CG17),0,IF(CA59&gt;CG17,(CA59-CG17)&amp;" car. en trop",(CA59-CG17)&amp;" car.")))</f>
        <v/>
      </c>
      <c r="CO59" s="2953" t="str">
        <f>IF(CA59="","",ROUNDUP(CA59/CG17,0)&amp;" ligne(s)")</f>
        <v/>
      </c>
      <c r="CP59" s="3"/>
      <c r="CQ59" s="134"/>
      <c r="CR59" s="2197" t="s">
        <v>3615</v>
      </c>
      <c r="CS59" s="97" t="s">
        <v>3867</v>
      </c>
      <c r="CT59" s="25"/>
      <c r="CU59" s="162"/>
      <c r="CV59" s="3"/>
      <c r="CW59" s="10">
        <v>1</v>
      </c>
    </row>
    <row r="60" spans="1:101" ht="21" customHeight="1">
      <c r="A60" s="3"/>
      <c r="B60" s="188" t="str">
        <f t="shared" si="43"/>
        <v>A</v>
      </c>
      <c r="C60" s="2237" cm="1">
        <f t="array" ref="C60">IFERROR(_xlfn.LET(_xlpm.k,UPPER(TRIM(N60)),_xlpm.r,_xlfn.XLOOKUP(_xlpm.k,UPPER(TRIM($AD$64:$BK$64)),$AD$67:$BK$67,_xlfn.XLOOKUP(_xlpm.k,UPPER(TRIM($AD$65:$BK$65)),$AD$67:$BK$67,_xlfn.XLOOKUP(_xlpm.k,UPPER(TRIM($AD$66:$BK$66)),$AD$67:$BK$67,0.001))),_xlpm.r*M60),0)</f>
        <v>0</v>
      </c>
      <c r="D60" s="2240" cm="1">
        <f t="array" ref="D60">IFERROR(_xlfn.LET(_xlpm.k,UPPER(TRIM(Q60)),_xlpm.r,_xlfn.XLOOKUP(_xlpm.k,UPPER(TRIM($AD$64:$BK$64)),$AD$67:$BK$67,_xlfn.XLOOKUP(_xlpm.k,UPPER(TRIM($AD$65:$BK$65)),$AD$67:$BK$67,_xlfn.XLOOKUP(_xlpm.k,UPPER(TRIM($AD$66:$BK$66)),$AD$67:$BK$67,0.001))),_xlpm.r*P60),0)</f>
        <v>0</v>
      </c>
      <c r="E60" s="2243" cm="1">
        <f t="array" ref="E60">IFERROR(_xlfn.LET(_xlpm.k,UPPER(TRIM(T60)),_xlpm.r,_xlfn.XLOOKUP(_xlpm.k,UPPER(TRIM($AD$64:$BK$64)),$AD$67:$BK$67,_xlfn.XLOOKUP(_xlpm.k,UPPER(TRIM($AD$65:$BK$65)),$AD$67:$BK$67,_xlfn.XLOOKUP(_xlpm.k,UPPER(TRIM($AD$66:$BK$66)),$AD$67:$BK$67,0.001))),_xlpm.r*S60),0)</f>
        <v>0</v>
      </c>
      <c r="F60" s="2246" cm="1">
        <f t="array" ref="F60">IFERROR(_xlfn.LET(_xlpm.k,UPPER(TRIM(W60)),_xlpm.r,_xlfn.XLOOKUP(_xlpm.k,UPPER(TRIM($AD$64:$BK$64)),$AD$67:$BK$67,_xlfn.XLOOKUP(_xlpm.k,UPPER(TRIM($AD$65:$BK$65)),$AD$67:$BK$67,_xlfn.XLOOKUP(_xlpm.k,UPPER(TRIM($AD$66:$BK$66)),$AD$67:$BK$67,0.001))),_xlpm.r*V60),0)</f>
        <v>0</v>
      </c>
      <c r="G60" s="189" cm="1">
        <f t="array" ref="G60">IFERROR(_xlfn.LET(_xlpm.k,UPPER(TRIM(Z60)),_xlpm.r,_xlfn.XLOOKUP(_xlpm.k,UPPER(TRIM($AD$64:$BK$64)),$AD$67:$BK$67,_xlfn.XLOOKUP(_xlpm.k,UPPER(TRIM($AD$65:$BK$65)),$AD$67:$BK$67,_xlfn.XLOOKUP(_xlpm.k,UPPER(TRIM($AD$66:$BK$66)),$AD$67:$BK$67,0.001))),_xlpm.r*Y60),0)</f>
        <v>0</v>
      </c>
      <c r="H60" s="190" cm="1">
        <f t="array" ref="H60">IFERROR(_xlfn.LET(_xlpm.k,UPPER(TRIM(AC60)),_xlpm.r,_xlfn.XLOOKUP(_xlpm.k,UPPER(TRIM($AD$64:$BK$64)),$AD$67:$BK$67,_xlfn.XLOOKUP(_xlpm.k,UPPER(TRIM($AD$65:$BK$65)),$AD$67:$BK$67,_xlfn.XLOOKUP(_xlpm.k,UPPER(TRIM($AD$66:$BK$66)),$AD$67:$BK$67,0.001))),_xlpm.r*AB60),0)</f>
        <v>0.06</v>
      </c>
      <c r="I60" s="192" t="s">
        <v>3697</v>
      </c>
      <c r="J60" s="2481"/>
      <c r="K60" s="2250" t="s">
        <v>13</v>
      </c>
      <c r="L60" s="2209"/>
      <c r="M60" s="2210"/>
      <c r="N60" s="2213"/>
      <c r="O60" s="2212"/>
      <c r="P60" s="2211"/>
      <c r="Q60" s="2214"/>
      <c r="R60" s="2215"/>
      <c r="S60" s="2211"/>
      <c r="T60" s="199"/>
      <c r="U60" s="2216"/>
      <c r="V60" s="2211"/>
      <c r="W60" s="199"/>
      <c r="X60" s="2208"/>
      <c r="Y60" s="2211"/>
      <c r="Z60" s="199"/>
      <c r="AA60" s="2219"/>
      <c r="AB60" s="2211">
        <v>60</v>
      </c>
      <c r="AC60" s="2132" t="s">
        <v>163</v>
      </c>
      <c r="AD60" s="2472" t="str">
        <f t="shared" ref="AD60:AE61" si="58">I60</f>
        <v>29 ►</v>
      </c>
      <c r="AE60" s="4806">
        <f t="shared" si="58"/>
        <v>0</v>
      </c>
      <c r="AF60" s="4807"/>
      <c r="AG60" s="4807"/>
      <c r="AH60" s="2362">
        <v>1</v>
      </c>
      <c r="AI60" s="193">
        <f t="shared" si="15"/>
        <v>0</v>
      </c>
      <c r="AJ60" s="194">
        <f t="shared" si="16"/>
        <v>0</v>
      </c>
      <c r="AK60" s="194" t="str">
        <f t="shared" si="17"/>
        <v/>
      </c>
      <c r="AL60" s="195">
        <f t="shared" si="44"/>
        <v>0</v>
      </c>
      <c r="AM60" s="2178">
        <f t="shared" si="18"/>
        <v>0</v>
      </c>
      <c r="AN60" s="2179">
        <f t="shared" si="19"/>
        <v>0</v>
      </c>
      <c r="AO60" s="2180" t="str">
        <f t="shared" si="20"/>
        <v/>
      </c>
      <c r="AP60" s="2181">
        <f t="shared" si="45"/>
        <v>0</v>
      </c>
      <c r="AQ60" s="2251">
        <f t="shared" si="21"/>
        <v>0</v>
      </c>
      <c r="AR60" s="2252">
        <f t="shared" si="22"/>
        <v>0</v>
      </c>
      <c r="AS60" s="2253" t="str">
        <f t="shared" si="23"/>
        <v/>
      </c>
      <c r="AT60" s="2254">
        <f t="shared" si="46"/>
        <v>0</v>
      </c>
      <c r="AU60" s="2260">
        <f t="shared" si="24"/>
        <v>0</v>
      </c>
      <c r="AV60" s="2261">
        <f t="shared" si="25"/>
        <v>0</v>
      </c>
      <c r="AW60" s="2262" t="str">
        <f t="shared" si="26"/>
        <v/>
      </c>
      <c r="AX60" s="2263">
        <f t="shared" si="47"/>
        <v>0</v>
      </c>
      <c r="AY60" s="2283">
        <f t="shared" si="27"/>
        <v>0</v>
      </c>
      <c r="AZ60" s="2284">
        <f t="shared" si="28"/>
        <v>0</v>
      </c>
      <c r="BA60" s="2285" t="str">
        <f t="shared" si="29"/>
        <v/>
      </c>
      <c r="BB60" s="2286">
        <f t="shared" si="37"/>
        <v>0</v>
      </c>
      <c r="BC60" s="2271">
        <f t="shared" si="38"/>
        <v>0</v>
      </c>
      <c r="BD60" s="2272">
        <f t="shared" si="30"/>
        <v>0</v>
      </c>
      <c r="BE60" s="2273" t="str">
        <f t="shared" si="31"/>
        <v>1 g</v>
      </c>
      <c r="BF60" s="2274">
        <f t="shared" ref="BF60:BF61" si="59">IFERROR(IF(BC60=0, BD60*$AH60, BC60*$AH60), 0)</f>
        <v>0</v>
      </c>
      <c r="BG60" s="2451">
        <f t="shared" si="39"/>
        <v>0</v>
      </c>
      <c r="BH60" s="2153">
        <f t="shared" si="40"/>
        <v>0</v>
      </c>
      <c r="BI60" s="2154">
        <f t="shared" si="40"/>
        <v>0</v>
      </c>
      <c r="BJ60" s="2155">
        <f t="shared" si="41"/>
        <v>0</v>
      </c>
      <c r="BK60" s="2156" t="str" cm="1">
        <f t="array" aca="1" ref="BK6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0" s="2293"/>
      <c r="BM60" s="188" t="str">
        <f t="shared" si="52"/>
        <v>A</v>
      </c>
      <c r="BN60" s="2418"/>
      <c r="BO60" s="3"/>
      <c r="BP60" s="176" cm="1">
        <f t="array" ref="BP60">SUMPRODUCT(LEN(BQ60:BW60))</f>
        <v>0</v>
      </c>
      <c r="BQ60" s="177"/>
      <c r="BR60" s="178"/>
      <c r="BS60" s="178"/>
      <c r="BT60" s="178"/>
      <c r="BU60" s="178"/>
      <c r="BV60" s="178"/>
      <c r="BW60" s="179"/>
      <c r="BX60" s="3"/>
      <c r="BY60" s="2954" t="str">
        <f t="shared" si="32"/>
        <v>►</v>
      </c>
      <c r="BZ60" s="2946" t="str">
        <f t="shared" si="12"/>
        <v/>
      </c>
      <c r="CA60" s="2947" t="str">
        <f t="shared" si="42"/>
        <v/>
      </c>
      <c r="CB60" s="2957"/>
      <c r="CC60" s="2949" t="str">
        <f t="shared" si="13"/>
        <v xml:space="preserve"> ◄ ligne 60</v>
      </c>
      <c r="CD60" s="2946" t="str">
        <f t="shared" si="33"/>
        <v/>
      </c>
      <c r="CE60" s="2950" t="str">
        <f t="shared" si="34"/>
        <v/>
      </c>
      <c r="CF60" s="2951">
        <f>IF(LEN(TRIM(CK60))&gt;0,MAX(CF29:CF59)+1,"")</f>
        <v>4</v>
      </c>
      <c r="CG60" s="2906" t="str">
        <f>IFERROR(INDEX(CK30:CK299,MATCH(ROW()-ROW(CK30)+1,CF30:CF299,0)),"")</f>
        <v/>
      </c>
      <c r="CH60" s="2944"/>
      <c r="CI60" s="2937"/>
      <c r="CJ60" s="2370" t="str">
        <f>(SUBSTITUTE(SUBSTITUTE(CB35,CHAR(13)&amp;CHAR(10),"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0" s="2960" t="str">
        <f>IF(OR(CJ61="",CJ62=""),"",IF(LEN(CJ61)&lt;=CJ62,CJ61,IFERROR(LEFT(CJ61,FIND("♦",SUBSTITUTE(LEFT(CJ61,CJ62+1)," ","♦",LEN(LEFT(CJ61,CJ62+1))-LEN(SUBSTITUTE(LEFT(CJ61,CJ62+1)," ",""))))),LEFT(CJ61,IFERROR(FIND(" ",CJ61)-1,LEN(CJ61))))))</f>
        <v xml:space="preserve">1 Coupez la viande en cubes d’environ 4 cm et mettez-la dans un grand saladier Ajoutez-y les oignons </v>
      </c>
      <c r="CL60" s="2961" t="str">
        <f>IF(CK60="","",TRIM(RIGHT(CJ61,LEN(CJ61)-LEN(CK60))))</f>
        <v>coupés en rondelles les carottes coupées en rondelles les lardons l’ail émincé et le bouquet garni Versez le vin rouge sur le tout et laissez mariner au frais pendant 24 heures</v>
      </c>
      <c r="CM60" s="2952" t="str">
        <f>CC35</f>
        <v xml:space="preserve"> ◄ ligne 35</v>
      </c>
      <c r="CN60" s="2945" t="str">
        <f>IF(CA60="","",IF(OR(CA60=0,CA60&lt;CG17),0,IF(CA60&gt;CG17,(CA60-CG17)&amp;" car. en trop",(CA60-CG17)&amp;" car.")))</f>
        <v/>
      </c>
      <c r="CO60" s="2953" t="str">
        <f>IF(CA60="","",ROUNDUP(CA60/CG17,0)&amp;" ligne(s)")</f>
        <v/>
      </c>
      <c r="CP60" s="3"/>
      <c r="CQ60" s="134"/>
      <c r="CR60" s="2193" t="s">
        <v>867</v>
      </c>
      <c r="CS60" s="97" t="s">
        <v>3868</v>
      </c>
      <c r="CT60" s="25"/>
      <c r="CU60" s="162"/>
      <c r="CV60" s="3"/>
      <c r="CW60" s="10">
        <v>1</v>
      </c>
    </row>
    <row r="61" spans="1:101" ht="21" customHeight="1">
      <c r="A61" s="3"/>
      <c r="B61" s="188" t="str">
        <f t="shared" si="43"/>
        <v>A</v>
      </c>
      <c r="C61" s="2237" cm="1">
        <f t="array" ref="C61">IFERROR(_xlfn.LET(_xlpm.k,UPPER(TRIM(N61)),_xlpm.r,_xlfn.XLOOKUP(_xlpm.k,UPPER(TRIM($AD$64:$BK$64)),$AD$67:$BK$67,_xlfn.XLOOKUP(_xlpm.k,UPPER(TRIM($AD$65:$BK$65)),$AD$67:$BK$67,_xlfn.XLOOKUP(_xlpm.k,UPPER(TRIM($AD$66:$BK$66)),$AD$67:$BK$67,0.001))),_xlpm.r*M61),0)</f>
        <v>0</v>
      </c>
      <c r="D61" s="2240" cm="1">
        <f t="array" ref="D61">IFERROR(_xlfn.LET(_xlpm.k,UPPER(TRIM(Q61)),_xlpm.r,_xlfn.XLOOKUP(_xlpm.k,UPPER(TRIM($AD$64:$BK$64)),$AD$67:$BK$67,_xlfn.XLOOKUP(_xlpm.k,UPPER(TRIM($AD$65:$BK$65)),$AD$67:$BK$67,_xlfn.XLOOKUP(_xlpm.k,UPPER(TRIM($AD$66:$BK$66)),$AD$67:$BK$67,0.001))),_xlpm.r*P61),0)</f>
        <v>0</v>
      </c>
      <c r="E61" s="2243" cm="1">
        <f t="array" ref="E61">IFERROR(_xlfn.LET(_xlpm.k,UPPER(TRIM(T61)),_xlpm.r,_xlfn.XLOOKUP(_xlpm.k,UPPER(TRIM($AD$64:$BK$64)),$AD$67:$BK$67,_xlfn.XLOOKUP(_xlpm.k,UPPER(TRIM($AD$65:$BK$65)),$AD$67:$BK$67,_xlfn.XLOOKUP(_xlpm.k,UPPER(TRIM($AD$66:$BK$66)),$AD$67:$BK$67,0.001))),_xlpm.r*S61),0)</f>
        <v>0</v>
      </c>
      <c r="F61" s="2246" cm="1">
        <f t="array" ref="F61">IFERROR(_xlfn.LET(_xlpm.k,UPPER(TRIM(W61)),_xlpm.r,_xlfn.XLOOKUP(_xlpm.k,UPPER(TRIM($AD$64:$BK$64)),$AD$67:$BK$67,_xlfn.XLOOKUP(_xlpm.k,UPPER(TRIM($AD$65:$BK$65)),$AD$67:$BK$67,_xlfn.XLOOKUP(_xlpm.k,UPPER(TRIM($AD$66:$BK$66)),$AD$67:$BK$67,0.001))),_xlpm.r*V61),0)</f>
        <v>0</v>
      </c>
      <c r="G61" s="189" cm="1">
        <f t="array" ref="G61">IFERROR(_xlfn.LET(_xlpm.k,UPPER(TRIM(Z61)),_xlpm.r,_xlfn.XLOOKUP(_xlpm.k,UPPER(TRIM($AD$64:$BK$64)),$AD$67:$BK$67,_xlfn.XLOOKUP(_xlpm.k,UPPER(TRIM($AD$65:$BK$65)),$AD$67:$BK$67,_xlfn.XLOOKUP(_xlpm.k,UPPER(TRIM($AD$66:$BK$66)),$AD$67:$BK$67,0.001))),_xlpm.r*Y61),0)</f>
        <v>0</v>
      </c>
      <c r="H61" s="190" cm="1">
        <f t="array" ref="H61">IFERROR(_xlfn.LET(_xlpm.k,UPPER(TRIM(AC61)),_xlpm.r,_xlfn.XLOOKUP(_xlpm.k,UPPER(TRIM($AD$64:$BK$64)),$AD$67:$BK$67,_xlfn.XLOOKUP(_xlpm.k,UPPER(TRIM($AD$65:$BK$65)),$AD$67:$BK$67,_xlfn.XLOOKUP(_xlpm.k,UPPER(TRIM($AD$66:$BK$66)),$AD$67:$BK$67,0.001))),_xlpm.r*AB61),0)</f>
        <v>0</v>
      </c>
      <c r="I61" s="192" t="s">
        <v>3698</v>
      </c>
      <c r="J61" s="2481"/>
      <c r="K61" s="2250" t="s">
        <v>13</v>
      </c>
      <c r="L61" s="2209"/>
      <c r="M61" s="2210"/>
      <c r="N61" s="2213"/>
      <c r="O61" s="2212"/>
      <c r="P61" s="2211"/>
      <c r="Q61" s="2214"/>
      <c r="R61" s="2215"/>
      <c r="S61" s="2211"/>
      <c r="T61" s="242"/>
      <c r="U61" s="2216"/>
      <c r="V61" s="2211"/>
      <c r="W61" s="242"/>
      <c r="X61" s="2208"/>
      <c r="Y61" s="2211"/>
      <c r="Z61" s="242"/>
      <c r="AA61" s="2219"/>
      <c r="AB61" s="2211"/>
      <c r="AC61" s="242"/>
      <c r="AD61" s="2472" t="str">
        <f t="shared" si="58"/>
        <v>30 ►</v>
      </c>
      <c r="AE61" s="4806">
        <f t="shared" si="58"/>
        <v>0</v>
      </c>
      <c r="AF61" s="4807"/>
      <c r="AG61" s="4807"/>
      <c r="AH61" s="2362">
        <v>1</v>
      </c>
      <c r="AI61" s="193">
        <f t="shared" si="15"/>
        <v>0</v>
      </c>
      <c r="AJ61" s="194">
        <f t="shared" si="16"/>
        <v>0</v>
      </c>
      <c r="AK61" s="194" t="str">
        <f t="shared" si="17"/>
        <v/>
      </c>
      <c r="AL61" s="195">
        <f t="shared" si="44"/>
        <v>0</v>
      </c>
      <c r="AM61" s="2178">
        <f t="shared" si="18"/>
        <v>0</v>
      </c>
      <c r="AN61" s="2179">
        <f t="shared" si="19"/>
        <v>0</v>
      </c>
      <c r="AO61" s="2180" t="str">
        <f t="shared" si="20"/>
        <v/>
      </c>
      <c r="AP61" s="2181">
        <f t="shared" si="45"/>
        <v>0</v>
      </c>
      <c r="AQ61" s="2251">
        <f t="shared" si="21"/>
        <v>0</v>
      </c>
      <c r="AR61" s="2252">
        <f t="shared" si="22"/>
        <v>0</v>
      </c>
      <c r="AS61" s="2253" t="str">
        <f t="shared" si="23"/>
        <v/>
      </c>
      <c r="AT61" s="2254">
        <f t="shared" si="46"/>
        <v>0</v>
      </c>
      <c r="AU61" s="2260">
        <f t="shared" si="24"/>
        <v>0</v>
      </c>
      <c r="AV61" s="2261">
        <f t="shared" si="25"/>
        <v>0</v>
      </c>
      <c r="AW61" s="2262" t="str">
        <f t="shared" si="26"/>
        <v/>
      </c>
      <c r="AX61" s="2263">
        <f t="shared" si="47"/>
        <v>0</v>
      </c>
      <c r="AY61" s="2283">
        <f t="shared" si="27"/>
        <v>0</v>
      </c>
      <c r="AZ61" s="2284">
        <f t="shared" si="28"/>
        <v>0</v>
      </c>
      <c r="BA61" s="2285" t="str">
        <f t="shared" si="29"/>
        <v/>
      </c>
      <c r="BB61" s="2286">
        <f t="shared" si="37"/>
        <v>0</v>
      </c>
      <c r="BC61" s="2271">
        <f t="shared" si="38"/>
        <v>0</v>
      </c>
      <c r="BD61" s="2272">
        <f t="shared" si="30"/>
        <v>0</v>
      </c>
      <c r="BE61" s="2273" t="str">
        <f t="shared" si="31"/>
        <v/>
      </c>
      <c r="BF61" s="2274">
        <f t="shared" si="59"/>
        <v>0</v>
      </c>
      <c r="BG61" s="2451">
        <f t="shared" si="39"/>
        <v>0</v>
      </c>
      <c r="BH61" s="2153">
        <f t="shared" si="40"/>
        <v>0</v>
      </c>
      <c r="BI61" s="2154">
        <f t="shared" si="40"/>
        <v>0</v>
      </c>
      <c r="BJ61" s="2155">
        <f t="shared" si="41"/>
        <v>0</v>
      </c>
      <c r="BK61" s="2156" t="str" cm="1">
        <f t="array" aca="1" ref="BK6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1" s="2293"/>
      <c r="BM61" s="188" t="str">
        <f t="shared" si="52"/>
        <v>A</v>
      </c>
      <c r="BN61" s="5"/>
      <c r="BO61" s="3"/>
      <c r="BP61" s="176" cm="1">
        <f t="array" ref="BP61">SUMPRODUCT(LEN(BQ61:BW61))</f>
        <v>0</v>
      </c>
      <c r="BQ61" s="177"/>
      <c r="BR61" s="178"/>
      <c r="BS61" s="178"/>
      <c r="BT61" s="178"/>
      <c r="BU61" s="178"/>
      <c r="BV61" s="178"/>
      <c r="BW61" s="179"/>
      <c r="BX61" s="3"/>
      <c r="BY61" s="2954" t="str">
        <f t="shared" si="32"/>
        <v>►</v>
      </c>
      <c r="BZ61" s="2946" t="str">
        <f t="shared" si="12"/>
        <v/>
      </c>
      <c r="CA61" s="2947" t="str">
        <f t="shared" si="42"/>
        <v/>
      </c>
      <c r="CB61" s="2957"/>
      <c r="CC61" s="2955" t="str">
        <f t="shared" si="13"/>
        <v xml:space="preserve"> ◄ ligne 61</v>
      </c>
      <c r="CD61" s="2946" t="str">
        <f t="shared" si="33"/>
        <v/>
      </c>
      <c r="CE61" s="2950" t="str">
        <f t="shared" si="34"/>
        <v/>
      </c>
      <c r="CF61" s="2951">
        <f>IF(LEN(TRIM(CK61))&gt;0,MAX(CF29:CF60)+1,"")</f>
        <v>5</v>
      </c>
      <c r="CG61" s="2906" t="str">
        <f>IFERROR(INDEX(CK30:CK299,MATCH(ROW()-ROW(CK30)+1,CF30:CF299,0)),"")</f>
        <v/>
      </c>
      <c r="CH61" s="2944"/>
      <c r="CI61" s="2937"/>
      <c r="CJ61" s="2960" t="str">
        <f>TRIM(SUBSTITUTE(SUBSTITUTE(SUBSTITUTE(SUBSTITUTE(IF(OR(LEFT(CJ60,1)="-",LEFT(CJ60,1)="="),MID(CJ60,2,9999),CJ60),CHAR(160),"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1" s="2961" t="str">
        <f>IF(OR(CL60="",CJ62=""),"",IF(LEN(CL60)&lt;=CJ62,CL60,IFERROR(LEFT(CL60,FIND("♦",SUBSTITUTE(LEFT(CL60,CJ62+1)," ","♦",LEN(LEFT(CL60,CJ62+1))-LEN(SUBSTITUTE(LEFT(CL60,CJ62+1)," ",""))))),LEFT(CL60,IFERROR(FIND(" ",CL60)-1,LEN(CL60))))))</f>
        <v xml:space="preserve">coupés en rondelles les carottes coupées en rondelles les lardons l’ail émincé et le bouquet garni </v>
      </c>
      <c r="CL61" s="2961" t="str">
        <f>IF(CK61="","",TRIM(RIGHT(CL60,LEN(CL60)-LEN(CK61))))</f>
        <v>Versez le vin rouge sur le tout et laissez mariner au frais pendant 24 heures</v>
      </c>
      <c r="CM61" s="2962" t="str">
        <f t="shared" ref="CM61:CM65" si="60">"ligne "&amp;ROW()&amp;" ►"</f>
        <v>ligne 61 ►</v>
      </c>
      <c r="CN61" s="2945" t="str">
        <f>IF(CA61="","",IF(OR(CA61=0,CA61&lt;CG17),0,IF(CA61&gt;CG17,(CA61-CG17)&amp;" car. en trop",(CA61-CG17)&amp;" car.")))</f>
        <v/>
      </c>
      <c r="CO61" s="2953" t="str">
        <f>IF(CA61="","",ROUNDUP(CA61/CG17,0)&amp;" ligne(s)")</f>
        <v/>
      </c>
      <c r="CP61" s="3"/>
      <c r="CQ61" s="134"/>
      <c r="CR61" s="25"/>
      <c r="CS61" s="25"/>
      <c r="CT61" s="25"/>
      <c r="CU61" s="162"/>
      <c r="CV61" s="3"/>
      <c r="CW61" s="10">
        <v>1</v>
      </c>
    </row>
    <row r="62" spans="1:101" ht="21" customHeight="1">
      <c r="A62" s="3"/>
      <c r="B62" s="72" t="s">
        <v>24</v>
      </c>
      <c r="C62" s="2238">
        <f>IFERROR(AI22/C63,0)</f>
        <v>0</v>
      </c>
      <c r="D62" s="2241">
        <f>IFERROR(AM22/D63,0)</f>
        <v>0</v>
      </c>
      <c r="E62" s="2244">
        <f>IFERROR(AQ22/E63,0)</f>
        <v>0</v>
      </c>
      <c r="F62" s="2247">
        <f>IFERROR(AU22/F63,0)</f>
        <v>0</v>
      </c>
      <c r="G62" s="246">
        <f>IFERROR(AY22/G63,0)</f>
        <v>0</v>
      </c>
      <c r="H62" s="247">
        <f>IFERROR(BC22/G63,0)</f>
        <v>0</v>
      </c>
      <c r="I62" s="2146"/>
      <c r="J62" s="2146"/>
      <c r="K62" s="2146"/>
      <c r="L62" s="2231"/>
      <c r="M62" s="2232"/>
      <c r="N62" s="2233"/>
      <c r="O62" s="2149"/>
      <c r="P62" s="2148"/>
      <c r="Q62" s="2149"/>
      <c r="R62" s="2226"/>
      <c r="S62" s="2227"/>
      <c r="T62" s="2226"/>
      <c r="U62" s="249"/>
      <c r="V62" s="248"/>
      <c r="W62" s="249"/>
      <c r="X62" s="2224"/>
      <c r="Y62" s="2224"/>
      <c r="Z62" s="2224"/>
      <c r="AA62" s="2220"/>
      <c r="AB62" s="2221"/>
      <c r="AC62" s="2220"/>
      <c r="AD62" s="250"/>
      <c r="AE62" s="250"/>
      <c r="AF62" s="250"/>
      <c r="AG62" s="250"/>
      <c r="AH62" s="250"/>
      <c r="AI62" s="2182"/>
      <c r="AJ62" s="2182"/>
      <c r="AK62" s="2182"/>
      <c r="AL62" s="2182"/>
      <c r="AM62" s="2183"/>
      <c r="AN62" s="2183"/>
      <c r="AO62" s="2183"/>
      <c r="AP62" s="2183"/>
      <c r="AQ62" s="2255"/>
      <c r="AR62" s="2255"/>
      <c r="AS62" s="2255"/>
      <c r="AT62" s="2255"/>
      <c r="AU62" s="2264"/>
      <c r="AV62" s="2264"/>
      <c r="AW62" s="2264"/>
      <c r="AX62" s="2264"/>
      <c r="AY62" s="2269"/>
      <c r="AZ62" s="2269"/>
      <c r="BA62" s="2269"/>
      <c r="BB62" s="2269"/>
      <c r="BC62" s="2275"/>
      <c r="BD62" s="2275"/>
      <c r="BE62" s="2275"/>
      <c r="BF62" s="2276"/>
      <c r="BG62" s="2162"/>
      <c r="BH62" s="2162"/>
      <c r="BI62" s="2162"/>
      <c r="BJ62" s="2420" t="str">
        <f>"Contrôle colonne "&amp;BK1&amp;" ►"</f>
        <v>Contrôle colonne BK ►</v>
      </c>
      <c r="BK62" s="2582" t="str" cm="1">
        <f t="array" aca="1" ref="BK62" ca="1">" ▲ "&amp;_xlfn.LET(_xlpm.r,BK32:BK61, _xlpm.n,SUMPRODUCT((_xlpm.r&lt;&gt;"")*(UPPER(TRIM(_xlpm.r))&lt;&gt;"OK")), IF(_xlpm.n=0,"OK", _xlpm.n&amp;" erreur"&amp;IF(_xlpm.n&gt;1,"s","")))</f>
        <v xml:space="preserve"> ▲ OK</v>
      </c>
      <c r="BL62" s="4921" t="s">
        <v>4008</v>
      </c>
      <c r="BM62" s="72" t="str">
        <f t="shared" si="52"/>
        <v>A</v>
      </c>
      <c r="BN62" s="5"/>
      <c r="BO62" s="3"/>
      <c r="BP62" s="176" cm="1">
        <f t="array" ref="BP62">SUMPRODUCT(LEN(BQ62:BW62))</f>
        <v>0</v>
      </c>
      <c r="BQ62" s="177"/>
      <c r="BR62" s="178"/>
      <c r="BS62" s="178"/>
      <c r="BT62" s="178"/>
      <c r="BU62" s="178"/>
      <c r="BV62" s="178"/>
      <c r="BW62" s="179"/>
      <c r="BX62" s="3"/>
      <c r="BY62" s="2954" t="str">
        <f t="shared" si="32"/>
        <v>►</v>
      </c>
      <c r="BZ62" s="2946" t="str">
        <f t="shared" si="12"/>
        <v/>
      </c>
      <c r="CA62" s="2947" t="str">
        <f t="shared" si="42"/>
        <v/>
      </c>
      <c r="CB62" s="2957"/>
      <c r="CC62" s="2949" t="str">
        <f t="shared" si="13"/>
        <v xml:space="preserve"> ◄ ligne 62</v>
      </c>
      <c r="CD62" s="2946" t="str">
        <f t="shared" si="33"/>
        <v/>
      </c>
      <c r="CE62" s="2950" t="str">
        <f t="shared" si="34"/>
        <v/>
      </c>
      <c r="CF62" s="2951">
        <f>IF(LEN(TRIM(CK62))&gt;0,MAX(CF29:CF61)+1,"")</f>
        <v>6</v>
      </c>
      <c r="CG62" s="2906" t="str">
        <f>IFERROR(INDEX(CK30:CK299,MATCH(ROW()-ROW(CK30)+1,CF30:CF299,0)),"")</f>
        <v/>
      </c>
      <c r="CH62" s="2944"/>
      <c r="CI62" s="2937"/>
      <c r="CJ62" s="2909">
        <f>CG17</f>
        <v>100</v>
      </c>
      <c r="CK62" s="2961" t="str">
        <f>IF(OR(CL61="",CJ62=""),"",IF(LEN(CL61)&lt;=CJ62,CL61,IFERROR(LEFT(CL61,FIND("♦",SUBSTITUTE(LEFT(CL61,CJ62+1)," ","♦",LEN(LEFT(CL61,CJ62+1))-LEN(SUBSTITUTE(LEFT(CL61,CJ62+1)," ",""))))),LEFT(CL61,IFERROR(FIND(" ",CL61)-1,LEN(CL61))))))</f>
        <v>Versez le vin rouge sur le tout et laissez mariner au frais pendant 24 heures</v>
      </c>
      <c r="CL62" s="2961" t="str">
        <f t="shared" ref="CL62:CL65" si="61">IF(CK62="","",TRIM(RIGHT(CL61,LEN(CL61)-LEN(CK62))))</f>
        <v/>
      </c>
      <c r="CM62" s="2962" t="str">
        <f t="shared" si="60"/>
        <v>ligne 62 ►</v>
      </c>
      <c r="CN62" s="2945" t="str">
        <f>IF(CA62="","",IF(OR(CA62=0,CA62&lt;CG17),0,IF(CA62&gt;CG17,(CA62-CG17)&amp;" car. en trop",(CA62-CG17)&amp;" car.")))</f>
        <v/>
      </c>
      <c r="CO62" s="2953" t="str">
        <f>IF(CA62="","",ROUNDUP(CA62/CG17,0)&amp;" ligne(s)")</f>
        <v/>
      </c>
      <c r="CP62" s="3"/>
      <c r="CQ62" s="2549" t="s">
        <v>3923</v>
      </c>
      <c r="CR62" s="97"/>
      <c r="CS62" s="97"/>
      <c r="CT62" s="2552"/>
      <c r="CU62" s="2550"/>
      <c r="CV62" s="3"/>
      <c r="CW62" s="10">
        <v>1</v>
      </c>
    </row>
    <row r="63" spans="1:101" ht="21" customHeight="1">
      <c r="A63" s="3"/>
      <c r="B63" s="72" t="s">
        <v>24</v>
      </c>
      <c r="C63" s="2239">
        <f>SUM(C32:C61)</f>
        <v>0</v>
      </c>
      <c r="D63" s="2242">
        <f>SUM(D32:D61)</f>
        <v>0</v>
      </c>
      <c r="E63" s="2245">
        <f>SUM(E32:E61)</f>
        <v>0</v>
      </c>
      <c r="F63" s="2248">
        <f>SUM(F32:F61)</f>
        <v>0</v>
      </c>
      <c r="G63" s="2249">
        <f>SUM(G32:G61)</f>
        <v>0</v>
      </c>
      <c r="H63" s="254">
        <f>SUM(H32:H62)</f>
        <v>0.06</v>
      </c>
      <c r="I63" s="2147"/>
      <c r="J63" s="2147"/>
      <c r="K63" s="2147"/>
      <c r="L63" s="2234"/>
      <c r="M63" s="2235">
        <f>C63</f>
        <v>0</v>
      </c>
      <c r="N63" s="2236"/>
      <c r="O63" s="2150"/>
      <c r="P63" s="2151">
        <f>D63</f>
        <v>0</v>
      </c>
      <c r="Q63" s="2152"/>
      <c r="R63" s="2228"/>
      <c r="S63" s="2229">
        <f>E63</f>
        <v>0</v>
      </c>
      <c r="T63" s="2230"/>
      <c r="U63" s="255"/>
      <c r="V63" s="256">
        <f>F63</f>
        <v>0</v>
      </c>
      <c r="W63" s="257"/>
      <c r="X63" s="2225"/>
      <c r="Y63" s="2322">
        <f>G63</f>
        <v>0</v>
      </c>
      <c r="Z63" s="2225"/>
      <c r="AA63" s="2222"/>
      <c r="AB63" s="2223">
        <f>H63</f>
        <v>0.06</v>
      </c>
      <c r="AC63" s="2222"/>
      <c r="AD63" s="258"/>
      <c r="AE63" s="258"/>
      <c r="AF63" s="259"/>
      <c r="AG63" s="260"/>
      <c r="AH63" s="260"/>
      <c r="AI63" s="261"/>
      <c r="AJ63" s="262">
        <f>SUM(AJ32:AJ62)</f>
        <v>0</v>
      </c>
      <c r="AK63" s="263"/>
      <c r="AL63" s="264">
        <f>SUM(AL32:AL61)</f>
        <v>0</v>
      </c>
      <c r="AM63" s="2142"/>
      <c r="AN63" s="2143">
        <f>SUM(AN32:AN62)</f>
        <v>0</v>
      </c>
      <c r="AO63" s="2144"/>
      <c r="AP63" s="2145">
        <f>SUM(AP32:AP61)</f>
        <v>0</v>
      </c>
      <c r="AQ63" s="2256"/>
      <c r="AR63" s="2257">
        <f>SUM(AR32:AR62)</f>
        <v>0</v>
      </c>
      <c r="AS63" s="2258"/>
      <c r="AT63" s="2259">
        <f>SUM(AT32:AT61)</f>
        <v>0</v>
      </c>
      <c r="AU63" s="2265"/>
      <c r="AV63" s="2266">
        <f>SUM(AV32:AV62)</f>
        <v>0</v>
      </c>
      <c r="AW63" s="2267"/>
      <c r="AX63" s="2268">
        <f>SUM(AX32:AX61)</f>
        <v>0</v>
      </c>
      <c r="AY63" s="2287"/>
      <c r="AZ63" s="2288">
        <f>SUM(AZ32:AZ62)</f>
        <v>0</v>
      </c>
      <c r="BA63" s="2289"/>
      <c r="BB63" s="2290">
        <f>SUM(BB32:BB61)</f>
        <v>0</v>
      </c>
      <c r="BC63" s="2277"/>
      <c r="BD63" s="2278">
        <f>SUM(BD32:BD62)</f>
        <v>0</v>
      </c>
      <c r="BE63" s="2279"/>
      <c r="BF63" s="2280">
        <f>SUM(BF32:BF61)</f>
        <v>0</v>
      </c>
      <c r="BG63" s="2177" t="s">
        <v>3609</v>
      </c>
      <c r="BH63" s="2161"/>
      <c r="BI63" s="2165">
        <f t="shared" ref="BI63" si="62">IFERROR(AJ63,0)+IFERROR(AN63,0)+IFERROR(AR63,0)+IFERROR(AV63,0)+IFERROR(BD63,0)</f>
        <v>0</v>
      </c>
      <c r="BJ63" s="2377">
        <f>IFERROR(AL63,0)+IFERROR(AP63,0)+IFERROR(AT63,0)+IFERROR(AX63,0)+IFERROR(BF63,0)</f>
        <v>0</v>
      </c>
      <c r="BK63" s="2583" t="str" cm="1">
        <f t="array" aca="1" ref="BK63" ca="1">" ▲ "&amp;IF(SUMPRODUCT((BK32:BK61&lt;&gt;"")*(UPPER(TRIM(SUBSTITUTE(BK32:BK61,CHAR(160),"")))&lt;&gt;"OK"))=0,"OK",SUMPRODUCT((BK32:BK61&lt;&gt;"")*(UPPER(TRIM(SUBSTITUTE(BK32:BK61,CHAR(160),"")))&lt;&gt;"OK"))&amp;" erreur"&amp;IF(SUMPRODUCT((BK32:BK61&lt;&gt;"")*(UPPER(TRIM(SUBSTITUTE(BK32:BK61,CHAR(160),"")))&lt;&gt;"OK"))&gt;1,"s",""))</f>
        <v xml:space="preserve"> ▲ OK</v>
      </c>
      <c r="BL63" s="4921"/>
      <c r="BM63" s="72" t="str">
        <f t="shared" si="52"/>
        <v>A</v>
      </c>
      <c r="BN63" s="5"/>
      <c r="BO63" s="3"/>
      <c r="BP63" s="176" cm="1">
        <f t="array" ref="BP63">SUMPRODUCT(LEN(BQ63:BW63))</f>
        <v>0</v>
      </c>
      <c r="BQ63" s="177"/>
      <c r="BR63" s="178"/>
      <c r="BS63" s="178"/>
      <c r="BT63" s="178"/>
      <c r="BU63" s="178"/>
      <c r="BV63" s="178"/>
      <c r="BW63" s="179"/>
      <c r="BX63" s="3"/>
      <c r="BY63" s="2954" t="str">
        <f t="shared" si="32"/>
        <v>►</v>
      </c>
      <c r="BZ63" s="2946" t="str">
        <f t="shared" si="12"/>
        <v/>
      </c>
      <c r="CA63" s="2947" t="str">
        <f t="shared" si="42"/>
        <v/>
      </c>
      <c r="CB63" s="2957"/>
      <c r="CC63" s="2955" t="str">
        <f t="shared" si="13"/>
        <v xml:space="preserve"> ◄ ligne 63</v>
      </c>
      <c r="CD63" s="2946" t="str">
        <f t="shared" si="33"/>
        <v/>
      </c>
      <c r="CE63" s="2950" t="str">
        <f t="shared" si="34"/>
        <v/>
      </c>
      <c r="CF63" s="2951" t="str">
        <f>IF(LEN(TRIM(CK63))&gt;0,MAX(CF29:CF62)+1,"")</f>
        <v/>
      </c>
      <c r="CG63" s="2906" t="str">
        <f>IFERROR(INDEX(CK30:CK299,MATCH(ROW()-ROW(CK30)+1,CF30:CF299,0)),"")</f>
        <v/>
      </c>
      <c r="CH63" s="2944"/>
      <c r="CI63" s="2937"/>
      <c r="CJ63" s="2960"/>
      <c r="CK63" s="2961" t="str">
        <f>IF(OR(CL62="",CJ62=""),"",IF(LEN(CL62)&lt;=CJ62,CL62,IFERROR(LEFT(CL62,FIND("♦",SUBSTITUTE(LEFT(CL62,CJ62+1)," ","♦",LEN(LEFT(CL62,CJ62+1))-LEN(SUBSTITUTE(LEFT(CL62,CJ62+1)," ",""))))),LEFT(CL62,IFERROR(FIND(" ",CL62)-1,LEN(CL62))))))</f>
        <v/>
      </c>
      <c r="CL63" s="2961" t="str">
        <f t="shared" si="61"/>
        <v/>
      </c>
      <c r="CM63" s="2962" t="str">
        <f t="shared" si="60"/>
        <v>ligne 63 ►</v>
      </c>
      <c r="CN63" s="2945" t="str">
        <f>IF(CA63="","",IF(OR(CA63=0,CA63&lt;CG17),0,IF(CA63&gt;CG17,(CA63-CG17)&amp;" car. en trop",(CA63-CG17)&amp;" car.")))</f>
        <v/>
      </c>
      <c r="CO63" s="2953" t="str">
        <f>IF(CA63="","",ROUNDUP(CA63/CG17,0)&amp;" ligne(s)")</f>
        <v/>
      </c>
      <c r="CP63" s="3"/>
      <c r="CQ63" s="232" t="s">
        <v>4005</v>
      </c>
      <c r="CR63" s="97"/>
      <c r="CS63" s="97"/>
      <c r="CT63" s="2552"/>
      <c r="CU63" s="2550"/>
      <c r="CV63" s="3"/>
      <c r="CW63" s="10">
        <v>1</v>
      </c>
    </row>
    <row r="64" spans="1:101" ht="21" customHeight="1">
      <c r="A64" s="3"/>
      <c r="B64" s="72" t="s">
        <v>24</v>
      </c>
      <c r="C64" s="2586" t="str">
        <f t="shared" ref="C64:H64" si="63">C31</f>
        <v>🅐</v>
      </c>
      <c r="D64" s="2586" t="str">
        <f t="shared" si="63"/>
        <v>🅑</v>
      </c>
      <c r="E64" s="2586" t="str">
        <f t="shared" si="63"/>
        <v>🅒</v>
      </c>
      <c r="F64" s="2586" t="str">
        <f t="shared" si="63"/>
        <v>🅓</v>
      </c>
      <c r="G64" s="2586" t="str">
        <f t="shared" si="63"/>
        <v>🅔</v>
      </c>
      <c r="H64" s="2586" t="str">
        <f t="shared" si="63"/>
        <v>🅕</v>
      </c>
      <c r="I64" s="2454"/>
      <c r="J64" s="2454"/>
      <c r="K64" s="2454"/>
      <c r="L64" s="2454"/>
      <c r="M64" s="2455"/>
      <c r="N64" s="2454"/>
      <c r="O64" s="2454"/>
      <c r="P64" s="2455"/>
      <c r="Q64" s="2456"/>
      <c r="R64" s="2456"/>
      <c r="S64" s="2456"/>
      <c r="T64" s="2456"/>
      <c r="U64" s="2456"/>
      <c r="V64" s="2456"/>
      <c r="W64" s="2456"/>
      <c r="X64" s="2456"/>
      <c r="Y64" s="2456"/>
      <c r="Z64" s="2456"/>
      <c r="AA64" s="2456"/>
      <c r="AB64" s="2459" t="s">
        <v>4072</v>
      </c>
      <c r="AC64" s="2141" t="s">
        <v>3606</v>
      </c>
      <c r="AD64" s="2136" t="s">
        <v>418</v>
      </c>
      <c r="AE64" s="2132" t="s">
        <v>163</v>
      </c>
      <c r="AF64" s="2133" t="s">
        <v>419</v>
      </c>
      <c r="AG64" s="2133" t="s">
        <v>420</v>
      </c>
      <c r="AH64" s="2133" t="s">
        <v>3561</v>
      </c>
      <c r="AI64" s="2135" t="s">
        <v>464</v>
      </c>
      <c r="AJ64" s="2139" t="s">
        <v>3565</v>
      </c>
      <c r="AK64" s="2139" t="s">
        <v>468</v>
      </c>
      <c r="AL64" s="2139" t="s">
        <v>3566</v>
      </c>
      <c r="AM64" s="2139" t="s">
        <v>3567</v>
      </c>
      <c r="AN64" s="2139" t="s">
        <v>467</v>
      </c>
      <c r="AO64" s="2139" t="s">
        <v>465</v>
      </c>
      <c r="AP64" s="2139" t="s">
        <v>466</v>
      </c>
      <c r="AQ64" s="2137" t="s">
        <v>421</v>
      </c>
      <c r="AR64" s="2134" t="s">
        <v>469</v>
      </c>
      <c r="AS64" s="2134" t="s">
        <v>422</v>
      </c>
      <c r="AT64" s="2137" t="s">
        <v>470</v>
      </c>
      <c r="AU64" s="2320" t="s">
        <v>426</v>
      </c>
      <c r="AV64" s="2320" t="s">
        <v>427</v>
      </c>
      <c r="AW64" s="2320" t="s">
        <v>430</v>
      </c>
      <c r="AX64" s="2320" t="s">
        <v>428</v>
      </c>
      <c r="AY64" s="2320" t="s">
        <v>425</v>
      </c>
      <c r="AZ64" s="2320" t="s">
        <v>429</v>
      </c>
      <c r="BA64" s="2320" t="s">
        <v>431</v>
      </c>
      <c r="BB64" s="2138" t="s">
        <v>3563</v>
      </c>
      <c r="BC64" s="2163" t="s">
        <v>3564</v>
      </c>
      <c r="BD64" s="2163" t="s">
        <v>423</v>
      </c>
      <c r="BE64" s="2163" t="s">
        <v>424</v>
      </c>
      <c r="BF64" s="2140" t="s">
        <v>3562</v>
      </c>
      <c r="BG64" s="2321" t="s">
        <v>3614</v>
      </c>
      <c r="BH64" s="2164" t="s">
        <v>3568</v>
      </c>
      <c r="BI64" s="2140" t="s">
        <v>3753</v>
      </c>
      <c r="BJ64" s="2140" t="s">
        <v>3748</v>
      </c>
      <c r="BK64" s="2140" t="s">
        <v>3751</v>
      </c>
      <c r="BL64" s="4921"/>
      <c r="BM64" s="72" t="str">
        <f t="shared" si="52"/>
        <v>A</v>
      </c>
      <c r="BN64" s="5"/>
      <c r="BO64" s="3"/>
      <c r="BP64" s="176" cm="1">
        <f t="array" ref="BP64">SUMPRODUCT(LEN(BQ64:BW64))</f>
        <v>0</v>
      </c>
      <c r="BQ64" s="177"/>
      <c r="BR64" s="178"/>
      <c r="BS64" s="178"/>
      <c r="BT64" s="178"/>
      <c r="BU64" s="178"/>
      <c r="BV64" s="178"/>
      <c r="BW64" s="179"/>
      <c r="BX64" s="3"/>
      <c r="BY64" s="2954" t="str">
        <f t="shared" si="32"/>
        <v>►</v>
      </c>
      <c r="BZ64" s="2946" t="str">
        <f t="shared" si="12"/>
        <v/>
      </c>
      <c r="CA64" s="2947" t="str">
        <f t="shared" si="42"/>
        <v/>
      </c>
      <c r="CB64" s="2957"/>
      <c r="CC64" s="2949" t="str">
        <f t="shared" si="13"/>
        <v xml:space="preserve"> ◄ ligne 64</v>
      </c>
      <c r="CD64" s="2946" t="str">
        <f t="shared" si="33"/>
        <v/>
      </c>
      <c r="CE64" s="2950" t="str">
        <f t="shared" si="34"/>
        <v/>
      </c>
      <c r="CF64" s="2951" t="str">
        <f>IF(LEN(TRIM(CK64))&gt;0,MAX(CF29:CF63)+1,"")</f>
        <v/>
      </c>
      <c r="CG64" s="2906" t="str">
        <f>IFERROR(INDEX(CK30:CK299,MATCH(ROW()-ROW(CK30)+1,CF30:CF299,0)),"")</f>
        <v/>
      </c>
      <c r="CH64" s="2944"/>
      <c r="CI64" s="2937"/>
      <c r="CJ64" s="2963"/>
      <c r="CK64" s="2961" t="str">
        <f>IF(OR(CL63="",CJ62=""),"",IF(LEN(CL63)&lt;=CJ62,CL63,IFERROR(LEFT(CL63,FIND("♦",SUBSTITUTE(LEFT(CL63,CJ62+1)," ","♦",LEN(LEFT(CL63,CJ62+1))-LEN(SUBSTITUTE(LEFT(CL63,CJ62+1)," ",""))))),LEFT(CL63,IFERROR(FIND(" ",CL63)-1,LEN(CL63))))))</f>
        <v/>
      </c>
      <c r="CL64" s="2961" t="str">
        <f t="shared" si="61"/>
        <v/>
      </c>
      <c r="CM64" s="2962" t="str">
        <f t="shared" si="60"/>
        <v>ligne 64 ►</v>
      </c>
      <c r="CN64" s="2945" t="str">
        <f>IF(CA64="","",IF(OR(CA64=0,CA64&lt;CG17),0,IF(CA64&gt;CG17,(CA64-CG17)&amp;" car. en trop",(CA64-CG17)&amp;" car.")))</f>
        <v/>
      </c>
      <c r="CO64" s="2953" t="str">
        <f>IF(CA64="","",ROUNDUP(CA64/CG17,0)&amp;" ligne(s)")</f>
        <v/>
      </c>
      <c r="CP64" s="3"/>
      <c r="CQ64" s="232" t="s">
        <v>4006</v>
      </c>
      <c r="CR64" s="2551" t="s">
        <v>3924</v>
      </c>
      <c r="CS64" s="2551"/>
      <c r="CT64" s="2551"/>
      <c r="CU64" s="2578"/>
      <c r="CV64" s="3"/>
      <c r="CW64" s="10">
        <v>1</v>
      </c>
    </row>
    <row r="65" spans="1:101" ht="21" customHeight="1">
      <c r="A65" s="3"/>
      <c r="B65" s="72" t="s">
        <v>24</v>
      </c>
      <c r="C65" s="2454"/>
      <c r="D65" s="2587" t="s">
        <v>3747</v>
      </c>
      <c r="E65" s="2454"/>
      <c r="F65" s="2454"/>
      <c r="G65" s="2454"/>
      <c r="H65" s="2454"/>
      <c r="I65" s="2454"/>
      <c r="J65" s="2454"/>
      <c r="K65" s="2454"/>
      <c r="L65" s="2458"/>
      <c r="M65" s="2455"/>
      <c r="N65" s="2454"/>
      <c r="O65" s="2454"/>
      <c r="P65" s="2455"/>
      <c r="Q65" s="2456"/>
      <c r="R65" s="2456"/>
      <c r="S65" s="2456"/>
      <c r="T65" s="2456"/>
      <c r="U65" s="2456"/>
      <c r="V65" s="2456"/>
      <c r="W65" s="2456"/>
      <c r="X65" s="2456"/>
      <c r="Y65" s="2456"/>
      <c r="Z65" s="2456"/>
      <c r="AA65" s="2456"/>
      <c r="AB65" s="2459" t="s">
        <v>4073</v>
      </c>
      <c r="AC65" s="2141" t="s">
        <v>3607</v>
      </c>
      <c r="AD65" s="2136" t="s">
        <v>418</v>
      </c>
      <c r="AE65" s="2132" t="s">
        <v>163</v>
      </c>
      <c r="AF65" s="2133" t="s">
        <v>3569</v>
      </c>
      <c r="AG65" s="2133" t="s">
        <v>3570</v>
      </c>
      <c r="AH65" s="2133" t="s">
        <v>3571</v>
      </c>
      <c r="AI65" s="2135" t="s">
        <v>464</v>
      </c>
      <c r="AJ65" s="2139" t="s">
        <v>3574</v>
      </c>
      <c r="AK65" s="2135" t="s">
        <v>3575</v>
      </c>
      <c r="AL65" s="2139" t="s">
        <v>3566</v>
      </c>
      <c r="AM65" s="2139" t="s">
        <v>3567</v>
      </c>
      <c r="AN65" s="2139" t="s">
        <v>3576</v>
      </c>
      <c r="AO65" s="2139" t="s">
        <v>3577</v>
      </c>
      <c r="AP65" s="2139" t="s">
        <v>3578</v>
      </c>
      <c r="AQ65" s="2137" t="s">
        <v>421</v>
      </c>
      <c r="AR65" s="2134" t="s">
        <v>469</v>
      </c>
      <c r="AS65" s="2134" t="s">
        <v>422</v>
      </c>
      <c r="AT65" s="2137" t="s">
        <v>470</v>
      </c>
      <c r="AU65" s="2320" t="s">
        <v>474</v>
      </c>
      <c r="AV65" s="2320" t="s">
        <v>475</v>
      </c>
      <c r="AW65" s="2320" t="s">
        <v>478</v>
      </c>
      <c r="AX65" s="2320" t="s">
        <v>476</v>
      </c>
      <c r="AY65" s="2320" t="s">
        <v>473</v>
      </c>
      <c r="AZ65" s="2320" t="s">
        <v>477</v>
      </c>
      <c r="BA65" s="2320" t="s">
        <v>479</v>
      </c>
      <c r="BB65" s="2138" t="s">
        <v>3572</v>
      </c>
      <c r="BC65" s="2138" t="s">
        <v>3573</v>
      </c>
      <c r="BD65" s="2138" t="s">
        <v>471</v>
      </c>
      <c r="BE65" s="2138" t="s">
        <v>472</v>
      </c>
      <c r="BF65" s="2140" t="s">
        <v>3579</v>
      </c>
      <c r="BG65" s="2321" t="s">
        <v>3614</v>
      </c>
      <c r="BH65" s="2140" t="s">
        <v>3568</v>
      </c>
      <c r="BI65" s="2140" t="s">
        <v>3753</v>
      </c>
      <c r="BJ65" s="2140" t="s">
        <v>3749</v>
      </c>
      <c r="BK65" s="2140" t="s">
        <v>3751</v>
      </c>
      <c r="BL65" s="4921"/>
      <c r="BM65" s="72" t="str">
        <f t="shared" si="52"/>
        <v>A</v>
      </c>
      <c r="BN65" s="5"/>
      <c r="BO65" s="3"/>
      <c r="BP65" s="176" cm="1">
        <f t="array" ref="BP65">SUMPRODUCT(LEN(BQ65:BW65))</f>
        <v>0</v>
      </c>
      <c r="BQ65" s="177"/>
      <c r="BR65" s="178"/>
      <c r="BS65" s="178"/>
      <c r="BT65" s="178"/>
      <c r="BU65" s="178"/>
      <c r="BV65" s="178"/>
      <c r="BW65" s="179"/>
      <c r="BX65" s="3"/>
      <c r="BY65" s="2954" t="str">
        <f t="shared" si="32"/>
        <v>►</v>
      </c>
      <c r="BZ65" s="2946" t="str">
        <f t="shared" si="12"/>
        <v/>
      </c>
      <c r="CA65" s="2947" t="str">
        <f t="shared" si="42"/>
        <v/>
      </c>
      <c r="CB65" s="2957"/>
      <c r="CC65" s="2955" t="str">
        <f t="shared" si="13"/>
        <v xml:space="preserve"> ◄ ligne 65</v>
      </c>
      <c r="CD65" s="2946" t="str">
        <f t="shared" si="33"/>
        <v/>
      </c>
      <c r="CE65" s="2950" t="str">
        <f t="shared" si="34"/>
        <v/>
      </c>
      <c r="CF65" s="2951" t="str">
        <f>IF(LEN(TRIM(CK65))&gt;0,MAX(CF29:CF64)+1,"")</f>
        <v/>
      </c>
      <c r="CG65" s="2906" t="str">
        <f>IFERROR(INDEX(CK30:CK299,MATCH(ROW()-ROW(CK30)+1,CF30:CF299,0)),"")</f>
        <v/>
      </c>
      <c r="CH65" s="2944"/>
      <c r="CI65" s="2937"/>
      <c r="CJ65" s="2964"/>
      <c r="CK65" s="2961" t="str">
        <f>IF(OR(CL64="",CJ62=""),"",IF(LEN(CL64)&lt;=CJ62,CL64,IFERROR(LEFT(CL64,FIND("♦",SUBSTITUTE(LEFT(CL64,CJ62+1)," ","♦",LEN(LEFT(CL64,CJ62+1))-LEN(SUBSTITUTE(LEFT(CL64,CJ62+1)," ",""))))),LEFT(CL64,IFERROR(FIND(" ",CL64)-1,LEN(CL64))))))</f>
        <v/>
      </c>
      <c r="CL65" s="2961" t="str">
        <f t="shared" si="61"/>
        <v/>
      </c>
      <c r="CM65" s="2962" t="str">
        <f t="shared" si="60"/>
        <v>ligne 65 ►</v>
      </c>
      <c r="CN65" s="2945" t="str">
        <f>IF(CA65="","",IF(OR(CA65=0,CA65&lt;CG17),0,IF(CA65&gt;CG17,(CA65-CG17)&amp;" car. en trop",(CA65-CG17)&amp;" car.")))</f>
        <v/>
      </c>
      <c r="CO65" s="2953" t="str">
        <f>IF(CA65="","",ROUNDUP(CA65/CG17,0)&amp;" ligne(s)")</f>
        <v/>
      </c>
      <c r="CP65" s="3"/>
      <c r="CQ65" s="134"/>
      <c r="CR65" s="2552" t="s">
        <v>3925</v>
      </c>
      <c r="CS65" s="2552" t="s">
        <v>3926</v>
      </c>
      <c r="CT65" s="2552" t="s">
        <v>4007</v>
      </c>
      <c r="CU65" s="2579" t="s">
        <v>3927</v>
      </c>
      <c r="CV65" s="3"/>
      <c r="CW65" s="10">
        <v>1</v>
      </c>
    </row>
    <row r="66" spans="1:101" ht="21" customHeight="1">
      <c r="A66" s="3"/>
      <c r="B66" s="72" t="s">
        <v>24</v>
      </c>
      <c r="C66" s="2454"/>
      <c r="D66" s="4933" t="s">
        <v>3738</v>
      </c>
      <c r="E66" s="4933"/>
      <c r="F66" s="4933"/>
      <c r="G66" s="4933"/>
      <c r="H66" s="4933"/>
      <c r="I66" s="4933"/>
      <c r="J66" s="4933"/>
      <c r="K66" s="4933"/>
      <c r="L66" s="4933"/>
      <c r="M66" s="4933"/>
      <c r="N66" s="4933"/>
      <c r="O66" s="4933"/>
      <c r="P66" s="4933"/>
      <c r="Q66" s="4933"/>
      <c r="R66" s="4933"/>
      <c r="S66" s="4933"/>
      <c r="T66" s="4933"/>
      <c r="U66" s="4933"/>
      <c r="V66" s="4933"/>
      <c r="W66" s="4933"/>
      <c r="X66" s="2456"/>
      <c r="Y66" s="2456"/>
      <c r="Z66" s="2456"/>
      <c r="AA66" s="2456"/>
      <c r="AB66" s="2456"/>
      <c r="AC66" s="2141" t="s">
        <v>3608</v>
      </c>
      <c r="AD66" s="2136" t="s">
        <v>418</v>
      </c>
      <c r="AE66" s="2132" t="s">
        <v>163</v>
      </c>
      <c r="AF66" s="2133" t="s">
        <v>3580</v>
      </c>
      <c r="AG66" s="2133" t="s">
        <v>3581</v>
      </c>
      <c r="AH66" s="2133" t="s">
        <v>3582</v>
      </c>
      <c r="AI66" s="2135" t="s">
        <v>3594</v>
      </c>
      <c r="AJ66" s="2139" t="s">
        <v>3595</v>
      </c>
      <c r="AK66" s="2135" t="s">
        <v>3596</v>
      </c>
      <c r="AL66" s="2139" t="s">
        <v>3597</v>
      </c>
      <c r="AM66" s="2139" t="s">
        <v>3598</v>
      </c>
      <c r="AN66" s="2139" t="s">
        <v>3599</v>
      </c>
      <c r="AO66" s="2139" t="s">
        <v>3600</v>
      </c>
      <c r="AP66" s="2139" t="s">
        <v>3601</v>
      </c>
      <c r="AQ66" s="2137" t="s">
        <v>421</v>
      </c>
      <c r="AR66" s="2134" t="s">
        <v>469</v>
      </c>
      <c r="AS66" s="2134" t="s">
        <v>422</v>
      </c>
      <c r="AT66" s="2137" t="s">
        <v>470</v>
      </c>
      <c r="AU66" s="2320" t="s">
        <v>3583</v>
      </c>
      <c r="AV66" s="2320" t="s">
        <v>3584</v>
      </c>
      <c r="AW66" s="2320" t="s">
        <v>3585</v>
      </c>
      <c r="AX66" s="2320" t="s">
        <v>3586</v>
      </c>
      <c r="AY66" s="2320" t="s">
        <v>3587</v>
      </c>
      <c r="AZ66" s="2320" t="s">
        <v>3588</v>
      </c>
      <c r="BA66" s="2320" t="s">
        <v>3589</v>
      </c>
      <c r="BB66" s="2138" t="s">
        <v>3590</v>
      </c>
      <c r="BC66" s="2138" t="s">
        <v>3591</v>
      </c>
      <c r="BD66" s="2138" t="s">
        <v>3592</v>
      </c>
      <c r="BE66" s="2138" t="s">
        <v>3593</v>
      </c>
      <c r="BF66" s="2140" t="s">
        <v>3602</v>
      </c>
      <c r="BG66" s="2321" t="s">
        <v>3614</v>
      </c>
      <c r="BH66" s="2140" t="s">
        <v>3568</v>
      </c>
      <c r="BI66" s="2140" t="s">
        <v>3753</v>
      </c>
      <c r="BJ66" s="2140" t="s">
        <v>3750</v>
      </c>
      <c r="BK66" s="2140" t="s">
        <v>3752</v>
      </c>
      <c r="BL66" s="4921"/>
      <c r="BM66" s="72" t="str">
        <f t="shared" si="52"/>
        <v>A</v>
      </c>
      <c r="BN66" s="5"/>
      <c r="BO66" s="3"/>
      <c r="BP66" s="176" cm="1">
        <f t="array" ref="BP66">SUMPRODUCT(LEN(BQ66:BW66))</f>
        <v>0</v>
      </c>
      <c r="BQ66" s="177"/>
      <c r="BR66" s="178"/>
      <c r="BS66" s="178"/>
      <c r="BT66" s="178"/>
      <c r="BU66" s="178"/>
      <c r="BV66" s="178"/>
      <c r="BW66" s="179"/>
      <c r="BX66" s="3"/>
      <c r="BY66" s="2954" t="str">
        <f t="shared" si="32"/>
        <v>►</v>
      </c>
      <c r="BZ66" s="2946" t="str">
        <f t="shared" si="12"/>
        <v/>
      </c>
      <c r="CA66" s="2947" t="str">
        <f t="shared" si="42"/>
        <v/>
      </c>
      <c r="CB66" s="2957"/>
      <c r="CC66" s="2949" t="str">
        <f t="shared" si="13"/>
        <v xml:space="preserve"> ◄ ligne 66</v>
      </c>
      <c r="CD66" s="2946" t="str">
        <f t="shared" si="33"/>
        <v/>
      </c>
      <c r="CE66" s="2950" t="str">
        <f t="shared" si="34"/>
        <v/>
      </c>
      <c r="CF66" s="2951">
        <f>IF(LEN(TRIM(CK66))&gt;0,MAX(CF29:CF65)+1,"")</f>
        <v>7</v>
      </c>
      <c r="CG66" s="2906" t="str">
        <f>IFERROR(INDEX(CK30:CK299,MATCH(ROW()-ROW(CK30)+1,CF30:CF299,0)),"")</f>
        <v/>
      </c>
      <c r="CH66" s="2944"/>
      <c r="CI66" s="2937"/>
      <c r="CJ66" s="2370" t="str">
        <f>(SUBSTITUTE(SUBSTITUTE(CB36,CHAR(13)&amp;CHAR(10)," "),CHAR(10)," "))</f>
        <v>2. Le lendemain, sortez la viande et les légumes de la marinade et égouttez-les. Réservez la marinade.</v>
      </c>
      <c r="CK66" s="2907" t="str">
        <f>IF(OR(CJ67="",CJ68=""),"",IF(LEN(CJ67)&lt;=CJ68,CJ67,IFERROR(LEFT(CJ67,FIND("♦",SUBSTITUTE(LEFT(CJ67,CJ68+1)," ","♦",LEN(LEFT(CJ67,CJ68+1))-LEN(SUBSTITUTE(LEFT(CJ67,CJ68+1)," ",""))))),LEFT(CJ67,IFERROR(FIND(" ",CJ67)-1,LEN(CJ67))))))</f>
        <v>2 Le lendemain sortez la viande et les légumes de la marinade et égouttez-les Réservez la marinade</v>
      </c>
      <c r="CL66" s="2908" t="str">
        <f>IF(CK66="","",TRIM(RIGHT(CJ67,LEN(CJ67)-LEN(CK66))))</f>
        <v/>
      </c>
      <c r="CM66" s="2952" t="str">
        <f>CC36</f>
        <v xml:space="preserve"> ◄ ligne 36</v>
      </c>
      <c r="CN66" s="2945" t="str">
        <f>IF(CA66="","",IF(OR(CA66=0,CA66&lt;CG17),0,IF(CA66&gt;CG17,(CA66-CG17)&amp;" car. en trop",(CA66-CG17)&amp;" car.")))</f>
        <v/>
      </c>
      <c r="CO66" s="2953" t="str">
        <f>IF(CA66="","",ROUNDUP(CA66/CG17,0)&amp;" ligne(s)")</f>
        <v/>
      </c>
      <c r="CP66" s="3"/>
      <c r="CQ66" s="134"/>
      <c r="CR66" s="2552" t="s">
        <v>3928</v>
      </c>
      <c r="CS66" s="2552"/>
      <c r="CT66" s="2552"/>
      <c r="CU66" s="2579" t="s">
        <v>3929</v>
      </c>
      <c r="CV66" s="3"/>
      <c r="CW66" s="10">
        <v>1</v>
      </c>
    </row>
    <row r="67" spans="1:101" ht="21" customHeight="1" thickBot="1">
      <c r="A67" s="3"/>
      <c r="B67" s="72" t="s">
        <v>24</v>
      </c>
      <c r="C67" s="2454"/>
      <c r="D67" s="4933"/>
      <c r="E67" s="4933"/>
      <c r="F67" s="4933"/>
      <c r="G67" s="4933"/>
      <c r="H67" s="4933"/>
      <c r="I67" s="4933"/>
      <c r="J67" s="4933"/>
      <c r="K67" s="4933"/>
      <c r="L67" s="4933"/>
      <c r="M67" s="4933"/>
      <c r="N67" s="4933"/>
      <c r="O67" s="4933"/>
      <c r="P67" s="4933"/>
      <c r="Q67" s="4933"/>
      <c r="R67" s="4933"/>
      <c r="S67" s="4933"/>
      <c r="T67" s="4933"/>
      <c r="U67" s="4933"/>
      <c r="V67" s="4933"/>
      <c r="W67" s="4933"/>
      <c r="X67" s="2595" t="str">
        <f ca="1">_xlfn.FORMULATEXT(X68)</f>
        <v>=NBCAR(D66)</v>
      </c>
      <c r="Y67" s="2456"/>
      <c r="Z67" s="2456"/>
      <c r="AA67" s="2456"/>
      <c r="AB67" s="2456"/>
      <c r="AC67" s="2456"/>
      <c r="AD67" s="2372">
        <v>1</v>
      </c>
      <c r="AE67" s="2373">
        <v>1E-3</v>
      </c>
      <c r="AF67" s="2373">
        <v>0.25</v>
      </c>
      <c r="AG67" s="2373">
        <v>0.5</v>
      </c>
      <c r="AH67" s="2373">
        <v>0.33300000000000002</v>
      </c>
      <c r="AI67" s="2372">
        <v>2.835E-2</v>
      </c>
      <c r="AJ67" s="2373">
        <v>1.4E-2</v>
      </c>
      <c r="AK67" s="2373">
        <v>0.22500000000000001</v>
      </c>
      <c r="AL67" s="2373">
        <v>0.11799999999999999</v>
      </c>
      <c r="AM67" s="2373">
        <v>5.8999999999999997E-2</v>
      </c>
      <c r="AN67" s="2373">
        <v>0.23</v>
      </c>
      <c r="AO67" s="2373">
        <v>0.13</v>
      </c>
      <c r="AP67" s="2373">
        <v>0.2</v>
      </c>
      <c r="AQ67" s="2374">
        <v>1</v>
      </c>
      <c r="AR67" s="2374">
        <v>0.1</v>
      </c>
      <c r="AS67" s="2374">
        <v>0.01</v>
      </c>
      <c r="AT67" s="2374">
        <v>1E-3</v>
      </c>
      <c r="AU67" s="2374">
        <v>0.25</v>
      </c>
      <c r="AV67" s="2374">
        <v>0.5</v>
      </c>
      <c r="AW67" s="2374">
        <v>0.1</v>
      </c>
      <c r="AX67" s="2374">
        <v>0.33300000000000002</v>
      </c>
      <c r="AY67" s="2374">
        <v>1.4999999999999999E-2</v>
      </c>
      <c r="AZ67" s="2374">
        <v>0.2</v>
      </c>
      <c r="BA67" s="2374">
        <v>0.22500000000000001</v>
      </c>
      <c r="BB67" s="2374">
        <v>0.11799999999999999</v>
      </c>
      <c r="BC67" s="2374">
        <v>0.25</v>
      </c>
      <c r="BD67" s="2374">
        <v>4.9299999999999995E-3</v>
      </c>
      <c r="BE67" s="2374">
        <v>5.0000000000000001E-3</v>
      </c>
      <c r="BF67" s="2374">
        <v>1E-3</v>
      </c>
      <c r="BG67" s="2374">
        <v>2E-3</v>
      </c>
      <c r="BH67" s="2374">
        <v>4.3999999999999997E-2</v>
      </c>
      <c r="BI67" s="2374">
        <v>0.15</v>
      </c>
      <c r="BJ67" s="2374">
        <v>0.23699999999999999</v>
      </c>
      <c r="BK67" s="2375">
        <v>0.47299999999999998</v>
      </c>
      <c r="BL67" s="4921"/>
      <c r="BM67" s="72" t="str">
        <f t="shared" si="52"/>
        <v>A</v>
      </c>
      <c r="BN67" s="5"/>
      <c r="BO67" s="3"/>
      <c r="BP67" s="176" cm="1">
        <f t="array" ref="BP67">SUMPRODUCT(LEN(BQ67:BW67))</f>
        <v>0</v>
      </c>
      <c r="BQ67" s="177"/>
      <c r="BR67" s="178"/>
      <c r="BS67" s="178"/>
      <c r="BT67" s="178"/>
      <c r="BU67" s="178"/>
      <c r="BV67" s="178"/>
      <c r="BW67" s="179"/>
      <c r="BX67" s="3"/>
      <c r="BY67" s="2954" t="str">
        <f t="shared" si="32"/>
        <v>►</v>
      </c>
      <c r="BZ67" s="2946" t="str">
        <f t="shared" si="12"/>
        <v/>
      </c>
      <c r="CA67" s="2947" t="str">
        <f t="shared" si="42"/>
        <v/>
      </c>
      <c r="CB67" s="2957"/>
      <c r="CC67" s="2955" t="str">
        <f t="shared" si="13"/>
        <v xml:space="preserve"> ◄ ligne 67</v>
      </c>
      <c r="CD67" s="2946" t="str">
        <f t="shared" si="33"/>
        <v/>
      </c>
      <c r="CE67" s="2950" t="str">
        <f t="shared" si="34"/>
        <v/>
      </c>
      <c r="CF67" s="2951" t="str">
        <f>IF(LEN(TRIM(CK67))&gt;0,MAX(CF29:CF66)+1,"")</f>
        <v/>
      </c>
      <c r="CG67" s="2906" t="str">
        <f>IFERROR(INDEX(CK30:CK299,MATCH(ROW()-ROW(CK30)+1,CF30:CF299,0)),"")</f>
        <v/>
      </c>
      <c r="CH67" s="2944"/>
      <c r="CI67" s="2937"/>
      <c r="CJ67" s="2907" t="str">
        <f>TRIM(SUBSTITUTE(SUBSTITUTE(SUBSTITUTE(SUBSTITUTE(IF(OR(LEFT(CJ66,1)="-",LEFT(CJ66,1)="="),MID(CJ66,2,9999),CJ66),CHAR(160)," "),","," "),";"," "),"."," "))</f>
        <v>2 Le lendemain sortez la viande et les légumes de la marinade et égouttez-les Réservez la marinade</v>
      </c>
      <c r="CK67" s="2908" t="str">
        <f>IF(OR(CL66="",CJ68=""),"",IF(LEN(CL66)&lt;=CJ68,CL66,IFERROR(LEFT(CL66,FIND("♦",SUBSTITUTE(LEFT(CL66,CJ68+1)," ","♦",LEN(LEFT(CL66,CJ68+1))-LEN(SUBSTITUTE(LEFT(CL66,CJ68+1)," ",""))))),LEFT(CL66,IFERROR(FIND(" ",CL66)-1,LEN(CL66))))))</f>
        <v/>
      </c>
      <c r="CL67" s="2908" t="str">
        <f>IF(CK67="","",TRIM(RIGHT(CL66,LEN(CL66)-LEN(CK67))))</f>
        <v/>
      </c>
      <c r="CM67" s="2956" t="str">
        <f t="shared" ref="CM67:CM71" si="64">"ligne "&amp;ROW()&amp;" ►"</f>
        <v>ligne 67 ►</v>
      </c>
      <c r="CN67" s="2945" t="str">
        <f>IF(CA67="","",IF(OR(CA67=0,CA67&lt;CG17),0,IF(CA67&gt;CG17,(CA67-CG17)&amp;" car. en trop",(CA67-CG17)&amp;" car.")))</f>
        <v/>
      </c>
      <c r="CO67" s="2953" t="str">
        <f>IF(CA67="","",ROUNDUP(CA67/CG17,0)&amp;" ligne(s)")</f>
        <v/>
      </c>
      <c r="CP67" s="3"/>
      <c r="CQ67" s="134"/>
      <c r="CR67" s="2552" t="s">
        <v>3930</v>
      </c>
      <c r="CS67" s="2552"/>
      <c r="CT67" s="2552"/>
      <c r="CU67" s="2579"/>
      <c r="CV67" s="3"/>
      <c r="CW67" s="10">
        <v>1</v>
      </c>
    </row>
    <row r="68" spans="1:101" ht="21" customHeight="1">
      <c r="A68" s="3"/>
      <c r="B68" s="72" t="s">
        <v>24</v>
      </c>
      <c r="C68" s="2454"/>
      <c r="D68" s="4933"/>
      <c r="E68" s="4933"/>
      <c r="F68" s="4933"/>
      <c r="G68" s="4933"/>
      <c r="H68" s="4933"/>
      <c r="I68" s="4933"/>
      <c r="J68" s="4933"/>
      <c r="K68" s="4933"/>
      <c r="L68" s="4933"/>
      <c r="M68" s="4933"/>
      <c r="N68" s="4933"/>
      <c r="O68" s="4933"/>
      <c r="P68" s="4933"/>
      <c r="Q68" s="4933"/>
      <c r="R68" s="4933"/>
      <c r="S68" s="4933"/>
      <c r="T68" s="4933"/>
      <c r="U68" s="4933"/>
      <c r="V68" s="4933"/>
      <c r="W68" s="4933"/>
      <c r="X68" s="2457">
        <f>LEN(D66)</f>
        <v>1267</v>
      </c>
      <c r="Y68" s="2456"/>
      <c r="Z68" s="2456"/>
      <c r="AA68" s="2456"/>
      <c r="AB68" s="2456"/>
      <c r="AC68" s="2456"/>
      <c r="AD68" s="284">
        <v>0</v>
      </c>
      <c r="AE68" s="285" t="s">
        <v>4042</v>
      </c>
      <c r="AF68" s="285"/>
      <c r="AG68" s="285"/>
      <c r="AH68" s="285"/>
      <c r="AI68" s="285"/>
      <c r="AJ68" s="285"/>
      <c r="AK68" s="285"/>
      <c r="AL68" s="285"/>
      <c r="AM68" s="285"/>
      <c r="AN68" s="2376"/>
      <c r="AO68" s="286">
        <f>MAX(AD69:AD104)</f>
        <v>2</v>
      </c>
      <c r="AP68" s="285" t="s">
        <v>4042</v>
      </c>
      <c r="AQ68" s="285"/>
      <c r="AR68" s="285"/>
      <c r="AS68" s="285"/>
      <c r="AT68" s="285"/>
      <c r="AU68" s="285"/>
      <c r="AV68" s="285"/>
      <c r="AW68" s="285"/>
      <c r="AX68" s="2376"/>
      <c r="AY68" s="2376"/>
      <c r="AZ68" s="2376"/>
      <c r="BA68" s="286">
        <f>MAX(AO69:AO104)</f>
        <v>4</v>
      </c>
      <c r="BB68" s="285" t="s">
        <v>4042</v>
      </c>
      <c r="BC68" s="286"/>
      <c r="BD68" s="285"/>
      <c r="BE68" s="285"/>
      <c r="BF68" s="285"/>
      <c r="BG68" s="285"/>
      <c r="BH68" s="285"/>
      <c r="BI68" s="285"/>
      <c r="BJ68" s="2584"/>
      <c r="BK68" s="2585" t="str">
        <f>" ▼ Liste des erreurs colonne "&amp;BK1</f>
        <v xml:space="preserve"> ▼ Liste des erreurs colonne BK</v>
      </c>
      <c r="BL68" s="2293"/>
      <c r="BM68" s="72" t="str">
        <f t="shared" si="52"/>
        <v>A</v>
      </c>
      <c r="BN68" s="5"/>
      <c r="BO68" s="3"/>
      <c r="BP68" s="176" cm="1">
        <f t="array" ref="BP68">SUMPRODUCT(LEN(BQ68:BW68))</f>
        <v>0</v>
      </c>
      <c r="BQ68" s="177"/>
      <c r="BR68" s="178"/>
      <c r="BS68" s="178"/>
      <c r="BT68" s="178"/>
      <c r="BU68" s="178"/>
      <c r="BV68" s="178"/>
      <c r="BW68" s="179"/>
      <c r="BX68" s="3"/>
      <c r="BY68" s="2954" t="str">
        <f t="shared" si="32"/>
        <v>►</v>
      </c>
      <c r="BZ68" s="2946" t="str">
        <f t="shared" si="12"/>
        <v/>
      </c>
      <c r="CA68" s="2947" t="str">
        <f t="shared" si="42"/>
        <v/>
      </c>
      <c r="CB68" s="2957"/>
      <c r="CC68" s="2949" t="str">
        <f t="shared" si="13"/>
        <v xml:space="preserve"> ◄ ligne 68</v>
      </c>
      <c r="CD68" s="2946" t="str">
        <f t="shared" si="33"/>
        <v/>
      </c>
      <c r="CE68" s="2950" t="str">
        <f t="shared" si="34"/>
        <v/>
      </c>
      <c r="CF68" s="2951" t="str">
        <f>IF(LEN(TRIM(CK68))&gt;0,MAX(CF29:CF67)+1,"")</f>
        <v/>
      </c>
      <c r="CG68" s="2906" t="str">
        <f>IFERROR(INDEX(CK30:CK299,MATCH(ROW()-ROW(CK30)+1,CF30:CF299,0)),"")</f>
        <v/>
      </c>
      <c r="CH68" s="2944"/>
      <c r="CI68" s="2937"/>
      <c r="CJ68" s="2909">
        <f>CG17</f>
        <v>100</v>
      </c>
      <c r="CK68" s="2908" t="str">
        <f>IF(OR(CL67="",CJ68=""),"",IF(LEN(CL67)&lt;=CJ68,CL67,IFERROR(LEFT(CL67,FIND("♦",SUBSTITUTE(LEFT(CL67,CJ68+1)," ","♦",LEN(LEFT(CL67,CJ68+1))-LEN(SUBSTITUTE(LEFT(CL67,CJ68+1)," ",""))))),LEFT(CL67,IFERROR(FIND(" ",CL67)-1,LEN(CL67))))))</f>
        <v/>
      </c>
      <c r="CL68" s="2908" t="str">
        <f t="shared" ref="CL68:CL71" si="65">IF(CK68="","",TRIM(RIGHT(CL67,LEN(CL67)-LEN(CK68))))</f>
        <v/>
      </c>
      <c r="CM68" s="2956" t="str">
        <f t="shared" si="64"/>
        <v>ligne 68 ►</v>
      </c>
      <c r="CN68" s="2945" t="str">
        <f>IF(CA68="","",IF(OR(CA68=0,CA68&lt;CG17),0,IF(CA68&gt;CG17,(CA68-CG17)&amp;" car. en trop",(CA68-CG17)&amp;" car.")))</f>
        <v/>
      </c>
      <c r="CO68" s="2953" t="str">
        <f>IF(CA68="","",ROUNDUP(CA68/CG17,0)&amp;" ligne(s)")</f>
        <v/>
      </c>
      <c r="CP68" s="3"/>
      <c r="CQ68" s="134"/>
      <c r="CR68" s="2551" t="s">
        <v>3931</v>
      </c>
      <c r="CS68" s="2551"/>
      <c r="CT68" s="2551"/>
      <c r="CU68" s="2578"/>
      <c r="CV68" s="3"/>
      <c r="CW68" s="10">
        <v>1</v>
      </c>
    </row>
    <row r="69" spans="1:101" ht="21" customHeight="1">
      <c r="A69" s="3"/>
      <c r="B69" s="188" t="str">
        <f t="shared" ref="B69:B103" si="66">IF(COUNTA(AE69:AG69,AP69:AQ69,BB69:BF69)&gt;0, "A", "►")</f>
        <v>A</v>
      </c>
      <c r="C69" s="2460"/>
      <c r="D69" s="4933"/>
      <c r="E69" s="4933"/>
      <c r="F69" s="4933"/>
      <c r="G69" s="4933"/>
      <c r="H69" s="4933"/>
      <c r="I69" s="4933"/>
      <c r="J69" s="4933"/>
      <c r="K69" s="4933"/>
      <c r="L69" s="4933"/>
      <c r="M69" s="4933"/>
      <c r="N69" s="4933"/>
      <c r="O69" s="4933"/>
      <c r="P69" s="4933"/>
      <c r="Q69" s="4933"/>
      <c r="R69" s="4933"/>
      <c r="S69" s="4933"/>
      <c r="T69" s="4933"/>
      <c r="U69" s="4933"/>
      <c r="V69" s="4933"/>
      <c r="W69" s="4933"/>
      <c r="X69" s="2461"/>
      <c r="Y69" s="2461"/>
      <c r="Z69" s="2461"/>
      <c r="AA69" s="2461"/>
      <c r="AB69" s="2461"/>
      <c r="AC69" s="2461"/>
      <c r="AD69" s="291" t="str">
        <f>IF(ISBLANK(AE69),"",LARGE(AD68:AD68,1)+1)</f>
        <v/>
      </c>
      <c r="AE69" s="292"/>
      <c r="AF69" s="293" t="s">
        <v>3824</v>
      </c>
      <c r="AG69" s="293"/>
      <c r="AH69" s="293"/>
      <c r="AI69" s="293"/>
      <c r="AJ69" s="293"/>
      <c r="AK69" s="293"/>
      <c r="AL69" s="293"/>
      <c r="AM69" s="293"/>
      <c r="AO69" s="291" t="str">
        <f>IF(ISBLANK(AP69),"",LARGE(AO68:AO68,1)+1)</f>
        <v/>
      </c>
      <c r="AP69" s="292"/>
      <c r="AQ69" s="293" t="s">
        <v>3827</v>
      </c>
      <c r="AR69" s="293"/>
      <c r="AS69" s="293"/>
      <c r="AT69" s="293"/>
      <c r="AU69" s="293"/>
      <c r="AV69" s="293"/>
      <c r="AW69" s="293"/>
      <c r="AX69" s="293"/>
      <c r="AY69" s="293"/>
      <c r="AZ69" s="293"/>
      <c r="BA69" s="291" t="str">
        <f>IF(ISBLANK(BB69),"",LARGE(BA68:BA68,1)+1)</f>
        <v/>
      </c>
      <c r="BB69" s="292"/>
      <c r="BC69" s="293"/>
      <c r="BD69" s="293"/>
      <c r="BE69" s="293"/>
      <c r="BF69" s="293"/>
      <c r="BG69" s="293"/>
      <c r="BH69" s="293"/>
      <c r="BI69" s="293"/>
      <c r="BJ69" s="4926" t="str" cm="1">
        <f t="array" aca="1" ref="BJ69" ca="1">IFERROR(_xlfn.LET(_xlpm.r,BK32:BK61,_xlpm.norm,IF(ISTEXT(_xlpm.r),UPPER(TRIM(SUBSTITUTE(_xlpm.r,CHAR(160),""))),"__NT__"),_xlpm.cond,(_xlpm.r&lt;&gt;"")*(_xlpm.norm&lt;&gt;"OK"),_xlpm.lst,ADDRESS(_xlfn._xlws.FILTER(ROW(_xlpm.r),_xlpm.cond),COLUMN(BK32),4)&amp;" : "&amp;_xlfn._xlws.FILTER(_xlpm.r,_xlpm.cond),_xlpm.n,ROWS(_xlpm.lst),_xlpm.n&amp;" erreur"&amp;IF(_xlpm.n&gt;1,"s","")&amp;CHAR(10)&amp;_xlfn.TEXTJOIN(CHAR(10),TRUE,_xlpm.lst)),"OK")</f>
        <v>OK</v>
      </c>
      <c r="BK69" s="4927"/>
      <c r="BL69" s="4922" t="s">
        <v>4008</v>
      </c>
      <c r="BM69" s="188" t="str">
        <f t="shared" si="52"/>
        <v>A</v>
      </c>
      <c r="BN69" s="5"/>
      <c r="BO69" s="3"/>
      <c r="BP69" s="176" cm="1">
        <f t="array" ref="BP69">SUMPRODUCT(LEN(BQ69:BW69))</f>
        <v>0</v>
      </c>
      <c r="BQ69" s="177"/>
      <c r="BR69" s="178"/>
      <c r="BS69" s="178"/>
      <c r="BT69" s="178"/>
      <c r="BU69" s="178"/>
      <c r="BV69" s="178"/>
      <c r="BW69" s="179"/>
      <c r="BX69" s="3"/>
      <c r="BY69" s="2954" t="str">
        <f t="shared" si="32"/>
        <v>►</v>
      </c>
      <c r="BZ69" s="2946" t="str">
        <f t="shared" si="12"/>
        <v/>
      </c>
      <c r="CA69" s="2947" t="str">
        <f t="shared" si="42"/>
        <v/>
      </c>
      <c r="CB69" s="2957"/>
      <c r="CC69" s="2955" t="str">
        <f t="shared" si="13"/>
        <v xml:space="preserve"> ◄ ligne 69</v>
      </c>
      <c r="CD69" s="2946" t="str">
        <f t="shared" si="33"/>
        <v/>
      </c>
      <c r="CE69" s="2950" t="str">
        <f t="shared" si="34"/>
        <v/>
      </c>
      <c r="CF69" s="2951" t="str">
        <f>IF(LEN(TRIM(CK69))&gt;0,MAX(CF29:CF68)+1,"")</f>
        <v/>
      </c>
      <c r="CG69" s="2906" t="str">
        <f>IFERROR(INDEX(CK30:CK299,MATCH(ROW()-ROW(CK30)+1,CF30:CF299,0)),"")</f>
        <v/>
      </c>
      <c r="CH69" s="2944"/>
      <c r="CI69" s="2937"/>
      <c r="CJ69" s="2907"/>
      <c r="CK69" s="2908" t="str">
        <f>IF(OR(CL68="",CJ68=""),"",IF(LEN(CL68)&lt;=CJ68,CL68,IFERROR(LEFT(CL68,FIND("♦",SUBSTITUTE(LEFT(CL68,CJ68+1)," ","♦",LEN(LEFT(CL68,CJ68+1))-LEN(SUBSTITUTE(LEFT(CL68,CJ68+1)," ",""))))),LEFT(CL68,IFERROR(FIND(" ",CL68)-1,LEN(CL68))))))</f>
        <v/>
      </c>
      <c r="CL69" s="2908" t="str">
        <f t="shared" si="65"/>
        <v/>
      </c>
      <c r="CM69" s="2956" t="str">
        <f t="shared" si="64"/>
        <v>ligne 69 ►</v>
      </c>
      <c r="CN69" s="2945" t="str">
        <f>IF(CA69="","",IF(OR(CA69=0,CA69&lt;CG17),0,IF(CA69&gt;CG17,(CA69-CG17)&amp;" car. en trop",(CA69-CG17)&amp;" car.")))</f>
        <v/>
      </c>
      <c r="CO69" s="2953" t="str">
        <f>IF(CA69="","",ROUNDUP(CA69/CG17,0)&amp;" ligne(s)")</f>
        <v/>
      </c>
      <c r="CP69" s="3"/>
      <c r="CQ69" s="134"/>
      <c r="CR69" s="2552" t="s">
        <v>3932</v>
      </c>
      <c r="CS69" s="2552" t="s">
        <v>3933</v>
      </c>
      <c r="CT69" s="2552" t="s">
        <v>3933</v>
      </c>
      <c r="CU69" s="2579" t="s">
        <v>4007</v>
      </c>
      <c r="CV69" s="3"/>
      <c r="CW69" s="10">
        <v>1</v>
      </c>
    </row>
    <row r="70" spans="1:101" ht="21" customHeight="1">
      <c r="A70" s="3"/>
      <c r="B70" s="188" t="str">
        <f t="shared" si="66"/>
        <v>A</v>
      </c>
      <c r="C70" s="2460"/>
      <c r="D70" s="4933"/>
      <c r="E70" s="4933"/>
      <c r="F70" s="4933"/>
      <c r="G70" s="4933"/>
      <c r="H70" s="4933"/>
      <c r="I70" s="4933"/>
      <c r="J70" s="4933"/>
      <c r="K70" s="4933"/>
      <c r="L70" s="4933"/>
      <c r="M70" s="4933"/>
      <c r="N70" s="4933"/>
      <c r="O70" s="4933"/>
      <c r="P70" s="4933"/>
      <c r="Q70" s="4933"/>
      <c r="R70" s="4933"/>
      <c r="S70" s="4933"/>
      <c r="T70" s="4933"/>
      <c r="U70" s="4933"/>
      <c r="V70" s="4933"/>
      <c r="W70" s="4933"/>
      <c r="X70" s="2461"/>
      <c r="Y70" s="2461"/>
      <c r="Z70" s="2461"/>
      <c r="AA70" s="2461"/>
      <c r="AB70" s="2461"/>
      <c r="AC70" s="2461"/>
      <c r="AD70" s="291" t="str">
        <f>IF(ISBLANK(AE70),"",LARGE(AD68:AD69,1)+1)</f>
        <v/>
      </c>
      <c r="AE70" s="292"/>
      <c r="AF70" s="293"/>
      <c r="AG70" s="293" t="s">
        <v>3910</v>
      </c>
      <c r="AH70" s="293"/>
      <c r="AI70" s="293"/>
      <c r="AJ70" s="293"/>
      <c r="AK70" s="293"/>
      <c r="AL70" s="293"/>
      <c r="AM70" s="293"/>
      <c r="AO70" s="291" t="str">
        <f>IF(ISBLANK(AP70),"",LARGE(AO68:AO69,1)+1)</f>
        <v/>
      </c>
      <c r="AP70" s="292"/>
      <c r="AQ70" s="293"/>
      <c r="AR70" s="293"/>
      <c r="AS70" s="293"/>
      <c r="AT70" s="293"/>
      <c r="AU70" s="293"/>
      <c r="AV70" s="293"/>
      <c r="AW70" s="293"/>
      <c r="AX70" s="293"/>
      <c r="AY70" s="293"/>
      <c r="AZ70" s="293"/>
      <c r="BA70" s="291" t="str">
        <f>IF(ISBLANK(BB70),"",LARGE(BA68:BA69,1)+1)</f>
        <v/>
      </c>
      <c r="BB70" s="292"/>
      <c r="BC70" s="293"/>
      <c r="BD70" s="293"/>
      <c r="BE70" s="293" t="s">
        <v>3910</v>
      </c>
      <c r="BF70" s="293"/>
      <c r="BG70" s="293"/>
      <c r="BH70" s="293"/>
      <c r="BI70" s="293"/>
      <c r="BJ70" s="4926"/>
      <c r="BK70" s="4927"/>
      <c r="BL70" s="4922"/>
      <c r="BM70" s="188" t="str">
        <f t="shared" si="52"/>
        <v>A</v>
      </c>
      <c r="BN70" s="5"/>
      <c r="BO70" s="3"/>
      <c r="BP70" s="176" cm="1">
        <f t="array" ref="BP70">SUMPRODUCT(LEN(BQ70:BW70))</f>
        <v>0</v>
      </c>
      <c r="BQ70" s="177"/>
      <c r="BR70" s="178"/>
      <c r="BS70" s="178"/>
      <c r="BT70" s="178"/>
      <c r="BU70" s="178"/>
      <c r="BV70" s="178"/>
      <c r="BW70" s="179"/>
      <c r="BX70" s="3"/>
      <c r="BY70" s="2954" t="str">
        <f t="shared" si="32"/>
        <v>►</v>
      </c>
      <c r="BZ70" s="2946" t="str">
        <f t="shared" si="12"/>
        <v/>
      </c>
      <c r="CA70" s="2947" t="str">
        <f t="shared" si="42"/>
        <v/>
      </c>
      <c r="CB70" s="2957"/>
      <c r="CC70" s="2949" t="str">
        <f t="shared" si="13"/>
        <v xml:space="preserve"> ◄ ligne 70</v>
      </c>
      <c r="CD70" s="2946" t="str">
        <f t="shared" si="33"/>
        <v/>
      </c>
      <c r="CE70" s="2950" t="str">
        <f t="shared" si="34"/>
        <v/>
      </c>
      <c r="CF70" s="2951" t="str">
        <f>IF(LEN(TRIM(CK70))&gt;0,MAX(CF29:CF69)+1,"")</f>
        <v/>
      </c>
      <c r="CG70" s="2906" t="str">
        <f>IFERROR(INDEX(CK30:CK299,MATCH(ROW()-ROW(CK30)+1,CF30:CF299,0)),"")</f>
        <v/>
      </c>
      <c r="CH70" s="2944"/>
      <c r="CI70" s="2937"/>
      <c r="CJ70" s="2958"/>
      <c r="CK70" s="2908" t="str">
        <f>IF(OR(CL69="",CJ68=""),"",IF(LEN(CL69)&lt;=CJ68,CL69,IFERROR(LEFT(CL69,FIND("♦",SUBSTITUTE(LEFT(CL69,CJ68+1)," ","♦",LEN(LEFT(CL69,CJ68+1))-LEN(SUBSTITUTE(LEFT(CL69,CJ68+1)," ",""))))),LEFT(CL69,IFERROR(FIND(" ",CL69)-1,LEN(CL69))))))</f>
        <v/>
      </c>
      <c r="CL70" s="2908" t="str">
        <f t="shared" si="65"/>
        <v/>
      </c>
      <c r="CM70" s="2956" t="str">
        <f t="shared" si="64"/>
        <v>ligne 70 ►</v>
      </c>
      <c r="CN70" s="2945" t="str">
        <f>IF(CA70="","",IF(OR(CA70=0,CA70&lt;CG17),0,IF(CA70&gt;CG17,(CA70-CG17)&amp;" car. en trop",(CA70-CG17)&amp;" car.")))</f>
        <v/>
      </c>
      <c r="CO70" s="2953" t="str">
        <f>IF(CA70="","",ROUNDUP(CA70/CG17,0)&amp;" ligne(s)")</f>
        <v/>
      </c>
      <c r="CP70" s="3"/>
      <c r="CQ70" s="134"/>
      <c r="CR70" s="2552" t="s">
        <v>3934</v>
      </c>
      <c r="CS70" s="2552" t="s">
        <v>3935</v>
      </c>
      <c r="CT70" s="2552" t="s">
        <v>3936</v>
      </c>
      <c r="CU70" s="2579"/>
      <c r="CV70" s="3"/>
      <c r="CW70" s="10">
        <v>1</v>
      </c>
    </row>
    <row r="71" spans="1:101" ht="21" customHeight="1">
      <c r="A71" s="3"/>
      <c r="B71" s="188" t="str">
        <f t="shared" si="66"/>
        <v>A</v>
      </c>
      <c r="C71" s="2460"/>
      <c r="D71" s="4933"/>
      <c r="E71" s="4933"/>
      <c r="F71" s="4933"/>
      <c r="G71" s="4933"/>
      <c r="H71" s="4933"/>
      <c r="I71" s="4933"/>
      <c r="J71" s="4933"/>
      <c r="K71" s="4933"/>
      <c r="L71" s="4933"/>
      <c r="M71" s="4933"/>
      <c r="N71" s="4933"/>
      <c r="O71" s="4933"/>
      <c r="P71" s="4933"/>
      <c r="Q71" s="4933"/>
      <c r="R71" s="4933"/>
      <c r="S71" s="4933"/>
      <c r="T71" s="4933"/>
      <c r="U71" s="4933"/>
      <c r="V71" s="4933"/>
      <c r="W71" s="4933"/>
      <c r="X71" s="2461"/>
      <c r="Y71" s="2461"/>
      <c r="Z71" s="2461"/>
      <c r="AA71" s="2461"/>
      <c r="AB71" s="2461"/>
      <c r="AC71" s="2461"/>
      <c r="AD71" s="291" t="str">
        <f>IF(ISBLANK(AE71),"",LARGE(AD68:AD70,1)+1)</f>
        <v/>
      </c>
      <c r="AE71" s="292"/>
      <c r="AF71" s="293"/>
      <c r="AG71" s="293" t="s">
        <v>3912</v>
      </c>
      <c r="AH71" s="293"/>
      <c r="AI71" s="293"/>
      <c r="AJ71" s="293"/>
      <c r="AK71" s="293"/>
      <c r="AL71" s="293"/>
      <c r="AM71" s="293"/>
      <c r="AO71" s="291" t="str">
        <f>IF(ISBLANK(AP71),"",LARGE(AO68:AO70,1)+1)</f>
        <v/>
      </c>
      <c r="AP71" s="292"/>
      <c r="AQ71" s="293"/>
      <c r="AR71" s="293"/>
      <c r="AS71" s="293"/>
      <c r="AT71" s="293"/>
      <c r="AU71" s="293"/>
      <c r="AV71" s="293"/>
      <c r="AW71" s="293"/>
      <c r="AX71" s="293"/>
      <c r="AY71" s="293"/>
      <c r="AZ71" s="293"/>
      <c r="BA71" s="291" t="str">
        <f>IF(ISBLANK(BB71),"",LARGE(BA68:BA70,1)+1)</f>
        <v/>
      </c>
      <c r="BB71" s="292"/>
      <c r="BC71" s="293"/>
      <c r="BD71" s="293"/>
      <c r="BE71" s="293" t="s">
        <v>3912</v>
      </c>
      <c r="BF71" s="293"/>
      <c r="BG71" s="293"/>
      <c r="BH71" s="293"/>
      <c r="BI71" s="293"/>
      <c r="BJ71" s="4926"/>
      <c r="BK71" s="4927"/>
      <c r="BL71" s="4922"/>
      <c r="BM71" s="188" t="str">
        <f t="shared" si="52"/>
        <v>A</v>
      </c>
      <c r="BN71" s="301"/>
      <c r="BO71" s="3"/>
      <c r="BP71" s="176" cm="1">
        <f t="array" ref="BP71">SUMPRODUCT(LEN(BQ71:BW71))</f>
        <v>0</v>
      </c>
      <c r="BQ71" s="177"/>
      <c r="BR71" s="178"/>
      <c r="BS71" s="178"/>
      <c r="BT71" s="178"/>
      <c r="BU71" s="178"/>
      <c r="BV71" s="178"/>
      <c r="BW71" s="179"/>
      <c r="BX71" s="3"/>
      <c r="BY71" s="2954" t="str">
        <f t="shared" si="32"/>
        <v>►</v>
      </c>
      <c r="BZ71" s="2946" t="str">
        <f t="shared" si="12"/>
        <v/>
      </c>
      <c r="CA71" s="2947" t="str">
        <f t="shared" si="42"/>
        <v/>
      </c>
      <c r="CB71" s="2957"/>
      <c r="CC71" s="2955" t="str">
        <f t="shared" si="13"/>
        <v xml:space="preserve"> ◄ ligne 71</v>
      </c>
      <c r="CD71" s="2946" t="str">
        <f t="shared" si="33"/>
        <v/>
      </c>
      <c r="CE71" s="2950" t="str">
        <f t="shared" si="34"/>
        <v/>
      </c>
      <c r="CF71" s="2951" t="str">
        <f>IF(LEN(TRIM(CK71))&gt;0,MAX(CF29:CF70)+1,"")</f>
        <v/>
      </c>
      <c r="CG71" s="2906" t="str">
        <f>IFERROR(INDEX(CK30:CK299,MATCH(ROW()-ROW(CK30)+1,CF30:CF299,0)),"")</f>
        <v/>
      </c>
      <c r="CH71" s="2944"/>
      <c r="CI71" s="2937"/>
      <c r="CJ71" s="2959"/>
      <c r="CK71" s="2908" t="str">
        <f>IF(OR(CL70="",CJ68=""),"",IF(LEN(CL70)&lt;=CJ68,CL70,IFERROR(LEFT(CL70,FIND("♦",SUBSTITUTE(LEFT(CL70,CJ68+1)," ","♦",LEN(LEFT(CL70,CJ68+1))-LEN(SUBSTITUTE(LEFT(CL70,CJ68+1)," ",""))))),LEFT(CL70,IFERROR(FIND(" ",CL70)-1,LEN(CL70))))))</f>
        <v/>
      </c>
      <c r="CL71" s="2908" t="str">
        <f t="shared" si="65"/>
        <v/>
      </c>
      <c r="CM71" s="2956" t="str">
        <f t="shared" si="64"/>
        <v>ligne 71 ►</v>
      </c>
      <c r="CN71" s="2945" t="str">
        <f>IF(CA71="","",IF(OR(CA71=0,CA71&lt;CG17),0,IF(CA71&gt;CG17,(CA71-CG17)&amp;" car. en trop",(CA71-CG17)&amp;" car.")))</f>
        <v/>
      </c>
      <c r="CO71" s="2953" t="str">
        <f>IF(CA71="","",ROUNDUP(CA71/CG17,0)&amp;" ligne(s)")</f>
        <v/>
      </c>
      <c r="CP71" s="3"/>
      <c r="CQ71" s="134"/>
      <c r="CR71" s="2552"/>
      <c r="CS71" s="2552"/>
      <c r="CT71" s="2552" t="s">
        <v>3937</v>
      </c>
      <c r="CU71" s="2579"/>
      <c r="CV71" s="3"/>
      <c r="CW71" s="10">
        <v>1</v>
      </c>
    </row>
    <row r="72" spans="1:101" ht="21" customHeight="1">
      <c r="A72" s="3"/>
      <c r="B72" s="188" t="str">
        <f t="shared" si="66"/>
        <v>A</v>
      </c>
      <c r="C72" s="2460"/>
      <c r="D72" s="2588" t="s">
        <v>3739</v>
      </c>
      <c r="E72" s="2460"/>
      <c r="F72" s="2460"/>
      <c r="G72" s="2460"/>
      <c r="H72" s="2460"/>
      <c r="I72" s="2460"/>
      <c r="J72" s="2460"/>
      <c r="K72" s="2460"/>
      <c r="L72" s="2460"/>
      <c r="M72" s="2455"/>
      <c r="N72" s="2462"/>
      <c r="O72" s="2462"/>
      <c r="P72" s="2455"/>
      <c r="Q72" s="2461"/>
      <c r="R72" s="2461"/>
      <c r="S72" s="2461"/>
      <c r="T72" s="2461"/>
      <c r="U72" s="2461"/>
      <c r="V72" s="2461"/>
      <c r="W72" s="2461"/>
      <c r="X72" s="2461"/>
      <c r="Y72" s="2461"/>
      <c r="Z72" s="2461"/>
      <c r="AA72" s="2461"/>
      <c r="AB72" s="2461"/>
      <c r="AC72" s="2461"/>
      <c r="AD72" s="291" t="str">
        <f>IF(ISBLANK(AE72),"",LARGE(AD68:AD71,1)+1)</f>
        <v/>
      </c>
      <c r="AE72" s="292"/>
      <c r="AF72" s="293"/>
      <c r="AG72" s="293" t="s">
        <v>3914</v>
      </c>
      <c r="AH72" s="293"/>
      <c r="AI72" s="293"/>
      <c r="AJ72" s="293"/>
      <c r="AK72" s="293"/>
      <c r="AL72" s="293"/>
      <c r="AM72" s="293"/>
      <c r="AO72" s="291" t="str">
        <f>IF(ISBLANK(AP72),"",LARGE(AO68:AO71,1)+1)</f>
        <v/>
      </c>
      <c r="AP72" s="292"/>
      <c r="AQ72" s="293"/>
      <c r="AR72" s="293"/>
      <c r="AS72" s="293"/>
      <c r="AT72" s="293"/>
      <c r="AU72" s="293"/>
      <c r="AV72" s="293"/>
      <c r="AW72" s="293"/>
      <c r="AX72" s="293"/>
      <c r="AY72" s="293"/>
      <c r="AZ72" s="293"/>
      <c r="BA72" s="291" t="str">
        <f>IF(ISBLANK(BB72),"",LARGE(BA68:BA71,1)+1)</f>
        <v/>
      </c>
      <c r="BB72" s="292"/>
      <c r="BC72" s="293"/>
      <c r="BD72" s="293"/>
      <c r="BE72" s="293" t="s">
        <v>3914</v>
      </c>
      <c r="BF72" s="293"/>
      <c r="BG72" s="293"/>
      <c r="BH72" s="293"/>
      <c r="BI72" s="293"/>
      <c r="BJ72" s="4926"/>
      <c r="BK72" s="4927"/>
      <c r="BL72" s="4922"/>
      <c r="BM72" s="188" t="str">
        <f t="shared" si="52"/>
        <v>A</v>
      </c>
      <c r="BN72" s="305"/>
      <c r="BO72" s="3" t="s">
        <v>13</v>
      </c>
      <c r="BP72" s="176" cm="1">
        <f t="array" ref="BP72">SUMPRODUCT(LEN(BQ72:BW72))</f>
        <v>0</v>
      </c>
      <c r="BQ72" s="177"/>
      <c r="BR72" s="178"/>
      <c r="BS72" s="178"/>
      <c r="BT72" s="178"/>
      <c r="BU72" s="178"/>
      <c r="BV72" s="178"/>
      <c r="BW72" s="179"/>
      <c r="BX72" s="3"/>
      <c r="BY72" s="2954" t="str">
        <f t="shared" si="32"/>
        <v>►</v>
      </c>
      <c r="BZ72" s="2946" t="str">
        <f t="shared" si="12"/>
        <v/>
      </c>
      <c r="CA72" s="2947" t="str">
        <f t="shared" si="42"/>
        <v/>
      </c>
      <c r="CB72" s="2957"/>
      <c r="CC72" s="2949" t="str">
        <f t="shared" si="13"/>
        <v xml:space="preserve"> ◄ ligne 72</v>
      </c>
      <c r="CD72" s="2946" t="str">
        <f t="shared" si="33"/>
        <v/>
      </c>
      <c r="CE72" s="2950" t="str">
        <f t="shared" si="34"/>
        <v/>
      </c>
      <c r="CF72" s="2951">
        <f>IF(LEN(TRIM(CK72))&gt;0,MAX(CF29:CF71)+1,"")</f>
        <v>8</v>
      </c>
      <c r="CG72" s="2906" t="str">
        <f>IFERROR(INDEX(CK30:CK299,MATCH(ROW()-ROW(CK30)+1,CF30:CF299,0)),"")</f>
        <v/>
      </c>
      <c r="CH72" s="2944"/>
      <c r="CI72" s="2937"/>
      <c r="CJ72" s="2370" t="str">
        <f>(SUBSTITUTE(SUBSTITUTE(CB37,CHAR(13)&amp;CHAR(10)," "),CHAR(10)," "))</f>
        <v>3. Dans une cocotte en fonte, faites chauffer l’huile d’olive à feu moyen. Ajoutez la viande et faites-la dorer de tous les côtés. Retirez-la de la cocotte et réservez-la.</v>
      </c>
      <c r="CK72" s="2960" t="str">
        <f>IF(OR(CJ73="",CJ74=""),"",IF(LEN(CJ73)&lt;=CJ74,CJ73,IFERROR(LEFT(CJ73,FIND("♦",SUBSTITUTE(LEFT(CJ73,CJ74+1)," ","♦",LEN(LEFT(CJ73,CJ74+1))-LEN(SUBSTITUTE(LEFT(CJ73,CJ74+1)," ",""))))),LEFT(CJ73,IFERROR(FIND(" ",CJ73)-1,LEN(CJ73))))))</f>
        <v xml:space="preserve">3 Dans une cocotte en fonte faites chauffer l’huile d’olive à feu moyen Ajoutez la viande et </v>
      </c>
      <c r="CL72" s="2961" t="str">
        <f>IF(CK72="","",TRIM(RIGHT(CJ73,LEN(CJ73)-LEN(CK72))))</f>
        <v>faites-la dorer de tous les côtés Retirez-la de la cocotte et réservez-la</v>
      </c>
      <c r="CM72" s="2952" t="str">
        <f>CC37</f>
        <v xml:space="preserve"> ◄ ligne 37</v>
      </c>
      <c r="CN72" s="2945" t="str">
        <f>IF(CA72="","",IF(OR(CA72=0,CA72&lt;CG17),0,IF(CA72&gt;CG17,(CA72-CG17)&amp;" car. en trop",(CA72-CG17)&amp;" car.")))</f>
        <v/>
      </c>
      <c r="CO72" s="2953" t="str">
        <f>IF(CA72="","",ROUNDUP(CA72/CG17,0)&amp;" ligne(s)")</f>
        <v/>
      </c>
      <c r="CP72" s="3"/>
      <c r="CQ72" s="134"/>
      <c r="CR72" s="2551" t="s">
        <v>3938</v>
      </c>
      <c r="CS72" s="2551"/>
      <c r="CT72" s="2551"/>
      <c r="CU72" s="2578"/>
      <c r="CV72" s="3"/>
      <c r="CW72" s="10">
        <v>1</v>
      </c>
    </row>
    <row r="73" spans="1:101" ht="21" customHeight="1">
      <c r="A73" s="3"/>
      <c r="B73" s="188" t="str">
        <f t="shared" si="66"/>
        <v>A</v>
      </c>
      <c r="C73" s="2460"/>
      <c r="D73" s="2589" t="s">
        <v>3740</v>
      </c>
      <c r="E73" s="2460"/>
      <c r="F73" s="2460"/>
      <c r="G73" s="2460"/>
      <c r="H73" s="2460"/>
      <c r="I73" s="2460"/>
      <c r="J73" s="2460"/>
      <c r="K73" s="2460"/>
      <c r="L73" s="2460"/>
      <c r="M73" s="2455"/>
      <c r="N73" s="2462"/>
      <c r="O73" s="2462"/>
      <c r="P73" s="2455"/>
      <c r="Q73" s="2461"/>
      <c r="R73" s="2461"/>
      <c r="S73" s="2461"/>
      <c r="T73" s="2461"/>
      <c r="U73" s="2461"/>
      <c r="V73" s="2461"/>
      <c r="W73" s="2461"/>
      <c r="X73" s="2461"/>
      <c r="Y73" s="2461"/>
      <c r="Z73" s="2461"/>
      <c r="AA73" s="2461"/>
      <c r="AB73" s="2461"/>
      <c r="AC73" s="2461"/>
      <c r="AD73" s="291" t="str">
        <f>IF(ISBLANK(AE73),"",LARGE(AD68:AD72,1)+1)</f>
        <v/>
      </c>
      <c r="AE73" s="292"/>
      <c r="AF73" s="293"/>
      <c r="AG73" s="293" t="s">
        <v>3869</v>
      </c>
      <c r="AH73" s="293"/>
      <c r="AI73" s="293"/>
      <c r="AJ73" s="293"/>
      <c r="AK73" s="293"/>
      <c r="AL73" s="293"/>
      <c r="AM73" s="293"/>
      <c r="AO73" s="291" t="str">
        <f>IF(ISBLANK(AP73),"",LARGE(AO68:AO72,1)+1)</f>
        <v/>
      </c>
      <c r="AP73" s="292"/>
      <c r="AQ73" s="293"/>
      <c r="AR73" s="293"/>
      <c r="AS73" s="293"/>
      <c r="AT73" s="293"/>
      <c r="AU73" s="293"/>
      <c r="AV73" s="293"/>
      <c r="AW73" s="293"/>
      <c r="AX73" s="293"/>
      <c r="AY73" s="293"/>
      <c r="AZ73" s="293"/>
      <c r="BA73" s="291" t="str">
        <f>IF(ISBLANK(BB73),"",LARGE(BA68:BA72,1)+1)</f>
        <v/>
      </c>
      <c r="BB73" s="292"/>
      <c r="BC73" s="293"/>
      <c r="BD73" s="293"/>
      <c r="BE73" s="293" t="s">
        <v>3869</v>
      </c>
      <c r="BF73" s="293"/>
      <c r="BG73" s="293"/>
      <c r="BH73" s="293"/>
      <c r="BI73" s="293"/>
      <c r="BJ73" s="4926"/>
      <c r="BK73" s="4927"/>
      <c r="BL73" s="4922"/>
      <c r="BM73" s="188" t="str">
        <f t="shared" si="52"/>
        <v>A</v>
      </c>
      <c r="BN73" s="301"/>
      <c r="BO73" s="3"/>
      <c r="BP73" s="176" cm="1">
        <f t="array" ref="BP73">SUMPRODUCT(LEN(BQ73:BW73))</f>
        <v>0</v>
      </c>
      <c r="BQ73" s="177"/>
      <c r="BR73" s="178"/>
      <c r="BS73" s="178"/>
      <c r="BT73" s="178"/>
      <c r="BU73" s="178"/>
      <c r="BV73" s="178"/>
      <c r="BW73" s="179"/>
      <c r="BX73" s="3"/>
      <c r="BY73" s="2954" t="str">
        <f t="shared" si="32"/>
        <v>►</v>
      </c>
      <c r="BZ73" s="2946" t="str">
        <f t="shared" si="12"/>
        <v/>
      </c>
      <c r="CA73" s="2947" t="str">
        <f t="shared" si="42"/>
        <v/>
      </c>
      <c r="CB73" s="2957"/>
      <c r="CC73" s="2955" t="str">
        <f t="shared" si="13"/>
        <v xml:space="preserve"> ◄ ligne 73</v>
      </c>
      <c r="CD73" s="2946" t="str">
        <f t="shared" si="33"/>
        <v/>
      </c>
      <c r="CE73" s="2950" t="str">
        <f t="shared" si="34"/>
        <v/>
      </c>
      <c r="CF73" s="2951">
        <f>IF(LEN(TRIM(CK73))&gt;0,MAX(CF29:CF72)+1,"")</f>
        <v>9</v>
      </c>
      <c r="CG73" s="2906" t="str">
        <f>IFERROR(INDEX(CK30:CK299,MATCH(ROW()-ROW(CK30)+1,CF30:CF299,0)),"")</f>
        <v/>
      </c>
      <c r="CH73" s="2944"/>
      <c r="CI73" s="2937"/>
      <c r="CJ73" s="2960" t="str">
        <f>TRIM(SUBSTITUTE(SUBSTITUTE(SUBSTITUTE(SUBSTITUTE(IF(OR(LEFT(CJ72,1)="-",LEFT(CJ72,1)="="),MID(CJ72,2,9999),CJ72),CHAR(160)," "),","," "),";"," "),"."," "))</f>
        <v>3 Dans une cocotte en fonte faites chauffer l’huile d’olive à feu moyen Ajoutez la viande et faites-la dorer de tous les côtés Retirez-la de la cocotte et réservez-la</v>
      </c>
      <c r="CK73" s="2961" t="str">
        <f>IF(OR(CL72="",CJ74=""),"",IF(LEN(CL72)&lt;=CJ74,CL72,IFERROR(LEFT(CL72,FIND("♦",SUBSTITUTE(LEFT(CL72,CJ74+1)," ","♦",LEN(LEFT(CL72,CJ74+1))-LEN(SUBSTITUTE(LEFT(CL72,CJ74+1)," ",""))))),LEFT(CL72,IFERROR(FIND(" ",CL72)-1,LEN(CL72))))))</f>
        <v>faites-la dorer de tous les côtés Retirez-la de la cocotte et réservez-la</v>
      </c>
      <c r="CL73" s="2961" t="str">
        <f>IF(CK73="","",TRIM(RIGHT(CL72,LEN(CL72)-LEN(CK73))))</f>
        <v/>
      </c>
      <c r="CM73" s="2962" t="str">
        <f t="shared" ref="CM73:CM74" si="67">"ligne "&amp;ROW()&amp;" ►"</f>
        <v>ligne 73 ►</v>
      </c>
      <c r="CN73" s="2945" t="str">
        <f>IF(CA73="","",IF(OR(CA73=0,CA73&lt;CG17),0,IF(CA73&gt;CG17,(CA73-CG17)&amp;" car. en trop",(CA73-CG17)&amp;" car.")))</f>
        <v/>
      </c>
      <c r="CO73" s="2953" t="str">
        <f>IF(CA73="","",ROUNDUP(CA73/CG17,0)&amp;" ligne(s)")</f>
        <v/>
      </c>
      <c r="CP73" s="3"/>
      <c r="CQ73" s="134"/>
      <c r="CR73" s="2552" t="s">
        <v>3939</v>
      </c>
      <c r="CS73" s="2552" t="s">
        <v>3940</v>
      </c>
      <c r="CT73" s="2552" t="s">
        <v>3941</v>
      </c>
      <c r="CU73" s="2579" t="s">
        <v>4007</v>
      </c>
      <c r="CV73" s="3"/>
      <c r="CW73" s="10">
        <v>1</v>
      </c>
    </row>
    <row r="74" spans="1:101" ht="21" customHeight="1">
      <c r="A74" s="3"/>
      <c r="B74" s="188" t="str">
        <f t="shared" si="66"/>
        <v>A</v>
      </c>
      <c r="C74" s="2460"/>
      <c r="D74" s="2590" t="s">
        <v>3741</v>
      </c>
      <c r="E74" s="2460"/>
      <c r="F74" s="2460"/>
      <c r="G74" s="2460"/>
      <c r="H74" s="2460"/>
      <c r="I74" s="2460"/>
      <c r="J74" s="2460"/>
      <c r="K74" s="2460"/>
      <c r="L74" s="2460"/>
      <c r="M74" s="2455"/>
      <c r="N74" s="2462"/>
      <c r="O74" s="2462"/>
      <c r="P74" s="2455"/>
      <c r="Q74" s="2461"/>
      <c r="R74" s="2461"/>
      <c r="S74" s="2461"/>
      <c r="T74" s="2461"/>
      <c r="U74" s="2461"/>
      <c r="V74" s="2461"/>
      <c r="W74" s="2461"/>
      <c r="X74" s="2461"/>
      <c r="Y74" s="2461"/>
      <c r="Z74" s="2461"/>
      <c r="AA74" s="2461"/>
      <c r="AB74" s="2461"/>
      <c r="AC74" s="2461"/>
      <c r="AD74" s="291" t="str">
        <f>IF(ISBLANK(AE74),"",LARGE(AD68:AD73,1)+1)</f>
        <v/>
      </c>
      <c r="AE74" s="292"/>
      <c r="AF74" s="293"/>
      <c r="AG74" s="293" t="s">
        <v>3870</v>
      </c>
      <c r="AH74" s="293"/>
      <c r="AI74" s="293"/>
      <c r="AJ74" s="293"/>
      <c r="AK74" s="293"/>
      <c r="AL74" s="293"/>
      <c r="AM74" s="293"/>
      <c r="AO74" s="291" t="str">
        <f>IF(ISBLANK(AP74),"",LARGE(AO68:AO73,1)+1)</f>
        <v/>
      </c>
      <c r="AP74" s="292"/>
      <c r="AQ74" s="293"/>
      <c r="AR74" s="293"/>
      <c r="AS74" s="293"/>
      <c r="AT74" s="293"/>
      <c r="AU74" s="293"/>
      <c r="AV74" s="293"/>
      <c r="AW74" s="293"/>
      <c r="AX74" s="293"/>
      <c r="AY74" s="293"/>
      <c r="AZ74" s="293"/>
      <c r="BA74" s="291" t="str">
        <f>IF(ISBLANK(BB74),"",LARGE(BA68:BA73,1)+1)</f>
        <v/>
      </c>
      <c r="BB74" s="292"/>
      <c r="BC74" s="293"/>
      <c r="BD74" s="293"/>
      <c r="BE74" s="293" t="s">
        <v>3870</v>
      </c>
      <c r="BF74" s="293"/>
      <c r="BG74" s="293"/>
      <c r="BH74" s="293"/>
      <c r="BI74" s="293"/>
      <c r="BJ74" s="4926"/>
      <c r="BK74" s="4927"/>
      <c r="BL74" s="4922"/>
      <c r="BM74" s="188" t="str">
        <f t="shared" si="52"/>
        <v>A</v>
      </c>
      <c r="BN74" s="305"/>
      <c r="BO74" s="3" t="s">
        <v>13</v>
      </c>
      <c r="BP74" s="176" cm="1">
        <f t="array" ref="BP74">SUMPRODUCT(LEN(BQ74:BW74))</f>
        <v>0</v>
      </c>
      <c r="BQ74" s="177"/>
      <c r="BR74" s="178"/>
      <c r="BS74" s="178"/>
      <c r="BT74" s="178"/>
      <c r="BU74" s="178"/>
      <c r="BV74" s="178"/>
      <c r="BW74" s="179"/>
      <c r="BX74" s="3"/>
      <c r="BY74" s="2954" t="str">
        <f t="shared" si="32"/>
        <v>►</v>
      </c>
      <c r="BZ74" s="2946" t="str">
        <f t="shared" si="12"/>
        <v/>
      </c>
      <c r="CA74" s="2947" t="str">
        <f t="shared" si="42"/>
        <v/>
      </c>
      <c r="CB74" s="2957"/>
      <c r="CC74" s="2949" t="str">
        <f t="shared" si="13"/>
        <v xml:space="preserve"> ◄ ligne 74</v>
      </c>
      <c r="CD74" s="2946" t="str">
        <f t="shared" si="33"/>
        <v/>
      </c>
      <c r="CE74" s="2950" t="str">
        <f t="shared" si="34"/>
        <v/>
      </c>
      <c r="CF74" s="2951" t="str">
        <f>IF(LEN(TRIM(CK74))&gt;0,MAX(CF29:CF73)+1,"")</f>
        <v/>
      </c>
      <c r="CG74" s="2906" t="str">
        <f>IFERROR(INDEX(CK30:CK299,MATCH(ROW()-ROW(CK30)+1,CF30:CF299,0)),"")</f>
        <v/>
      </c>
      <c r="CH74" s="2944"/>
      <c r="CI74" s="2937"/>
      <c r="CJ74" s="2909">
        <f>CG17</f>
        <v>100</v>
      </c>
      <c r="CK74" s="2961" t="str">
        <f>IF(OR(CL73="",CJ74=""),"",IF(LEN(CL73)&lt;=CJ74,CL73,IFERROR(LEFT(CL73,FIND("♦",SUBSTITUTE(LEFT(CL73,CJ74+1)," ","♦",LEN(LEFT(CL73,CJ74+1))-LEN(SUBSTITUTE(LEFT(CL73,CJ74+1)," ",""))))),LEFT(CL73,IFERROR(FIND(" ",CL73)-1,LEN(CL73))))))</f>
        <v/>
      </c>
      <c r="CL74" s="2961" t="str">
        <f t="shared" ref="CL74:CL77" si="68">IF(CK74="","",TRIM(RIGHT(CL73,LEN(CL73)-LEN(CK74))))</f>
        <v/>
      </c>
      <c r="CM74" s="2962" t="str">
        <f t="shared" si="67"/>
        <v>ligne 74 ►</v>
      </c>
      <c r="CN74" s="2945" t="str">
        <f>IF(CA74="","",IF(OR(CA74=0,CA74&lt;CG17),0,IF(CA74&gt;CG17,(CA74-CG17)&amp;" car. en trop",(CA74-CG17)&amp;" car.")))</f>
        <v/>
      </c>
      <c r="CO74" s="2953" t="str">
        <f>IF(CA74="","",ROUNDUP(CA74/CG17,0)&amp;" ligne(s)")</f>
        <v/>
      </c>
      <c r="CP74" s="3"/>
      <c r="CQ74" s="134"/>
      <c r="CR74" s="2552" t="s">
        <v>3942</v>
      </c>
      <c r="CS74" s="2552"/>
      <c r="CT74" s="2552" t="s">
        <v>3943</v>
      </c>
      <c r="CU74" s="2579"/>
      <c r="CV74" s="3"/>
      <c r="CW74" s="10">
        <v>1</v>
      </c>
    </row>
    <row r="75" spans="1:101" ht="21" customHeight="1">
      <c r="A75" s="3"/>
      <c r="B75" s="188" t="str">
        <f t="shared" si="66"/>
        <v>A</v>
      </c>
      <c r="C75" s="2460"/>
      <c r="D75" s="2589" t="s">
        <v>3742</v>
      </c>
      <c r="E75" s="2460"/>
      <c r="F75" s="2460"/>
      <c r="G75" s="2460"/>
      <c r="H75" s="2460"/>
      <c r="I75" s="2460"/>
      <c r="J75" s="2460"/>
      <c r="K75" s="2460"/>
      <c r="L75" s="2460"/>
      <c r="M75" s="2455"/>
      <c r="N75" s="2462"/>
      <c r="O75" s="2462"/>
      <c r="P75" s="2455"/>
      <c r="Q75" s="2461"/>
      <c r="R75" s="2461"/>
      <c r="S75" s="2461"/>
      <c r="T75" s="2461"/>
      <c r="U75" s="2461"/>
      <c r="V75" s="2461"/>
      <c r="W75" s="2461"/>
      <c r="X75" s="2461"/>
      <c r="Y75" s="2461"/>
      <c r="Z75" s="2461"/>
      <c r="AA75" s="2461"/>
      <c r="AB75" s="2461"/>
      <c r="AC75" s="2461"/>
      <c r="AD75" s="291">
        <f>IF(ISBLANK(AE75),"",LARGE(AD68:AD74,1)+1)</f>
        <v>1</v>
      </c>
      <c r="AE75" s="292" t="s">
        <v>562</v>
      </c>
      <c r="AF75" s="293"/>
      <c r="AG75" s="293"/>
      <c r="AH75" s="293"/>
      <c r="AI75" s="293"/>
      <c r="AJ75" s="293"/>
      <c r="AK75" s="293"/>
      <c r="AL75" s="293"/>
      <c r="AM75" s="293"/>
      <c r="AO75" s="291" t="str">
        <f>IF(ISBLANK(AP75),"",LARGE(AO68:AO74,1)+1)</f>
        <v/>
      </c>
      <c r="AP75" s="292"/>
      <c r="AQ75" s="293"/>
      <c r="AR75" s="293"/>
      <c r="AS75" s="293"/>
      <c r="AT75" s="293"/>
      <c r="AU75" s="293"/>
      <c r="AV75" s="293"/>
      <c r="AW75" s="293"/>
      <c r="AX75" s="293"/>
      <c r="AY75" s="293"/>
      <c r="AZ75" s="293"/>
      <c r="BA75" s="291" t="str">
        <f>IF(ISBLANK(BB75),"",LARGE(BA68:BA74,1)+1)</f>
        <v/>
      </c>
      <c r="BB75" s="292"/>
      <c r="BC75" s="293"/>
      <c r="BD75" s="293"/>
      <c r="BE75" s="293"/>
      <c r="BF75" s="293"/>
      <c r="BG75" s="293"/>
      <c r="BH75" s="293"/>
      <c r="BI75" s="293"/>
      <c r="BJ75" s="4926"/>
      <c r="BK75" s="4927"/>
      <c r="BL75" s="4922"/>
      <c r="BM75" s="188" t="str">
        <f t="shared" si="52"/>
        <v>A</v>
      </c>
      <c r="BN75" s="5"/>
      <c r="BO75" s="3"/>
      <c r="BP75" s="176" cm="1">
        <f t="array" ref="BP75">SUMPRODUCT(LEN(BQ75:BW75))</f>
        <v>0</v>
      </c>
      <c r="BQ75" s="177"/>
      <c r="BR75" s="178"/>
      <c r="BS75" s="178"/>
      <c r="BT75" s="178"/>
      <c r="BU75" s="178"/>
      <c r="BV75" s="178"/>
      <c r="BW75" s="179"/>
      <c r="BX75" s="3"/>
      <c r="BY75" s="2965">
        <v>5</v>
      </c>
      <c r="BZ75" s="2966">
        <v>12</v>
      </c>
      <c r="CA75" s="2966">
        <v>12</v>
      </c>
      <c r="CB75" s="2967">
        <f ca="1">CB76</f>
        <v>103</v>
      </c>
      <c r="CC75" s="2942" t="s">
        <v>13</v>
      </c>
      <c r="CD75" s="2946" t="str">
        <f t="shared" si="33"/>
        <v/>
      </c>
      <c r="CE75" s="2950" t="str">
        <f t="shared" si="34"/>
        <v/>
      </c>
      <c r="CF75" s="2951" t="str">
        <f>IF(LEN(TRIM(CK75))&gt;0,MAX(CF29:CF74)+1,"")</f>
        <v/>
      </c>
      <c r="CG75" s="2906" t="str">
        <f>IFERROR(INDEX(CK30:CK299,MATCH(ROW()-ROW(CK30)+1,CF30:CF299,0)),"")</f>
        <v/>
      </c>
      <c r="CH75" s="2944"/>
      <c r="CI75" s="2937"/>
      <c r="CJ75" s="2960"/>
      <c r="CK75" s="2961" t="str">
        <f>IF(OR(CL74="",CJ74=""),"",IF(LEN(CL74)&lt;=CJ74,CL74,IFERROR(LEFT(CL74,FIND("♦",SUBSTITUTE(LEFT(CL74,CJ74+1)," ","♦",LEN(LEFT(CL74,CJ74+1))-LEN(SUBSTITUTE(LEFT(CL74,CJ74+1)," ",""))))),LEFT(CL74,IFERROR(FIND(" ",CL74)-1,LEN(CL74))))))</f>
        <v/>
      </c>
      <c r="CL75" s="2961" t="str">
        <f t="shared" si="68"/>
        <v/>
      </c>
      <c r="CM75" s="2962"/>
      <c r="CN75" s="2968"/>
      <c r="CO75" s="2969"/>
      <c r="CP75" s="3"/>
      <c r="CQ75" s="134"/>
      <c r="CR75" s="2552"/>
      <c r="CS75" s="2552"/>
      <c r="CT75" s="2552"/>
      <c r="CU75" s="2579"/>
      <c r="CV75" s="3"/>
      <c r="CW75" s="10">
        <v>1</v>
      </c>
    </row>
    <row r="76" spans="1:101" ht="21" customHeight="1" thickBot="1">
      <c r="A76" s="3"/>
      <c r="B76" s="188" t="str">
        <f t="shared" si="66"/>
        <v>A</v>
      </c>
      <c r="C76" s="2460"/>
      <c r="D76" s="2590" t="s">
        <v>3743</v>
      </c>
      <c r="E76" s="2460"/>
      <c r="F76" s="2460"/>
      <c r="G76" s="2460"/>
      <c r="H76" s="2460"/>
      <c r="I76" s="2460"/>
      <c r="J76" s="2460"/>
      <c r="K76" s="2460"/>
      <c r="L76" s="2460"/>
      <c r="M76" s="2455"/>
      <c r="N76" s="2462"/>
      <c r="O76" s="2462"/>
      <c r="P76" s="2455"/>
      <c r="Q76" s="2461"/>
      <c r="R76" s="2461"/>
      <c r="S76" s="2461"/>
      <c r="T76" s="2461"/>
      <c r="U76" s="2461"/>
      <c r="V76" s="2461"/>
      <c r="W76" s="2461"/>
      <c r="X76" s="2461"/>
      <c r="Y76" s="2461"/>
      <c r="Z76" s="2461"/>
      <c r="AA76" s="2461"/>
      <c r="AB76" s="2461"/>
      <c r="AC76" s="2461"/>
      <c r="AD76" s="291">
        <f>IF(ISBLANK(AE76),"",LARGE(AD68:AD75,1)+1)</f>
        <v>2</v>
      </c>
      <c r="AE76" s="292" t="s">
        <v>570</v>
      </c>
      <c r="AF76" s="293"/>
      <c r="AG76" s="293"/>
      <c r="AH76" s="293"/>
      <c r="AI76" s="293"/>
      <c r="AJ76" s="293"/>
      <c r="AK76" s="293"/>
      <c r="AL76" s="293"/>
      <c r="AM76" s="293"/>
      <c r="AO76" s="291" t="str">
        <f>IF(ISBLANK(AP76),"",LARGE(AO68:AO75,1)+1)</f>
        <v/>
      </c>
      <c r="AP76" s="292"/>
      <c r="AQ76" s="293"/>
      <c r="AR76" s="293"/>
      <c r="AS76" s="293"/>
      <c r="AT76" s="293"/>
      <c r="AU76" s="293"/>
      <c r="AV76" s="293"/>
      <c r="AW76" s="293"/>
      <c r="AX76" s="293"/>
      <c r="AY76" s="293"/>
      <c r="AZ76" s="293"/>
      <c r="BA76" s="291" t="str">
        <f>IF(ISBLANK(BB76),"",LARGE(BA68:BA75,1)+1)</f>
        <v/>
      </c>
      <c r="BB76" s="292"/>
      <c r="BC76" s="293"/>
      <c r="BD76" s="293"/>
      <c r="BE76" s="293"/>
      <c r="BF76" s="293"/>
      <c r="BG76" s="293"/>
      <c r="BH76" s="293"/>
      <c r="BI76" s="293"/>
      <c r="BJ76" s="4928"/>
      <c r="BK76" s="4929"/>
      <c r="BL76" s="4922"/>
      <c r="BM76" s="188" t="str">
        <f t="shared" ref="BM76:BM107" si="69">B76</f>
        <v>A</v>
      </c>
      <c r="BN76" s="5"/>
      <c r="BO76" s="3"/>
      <c r="BP76" s="176" cm="1">
        <f t="array" ref="BP76">SUMPRODUCT(LEN(BQ76:BW76))</f>
        <v>0</v>
      </c>
      <c r="BQ76" s="177"/>
      <c r="BR76" s="178"/>
      <c r="BS76" s="178"/>
      <c r="BT76" s="178"/>
      <c r="BU76" s="178"/>
      <c r="BV76" s="178"/>
      <c r="BW76" s="179"/>
      <c r="BX76" s="3"/>
      <c r="BY76" s="2970">
        <f t="shared" ref="BY76:CB76" ca="1" si="70">CELL("largeur",BY76)</f>
        <v>5</v>
      </c>
      <c r="BZ76" s="2910">
        <f t="shared" ca="1" si="70"/>
        <v>9</v>
      </c>
      <c r="CA76" s="2910">
        <f t="shared" ca="1" si="70"/>
        <v>7</v>
      </c>
      <c r="CB76" s="2971">
        <f t="shared" ca="1" si="70"/>
        <v>103</v>
      </c>
      <c r="CC76" s="2942" t="s">
        <v>13</v>
      </c>
      <c r="CD76" s="2946" t="str">
        <f t="shared" si="33"/>
        <v/>
      </c>
      <c r="CE76" s="2950" t="str">
        <f t="shared" si="34"/>
        <v/>
      </c>
      <c r="CF76" s="2951" t="str">
        <f>IF(LEN(TRIM(CK76))&gt;0,MAX(CF29:CF75)+1,"")</f>
        <v/>
      </c>
      <c r="CG76" s="2906" t="str">
        <f>IFERROR(INDEX(CK30:CK299,MATCH(ROW()-ROW(CK30)+1,CF30:CF299,0)),"")</f>
        <v/>
      </c>
      <c r="CH76" s="2944"/>
      <c r="CI76" s="2937"/>
      <c r="CJ76" s="2963"/>
      <c r="CK76" s="2961" t="str">
        <f>IF(OR(CL75="",CJ74=""),"",IF(LEN(CL75)&lt;=CJ74,CL75,IFERROR(LEFT(CL75,FIND("♦",SUBSTITUTE(LEFT(CL75,CJ74+1)," ","♦",LEN(LEFT(CL75,CJ74+1))-LEN(SUBSTITUTE(LEFT(CL75,CJ74+1)," ",""))))),LEFT(CL75,IFERROR(FIND(" ",CL75)-1,LEN(CL75))))))</f>
        <v/>
      </c>
      <c r="CL76" s="2961" t="str">
        <f t="shared" si="68"/>
        <v/>
      </c>
      <c r="CM76" s="2962"/>
      <c r="CN76" s="2968"/>
      <c r="CO76" s="2969"/>
      <c r="CP76" s="3"/>
      <c r="CQ76" s="134"/>
      <c r="CR76" s="2551" t="s">
        <v>3944</v>
      </c>
      <c r="CS76" s="2551"/>
      <c r="CT76" s="2551"/>
      <c r="CU76" s="2578"/>
      <c r="CV76" s="3"/>
      <c r="CW76" s="10">
        <v>1</v>
      </c>
    </row>
    <row r="77" spans="1:101" ht="21" customHeight="1">
      <c r="A77" s="3"/>
      <c r="B77" s="188" t="str">
        <f t="shared" si="66"/>
        <v>►</v>
      </c>
      <c r="C77" s="2460"/>
      <c r="D77" s="2590" t="s">
        <v>3743</v>
      </c>
      <c r="E77" s="2460"/>
      <c r="F77" s="2460"/>
      <c r="G77" s="2460"/>
      <c r="H77" s="2460"/>
      <c r="I77" s="2460"/>
      <c r="J77" s="2460"/>
      <c r="K77" s="2460"/>
      <c r="L77" s="2460"/>
      <c r="M77" s="2455"/>
      <c r="N77" s="2462"/>
      <c r="O77" s="2462"/>
      <c r="P77" s="2455"/>
      <c r="Q77" s="2461"/>
      <c r="R77" s="2461"/>
      <c r="S77" s="2461"/>
      <c r="T77" s="2461"/>
      <c r="U77" s="2461"/>
      <c r="V77" s="2461"/>
      <c r="W77" s="2461"/>
      <c r="X77" s="2461"/>
      <c r="Y77" s="2461"/>
      <c r="Z77" s="2461"/>
      <c r="AA77" s="2461"/>
      <c r="AB77" s="2461"/>
      <c r="AC77" s="2461"/>
      <c r="AD77" s="291" t="str">
        <f>IF(ISBLANK(AE77),"",LARGE(AD68:AD76,1)+1)</f>
        <v/>
      </c>
      <c r="AE77" s="292"/>
      <c r="AF77" s="293"/>
      <c r="AG77" s="293"/>
      <c r="AH77" s="293"/>
      <c r="AI77" s="293"/>
      <c r="AJ77" s="293"/>
      <c r="AK77" s="293"/>
      <c r="AL77" s="293"/>
      <c r="AM77" s="293"/>
      <c r="AO77" s="291" t="str">
        <f>IF(ISBLANK(AP77),"",LARGE(AO68:AO76,1)+1)</f>
        <v/>
      </c>
      <c r="AP77" s="292"/>
      <c r="AQ77" s="293"/>
      <c r="AR77" s="293"/>
      <c r="AS77" s="293"/>
      <c r="AT77" s="293"/>
      <c r="AU77" s="293"/>
      <c r="AV77" s="293"/>
      <c r="AW77" s="293"/>
      <c r="AX77" s="293"/>
      <c r="AY77" s="293"/>
      <c r="AZ77" s="293"/>
      <c r="BA77" s="291" t="str">
        <f>IF(ISBLANK(BB77),"",LARGE(BA68:BA76,1)+1)</f>
        <v/>
      </c>
      <c r="BB77" s="292"/>
      <c r="BC77" s="293"/>
      <c r="BD77" s="293"/>
      <c r="BE77" s="293"/>
      <c r="BF77" s="293"/>
      <c r="BG77" s="293"/>
      <c r="BH77" s="293"/>
      <c r="BI77" s="293"/>
      <c r="BJ77" s="2580"/>
      <c r="BK77" s="2581"/>
      <c r="BL77" s="2293"/>
      <c r="BM77" s="188" t="str">
        <f t="shared" si="69"/>
        <v>►</v>
      </c>
      <c r="BN77" s="5"/>
      <c r="BO77" s="3"/>
      <c r="BP77" s="176" cm="1">
        <f t="array" ref="BP77">SUMPRODUCT(LEN(BQ77:BW77))</f>
        <v>0</v>
      </c>
      <c r="BQ77" s="177"/>
      <c r="BR77" s="178"/>
      <c r="BS77" s="178"/>
      <c r="BT77" s="178"/>
      <c r="BU77" s="178"/>
      <c r="BV77" s="178"/>
      <c r="BW77" s="179"/>
      <c r="BX77" s="3"/>
      <c r="BZ77" s="2972"/>
      <c r="CA77" s="2972"/>
      <c r="CB77" s="2969"/>
      <c r="CC77" s="2972"/>
      <c r="CD77" s="2946" t="str">
        <f t="shared" si="33"/>
        <v/>
      </c>
      <c r="CE77" s="2950" t="str">
        <f t="shared" si="34"/>
        <v/>
      </c>
      <c r="CF77" s="2951" t="str">
        <f>IF(LEN(TRIM(CK77))&gt;0,MAX(CF29:CF76)+1,"")</f>
        <v/>
      </c>
      <c r="CG77" s="2906" t="str">
        <f>IFERROR(INDEX(CK30:CK299,MATCH(ROW()-ROW(CK30)+1,CF30:CF299,0)),"")</f>
        <v/>
      </c>
      <c r="CH77" s="2973"/>
      <c r="CI77" s="2972"/>
      <c r="CJ77" s="2964"/>
      <c r="CK77" s="2961" t="str">
        <f>IF(OR(CL76="",CJ74=""),"",IF(LEN(CL76)&lt;=CJ74,CL76,IFERROR(LEFT(CL76,FIND("♦",SUBSTITUTE(LEFT(CL76,CJ74+1)," ","♦",LEN(LEFT(CL76,CJ74+1))-LEN(SUBSTITUTE(LEFT(CL76,CJ74+1)," ",""))))),LEFT(CL76,IFERROR(FIND(" ",CL76)-1,LEN(CL76))))))</f>
        <v/>
      </c>
      <c r="CL77" s="2961" t="str">
        <f t="shared" si="68"/>
        <v/>
      </c>
      <c r="CM77" s="2962"/>
      <c r="CN77" s="2968"/>
      <c r="CO77" s="2969"/>
      <c r="CP77" s="3"/>
      <c r="CQ77" s="134"/>
      <c r="CR77" s="2552" t="s">
        <v>3945</v>
      </c>
      <c r="CS77" s="2552" t="s">
        <v>3946</v>
      </c>
      <c r="CT77" s="2552" t="s">
        <v>3947</v>
      </c>
      <c r="CU77" s="2579" t="s">
        <v>4007</v>
      </c>
      <c r="CV77" s="3"/>
      <c r="CW77" s="10">
        <v>1</v>
      </c>
    </row>
    <row r="78" spans="1:101" ht="21" customHeight="1">
      <c r="A78" s="3"/>
      <c r="B78" s="188" t="str">
        <f t="shared" si="66"/>
        <v>A</v>
      </c>
      <c r="C78" s="2460"/>
      <c r="D78" s="2589" t="s">
        <v>3744</v>
      </c>
      <c r="E78" s="2460"/>
      <c r="F78" s="2460"/>
      <c r="G78" s="2460"/>
      <c r="H78" s="2460"/>
      <c r="I78" s="2460"/>
      <c r="J78" s="2460"/>
      <c r="K78" s="2460"/>
      <c r="L78" s="2460"/>
      <c r="M78" s="2455"/>
      <c r="N78" s="2462"/>
      <c r="O78" s="2462"/>
      <c r="P78" s="2455"/>
      <c r="Q78" s="2461"/>
      <c r="R78" s="2461"/>
      <c r="S78" s="2461"/>
      <c r="T78" s="2461"/>
      <c r="U78" s="2461"/>
      <c r="V78" s="2461"/>
      <c r="W78" s="2461"/>
      <c r="X78" s="2461"/>
      <c r="Y78" s="2461"/>
      <c r="Z78" s="2461"/>
      <c r="AA78" s="2461"/>
      <c r="AB78" s="2461"/>
      <c r="AC78" s="2461"/>
      <c r="AD78" s="291" t="str">
        <f>IF(ISBLANK(AE78),"",LARGE(AD68:AD77,1)+1)</f>
        <v/>
      </c>
      <c r="AE78" s="292"/>
      <c r="AF78" s="293" t="s">
        <v>598</v>
      </c>
      <c r="AG78" s="293"/>
      <c r="AH78" s="293"/>
      <c r="AI78" s="293"/>
      <c r="AJ78" s="293"/>
      <c r="AK78" s="293"/>
      <c r="AL78" s="293"/>
      <c r="AM78" s="293"/>
      <c r="AO78" s="291" t="str">
        <f>IF(ISBLANK(AP78),"",LARGE(AO68:AO77,1)+1)</f>
        <v/>
      </c>
      <c r="AP78" s="292"/>
      <c r="AQ78" s="293"/>
      <c r="AR78" s="293"/>
      <c r="AS78" s="293"/>
      <c r="AT78" s="293"/>
      <c r="AU78" s="293"/>
      <c r="AV78" s="293"/>
      <c r="AW78" s="293"/>
      <c r="AX78" s="293"/>
      <c r="AY78" s="293"/>
      <c r="AZ78" s="293"/>
      <c r="BA78" s="291" t="str">
        <f>IF(ISBLANK(BB78),"",LARGE(BA68:BA77,1)+1)</f>
        <v/>
      </c>
      <c r="BB78" s="292"/>
      <c r="BC78" s="293"/>
      <c r="BD78" s="293"/>
      <c r="BE78" s="293"/>
      <c r="BF78" s="293"/>
      <c r="BG78" s="293"/>
      <c r="BH78" s="293"/>
      <c r="BI78" s="293"/>
      <c r="BJ78" s="2580"/>
      <c r="BK78" s="2581"/>
      <c r="BL78" s="2293"/>
      <c r="BM78" s="188" t="str">
        <f t="shared" si="69"/>
        <v>A</v>
      </c>
      <c r="BN78" s="5"/>
      <c r="BO78" s="3"/>
      <c r="BP78" s="176" cm="1">
        <f t="array" ref="BP78">SUMPRODUCT(LEN(BQ78:BW78))</f>
        <v>0</v>
      </c>
      <c r="BQ78" s="177"/>
      <c r="BR78" s="178"/>
      <c r="BS78" s="178"/>
      <c r="BT78" s="178"/>
      <c r="BU78" s="178"/>
      <c r="BV78" s="178"/>
      <c r="BW78" s="179"/>
      <c r="BX78" s="3"/>
      <c r="BZ78" s="2972"/>
      <c r="CA78" s="2972"/>
      <c r="CB78" s="2969"/>
      <c r="CC78" s="2972"/>
      <c r="CD78" s="2946" t="str">
        <f t="shared" si="33"/>
        <v/>
      </c>
      <c r="CE78" s="2950" t="str">
        <f t="shared" si="34"/>
        <v/>
      </c>
      <c r="CF78" s="2951">
        <f>IF(LEN(TRIM(CK78))&gt;0,MAX(CF29:CF77)+1,"")</f>
        <v>10</v>
      </c>
      <c r="CG78" s="2906" t="str">
        <f>IFERROR(INDEX(CK30:CK299,MATCH(ROW()-ROW(CK30)+1,CF30:CF299,0)),"")</f>
        <v/>
      </c>
      <c r="CH78" s="2973"/>
      <c r="CI78" s="2972"/>
      <c r="CJ78" s="2370" t="str">
        <f>(SUBSTITUTE(SUBSTITUTE(CB38,CHAR(13)&amp;CHAR(10)," "),CHAR(10)," "))</f>
        <v>4. Dans la même cocotte, faites revenir les légumes et les lardons pendant environ 5 minutes. Saupoudrez de farine et mélangez bien.</v>
      </c>
      <c r="CK78" s="2907" t="str">
        <f>IF(OR(CJ79="",CJ80=""),"",IF(LEN(CJ79)&lt;=CJ80,CJ79,IFERROR(LEFT(CJ79,FIND("♦",SUBSTITUTE(LEFT(CJ79,CJ80+1)," ","♦",LEN(LEFT(CJ79,CJ80+1))-LEN(SUBSTITUTE(LEFT(CJ79,CJ80+1)," ",""))))),LEFT(CJ79,IFERROR(FIND(" ",CJ79)-1,LEN(CJ79))))))</f>
        <v xml:space="preserve">4 Dans la même cocotte faites revenir les légumes et les lardons pendant environ 5 minutes </v>
      </c>
      <c r="CL78" s="2908" t="str">
        <f>IF(CK78="","",TRIM(RIGHT(CJ79,LEN(CJ79)-LEN(CK78))))</f>
        <v>Saupoudrez de farine et mélangez bien</v>
      </c>
      <c r="CM78" s="2952" t="str">
        <f>CC38</f>
        <v xml:space="preserve"> ◄ ligne 38</v>
      </c>
      <c r="CN78" s="2968"/>
      <c r="CO78" s="2969"/>
      <c r="CP78" s="3"/>
      <c r="CQ78" s="134"/>
      <c r="CR78" s="2552" t="s">
        <v>3948</v>
      </c>
      <c r="CS78" s="2552" t="s">
        <v>3949</v>
      </c>
      <c r="CT78" s="2552" t="s">
        <v>3950</v>
      </c>
      <c r="CU78" s="2579"/>
      <c r="CV78" s="3"/>
      <c r="CW78" s="10">
        <v>1</v>
      </c>
    </row>
    <row r="79" spans="1:101" ht="21" customHeight="1">
      <c r="A79" s="3"/>
      <c r="B79" s="188" t="str">
        <f t="shared" si="66"/>
        <v>►</v>
      </c>
      <c r="C79" s="2460"/>
      <c r="D79" s="2463" t="s">
        <v>3745</v>
      </c>
      <c r="E79" s="2454"/>
      <c r="F79" s="2454"/>
      <c r="G79" s="2454"/>
      <c r="H79" s="2454"/>
      <c r="I79" s="2454"/>
      <c r="J79" s="2454"/>
      <c r="K79" s="2454"/>
      <c r="L79" s="2454"/>
      <c r="M79" s="2455"/>
      <c r="N79" s="2462"/>
      <c r="O79" s="2462"/>
      <c r="P79" s="2455"/>
      <c r="Q79" s="2461"/>
      <c r="R79" s="2461"/>
      <c r="S79" s="2461"/>
      <c r="T79" s="2461"/>
      <c r="U79" s="2461"/>
      <c r="V79" s="2461"/>
      <c r="W79" s="2461"/>
      <c r="X79" s="2461"/>
      <c r="Y79" s="2461"/>
      <c r="Z79" s="2461"/>
      <c r="AA79" s="2461"/>
      <c r="AB79" s="2461"/>
      <c r="AC79" s="2461"/>
      <c r="AD79" s="291" t="str">
        <f>IF(ISBLANK(AE79),"",LARGE(AD68:AD78,1)+1)</f>
        <v/>
      </c>
      <c r="AE79" s="292"/>
      <c r="AF79" s="293"/>
      <c r="AG79" s="293"/>
      <c r="AH79" s="293"/>
      <c r="AI79" s="293"/>
      <c r="AJ79" s="293"/>
      <c r="AK79" s="293"/>
      <c r="AL79" s="293"/>
      <c r="AM79" s="293"/>
      <c r="AO79" s="291" t="str">
        <f>IF(ISBLANK(AP79),"",LARGE(AO68:AO78,1)+1)</f>
        <v/>
      </c>
      <c r="AP79" s="292"/>
      <c r="AQ79" s="293"/>
      <c r="AR79" s="293"/>
      <c r="AS79" s="293"/>
      <c r="AT79" s="293"/>
      <c r="AU79" s="293"/>
      <c r="AV79" s="293"/>
      <c r="AW79" s="293"/>
      <c r="AX79" s="293"/>
      <c r="AY79" s="293"/>
      <c r="AZ79" s="293"/>
      <c r="BA79" s="291" t="str">
        <f>IF(ISBLANK(BB79),"",LARGE(BA68:BA78,1)+1)</f>
        <v/>
      </c>
      <c r="BB79" s="292"/>
      <c r="BC79" s="293"/>
      <c r="BD79" s="293"/>
      <c r="BE79" s="293"/>
      <c r="BF79" s="293"/>
      <c r="BG79" s="293"/>
      <c r="BH79" s="293"/>
      <c r="BI79" s="293"/>
      <c r="BJ79" s="2580"/>
      <c r="BK79" s="2581"/>
      <c r="BL79" s="2293"/>
      <c r="BM79" s="188" t="str">
        <f t="shared" si="69"/>
        <v>►</v>
      </c>
      <c r="BN79" s="5"/>
      <c r="BO79" s="3"/>
      <c r="BP79" s="176" cm="1">
        <f t="array" ref="BP79">SUMPRODUCT(LEN(BQ79:BW79))</f>
        <v>0</v>
      </c>
      <c r="BQ79" s="177"/>
      <c r="BR79" s="178"/>
      <c r="BS79" s="178"/>
      <c r="BT79" s="178"/>
      <c r="BU79" s="178"/>
      <c r="BV79" s="178"/>
      <c r="BW79" s="179"/>
      <c r="BX79" s="3"/>
      <c r="BZ79" s="2972"/>
      <c r="CA79" s="2972"/>
      <c r="CB79" s="2969"/>
      <c r="CC79" s="2972"/>
      <c r="CD79" s="2946" t="str">
        <f t="shared" si="33"/>
        <v/>
      </c>
      <c r="CE79" s="2950" t="str">
        <f t="shared" si="34"/>
        <v/>
      </c>
      <c r="CF79" s="2951">
        <f>IF(LEN(TRIM(CK79))&gt;0,MAX(CF29:CF78)+1,"")</f>
        <v>11</v>
      </c>
      <c r="CG79" s="2906" t="str">
        <f>IFERROR(INDEX(CK30:CK299,MATCH(ROW()-ROW(CK30)+1,CF30:CF299,0)),"")</f>
        <v/>
      </c>
      <c r="CH79" s="2973"/>
      <c r="CI79" s="2972"/>
      <c r="CJ79" s="2907" t="str">
        <f>TRIM(SUBSTITUTE(SUBSTITUTE(SUBSTITUTE(SUBSTITUTE(IF(OR(LEFT(CJ78,1)="-",LEFT(CJ78,1)="="),MID(CJ78,2,9999),CJ78),CHAR(160)," "),","," "),";"," "),"."," "))</f>
        <v>4 Dans la même cocotte faites revenir les légumes et les lardons pendant environ 5 minutes Saupoudrez de farine et mélangez bien</v>
      </c>
      <c r="CK79" s="2908" t="str">
        <f>IF(OR(CL78="",CJ80=""),"",IF(LEN(CL78)&lt;=CJ80,CL78,IFERROR(LEFT(CL78,FIND("♦",SUBSTITUTE(LEFT(CL78,CJ80+1)," ","♦",LEN(LEFT(CL78,CJ80+1))-LEN(SUBSTITUTE(LEFT(CL78,CJ80+1)," ",""))))),LEFT(CL78,IFERROR(FIND(" ",CL78)-1,LEN(CL78))))))</f>
        <v>Saupoudrez de farine et mélangez bien</v>
      </c>
      <c r="CL79" s="2908" t="str">
        <f>IF(CK79="","",TRIM(RIGHT(CL78,LEN(CL78)-LEN(CK79))))</f>
        <v/>
      </c>
      <c r="CM79" s="2974"/>
      <c r="CN79" s="2968"/>
      <c r="CO79" s="2969"/>
      <c r="CP79" s="3"/>
      <c r="CQ79" s="134"/>
      <c r="CR79" s="2552"/>
      <c r="CS79" s="2552"/>
      <c r="CT79" s="2552"/>
      <c r="CU79" s="2579"/>
      <c r="CV79" s="3"/>
      <c r="CW79" s="10">
        <v>1</v>
      </c>
    </row>
    <row r="80" spans="1:101" ht="21" customHeight="1">
      <c r="A80" s="3"/>
      <c r="B80" s="188" t="str">
        <f t="shared" si="66"/>
        <v>A</v>
      </c>
      <c r="C80" s="2460"/>
      <c r="D80" s="2588" t="s">
        <v>3737</v>
      </c>
      <c r="E80" s="2454"/>
      <c r="F80" s="2454"/>
      <c r="G80" s="2454"/>
      <c r="H80" s="2454"/>
      <c r="I80" s="2454"/>
      <c r="J80" s="2454"/>
      <c r="K80" s="2454"/>
      <c r="L80" s="2454"/>
      <c r="M80" s="2455"/>
      <c r="N80" s="2462"/>
      <c r="O80" s="2462"/>
      <c r="P80" s="2455"/>
      <c r="Q80" s="2461"/>
      <c r="R80" s="2461"/>
      <c r="S80" s="2461"/>
      <c r="T80" s="2461"/>
      <c r="U80" s="2461"/>
      <c r="V80" s="2461"/>
      <c r="W80" s="2461"/>
      <c r="X80" s="2461"/>
      <c r="Y80" s="2461"/>
      <c r="Z80" s="2461"/>
      <c r="AA80" s="2461"/>
      <c r="AB80" s="2461"/>
      <c r="AC80" s="2461"/>
      <c r="AD80" s="291" t="str">
        <f>IF(ISBLANK(AE80),"",LARGE(AD68:AD79,1)+1)</f>
        <v/>
      </c>
      <c r="AE80" s="292"/>
      <c r="AF80" s="293"/>
      <c r="AG80" s="293"/>
      <c r="AH80" s="293"/>
      <c r="AI80" s="293"/>
      <c r="AJ80" s="293"/>
      <c r="AK80" s="293"/>
      <c r="AL80" s="293"/>
      <c r="AM80" s="293"/>
      <c r="AO80" s="291" t="str">
        <f>IF(ISBLANK(AP80),"",LARGE(AO68:AO79,1)+1)</f>
        <v/>
      </c>
      <c r="AP80" s="292"/>
      <c r="AQ80" s="293" t="s">
        <v>3828</v>
      </c>
      <c r="AR80" s="293"/>
      <c r="AS80" s="293"/>
      <c r="AT80" s="293"/>
      <c r="AU80" s="293"/>
      <c r="AV80" s="293"/>
      <c r="AW80" s="293"/>
      <c r="AX80" s="293"/>
      <c r="AY80" s="293"/>
      <c r="AZ80" s="293"/>
      <c r="BA80" s="291" t="str">
        <f>IF(ISBLANK(BB80),"",LARGE(BA68:BA79,1)+1)</f>
        <v/>
      </c>
      <c r="BB80" s="292"/>
      <c r="BC80" s="293"/>
      <c r="BD80" s="293"/>
      <c r="BE80" s="293"/>
      <c r="BF80" s="293"/>
      <c r="BG80" s="293"/>
      <c r="BH80" s="293"/>
      <c r="BI80" s="293"/>
      <c r="BJ80" s="2580"/>
      <c r="BK80" s="2581"/>
      <c r="BL80" s="2293"/>
      <c r="BM80" s="188" t="str">
        <f t="shared" si="69"/>
        <v>A</v>
      </c>
      <c r="BN80" s="5"/>
      <c r="BO80" s="3"/>
      <c r="BP80" s="176" cm="1">
        <f t="array" ref="BP80">SUMPRODUCT(LEN(BQ80:BW80))</f>
        <v>0</v>
      </c>
      <c r="BQ80" s="177"/>
      <c r="BR80" s="178"/>
      <c r="BS80" s="178"/>
      <c r="BT80" s="178"/>
      <c r="BU80" s="178"/>
      <c r="BV80" s="178"/>
      <c r="BW80" s="179"/>
      <c r="BX80" s="3"/>
      <c r="BZ80" s="2972"/>
      <c r="CA80" s="2972"/>
      <c r="CB80" s="2969"/>
      <c r="CC80" s="2972"/>
      <c r="CD80" s="2946" t="str">
        <f t="shared" si="33"/>
        <v/>
      </c>
      <c r="CE80" s="2950" t="str">
        <f t="shared" si="34"/>
        <v/>
      </c>
      <c r="CF80" s="2951" t="str">
        <f>IF(LEN(TRIM(CK80))&gt;0,MAX(CF29:CF79)+1,"")</f>
        <v/>
      </c>
      <c r="CG80" s="2906" t="str">
        <f>IFERROR(INDEX(CK30:CK299,MATCH(ROW()-ROW(CK30)+1,CF30:CF299,0)),"")</f>
        <v/>
      </c>
      <c r="CH80" s="2973"/>
      <c r="CI80" s="2972"/>
      <c r="CJ80" s="2909">
        <f>CG17</f>
        <v>100</v>
      </c>
      <c r="CK80" s="2908" t="str">
        <f>IF(OR(CL79="",CJ80=""),"",IF(LEN(CL79)&lt;=CJ80,CL79,IFERROR(LEFT(CL79,FIND("♦",SUBSTITUTE(LEFT(CL79,CJ80+1)," ","♦",LEN(LEFT(CL79,CJ80+1))-LEN(SUBSTITUTE(LEFT(CL79,CJ80+1)," ",""))))),LEFT(CL79,IFERROR(FIND(" ",CL79)-1,LEN(CL79))))))</f>
        <v/>
      </c>
      <c r="CL80" s="2908" t="str">
        <f t="shared" ref="CL80:CL83" si="71">IF(CK80="","",TRIM(RIGHT(CL79,LEN(CL79)-LEN(CK80))))</f>
        <v/>
      </c>
      <c r="CM80" s="2974"/>
      <c r="CN80" s="2968"/>
      <c r="CO80" s="2969"/>
      <c r="CP80" s="3"/>
      <c r="CQ80" s="2549" t="s">
        <v>3951</v>
      </c>
      <c r="CR80" s="97"/>
      <c r="CS80" s="97"/>
      <c r="CT80" s="97"/>
      <c r="CU80" s="2550"/>
      <c r="CV80" s="3"/>
      <c r="CW80" s="10">
        <v>1</v>
      </c>
    </row>
    <row r="81" spans="1:101" ht="21" customHeight="1">
      <c r="A81" s="3"/>
      <c r="B81" s="188" t="str">
        <f t="shared" si="66"/>
        <v>►</v>
      </c>
      <c r="C81" s="2460"/>
      <c r="D81" s="2588"/>
      <c r="E81" s="2454"/>
      <c r="F81" s="2454"/>
      <c r="G81" s="2454"/>
      <c r="H81" s="2454"/>
      <c r="I81" s="2454"/>
      <c r="J81" s="2454"/>
      <c r="K81" s="2454"/>
      <c r="L81" s="2454"/>
      <c r="M81" s="2455"/>
      <c r="N81" s="2462"/>
      <c r="O81" s="2462"/>
      <c r="P81" s="2455"/>
      <c r="Q81" s="2461"/>
      <c r="R81" s="2461"/>
      <c r="S81" s="2461"/>
      <c r="T81" s="2461"/>
      <c r="U81" s="2461"/>
      <c r="V81" s="2461"/>
      <c r="W81" s="2461"/>
      <c r="X81" s="2461"/>
      <c r="Y81" s="2461"/>
      <c r="Z81" s="2461"/>
      <c r="AA81" s="2461"/>
      <c r="AB81" s="2461"/>
      <c r="AC81" s="2461"/>
      <c r="AD81" s="291" t="str">
        <f>IF(ISBLANK(AE81),"",LARGE(AD68:AD80,1)+1)</f>
        <v/>
      </c>
      <c r="AE81" s="292"/>
      <c r="AF81" s="293"/>
      <c r="AG81" s="293"/>
      <c r="AH81" s="293"/>
      <c r="AI81" s="293"/>
      <c r="AJ81" s="293"/>
      <c r="AK81" s="293"/>
      <c r="AL81" s="293"/>
      <c r="AM81" s="293"/>
      <c r="AO81" s="291" t="str">
        <f>IF(ISBLANK(AP81),"",LARGE(AO68:AO80,1)+1)</f>
        <v/>
      </c>
      <c r="AP81" s="292"/>
      <c r="AQ81" s="293"/>
      <c r="AR81" s="293"/>
      <c r="AS81" s="293"/>
      <c r="AT81" s="293"/>
      <c r="AU81" s="293"/>
      <c r="AV81" s="293"/>
      <c r="AW81" s="293"/>
      <c r="AX81" s="293"/>
      <c r="AY81" s="293"/>
      <c r="AZ81" s="293"/>
      <c r="BA81" s="291" t="str">
        <f>IF(ISBLANK(BB81),"",LARGE(BA68:BA80,1)+1)</f>
        <v/>
      </c>
      <c r="BB81" s="292"/>
      <c r="BC81" s="293"/>
      <c r="BD81" s="293"/>
      <c r="BE81" s="293"/>
      <c r="BF81" s="293"/>
      <c r="BG81" s="293"/>
      <c r="BH81" s="293"/>
      <c r="BI81" s="293"/>
      <c r="BJ81" s="2580"/>
      <c r="BK81" s="2581"/>
      <c r="BL81" s="2293"/>
      <c r="BM81" s="188" t="str">
        <f t="shared" si="69"/>
        <v>►</v>
      </c>
      <c r="BN81" s="5"/>
      <c r="BO81" s="3"/>
      <c r="BP81" s="176" cm="1">
        <f t="array" ref="BP81">SUMPRODUCT(LEN(BQ81:BW81))</f>
        <v>0</v>
      </c>
      <c r="BQ81" s="177"/>
      <c r="BR81" s="178"/>
      <c r="BS81" s="178"/>
      <c r="BT81" s="178"/>
      <c r="BU81" s="178"/>
      <c r="BV81" s="178"/>
      <c r="BW81" s="179"/>
      <c r="BX81" s="3"/>
      <c r="BZ81" s="2972"/>
      <c r="CA81" s="2972"/>
      <c r="CB81" s="2969"/>
      <c r="CC81" s="2972"/>
      <c r="CD81" s="2946" t="str">
        <f t="shared" si="33"/>
        <v/>
      </c>
      <c r="CE81" s="2950" t="str">
        <f t="shared" si="34"/>
        <v/>
      </c>
      <c r="CF81" s="2951" t="str">
        <f>IF(LEN(TRIM(CK81))&gt;0,MAX(CF29:CF80)+1,"")</f>
        <v/>
      </c>
      <c r="CG81" s="2906" t="str">
        <f>IFERROR(INDEX(CK30:CK299,MATCH(ROW()-ROW(CK30)+1,CF30:CF299,0)),"")</f>
        <v/>
      </c>
      <c r="CH81" s="2973"/>
      <c r="CI81" s="2972"/>
      <c r="CJ81" s="2907"/>
      <c r="CK81" s="2908" t="str">
        <f>IF(OR(CL80="",CJ80=""),"",IF(LEN(CL80)&lt;=CJ80,CL80,IFERROR(LEFT(CL80,FIND("♦",SUBSTITUTE(LEFT(CL80,CJ80+1)," ","♦",LEN(LEFT(CL80,CJ80+1))-LEN(SUBSTITUTE(LEFT(CL80,CJ80+1)," ",""))))),LEFT(CL80,IFERROR(FIND(" ",CL80)-1,LEN(CL80))))))</f>
        <v/>
      </c>
      <c r="CL81" s="2908" t="str">
        <f t="shared" si="71"/>
        <v/>
      </c>
      <c r="CM81" s="2974"/>
      <c r="CN81" s="2968"/>
      <c r="CO81" s="2969"/>
      <c r="CP81" s="3"/>
      <c r="CQ81" s="232" t="s">
        <v>4046</v>
      </c>
      <c r="CR81" s="97"/>
      <c r="CS81" s="97"/>
      <c r="CT81" s="2512" t="s">
        <v>3952</v>
      </c>
      <c r="CU81" s="2550"/>
      <c r="CV81" s="3"/>
      <c r="CW81" s="10">
        <v>1</v>
      </c>
    </row>
    <row r="82" spans="1:101" ht="21" customHeight="1">
      <c r="A82" s="3"/>
      <c r="B82" s="188" t="str">
        <f t="shared" si="66"/>
        <v>A</v>
      </c>
      <c r="C82" s="2460"/>
      <c r="D82" s="2587" t="s">
        <v>3755</v>
      </c>
      <c r="E82" s="2454"/>
      <c r="F82" s="2454"/>
      <c r="G82" s="2454"/>
      <c r="H82" s="2454"/>
      <c r="I82" s="2454"/>
      <c r="J82" s="2454"/>
      <c r="K82" s="2454"/>
      <c r="L82" s="2454"/>
      <c r="M82" s="2455"/>
      <c r="N82" s="2462"/>
      <c r="O82" s="2462"/>
      <c r="P82" s="2455"/>
      <c r="Q82" s="2461"/>
      <c r="R82" s="2461"/>
      <c r="S82" s="2461"/>
      <c r="T82" s="2461"/>
      <c r="U82" s="2461"/>
      <c r="V82" s="2461"/>
      <c r="W82" s="2461"/>
      <c r="X82" s="2461"/>
      <c r="Y82" s="2461"/>
      <c r="Z82" s="2461"/>
      <c r="AA82" s="2461"/>
      <c r="AB82" s="2461"/>
      <c r="AC82" s="2461"/>
      <c r="AD82" s="291" t="str">
        <f>IF(ISBLANK(AE82),"",LARGE(AD68:AD81,1)+1)</f>
        <v/>
      </c>
      <c r="AE82" s="292"/>
      <c r="AF82" s="293" t="s">
        <v>3825</v>
      </c>
      <c r="AG82" s="293"/>
      <c r="AH82" s="293"/>
      <c r="AI82" s="293"/>
      <c r="AJ82" s="293"/>
      <c r="AK82" s="293"/>
      <c r="AL82" s="293"/>
      <c r="AM82" s="293"/>
      <c r="AO82" s="291" t="str">
        <f>IF(ISBLANK(AP82),"",LARGE(AO68:AO81,1)+1)</f>
        <v/>
      </c>
      <c r="AP82" s="292"/>
      <c r="AQ82" s="293"/>
      <c r="AR82" s="293"/>
      <c r="AS82" s="293"/>
      <c r="AT82" s="293"/>
      <c r="AU82" s="293"/>
      <c r="AV82" s="293"/>
      <c r="AW82" s="293"/>
      <c r="AX82" s="293"/>
      <c r="AY82" s="293"/>
      <c r="AZ82" s="293"/>
      <c r="BA82" s="291" t="str">
        <f>IF(ISBLANK(BB82),"",LARGE(BA68:BA81,1)+1)</f>
        <v/>
      </c>
      <c r="BB82" s="292"/>
      <c r="BC82" s="293"/>
      <c r="BD82" s="293"/>
      <c r="BE82" s="293"/>
      <c r="BF82" s="293"/>
      <c r="BG82" s="293"/>
      <c r="BH82" s="293"/>
      <c r="BI82" s="293"/>
      <c r="BJ82" s="2580"/>
      <c r="BK82" s="2581"/>
      <c r="BL82" s="2293"/>
      <c r="BM82" s="188" t="str">
        <f t="shared" si="69"/>
        <v>A</v>
      </c>
      <c r="BN82" s="5"/>
      <c r="BO82" s="3"/>
      <c r="BP82" s="176" cm="1">
        <f t="array" ref="BP82">SUMPRODUCT(LEN(BQ82:BW82))</f>
        <v>0</v>
      </c>
      <c r="BQ82" s="177"/>
      <c r="BR82" s="178"/>
      <c r="BS82" s="178"/>
      <c r="BT82" s="178"/>
      <c r="BU82" s="178"/>
      <c r="BV82" s="178"/>
      <c r="BW82" s="179"/>
      <c r="BX82" s="3"/>
      <c r="BZ82" s="2972"/>
      <c r="CA82" s="2972"/>
      <c r="CB82" s="2969"/>
      <c r="CC82" s="2972"/>
      <c r="CD82" s="2946" t="str">
        <f t="shared" si="33"/>
        <v/>
      </c>
      <c r="CE82" s="2950" t="str">
        <f t="shared" si="34"/>
        <v/>
      </c>
      <c r="CF82" s="2951" t="str">
        <f>IF(LEN(TRIM(CK82))&gt;0,MAX(CF29:CF81)+1,"")</f>
        <v/>
      </c>
      <c r="CG82" s="2906" t="str">
        <f>IFERROR(INDEX(CK30:CK299,MATCH(ROW()-ROW(CK30)+1,CF30:CF299,0)),"")</f>
        <v/>
      </c>
      <c r="CH82" s="2973"/>
      <c r="CI82" s="2972"/>
      <c r="CJ82" s="2958"/>
      <c r="CK82" s="2908" t="str">
        <f>IF(OR(CL81="",CJ80=""),"",IF(LEN(CL81)&lt;=CJ80,CL81,IFERROR(LEFT(CL81,FIND("♦",SUBSTITUTE(LEFT(CL81,CJ80+1)," ","♦",LEN(LEFT(CL81,CJ80+1))-LEN(SUBSTITUTE(LEFT(CL81,CJ80+1)," ",""))))),LEFT(CL81,IFERROR(FIND(" ",CL81)-1,LEN(CL81))))))</f>
        <v/>
      </c>
      <c r="CL82" s="2908" t="str">
        <f t="shared" si="71"/>
        <v/>
      </c>
      <c r="CM82" s="2974"/>
      <c r="CN82" s="2968"/>
      <c r="CO82" s="2969"/>
      <c r="CP82" s="3"/>
      <c r="CQ82" s="232" t="s">
        <v>3953</v>
      </c>
      <c r="CR82" s="97"/>
      <c r="CS82" s="97"/>
      <c r="CT82" s="2512" t="s">
        <v>3954</v>
      </c>
      <c r="CU82" s="2550"/>
      <c r="CV82" s="3"/>
      <c r="CW82" s="10">
        <v>1</v>
      </c>
    </row>
    <row r="83" spans="1:101" ht="21" customHeight="1">
      <c r="A83" s="3"/>
      <c r="B83" s="188" t="str">
        <f t="shared" si="66"/>
        <v>►</v>
      </c>
      <c r="C83" s="2460"/>
      <c r="D83" s="4933" t="s">
        <v>3754</v>
      </c>
      <c r="E83" s="4933"/>
      <c r="F83" s="4933"/>
      <c r="G83" s="4933"/>
      <c r="H83" s="4933"/>
      <c r="I83" s="4933"/>
      <c r="J83" s="4933"/>
      <c r="K83" s="4933"/>
      <c r="L83" s="4933"/>
      <c r="M83" s="4933"/>
      <c r="N83" s="4933"/>
      <c r="O83" s="4933"/>
      <c r="P83" s="4933"/>
      <c r="Q83" s="4933"/>
      <c r="R83" s="4933"/>
      <c r="S83" s="4933"/>
      <c r="T83" s="4933"/>
      <c r="U83" s="4933"/>
      <c r="V83" s="4933"/>
      <c r="W83" s="4933"/>
      <c r="X83" s="4933"/>
      <c r="Y83" s="4933"/>
      <c r="Z83" s="4933"/>
      <c r="AA83" s="4933"/>
      <c r="AB83" s="4933"/>
      <c r="AC83" s="2461"/>
      <c r="AD83" s="291" t="str">
        <f>IF(ISBLANK(AE83),"",LARGE(AD68:AD82,1)+1)</f>
        <v/>
      </c>
      <c r="AE83" s="292"/>
      <c r="AF83" s="293"/>
      <c r="AG83" s="293"/>
      <c r="AH83" s="293"/>
      <c r="AI83" s="293"/>
      <c r="AJ83" s="293"/>
      <c r="AK83" s="293"/>
      <c r="AL83" s="293"/>
      <c r="AM83" s="293"/>
      <c r="AO83" s="291" t="str">
        <f>IF(ISBLANK(AP83),"",LARGE(AO68:AO82,1)+1)</f>
        <v/>
      </c>
      <c r="AP83" s="292"/>
      <c r="AQ83" s="293"/>
      <c r="AR83" s="293"/>
      <c r="AS83" s="293"/>
      <c r="AT83" s="293"/>
      <c r="AU83" s="293"/>
      <c r="AV83" s="293"/>
      <c r="AW83" s="293"/>
      <c r="AX83" s="293"/>
      <c r="AY83" s="293"/>
      <c r="AZ83" s="293"/>
      <c r="BA83" s="291" t="str">
        <f>IF(ISBLANK(BB83),"",LARGE(BA68:BA82,1)+1)</f>
        <v/>
      </c>
      <c r="BB83" s="292"/>
      <c r="BC83" s="293"/>
      <c r="BD83" s="293"/>
      <c r="BE83" s="293"/>
      <c r="BF83" s="293"/>
      <c r="BG83" s="293"/>
      <c r="BH83" s="293"/>
      <c r="BI83" s="293"/>
      <c r="BJ83" s="2580"/>
      <c r="BK83" s="2581"/>
      <c r="BL83" s="2293"/>
      <c r="BM83" s="188" t="str">
        <f t="shared" si="69"/>
        <v>►</v>
      </c>
      <c r="BN83" s="5"/>
      <c r="BO83" s="3"/>
      <c r="BP83" s="176" cm="1">
        <f t="array" ref="BP83">SUMPRODUCT(LEN(BQ83:BW83))</f>
        <v>0</v>
      </c>
      <c r="BQ83" s="177"/>
      <c r="BR83" s="178"/>
      <c r="BS83" s="178"/>
      <c r="BT83" s="178"/>
      <c r="BU83" s="178"/>
      <c r="BV83" s="178"/>
      <c r="BW83" s="179"/>
      <c r="BX83" s="3"/>
      <c r="BZ83" s="2972"/>
      <c r="CA83" s="2972"/>
      <c r="CB83" s="2969"/>
      <c r="CC83" s="2972"/>
      <c r="CD83" s="2946" t="str">
        <f t="shared" si="33"/>
        <v/>
      </c>
      <c r="CE83" s="2950" t="str">
        <f t="shared" si="34"/>
        <v/>
      </c>
      <c r="CF83" s="2951" t="str">
        <f>IF(LEN(TRIM(CK83))&gt;0,MAX(CF29:CF82)+1,"")</f>
        <v/>
      </c>
      <c r="CG83" s="2906" t="str">
        <f>IFERROR(INDEX(CK30:CK299,MATCH(ROW()-ROW(CK30)+1,CF30:CF299,0)),"")</f>
        <v/>
      </c>
      <c r="CH83" s="2973"/>
      <c r="CI83" s="2972"/>
      <c r="CJ83" s="2959"/>
      <c r="CK83" s="2908" t="str">
        <f>IF(OR(CL82="",CJ80=""),"",IF(LEN(CL82)&lt;=CJ80,CL82,IFERROR(LEFT(CL82,FIND("♦",SUBSTITUTE(LEFT(CL82,CJ80+1)," ","♦",LEN(LEFT(CL82,CJ80+1))-LEN(SUBSTITUTE(LEFT(CL82,CJ80+1)," ",""))))),LEFT(CL82,IFERROR(FIND(" ",CL82)-1,LEN(CL82))))))</f>
        <v/>
      </c>
      <c r="CL83" s="2908" t="str">
        <f t="shared" si="71"/>
        <v/>
      </c>
      <c r="CM83" s="2974"/>
      <c r="CN83" s="2968"/>
      <c r="CO83" s="2969"/>
      <c r="CP83" s="3"/>
      <c r="CQ83" s="232"/>
      <c r="CR83" s="97"/>
      <c r="CS83" s="97"/>
      <c r="CT83" s="97"/>
      <c r="CU83" s="2550"/>
      <c r="CV83" s="3"/>
      <c r="CW83" s="10">
        <v>1</v>
      </c>
    </row>
    <row r="84" spans="1:101" ht="21" customHeight="1">
      <c r="A84" s="3"/>
      <c r="B84" s="188" t="str">
        <f t="shared" si="66"/>
        <v>►</v>
      </c>
      <c r="C84" s="2460"/>
      <c r="D84" s="4933"/>
      <c r="E84" s="4933"/>
      <c r="F84" s="4933"/>
      <c r="G84" s="4933"/>
      <c r="H84" s="4933"/>
      <c r="I84" s="4933"/>
      <c r="J84" s="4933"/>
      <c r="K84" s="4933"/>
      <c r="L84" s="4933"/>
      <c r="M84" s="4933"/>
      <c r="N84" s="4933"/>
      <c r="O84" s="4933"/>
      <c r="P84" s="4933"/>
      <c r="Q84" s="4933"/>
      <c r="R84" s="4933"/>
      <c r="S84" s="4933"/>
      <c r="T84" s="4933"/>
      <c r="U84" s="4933"/>
      <c r="V84" s="4933"/>
      <c r="W84" s="4933"/>
      <c r="X84" s="4933"/>
      <c r="Y84" s="4933"/>
      <c r="Z84" s="4933"/>
      <c r="AA84" s="4933"/>
      <c r="AB84" s="4933"/>
      <c r="AC84" s="2461"/>
      <c r="AD84" s="291" t="str">
        <f>IF(ISBLANK(AE84),"",LARGE(AD68:AD83,1)+1)</f>
        <v/>
      </c>
      <c r="AE84" s="292"/>
      <c r="AF84" s="293"/>
      <c r="AG84" s="293"/>
      <c r="AH84" s="293"/>
      <c r="AI84" s="293"/>
      <c r="AJ84" s="293"/>
      <c r="AK84" s="293"/>
      <c r="AL84" s="293"/>
      <c r="AM84" s="293"/>
      <c r="AO84" s="291" t="str">
        <f>IF(ISBLANK(AP84),"",LARGE(AO68:AO83,1)+1)</f>
        <v/>
      </c>
      <c r="AP84" s="292"/>
      <c r="AQ84" s="293"/>
      <c r="AR84" s="293"/>
      <c r="AS84" s="293"/>
      <c r="AT84" s="293"/>
      <c r="AU84" s="293"/>
      <c r="AV84" s="293"/>
      <c r="AW84" s="293"/>
      <c r="AX84" s="293"/>
      <c r="AY84" s="293"/>
      <c r="AZ84" s="293"/>
      <c r="BA84" s="291" t="str">
        <f>IF(ISBLANK(BB84),"",LARGE(BA68:BA83,1)+1)</f>
        <v/>
      </c>
      <c r="BB84" s="292"/>
      <c r="BC84" s="293"/>
      <c r="BD84" s="293"/>
      <c r="BE84" s="293"/>
      <c r="BF84" s="293"/>
      <c r="BG84" s="293"/>
      <c r="BH84" s="293"/>
      <c r="BI84" s="293"/>
      <c r="BJ84" s="2580"/>
      <c r="BK84" s="2581"/>
      <c r="BL84" s="2293"/>
      <c r="BM84" s="188" t="str">
        <f t="shared" si="69"/>
        <v>►</v>
      </c>
      <c r="BN84" s="5"/>
      <c r="BO84" s="3"/>
      <c r="BP84" s="176" cm="1">
        <f t="array" ref="BP84">SUMPRODUCT(LEN(BQ84:BW84))</f>
        <v>0</v>
      </c>
      <c r="BQ84" s="177"/>
      <c r="BR84" s="178"/>
      <c r="BS84" s="178"/>
      <c r="BT84" s="178"/>
      <c r="BU84" s="178"/>
      <c r="BV84" s="178"/>
      <c r="BW84" s="179"/>
      <c r="BX84" s="3"/>
      <c r="BZ84" s="2972"/>
      <c r="CA84" s="2972"/>
      <c r="CB84" s="2969"/>
      <c r="CC84" s="2972"/>
      <c r="CD84" s="2946" t="str">
        <f t="shared" si="33"/>
        <v/>
      </c>
      <c r="CE84" s="2950" t="str">
        <f t="shared" si="34"/>
        <v/>
      </c>
      <c r="CF84" s="2951">
        <f>IF(LEN(TRIM(CK84))&gt;0,MAX(CF29:CF83)+1,"")</f>
        <v>12</v>
      </c>
      <c r="CG84" s="2906" t="str">
        <f>IFERROR(INDEX(CK30:CK299,MATCH(ROW()-ROW(CK30)+1,CF30:CF299,0)),"")</f>
        <v/>
      </c>
      <c r="CH84" s="2973"/>
      <c r="CI84" s="2972"/>
      <c r="CJ84" s="2370" t="str">
        <f>(SUBSTITUTE(SUBSTITUTE(CB39,CHAR(13)&amp;CHAR(10)," "),CHAR(10)," "))</f>
        <v>5. Remettez la viande dans la cocotte et versez la marinade filtrée par-dessus. Ajoutez de l’eau si nécessaire pour recouvrir la viande. Salez et poivrez.</v>
      </c>
      <c r="CK84" s="2960" t="str">
        <f>IF(OR(CJ85="",CJ86=""),"",IF(LEN(CJ85)&lt;=CJ86,CJ85,IFERROR(LEFT(CJ85,FIND("♦",SUBSTITUTE(LEFT(CJ85,CJ86+1)," ","♦",LEN(LEFT(CJ85,CJ86+1))-LEN(SUBSTITUTE(LEFT(CJ85,CJ86+1)," ",""))))),LEFT(CJ85,IFERROR(FIND(" ",CJ85)-1,LEN(CJ85))))))</f>
        <v xml:space="preserve">5 Remettez la viande dans la cocotte et versez la marinade filtrée par-dessus Ajoutez de l’eau si </v>
      </c>
      <c r="CL84" s="2961" t="str">
        <f>IF(CK84="","",TRIM(RIGHT(CJ85,LEN(CJ85)-LEN(CK84))))</f>
        <v>nécessaire pour recouvrir la viande Salez et poivrez</v>
      </c>
      <c r="CM84" s="2952" t="str">
        <f>CC39</f>
        <v xml:space="preserve"> ◄ ligne 39</v>
      </c>
      <c r="CN84" s="2968"/>
      <c r="CO84" s="2969"/>
      <c r="CP84" s="3"/>
      <c r="CQ84" s="232"/>
      <c r="CR84" s="97"/>
      <c r="CS84" s="97"/>
      <c r="CT84" s="97"/>
      <c r="CU84" s="2550"/>
      <c r="CV84" s="3"/>
      <c r="CW84" s="10">
        <v>1</v>
      </c>
    </row>
    <row r="85" spans="1:101" ht="21" customHeight="1">
      <c r="A85" s="3"/>
      <c r="B85" s="188" t="str">
        <f t="shared" si="66"/>
        <v>►</v>
      </c>
      <c r="C85" s="2460"/>
      <c r="D85" s="2463" t="s">
        <v>3756</v>
      </c>
      <c r="E85" s="2460"/>
      <c r="F85" s="2460"/>
      <c r="G85" s="2460"/>
      <c r="H85" s="2460"/>
      <c r="I85" s="2460"/>
      <c r="J85" s="2460"/>
      <c r="K85" s="2460"/>
      <c r="L85" s="2460"/>
      <c r="M85" s="2455"/>
      <c r="N85" s="2462"/>
      <c r="O85" s="2462"/>
      <c r="P85" s="2455"/>
      <c r="Q85" s="2461"/>
      <c r="R85" s="2461"/>
      <c r="S85" s="2591" t="str">
        <f>"Liste des erreurs colonne "&amp;BK1</f>
        <v>Liste des erreurs colonne BK</v>
      </c>
      <c r="T85" s="2461"/>
      <c r="U85" s="2461"/>
      <c r="V85" s="2461"/>
      <c r="W85" s="2461"/>
      <c r="X85" s="2461"/>
      <c r="Y85" s="2461"/>
      <c r="Z85" s="2461"/>
      <c r="AA85" s="2461"/>
      <c r="AB85" s="2461"/>
      <c r="AC85" s="2461"/>
      <c r="AD85" s="291" t="str">
        <f>IF(ISBLANK(AE85),"",LARGE(AD68:AD84,1)+1)</f>
        <v/>
      </c>
      <c r="AE85" s="292"/>
      <c r="AF85" s="293"/>
      <c r="AG85" s="293"/>
      <c r="AH85" s="293"/>
      <c r="AI85" s="293"/>
      <c r="AJ85" s="293"/>
      <c r="AK85" s="293"/>
      <c r="AL85" s="293"/>
      <c r="AM85" s="293"/>
      <c r="AO85" s="291" t="str">
        <f>IF(ISBLANK(AP85),"",LARGE(AO68:AO84,1)+1)</f>
        <v/>
      </c>
      <c r="AP85" s="292"/>
      <c r="AQ85" s="293"/>
      <c r="AR85" s="293"/>
      <c r="AS85" s="293"/>
      <c r="AT85" s="293"/>
      <c r="AU85" s="293"/>
      <c r="AV85" s="293"/>
      <c r="AW85" s="293"/>
      <c r="AX85" s="293"/>
      <c r="AY85" s="293"/>
      <c r="AZ85" s="293"/>
      <c r="BA85" s="291" t="str">
        <f>IF(ISBLANK(BB85),"",LARGE(BA68:BA84,1)+1)</f>
        <v/>
      </c>
      <c r="BB85" s="292"/>
      <c r="BC85" s="293"/>
      <c r="BD85" s="293"/>
      <c r="BE85" s="293"/>
      <c r="BF85" s="293"/>
      <c r="BG85" s="293"/>
      <c r="BH85" s="293"/>
      <c r="BI85" s="293"/>
      <c r="BJ85" s="2580"/>
      <c r="BK85" s="2581"/>
      <c r="BL85" s="2293"/>
      <c r="BM85" s="188" t="str">
        <f t="shared" si="69"/>
        <v>►</v>
      </c>
      <c r="BN85" s="5"/>
      <c r="BO85" s="3"/>
      <c r="BP85" s="176" cm="1">
        <f t="array" ref="BP85">SUMPRODUCT(LEN(BQ85:BW85))</f>
        <v>0</v>
      </c>
      <c r="BQ85" s="177"/>
      <c r="BR85" s="178"/>
      <c r="BS85" s="178"/>
      <c r="BT85" s="178"/>
      <c r="BU85" s="178"/>
      <c r="BV85" s="178"/>
      <c r="BW85" s="179"/>
      <c r="BX85" s="3"/>
      <c r="BZ85" s="2972"/>
      <c r="CA85" s="2972"/>
      <c r="CB85" s="2969"/>
      <c r="CC85" s="2972"/>
      <c r="CD85" s="2946" t="str">
        <f t="shared" si="33"/>
        <v/>
      </c>
      <c r="CE85" s="2950" t="str">
        <f t="shared" si="34"/>
        <v/>
      </c>
      <c r="CF85" s="2951">
        <f>IF(LEN(TRIM(CK85))&gt;0,MAX(CF29:CF84)+1,"")</f>
        <v>13</v>
      </c>
      <c r="CG85" s="2906" t="str">
        <f>IFERROR(INDEX(CK30:CK299,MATCH(ROW()-ROW(CK30)+1,CF30:CF299,0)),"")</f>
        <v/>
      </c>
      <c r="CH85" s="2973"/>
      <c r="CI85" s="2972"/>
      <c r="CJ85" s="2960" t="str">
        <f>TRIM(SUBSTITUTE(SUBSTITUTE(SUBSTITUTE(SUBSTITUTE(IF(OR(LEFT(CJ84,1)="-",LEFT(CJ84,1)="="),MID(CJ84,2,9999),CJ84),CHAR(160)," "),","," "),";"," "),"."," "))</f>
        <v>5 Remettez la viande dans la cocotte et versez la marinade filtrée par-dessus Ajoutez de l’eau si nécessaire pour recouvrir la viande Salez et poivrez</v>
      </c>
      <c r="CK85" s="2961" t="str">
        <f>IF(OR(CL84="",CJ86=""),"",IF(LEN(CL84)&lt;=CJ86,CL84,IFERROR(LEFT(CL84,FIND("♦",SUBSTITUTE(LEFT(CL84,CJ86+1)," ","♦",LEN(LEFT(CL84,CJ86+1))-LEN(SUBSTITUTE(LEFT(CL84,CJ86+1)," ",""))))),LEFT(CL84,IFERROR(FIND(" ",CL84)-1,LEN(CL84))))))</f>
        <v>nécessaire pour recouvrir la viande Salez et poivrez</v>
      </c>
      <c r="CL85" s="2961" t="str">
        <f>IF(CK85="","",TRIM(RIGHT(CL84,LEN(CL84)-LEN(CK85))))</f>
        <v/>
      </c>
      <c r="CM85" s="2975"/>
      <c r="CN85" s="2968"/>
      <c r="CO85" s="2969"/>
      <c r="CP85" s="3"/>
      <c r="CQ85" s="2553" t="s">
        <v>3955</v>
      </c>
      <c r="CR85" s="97"/>
      <c r="CS85" s="97"/>
      <c r="CT85" s="97"/>
      <c r="CU85" s="2550"/>
      <c r="CV85" s="3"/>
      <c r="CW85" s="10">
        <v>1</v>
      </c>
    </row>
    <row r="86" spans="1:101" ht="21" customHeight="1">
      <c r="A86" s="3"/>
      <c r="B86" s="188" t="str">
        <f t="shared" si="66"/>
        <v>A</v>
      </c>
      <c r="C86" s="2460"/>
      <c r="D86" s="2589" t="s">
        <v>3757</v>
      </c>
      <c r="E86" s="2460"/>
      <c r="F86" s="2460"/>
      <c r="G86" s="2460"/>
      <c r="H86" s="2460"/>
      <c r="I86" s="2460"/>
      <c r="J86" s="2460"/>
      <c r="K86" s="2460"/>
      <c r="L86" s="2460"/>
      <c r="M86" s="2455"/>
      <c r="N86" s="2462"/>
      <c r="O86" s="2462"/>
      <c r="P86" s="2455"/>
      <c r="Q86" s="2461"/>
      <c r="R86" s="2461"/>
      <c r="S86" s="2461" t="s">
        <v>3877</v>
      </c>
      <c r="T86" s="2461"/>
      <c r="U86" s="2461"/>
      <c r="V86" s="2461"/>
      <c r="W86" s="2461"/>
      <c r="X86" s="2461"/>
      <c r="Y86" s="2461"/>
      <c r="Z86" s="2461"/>
      <c r="AA86" s="2461"/>
      <c r="AB86" s="2461"/>
      <c r="AC86" s="2461"/>
      <c r="AD86" s="291" t="str">
        <f>IF(ISBLANK(AE86),"",LARGE(AD68:AD85,1)+1)</f>
        <v/>
      </c>
      <c r="AE86" s="292"/>
      <c r="AF86" s="293"/>
      <c r="AG86" s="293"/>
      <c r="AH86" s="293"/>
      <c r="AI86" s="293"/>
      <c r="AJ86" s="293"/>
      <c r="AK86" s="293"/>
      <c r="AL86" s="293"/>
      <c r="AM86" s="293"/>
      <c r="AO86" s="291" t="str">
        <f>IF(ISBLANK(AP86),"",LARGE(AO68:AO85,1)+1)</f>
        <v/>
      </c>
      <c r="AP86" s="292"/>
      <c r="AQ86" s="293"/>
      <c r="AR86" s="293"/>
      <c r="AS86" s="293"/>
      <c r="AT86" s="293"/>
      <c r="AU86" s="293"/>
      <c r="AV86" s="293"/>
      <c r="AW86" s="293"/>
      <c r="AX86" s="293"/>
      <c r="AY86" s="293"/>
      <c r="AZ86" s="293"/>
      <c r="BA86" s="291">
        <f>IF(ISBLANK(BB86),"",LARGE(BA68:BA85,1)+1)</f>
        <v>5</v>
      </c>
      <c r="BB86" s="292" t="s">
        <v>562</v>
      </c>
      <c r="BC86" s="293"/>
      <c r="BD86" s="293"/>
      <c r="BE86" s="293"/>
      <c r="BF86" s="293"/>
      <c r="BG86" s="293"/>
      <c r="BH86" s="293"/>
      <c r="BI86" s="293"/>
      <c r="BJ86" s="2580"/>
      <c r="BK86" s="2581"/>
      <c r="BL86" s="2293"/>
      <c r="BM86" s="188" t="str">
        <f t="shared" si="69"/>
        <v>A</v>
      </c>
      <c r="BN86" s="5"/>
      <c r="BO86" s="3"/>
      <c r="BP86" s="176" cm="1">
        <f t="array" ref="BP86">SUMPRODUCT(LEN(BQ86:BW86))</f>
        <v>0</v>
      </c>
      <c r="BQ86" s="177"/>
      <c r="BR86" s="178"/>
      <c r="BS86" s="178"/>
      <c r="BT86" s="178"/>
      <c r="BU86" s="178"/>
      <c r="BV86" s="178"/>
      <c r="BW86" s="179"/>
      <c r="BX86" s="3"/>
      <c r="BZ86" s="2972"/>
      <c r="CA86" s="2972"/>
      <c r="CB86" s="2969"/>
      <c r="CC86" s="2972"/>
      <c r="CD86" s="2946" t="str">
        <f t="shared" si="33"/>
        <v/>
      </c>
      <c r="CE86" s="2950" t="str">
        <f t="shared" si="34"/>
        <v/>
      </c>
      <c r="CF86" s="2951" t="str">
        <f>IF(LEN(TRIM(CK86))&gt;0,MAX(CF29:CF85)+1,"")</f>
        <v/>
      </c>
      <c r="CG86" s="2906" t="str">
        <f>IFERROR(INDEX(CK30:CK299,MATCH(ROW()-ROW(CK30)+1,CF30:CF299,0)),"")</f>
        <v/>
      </c>
      <c r="CH86" s="2973"/>
      <c r="CI86" s="2972"/>
      <c r="CJ86" s="2909">
        <f>CG17</f>
        <v>100</v>
      </c>
      <c r="CK86" s="2961" t="str">
        <f>IF(OR(CL85="",CJ86=""),"",IF(LEN(CL85)&lt;=CJ86,CL85,IFERROR(LEFT(CL85,FIND("♦",SUBSTITUTE(LEFT(CL85,CJ86+1)," ","♦",LEN(LEFT(CL85,CJ86+1))-LEN(SUBSTITUTE(LEFT(CL85,CJ86+1)," ",""))))),LEFT(CL85,IFERROR(FIND(" ",CL85)-1,LEN(CL85))))))</f>
        <v/>
      </c>
      <c r="CL86" s="2961" t="str">
        <f t="shared" ref="CL86:CL89" si="72">IF(CK86="","",TRIM(RIGHT(CL85,LEN(CL85)-LEN(CK86))))</f>
        <v/>
      </c>
      <c r="CM86" s="2975"/>
      <c r="CN86" s="2968"/>
      <c r="CO86" s="2969"/>
      <c r="CP86" s="3"/>
      <c r="CQ86" s="2553" t="s">
        <v>3956</v>
      </c>
      <c r="CR86" s="97"/>
      <c r="CS86" s="97"/>
      <c r="CT86" s="97"/>
      <c r="CU86" s="2550"/>
      <c r="CV86" s="3"/>
      <c r="CW86" s="10">
        <v>1</v>
      </c>
    </row>
    <row r="87" spans="1:101" ht="21" customHeight="1">
      <c r="A87" s="3"/>
      <c r="B87" s="188" t="str">
        <f t="shared" si="66"/>
        <v>A</v>
      </c>
      <c r="C87" s="2460"/>
      <c r="D87" s="2592" t="s">
        <v>3761</v>
      </c>
      <c r="E87" s="2460"/>
      <c r="F87" s="2460"/>
      <c r="G87" s="2460"/>
      <c r="H87" s="2460"/>
      <c r="I87" s="2460"/>
      <c r="J87" s="2460"/>
      <c r="K87" s="2460"/>
      <c r="L87" s="2460"/>
      <c r="M87" s="2455"/>
      <c r="N87" s="2462"/>
      <c r="O87" s="2462"/>
      <c r="P87" s="2455"/>
      <c r="Q87" s="2461"/>
      <c r="R87" s="2461"/>
      <c r="S87" s="2461" t="s">
        <v>3878</v>
      </c>
      <c r="T87" s="2461"/>
      <c r="U87" s="2461"/>
      <c r="V87" s="2461"/>
      <c r="W87" s="2461"/>
      <c r="X87" s="2461"/>
      <c r="Y87" s="2461"/>
      <c r="Z87" s="2461"/>
      <c r="AA87" s="2461"/>
      <c r="AB87" s="2461"/>
      <c r="AC87" s="2461"/>
      <c r="AD87" s="291" t="str">
        <f>IF(ISBLANK(AE87),"",LARGE(AD68:AD86,1)+1)</f>
        <v/>
      </c>
      <c r="AE87" s="292"/>
      <c r="AF87" s="293"/>
      <c r="AG87" s="293"/>
      <c r="AH87" s="293"/>
      <c r="AI87" s="293"/>
      <c r="AJ87" s="293"/>
      <c r="AK87" s="293"/>
      <c r="AL87" s="293"/>
      <c r="AM87" s="293"/>
      <c r="AO87" s="291" t="str">
        <f>IF(ISBLANK(AP87),"",LARGE(AO68:AO86,1)+1)</f>
        <v/>
      </c>
      <c r="AP87" s="292"/>
      <c r="AQ87" s="293"/>
      <c r="AR87" s="293"/>
      <c r="AS87" s="293"/>
      <c r="AT87" s="293"/>
      <c r="AU87" s="293"/>
      <c r="AV87" s="293"/>
      <c r="AW87" s="293"/>
      <c r="AX87" s="293"/>
      <c r="AY87" s="293"/>
      <c r="AZ87" s="293"/>
      <c r="BA87" s="291">
        <f>IF(ISBLANK(BB87),"",LARGE(BA68:BA86,1)+1)</f>
        <v>6</v>
      </c>
      <c r="BB87" s="292" t="s">
        <v>570</v>
      </c>
      <c r="BC87" s="293"/>
      <c r="BD87" s="293"/>
      <c r="BE87" s="293"/>
      <c r="BF87" s="293"/>
      <c r="BG87" s="293"/>
      <c r="BH87" s="293"/>
      <c r="BI87" s="293"/>
      <c r="BJ87" s="2580"/>
      <c r="BK87" s="2581"/>
      <c r="BL87" s="2293"/>
      <c r="BM87" s="188" t="str">
        <f t="shared" si="69"/>
        <v>A</v>
      </c>
      <c r="BN87" s="5"/>
      <c r="BO87" s="3"/>
      <c r="BP87" s="176" cm="1">
        <f t="array" ref="BP87">SUMPRODUCT(LEN(BQ87:BW87))</f>
        <v>0</v>
      </c>
      <c r="BQ87" s="177"/>
      <c r="BR87" s="178"/>
      <c r="BS87" s="178"/>
      <c r="BT87" s="178"/>
      <c r="BU87" s="178"/>
      <c r="BV87" s="178"/>
      <c r="BW87" s="179"/>
      <c r="BX87" s="3"/>
      <c r="BZ87" s="2972"/>
      <c r="CA87" s="2972"/>
      <c r="CB87" s="2969"/>
      <c r="CC87" s="2972"/>
      <c r="CD87" s="2946" t="str">
        <f t="shared" si="33"/>
        <v/>
      </c>
      <c r="CE87" s="2950" t="str">
        <f t="shared" si="34"/>
        <v/>
      </c>
      <c r="CF87" s="2951" t="str">
        <f>IF(LEN(TRIM(CK87))&gt;0,MAX(CF29:CF86)+1,"")</f>
        <v/>
      </c>
      <c r="CG87" s="2906" t="str">
        <f>IFERROR(INDEX(CK30:CK299,MATCH(ROW()-ROW(CK30)+1,CF30:CF299,0)),"")</f>
        <v/>
      </c>
      <c r="CH87" s="2973"/>
      <c r="CI87" s="2972"/>
      <c r="CJ87" s="2960"/>
      <c r="CK87" s="2961" t="str">
        <f>IF(OR(CL86="",CJ86=""),"",IF(LEN(CL86)&lt;=CJ86,CL86,IFERROR(LEFT(CL86,FIND("♦",SUBSTITUTE(LEFT(CL86,CJ86+1)," ","♦",LEN(LEFT(CL86,CJ86+1))-LEN(SUBSTITUTE(LEFT(CL86,CJ86+1)," ",""))))),LEFT(CL86,IFERROR(FIND(" ",CL86)-1,LEN(CL86))))))</f>
        <v/>
      </c>
      <c r="CL87" s="2961" t="str">
        <f t="shared" si="72"/>
        <v/>
      </c>
      <c r="CM87" s="2975"/>
      <c r="CN87" s="2968"/>
      <c r="CO87" s="2969"/>
      <c r="CP87" s="3"/>
      <c r="CQ87" s="2553" t="s">
        <v>3957</v>
      </c>
      <c r="CR87" s="97"/>
      <c r="CS87" s="97"/>
      <c r="CT87" s="97"/>
      <c r="CU87" s="2550"/>
      <c r="CV87" s="3"/>
      <c r="CW87" s="10">
        <v>1</v>
      </c>
    </row>
    <row r="88" spans="1:101" ht="21" customHeight="1">
      <c r="A88" s="3"/>
      <c r="B88" s="188" t="str">
        <f t="shared" si="66"/>
        <v>►</v>
      </c>
      <c r="C88" s="2454"/>
      <c r="D88" s="2589" t="s">
        <v>3758</v>
      </c>
      <c r="E88" s="2454"/>
      <c r="F88" s="2454"/>
      <c r="G88" s="2454"/>
      <c r="H88" s="2454"/>
      <c r="I88" s="2454"/>
      <c r="J88" s="2454"/>
      <c r="K88" s="2454"/>
      <c r="L88" s="2454"/>
      <c r="M88" s="2455"/>
      <c r="N88" s="2462"/>
      <c r="O88" s="2462"/>
      <c r="P88" s="2455"/>
      <c r="Q88" s="2461"/>
      <c r="R88" s="2461"/>
      <c r="S88" s="2461" t="s">
        <v>3879</v>
      </c>
      <c r="T88" s="2461"/>
      <c r="U88" s="2461"/>
      <c r="V88" s="2461"/>
      <c r="W88" s="2461"/>
      <c r="X88" s="2461"/>
      <c r="Y88" s="2461"/>
      <c r="Z88" s="2461"/>
      <c r="AA88" s="2461"/>
      <c r="AB88" s="2461"/>
      <c r="AC88" s="2461"/>
      <c r="AD88" s="291" t="str">
        <f>IF(ISBLANK(AE88),"",LARGE(AD68:AD87,1)+1)</f>
        <v/>
      </c>
      <c r="AE88" s="292"/>
      <c r="AF88" s="293"/>
      <c r="AG88" s="293"/>
      <c r="AH88" s="293"/>
      <c r="AI88" s="293"/>
      <c r="AJ88" s="293"/>
      <c r="AK88" s="293"/>
      <c r="AL88" s="293"/>
      <c r="AM88" s="293"/>
      <c r="AO88" s="291" t="str">
        <f>IF(ISBLANK(AP88),"",LARGE(AO68:AO87,1)+1)</f>
        <v/>
      </c>
      <c r="AP88" s="292"/>
      <c r="AQ88" s="293"/>
      <c r="AR88" s="293"/>
      <c r="AS88" s="293"/>
      <c r="AT88" s="293"/>
      <c r="AU88" s="293"/>
      <c r="AV88" s="293"/>
      <c r="AW88" s="293"/>
      <c r="AX88" s="293"/>
      <c r="AY88" s="293"/>
      <c r="AZ88" s="293"/>
      <c r="BA88" s="291" t="str">
        <f>IF(ISBLANK(BB88),"",LARGE(BA68:BA87,1)+1)</f>
        <v/>
      </c>
      <c r="BB88" s="292"/>
      <c r="BC88" s="293"/>
      <c r="BD88" s="293"/>
      <c r="BE88" s="293"/>
      <c r="BF88" s="293"/>
      <c r="BG88" s="293"/>
      <c r="BH88" s="293"/>
      <c r="BI88" s="293"/>
      <c r="BJ88" s="2580"/>
      <c r="BK88" s="2581"/>
      <c r="BL88" s="2293"/>
      <c r="BM88" s="188" t="str">
        <f t="shared" si="69"/>
        <v>►</v>
      </c>
      <c r="BN88" s="5"/>
      <c r="BO88" s="3"/>
      <c r="BP88" s="176" cm="1">
        <f t="array" ref="BP88">SUMPRODUCT(LEN(BQ88:BW88))</f>
        <v>0</v>
      </c>
      <c r="BQ88" s="177"/>
      <c r="BR88" s="178"/>
      <c r="BS88" s="178"/>
      <c r="BT88" s="178"/>
      <c r="BU88" s="178"/>
      <c r="BV88" s="178"/>
      <c r="BW88" s="179"/>
      <c r="BX88" s="3"/>
      <c r="BZ88" s="2972"/>
      <c r="CA88" s="2972"/>
      <c r="CB88" s="2969"/>
      <c r="CC88" s="2972"/>
      <c r="CD88" s="2946" t="str">
        <f t="shared" si="33"/>
        <v/>
      </c>
      <c r="CE88" s="2950" t="str">
        <f t="shared" si="34"/>
        <v/>
      </c>
      <c r="CF88" s="2951" t="str">
        <f>IF(LEN(TRIM(CK88))&gt;0,MAX(CF29:CF87)+1,"")</f>
        <v/>
      </c>
      <c r="CG88" s="2906" t="str">
        <f>IFERROR(INDEX(CK30:CK299,MATCH(ROW()-ROW(CK30)+1,CF30:CF299,0)),"")</f>
        <v/>
      </c>
      <c r="CH88" s="2973"/>
      <c r="CI88" s="2972"/>
      <c r="CJ88" s="2963"/>
      <c r="CK88" s="2961" t="str">
        <f>IF(OR(CL87="",CJ86=""),"",IF(LEN(CL87)&lt;=CJ86,CL87,IFERROR(LEFT(CL87,FIND("♦",SUBSTITUTE(LEFT(CL87,CJ86+1)," ","♦",LEN(LEFT(CL87,CJ86+1))-LEN(SUBSTITUTE(LEFT(CL87,CJ86+1)," ",""))))),LEFT(CL87,IFERROR(FIND(" ",CL87)-1,LEN(CL87))))))</f>
        <v/>
      </c>
      <c r="CL88" s="2961" t="str">
        <f t="shared" si="72"/>
        <v/>
      </c>
      <c r="CM88" s="2975"/>
      <c r="CN88" s="2968"/>
      <c r="CO88" s="2969"/>
      <c r="CP88" s="3"/>
      <c r="CQ88" s="2553" t="s">
        <v>3958</v>
      </c>
      <c r="CR88" s="97"/>
      <c r="CS88" s="97"/>
      <c r="CT88" s="97"/>
      <c r="CU88" s="2550"/>
      <c r="CV88" s="3"/>
      <c r="CW88" s="10">
        <v>1</v>
      </c>
    </row>
    <row r="89" spans="1:101" ht="21" customHeight="1">
      <c r="A89" s="3"/>
      <c r="B89" s="188" t="str">
        <f t="shared" si="66"/>
        <v>►</v>
      </c>
      <c r="C89" s="2454"/>
      <c r="D89" s="2590" t="s">
        <v>3762</v>
      </c>
      <c r="E89" s="2454"/>
      <c r="F89" s="2454"/>
      <c r="G89" s="2454"/>
      <c r="H89" s="2454"/>
      <c r="I89" s="2454"/>
      <c r="J89" s="2454"/>
      <c r="K89" s="2454"/>
      <c r="L89" s="2454"/>
      <c r="M89" s="2455"/>
      <c r="N89" s="2462"/>
      <c r="O89" s="2462"/>
      <c r="P89" s="2455"/>
      <c r="Q89" s="2461"/>
      <c r="R89" s="2461"/>
      <c r="S89" s="4932" t="s">
        <v>3880</v>
      </c>
      <c r="T89" s="4932"/>
      <c r="U89" s="4932"/>
      <c r="V89" s="4932"/>
      <c r="W89" s="4932"/>
      <c r="X89" s="4932"/>
      <c r="Y89" s="4932"/>
      <c r="Z89" s="4932"/>
      <c r="AA89" s="4932"/>
      <c r="AB89" s="4932"/>
      <c r="AC89" s="2461"/>
      <c r="AD89" s="291" t="str">
        <f>IF(ISBLANK(AE89),"",LARGE(AD68:AD88,1)+1)</f>
        <v/>
      </c>
      <c r="AE89" s="292"/>
      <c r="AF89" s="293"/>
      <c r="AG89" s="293"/>
      <c r="AH89" s="293"/>
      <c r="AI89" s="293"/>
      <c r="AJ89" s="293"/>
      <c r="AK89" s="293"/>
      <c r="AL89" s="293"/>
      <c r="AM89" s="293"/>
      <c r="AO89" s="291" t="str">
        <f>IF(ISBLANK(AP89),"",LARGE(AO68:AO88,1)+1)</f>
        <v/>
      </c>
      <c r="AP89" s="292"/>
      <c r="AQ89" s="293"/>
      <c r="AR89" s="293"/>
      <c r="AS89" s="293"/>
      <c r="AT89" s="293"/>
      <c r="AU89" s="293"/>
      <c r="AV89" s="293"/>
      <c r="AW89" s="293"/>
      <c r="AX89" s="293"/>
      <c r="AY89" s="293"/>
      <c r="AZ89" s="293"/>
      <c r="BA89" s="291" t="str">
        <f>IF(ISBLANK(BB89),"",LARGE(BA68:BA88,1)+1)</f>
        <v/>
      </c>
      <c r="BB89" s="292"/>
      <c r="BC89" s="293"/>
      <c r="BD89" s="293"/>
      <c r="BE89" s="293"/>
      <c r="BF89" s="293"/>
      <c r="BG89" s="293"/>
      <c r="BH89" s="293"/>
      <c r="BI89" s="293"/>
      <c r="BJ89" s="293"/>
      <c r="BK89" s="2421"/>
      <c r="BL89" s="2293"/>
      <c r="BM89" s="188" t="str">
        <f t="shared" si="69"/>
        <v>►</v>
      </c>
      <c r="BN89" s="5"/>
      <c r="BO89" s="3"/>
      <c r="BP89" s="176" cm="1">
        <f t="array" ref="BP89">SUMPRODUCT(LEN(BQ89:BW89))</f>
        <v>0</v>
      </c>
      <c r="BQ89" s="177"/>
      <c r="BR89" s="178"/>
      <c r="BS89" s="178"/>
      <c r="BT89" s="178"/>
      <c r="BU89" s="178"/>
      <c r="BV89" s="178"/>
      <c r="BW89" s="179"/>
      <c r="BX89" s="3"/>
      <c r="BZ89" s="2972"/>
      <c r="CA89" s="2972"/>
      <c r="CB89" s="2969"/>
      <c r="CC89" s="2972"/>
      <c r="CD89" s="2946" t="str">
        <f t="shared" si="33"/>
        <v/>
      </c>
      <c r="CE89" s="2950" t="str">
        <f t="shared" si="34"/>
        <v/>
      </c>
      <c r="CF89" s="2951" t="str">
        <f>IF(LEN(TRIM(CK89))&gt;0,MAX(CF29:CF88)+1,"")</f>
        <v/>
      </c>
      <c r="CG89" s="2906" t="str">
        <f>IFERROR(INDEX(CK30:CK299,MATCH(ROW()-ROW(CK30)+1,CF30:CF299,0)),"")</f>
        <v/>
      </c>
      <c r="CH89" s="2973"/>
      <c r="CI89" s="2972"/>
      <c r="CJ89" s="2964"/>
      <c r="CK89" s="2961" t="str">
        <f>IF(OR(CL88="",CJ86=""),"",IF(LEN(CL88)&lt;=CJ86,CL88,IFERROR(LEFT(CL88,FIND("♦",SUBSTITUTE(LEFT(CL88,CJ86+1)," ","♦",LEN(LEFT(CL88,CJ86+1))-LEN(SUBSTITUTE(LEFT(CL88,CJ86+1)," ",""))))),LEFT(CL88,IFERROR(FIND(" ",CL88)-1,LEN(CL88))))))</f>
        <v/>
      </c>
      <c r="CL89" s="2961" t="str">
        <f t="shared" si="72"/>
        <v/>
      </c>
      <c r="CM89" s="2975"/>
      <c r="CN89" s="2968"/>
      <c r="CO89" s="2969"/>
      <c r="CP89" s="3"/>
      <c r="CQ89" s="2553" t="s">
        <v>3959</v>
      </c>
      <c r="CR89" s="97"/>
      <c r="CS89" s="97"/>
      <c r="CT89" s="97"/>
      <c r="CU89" s="2550"/>
      <c r="CV89" s="3"/>
      <c r="CW89" s="10">
        <v>1</v>
      </c>
    </row>
    <row r="90" spans="1:101" ht="21" customHeight="1">
      <c r="A90" s="3"/>
      <c r="B90" s="188" t="str">
        <f t="shared" si="66"/>
        <v>A</v>
      </c>
      <c r="C90" s="2454"/>
      <c r="D90" s="2590" t="s">
        <v>3763</v>
      </c>
      <c r="E90" s="2454"/>
      <c r="F90" s="2454"/>
      <c r="G90" s="2454"/>
      <c r="H90" s="2454"/>
      <c r="I90" s="2454"/>
      <c r="J90" s="2454"/>
      <c r="K90" s="2454"/>
      <c r="L90" s="2454"/>
      <c r="M90" s="2455"/>
      <c r="N90" s="2462"/>
      <c r="O90" s="2462"/>
      <c r="P90" s="2455"/>
      <c r="Q90" s="2461"/>
      <c r="R90" s="2461"/>
      <c r="S90" s="4932"/>
      <c r="T90" s="4932"/>
      <c r="U90" s="4932"/>
      <c r="V90" s="4932"/>
      <c r="W90" s="4932"/>
      <c r="X90" s="4932"/>
      <c r="Y90" s="4932"/>
      <c r="Z90" s="4932"/>
      <c r="AA90" s="4932"/>
      <c r="AB90" s="4932"/>
      <c r="AC90" s="2461"/>
      <c r="AD90" s="291" t="str">
        <f>IF(ISBLANK(AE90),"",LARGE(AD68:AD89,1)+1)</f>
        <v/>
      </c>
      <c r="AE90" s="292"/>
      <c r="AF90" s="2422" t="s">
        <v>3826</v>
      </c>
      <c r="AG90" s="293"/>
      <c r="AH90" s="293"/>
      <c r="AI90" s="293"/>
      <c r="AJ90" s="293"/>
      <c r="AK90" s="293"/>
      <c r="AL90" s="293"/>
      <c r="AM90" s="293"/>
      <c r="AO90" s="291" t="str">
        <f>IF(ISBLANK(AP90),"",LARGE(AO68:AO89,1)+1)</f>
        <v/>
      </c>
      <c r="AP90" s="292"/>
      <c r="AQ90" s="293"/>
      <c r="AR90" s="293"/>
      <c r="AS90" s="293"/>
      <c r="AT90" s="293"/>
      <c r="AU90" s="293"/>
      <c r="AV90" s="293"/>
      <c r="AW90" s="293"/>
      <c r="AX90" s="293"/>
      <c r="AY90" s="293"/>
      <c r="AZ90" s="293"/>
      <c r="BA90" s="291" t="str">
        <f>IF(ISBLANK(BB90),"",LARGE(BA68:BA89,1)+1)</f>
        <v/>
      </c>
      <c r="BB90" s="292"/>
      <c r="BC90" s="293" t="s">
        <v>598</v>
      </c>
      <c r="BD90" s="293"/>
      <c r="BE90" s="293"/>
      <c r="BF90" s="293"/>
      <c r="BG90" s="293"/>
      <c r="BH90" s="293"/>
      <c r="BI90" s="293"/>
      <c r="BJ90" s="293"/>
      <c r="BK90" s="2421"/>
      <c r="BL90" s="2293"/>
      <c r="BM90" s="188" t="str">
        <f t="shared" si="69"/>
        <v>A</v>
      </c>
      <c r="BN90" s="5"/>
      <c r="BO90" s="3"/>
      <c r="BP90" s="176" cm="1">
        <f t="array" ref="BP90">SUMPRODUCT(LEN(BQ90:BW90))</f>
        <v>0</v>
      </c>
      <c r="BQ90" s="177"/>
      <c r="BR90" s="178"/>
      <c r="BS90" s="178"/>
      <c r="BT90" s="178"/>
      <c r="BU90" s="178"/>
      <c r="BV90" s="178"/>
      <c r="BW90" s="179"/>
      <c r="BX90" s="3"/>
      <c r="BZ90" s="2972"/>
      <c r="CA90" s="2972"/>
      <c r="CB90" s="2969"/>
      <c r="CC90" s="2972"/>
      <c r="CD90" s="2946" t="str">
        <f t="shared" si="33"/>
        <v/>
      </c>
      <c r="CE90" s="2950" t="str">
        <f t="shared" si="34"/>
        <v/>
      </c>
      <c r="CF90" s="2951">
        <f>IF(LEN(TRIM(CK90))&gt;0,MAX(CF29:CF89)+1,"")</f>
        <v>14</v>
      </c>
      <c r="CG90" s="2906" t="str">
        <f>IFERROR(INDEX(CK30:CK299,MATCH(ROW()-ROW(CK30)+1,CF30:CF299,0)),"")</f>
        <v/>
      </c>
      <c r="CH90" s="2973"/>
      <c r="CI90" s="2972"/>
      <c r="CJ90" s="2370" t="str">
        <f>(SUBSTITUTE(SUBSTITUTE(CB40,CHAR(13)&amp;CHAR(10)," "),CHAR(10)," "))</f>
        <v>6. Portez à ébullition, puis baissez le feu et laissez mijoter à feu doux pendant environ 3 heures, en remuant de temps en temps. La viande doit être tendre et la sauce onctueuse.</v>
      </c>
      <c r="CK90" s="2907" t="str">
        <f>IF(OR(CJ91="",CJ92=""),"",IF(LEN(CJ91)&lt;=CJ92,CJ91,IFERROR(LEFT(CJ91,FIND("♦",SUBSTITUTE(LEFT(CJ91,CJ92+1)," ","♦",LEN(LEFT(CJ91,CJ92+1))-LEN(SUBSTITUTE(LEFT(CJ91,CJ92+1)," ",""))))),LEFT(CJ91,IFERROR(FIND(" ",CJ91)-1,LEN(CJ91))))))</f>
        <v xml:space="preserve">6 Portez à ébullition puis baissez le feu et laissez mijoter à feu doux pendant environ 3 heures en </v>
      </c>
      <c r="CL90" s="2908" t="str">
        <f>IF(CK90="","",TRIM(RIGHT(CJ91,LEN(CJ91)-LEN(CK90))))</f>
        <v>remuant de temps en temps La viande doit être tendre et la sauce onctueuse</v>
      </c>
      <c r="CM90" s="2952" t="str">
        <f>CC40</f>
        <v xml:space="preserve"> ◄ ligne 40</v>
      </c>
      <c r="CN90" s="2968"/>
      <c r="CO90" s="2969"/>
      <c r="CP90" s="3"/>
      <c r="CQ90" s="2553" t="s">
        <v>3960</v>
      </c>
      <c r="CR90" s="97"/>
      <c r="CS90" s="97"/>
      <c r="CT90" s="97"/>
      <c r="CU90" s="2550"/>
      <c r="CV90" s="3"/>
      <c r="CW90" s="10">
        <v>1</v>
      </c>
    </row>
    <row r="91" spans="1:101" ht="21" customHeight="1">
      <c r="A91" s="3"/>
      <c r="B91" s="188" t="str">
        <f t="shared" si="66"/>
        <v>►</v>
      </c>
      <c r="C91" s="2454"/>
      <c r="D91" s="2590" t="s">
        <v>3764</v>
      </c>
      <c r="E91" s="2454"/>
      <c r="F91" s="2454"/>
      <c r="G91" s="2454"/>
      <c r="H91" s="2454"/>
      <c r="I91" s="2454"/>
      <c r="J91" s="2454"/>
      <c r="K91" s="2454"/>
      <c r="L91" s="2454"/>
      <c r="M91" s="2455"/>
      <c r="N91" s="2462"/>
      <c r="O91" s="2462"/>
      <c r="P91" s="2455"/>
      <c r="Q91" s="2461"/>
      <c r="R91" s="2461"/>
      <c r="S91" s="2463" t="s">
        <v>3881</v>
      </c>
      <c r="T91" s="2463"/>
      <c r="U91" s="2463"/>
      <c r="V91" s="2463"/>
      <c r="W91" s="2463"/>
      <c r="X91" s="2461"/>
      <c r="Y91" s="2461"/>
      <c r="Z91" s="2461"/>
      <c r="AA91" s="2461"/>
      <c r="AB91" s="2461"/>
      <c r="AC91" s="2461"/>
      <c r="AD91" s="291" t="str">
        <f>IF(ISBLANK(AE91),"",LARGE(AD68:AD90,1)+1)</f>
        <v/>
      </c>
      <c r="AE91" s="292"/>
      <c r="AF91" s="2422"/>
      <c r="AG91" s="293"/>
      <c r="AH91" s="293"/>
      <c r="AI91" s="293"/>
      <c r="AJ91" s="293"/>
      <c r="AK91" s="293"/>
      <c r="AL91" s="293"/>
      <c r="AM91" s="293"/>
      <c r="AO91" s="291" t="str">
        <f>IF(ISBLANK(AP91),"",LARGE(AO68:AO90,1)+1)</f>
        <v/>
      </c>
      <c r="AP91" s="292"/>
      <c r="AQ91" s="293"/>
      <c r="AR91" s="293"/>
      <c r="AS91" s="293"/>
      <c r="AT91" s="293"/>
      <c r="AU91" s="293"/>
      <c r="AV91" s="293"/>
      <c r="AW91" s="293"/>
      <c r="AX91" s="293"/>
      <c r="AY91" s="293"/>
      <c r="AZ91" s="293"/>
      <c r="BA91" s="291" t="str">
        <f>IF(ISBLANK(BB91),"",LARGE(BA68:BA90,1)+1)</f>
        <v/>
      </c>
      <c r="BB91" s="292"/>
      <c r="BC91" s="293"/>
      <c r="BD91" s="293"/>
      <c r="BE91" s="293"/>
      <c r="BF91" s="293"/>
      <c r="BG91" s="293"/>
      <c r="BH91" s="293"/>
      <c r="BI91" s="293"/>
      <c r="BJ91" s="293"/>
      <c r="BK91" s="2421"/>
      <c r="BL91" s="2293"/>
      <c r="BM91" s="188" t="str">
        <f t="shared" si="69"/>
        <v>►</v>
      </c>
      <c r="BN91" s="5"/>
      <c r="BO91" s="3"/>
      <c r="BP91" s="176" cm="1">
        <f t="array" ref="BP91">SUMPRODUCT(LEN(BQ91:BW91))</f>
        <v>0</v>
      </c>
      <c r="BQ91" s="177"/>
      <c r="BR91" s="178"/>
      <c r="BS91" s="178"/>
      <c r="BT91" s="178"/>
      <c r="BU91" s="178"/>
      <c r="BV91" s="178"/>
      <c r="BW91" s="179"/>
      <c r="BX91" s="3"/>
      <c r="BZ91" s="2972"/>
      <c r="CA91" s="2972"/>
      <c r="CB91" s="2969"/>
      <c r="CC91" s="2972"/>
      <c r="CD91" s="2946" t="str">
        <f t="shared" si="33"/>
        <v/>
      </c>
      <c r="CE91" s="2950" t="str">
        <f t="shared" si="34"/>
        <v/>
      </c>
      <c r="CF91" s="2951">
        <f>IF(LEN(TRIM(CK91))&gt;0,MAX(CF29:CF90)+1,"")</f>
        <v>15</v>
      </c>
      <c r="CG91" s="2906" t="str">
        <f>IFERROR(INDEX(CK30:CK299,MATCH(ROW()-ROW(CK30)+1,CF30:CF299,0)),"")</f>
        <v/>
      </c>
      <c r="CH91" s="2973"/>
      <c r="CI91" s="2972"/>
      <c r="CJ91" s="2907" t="str">
        <f>TRIM(SUBSTITUTE(SUBSTITUTE(SUBSTITUTE(SUBSTITUTE(IF(OR(LEFT(CJ90,1)="-",LEFT(CJ90,1)="="),MID(CJ90,2,9999),CJ90),CHAR(160)," "),","," "),";"," "),"."," "))</f>
        <v>6 Portez à ébullition puis baissez le feu et laissez mijoter à feu doux pendant environ 3 heures en remuant de temps en temps La viande doit être tendre et la sauce onctueuse</v>
      </c>
      <c r="CK91" s="2908" t="str">
        <f>IF(OR(CL90="",CJ92=""),"",IF(LEN(CL90)&lt;=CJ92,CL90,IFERROR(LEFT(CL90,FIND("♦",SUBSTITUTE(LEFT(CL90,CJ92+1)," ","♦",LEN(LEFT(CL90,CJ92+1))-LEN(SUBSTITUTE(LEFT(CL90,CJ92+1)," ",""))))),LEFT(CL90,IFERROR(FIND(" ",CL90)-1,LEN(CL90))))))</f>
        <v>remuant de temps en temps La viande doit être tendre et la sauce onctueuse</v>
      </c>
      <c r="CL91" s="2908" t="str">
        <f>IF(CK91="","",TRIM(RIGHT(CL90,LEN(CL90)-LEN(CK91))))</f>
        <v/>
      </c>
      <c r="CM91" s="2974"/>
      <c r="CN91" s="2968"/>
      <c r="CO91" s="2969"/>
      <c r="CP91" s="3"/>
      <c r="CQ91" s="2553" t="s">
        <v>3961</v>
      </c>
      <c r="CR91" s="97"/>
      <c r="CS91" s="2554" t="s">
        <v>3962</v>
      </c>
      <c r="CT91" s="2555"/>
      <c r="CU91" s="2556" t="s">
        <v>3963</v>
      </c>
      <c r="CV91" s="3"/>
      <c r="CW91" s="10">
        <v>1</v>
      </c>
    </row>
    <row r="92" spans="1:101" ht="21" customHeight="1">
      <c r="A92" s="3"/>
      <c r="B92" s="188" t="str">
        <f t="shared" si="66"/>
        <v>►</v>
      </c>
      <c r="C92" s="2454"/>
      <c r="D92" s="2589" t="s">
        <v>3759</v>
      </c>
      <c r="E92" s="2463"/>
      <c r="F92" s="2463"/>
      <c r="G92" s="2463"/>
      <c r="H92" s="2463"/>
      <c r="I92" s="2463"/>
      <c r="J92" s="2463"/>
      <c r="K92" s="2463"/>
      <c r="L92" s="2463"/>
      <c r="M92" s="2463"/>
      <c r="N92" s="2463"/>
      <c r="O92" s="2463"/>
      <c r="P92" s="2463"/>
      <c r="Q92" s="2463"/>
      <c r="R92" s="2463"/>
      <c r="S92" s="4932" t="s">
        <v>3882</v>
      </c>
      <c r="T92" s="4932"/>
      <c r="U92" s="4932"/>
      <c r="V92" s="4932"/>
      <c r="W92" s="4932"/>
      <c r="X92" s="4932"/>
      <c r="Y92" s="4932"/>
      <c r="Z92" s="4932"/>
      <c r="AA92" s="4932"/>
      <c r="AB92" s="4932"/>
      <c r="AC92" s="2461"/>
      <c r="AD92" s="291" t="str">
        <f>IF(ISBLANK(AE92),"",LARGE(AD68:AD91,1)+1)</f>
        <v/>
      </c>
      <c r="AE92" s="292"/>
      <c r="AF92" s="293"/>
      <c r="AG92" s="293"/>
      <c r="AH92" s="293"/>
      <c r="AI92" s="293"/>
      <c r="AJ92" s="293"/>
      <c r="AK92" s="293"/>
      <c r="AL92" s="293"/>
      <c r="AM92" s="293"/>
      <c r="AO92" s="291" t="str">
        <f>IF(ISBLANK(AP92),"",LARGE(AO68:AO91,1)+1)</f>
        <v/>
      </c>
      <c r="AP92" s="292"/>
      <c r="AQ92" s="293"/>
      <c r="AR92" s="293"/>
      <c r="AS92" s="293"/>
      <c r="AT92" s="293"/>
      <c r="AU92" s="293"/>
      <c r="AV92" s="293"/>
      <c r="AW92" s="293"/>
      <c r="AX92" s="293"/>
      <c r="AY92" s="293"/>
      <c r="AZ92" s="293"/>
      <c r="BA92" s="291" t="str">
        <f>IF(ISBLANK(BB92),"",LARGE(BA68:BA91,1)+1)</f>
        <v/>
      </c>
      <c r="BB92" s="292"/>
      <c r="BC92" s="293"/>
      <c r="BD92" s="293"/>
      <c r="BE92" s="293"/>
      <c r="BF92" s="293"/>
      <c r="BG92" s="293"/>
      <c r="BH92" s="293"/>
      <c r="BI92" s="293"/>
      <c r="BJ92" s="293"/>
      <c r="BK92" s="2421"/>
      <c r="BL92" s="2293"/>
      <c r="BM92" s="188" t="str">
        <f t="shared" si="69"/>
        <v>►</v>
      </c>
      <c r="BN92" s="5"/>
      <c r="BO92" s="3"/>
      <c r="BP92" s="176" cm="1">
        <f t="array" ref="BP92">SUMPRODUCT(LEN(BQ92:BW92))</f>
        <v>0</v>
      </c>
      <c r="BQ92" s="177"/>
      <c r="BR92" s="178"/>
      <c r="BS92" s="178"/>
      <c r="BT92" s="178"/>
      <c r="BU92" s="178"/>
      <c r="BV92" s="178"/>
      <c r="BW92" s="179"/>
      <c r="BX92" s="3"/>
      <c r="BZ92" s="2972"/>
      <c r="CA92" s="2972"/>
      <c r="CB92" s="2969"/>
      <c r="CC92" s="2972"/>
      <c r="CD92" s="2946" t="str">
        <f t="shared" si="33"/>
        <v/>
      </c>
      <c r="CE92" s="2950" t="str">
        <f t="shared" si="34"/>
        <v/>
      </c>
      <c r="CF92" s="2951" t="str">
        <f>IF(LEN(TRIM(CK92))&gt;0,MAX(CF29:CF91)+1,"")</f>
        <v/>
      </c>
      <c r="CG92" s="2906" t="str">
        <f>IFERROR(INDEX(CK30:CK299,MATCH(ROW()-ROW(CK30)+1,CF30:CF299,0)),"")</f>
        <v/>
      </c>
      <c r="CH92" s="2973"/>
      <c r="CI92" s="2972"/>
      <c r="CJ92" s="2909">
        <f>CG17</f>
        <v>100</v>
      </c>
      <c r="CK92" s="2908" t="str">
        <f>IF(OR(CL91="",CJ92=""),"",IF(LEN(CL91)&lt;=CJ92,CL91,IFERROR(LEFT(CL91,FIND("♦",SUBSTITUTE(LEFT(CL91,CJ92+1)," ","♦",LEN(LEFT(CL91,CJ92+1))-LEN(SUBSTITUTE(LEFT(CL91,CJ92+1)," ",""))))),LEFT(CL91,IFERROR(FIND(" ",CL91)-1,LEN(CL91))))))</f>
        <v/>
      </c>
      <c r="CL92" s="2908" t="str">
        <f t="shared" ref="CL92:CL95" si="73">IF(CK92="","",TRIM(RIGHT(CL91,LEN(CL91)-LEN(CK92))))</f>
        <v/>
      </c>
      <c r="CM92" s="2974"/>
      <c r="CN92" s="2968"/>
      <c r="CO92" s="2969"/>
      <c r="CP92" s="3"/>
      <c r="CQ92" s="2557" t="s">
        <v>3964</v>
      </c>
      <c r="CR92" s="2558"/>
      <c r="CS92" s="2559" t="str" cm="1">
        <f t="array" ref="CS92">IF(TRIM(CQ92)="","&lt; VIDE",IF(SUMPRODUCT((UPPER(TRIM($BA$92:CQ92))=UPPER(TRIM(CQ92)))*1)&gt;1,"◄ Doublon","Unique"))</f>
        <v>Unique</v>
      </c>
      <c r="CT92" s="192" t="s">
        <v>3669</v>
      </c>
      <c r="CU92" s="2560" t="s">
        <v>3965</v>
      </c>
      <c r="CV92" s="3"/>
      <c r="CW92" s="10">
        <v>1</v>
      </c>
    </row>
    <row r="93" spans="1:101" ht="21" customHeight="1">
      <c r="A93" s="3"/>
      <c r="B93" s="188" t="str">
        <f t="shared" si="66"/>
        <v>A</v>
      </c>
      <c r="C93" s="2454"/>
      <c r="D93" s="2592" t="s">
        <v>3765</v>
      </c>
      <c r="E93" s="2463"/>
      <c r="F93" s="2463"/>
      <c r="G93" s="2463"/>
      <c r="H93" s="2463"/>
      <c r="I93" s="2463"/>
      <c r="J93" s="2463"/>
      <c r="K93" s="2463"/>
      <c r="L93" s="2463"/>
      <c r="M93" s="2463"/>
      <c r="N93" s="2463"/>
      <c r="O93" s="2463"/>
      <c r="P93" s="2463"/>
      <c r="Q93" s="2463"/>
      <c r="R93" s="2463"/>
      <c r="S93" s="4932"/>
      <c r="T93" s="4932"/>
      <c r="U93" s="4932"/>
      <c r="V93" s="4932"/>
      <c r="W93" s="4932"/>
      <c r="X93" s="4932"/>
      <c r="Y93" s="4932"/>
      <c r="Z93" s="4932"/>
      <c r="AA93" s="4932"/>
      <c r="AB93" s="4932"/>
      <c r="AC93" s="2461"/>
      <c r="AD93" s="291" t="str">
        <f>IF(ISBLANK(AE93),"",LARGE(AD68:AD92,1)+1)</f>
        <v/>
      </c>
      <c r="AE93" s="292"/>
      <c r="AF93" s="293"/>
      <c r="AG93" s="293"/>
      <c r="AH93" s="293"/>
      <c r="AI93" s="293"/>
      <c r="AJ93" s="293"/>
      <c r="AK93" s="293"/>
      <c r="AL93" s="293"/>
      <c r="AM93" s="293"/>
      <c r="AO93" s="291">
        <f>IF(ISBLANK(AP93),"",LARGE(AO68:AO92,1)+1)</f>
        <v>3</v>
      </c>
      <c r="AP93" s="292" t="s">
        <v>562</v>
      </c>
      <c r="AQ93" s="293"/>
      <c r="AR93" s="293"/>
      <c r="AS93" s="293"/>
      <c r="AT93" s="293"/>
      <c r="AU93" s="293"/>
      <c r="AV93" s="293"/>
      <c r="AW93" s="293"/>
      <c r="AX93" s="293"/>
      <c r="AY93" s="293"/>
      <c r="AZ93" s="293"/>
      <c r="BA93" s="291" t="str">
        <f>IF(ISBLANK(BB93),"",LARGE(BA68:BA92,1)+1)</f>
        <v/>
      </c>
      <c r="BB93" s="292"/>
      <c r="BC93" s="293"/>
      <c r="BD93" s="293"/>
      <c r="BE93" s="293"/>
      <c r="BF93" s="293"/>
      <c r="BG93" s="293"/>
      <c r="BH93" s="293"/>
      <c r="BI93" s="293"/>
      <c r="BJ93" s="293"/>
      <c r="BK93" s="2421"/>
      <c r="BL93" s="2293"/>
      <c r="BM93" s="188" t="str">
        <f t="shared" si="69"/>
        <v>A</v>
      </c>
      <c r="BN93" s="5"/>
      <c r="BO93" s="3"/>
      <c r="BP93" s="176" cm="1">
        <f t="array" ref="BP93">SUMPRODUCT(LEN(BQ93:BW93))</f>
        <v>0</v>
      </c>
      <c r="BQ93" s="177"/>
      <c r="BR93" s="178"/>
      <c r="BS93" s="178"/>
      <c r="BT93" s="178"/>
      <c r="BU93" s="178"/>
      <c r="BV93" s="178"/>
      <c r="BW93" s="179"/>
      <c r="BX93" s="3"/>
      <c r="BZ93" s="2972"/>
      <c r="CA93" s="2972"/>
      <c r="CB93" s="2969"/>
      <c r="CC93" s="2972"/>
      <c r="CD93" s="2946" t="str">
        <f t="shared" si="33"/>
        <v/>
      </c>
      <c r="CE93" s="2950" t="str">
        <f t="shared" si="34"/>
        <v/>
      </c>
      <c r="CF93" s="2951" t="str">
        <f>IF(LEN(TRIM(CK93))&gt;0,MAX(CF29:CF92)+1,"")</f>
        <v/>
      </c>
      <c r="CG93" s="2906" t="str">
        <f>IFERROR(INDEX(CK30:CK299,MATCH(ROW()-ROW(CK30)+1,CF30:CF299,0)),"")</f>
        <v/>
      </c>
      <c r="CH93" s="2973"/>
      <c r="CI93" s="2972"/>
      <c r="CJ93" s="2907"/>
      <c r="CK93" s="2908" t="str">
        <f>IF(OR(CL92="",CJ92=""),"",IF(LEN(CL92)&lt;=CJ92,CL92,IFERROR(LEFT(CL92,FIND("♦",SUBSTITUTE(LEFT(CL92,CJ92+1)," ","♦",LEN(LEFT(CL92,CJ92+1))-LEN(SUBSTITUTE(LEFT(CL92,CJ92+1)," ",""))))),LEFT(CL92,IFERROR(FIND(" ",CL92)-1,LEN(CL92))))))</f>
        <v/>
      </c>
      <c r="CL93" s="2908" t="str">
        <f t="shared" si="73"/>
        <v/>
      </c>
      <c r="CM93" s="2974"/>
      <c r="CN93" s="2968"/>
      <c r="CO93" s="2969"/>
      <c r="CP93" s="3"/>
      <c r="CQ93" s="2561" t="s">
        <v>3966</v>
      </c>
      <c r="CR93" s="2558">
        <v>2409</v>
      </c>
      <c r="CS93" s="2559" t="str" cm="1">
        <f t="array" ref="CS93">IF(TRIM(CQ93)="","&lt; VIDE",IF(SUMPRODUCT((UPPER(TRIM($BA$92:CQ93))=UPPER(TRIM(CQ93)))*1)&gt;1,"◄ Doublon","Unique"))</f>
        <v>Unique</v>
      </c>
      <c r="CT93" s="192" t="s">
        <v>3670</v>
      </c>
      <c r="CU93" s="2560" t="s">
        <v>3967</v>
      </c>
      <c r="CV93" s="3"/>
      <c r="CW93" s="10">
        <v>1</v>
      </c>
    </row>
    <row r="94" spans="1:101" ht="21" customHeight="1">
      <c r="A94" s="3"/>
      <c r="B94" s="188" t="str">
        <f t="shared" si="66"/>
        <v>A</v>
      </c>
      <c r="C94" s="2454"/>
      <c r="D94" s="2589" t="s">
        <v>3760</v>
      </c>
      <c r="E94" s="2463"/>
      <c r="F94" s="2463"/>
      <c r="G94" s="2463"/>
      <c r="H94" s="2463"/>
      <c r="I94" s="2463"/>
      <c r="J94" s="2463"/>
      <c r="K94" s="2463"/>
      <c r="L94" s="2463"/>
      <c r="M94" s="2463"/>
      <c r="N94" s="2463"/>
      <c r="O94" s="2463"/>
      <c r="P94" s="2463"/>
      <c r="Q94" s="2463"/>
      <c r="R94" s="2463"/>
      <c r="S94" s="2461" t="s">
        <v>3883</v>
      </c>
      <c r="T94" s="2464"/>
      <c r="U94" s="2464"/>
      <c r="V94" s="2464"/>
      <c r="W94" s="2464"/>
      <c r="X94" s="2461"/>
      <c r="Y94" s="2461"/>
      <c r="Z94" s="2461"/>
      <c r="AA94" s="2461"/>
      <c r="AB94" s="2461"/>
      <c r="AC94" s="2461"/>
      <c r="AD94" s="291" t="str">
        <f>IF(ISBLANK(AE94),"",LARGE(AD68:AD93,1)+1)</f>
        <v/>
      </c>
      <c r="AE94" s="292"/>
      <c r="AF94" s="293"/>
      <c r="AG94" s="293"/>
      <c r="AH94" s="293"/>
      <c r="AI94" s="293"/>
      <c r="AJ94" s="293"/>
      <c r="AK94" s="293"/>
      <c r="AL94" s="293"/>
      <c r="AM94" s="293"/>
      <c r="AO94" s="291">
        <f>IF(ISBLANK(AP94),"",LARGE(AO68:AO93,1)+1)</f>
        <v>4</v>
      </c>
      <c r="AP94" s="292" t="s">
        <v>570</v>
      </c>
      <c r="AQ94" s="293"/>
      <c r="AR94" s="293"/>
      <c r="AS94" s="293"/>
      <c r="AT94" s="293"/>
      <c r="AU94" s="293"/>
      <c r="AV94" s="293"/>
      <c r="AW94" s="293"/>
      <c r="AX94" s="293"/>
      <c r="AY94" s="293"/>
      <c r="AZ94" s="293"/>
      <c r="BA94" s="291" t="str">
        <f>IF(ISBLANK(BB94),"",LARGE(BA68:BA93,1)+1)</f>
        <v/>
      </c>
      <c r="BB94" s="292"/>
      <c r="BC94" s="293"/>
      <c r="BD94" s="293"/>
      <c r="BE94" s="293"/>
      <c r="BF94" s="293"/>
      <c r="BG94" s="293"/>
      <c r="BH94" s="293"/>
      <c r="BI94" s="293"/>
      <c r="BJ94" s="293"/>
      <c r="BK94" s="2421"/>
      <c r="BL94" s="2293"/>
      <c r="BM94" s="188" t="str">
        <f t="shared" si="69"/>
        <v>A</v>
      </c>
      <c r="BN94" s="5"/>
      <c r="BO94" s="3"/>
      <c r="BP94" s="176" cm="1">
        <f t="array" ref="BP94">SUMPRODUCT(LEN(BQ94:BW94))</f>
        <v>0</v>
      </c>
      <c r="BQ94" s="177"/>
      <c r="BR94" s="178"/>
      <c r="BS94" s="178"/>
      <c r="BT94" s="178"/>
      <c r="BU94" s="178"/>
      <c r="BV94" s="178"/>
      <c r="BW94" s="179"/>
      <c r="BX94" s="2293"/>
      <c r="BZ94" s="2972"/>
      <c r="CA94" s="2972"/>
      <c r="CB94" s="2969"/>
      <c r="CC94" s="2972"/>
      <c r="CD94" s="2946" t="str">
        <f t="shared" si="33"/>
        <v/>
      </c>
      <c r="CE94" s="2950" t="str">
        <f t="shared" si="34"/>
        <v/>
      </c>
      <c r="CF94" s="2951" t="str">
        <f>IF(LEN(TRIM(CK94))&gt;0,MAX(CF29:CF93)+1,"")</f>
        <v/>
      </c>
      <c r="CG94" s="2906" t="str">
        <f>IFERROR(INDEX(CK30:CK299,MATCH(ROW()-ROW(CK30)+1,CF30:CF299,0)),"")</f>
        <v/>
      </c>
      <c r="CH94" s="2973"/>
      <c r="CI94" s="2972"/>
      <c r="CJ94" s="2958"/>
      <c r="CK94" s="2908" t="str">
        <f>IF(OR(CL93="",CJ92=""),"",IF(LEN(CL93)&lt;=CJ92,CL93,IFERROR(LEFT(CL93,FIND("♦",SUBSTITUTE(LEFT(CL93,CJ92+1)," ","♦",LEN(LEFT(CL93,CJ92+1))-LEN(SUBSTITUTE(LEFT(CL93,CJ92+1)," ",""))))),LEFT(CL93,IFERROR(FIND(" ",CL93)-1,LEN(CL93))))))</f>
        <v/>
      </c>
      <c r="CL94" s="2908" t="str">
        <f t="shared" si="73"/>
        <v/>
      </c>
      <c r="CM94" s="2974"/>
      <c r="CN94" s="2968"/>
      <c r="CO94" s="2969"/>
      <c r="CP94" s="2293"/>
      <c r="CQ94" s="2561" t="s">
        <v>3968</v>
      </c>
      <c r="CR94" s="2558">
        <v>90</v>
      </c>
      <c r="CS94" s="2559" t="str" cm="1">
        <f t="array" ref="CS94">IF(TRIM(CQ94)="","&lt; VIDE",IF(SUMPRODUCT((UPPER(TRIM($BA$92:CQ94))=UPPER(TRIM(CQ94)))*1)&gt;1,"◄ Doublon","Unique"))</f>
        <v>Unique</v>
      </c>
      <c r="CT94" s="192" t="s">
        <v>3671</v>
      </c>
      <c r="CU94" s="2560" t="s">
        <v>3969</v>
      </c>
      <c r="CV94" s="3"/>
      <c r="CW94" s="10">
        <v>1</v>
      </c>
    </row>
    <row r="95" spans="1:101" ht="21" customHeight="1">
      <c r="A95" s="3"/>
      <c r="B95" s="188" t="str">
        <f t="shared" si="66"/>
        <v>►</v>
      </c>
      <c r="C95" s="2454"/>
      <c r="D95" s="2592" t="s">
        <v>3766</v>
      </c>
      <c r="E95" s="2464"/>
      <c r="F95" s="2464"/>
      <c r="G95" s="2464"/>
      <c r="H95" s="2464"/>
      <c r="I95" s="2464"/>
      <c r="J95" s="2464"/>
      <c r="K95" s="2464"/>
      <c r="L95" s="2464"/>
      <c r="M95" s="2464"/>
      <c r="N95" s="2464"/>
      <c r="O95" s="2464"/>
      <c r="P95" s="2464"/>
      <c r="Q95" s="2464"/>
      <c r="R95" s="2464"/>
      <c r="S95" s="2461" t="s">
        <v>3885</v>
      </c>
      <c r="T95" s="2464"/>
      <c r="U95" s="2464"/>
      <c r="V95" s="2464"/>
      <c r="W95" s="2464"/>
      <c r="X95" s="2461"/>
      <c r="Y95" s="2461"/>
      <c r="Z95" s="2461"/>
      <c r="AA95" s="2461"/>
      <c r="AB95" s="2461"/>
      <c r="AC95" s="2461"/>
      <c r="AD95" s="291" t="str">
        <f>IF(ISBLANK(AE95),"",LARGE(AD68:AD94,1)+1)</f>
        <v/>
      </c>
      <c r="AE95" s="292"/>
      <c r="AF95" s="293"/>
      <c r="AG95" s="293"/>
      <c r="AH95" s="293"/>
      <c r="AI95" s="293"/>
      <c r="AJ95" s="293"/>
      <c r="AK95" s="293"/>
      <c r="AL95" s="293"/>
      <c r="AM95" s="293"/>
      <c r="AO95" s="291" t="str">
        <f>IF(ISBLANK(AP95),"",LARGE(AO68:AO94,1)+1)</f>
        <v/>
      </c>
      <c r="AP95" s="292"/>
      <c r="AQ95" s="293"/>
      <c r="AR95" s="293"/>
      <c r="AS95" s="293"/>
      <c r="AT95" s="293"/>
      <c r="AU95" s="293"/>
      <c r="AV95" s="293"/>
      <c r="AW95" s="293"/>
      <c r="AX95" s="293"/>
      <c r="AY95" s="293"/>
      <c r="AZ95" s="293"/>
      <c r="BA95" s="291" t="str">
        <f>IF(ISBLANK(BB95),"",LARGE(BA68:BA94,1)+1)</f>
        <v/>
      </c>
      <c r="BB95" s="292"/>
      <c r="BC95" s="293"/>
      <c r="BD95" s="293"/>
      <c r="BE95" s="293"/>
      <c r="BF95" s="293"/>
      <c r="BG95" s="293"/>
      <c r="BH95" s="293"/>
      <c r="BI95" s="293"/>
      <c r="BJ95" s="293"/>
      <c r="BK95" s="2421"/>
      <c r="BL95" s="2293"/>
      <c r="BM95" s="188" t="str">
        <f t="shared" si="69"/>
        <v>►</v>
      </c>
      <c r="BN95" s="5"/>
      <c r="BO95" s="3"/>
      <c r="BP95" s="176" cm="1">
        <f t="array" ref="BP95">SUMPRODUCT(LEN(BQ95:BW95))</f>
        <v>0</v>
      </c>
      <c r="BQ95" s="177"/>
      <c r="BR95" s="178"/>
      <c r="BS95" s="178"/>
      <c r="BT95" s="178"/>
      <c r="BU95" s="178"/>
      <c r="BV95" s="178"/>
      <c r="BW95" s="179"/>
      <c r="BX95" s="2293"/>
      <c r="BZ95" s="2972"/>
      <c r="CA95" s="2972"/>
      <c r="CB95" s="2969"/>
      <c r="CC95" s="2972"/>
      <c r="CD95" s="2946" t="str">
        <f t="shared" si="33"/>
        <v/>
      </c>
      <c r="CE95" s="2950" t="str">
        <f t="shared" si="34"/>
        <v/>
      </c>
      <c r="CF95" s="2951" t="str">
        <f>IF(LEN(TRIM(CK95))&gt;0,MAX(CF29:CF94)+1,"")</f>
        <v/>
      </c>
      <c r="CG95" s="2906" t="str">
        <f>IFERROR(INDEX(CK30:CK299,MATCH(ROW()-ROW(CK30)+1,CF30:CF299,0)),"")</f>
        <v/>
      </c>
      <c r="CH95" s="2973"/>
      <c r="CI95" s="2972"/>
      <c r="CJ95" s="2959"/>
      <c r="CK95" s="2908" t="str">
        <f>IF(OR(CL94="",CJ92=""),"",IF(LEN(CL94)&lt;=CJ92,CL94,IFERROR(LEFT(CL94,FIND("♦",SUBSTITUTE(LEFT(CL94,CJ92+1)," ","♦",LEN(LEFT(CL94,CJ92+1))-LEN(SUBSTITUTE(LEFT(CL94,CJ92+1)," ",""))))),LEFT(CL94,IFERROR(FIND(" ",CL94)-1,LEN(CL94))))))</f>
        <v/>
      </c>
      <c r="CL95" s="2908" t="str">
        <f t="shared" si="73"/>
        <v/>
      </c>
      <c r="CM95" s="2974"/>
      <c r="CN95" s="2968"/>
      <c r="CO95" s="2969"/>
      <c r="CP95" s="2293"/>
      <c r="CQ95" s="2561" t="s">
        <v>3970</v>
      </c>
      <c r="CR95" s="2558">
        <v>6</v>
      </c>
      <c r="CS95" s="2559" t="str" cm="1">
        <f t="array" ref="CS95">IF(TRIM(CQ95)="","&lt; VIDE",IF(SUMPRODUCT((UPPER(TRIM($BA$92:CQ95))=UPPER(TRIM(CQ95)))*1)&gt;1,"◄ Doublon","Unique"))</f>
        <v>Unique</v>
      </c>
      <c r="CT95" s="192" t="s">
        <v>3672</v>
      </c>
      <c r="CU95" s="2560" t="s">
        <v>3644</v>
      </c>
      <c r="CV95" s="3"/>
      <c r="CW95" s="10">
        <v>1</v>
      </c>
    </row>
    <row r="96" spans="1:101" ht="21" customHeight="1">
      <c r="A96" s="3"/>
      <c r="B96" s="188" t="str">
        <f t="shared" si="66"/>
        <v>A</v>
      </c>
      <c r="C96" s="2454"/>
      <c r="D96" s="2463" t="s">
        <v>3767</v>
      </c>
      <c r="E96" s="2454"/>
      <c r="F96" s="2454"/>
      <c r="G96" s="2454"/>
      <c r="H96" s="2454"/>
      <c r="I96" s="2454"/>
      <c r="J96" s="2454"/>
      <c r="K96" s="2454"/>
      <c r="L96" s="2454"/>
      <c r="M96" s="2455"/>
      <c r="N96" s="2462"/>
      <c r="O96" s="2462"/>
      <c r="P96" s="2455"/>
      <c r="Q96" s="2461"/>
      <c r="R96" s="2461"/>
      <c r="S96" s="2461" t="s">
        <v>3886</v>
      </c>
      <c r="T96" s="2461"/>
      <c r="U96" s="2461"/>
      <c r="V96" s="2461"/>
      <c r="W96" s="2461"/>
      <c r="X96" s="2461"/>
      <c r="Y96" s="2461"/>
      <c r="Z96" s="2461"/>
      <c r="AA96" s="2461"/>
      <c r="AB96" s="2461"/>
      <c r="AC96" s="2461"/>
      <c r="AD96" s="291" t="str">
        <f>IF(ISBLANK(AE96),"",LARGE(AD68:AD95,1)+1)</f>
        <v/>
      </c>
      <c r="AE96" s="292"/>
      <c r="AF96" s="293"/>
      <c r="AG96" s="293"/>
      <c r="AH96" s="293"/>
      <c r="AI96" s="293"/>
      <c r="AJ96" s="293"/>
      <c r="AK96" s="293"/>
      <c r="AL96" s="293"/>
      <c r="AM96" s="293"/>
      <c r="AO96" s="291" t="str">
        <f>IF(ISBLANK(AP96),"",LARGE(AO68:AO95,1)+1)</f>
        <v/>
      </c>
      <c r="AP96" s="292"/>
      <c r="AQ96" s="293" t="s">
        <v>598</v>
      </c>
      <c r="AR96" s="293"/>
      <c r="AS96" s="293"/>
      <c r="AT96" s="293"/>
      <c r="AU96" s="293"/>
      <c r="AV96" s="293"/>
      <c r="AW96" s="293"/>
      <c r="AX96" s="293"/>
      <c r="AY96" s="293"/>
      <c r="AZ96" s="293"/>
      <c r="BA96" s="291" t="str">
        <f>IF(ISBLANK(BB96),"",LARGE(BA68:BA95,1)+1)</f>
        <v/>
      </c>
      <c r="BB96" s="292"/>
      <c r="BC96" s="293"/>
      <c r="BD96" s="293"/>
      <c r="BE96" s="293"/>
      <c r="BF96" s="293"/>
      <c r="BG96" s="293"/>
      <c r="BH96" s="293"/>
      <c r="BI96" s="293"/>
      <c r="BJ96" s="293"/>
      <c r="BK96" s="2421"/>
      <c r="BL96" s="2293"/>
      <c r="BM96" s="188" t="str">
        <f t="shared" si="69"/>
        <v>A</v>
      </c>
      <c r="BN96" s="5"/>
      <c r="BO96" s="3"/>
      <c r="BP96" s="176" cm="1">
        <f t="array" ref="BP96">SUMPRODUCT(LEN(BQ96:BW96))</f>
        <v>0</v>
      </c>
      <c r="BQ96" s="177"/>
      <c r="BR96" s="178"/>
      <c r="BS96" s="178"/>
      <c r="BT96" s="178"/>
      <c r="BU96" s="178"/>
      <c r="BV96" s="178"/>
      <c r="BW96" s="179"/>
      <c r="BX96" s="2293"/>
      <c r="BZ96" s="2972"/>
      <c r="CA96" s="2972"/>
      <c r="CB96" s="2969"/>
      <c r="CC96" s="2972"/>
      <c r="CD96" s="2946" t="str">
        <f t="shared" ref="CD96:CD159" si="74">IF(CG96="","",(LEN(TRIM(SUBSTITUTE(CG96,CHAR(160)," ")))-LEN(SUBSTITUTE(TRIM(SUBSTITUTE(CG96,CHAR(160)," "))," ",""))+1)&amp;" mot"&amp;IF((LEN(TRIM(SUBSTITUTE(CG96,CHAR(160)," ")))-LEN(SUBSTITUTE(TRIM(SUBSTITUTE(CG96,CHAR(160)," "))," ",""))+1)&gt;1,"s",""))</f>
        <v/>
      </c>
      <c r="CE96" s="2950" t="str">
        <f t="shared" ref="CE96:CE159" si="75">IF(CG96="","",LEN(TRIM(SUBSTITUTE(CG96,CHAR(160),"")))&amp;" car. ►")</f>
        <v/>
      </c>
      <c r="CF96" s="2951">
        <f>IF(LEN(TRIM(CK96))&gt;0,MAX(CF29:CF95)+1,"")</f>
        <v>16</v>
      </c>
      <c r="CG96" s="2906" t="str">
        <f>IFERROR(INDEX(CK30:CK299,MATCH(ROW()-ROW(CK30)+1,CF30:CF299,0)),"")</f>
        <v/>
      </c>
      <c r="CH96" s="2973"/>
      <c r="CI96" s="2972"/>
      <c r="CJ96" s="2370" t="str">
        <f>(SUBSTITUTE(SUBSTITUTE(CB41,CHAR(13)&amp;CHAR(10)," "),CHAR(10)," "))</f>
        <v>7. Pendant ce temps, faites revenir les champignons dans une poêle avec un peu d’huile d’olive pendant environ 5 minutes.</v>
      </c>
      <c r="CK96" s="2960" t="str">
        <f>IF(OR(CJ97="",CJ98=""),"",IF(LEN(CJ97)&lt;=CJ98,CJ97,IFERROR(LEFT(CJ97,FIND("♦",SUBSTITUTE(LEFT(CJ97,CJ98+1)," ","♦",LEN(LEFT(CJ97,CJ98+1))-LEN(SUBSTITUTE(LEFT(CJ97,CJ98+1)," ",""))))),LEFT(CJ97,IFERROR(FIND(" ",CJ97)-1,LEN(CJ97))))))</f>
        <v xml:space="preserve">7 Pendant ce temps faites revenir les champignons dans une poêle avec un peu d’huile d’olive pendant </v>
      </c>
      <c r="CL96" s="2961" t="str">
        <f>IF(CK96="","",TRIM(RIGHT(CJ97,LEN(CJ97)-LEN(CK96))))</f>
        <v>environ 5 minutes</v>
      </c>
      <c r="CM96" s="2952" t="str">
        <f>CC41</f>
        <v xml:space="preserve"> ◄ ligne 41</v>
      </c>
      <c r="CN96" s="2968"/>
      <c r="CO96" s="2969"/>
      <c r="CP96" s="2293"/>
      <c r="CQ96" s="2561" t="s">
        <v>3971</v>
      </c>
      <c r="CR96" s="2558">
        <v>150</v>
      </c>
      <c r="CS96" s="2559" t="str" cm="1">
        <f t="array" ref="CS96">IF(TRIM(CQ96)="","&lt; VIDE",IF(SUMPRODUCT((UPPER(TRIM($BA$92:CQ96))=UPPER(TRIM(CQ96)))*1)&gt;1,"◄ Doublon","Unique"))</f>
        <v>Unique</v>
      </c>
      <c r="CT96" s="192" t="s">
        <v>3673</v>
      </c>
      <c r="CU96" s="2560" t="s">
        <v>3972</v>
      </c>
      <c r="CV96" s="3"/>
      <c r="CW96" s="10">
        <v>1</v>
      </c>
    </row>
    <row r="97" spans="1:101" ht="21" customHeight="1">
      <c r="A97" s="3"/>
      <c r="B97" s="188" t="str">
        <f t="shared" si="66"/>
        <v>►</v>
      </c>
      <c r="C97" s="2454"/>
      <c r="D97" s="2463" t="s">
        <v>3768</v>
      </c>
      <c r="E97" s="2454"/>
      <c r="F97" s="2454"/>
      <c r="G97" s="2454"/>
      <c r="H97" s="2454"/>
      <c r="I97" s="2454"/>
      <c r="J97" s="2454"/>
      <c r="K97" s="2454"/>
      <c r="L97" s="2454"/>
      <c r="M97" s="2455"/>
      <c r="N97" s="2462"/>
      <c r="O97" s="2462"/>
      <c r="P97" s="2455"/>
      <c r="Q97" s="2461"/>
      <c r="R97" s="2461"/>
      <c r="S97" s="2461" t="s">
        <v>3887</v>
      </c>
      <c r="T97" s="2461"/>
      <c r="U97" s="2461"/>
      <c r="V97" s="2461"/>
      <c r="W97" s="2461"/>
      <c r="X97" s="2461"/>
      <c r="Y97" s="2461"/>
      <c r="Z97" s="2461"/>
      <c r="AA97" s="2461"/>
      <c r="AB97" s="2461"/>
      <c r="AC97" s="2461"/>
      <c r="AD97" s="291" t="str">
        <f>IF(ISBLANK(AE97),"",LARGE(AD68:AD96,1)+1)</f>
        <v/>
      </c>
      <c r="AE97" s="292"/>
      <c r="AF97" s="293"/>
      <c r="AG97" s="293"/>
      <c r="AH97" s="293"/>
      <c r="AI97" s="293"/>
      <c r="AJ97" s="293"/>
      <c r="AK97" s="293"/>
      <c r="AL97" s="293"/>
      <c r="AM97" s="293"/>
      <c r="AO97" s="291" t="str">
        <f>IF(ISBLANK(AP97),"",LARGE(AO68:AO96,1)+1)</f>
        <v/>
      </c>
      <c r="AP97" s="292"/>
      <c r="AQ97" s="293"/>
      <c r="AR97" s="293"/>
      <c r="AS97" s="293"/>
      <c r="AT97" s="293"/>
      <c r="AU97" s="293"/>
      <c r="AV97" s="293"/>
      <c r="AW97" s="293"/>
      <c r="AX97" s="293"/>
      <c r="AY97" s="293"/>
      <c r="AZ97" s="293"/>
      <c r="BA97" s="291" t="str">
        <f>IF(ISBLANK(BB97),"",LARGE(BA68:BA96,1)+1)</f>
        <v/>
      </c>
      <c r="BB97" s="292"/>
      <c r="BC97" s="293"/>
      <c r="BD97" s="293"/>
      <c r="BE97" s="293"/>
      <c r="BF97" s="293"/>
      <c r="BG97" s="293"/>
      <c r="BH97" s="293"/>
      <c r="BI97" s="293"/>
      <c r="BJ97" s="293"/>
      <c r="BK97" s="2421"/>
      <c r="BL97" s="2293"/>
      <c r="BM97" s="188" t="str">
        <f t="shared" si="69"/>
        <v>►</v>
      </c>
      <c r="BN97" s="5"/>
      <c r="BO97" s="3"/>
      <c r="BP97" s="176" cm="1">
        <f t="array" ref="BP97">SUMPRODUCT(LEN(BQ97:BW97))</f>
        <v>0</v>
      </c>
      <c r="BQ97" s="177"/>
      <c r="BR97" s="178"/>
      <c r="BS97" s="178"/>
      <c r="BT97" s="178"/>
      <c r="BU97" s="178"/>
      <c r="BV97" s="178"/>
      <c r="BW97" s="179"/>
      <c r="BX97" s="2293"/>
      <c r="BZ97" s="2972"/>
      <c r="CA97" s="2972"/>
      <c r="CB97" s="2969"/>
      <c r="CC97" s="2972"/>
      <c r="CD97" s="2946" t="str">
        <f t="shared" si="74"/>
        <v/>
      </c>
      <c r="CE97" s="2950" t="str">
        <f t="shared" si="75"/>
        <v/>
      </c>
      <c r="CF97" s="2951">
        <f>IF(LEN(TRIM(CK97))&gt;0,MAX(CF29:CF96)+1,"")</f>
        <v>17</v>
      </c>
      <c r="CG97" s="2906" t="str">
        <f>IFERROR(INDEX(CK30:CK299,MATCH(ROW()-ROW(CK30)+1,CF30:CF299,0)),"")</f>
        <v/>
      </c>
      <c r="CH97" s="2973"/>
      <c r="CI97" s="2972"/>
      <c r="CJ97" s="2960" t="str">
        <f>TRIM(SUBSTITUTE(SUBSTITUTE(SUBSTITUTE(SUBSTITUTE(IF(OR(LEFT(CJ96,1)="-",LEFT(CJ96,1)="="),MID(CJ96,2,9999),CJ96),CHAR(160)," "),","," "),";"," "),"."," "))</f>
        <v>7 Pendant ce temps faites revenir les champignons dans une poêle avec un peu d’huile d’olive pendant environ 5 minutes</v>
      </c>
      <c r="CK97" s="2961" t="str">
        <f>IF(OR(CL96="",CJ98=""),"",IF(LEN(CL96)&lt;=CJ98,CL96,IFERROR(LEFT(CL96,FIND("♦",SUBSTITUTE(LEFT(CL96,CJ98+1)," ","♦",LEN(LEFT(CL96,CJ98+1))-LEN(SUBSTITUTE(LEFT(CL96,CJ98+1)," ",""))))),LEFT(CL96,IFERROR(FIND(" ",CL96)-1,LEN(CL96))))))</f>
        <v>environ 5 minutes</v>
      </c>
      <c r="CL97" s="2961" t="str">
        <f>IF(CK97="","",TRIM(RIGHT(CL96,LEN(CL96)-LEN(CK97))))</f>
        <v/>
      </c>
      <c r="CM97" s="2975"/>
      <c r="CN97" s="2968"/>
      <c r="CO97" s="2969"/>
      <c r="CP97" s="2293"/>
      <c r="CQ97" s="2561" t="s">
        <v>3973</v>
      </c>
      <c r="CR97" s="2558">
        <v>345</v>
      </c>
      <c r="CS97" s="2559" t="str" cm="1">
        <f t="array" ref="CS97">IF(TRIM(CQ97)="","&lt; VIDE",IF(SUMPRODUCT((UPPER(TRIM($BA$92:CQ97))=UPPER(TRIM(CQ97)))*1)&gt;1,"◄ Doublon","Unique"))</f>
        <v>Unique</v>
      </c>
      <c r="CT97" s="192" t="s">
        <v>3674</v>
      </c>
      <c r="CU97" s="2560" t="s">
        <v>3971</v>
      </c>
      <c r="CV97" s="3"/>
      <c r="CW97" s="10">
        <v>1</v>
      </c>
    </row>
    <row r="98" spans="1:101" ht="21" customHeight="1">
      <c r="A98" s="3"/>
      <c r="B98" s="188" t="str">
        <f t="shared" si="66"/>
        <v>►</v>
      </c>
      <c r="C98" s="2454"/>
      <c r="D98" s="2463"/>
      <c r="E98" s="2454"/>
      <c r="F98" s="2454"/>
      <c r="G98" s="2454"/>
      <c r="H98" s="2454"/>
      <c r="I98" s="2454"/>
      <c r="J98" s="2454"/>
      <c r="K98" s="2454"/>
      <c r="L98" s="2454"/>
      <c r="M98" s="2455"/>
      <c r="N98" s="2462"/>
      <c r="O98" s="2462"/>
      <c r="P98" s="2455"/>
      <c r="Q98" s="2461"/>
      <c r="R98" s="2461"/>
      <c r="S98" s="2461" t="s">
        <v>3884</v>
      </c>
      <c r="T98" s="2461"/>
      <c r="U98" s="2461"/>
      <c r="V98" s="2461"/>
      <c r="W98" s="2461"/>
      <c r="X98" s="2461"/>
      <c r="Y98" s="2461"/>
      <c r="Z98" s="2461"/>
      <c r="AA98" s="2461"/>
      <c r="AB98" s="2461"/>
      <c r="AC98" s="2461"/>
      <c r="AD98" s="291" t="str">
        <f>IF(ISBLANK(AE98),"",LARGE(AD68:AD97,1)+1)</f>
        <v/>
      </c>
      <c r="AE98" s="292"/>
      <c r="AF98" s="293"/>
      <c r="AG98" s="293"/>
      <c r="AH98" s="293"/>
      <c r="AI98" s="293"/>
      <c r="AJ98" s="293"/>
      <c r="AK98" s="293"/>
      <c r="AL98" s="293"/>
      <c r="AM98" s="293"/>
      <c r="AO98" s="291" t="str">
        <f>IF(ISBLANK(AP98),"",LARGE(AO68:AO97,1)+1)</f>
        <v/>
      </c>
      <c r="AP98" s="292"/>
      <c r="AQ98" s="293"/>
      <c r="AR98" s="293"/>
      <c r="AS98" s="293"/>
      <c r="AT98" s="293"/>
      <c r="AU98" s="293"/>
      <c r="AV98" s="293"/>
      <c r="AW98" s="293"/>
      <c r="AX98" s="293"/>
      <c r="AY98" s="293"/>
      <c r="AZ98" s="293"/>
      <c r="BA98" s="291" t="str">
        <f>IF(ISBLANK(BB98),"",LARGE(BA68:BA97,1)+1)</f>
        <v/>
      </c>
      <c r="BB98" s="292"/>
      <c r="BC98" s="293"/>
      <c r="BD98" s="293"/>
      <c r="BE98" s="293"/>
      <c r="BF98" s="293"/>
      <c r="BG98" s="293"/>
      <c r="BH98" s="293"/>
      <c r="BI98" s="293"/>
      <c r="BJ98" s="293"/>
      <c r="BK98" s="2421"/>
      <c r="BL98" s="2293"/>
      <c r="BM98" s="188" t="str">
        <f t="shared" si="69"/>
        <v>►</v>
      </c>
      <c r="BN98" s="5"/>
      <c r="BO98" s="3"/>
      <c r="BP98" s="176" cm="1">
        <f t="array" ref="BP98">SUMPRODUCT(LEN(BQ98:BW98))</f>
        <v>0</v>
      </c>
      <c r="BQ98" s="177"/>
      <c r="BR98" s="178"/>
      <c r="BS98" s="178"/>
      <c r="BT98" s="178"/>
      <c r="BU98" s="178"/>
      <c r="BV98" s="178"/>
      <c r="BW98" s="179"/>
      <c r="BX98" s="2293"/>
      <c r="BZ98" s="2972"/>
      <c r="CA98" s="2972"/>
      <c r="CB98" s="2969"/>
      <c r="CC98" s="2972"/>
      <c r="CD98" s="2946" t="str">
        <f t="shared" si="74"/>
        <v/>
      </c>
      <c r="CE98" s="2950" t="str">
        <f t="shared" si="75"/>
        <v/>
      </c>
      <c r="CF98" s="2951" t="str">
        <f>IF(LEN(TRIM(CK98))&gt;0,MAX(CF29:CF97)+1,"")</f>
        <v/>
      </c>
      <c r="CG98" s="2906" t="str">
        <f>IFERROR(INDEX(CK30:CK299,MATCH(ROW()-ROW(CK30)+1,CF30:CF299,0)),"")</f>
        <v/>
      </c>
      <c r="CH98" s="2973"/>
      <c r="CI98" s="2972"/>
      <c r="CJ98" s="2909">
        <f>CG17</f>
        <v>100</v>
      </c>
      <c r="CK98" s="2961" t="str">
        <f>IF(OR(CL97="",CJ98=""),"",IF(LEN(CL97)&lt;=CJ98,CL97,IFERROR(LEFT(CL97,FIND("♦",SUBSTITUTE(LEFT(CL97,CJ98+1)," ","♦",LEN(LEFT(CL97,CJ98+1))-LEN(SUBSTITUTE(LEFT(CL97,CJ98+1)," ",""))))),LEFT(CL97,IFERROR(FIND(" ",CL97)-1,LEN(CL97))))))</f>
        <v/>
      </c>
      <c r="CL98" s="2961" t="str">
        <f t="shared" ref="CL98:CL101" si="76">IF(CK98="","",TRIM(RIGHT(CL97,LEN(CL97)-LEN(CK98))))</f>
        <v/>
      </c>
      <c r="CM98" s="2975"/>
      <c r="CN98" s="2968"/>
      <c r="CO98" s="2969"/>
      <c r="CP98" s="2293"/>
      <c r="CQ98" s="2561"/>
      <c r="CR98" s="2558"/>
      <c r="CS98" s="2559" t="str" cm="1">
        <f t="array" ref="CS98">IF(TRIM(CQ98)="","&lt; VIDE",IF(SUMPRODUCT((UPPER(TRIM($BA$92:CQ98))=UPPER(TRIM(CQ98)))*1)&gt;1,"◄ Doublon","Unique"))</f>
        <v>&lt; VIDE</v>
      </c>
      <c r="CT98" s="192" t="s">
        <v>3675</v>
      </c>
      <c r="CU98" s="2560" t="s">
        <v>3974</v>
      </c>
      <c r="CV98" s="3"/>
      <c r="CW98" s="10">
        <v>1</v>
      </c>
    </row>
    <row r="99" spans="1:101" ht="21" customHeight="1">
      <c r="A99" s="3"/>
      <c r="B99" s="188" t="str">
        <f t="shared" si="66"/>
        <v>►</v>
      </c>
      <c r="C99" s="2454"/>
      <c r="D99" s="2587" t="s">
        <v>3770</v>
      </c>
      <c r="E99" s="2454"/>
      <c r="F99" s="2454"/>
      <c r="G99" s="2454"/>
      <c r="H99" s="2454"/>
      <c r="I99" s="2454"/>
      <c r="J99" s="2454"/>
      <c r="K99" s="2454"/>
      <c r="L99" s="2454"/>
      <c r="M99" s="2455"/>
      <c r="N99" s="2462"/>
      <c r="O99" s="2462"/>
      <c r="P99" s="2455"/>
      <c r="Q99" s="2461"/>
      <c r="R99" s="2461"/>
      <c r="S99" s="2461"/>
      <c r="T99" s="2461"/>
      <c r="U99" s="2461"/>
      <c r="V99" s="2461"/>
      <c r="W99" s="2461"/>
      <c r="X99" s="2461"/>
      <c r="Y99" s="2461"/>
      <c r="Z99" s="2461"/>
      <c r="AA99" s="2461"/>
      <c r="AB99" s="2461"/>
      <c r="AC99" s="2461"/>
      <c r="AD99" s="291" t="str">
        <f>IF(ISBLANK(AE99),"",LARGE(AD68:AD98,1)+1)</f>
        <v/>
      </c>
      <c r="AE99" s="292"/>
      <c r="AF99" s="293"/>
      <c r="AG99" s="293"/>
      <c r="AH99" s="293"/>
      <c r="AI99" s="293"/>
      <c r="AJ99" s="293"/>
      <c r="AK99" s="293"/>
      <c r="AL99" s="293"/>
      <c r="AM99" s="293"/>
      <c r="AO99" s="291" t="str">
        <f>IF(ISBLANK(AP99),"",LARGE(AO68:AO98,1)+1)</f>
        <v/>
      </c>
      <c r="AP99" s="292"/>
      <c r="AQ99" s="293"/>
      <c r="AR99" s="293"/>
      <c r="AS99" s="293"/>
      <c r="AT99" s="293"/>
      <c r="AU99" s="293"/>
      <c r="AV99" s="293"/>
      <c r="AW99" s="293"/>
      <c r="AX99" s="293"/>
      <c r="AY99" s="293"/>
      <c r="AZ99" s="293"/>
      <c r="BA99" s="291" t="str">
        <f>IF(ISBLANK(BB99),"",LARGE(BA68:BA98,1)+1)</f>
        <v/>
      </c>
      <c r="BB99" s="292"/>
      <c r="BC99" s="293"/>
      <c r="BD99" s="293"/>
      <c r="BE99" s="293"/>
      <c r="BF99" s="293"/>
      <c r="BG99" s="293"/>
      <c r="BH99" s="293"/>
      <c r="BI99" s="293"/>
      <c r="BJ99" s="293"/>
      <c r="BK99" s="2421"/>
      <c r="BL99" s="2293"/>
      <c r="BM99" s="188" t="str">
        <f t="shared" si="69"/>
        <v>►</v>
      </c>
      <c r="BN99" s="5"/>
      <c r="BO99" s="3"/>
      <c r="BP99" s="176" cm="1">
        <f t="array" ref="BP99">SUMPRODUCT(LEN(BQ99:BW99))</f>
        <v>0</v>
      </c>
      <c r="BQ99" s="177"/>
      <c r="BR99" s="178"/>
      <c r="BS99" s="178"/>
      <c r="BT99" s="178"/>
      <c r="BU99" s="178"/>
      <c r="BV99" s="178"/>
      <c r="BW99" s="179"/>
      <c r="BX99" s="2293"/>
      <c r="BZ99" s="2972"/>
      <c r="CA99" s="2972"/>
      <c r="CB99" s="2969"/>
      <c r="CC99" s="2972"/>
      <c r="CD99" s="2946" t="str">
        <f t="shared" si="74"/>
        <v/>
      </c>
      <c r="CE99" s="2950" t="str">
        <f t="shared" si="75"/>
        <v/>
      </c>
      <c r="CF99" s="2951" t="str">
        <f>IF(LEN(TRIM(CK99))&gt;0,MAX(CF29:CF98)+1,"")</f>
        <v/>
      </c>
      <c r="CG99" s="2906" t="str">
        <f>IFERROR(INDEX(CK30:CK299,MATCH(ROW()-ROW(CK30)+1,CF30:CF299,0)),"")</f>
        <v/>
      </c>
      <c r="CH99" s="2973"/>
      <c r="CI99" s="2972"/>
      <c r="CJ99" s="2960"/>
      <c r="CK99" s="2961" t="str">
        <f>IF(OR(CL98="",CJ98=""),"",IF(LEN(CL98)&lt;=CJ98,CL98,IFERROR(LEFT(CL98,FIND("♦",SUBSTITUTE(LEFT(CL98,CJ98+1)," ","♦",LEN(LEFT(CL98,CJ98+1))-LEN(SUBSTITUTE(LEFT(CL98,CJ98+1)," ",""))))),LEFT(CL98,IFERROR(FIND(" ",CL98)-1,LEN(CL98))))))</f>
        <v/>
      </c>
      <c r="CL99" s="2961" t="str">
        <f t="shared" si="76"/>
        <v/>
      </c>
      <c r="CM99" s="2975"/>
      <c r="CN99" s="2968"/>
      <c r="CO99" s="2969"/>
      <c r="CP99" s="2293"/>
      <c r="CQ99" s="2562" t="s">
        <v>3975</v>
      </c>
      <c r="CR99" s="2563">
        <v>3</v>
      </c>
      <c r="CS99" s="2559" t="str" cm="1">
        <f t="array" ref="CS99">IF(TRIM(CQ99)="","&lt; VIDE",IF(SUMPRODUCT((UPPER(TRIM($BA$92:CQ99))=UPPER(TRIM(CQ99)))*1)&gt;1,"◄ Doublon","Unique"))</f>
        <v>Unique</v>
      </c>
      <c r="CT99" s="192" t="s">
        <v>3676</v>
      </c>
      <c r="CU99" s="2560" t="s">
        <v>3968</v>
      </c>
      <c r="CV99" s="3"/>
      <c r="CW99" s="10">
        <v>1</v>
      </c>
    </row>
    <row r="100" spans="1:101" ht="21" customHeight="1">
      <c r="A100" s="3"/>
      <c r="B100" s="188" t="str">
        <f t="shared" si="66"/>
        <v>►</v>
      </c>
      <c r="C100" s="2454"/>
      <c r="D100" s="4933" t="s">
        <v>3769</v>
      </c>
      <c r="E100" s="4933"/>
      <c r="F100" s="4933"/>
      <c r="G100" s="4933"/>
      <c r="H100" s="4933"/>
      <c r="I100" s="4933"/>
      <c r="J100" s="4933"/>
      <c r="K100" s="4933"/>
      <c r="L100" s="4933"/>
      <c r="M100" s="4933"/>
      <c r="N100" s="4933"/>
      <c r="O100" s="4933"/>
      <c r="P100" s="4933"/>
      <c r="Q100" s="4933"/>
      <c r="R100" s="4933"/>
      <c r="S100" s="4933"/>
      <c r="T100" s="4933"/>
      <c r="U100" s="4933"/>
      <c r="V100" s="4933"/>
      <c r="W100" s="4933"/>
      <c r="X100" s="4933"/>
      <c r="Y100" s="4933"/>
      <c r="Z100" s="4933"/>
      <c r="AA100" s="4933"/>
      <c r="AB100" s="4933"/>
      <c r="AC100" s="2461"/>
      <c r="AD100" s="291" t="str">
        <f>IF(ISBLANK(AE100),"",LARGE(AD68:AD99,1)+1)</f>
        <v/>
      </c>
      <c r="AE100" s="292"/>
      <c r="AF100" s="293"/>
      <c r="AG100" s="293"/>
      <c r="AH100" s="293"/>
      <c r="AI100" s="293"/>
      <c r="AJ100" s="293"/>
      <c r="AK100" s="293"/>
      <c r="AL100" s="293"/>
      <c r="AM100" s="293"/>
      <c r="AO100" s="291" t="str">
        <f>IF(ISBLANK(AP100),"",LARGE(AO68:AO99,1)+1)</f>
        <v/>
      </c>
      <c r="AP100" s="292"/>
      <c r="AQ100" s="293"/>
      <c r="AR100" s="293"/>
      <c r="AS100" s="293"/>
      <c r="AT100" s="293"/>
      <c r="AU100" s="293"/>
      <c r="AV100" s="293"/>
      <c r="AW100" s="293"/>
      <c r="AX100" s="293"/>
      <c r="AY100" s="293"/>
      <c r="AZ100" s="293"/>
      <c r="BA100" s="291" t="str">
        <f>IF(ISBLANK(BB100),"",LARGE(BA68:BA99,1)+1)</f>
        <v/>
      </c>
      <c r="BB100" s="292"/>
      <c r="BC100" s="293"/>
      <c r="BD100" s="293"/>
      <c r="BE100" s="293"/>
      <c r="BF100" s="293"/>
      <c r="BG100" s="293"/>
      <c r="BH100" s="293"/>
      <c r="BI100" s="293"/>
      <c r="BJ100" s="293"/>
      <c r="BK100" s="2421"/>
      <c r="BL100" s="2293"/>
      <c r="BM100" s="188" t="str">
        <f t="shared" si="69"/>
        <v>►</v>
      </c>
      <c r="BN100" s="5"/>
      <c r="BO100" s="3"/>
      <c r="BP100" s="176" cm="1">
        <f t="array" ref="BP100">SUMPRODUCT(LEN(BQ100:BW100))</f>
        <v>0</v>
      </c>
      <c r="BQ100" s="177"/>
      <c r="BR100" s="178"/>
      <c r="BS100" s="178"/>
      <c r="BT100" s="178"/>
      <c r="BU100" s="178"/>
      <c r="BV100" s="178"/>
      <c r="BW100" s="179"/>
      <c r="BX100" s="2293"/>
      <c r="BZ100" s="2972"/>
      <c r="CA100" s="2972"/>
      <c r="CB100" s="2969"/>
      <c r="CC100" s="2972"/>
      <c r="CD100" s="2946" t="str">
        <f t="shared" si="74"/>
        <v/>
      </c>
      <c r="CE100" s="2950" t="str">
        <f t="shared" si="75"/>
        <v/>
      </c>
      <c r="CF100" s="2951" t="str">
        <f>IF(LEN(TRIM(CK100))&gt;0,MAX(CF29:CF99)+1,"")</f>
        <v/>
      </c>
      <c r="CG100" s="2906" t="str">
        <f>IFERROR(INDEX(CK30:CK299,MATCH(ROW()-ROW(CK30)+1,CF30:CF299,0)),"")</f>
        <v/>
      </c>
      <c r="CH100" s="2973"/>
      <c r="CI100" s="2972"/>
      <c r="CJ100" s="2963"/>
      <c r="CK100" s="2961" t="str">
        <f>IF(OR(CL99="",CJ98=""),"",IF(LEN(CL99)&lt;=CJ98,CL99,IFERROR(LEFT(CL99,FIND("♦",SUBSTITUTE(LEFT(CL99,CJ98+1)," ","♦",LEN(LEFT(CL99,CJ98+1))-LEN(SUBSTITUTE(LEFT(CL99,CJ98+1)," ",""))))),LEFT(CL99,IFERROR(FIND(" ",CL99)-1,LEN(CL99))))))</f>
        <v/>
      </c>
      <c r="CL100" s="2961" t="str">
        <f t="shared" si="76"/>
        <v/>
      </c>
      <c r="CM100" s="2975"/>
      <c r="CN100" s="2968"/>
      <c r="CO100" s="2969"/>
      <c r="CP100" s="2293"/>
      <c r="CQ100" s="2561"/>
      <c r="CR100" s="2558"/>
      <c r="CS100" s="2559" t="str" cm="1">
        <f t="array" ref="CS100">IF(TRIM(CQ100)="","&lt; VIDE",IF(SUMPRODUCT((UPPER(TRIM($BA$92:CQ100))=UPPER(TRIM(CQ100)))*1)&gt;1,"◄ Doublon","Unique"))</f>
        <v>&lt; VIDE</v>
      </c>
      <c r="CT100" s="192" t="s">
        <v>3677</v>
      </c>
      <c r="CU100" s="2560" t="s">
        <v>3966</v>
      </c>
      <c r="CV100" s="3"/>
      <c r="CW100" s="10">
        <v>1</v>
      </c>
    </row>
    <row r="101" spans="1:101" ht="21" customHeight="1">
      <c r="A101" s="3"/>
      <c r="B101" s="188" t="str">
        <f t="shared" si="66"/>
        <v>►</v>
      </c>
      <c r="C101" s="2454"/>
      <c r="D101" s="4933"/>
      <c r="E101" s="4933"/>
      <c r="F101" s="4933"/>
      <c r="G101" s="4933"/>
      <c r="H101" s="4933"/>
      <c r="I101" s="4933"/>
      <c r="J101" s="4933"/>
      <c r="K101" s="4933"/>
      <c r="L101" s="4933"/>
      <c r="M101" s="4933"/>
      <c r="N101" s="4933"/>
      <c r="O101" s="4933"/>
      <c r="P101" s="4933"/>
      <c r="Q101" s="4933"/>
      <c r="R101" s="4933"/>
      <c r="S101" s="4933"/>
      <c r="T101" s="4933"/>
      <c r="U101" s="4933"/>
      <c r="V101" s="4933"/>
      <c r="W101" s="4933"/>
      <c r="X101" s="4933"/>
      <c r="Y101" s="4933"/>
      <c r="Z101" s="4933"/>
      <c r="AA101" s="4933"/>
      <c r="AB101" s="4933"/>
      <c r="AC101" s="2461"/>
      <c r="AD101" s="291" t="str">
        <f>IF(ISBLANK(AE101),"",LARGE(AD68:AD100,1)+1)</f>
        <v/>
      </c>
      <c r="AE101" s="292"/>
      <c r="AF101" s="293"/>
      <c r="AG101" s="293"/>
      <c r="AH101" s="293"/>
      <c r="AI101" s="293"/>
      <c r="AJ101" s="293"/>
      <c r="AK101" s="293"/>
      <c r="AL101" s="293"/>
      <c r="AM101" s="293"/>
      <c r="AO101" s="291" t="str">
        <f>IF(ISBLANK(AP101),"",LARGE(AO68:AO100,1)+1)</f>
        <v/>
      </c>
      <c r="AP101" s="292"/>
      <c r="AQ101" s="293"/>
      <c r="AR101" s="293"/>
      <c r="AS101" s="293"/>
      <c r="AT101" s="293"/>
      <c r="AU101" s="293"/>
      <c r="AV101" s="293"/>
      <c r="AW101" s="293"/>
      <c r="AX101" s="293"/>
      <c r="AY101" s="293"/>
      <c r="AZ101" s="293"/>
      <c r="BA101" s="291" t="str">
        <f>IF(ISBLANK(BB101),"",LARGE(BA68:BA100,1)+1)</f>
        <v/>
      </c>
      <c r="BB101" s="292"/>
      <c r="BC101" s="293"/>
      <c r="BD101" s="293"/>
      <c r="BE101" s="293"/>
      <c r="BF101" s="293"/>
      <c r="BG101" s="293"/>
      <c r="BH101" s="293"/>
      <c r="BI101" s="293"/>
      <c r="BJ101" s="293"/>
      <c r="BK101" s="2421"/>
      <c r="BL101" s="2293"/>
      <c r="BM101" s="188" t="str">
        <f t="shared" si="69"/>
        <v>►</v>
      </c>
      <c r="BN101" s="5"/>
      <c r="BO101" s="3"/>
      <c r="BP101" s="176" cm="1">
        <f t="array" ref="BP101">SUMPRODUCT(LEN(BQ101:BW101))</f>
        <v>0</v>
      </c>
      <c r="BQ101" s="177"/>
      <c r="BR101" s="178"/>
      <c r="BS101" s="178"/>
      <c r="BT101" s="178"/>
      <c r="BU101" s="178"/>
      <c r="BV101" s="178"/>
      <c r="BW101" s="179"/>
      <c r="BX101" s="2293"/>
      <c r="BZ101" s="2972"/>
      <c r="CA101" s="2972"/>
      <c r="CB101" s="2969"/>
      <c r="CC101" s="2972"/>
      <c r="CD101" s="2946" t="str">
        <f t="shared" si="74"/>
        <v/>
      </c>
      <c r="CE101" s="2950" t="str">
        <f t="shared" si="75"/>
        <v/>
      </c>
      <c r="CF101" s="2951" t="str">
        <f>IF(LEN(TRIM(CK101))&gt;0,MAX(CF29:CF100)+1,"")</f>
        <v/>
      </c>
      <c r="CG101" s="2906" t="str">
        <f>IFERROR(INDEX(CK30:CK299,MATCH(ROW()-ROW(CK30)+1,CF30:CF299,0)),"")</f>
        <v/>
      </c>
      <c r="CH101" s="2973"/>
      <c r="CI101" s="2972"/>
      <c r="CJ101" s="2964"/>
      <c r="CK101" s="2961" t="str">
        <f>IF(OR(CL100="",CJ98=""),"",IF(LEN(CL100)&lt;=CJ98,CL100,IFERROR(LEFT(CL100,FIND("♦",SUBSTITUTE(LEFT(CL100,CJ98+1)," ","♦",LEN(LEFT(CL100,CJ98+1))-LEN(SUBSTITUTE(LEFT(CL100,CJ98+1)," ",""))))),LEFT(CL100,IFERROR(FIND(" ",CL100)-1,LEN(CL100))))))</f>
        <v/>
      </c>
      <c r="CL101" s="2961" t="str">
        <f t="shared" si="76"/>
        <v/>
      </c>
      <c r="CM101" s="2975"/>
      <c r="CN101" s="2968"/>
      <c r="CO101" s="2969"/>
      <c r="CP101" s="2293"/>
      <c r="CQ101" s="2561" t="s">
        <v>3976</v>
      </c>
      <c r="CR101" s="2558">
        <v>45</v>
      </c>
      <c r="CS101" s="2559" t="str" cm="1">
        <f t="array" ref="CS101">IF(TRIM(CQ101)="","&lt; VIDE",IF(SUMPRODUCT((UPPER(TRIM($BA$92:CQ101))=UPPER(TRIM(CQ101)))*1)&gt;1,"◄ Doublon","Unique"))</f>
        <v>Unique</v>
      </c>
      <c r="CT101" s="192" t="s">
        <v>3678</v>
      </c>
      <c r="CU101" s="2560" t="s">
        <v>3977</v>
      </c>
      <c r="CV101" s="3"/>
      <c r="CW101" s="10">
        <v>1</v>
      </c>
    </row>
    <row r="102" spans="1:101" ht="21" customHeight="1">
      <c r="A102" s="3"/>
      <c r="B102" s="188" t="str">
        <f t="shared" si="66"/>
        <v>►</v>
      </c>
      <c r="C102" s="2454"/>
      <c r="D102" s="2588" t="s">
        <v>3771</v>
      </c>
      <c r="E102" s="2461"/>
      <c r="F102" s="2461"/>
      <c r="G102" s="2461"/>
      <c r="H102" s="2461"/>
      <c r="I102" s="2461"/>
      <c r="J102" s="2461"/>
      <c r="K102" s="2461"/>
      <c r="L102" s="2461"/>
      <c r="M102" s="2461"/>
      <c r="N102" s="2461"/>
      <c r="O102" s="2461"/>
      <c r="P102" s="2461"/>
      <c r="Q102" s="2461"/>
      <c r="R102" s="2461"/>
      <c r="S102" s="2461"/>
      <c r="T102" s="2461"/>
      <c r="U102" s="2461"/>
      <c r="V102" s="2461"/>
      <c r="W102" s="2461"/>
      <c r="X102" s="2461"/>
      <c r="Y102" s="2461"/>
      <c r="Z102" s="2461"/>
      <c r="AA102" s="2461"/>
      <c r="AB102" s="2461"/>
      <c r="AC102" s="2461"/>
      <c r="AD102" s="291" t="str">
        <f>IF(ISBLANK(AE102),"",LARGE(AD68:AD101,1)+1)</f>
        <v/>
      </c>
      <c r="AE102" s="292"/>
      <c r="AF102" s="293"/>
      <c r="AG102" s="293"/>
      <c r="AH102" s="293"/>
      <c r="AI102" s="293"/>
      <c r="AJ102" s="293"/>
      <c r="AK102" s="293"/>
      <c r="AL102" s="293"/>
      <c r="AM102" s="293"/>
      <c r="AO102" s="291" t="str">
        <f>IF(ISBLANK(AP102),"",LARGE(AO68:AO101,1)+1)</f>
        <v/>
      </c>
      <c r="AP102" s="292"/>
      <c r="AQ102" s="293"/>
      <c r="AR102" s="293"/>
      <c r="AS102" s="293"/>
      <c r="AT102" s="293"/>
      <c r="AU102" s="293"/>
      <c r="AV102" s="293"/>
      <c r="AW102" s="293"/>
      <c r="AX102" s="293"/>
      <c r="AY102" s="293"/>
      <c r="AZ102" s="293"/>
      <c r="BA102" s="291" t="str">
        <f>IF(ISBLANK(BB102),"",LARGE(BA68:BA101,1)+1)</f>
        <v/>
      </c>
      <c r="BB102" s="292"/>
      <c r="BC102" s="293"/>
      <c r="BD102" s="293"/>
      <c r="BE102" s="293"/>
      <c r="BF102" s="293"/>
      <c r="BG102" s="293"/>
      <c r="BH102" s="293"/>
      <c r="BI102" s="293"/>
      <c r="BJ102" s="293"/>
      <c r="BK102" s="2421"/>
      <c r="BL102" s="2293"/>
      <c r="BM102" s="188" t="str">
        <f t="shared" si="69"/>
        <v>►</v>
      </c>
      <c r="BN102" s="5"/>
      <c r="BO102" s="3"/>
      <c r="BP102" s="176" cm="1">
        <f t="array" ref="BP102">SUMPRODUCT(LEN(BQ102:BW102))</f>
        <v>0</v>
      </c>
      <c r="BQ102" s="177"/>
      <c r="BR102" s="178"/>
      <c r="BS102" s="178"/>
      <c r="BT102" s="178"/>
      <c r="BU102" s="178"/>
      <c r="BV102" s="178"/>
      <c r="BW102" s="179"/>
      <c r="BX102" s="2293"/>
      <c r="BZ102" s="2972"/>
      <c r="CA102" s="2972"/>
      <c r="CB102" s="2969"/>
      <c r="CC102" s="2972"/>
      <c r="CD102" s="2946" t="str">
        <f t="shared" si="74"/>
        <v/>
      </c>
      <c r="CE102" s="2950" t="str">
        <f t="shared" si="75"/>
        <v/>
      </c>
      <c r="CF102" s="2951">
        <f>IF(LEN(TRIM(CK102))&gt;0,MAX(CF29:CF101)+1,"")</f>
        <v>18</v>
      </c>
      <c r="CG102" s="2906" t="str">
        <f>IFERROR(INDEX(CK30:CK299,MATCH(ROW()-ROW(CK30)+1,CF30:CF299,0)),"")</f>
        <v/>
      </c>
      <c r="CH102" s="2973"/>
      <c r="CI102" s="2972"/>
      <c r="CJ102" s="2370" t="str">
        <f>(SUBSTITUTE(SUBSTITUTE(CB42,CHAR(13)&amp;CHAR(10)," "),CHAR(10)," "))</f>
        <v>8. Ajoutez les champignons dans la cocotte environ 30 minutes avant la fin de la cuisson.</v>
      </c>
      <c r="CK102" s="2907" t="str">
        <f>IF(OR(CJ103="",CJ104=""),"",IF(LEN(CJ103)&lt;=CJ104,CJ103,IFERROR(LEFT(CJ103,FIND("♦",SUBSTITUTE(LEFT(CJ103,CJ104+1)," ","♦",LEN(LEFT(CJ103,CJ104+1))-LEN(SUBSTITUTE(LEFT(CJ103,CJ104+1)," ",""))))),LEFT(CJ103,IFERROR(FIND(" ",CJ103)-1,LEN(CJ103))))))</f>
        <v>8 Ajoutez les champignons dans la cocotte environ 30 minutes avant la fin de la cuisson</v>
      </c>
      <c r="CL102" s="2908" t="str">
        <f>IF(CK102="","",TRIM(RIGHT(CJ103,LEN(CJ103)-LEN(CK102))))</f>
        <v/>
      </c>
      <c r="CM102" s="2952" t="str">
        <f>CC42</f>
        <v xml:space="preserve"> ◄ ligne 42</v>
      </c>
      <c r="CN102" s="2968"/>
      <c r="CO102" s="2969"/>
      <c r="CP102" s="2293"/>
      <c r="CQ102" s="2561" t="s">
        <v>3978</v>
      </c>
      <c r="CR102" s="2558">
        <v>51.000000000000007</v>
      </c>
      <c r="CS102" s="2559" t="str" cm="1">
        <f t="array" ref="CS102">IF(TRIM(CQ102)="","&lt; VIDE",IF(SUMPRODUCT((UPPER(TRIM($BA$92:CQ102))=UPPER(TRIM(CQ102)))*1)&gt;1,"◄ Doublon","Unique"))</f>
        <v>Unique</v>
      </c>
      <c r="CT102" s="192" t="s">
        <v>3679</v>
      </c>
      <c r="CU102" s="2560" t="s">
        <v>3970</v>
      </c>
      <c r="CV102" s="3"/>
      <c r="CW102" s="10">
        <v>1</v>
      </c>
    </row>
    <row r="103" spans="1:101" ht="21" customHeight="1">
      <c r="A103" s="3"/>
      <c r="B103" s="188" t="str">
        <f t="shared" si="66"/>
        <v>►</v>
      </c>
      <c r="C103" s="2454"/>
      <c r="D103" s="2589" t="s">
        <v>3772</v>
      </c>
      <c r="E103" s="2454"/>
      <c r="F103" s="2454"/>
      <c r="G103" s="2454"/>
      <c r="H103" s="2454"/>
      <c r="I103" s="2454"/>
      <c r="J103" s="2454"/>
      <c r="K103" s="2454"/>
      <c r="L103" s="2454"/>
      <c r="M103" s="2593" t="s">
        <v>3781</v>
      </c>
      <c r="N103" s="2462"/>
      <c r="O103" s="2462"/>
      <c r="P103" s="2455"/>
      <c r="Q103" s="2461"/>
      <c r="R103" s="2461"/>
      <c r="S103" s="2461"/>
      <c r="T103" s="2461"/>
      <c r="U103" s="2461"/>
      <c r="V103" s="2461"/>
      <c r="W103" s="2461"/>
      <c r="X103" s="2461"/>
      <c r="Y103" s="2461"/>
      <c r="Z103" s="2461"/>
      <c r="AA103" s="2461"/>
      <c r="AB103" s="2461"/>
      <c r="AC103" s="2461"/>
      <c r="AD103" s="291" t="str">
        <f>IF(ISBLANK(AE103),"",LARGE(AD68:AD102,1)+1)</f>
        <v/>
      </c>
      <c r="AE103" s="292"/>
      <c r="AF103" s="293"/>
      <c r="AG103" s="293"/>
      <c r="AH103" s="293"/>
      <c r="AI103" s="293"/>
      <c r="AJ103" s="293"/>
      <c r="AK103" s="293"/>
      <c r="AL103" s="293"/>
      <c r="AM103" s="293"/>
      <c r="AO103" s="291" t="str">
        <f>IF(ISBLANK(AP103),"",LARGE(AO68:AO102,1)+1)</f>
        <v/>
      </c>
      <c r="AP103" s="292"/>
      <c r="AQ103" s="293"/>
      <c r="AR103" s="293"/>
      <c r="AS103" s="293"/>
      <c r="AT103" s="293"/>
      <c r="AU103" s="293"/>
      <c r="AV103" s="293"/>
      <c r="AW103" s="293"/>
      <c r="AX103" s="293"/>
      <c r="AY103" s="293"/>
      <c r="AZ103" s="293"/>
      <c r="BA103" s="291" t="str">
        <f>IF(ISBLANK(BB103),"",LARGE(BA68:BA102,1)+1)</f>
        <v/>
      </c>
      <c r="BB103" s="292"/>
      <c r="BC103" s="293"/>
      <c r="BD103" s="293"/>
      <c r="BE103" s="293"/>
      <c r="BF103" s="293"/>
      <c r="BG103" s="293"/>
      <c r="BH103" s="293"/>
      <c r="BI103" s="293"/>
      <c r="BJ103" s="293"/>
      <c r="BK103" s="2421"/>
      <c r="BL103" s="2293"/>
      <c r="BM103" s="188" t="str">
        <f t="shared" si="69"/>
        <v>►</v>
      </c>
      <c r="BN103" s="5"/>
      <c r="BO103" s="3"/>
      <c r="BP103" s="176" cm="1">
        <f t="array" ref="BP103">SUMPRODUCT(LEN(BQ103:BW103))</f>
        <v>0</v>
      </c>
      <c r="BQ103" s="177"/>
      <c r="BR103" s="178"/>
      <c r="BS103" s="178"/>
      <c r="BT103" s="178"/>
      <c r="BU103" s="178"/>
      <c r="BV103" s="178"/>
      <c r="BW103" s="179"/>
      <c r="BX103" s="2293"/>
      <c r="BZ103" s="2972"/>
      <c r="CA103" s="2972"/>
      <c r="CB103" s="2969"/>
      <c r="CC103" s="2972"/>
      <c r="CD103" s="2946" t="str">
        <f t="shared" si="74"/>
        <v/>
      </c>
      <c r="CE103" s="2950" t="str">
        <f t="shared" si="75"/>
        <v/>
      </c>
      <c r="CF103" s="2951" t="str">
        <f>IF(LEN(TRIM(CK103))&gt;0,MAX(CF29:CF102)+1,"")</f>
        <v/>
      </c>
      <c r="CG103" s="2906" t="str">
        <f>IFERROR(INDEX(CK30:CK299,MATCH(ROW()-ROW(CK30)+1,CF30:CF299,0)),"")</f>
        <v/>
      </c>
      <c r="CH103" s="2973"/>
      <c r="CI103" s="2972"/>
      <c r="CJ103" s="2907" t="str">
        <f>TRIM(SUBSTITUTE(SUBSTITUTE(SUBSTITUTE(SUBSTITUTE(IF(OR(LEFT(CJ102,1)="-",LEFT(CJ102,1)="="),MID(CJ102,2,9999),CJ102),CHAR(160)," "),","," "),";"," "),"."," "))</f>
        <v>8 Ajoutez les champignons dans la cocotte environ 30 minutes avant la fin de la cuisson</v>
      </c>
      <c r="CK103" s="2908" t="str">
        <f>IF(OR(CL102="",CJ104=""),"",IF(LEN(CL102)&lt;=CJ104,CL102,IFERROR(LEFT(CL102,FIND("♦",SUBSTITUTE(LEFT(CL102,CJ104+1)," ","♦",LEN(LEFT(CL102,CJ104+1))-LEN(SUBSTITUTE(LEFT(CL102,CJ104+1)," ",""))))),LEFT(CL102,IFERROR(FIND(" ",CL102)-1,LEN(CL102))))))</f>
        <v/>
      </c>
      <c r="CL103" s="2908" t="str">
        <f>IF(CK103="","",TRIM(RIGHT(CL102,LEN(CL102)-LEN(CK103))))</f>
        <v/>
      </c>
      <c r="CM103" s="2974"/>
      <c r="CN103" s="2968"/>
      <c r="CO103" s="2969"/>
      <c r="CP103" s="2293"/>
      <c r="CQ103" s="2561"/>
      <c r="CR103" s="2558"/>
      <c r="CS103" s="2559" t="str" cm="1">
        <f t="array" ref="CS103">IF(TRIM(CQ103)="","&lt; VIDE",IF(SUMPRODUCT((UPPER(TRIM($BA$92:CQ103))=UPPER(TRIM(CQ103)))*1)&gt;1,"◄ Doublon","Unique"))</f>
        <v>&lt; VIDE</v>
      </c>
      <c r="CT103" s="192" t="s">
        <v>3680</v>
      </c>
      <c r="CU103" s="2560" t="s">
        <v>3979</v>
      </c>
      <c r="CV103" s="3"/>
      <c r="CW103" s="10">
        <v>1</v>
      </c>
    </row>
    <row r="104" spans="1:101" ht="21" customHeight="1">
      <c r="A104" s="3"/>
      <c r="B104" s="188" t="str">
        <f>IF(COUNTA(AE104:AG104,AP104:AQ104)&gt;0, "A", "►")</f>
        <v>►</v>
      </c>
      <c r="C104" s="2454"/>
      <c r="D104" s="2592" t="s">
        <v>3773</v>
      </c>
      <c r="E104" s="2454"/>
      <c r="F104" s="2454"/>
      <c r="G104" s="2454"/>
      <c r="H104" s="2454"/>
      <c r="I104" s="2454"/>
      <c r="J104" s="2454"/>
      <c r="K104" s="2454"/>
      <c r="L104" s="2454"/>
      <c r="M104" s="2594" t="s">
        <v>3782</v>
      </c>
      <c r="N104" s="2462"/>
      <c r="O104" s="2462"/>
      <c r="P104" s="2455"/>
      <c r="Q104" s="2461"/>
      <c r="R104" s="2461"/>
      <c r="S104" s="2461"/>
      <c r="T104" s="2461"/>
      <c r="U104" s="2461"/>
      <c r="V104" s="2461"/>
      <c r="W104" s="2461"/>
      <c r="X104" s="2461"/>
      <c r="Y104" s="2461"/>
      <c r="Z104" s="2461"/>
      <c r="AA104" s="2461"/>
      <c r="AB104" s="2461"/>
      <c r="AC104" s="2461"/>
      <c r="AD104" s="291" t="str">
        <f>IF(ISBLANK(AE104),"",LARGE(AD68:AD103,1)+1)</f>
        <v/>
      </c>
      <c r="AE104" s="292"/>
      <c r="AF104" s="293"/>
      <c r="AG104" s="293"/>
      <c r="AH104" s="293"/>
      <c r="AI104" s="293"/>
      <c r="AJ104" s="293"/>
      <c r="AK104" s="293"/>
      <c r="AL104" s="293"/>
      <c r="AM104" s="293"/>
      <c r="AO104" s="291" t="str">
        <f>IF(ISBLANK(AP104),"",LARGE(AO68:AO103,1)+1)</f>
        <v/>
      </c>
      <c r="AP104" s="292"/>
      <c r="AQ104" s="293"/>
      <c r="AR104" s="293"/>
      <c r="AS104" s="293"/>
      <c r="AT104" s="293"/>
      <c r="AU104" s="293"/>
      <c r="AV104" s="293"/>
      <c r="AW104" s="293"/>
      <c r="AX104" s="293"/>
      <c r="AY104" s="293"/>
      <c r="AZ104" s="293"/>
      <c r="BA104" s="291" t="str">
        <f>IF(ISBLANK(BB104),"",LARGE(BA68:BA103,1)+1)</f>
        <v/>
      </c>
      <c r="BB104" s="292"/>
      <c r="BC104" s="293"/>
      <c r="BD104" s="293"/>
      <c r="BE104" s="293"/>
      <c r="BF104" s="293"/>
      <c r="BG104" s="293"/>
      <c r="BH104" s="293"/>
      <c r="BI104" s="293"/>
      <c r="BJ104" s="293"/>
      <c r="BK104" s="2421"/>
      <c r="BL104" s="2293"/>
      <c r="BM104" s="188" t="str">
        <f t="shared" si="69"/>
        <v>►</v>
      </c>
      <c r="BN104" s="5"/>
      <c r="BO104" s="3"/>
      <c r="BP104" s="176" cm="1">
        <f t="array" ref="BP104">SUMPRODUCT(LEN(BQ104:BW104))</f>
        <v>0</v>
      </c>
      <c r="BQ104" s="177"/>
      <c r="BR104" s="178"/>
      <c r="BS104" s="178"/>
      <c r="BT104" s="178"/>
      <c r="BU104" s="178"/>
      <c r="BV104" s="178"/>
      <c r="BW104" s="179"/>
      <c r="BX104" s="2293"/>
      <c r="BZ104" s="2972"/>
      <c r="CA104" s="2972"/>
      <c r="CB104" s="2969"/>
      <c r="CC104" s="2972"/>
      <c r="CD104" s="2946" t="str">
        <f t="shared" si="74"/>
        <v/>
      </c>
      <c r="CE104" s="2950" t="str">
        <f t="shared" si="75"/>
        <v/>
      </c>
      <c r="CF104" s="2951" t="str">
        <f>IF(LEN(TRIM(CK104))&gt;0,MAX(CF29:CF103)+1,"")</f>
        <v/>
      </c>
      <c r="CG104" s="2906" t="str">
        <f>IFERROR(INDEX(CK30:CK299,MATCH(ROW()-ROW(CK30)+1,CF30:CF299,0)),"")</f>
        <v/>
      </c>
      <c r="CH104" s="2973"/>
      <c r="CI104" s="2972"/>
      <c r="CJ104" s="2909">
        <f>CG17</f>
        <v>100</v>
      </c>
      <c r="CK104" s="2908" t="str">
        <f>IF(OR(CL103="",CJ104=""),"",IF(LEN(CL103)&lt;=CJ104,CL103,IFERROR(LEFT(CL103,FIND("♦",SUBSTITUTE(LEFT(CL103,CJ104+1)," ","♦",LEN(LEFT(CL103,CJ104+1))-LEN(SUBSTITUTE(LEFT(CL103,CJ104+1)," ",""))))),LEFT(CL103,IFERROR(FIND(" ",CL103)-1,LEN(CL103))))))</f>
        <v/>
      </c>
      <c r="CL104" s="2908" t="str">
        <f t="shared" ref="CL104:CL107" si="77">IF(CK104="","",TRIM(RIGHT(CL103,LEN(CL103)-LEN(CK104))))</f>
        <v/>
      </c>
      <c r="CM104" s="2974"/>
      <c r="CN104" s="2968"/>
      <c r="CO104" s="2969"/>
      <c r="CP104" s="2293"/>
      <c r="CQ104" s="2562" t="s">
        <v>3975</v>
      </c>
      <c r="CR104" s="2563" t="s">
        <v>3980</v>
      </c>
      <c r="CS104" s="2559" t="str" cm="1">
        <f t="array" ref="CS104">IF(TRIM(CQ104)="","&lt; VIDE",IF(SUMPRODUCT((UPPER(TRIM($BA$92:CQ104))=UPPER(TRIM(CQ104)))*1)&gt;1,"◄ Doublon","Unique"))</f>
        <v>◄ Doublon</v>
      </c>
      <c r="CT104" s="192" t="s">
        <v>3681</v>
      </c>
      <c r="CU104" s="2560" t="s">
        <v>3981</v>
      </c>
      <c r="CV104" s="3"/>
      <c r="CW104" s="10">
        <v>1</v>
      </c>
    </row>
    <row r="105" spans="1:101" ht="21" customHeight="1">
      <c r="A105" s="3"/>
      <c r="B105" s="72" t="s">
        <v>24</v>
      </c>
      <c r="C105" s="483"/>
      <c r="D105" s="2330" t="s">
        <v>3774</v>
      </c>
      <c r="E105" s="483"/>
      <c r="F105" s="483"/>
      <c r="G105" s="483"/>
      <c r="H105" s="483"/>
      <c r="I105" s="483"/>
      <c r="J105" s="483"/>
      <c r="K105" s="483"/>
      <c r="L105" s="483"/>
      <c r="M105" s="2329" t="s">
        <v>3783</v>
      </c>
      <c r="N105" s="484"/>
      <c r="O105" s="484"/>
      <c r="P105" s="485"/>
      <c r="Q105" s="485"/>
      <c r="R105" s="485"/>
      <c r="S105" s="485"/>
      <c r="T105" s="485"/>
      <c r="U105" s="485"/>
      <c r="V105" s="485"/>
      <c r="W105" s="485"/>
      <c r="X105" s="485"/>
      <c r="Y105" s="485"/>
      <c r="Z105" s="485"/>
      <c r="AA105" s="485"/>
      <c r="AB105" s="485"/>
      <c r="AC105" s="485"/>
      <c r="AD105" s="485"/>
      <c r="AE105" s="484"/>
      <c r="AF105" s="484"/>
      <c r="AG105" s="485"/>
      <c r="AH105" s="485"/>
      <c r="AI105" s="485"/>
      <c r="AJ105" s="485"/>
      <c r="AK105" s="485"/>
      <c r="AL105" s="485"/>
      <c r="AM105" s="485"/>
      <c r="AN105" s="485"/>
      <c r="AO105" s="485"/>
      <c r="AP105" s="485"/>
      <c r="AQ105" s="484" t="s">
        <v>3746</v>
      </c>
      <c r="AR105" s="485"/>
      <c r="AS105" s="485"/>
      <c r="AT105" s="485"/>
      <c r="AU105" s="485"/>
      <c r="AV105" s="485"/>
      <c r="AW105" s="485"/>
      <c r="AX105" s="485"/>
      <c r="AY105" s="485"/>
      <c r="AZ105" s="485"/>
      <c r="BA105" s="485"/>
      <c r="BB105" s="485"/>
      <c r="BC105" s="485"/>
      <c r="BD105" s="485"/>
      <c r="BE105" s="485"/>
      <c r="BF105" s="485"/>
      <c r="BG105" s="485"/>
      <c r="BH105" s="485"/>
      <c r="BI105" s="485"/>
      <c r="BJ105" s="485"/>
      <c r="BK105" s="486"/>
      <c r="BL105" s="2293"/>
      <c r="BM105" s="72" t="str">
        <f t="shared" si="69"/>
        <v>A</v>
      </c>
      <c r="BN105" s="5">
        <v>1</v>
      </c>
      <c r="BO105" s="3"/>
      <c r="BP105" s="176" cm="1">
        <f t="array" ref="BP105">SUMPRODUCT(LEN(BQ105:BW105))</f>
        <v>0</v>
      </c>
      <c r="BQ105" s="177"/>
      <c r="BR105" s="178"/>
      <c r="BS105" s="178"/>
      <c r="BT105" s="178"/>
      <c r="BU105" s="178"/>
      <c r="BV105" s="178"/>
      <c r="BW105" s="179"/>
      <c r="BX105" s="2293"/>
      <c r="CB105" s="2969"/>
      <c r="CD105" s="2946" t="str">
        <f t="shared" si="74"/>
        <v/>
      </c>
      <c r="CE105" s="2950" t="str">
        <f t="shared" si="75"/>
        <v/>
      </c>
      <c r="CF105" s="2951" t="str">
        <f>IF(LEN(TRIM(CK105))&gt;0,MAX(CF29:CF104)+1,"")</f>
        <v/>
      </c>
      <c r="CG105" s="2906" t="str">
        <f>IFERROR(INDEX(CK30:CK299,MATCH(ROW()-ROW(CK30)+1,CF30:CF299,0)),"")</f>
        <v/>
      </c>
      <c r="CH105" s="336"/>
      <c r="CJ105" s="2907"/>
      <c r="CK105" s="2908" t="str">
        <f>IF(OR(CL104="",CJ104=""),"",IF(LEN(CL104)&lt;=CJ104,CL104,IFERROR(LEFT(CL104,FIND("♦",SUBSTITUTE(LEFT(CL104,CJ104+1)," ","♦",LEN(LEFT(CL104,CJ104+1))-LEN(SUBSTITUTE(LEFT(CL104,CJ104+1)," ",""))))),LEFT(CL104,IFERROR(FIND(" ",CL104)-1,LEN(CL104))))))</f>
        <v/>
      </c>
      <c r="CL105" s="2908" t="str">
        <f t="shared" si="77"/>
        <v/>
      </c>
      <c r="CM105" s="2974"/>
      <c r="CN105" s="2968"/>
      <c r="CO105" s="2969"/>
      <c r="CP105" s="2293"/>
      <c r="CQ105" s="2557"/>
      <c r="CR105" s="2558"/>
      <c r="CS105" s="2559" t="str" cm="1">
        <f t="array" ref="CS105">IF(TRIM(CQ105)="","&lt; VIDE",IF(SUMPRODUCT((UPPER(TRIM($BA$92:CQ105))=UPPER(TRIM(CQ105)))*1)&gt;1,"◄ Doublon","Unique"))</f>
        <v>&lt; VIDE</v>
      </c>
      <c r="CT105" s="192" t="s">
        <v>3682</v>
      </c>
      <c r="CU105" s="2560" t="s">
        <v>3646</v>
      </c>
      <c r="CV105" s="3"/>
      <c r="CW105" s="10">
        <v>1</v>
      </c>
    </row>
    <row r="106" spans="1:101" ht="21" customHeight="1">
      <c r="A106" s="3"/>
      <c r="B106" s="72" t="s">
        <v>24</v>
      </c>
      <c r="C106" s="499"/>
      <c r="D106" s="2325" t="s">
        <v>3775</v>
      </c>
      <c r="E106" s="499"/>
      <c r="F106" s="499"/>
      <c r="G106" s="499"/>
      <c r="H106" s="499"/>
      <c r="I106" s="499"/>
      <c r="J106" s="499"/>
      <c r="K106" s="499"/>
      <c r="L106" s="499"/>
      <c r="M106" s="2323" t="s">
        <v>3784</v>
      </c>
      <c r="N106" s="499"/>
      <c r="O106" s="499"/>
      <c r="P106" s="499"/>
      <c r="Q106" s="499"/>
      <c r="R106" s="499"/>
      <c r="S106" s="499"/>
      <c r="T106" s="499"/>
      <c r="U106" s="499"/>
      <c r="V106" s="499"/>
      <c r="W106" s="499"/>
      <c r="X106" s="499"/>
      <c r="Y106" s="499"/>
      <c r="Z106" s="499"/>
      <c r="AA106" s="499"/>
      <c r="AB106" s="499"/>
      <c r="AC106" s="499"/>
      <c r="AD106" s="2199"/>
      <c r="AE106" s="2193" t="s">
        <v>126</v>
      </c>
      <c r="AF106" s="2197" t="s">
        <v>3615</v>
      </c>
      <c r="AG106" s="2199" t="s">
        <v>3622</v>
      </c>
      <c r="AH106" s="2195"/>
      <c r="AI106" s="2195"/>
      <c r="AJ106" s="2195"/>
      <c r="AK106" s="2195"/>
      <c r="AL106" s="2195"/>
      <c r="AM106" s="2195"/>
      <c r="AN106" s="2195"/>
      <c r="AO106" s="2195"/>
      <c r="AP106" s="2195"/>
      <c r="AQ106" s="2193" t="s">
        <v>867</v>
      </c>
      <c r="AR106" s="2302" t="s">
        <v>3626</v>
      </c>
      <c r="AS106" s="2195"/>
      <c r="AT106" s="2195"/>
      <c r="AU106" s="2195"/>
      <c r="AV106" s="2195"/>
      <c r="AW106" s="2195"/>
      <c r="AX106" s="2195"/>
      <c r="AY106" s="2195"/>
      <c r="AZ106" s="2195"/>
      <c r="BA106" s="2195"/>
      <c r="BB106" s="2195"/>
      <c r="BC106" s="2195"/>
      <c r="BD106" s="2195"/>
      <c r="BE106" s="2195"/>
      <c r="BF106" s="2195"/>
      <c r="BG106" s="2195"/>
      <c r="BH106" s="2195"/>
      <c r="BI106" s="2195"/>
      <c r="BJ106" s="2195"/>
      <c r="BK106" s="2196"/>
      <c r="BL106" s="2293"/>
      <c r="BM106" s="72" t="str">
        <f t="shared" si="69"/>
        <v>A</v>
      </c>
      <c r="BN106" s="5">
        <v>1</v>
      </c>
      <c r="BO106" s="3"/>
      <c r="BP106" s="176" cm="1">
        <f t="array" ref="BP106">SUMPRODUCT(LEN(BQ106:BW106))</f>
        <v>0</v>
      </c>
      <c r="BQ106" s="177"/>
      <c r="BR106" s="178"/>
      <c r="BS106" s="178"/>
      <c r="BT106" s="178"/>
      <c r="BU106" s="178"/>
      <c r="BV106" s="178"/>
      <c r="BW106" s="179"/>
      <c r="BX106" s="2293"/>
      <c r="CB106" s="2969"/>
      <c r="CD106" s="2946" t="str">
        <f t="shared" si="74"/>
        <v/>
      </c>
      <c r="CE106" s="2950" t="str">
        <f t="shared" si="75"/>
        <v/>
      </c>
      <c r="CF106" s="2951" t="str">
        <f>IF(LEN(TRIM(CK106))&gt;0,MAX(CF29:CF105)+1,"")</f>
        <v/>
      </c>
      <c r="CG106" s="2906" t="str">
        <f>IFERROR(INDEX(CK30:CK299,MATCH(ROW()-ROW(CK30)+1,CF30:CF299,0)),"")</f>
        <v/>
      </c>
      <c r="CH106" s="336"/>
      <c r="CJ106" s="2958"/>
      <c r="CK106" s="2908" t="str">
        <f>IF(OR(CL105="",CJ104=""),"",IF(LEN(CL105)&lt;=CJ104,CL105,IFERROR(LEFT(CL105,FIND("♦",SUBSTITUTE(LEFT(CL105,CJ104+1)," ","♦",LEN(LEFT(CL105,CJ104+1))-LEN(SUBSTITUTE(LEFT(CL105,CJ104+1)," ",""))))),LEFT(CL105,IFERROR(FIND(" ",CL105)-1,LEN(CL105))))))</f>
        <v/>
      </c>
      <c r="CL106" s="2908" t="str">
        <f t="shared" si="77"/>
        <v/>
      </c>
      <c r="CM106" s="2974"/>
      <c r="CN106" s="2968"/>
      <c r="CO106" s="2969"/>
      <c r="CP106" s="2293"/>
      <c r="CQ106" s="2557" t="s">
        <v>3982</v>
      </c>
      <c r="CR106" s="2558"/>
      <c r="CS106" s="2559" t="str" cm="1">
        <f t="array" ref="CS106">IF(TRIM(CQ106)="","&lt; VIDE",IF(SUMPRODUCT((UPPER(TRIM($BA$92:CQ106))=UPPER(TRIM(CQ106)))*1)&gt;1,"◄ Doublon","Unique"))</f>
        <v>Unique</v>
      </c>
      <c r="CT106" s="192" t="s">
        <v>3683</v>
      </c>
      <c r="CU106" s="2560" t="s">
        <v>3983</v>
      </c>
      <c r="CV106" s="3"/>
      <c r="CW106" s="10">
        <v>1</v>
      </c>
    </row>
    <row r="107" spans="1:101" ht="21" customHeight="1">
      <c r="A107" s="3"/>
      <c r="B107" s="72" t="s">
        <v>24</v>
      </c>
      <c r="C107" s="499"/>
      <c r="D107" s="2327" t="s">
        <v>3776</v>
      </c>
      <c r="E107" s="499"/>
      <c r="F107" s="499"/>
      <c r="G107" s="499"/>
      <c r="H107" s="499"/>
      <c r="I107" s="499"/>
      <c r="J107" s="499"/>
      <c r="K107" s="499"/>
      <c r="L107" s="499"/>
      <c r="M107" s="2324" t="s">
        <v>3785</v>
      </c>
      <c r="N107" s="499"/>
      <c r="O107" s="499"/>
      <c r="P107" s="499"/>
      <c r="Q107" s="499"/>
      <c r="R107" s="499"/>
      <c r="S107" s="499"/>
      <c r="T107" s="499"/>
      <c r="U107" s="499"/>
      <c r="V107" s="499"/>
      <c r="W107" s="499"/>
      <c r="X107" s="499"/>
      <c r="Y107" s="499"/>
      <c r="Z107" s="499"/>
      <c r="AA107" s="499"/>
      <c r="AB107" s="499"/>
      <c r="AC107" s="499"/>
      <c r="AD107" s="2199"/>
      <c r="AE107" s="2194" t="s">
        <v>127</v>
      </c>
      <c r="AF107" s="2198" t="s">
        <v>3615</v>
      </c>
      <c r="AG107" s="2199"/>
      <c r="AH107" s="2195"/>
      <c r="AI107" s="2195"/>
      <c r="AJ107" s="2195"/>
      <c r="AK107" s="2195"/>
      <c r="AL107" s="2195"/>
      <c r="AM107" s="2195"/>
      <c r="AN107" s="2195"/>
      <c r="AO107" s="2195"/>
      <c r="AP107" s="2195"/>
      <c r="AQ107" s="2194" t="s">
        <v>867</v>
      </c>
      <c r="AR107" s="2303"/>
      <c r="AS107" s="2195"/>
      <c r="AT107" s="2195"/>
      <c r="AU107" s="2195"/>
      <c r="AV107" s="2195"/>
      <c r="AW107" s="2195"/>
      <c r="AX107" s="2195"/>
      <c r="AY107" s="2195"/>
      <c r="AZ107" s="2195"/>
      <c r="BA107" s="2195"/>
      <c r="BB107" s="2195"/>
      <c r="BC107" s="2195"/>
      <c r="BD107" s="2195"/>
      <c r="BE107" s="2195"/>
      <c r="BF107" s="2195"/>
      <c r="BG107" s="2195"/>
      <c r="BH107" s="2195"/>
      <c r="BI107" s="2195"/>
      <c r="BJ107" s="2195"/>
      <c r="BK107" s="2196"/>
      <c r="BL107" s="2293"/>
      <c r="BM107" s="72" t="str">
        <f t="shared" si="69"/>
        <v>A</v>
      </c>
      <c r="BN107" s="5">
        <v>1</v>
      </c>
      <c r="BO107" s="3"/>
      <c r="BP107" s="176" cm="1">
        <f t="array" ref="BP107">SUMPRODUCT(LEN(BQ107:BW107))</f>
        <v>0</v>
      </c>
      <c r="BQ107" s="177"/>
      <c r="BR107" s="178"/>
      <c r="BS107" s="178"/>
      <c r="BT107" s="178"/>
      <c r="BU107" s="178"/>
      <c r="BV107" s="178"/>
      <c r="BW107" s="179"/>
      <c r="BX107" s="2293"/>
      <c r="CB107" s="2969"/>
      <c r="CD107" s="2946" t="str">
        <f t="shared" si="74"/>
        <v/>
      </c>
      <c r="CE107" s="2950" t="str">
        <f t="shared" si="75"/>
        <v/>
      </c>
      <c r="CF107" s="2951" t="str">
        <f>IF(LEN(TRIM(CK107))&gt;0,MAX(CF29:CF106)+1,"")</f>
        <v/>
      </c>
      <c r="CG107" s="2906" t="str">
        <f>IFERROR(INDEX(CK30:CK299,MATCH(ROW()-ROW(CK30)+1,CF30:CF299,0)),"")</f>
        <v/>
      </c>
      <c r="CH107" s="336"/>
      <c r="CJ107" s="2959"/>
      <c r="CK107" s="2908" t="str">
        <f>IF(OR(CL106="",CJ104=""),"",IF(LEN(CL106)&lt;=CJ104,CL106,IFERROR(LEFT(CL106,FIND("♦",SUBSTITUTE(LEFT(CL106,CJ104+1)," ","♦",LEN(LEFT(CL106,CJ104+1))-LEN(SUBSTITUTE(LEFT(CL106,CJ104+1)," ",""))))),LEFT(CL106,IFERROR(FIND(" ",CL106)-1,LEN(CL106))))))</f>
        <v/>
      </c>
      <c r="CL107" s="2908" t="str">
        <f t="shared" si="77"/>
        <v/>
      </c>
      <c r="CM107" s="2974"/>
      <c r="CN107" s="2968"/>
      <c r="CO107" s="2969"/>
      <c r="CP107" s="2293"/>
      <c r="CQ107" s="2564" t="s">
        <v>3984</v>
      </c>
      <c r="CR107" s="2558"/>
      <c r="CS107" s="2559" t="str" cm="1">
        <f t="array" ref="CS107">IF(TRIM(CQ107)="","&lt; VIDE",IF(SUMPRODUCT((UPPER(TRIM($BA$92:CQ107))=UPPER(TRIM(CQ107)))*1)&gt;1,"◄ Doublon","Unique"))</f>
        <v>Unique</v>
      </c>
      <c r="CT107" s="192" t="s">
        <v>3684</v>
      </c>
      <c r="CU107" s="2560" t="s">
        <v>3985</v>
      </c>
      <c r="CV107" s="3"/>
      <c r="CW107" s="10">
        <v>1</v>
      </c>
    </row>
    <row r="108" spans="1:101" ht="21" customHeight="1">
      <c r="A108" s="3"/>
      <c r="B108" s="72" t="s">
        <v>24</v>
      </c>
      <c r="C108" s="499"/>
      <c r="D108" s="2325" t="s">
        <v>3777</v>
      </c>
      <c r="E108" s="499"/>
      <c r="F108" s="499"/>
      <c r="G108" s="499"/>
      <c r="H108" s="499"/>
      <c r="I108" s="499"/>
      <c r="J108" s="499"/>
      <c r="K108" s="499"/>
      <c r="L108" s="499"/>
      <c r="M108" s="2324" t="s">
        <v>3786</v>
      </c>
      <c r="N108" s="499"/>
      <c r="O108" s="499"/>
      <c r="P108" s="499"/>
      <c r="Q108" s="499"/>
      <c r="R108" s="499"/>
      <c r="S108" s="499"/>
      <c r="T108" s="499"/>
      <c r="U108" s="499"/>
      <c r="V108" s="499"/>
      <c r="W108" s="499"/>
      <c r="X108" s="499"/>
      <c r="Y108" s="499"/>
      <c r="Z108" s="499"/>
      <c r="AA108" s="499"/>
      <c r="AB108" s="499"/>
      <c r="AC108" s="499"/>
      <c r="AD108" s="2199"/>
      <c r="AE108" s="2294" t="s">
        <v>128</v>
      </c>
      <c r="AF108" s="2298" t="s">
        <v>3615</v>
      </c>
      <c r="AG108" s="2199"/>
      <c r="AH108" s="2195"/>
      <c r="AI108" s="2195"/>
      <c r="AJ108" s="2195"/>
      <c r="AK108" s="2195"/>
      <c r="AL108" s="500"/>
      <c r="AM108" s="500"/>
      <c r="AN108" s="500"/>
      <c r="AO108" s="500"/>
      <c r="AP108" s="500"/>
      <c r="AQ108" s="2294" t="s">
        <v>867</v>
      </c>
      <c r="AR108" s="2303"/>
      <c r="AS108" s="500"/>
      <c r="AT108" s="500"/>
      <c r="AU108" s="500"/>
      <c r="AV108" s="500"/>
      <c r="AW108" s="500"/>
      <c r="AX108" s="500"/>
      <c r="AY108" s="500"/>
      <c r="AZ108" s="500"/>
      <c r="BA108" s="500"/>
      <c r="BB108" s="500"/>
      <c r="BC108" s="500"/>
      <c r="BD108" s="500"/>
      <c r="BE108" s="500"/>
      <c r="BF108" s="500"/>
      <c r="BG108" s="500"/>
      <c r="BH108" s="500"/>
      <c r="BI108" s="500"/>
      <c r="BJ108" s="500"/>
      <c r="BK108" s="501"/>
      <c r="BL108" s="2293"/>
      <c r="BM108" s="72" t="str">
        <f t="shared" ref="BM108:BM114" si="78">B108</f>
        <v>A</v>
      </c>
      <c r="BN108" s="5"/>
      <c r="BO108" s="3"/>
      <c r="BP108" s="176" cm="1">
        <f t="array" ref="BP108">SUMPRODUCT(LEN(BQ108:BW108))</f>
        <v>0</v>
      </c>
      <c r="BQ108" s="177"/>
      <c r="BR108" s="178"/>
      <c r="BS108" s="178"/>
      <c r="BT108" s="178"/>
      <c r="BU108" s="178"/>
      <c r="BV108" s="178"/>
      <c r="BW108" s="179"/>
      <c r="BX108" s="2293"/>
      <c r="CB108" s="2969"/>
      <c r="CD108" s="2946" t="str">
        <f t="shared" si="74"/>
        <v/>
      </c>
      <c r="CE108" s="2950" t="str">
        <f t="shared" si="75"/>
        <v/>
      </c>
      <c r="CF108" s="2951">
        <f>IF(LEN(TRIM(CK108))&gt;0,MAX(CF29:CF107)+1,"")</f>
        <v>19</v>
      </c>
      <c r="CG108" s="2906" t="str">
        <f>IFERROR(INDEX(CK30:CK299,MATCH(ROW()-ROW(CK30)+1,CF30:CF299,0)),"")</f>
        <v/>
      </c>
      <c r="CH108" s="336"/>
      <c r="CJ108" s="2370" t="str">
        <f>(SUBSTITUTE(SUBSTITUTE(CB43,CHAR(13)&amp;CHAR(10)," "),CHAR(10)," "))</f>
        <v>9. Servez le bœuf bourguignon bien chaud accompagné de pommes de terre, de pâtes ou de riz.</v>
      </c>
      <c r="CK108" s="2960" t="str">
        <f>IF(OR(CJ109="",CJ110=""),"",IF(LEN(CJ109)&lt;=CJ110,CJ109,IFERROR(LEFT(CJ109,FIND("♦",SUBSTITUTE(LEFT(CJ109,CJ110+1)," ","♦",LEN(LEFT(CJ109,CJ110+1))-LEN(SUBSTITUTE(LEFT(CJ109,CJ110+1)," ",""))))),LEFT(CJ109,IFERROR(FIND(" ",CJ109)-1,LEN(CJ109))))))</f>
        <v>9 Servez le bœuf bourguignon bien chaud accompagné de pommes de terre de pâtes ou de riz</v>
      </c>
      <c r="CL108" s="2961" t="str">
        <f>IF(CK108="","",TRIM(RIGHT(CJ109,LEN(CJ109)-LEN(CK108))))</f>
        <v/>
      </c>
      <c r="CM108" s="2952" t="str">
        <f>CC43</f>
        <v xml:space="preserve"> ◄ ligne 43</v>
      </c>
      <c r="CN108" s="2968"/>
      <c r="CO108" s="2969"/>
      <c r="CP108" s="2293"/>
      <c r="CQ108" s="2561" t="s">
        <v>3986</v>
      </c>
      <c r="CR108" s="2558"/>
      <c r="CS108" s="2559" t="str" cm="1">
        <f t="array" ref="CS108">IF(TRIM(CQ108)="","&lt; VIDE",IF(SUMPRODUCT((UPPER(TRIM($BA$92:CQ108))=UPPER(TRIM(CQ108)))*1)&gt;1,"◄ Doublon","Unique"))</f>
        <v>Unique</v>
      </c>
      <c r="CT108" s="192" t="s">
        <v>3685</v>
      </c>
      <c r="CU108" s="2560" t="s">
        <v>3987</v>
      </c>
      <c r="CV108" s="3"/>
      <c r="CW108" s="10">
        <v>1</v>
      </c>
    </row>
    <row r="109" spans="1:101" ht="21" customHeight="1">
      <c r="A109" s="3"/>
      <c r="B109" s="72" t="s">
        <v>24</v>
      </c>
      <c r="C109" s="499"/>
      <c r="D109" s="2327" t="s">
        <v>3778</v>
      </c>
      <c r="E109" s="499"/>
      <c r="F109" s="499"/>
      <c r="G109" s="499"/>
      <c r="H109" s="499"/>
      <c r="I109" s="499"/>
      <c r="J109" s="499"/>
      <c r="K109" s="499"/>
      <c r="L109" s="499"/>
      <c r="M109" s="2324" t="s">
        <v>3787</v>
      </c>
      <c r="N109" s="499"/>
      <c r="O109" s="499"/>
      <c r="P109" s="499"/>
      <c r="Q109" s="499"/>
      <c r="R109" s="499"/>
      <c r="S109" s="499"/>
      <c r="T109" s="499"/>
      <c r="U109" s="499"/>
      <c r="V109" s="499"/>
      <c r="W109" s="499"/>
      <c r="X109" s="499"/>
      <c r="Y109" s="499"/>
      <c r="Z109" s="499"/>
      <c r="AA109" s="499"/>
      <c r="AB109" s="499"/>
      <c r="AC109" s="499"/>
      <c r="AD109" s="2199"/>
      <c r="AE109" s="2295" t="s">
        <v>3604</v>
      </c>
      <c r="AF109" s="2299" t="s">
        <v>3615</v>
      </c>
      <c r="AG109" s="2199"/>
      <c r="AH109" s="2195"/>
      <c r="AI109" s="2195"/>
      <c r="AJ109" s="2195"/>
      <c r="AK109" s="2195"/>
      <c r="AL109" s="500"/>
      <c r="AM109" s="500"/>
      <c r="AN109" s="500"/>
      <c r="AO109" s="500"/>
      <c r="AP109" s="500"/>
      <c r="AQ109" s="2295" t="s">
        <v>867</v>
      </c>
      <c r="AR109" s="2303"/>
      <c r="AS109" s="500"/>
      <c r="AT109" s="500"/>
      <c r="AU109" s="500"/>
      <c r="AV109" s="500"/>
      <c r="AW109" s="500"/>
      <c r="AX109" s="500"/>
      <c r="AY109" s="500"/>
      <c r="AZ109" s="500"/>
      <c r="BA109" s="500"/>
      <c r="BB109" s="500"/>
      <c r="BC109" s="500"/>
      <c r="BD109" s="500"/>
      <c r="BE109" s="500"/>
      <c r="BF109" s="500"/>
      <c r="BG109" s="500"/>
      <c r="BH109" s="500"/>
      <c r="BI109" s="500"/>
      <c r="BJ109" s="500"/>
      <c r="BK109" s="501"/>
      <c r="BL109" s="2293"/>
      <c r="BM109" s="72" t="str">
        <f t="shared" si="78"/>
        <v>A</v>
      </c>
      <c r="BN109" s="5"/>
      <c r="BO109" s="3"/>
      <c r="BP109" s="176" cm="1">
        <f t="array" ref="BP109">SUMPRODUCT(LEN(BQ109:BW109))</f>
        <v>0</v>
      </c>
      <c r="BQ109" s="177"/>
      <c r="BR109" s="178"/>
      <c r="BS109" s="178"/>
      <c r="BT109" s="178"/>
      <c r="BU109" s="178"/>
      <c r="BV109" s="178"/>
      <c r="BW109" s="179"/>
      <c r="BX109" s="3"/>
      <c r="CB109" s="2969"/>
      <c r="CD109" s="2946" t="str">
        <f t="shared" si="74"/>
        <v/>
      </c>
      <c r="CE109" s="2950" t="str">
        <f t="shared" si="75"/>
        <v/>
      </c>
      <c r="CF109" s="2951" t="str">
        <f>IF(LEN(TRIM(CK109))&gt;0,MAX(CF29:CF108)+1,"")</f>
        <v/>
      </c>
      <c r="CG109" s="2906" t="str">
        <f>IFERROR(INDEX(CK30:CK299,MATCH(ROW()-ROW(CK30)+1,CF30:CF299,0)),"")</f>
        <v/>
      </c>
      <c r="CH109" s="336"/>
      <c r="CJ109" s="2960" t="str">
        <f>TRIM(SUBSTITUTE(SUBSTITUTE(SUBSTITUTE(SUBSTITUTE(IF(OR(LEFT(CJ108,1)="-",LEFT(CJ108,1)="="),MID(CJ108,2,9999),CJ108),CHAR(160)," "),","," "),";"," "),"."," "))</f>
        <v>9 Servez le bœuf bourguignon bien chaud accompagné de pommes de terre de pâtes ou de riz</v>
      </c>
      <c r="CK109" s="2961" t="str">
        <f>IF(OR(CL108="",CJ110=""),"",IF(LEN(CL108)&lt;=CJ110,CL108,IFERROR(LEFT(CL108,FIND("♦",SUBSTITUTE(LEFT(CL108,CJ110+1)," ","♦",LEN(LEFT(CL108,CJ110+1))-LEN(SUBSTITUTE(LEFT(CL108,CJ110+1)," ",""))))),LEFT(CL108,IFERROR(FIND(" ",CL108)-1,LEN(CL108))))))</f>
        <v/>
      </c>
      <c r="CL109" s="2961" t="str">
        <f>IF(CK109="","",TRIM(RIGHT(CL108,LEN(CL108)-LEN(CK109))))</f>
        <v/>
      </c>
      <c r="CM109" s="2975"/>
      <c r="CN109" s="2968"/>
      <c r="CO109" s="2969"/>
      <c r="CP109" s="3"/>
      <c r="CQ109" s="2561" t="s">
        <v>3644</v>
      </c>
      <c r="CR109" s="2558"/>
      <c r="CS109" s="2559" t="str" cm="1">
        <f t="array" ref="CS109">IF(TRIM(CQ109)="","&lt; VIDE",IF(SUMPRODUCT((UPPER(TRIM($BA$92:CQ109))=UPPER(TRIM(CQ109)))*1)&gt;1,"◄ Doublon","Unique"))</f>
        <v>Unique</v>
      </c>
      <c r="CT109" s="192" t="s">
        <v>3686</v>
      </c>
      <c r="CU109" s="2560" t="s">
        <v>3988</v>
      </c>
      <c r="CV109" s="3"/>
      <c r="CW109" s="10">
        <v>1</v>
      </c>
    </row>
    <row r="110" spans="1:101" ht="21" customHeight="1">
      <c r="A110" s="3"/>
      <c r="B110" s="72" t="s">
        <v>24</v>
      </c>
      <c r="C110" s="499"/>
      <c r="D110" s="2327" t="s">
        <v>3779</v>
      </c>
      <c r="E110" s="499"/>
      <c r="F110" s="499"/>
      <c r="G110" s="499"/>
      <c r="H110" s="499"/>
      <c r="I110" s="499"/>
      <c r="J110" s="499"/>
      <c r="K110" s="499"/>
      <c r="L110" s="499"/>
      <c r="M110" s="2325" t="s">
        <v>3788</v>
      </c>
      <c r="N110" s="499"/>
      <c r="O110" s="499"/>
      <c r="P110" s="499"/>
      <c r="Q110" s="499"/>
      <c r="R110" s="499"/>
      <c r="S110" s="499"/>
      <c r="T110" s="499"/>
      <c r="U110" s="499"/>
      <c r="V110" s="499"/>
      <c r="W110" s="499"/>
      <c r="X110" s="499"/>
      <c r="Y110" s="499"/>
      <c r="Z110" s="499"/>
      <c r="AA110" s="499"/>
      <c r="AB110" s="499"/>
      <c r="AC110" s="499"/>
      <c r="AD110" s="2199"/>
      <c r="AE110" s="2296" t="s">
        <v>3605</v>
      </c>
      <c r="AF110" s="2300" t="s">
        <v>3615</v>
      </c>
      <c r="AG110" s="2199"/>
      <c r="AH110" s="2195"/>
      <c r="AI110" s="2195"/>
      <c r="AJ110" s="2195"/>
      <c r="AK110" s="2195"/>
      <c r="AL110" s="500"/>
      <c r="AM110" s="500"/>
      <c r="AN110" s="500"/>
      <c r="AO110" s="500"/>
      <c r="AP110" s="500"/>
      <c r="AQ110" s="2296" t="s">
        <v>867</v>
      </c>
      <c r="AR110" s="2303"/>
      <c r="AS110" s="500"/>
      <c r="AT110" s="500"/>
      <c r="AU110" s="500"/>
      <c r="AV110" s="500"/>
      <c r="AW110" s="500"/>
      <c r="AX110" s="500"/>
      <c r="AY110" s="500"/>
      <c r="AZ110" s="500"/>
      <c r="BA110" s="500"/>
      <c r="BB110" s="500"/>
      <c r="BC110" s="500"/>
      <c r="BD110" s="500"/>
      <c r="BE110" s="500"/>
      <c r="BF110" s="500"/>
      <c r="BG110" s="500"/>
      <c r="BH110" s="500"/>
      <c r="BI110" s="500"/>
      <c r="BJ110" s="500"/>
      <c r="BK110" s="501"/>
      <c r="BL110" s="2293"/>
      <c r="BM110" s="72" t="str">
        <f t="shared" si="78"/>
        <v>A</v>
      </c>
      <c r="BN110" s="5"/>
      <c r="BO110" s="3"/>
      <c r="BP110" s="176" cm="1">
        <f t="array" ref="BP110">SUMPRODUCT(LEN(BQ110:BW110))</f>
        <v>0</v>
      </c>
      <c r="BQ110" s="177"/>
      <c r="BR110" s="178"/>
      <c r="BS110" s="178"/>
      <c r="BT110" s="178"/>
      <c r="BU110" s="178"/>
      <c r="BV110" s="178"/>
      <c r="BW110" s="179"/>
      <c r="BX110" s="3"/>
      <c r="CB110" s="2969"/>
      <c r="CD110" s="2946" t="str">
        <f t="shared" si="74"/>
        <v/>
      </c>
      <c r="CE110" s="2950" t="str">
        <f t="shared" si="75"/>
        <v/>
      </c>
      <c r="CF110" s="2951" t="str">
        <f>IF(LEN(TRIM(CK110))&gt;0,MAX(CF29:CF109)+1,"")</f>
        <v/>
      </c>
      <c r="CG110" s="2906" t="str">
        <f>IFERROR(INDEX(CK30:CK299,MATCH(ROW()-ROW(CK30)+1,CF30:CF299,0)),"")</f>
        <v/>
      </c>
      <c r="CH110" s="336"/>
      <c r="CJ110" s="2909">
        <f>CG17</f>
        <v>100</v>
      </c>
      <c r="CK110" s="2961" t="str">
        <f>IF(OR(CL109="",CJ110=""),"",IF(LEN(CL109)&lt;=CJ110,CL109,IFERROR(LEFT(CL109,FIND("♦",SUBSTITUTE(LEFT(CL109,CJ110+1)," ","♦",LEN(LEFT(CL109,CJ110+1))-LEN(SUBSTITUTE(LEFT(CL109,CJ110+1)," ",""))))),LEFT(CL109,IFERROR(FIND(" ",CL109)-1,LEN(CL109))))))</f>
        <v/>
      </c>
      <c r="CL110" s="2961" t="str">
        <f t="shared" ref="CL110:CL113" si="79">IF(CK110="","",TRIM(RIGHT(CL109,LEN(CL109)-LEN(CK110))))</f>
        <v/>
      </c>
      <c r="CM110" s="2975"/>
      <c r="CN110" s="2968"/>
      <c r="CO110" s="2969"/>
      <c r="CP110" s="3"/>
      <c r="CQ110" s="2561" t="s">
        <v>3989</v>
      </c>
      <c r="CR110" s="2558"/>
      <c r="CS110" s="2559" t="str" cm="1">
        <f t="array" ref="CS110">IF(TRIM(CQ110)="","&lt; VIDE",IF(SUMPRODUCT((UPPER(TRIM($BA$92:CQ110))=UPPER(TRIM(CQ110)))*1)&gt;1,"◄ Doublon","Unique"))</f>
        <v>Unique</v>
      </c>
      <c r="CT110" s="192" t="s">
        <v>3687</v>
      </c>
      <c r="CU110" s="2560" t="s">
        <v>3990</v>
      </c>
      <c r="CV110" s="3"/>
      <c r="CW110" s="10">
        <v>1</v>
      </c>
    </row>
    <row r="111" spans="1:101" ht="21" customHeight="1">
      <c r="A111" s="3"/>
      <c r="B111" s="72" t="s">
        <v>24</v>
      </c>
      <c r="C111" s="499"/>
      <c r="D111" s="2325" t="s">
        <v>3780</v>
      </c>
      <c r="E111" s="499"/>
      <c r="F111" s="499"/>
      <c r="G111" s="499"/>
      <c r="H111" s="499"/>
      <c r="I111" s="499"/>
      <c r="J111" s="499"/>
      <c r="K111" s="499"/>
      <c r="L111" s="499"/>
      <c r="M111" s="2326" t="s">
        <v>3789</v>
      </c>
      <c r="N111" s="499"/>
      <c r="O111" s="499"/>
      <c r="P111" s="499"/>
      <c r="Q111" s="499"/>
      <c r="R111" s="499"/>
      <c r="S111" s="499"/>
      <c r="T111" s="499"/>
      <c r="U111" s="499"/>
      <c r="V111" s="499"/>
      <c r="W111" s="499"/>
      <c r="X111" s="499"/>
      <c r="Y111" s="499"/>
      <c r="Z111" s="499"/>
      <c r="AA111" s="499"/>
      <c r="AB111" s="499"/>
      <c r="AC111" s="499"/>
      <c r="AD111" s="2199"/>
      <c r="AE111" s="2297" t="s">
        <v>3736</v>
      </c>
      <c r="AF111" s="2301" t="s">
        <v>3615</v>
      </c>
      <c r="AG111" s="2199"/>
      <c r="AH111" s="2195"/>
      <c r="AI111" s="2195"/>
      <c r="AJ111" s="2195"/>
      <c r="AK111" s="2195"/>
      <c r="AL111" s="500"/>
      <c r="AM111" s="500"/>
      <c r="AN111" s="500"/>
      <c r="AO111" s="500"/>
      <c r="AP111" s="500"/>
      <c r="AQ111" s="2297" t="s">
        <v>867</v>
      </c>
      <c r="AR111" s="2303"/>
      <c r="AS111" s="500"/>
      <c r="AT111" s="500"/>
      <c r="AU111" s="500"/>
      <c r="AV111" s="500"/>
      <c r="AW111" s="500"/>
      <c r="AX111" s="500"/>
      <c r="AY111" s="500"/>
      <c r="AZ111" s="500"/>
      <c r="BA111" s="500"/>
      <c r="BB111" s="500"/>
      <c r="BC111" s="500"/>
      <c r="BD111" s="500"/>
      <c r="BE111" s="500"/>
      <c r="BF111" s="500"/>
      <c r="BG111" s="500"/>
      <c r="BH111" s="500"/>
      <c r="BI111" s="500"/>
      <c r="BJ111" s="500"/>
      <c r="BK111" s="501"/>
      <c r="BL111" s="2293"/>
      <c r="BM111" s="72" t="str">
        <f t="shared" si="78"/>
        <v>A</v>
      </c>
      <c r="BN111" s="5"/>
      <c r="BO111" s="3"/>
      <c r="BP111" s="176" cm="1">
        <f t="array" ref="BP111">SUMPRODUCT(LEN(BQ111:BW111))</f>
        <v>0</v>
      </c>
      <c r="BQ111" s="177"/>
      <c r="BR111" s="178"/>
      <c r="BS111" s="178"/>
      <c r="BT111" s="178"/>
      <c r="BU111" s="178"/>
      <c r="BV111" s="178"/>
      <c r="BW111" s="179"/>
      <c r="BX111" s="3"/>
      <c r="CB111" s="2969"/>
      <c r="CD111" s="2946" t="str">
        <f t="shared" si="74"/>
        <v/>
      </c>
      <c r="CE111" s="2950" t="str">
        <f t="shared" si="75"/>
        <v/>
      </c>
      <c r="CF111" s="2951" t="str">
        <f>IF(LEN(TRIM(CK111))&gt;0,MAX(CF29:CF110)+1,"")</f>
        <v/>
      </c>
      <c r="CG111" s="2906" t="str">
        <f>IFERROR(INDEX(CK30:CK299,MATCH(ROW()-ROW(CK30)+1,CF30:CF299,0)),"")</f>
        <v/>
      </c>
      <c r="CH111" s="336"/>
      <c r="CJ111" s="2960"/>
      <c r="CK111" s="2961" t="str">
        <f>IF(OR(CL110="",CJ110=""),"",IF(LEN(CL110)&lt;=CJ110,CL110,IFERROR(LEFT(CL110,FIND("♦",SUBSTITUTE(LEFT(CL110,CJ110+1)," ","♦",LEN(LEFT(CL110,CJ110+1))-LEN(SUBSTITUTE(LEFT(CL110,CJ110+1)," ",""))))),LEFT(CL110,IFERROR(FIND(" ",CL110)-1,LEN(CL110))))))</f>
        <v/>
      </c>
      <c r="CL111" s="2961" t="str">
        <f t="shared" si="79"/>
        <v/>
      </c>
      <c r="CM111" s="2975"/>
      <c r="CN111" s="2968"/>
      <c r="CO111" s="2969"/>
      <c r="CP111" s="3"/>
      <c r="CQ111" s="2561" t="s">
        <v>3967</v>
      </c>
      <c r="CR111" s="2558"/>
      <c r="CS111" s="2559" t="str" cm="1">
        <f t="array" ref="CS111">IF(TRIM(CQ111)="","&lt; VIDE",IF(SUMPRODUCT((UPPER(TRIM($BA$92:CQ111))=UPPER(TRIM(CQ111)))*1)&gt;1,"◄ Doublon","Unique"))</f>
        <v>Unique</v>
      </c>
      <c r="CT111" s="192" t="s">
        <v>3688</v>
      </c>
      <c r="CU111" s="2560" t="s">
        <v>3986</v>
      </c>
      <c r="CV111" s="3"/>
      <c r="CW111" s="10">
        <v>1</v>
      </c>
    </row>
    <row r="112" spans="1:101" ht="21" customHeight="1">
      <c r="A112" s="3"/>
      <c r="B112" s="72" t="s">
        <v>24</v>
      </c>
      <c r="C112" s="499"/>
      <c r="D112" s="2331"/>
      <c r="E112" s="499"/>
      <c r="F112" s="499"/>
      <c r="G112" s="499"/>
      <c r="H112" s="499"/>
      <c r="I112" s="499"/>
      <c r="J112" s="499"/>
      <c r="K112" s="499"/>
      <c r="L112" s="499"/>
      <c r="M112" s="2324" t="s">
        <v>3790</v>
      </c>
      <c r="N112" s="499"/>
      <c r="O112" s="499"/>
      <c r="P112" s="499"/>
      <c r="Q112" s="499"/>
      <c r="R112" s="499"/>
      <c r="S112" s="499"/>
      <c r="T112" s="499"/>
      <c r="U112" s="499"/>
      <c r="V112" s="499"/>
      <c r="W112" s="499"/>
      <c r="X112" s="499"/>
      <c r="Y112" s="499"/>
      <c r="Z112" s="499"/>
      <c r="AA112" s="499"/>
      <c r="AB112" s="499"/>
      <c r="AC112" s="499"/>
      <c r="AD112" s="538"/>
      <c r="AE112" s="538"/>
      <c r="AF112" s="538" t="s">
        <v>922</v>
      </c>
      <c r="AG112" s="538"/>
      <c r="AH112" s="538"/>
      <c r="AI112" s="538"/>
      <c r="AJ112" s="538"/>
      <c r="AK112" s="538"/>
      <c r="AL112" s="538"/>
      <c r="AM112" s="538"/>
      <c r="AN112" s="538"/>
      <c r="AO112" s="538"/>
      <c r="AP112" s="538"/>
      <c r="AQ112" s="538"/>
      <c r="AR112" s="538"/>
      <c r="AS112" s="538"/>
      <c r="AT112" s="538"/>
      <c r="AU112" s="538"/>
      <c r="AV112" s="538"/>
      <c r="AW112" s="538"/>
      <c r="AX112" s="538"/>
      <c r="AY112" s="538"/>
      <c r="AZ112" s="538"/>
      <c r="BA112" s="538"/>
      <c r="BB112" s="538"/>
      <c r="BC112" s="538"/>
      <c r="BD112" s="538"/>
      <c r="BE112" s="538"/>
      <c r="BF112" s="538"/>
      <c r="BG112" s="538"/>
      <c r="BH112" s="538"/>
      <c r="BI112" s="538"/>
      <c r="BJ112" s="538"/>
      <c r="BK112" s="539"/>
      <c r="BL112" s="2293"/>
      <c r="BM112" s="72" t="str">
        <f t="shared" si="78"/>
        <v>A</v>
      </c>
      <c r="BN112" s="5">
        <v>1</v>
      </c>
      <c r="BO112" s="3"/>
      <c r="BP112" s="176" cm="1">
        <f t="array" ref="BP112">SUMPRODUCT(LEN(BQ112:BW112))</f>
        <v>0</v>
      </c>
      <c r="BQ112" s="177"/>
      <c r="BR112" s="178"/>
      <c r="BS112" s="178"/>
      <c r="BT112" s="178"/>
      <c r="BU112" s="178"/>
      <c r="BV112" s="178"/>
      <c r="BW112" s="179"/>
      <c r="BX112" s="3"/>
      <c r="CB112" s="2969"/>
      <c r="CD112" s="2946" t="str">
        <f t="shared" si="74"/>
        <v/>
      </c>
      <c r="CE112" s="2950" t="str">
        <f t="shared" si="75"/>
        <v/>
      </c>
      <c r="CF112" s="2951" t="str">
        <f>IF(LEN(TRIM(CK112))&gt;0,MAX(CF29:CF111)+1,"")</f>
        <v/>
      </c>
      <c r="CG112" s="2906" t="str">
        <f>IFERROR(INDEX(CK30:CK299,MATCH(ROW()-ROW(CK30)+1,CF30:CF299,0)),"")</f>
        <v/>
      </c>
      <c r="CH112" s="336"/>
      <c r="CJ112" s="2963"/>
      <c r="CK112" s="2961" t="str">
        <f>IF(OR(CL111="",CJ110=""),"",IF(LEN(CL111)&lt;=CJ110,CL111,IFERROR(LEFT(CL111,FIND("♦",SUBSTITUTE(LEFT(CL111,CJ110+1)," ","♦",LEN(LEFT(CL111,CJ110+1))-LEN(SUBSTITUTE(LEFT(CL111,CJ110+1)," ",""))))),LEFT(CL111,IFERROR(FIND(" ",CL111)-1,LEN(CL111))))))</f>
        <v/>
      </c>
      <c r="CL112" s="2961" t="str">
        <f t="shared" si="79"/>
        <v/>
      </c>
      <c r="CM112" s="2975"/>
      <c r="CN112" s="2968"/>
      <c r="CO112" s="2969"/>
      <c r="CP112" s="3"/>
      <c r="CQ112" s="2561" t="s">
        <v>3650</v>
      </c>
      <c r="CR112" s="2558"/>
      <c r="CS112" s="2559" t="str" cm="1">
        <f t="array" ref="CS112">IF(TRIM(CQ112)="","&lt; VIDE",IF(SUMPRODUCT((UPPER(TRIM($BA$92:CQ112))=UPPER(TRIM(CQ112)))*1)&gt;1,"◄ Doublon","Unique"))</f>
        <v>Unique</v>
      </c>
      <c r="CT112" s="192" t="s">
        <v>3689</v>
      </c>
      <c r="CU112" s="2560" t="s">
        <v>3650</v>
      </c>
      <c r="CV112" s="3"/>
      <c r="CW112" s="10">
        <v>1</v>
      </c>
    </row>
    <row r="113" spans="1:101" ht="21" customHeight="1">
      <c r="A113" s="3"/>
      <c r="B113" s="72" t="s">
        <v>24</v>
      </c>
      <c r="C113" s="483"/>
      <c r="D113" s="2332" t="s">
        <v>3737</v>
      </c>
      <c r="E113" s="483"/>
      <c r="F113" s="483"/>
      <c r="G113" s="483"/>
      <c r="H113" s="483"/>
      <c r="I113" s="483"/>
      <c r="J113" s="483"/>
      <c r="K113" s="483"/>
      <c r="L113" s="483"/>
      <c r="M113" s="2328"/>
      <c r="N113" s="483"/>
      <c r="O113" s="483"/>
      <c r="P113" s="483"/>
      <c r="Q113" s="483"/>
      <c r="R113" s="483"/>
      <c r="S113" s="553"/>
      <c r="T113" s="553"/>
      <c r="U113" s="553"/>
      <c r="V113" s="553"/>
      <c r="W113" s="553"/>
      <c r="X113" s="553"/>
      <c r="Y113" s="553"/>
      <c r="Z113" s="553"/>
      <c r="AA113" s="553"/>
      <c r="AB113" s="553"/>
      <c r="AC113" s="553"/>
      <c r="AD113" s="552" t="s">
        <v>12</v>
      </c>
      <c r="AE113" s="553" t="str">
        <f ca="1">CELL("nomfichier")</f>
        <v>D:\Données\1.UPRT\0-UPRT.fait\1-UPRT.FR-SITE-WEB\ff-fiches-fabrications\ff.fiches.fabrication.2023\ffr.restaurant.2023\[Tableau.Magique.17.12.2025.xlsx]Joël.Leboucher</v>
      </c>
      <c r="AF113" s="553"/>
      <c r="AG113" s="553"/>
      <c r="AH113" s="553"/>
      <c r="AI113" s="553"/>
      <c r="AJ113" s="553"/>
      <c r="AK113" s="553"/>
      <c r="AL113" s="553"/>
      <c r="AM113" s="553"/>
      <c r="AN113" s="553"/>
      <c r="AO113" s="553"/>
      <c r="AP113" s="553"/>
      <c r="AQ113" s="553"/>
      <c r="AR113" s="553"/>
      <c r="AS113" s="553"/>
      <c r="AT113" s="553"/>
      <c r="AU113" s="553"/>
      <c r="AV113" s="553"/>
      <c r="AW113" s="553"/>
      <c r="AX113" s="553"/>
      <c r="AY113" s="553"/>
      <c r="AZ113" s="553"/>
      <c r="BA113" s="553"/>
      <c r="BB113" s="553"/>
      <c r="BC113" s="553"/>
      <c r="BD113" s="553"/>
      <c r="BE113" s="553"/>
      <c r="BF113" s="553"/>
      <c r="BG113" s="553"/>
      <c r="BH113" s="553"/>
      <c r="BI113" s="553"/>
      <c r="BJ113" s="553"/>
      <c r="BK113" s="2200"/>
      <c r="BL113" s="2293"/>
      <c r="BM113" s="72" t="str">
        <f t="shared" si="78"/>
        <v>A</v>
      </c>
      <c r="BN113" s="5">
        <v>1</v>
      </c>
      <c r="BO113" s="3"/>
      <c r="BP113" s="176" cm="1">
        <f t="array" ref="BP113">SUMPRODUCT(LEN(BQ113:BW113))</f>
        <v>0</v>
      </c>
      <c r="BQ113" s="177"/>
      <c r="BR113" s="178"/>
      <c r="BS113" s="178"/>
      <c r="BT113" s="178"/>
      <c r="BU113" s="178"/>
      <c r="BV113" s="178"/>
      <c r="BW113" s="179"/>
      <c r="BX113" s="3"/>
      <c r="CB113" s="2969"/>
      <c r="CD113" s="2946" t="str">
        <f t="shared" si="74"/>
        <v/>
      </c>
      <c r="CE113" s="2950" t="str">
        <f t="shared" si="75"/>
        <v/>
      </c>
      <c r="CF113" s="2951" t="str">
        <f>IF(LEN(TRIM(CK113))&gt;0,MAX(CF29:CF112)+1,"")</f>
        <v/>
      </c>
      <c r="CG113" s="2906" t="str">
        <f>IFERROR(INDEX(CK30:CK299,MATCH(ROW()-ROW(CK30)+1,CF30:CF299,0)),"")</f>
        <v/>
      </c>
      <c r="CH113" s="336"/>
      <c r="CJ113" s="2964"/>
      <c r="CK113" s="2961" t="str">
        <f>IF(OR(CL112="",CJ110=""),"",IF(LEN(CL112)&lt;=CJ110,CL112,IFERROR(LEFT(CL112,FIND("♦",SUBSTITUTE(LEFT(CL112,CJ110+1)," ","♦",LEN(LEFT(CL112,CJ110+1))-LEN(SUBSTITUTE(LEFT(CL112,CJ110+1)," ",""))))),LEFT(CL112,IFERROR(FIND(" ",CL112)-1,LEN(CL112))))))</f>
        <v/>
      </c>
      <c r="CL113" s="2961" t="str">
        <f t="shared" si="79"/>
        <v/>
      </c>
      <c r="CM113" s="2975"/>
      <c r="CN113" s="2968"/>
      <c r="CO113" s="2969"/>
      <c r="CP113" s="3"/>
      <c r="CQ113" s="2561" t="s">
        <v>3991</v>
      </c>
      <c r="CR113" s="2558"/>
      <c r="CS113" s="2559" t="str" cm="1">
        <f t="array" ref="CS113">IF(TRIM(CQ113)="","&lt; VIDE",IF(SUMPRODUCT((UPPER(TRIM($BA$92:CQ113))=UPPER(TRIM(CQ113)))*1)&gt;1,"◄ Doublon","Unique"))</f>
        <v>Unique</v>
      </c>
      <c r="CT113" s="192" t="s">
        <v>3690</v>
      </c>
      <c r="CU113" s="2560" t="s">
        <v>3992</v>
      </c>
      <c r="CV113" s="3"/>
      <c r="CW113" s="10">
        <v>1</v>
      </c>
    </row>
    <row r="114" spans="1:101" ht="21" customHeight="1" thickBot="1">
      <c r="A114" s="3"/>
      <c r="B114" s="566" t="s">
        <v>24</v>
      </c>
      <c r="C114" s="567">
        <v>6</v>
      </c>
      <c r="D114" s="567">
        <v>7</v>
      </c>
      <c r="E114" s="567">
        <v>8</v>
      </c>
      <c r="F114" s="567">
        <v>8</v>
      </c>
      <c r="G114" s="567">
        <v>8</v>
      </c>
      <c r="H114" s="567">
        <v>8</v>
      </c>
      <c r="I114" s="567">
        <v>8</v>
      </c>
      <c r="J114" s="567">
        <v>15</v>
      </c>
      <c r="K114" s="567">
        <v>2</v>
      </c>
      <c r="L114" s="567">
        <v>10</v>
      </c>
      <c r="M114" s="567">
        <v>10</v>
      </c>
      <c r="N114" s="567">
        <v>10</v>
      </c>
      <c r="O114" s="567">
        <v>10</v>
      </c>
      <c r="P114" s="567">
        <v>10</v>
      </c>
      <c r="Q114" s="567">
        <v>10</v>
      </c>
      <c r="R114" s="567">
        <v>10</v>
      </c>
      <c r="S114" s="567">
        <v>10</v>
      </c>
      <c r="T114" s="567">
        <v>10</v>
      </c>
      <c r="U114" s="567">
        <v>10</v>
      </c>
      <c r="V114" s="567">
        <v>10</v>
      </c>
      <c r="W114" s="567">
        <v>10</v>
      </c>
      <c r="X114" s="567">
        <v>10</v>
      </c>
      <c r="Y114" s="567">
        <v>10</v>
      </c>
      <c r="Z114" s="567">
        <v>10</v>
      </c>
      <c r="AA114" s="567">
        <v>10</v>
      </c>
      <c r="AB114" s="567">
        <v>10</v>
      </c>
      <c r="AC114" s="567">
        <v>10</v>
      </c>
      <c r="AD114" s="567">
        <v>9</v>
      </c>
      <c r="AE114" s="567">
        <v>20</v>
      </c>
      <c r="AF114" s="567">
        <v>20</v>
      </c>
      <c r="AG114" s="567">
        <v>20</v>
      </c>
      <c r="AH114" s="567">
        <v>10</v>
      </c>
      <c r="AI114" s="567">
        <v>10</v>
      </c>
      <c r="AJ114" s="567">
        <v>10</v>
      </c>
      <c r="AK114" s="567">
        <v>10</v>
      </c>
      <c r="AL114" s="567">
        <v>10</v>
      </c>
      <c r="AM114" s="567">
        <v>10</v>
      </c>
      <c r="AN114" s="567">
        <v>12</v>
      </c>
      <c r="AO114" s="567">
        <v>10</v>
      </c>
      <c r="AP114" s="567">
        <v>10</v>
      </c>
      <c r="AQ114" s="567">
        <v>14</v>
      </c>
      <c r="AR114" s="567">
        <v>10</v>
      </c>
      <c r="AS114" s="567">
        <v>10</v>
      </c>
      <c r="AT114" s="567">
        <v>10</v>
      </c>
      <c r="AU114" s="567">
        <v>12</v>
      </c>
      <c r="AV114" s="567">
        <v>10</v>
      </c>
      <c r="AW114" s="567">
        <v>10</v>
      </c>
      <c r="AX114" s="567">
        <v>10</v>
      </c>
      <c r="AY114" s="567">
        <v>10</v>
      </c>
      <c r="AZ114" s="567">
        <v>10</v>
      </c>
      <c r="BA114" s="567">
        <v>10</v>
      </c>
      <c r="BB114" s="567">
        <v>10</v>
      </c>
      <c r="BC114" s="567">
        <v>10</v>
      </c>
      <c r="BD114" s="567">
        <v>10</v>
      </c>
      <c r="BE114" s="567">
        <v>10</v>
      </c>
      <c r="BF114" s="567">
        <v>10</v>
      </c>
      <c r="BG114" s="567">
        <v>29</v>
      </c>
      <c r="BH114" s="567">
        <v>12</v>
      </c>
      <c r="BI114" s="567">
        <v>9</v>
      </c>
      <c r="BJ114" s="567">
        <v>9</v>
      </c>
      <c r="BK114" s="2201">
        <v>19</v>
      </c>
      <c r="BL114" s="2293"/>
      <c r="BM114" s="566" t="str">
        <f t="shared" si="78"/>
        <v>A</v>
      </c>
      <c r="BN114" s="568">
        <v>41</v>
      </c>
      <c r="BO114" s="3"/>
      <c r="BP114" s="176" cm="1">
        <f t="array" ref="BP114">SUMPRODUCT(LEN(BQ114:BW114))</f>
        <v>0</v>
      </c>
      <c r="BQ114" s="177"/>
      <c r="BR114" s="178"/>
      <c r="BS114" s="178"/>
      <c r="BT114" s="178"/>
      <c r="BU114" s="178"/>
      <c r="BV114" s="178"/>
      <c r="BW114" s="179"/>
      <c r="BX114" s="3"/>
      <c r="CB114" s="2969"/>
      <c r="CD114" s="2946" t="str">
        <f t="shared" si="74"/>
        <v/>
      </c>
      <c r="CE114" s="2950" t="str">
        <f t="shared" si="75"/>
        <v/>
      </c>
      <c r="CF114" s="2951" t="str">
        <f>IF(LEN(TRIM(CK114))&gt;0,MAX(CF29:CF113)+1,"")</f>
        <v/>
      </c>
      <c r="CG114" s="2906" t="str">
        <f>IFERROR(INDEX(CK30:CK299,MATCH(ROW()-ROW(CK30)+1,CF30:CF299,0)),"")</f>
        <v/>
      </c>
      <c r="CH114" s="336"/>
      <c r="CJ114" s="2370" t="str">
        <f>(SUBSTITUTE(SUBSTITUTE(CB44,CHAR(13)&amp;CHAR(10)," "),CHAR(10)," "))</f>
        <v/>
      </c>
      <c r="CK114" s="2907" t="str">
        <f>IF(OR(CJ115="",CJ116=""),"",IF(LEN(CJ115)&lt;=CJ116,CJ115,IFERROR(LEFT(CJ115,FIND("♦",SUBSTITUTE(LEFT(CJ115,CJ116+1)," ","♦",LEN(LEFT(CJ115,CJ116+1))-LEN(SUBSTITUTE(LEFT(CJ115,CJ116+1)," ",""))))),LEFT(CJ115,IFERROR(FIND(" ",CJ115)-1,LEN(CJ115))))))</f>
        <v/>
      </c>
      <c r="CL114" s="2908" t="str">
        <f>IF(CK114="","",TRIM(RIGHT(CJ115,LEN(CJ115)-LEN(CK114))))</f>
        <v/>
      </c>
      <c r="CM114" s="2952" t="str">
        <f>CC44</f>
        <v xml:space="preserve"> ◄ ligne 44</v>
      </c>
      <c r="CN114" s="2968"/>
      <c r="CO114" s="2969"/>
      <c r="CP114" s="3"/>
      <c r="CQ114" s="2561" t="s">
        <v>3646</v>
      </c>
      <c r="CR114" s="2558"/>
      <c r="CS114" s="2559" t="str" cm="1">
        <f t="array" ref="CS114">IF(TRIM(CQ114)="","&lt; VIDE",IF(SUMPRODUCT((UPPER(TRIM($BA$92:CQ114))=UPPER(TRIM(CQ114)))*1)&gt;1,"◄ Doublon","Unique"))</f>
        <v>Unique</v>
      </c>
      <c r="CT114" s="192" t="s">
        <v>3691</v>
      </c>
      <c r="CU114" s="2560" t="s">
        <v>3989</v>
      </c>
      <c r="CV114" s="3"/>
      <c r="CW114" s="10">
        <v>1</v>
      </c>
    </row>
    <row r="115" spans="1:101" ht="21" customHeight="1">
      <c r="A115" s="3"/>
      <c r="B115" s="13">
        <f t="shared" ref="B115:BK115" ca="1" si="80">CELL("largeur",B115)</f>
        <v>3</v>
      </c>
      <c r="C115" s="13">
        <f t="shared" ca="1" si="80"/>
        <v>6</v>
      </c>
      <c r="D115" s="13">
        <f t="shared" ca="1" si="80"/>
        <v>7</v>
      </c>
      <c r="E115" s="13">
        <f t="shared" ca="1" si="80"/>
        <v>8</v>
      </c>
      <c r="F115" s="13">
        <f t="shared" ca="1" si="80"/>
        <v>8</v>
      </c>
      <c r="G115" s="13">
        <f t="shared" ca="1" si="80"/>
        <v>8</v>
      </c>
      <c r="H115" s="13">
        <f t="shared" ca="1" si="80"/>
        <v>8</v>
      </c>
      <c r="I115" s="13">
        <f t="shared" ca="1" si="80"/>
        <v>8</v>
      </c>
      <c r="J115" s="13">
        <f t="shared" ca="1" si="80"/>
        <v>56</v>
      </c>
      <c r="K115" s="13">
        <f t="shared" ca="1" si="80"/>
        <v>2</v>
      </c>
      <c r="L115" s="13">
        <f t="shared" ca="1" si="80"/>
        <v>11</v>
      </c>
      <c r="M115" s="13">
        <f t="shared" ca="1" si="80"/>
        <v>10</v>
      </c>
      <c r="N115" s="13">
        <f t="shared" ca="1" si="80"/>
        <v>10</v>
      </c>
      <c r="O115" s="13">
        <f t="shared" ca="1" si="80"/>
        <v>10</v>
      </c>
      <c r="P115" s="13">
        <f t="shared" ca="1" si="80"/>
        <v>10</v>
      </c>
      <c r="Q115" s="13">
        <f t="shared" ca="1" si="80"/>
        <v>10</v>
      </c>
      <c r="R115" s="13">
        <f t="shared" ca="1" si="80"/>
        <v>10</v>
      </c>
      <c r="S115" s="13">
        <f t="shared" ca="1" si="80"/>
        <v>10</v>
      </c>
      <c r="T115" s="13">
        <f t="shared" ca="1" si="80"/>
        <v>10</v>
      </c>
      <c r="U115" s="13">
        <f t="shared" ca="1" si="80"/>
        <v>10</v>
      </c>
      <c r="V115" s="13">
        <f t="shared" ca="1" si="80"/>
        <v>10</v>
      </c>
      <c r="W115" s="13">
        <f t="shared" ca="1" si="80"/>
        <v>10</v>
      </c>
      <c r="X115" s="13">
        <f t="shared" ca="1" si="80"/>
        <v>10</v>
      </c>
      <c r="Y115" s="13">
        <f t="shared" ca="1" si="80"/>
        <v>10</v>
      </c>
      <c r="Z115" s="13">
        <f t="shared" ca="1" si="80"/>
        <v>10</v>
      </c>
      <c r="AA115" s="13">
        <f t="shared" ca="1" si="80"/>
        <v>10</v>
      </c>
      <c r="AB115" s="13">
        <f t="shared" ca="1" si="80"/>
        <v>10</v>
      </c>
      <c r="AC115" s="13">
        <f t="shared" ca="1" si="80"/>
        <v>10</v>
      </c>
      <c r="AD115" s="13">
        <f ca="1">CELL("largeur",AD115)</f>
        <v>9</v>
      </c>
      <c r="AE115" s="13">
        <f t="shared" ca="1" si="80"/>
        <v>9</v>
      </c>
      <c r="AF115" s="13">
        <f t="shared" ca="1" si="80"/>
        <v>14</v>
      </c>
      <c r="AG115" s="13">
        <f t="shared" ca="1" si="80"/>
        <v>20</v>
      </c>
      <c r="AH115" s="13">
        <f t="shared" ca="1" si="80"/>
        <v>10</v>
      </c>
      <c r="AI115" s="13">
        <f t="shared" ca="1" si="80"/>
        <v>10</v>
      </c>
      <c r="AJ115" s="13">
        <f t="shared" ca="1" si="80"/>
        <v>10</v>
      </c>
      <c r="AK115" s="13">
        <f t="shared" ca="1" si="80"/>
        <v>10</v>
      </c>
      <c r="AL115" s="13">
        <f t="shared" ca="1" si="80"/>
        <v>10</v>
      </c>
      <c r="AM115" s="13">
        <f t="shared" ca="1" si="80"/>
        <v>10</v>
      </c>
      <c r="AN115" s="13">
        <f t="shared" ca="1" si="80"/>
        <v>12</v>
      </c>
      <c r="AO115" s="13">
        <f t="shared" ca="1" si="80"/>
        <v>10</v>
      </c>
      <c r="AP115" s="13">
        <f t="shared" ca="1" si="80"/>
        <v>10</v>
      </c>
      <c r="AQ115" s="13">
        <f t="shared" ca="1" si="80"/>
        <v>14</v>
      </c>
      <c r="AR115" s="13">
        <f t="shared" ca="1" si="80"/>
        <v>10</v>
      </c>
      <c r="AS115" s="13">
        <f t="shared" ca="1" si="80"/>
        <v>10</v>
      </c>
      <c r="AT115" s="13">
        <f t="shared" ca="1" si="80"/>
        <v>10</v>
      </c>
      <c r="AU115" s="13">
        <f t="shared" ca="1" si="80"/>
        <v>12</v>
      </c>
      <c r="AV115" s="13">
        <f t="shared" ca="1" si="80"/>
        <v>10</v>
      </c>
      <c r="AW115" s="13">
        <f t="shared" ca="1" si="80"/>
        <v>10</v>
      </c>
      <c r="AX115" s="13">
        <f t="shared" ca="1" si="80"/>
        <v>10</v>
      </c>
      <c r="AY115" s="13">
        <f t="shared" ca="1" si="80"/>
        <v>10</v>
      </c>
      <c r="AZ115" s="13">
        <f t="shared" ca="1" si="80"/>
        <v>10</v>
      </c>
      <c r="BA115" s="13">
        <f t="shared" ca="1" si="80"/>
        <v>10</v>
      </c>
      <c r="BB115" s="13">
        <f t="shared" ca="1" si="80"/>
        <v>10</v>
      </c>
      <c r="BC115" s="13">
        <f t="shared" ca="1" si="80"/>
        <v>10</v>
      </c>
      <c r="BD115" s="13">
        <f t="shared" ca="1" si="80"/>
        <v>10</v>
      </c>
      <c r="BE115" s="13">
        <f t="shared" ca="1" si="80"/>
        <v>10</v>
      </c>
      <c r="BF115" s="13">
        <f t="shared" ca="1" si="80"/>
        <v>10</v>
      </c>
      <c r="BG115" s="13">
        <f t="shared" ca="1" si="80"/>
        <v>29</v>
      </c>
      <c r="BH115" s="13">
        <f t="shared" ca="1" si="80"/>
        <v>12</v>
      </c>
      <c r="BI115" s="13">
        <f t="shared" ca="1" si="80"/>
        <v>9</v>
      </c>
      <c r="BJ115" s="13">
        <f t="shared" ca="1" si="80"/>
        <v>11</v>
      </c>
      <c r="BK115" s="13">
        <f t="shared" ca="1" si="80"/>
        <v>17</v>
      </c>
      <c r="BL115" s="2293"/>
      <c r="BM115" s="13">
        <f ca="1">CELL("largeur",BM115)</f>
        <v>5</v>
      </c>
      <c r="BN115" s="13">
        <f ca="1">CELL("largeur",BN115)</f>
        <v>41</v>
      </c>
      <c r="BO115" s="3"/>
      <c r="BP115" s="176" cm="1">
        <f t="array" ref="BP115">SUMPRODUCT(LEN(BQ115:BW115))</f>
        <v>0</v>
      </c>
      <c r="BQ115" s="177"/>
      <c r="BR115" s="178"/>
      <c r="BS115" s="178"/>
      <c r="BT115" s="178"/>
      <c r="BU115" s="178"/>
      <c r="BV115" s="178"/>
      <c r="BW115" s="179"/>
      <c r="BX115" s="3"/>
      <c r="CB115" s="2969"/>
      <c r="CD115" s="2946" t="str">
        <f t="shared" si="74"/>
        <v/>
      </c>
      <c r="CE115" s="2950" t="str">
        <f t="shared" si="75"/>
        <v/>
      </c>
      <c r="CF115" s="2951" t="str">
        <f>IF(LEN(TRIM(CK115))&gt;0,MAX(CF29:CF114)+1,"")</f>
        <v/>
      </c>
      <c r="CG115" s="2906" t="str">
        <f>IFERROR(INDEX(CK30:CK299,MATCH(ROW()-ROW(CK30)+1,CF30:CF299,0)),"")</f>
        <v/>
      </c>
      <c r="CH115" s="336"/>
      <c r="CJ115" s="2907" t="str">
        <f>TRIM(SUBSTITUTE(SUBSTITUTE(SUBSTITUTE(SUBSTITUTE(IF(OR(LEFT(CJ114,1)="-",LEFT(CJ114,1)="="),MID(CJ114,2,9999),CJ114),CHAR(160)," "),","," "),";"," "),"."," "))</f>
        <v/>
      </c>
      <c r="CK115" s="2908" t="str">
        <f>IF(OR(CL114="",CJ116=""),"",IF(LEN(CL114)&lt;=CJ116,CL114,IFERROR(LEFT(CL114,FIND("♦",SUBSTITUTE(LEFT(CL114,CJ116+1)," ","♦",LEN(LEFT(CL114,CJ116+1))-LEN(SUBSTITUTE(LEFT(CL114,CJ116+1)," ",""))))),LEFT(CL114,IFERROR(FIND(" ",CL114)-1,LEN(CL114))))))</f>
        <v/>
      </c>
      <c r="CL115" s="2908" t="str">
        <f>IF(CK115="","",TRIM(RIGHT(CL114,LEN(CL114)-LEN(CK115))))</f>
        <v/>
      </c>
      <c r="CM115" s="2974"/>
      <c r="CN115" s="2968"/>
      <c r="CO115" s="2969"/>
      <c r="CP115" s="3"/>
      <c r="CQ115" s="2561" t="s">
        <v>3993</v>
      </c>
      <c r="CR115" s="2558"/>
      <c r="CS115" s="2559" t="str" cm="1">
        <f t="array" aca="1" ref="CS115" ca="1">IF(TRIM(CQ115)="","&lt; VIDE",IF(SUMPRODUCT((UPPER(TRIM($BA$92:CQ115))=UPPER(TRIM(CQ115)))*1)&gt;1,"◄ Doublon","Unique"))</f>
        <v>Unique</v>
      </c>
      <c r="CT115" s="192" t="s">
        <v>3692</v>
      </c>
      <c r="CU115" s="2560" t="s">
        <v>3994</v>
      </c>
      <c r="CV115" s="3"/>
      <c r="CW115" s="10">
        <v>1</v>
      </c>
    </row>
    <row r="116" spans="1:101" ht="21" customHeight="1">
      <c r="A116" s="3"/>
      <c r="D116" s="2291"/>
      <c r="BG116" s="3"/>
      <c r="BH116" s="3"/>
      <c r="BI116" s="3"/>
      <c r="BJ116" s="3"/>
      <c r="BK116" s="3"/>
      <c r="BL116" s="3"/>
      <c r="BM116" s="3"/>
      <c r="BN116" s="3"/>
      <c r="BO116" s="3"/>
      <c r="BP116" s="176" cm="1">
        <f t="array" ref="BP116">SUMPRODUCT(LEN(BQ116:BW116))</f>
        <v>0</v>
      </c>
      <c r="BQ116" s="177"/>
      <c r="BR116" s="178"/>
      <c r="BS116" s="178"/>
      <c r="BT116" s="178"/>
      <c r="BU116" s="178"/>
      <c r="BV116" s="178"/>
      <c r="BW116" s="179"/>
      <c r="BX116" s="3"/>
      <c r="CB116" s="2969"/>
      <c r="CD116" s="2946" t="str">
        <f t="shared" si="74"/>
        <v/>
      </c>
      <c r="CE116" s="2950" t="str">
        <f t="shared" si="75"/>
        <v/>
      </c>
      <c r="CF116" s="2951" t="str">
        <f>IF(LEN(TRIM(CK116))&gt;0,MAX(CF29:CF115)+1,"")</f>
        <v/>
      </c>
      <c r="CG116" s="2906" t="str">
        <f>IFERROR(INDEX(CK30:CK299,MATCH(ROW()-ROW(CK30)+1,CF30:CF299,0)),"")</f>
        <v/>
      </c>
      <c r="CH116" s="336"/>
      <c r="CJ116" s="2909">
        <f>CG17</f>
        <v>100</v>
      </c>
      <c r="CK116" s="2908" t="str">
        <f>IF(OR(CL115="",CJ116=""),"",IF(LEN(CL115)&lt;=CJ116,CL115,IFERROR(LEFT(CL115,FIND("♦",SUBSTITUTE(LEFT(CL115,CJ116+1)," ","♦",LEN(LEFT(CL115,CJ116+1))-LEN(SUBSTITUTE(LEFT(CL115,CJ116+1)," ",""))))),LEFT(CL115,IFERROR(FIND(" ",CL115)-1,LEN(CL115))))))</f>
        <v/>
      </c>
      <c r="CL116" s="2908" t="str">
        <f t="shared" ref="CL116:CL119" si="81">IF(CK116="","",TRIM(RIGHT(CL115,LEN(CL115)-LEN(CK116))))</f>
        <v/>
      </c>
      <c r="CM116" s="2974"/>
      <c r="CN116" s="2968"/>
      <c r="CO116" s="2969"/>
      <c r="CP116" s="3"/>
      <c r="CQ116" s="2561" t="s">
        <v>3994</v>
      </c>
      <c r="CR116" s="2558"/>
      <c r="CS116" s="2559" t="str" cm="1">
        <f t="array" aca="1" ref="CS116" ca="1">IF(TRIM(CQ116)="","&lt; VIDE",IF(SUMPRODUCT((UPPER(TRIM($BA$92:CQ116))=UPPER(TRIM(CQ116)))*1)&gt;1,"◄ Doublon","Unique"))</f>
        <v>Unique</v>
      </c>
      <c r="CT116" s="192" t="s">
        <v>3693</v>
      </c>
      <c r="CU116" s="2560" t="s">
        <v>3995</v>
      </c>
      <c r="CV116" s="3"/>
      <c r="CW116" s="10">
        <v>1</v>
      </c>
    </row>
    <row r="117" spans="1:101" ht="21" customHeight="1">
      <c r="A117" s="3"/>
      <c r="D117" s="2291"/>
      <c r="M117" s="605"/>
      <c r="N117" s="605"/>
      <c r="O117" s="605"/>
      <c r="P117" s="605"/>
      <c r="Q117" s="605"/>
      <c r="R117" s="605"/>
      <c r="S117" s="605"/>
      <c r="T117" s="605"/>
      <c r="U117" s="605"/>
      <c r="V117" s="605"/>
      <c r="W117" s="605"/>
      <c r="X117" s="605"/>
      <c r="Y117" s="605"/>
      <c r="Z117" s="605"/>
      <c r="AA117" s="605"/>
      <c r="AB117" s="605"/>
      <c r="BB117" s="3"/>
      <c r="BC117" s="3"/>
      <c r="BD117" s="3"/>
      <c r="BE117" s="3"/>
      <c r="BF117" s="3"/>
      <c r="BG117" s="3"/>
      <c r="BH117" s="3"/>
      <c r="BI117" s="3"/>
      <c r="BJ117" s="3"/>
      <c r="BK117" s="3"/>
      <c r="BL117" s="3"/>
      <c r="BM117" s="3"/>
      <c r="BN117" s="3"/>
      <c r="BO117" s="3"/>
      <c r="BP117" s="176" cm="1">
        <f t="array" ref="BP117">SUMPRODUCT(LEN(BQ117:BW117))</f>
        <v>0</v>
      </c>
      <c r="BQ117" s="177"/>
      <c r="BR117" s="178"/>
      <c r="BS117" s="178"/>
      <c r="BT117" s="178"/>
      <c r="BU117" s="178"/>
      <c r="BV117" s="178"/>
      <c r="BW117" s="179"/>
      <c r="BX117" s="3"/>
      <c r="CB117" s="2969"/>
      <c r="CD117" s="2946" t="str">
        <f t="shared" si="74"/>
        <v/>
      </c>
      <c r="CE117" s="2950" t="str">
        <f t="shared" si="75"/>
        <v/>
      </c>
      <c r="CF117" s="2951" t="str">
        <f>IF(LEN(TRIM(CK117))&gt;0,MAX(CF29:CF116)+1,"")</f>
        <v/>
      </c>
      <c r="CG117" s="2906" t="str">
        <f>IFERROR(INDEX(CK30:CK299,MATCH(ROW()-ROW(CK30)+1,CF30:CF299,0)),"")</f>
        <v/>
      </c>
      <c r="CH117" s="336"/>
      <c r="CJ117" s="2907"/>
      <c r="CK117" s="2908" t="str">
        <f>IF(OR(CL116="",CJ116=""),"",IF(LEN(CL116)&lt;=CJ116,CL116,IFERROR(LEFT(CL116,FIND("♦",SUBSTITUTE(LEFT(CL116,CJ116+1)," ","♦",LEN(LEFT(CL116,CJ116+1))-LEN(SUBSTITUTE(LEFT(CL116,CJ116+1)," ",""))))),LEFT(CL116,IFERROR(FIND(" ",CL116)-1,LEN(CL116))))))</f>
        <v/>
      </c>
      <c r="CL117" s="2908" t="str">
        <f t="shared" si="81"/>
        <v/>
      </c>
      <c r="CM117" s="2974"/>
      <c r="CN117" s="2968"/>
      <c r="CO117" s="2969"/>
      <c r="CP117" s="3"/>
      <c r="CQ117" s="2561" t="s">
        <v>3988</v>
      </c>
      <c r="CR117" s="2558"/>
      <c r="CS117" s="2559" t="str" cm="1">
        <f t="array" aca="1" ref="CS117" ca="1">IF(TRIM(CQ117)="","&lt; VIDE",IF(SUMPRODUCT((UPPER(TRIM($BA$92:CQ117))=UPPER(TRIM(CQ117)))*1)&gt;1,"◄ Doublon","Unique"))</f>
        <v>Unique</v>
      </c>
      <c r="CT117" s="192" t="s">
        <v>3694</v>
      </c>
      <c r="CU117" s="2560" t="s">
        <v>3996</v>
      </c>
      <c r="CV117" s="3"/>
      <c r="CW117" s="10">
        <v>1</v>
      </c>
    </row>
    <row r="118" spans="1:101" ht="21" customHeight="1">
      <c r="A118" s="3"/>
      <c r="B118" s="3"/>
      <c r="C118" s="3"/>
      <c r="D118" s="2292"/>
      <c r="E118" s="3"/>
      <c r="F118" s="3"/>
      <c r="G118" s="3"/>
      <c r="H118" s="3"/>
      <c r="I118" s="3"/>
      <c r="J118" s="3"/>
      <c r="K118" s="3"/>
      <c r="L118" s="3"/>
      <c r="M118" s="605"/>
      <c r="N118" s="605"/>
      <c r="O118" s="605"/>
      <c r="P118" s="605"/>
      <c r="Q118" s="605"/>
      <c r="R118" s="605"/>
      <c r="S118" s="605"/>
      <c r="T118" s="605"/>
      <c r="U118" s="605"/>
      <c r="V118" s="605"/>
      <c r="W118" s="605"/>
      <c r="X118" s="605"/>
      <c r="Y118" s="605"/>
      <c r="Z118" s="605"/>
      <c r="AA118" s="3"/>
      <c r="AB118" s="3"/>
      <c r="AC118" s="3"/>
      <c r="AD118" s="3"/>
      <c r="AE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176" cm="1">
        <f t="array" ref="BP118">SUMPRODUCT(LEN(BQ118:BW118))</f>
        <v>0</v>
      </c>
      <c r="BQ118" s="177"/>
      <c r="BR118" s="178"/>
      <c r="BS118" s="178"/>
      <c r="BT118" s="178"/>
      <c r="BU118" s="178"/>
      <c r="BV118" s="178"/>
      <c r="BW118" s="179"/>
      <c r="BX118" s="3"/>
      <c r="CB118" s="2969"/>
      <c r="CD118" s="2946" t="str">
        <f t="shared" si="74"/>
        <v/>
      </c>
      <c r="CE118" s="2950" t="str">
        <f t="shared" si="75"/>
        <v/>
      </c>
      <c r="CF118" s="2951" t="str">
        <f>IF(LEN(TRIM(CK118))&gt;0,MAX(CF29:CF117)+1,"")</f>
        <v/>
      </c>
      <c r="CG118" s="2906" t="str">
        <f>IFERROR(INDEX(CK30:CK299,MATCH(ROW()-ROW(CK30)+1,CF30:CF299,0)),"")</f>
        <v/>
      </c>
      <c r="CH118" s="336"/>
      <c r="CJ118" s="2958"/>
      <c r="CK118" s="2908" t="str">
        <f>IF(OR(CL117="",CJ116=""),"",IF(LEN(CL117)&lt;=CJ116,CL117,IFERROR(LEFT(CL117,FIND("♦",SUBSTITUTE(LEFT(CL117,CJ116+1)," ","♦",LEN(LEFT(CL117,CJ116+1))-LEN(SUBSTITUTE(LEFT(CL117,CJ116+1)," ",""))))),LEFT(CL117,IFERROR(FIND(" ",CL117)-1,LEN(CL117))))))</f>
        <v/>
      </c>
      <c r="CL118" s="2908" t="str">
        <f t="shared" si="81"/>
        <v/>
      </c>
      <c r="CM118" s="2974"/>
      <c r="CN118" s="2968"/>
      <c r="CO118" s="2969"/>
      <c r="CP118" s="3"/>
      <c r="CQ118" s="2561"/>
      <c r="CR118" s="2558"/>
      <c r="CS118" s="2559" t="str" cm="1">
        <f t="array" ref="CS118">IF(TRIM(CQ118)="","&lt; VIDE",IF(SUMPRODUCT((UPPER(TRIM($BA$92:CQ118))=UPPER(TRIM(CQ118)))*1)&gt;1,"◄ Doublon","Unique"))</f>
        <v>&lt; VIDE</v>
      </c>
      <c r="CT118" s="192" t="s">
        <v>3695</v>
      </c>
      <c r="CU118" s="2560" t="s">
        <v>3973</v>
      </c>
      <c r="CV118" s="3"/>
      <c r="CW118" s="10">
        <v>1</v>
      </c>
    </row>
    <row r="119" spans="1:101" ht="21" customHeight="1">
      <c r="A119" s="3"/>
      <c r="B119" s="3"/>
      <c r="C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176" cm="1">
        <f t="array" ref="BP119">SUMPRODUCT(LEN(BQ119:BW119))</f>
        <v>0</v>
      </c>
      <c r="BQ119" s="177"/>
      <c r="BR119" s="178"/>
      <c r="BS119" s="178"/>
      <c r="BT119" s="178"/>
      <c r="BU119" s="178"/>
      <c r="BV119" s="178"/>
      <c r="BW119" s="179"/>
      <c r="BX119" s="3"/>
      <c r="CB119" s="2969"/>
      <c r="CD119" s="2946" t="str">
        <f t="shared" si="74"/>
        <v/>
      </c>
      <c r="CE119" s="2950" t="str">
        <f t="shared" si="75"/>
        <v/>
      </c>
      <c r="CF119" s="2951" t="str">
        <f>IF(LEN(TRIM(CK119))&gt;0,MAX(CF29:CF118)+1,"")</f>
        <v/>
      </c>
      <c r="CG119" s="2906" t="str">
        <f>IFERROR(INDEX(CK30:CK299,MATCH(ROW()-ROW(CK30)+1,CF30:CF299,0)),"")</f>
        <v/>
      </c>
      <c r="CH119" s="336"/>
      <c r="CJ119" s="2959"/>
      <c r="CK119" s="2908" t="str">
        <f>IF(OR(CL118="",CJ116=""),"",IF(LEN(CL118)&lt;=CJ116,CL118,IFERROR(LEFT(CL118,FIND("♦",SUBSTITUTE(LEFT(CL118,CJ116+1)," ","♦",LEN(LEFT(CL118,CJ116+1))-LEN(SUBSTITUTE(LEFT(CL118,CJ116+1)," ",""))))),LEFT(CL118,IFERROR(FIND(" ",CL118)-1,LEN(CL118))))))</f>
        <v/>
      </c>
      <c r="CL119" s="2908" t="str">
        <f t="shared" si="81"/>
        <v/>
      </c>
      <c r="CM119" s="2974"/>
      <c r="CN119" s="2968"/>
      <c r="CO119" s="2969"/>
      <c r="CP119" s="3"/>
      <c r="CQ119" s="2565"/>
      <c r="CR119" s="2566"/>
      <c r="CS119" s="2559" t="str" cm="1">
        <f t="array" ref="CS119">IF(TRIM(CQ119)="","&lt; VIDE",IF(SUMPRODUCT((UPPER(TRIM($BA$92:CQ119))=UPPER(TRIM(CQ119)))*1)&gt;1,"◄ Doublon","Unique"))</f>
        <v>&lt; VIDE</v>
      </c>
      <c r="CT119" s="192" t="s">
        <v>3696</v>
      </c>
      <c r="CU119" s="2560" t="s">
        <v>3976</v>
      </c>
      <c r="CV119" s="3"/>
      <c r="CW119" s="10">
        <v>1</v>
      </c>
    </row>
    <row r="120" spans="1:101" ht="21" customHeight="1">
      <c r="A120" s="3"/>
      <c r="B120" s="3"/>
      <c r="C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176" cm="1">
        <f t="array" ref="BP120">SUMPRODUCT(LEN(BQ120:BW120))</f>
        <v>0</v>
      </c>
      <c r="BQ120" s="177"/>
      <c r="BR120" s="178"/>
      <c r="BS120" s="178"/>
      <c r="BT120" s="178"/>
      <c r="BU120" s="178"/>
      <c r="BV120" s="178"/>
      <c r="BW120" s="179"/>
      <c r="BX120" s="3"/>
      <c r="CB120" s="2969"/>
      <c r="CD120" s="2946" t="str">
        <f t="shared" si="74"/>
        <v/>
      </c>
      <c r="CE120" s="2950" t="str">
        <f t="shared" si="75"/>
        <v/>
      </c>
      <c r="CF120" s="2951" t="str">
        <f>IF(LEN(TRIM(CK120))&gt;0,MAX(CF29:CF119)+1,"")</f>
        <v/>
      </c>
      <c r="CG120" s="2906" t="str">
        <f>IFERROR(INDEX(CK30:CK299,MATCH(ROW()-ROW(CK30)+1,CF30:CF299,0)),"")</f>
        <v/>
      </c>
      <c r="CH120" s="336"/>
      <c r="CJ120" s="2370" t="str">
        <f>(SUBSTITUTE(SUBSTITUTE(CB45,CHAR(13)&amp;CHAR(10)," "),CHAR(10)," "))</f>
        <v/>
      </c>
      <c r="CK120" s="2960" t="str">
        <f>IF(OR(CJ121="",CJ122=""),"",IF(LEN(CJ121)&lt;=CJ122,CJ121,IFERROR(LEFT(CJ121,FIND("♦",SUBSTITUTE(LEFT(CJ121,CJ122+1)," ","♦",LEN(LEFT(CJ121,CJ122+1))-LEN(SUBSTITUTE(LEFT(CJ121,CJ122+1)," ",""))))),LEFT(CJ121,IFERROR(FIND(" ",CJ121)-1,LEN(CJ121))))))</f>
        <v/>
      </c>
      <c r="CL120" s="2961" t="str">
        <f>IF(CK120="","",TRIM(RIGHT(CJ121,LEN(CJ121)-LEN(CK120))))</f>
        <v/>
      </c>
      <c r="CM120" s="2952" t="str">
        <f>CC45</f>
        <v xml:space="preserve"> ◄ ligne 45</v>
      </c>
      <c r="CN120" s="2968"/>
      <c r="CO120" s="2969"/>
      <c r="CP120" s="3"/>
      <c r="CQ120" s="2567"/>
      <c r="CR120" s="2558"/>
      <c r="CS120" s="2559" t="str" cm="1">
        <f t="array" ref="CS120">IF(TRIM(CQ120)="","&lt; VIDE",IF(SUMPRODUCT((UPPER(TRIM($BA$92:CQ120))=UPPER(TRIM(CQ120)))*1)&gt;1,"◄ Doublon","Unique"))</f>
        <v>&lt; VIDE</v>
      </c>
      <c r="CT120" s="192" t="s">
        <v>3697</v>
      </c>
      <c r="CU120" s="2560" t="s">
        <v>3978</v>
      </c>
      <c r="CV120" s="3"/>
      <c r="CW120" s="10">
        <v>1</v>
      </c>
    </row>
    <row r="121" spans="1:101" ht="21" customHeight="1">
      <c r="A121" s="3"/>
      <c r="B121" s="3"/>
      <c r="C121" s="3"/>
      <c r="E121" s="3"/>
      <c r="F121" s="3"/>
      <c r="G121" s="3"/>
      <c r="H121" s="3"/>
      <c r="I121" s="3"/>
      <c r="J121" s="3"/>
      <c r="K121" s="3"/>
      <c r="L121" s="3"/>
      <c r="M121" s="605"/>
      <c r="N121" s="605"/>
      <c r="O121" s="3"/>
      <c r="P121" s="605"/>
      <c r="Q121" s="605"/>
      <c r="R121" s="605"/>
      <c r="S121" s="605"/>
      <c r="T121" s="605"/>
      <c r="U121" s="605"/>
      <c r="V121" s="605"/>
      <c r="W121" s="605"/>
      <c r="X121" s="605"/>
      <c r="Y121" s="605"/>
      <c r="Z121" s="605"/>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176" cm="1">
        <f t="array" ref="BP121">SUMPRODUCT(LEN(BQ121:BW121))</f>
        <v>0</v>
      </c>
      <c r="BQ121" s="177"/>
      <c r="BR121" s="178"/>
      <c r="BS121" s="178"/>
      <c r="BT121" s="178"/>
      <c r="BU121" s="178"/>
      <c r="BV121" s="178"/>
      <c r="BW121" s="179"/>
      <c r="BX121" s="3"/>
      <c r="CB121" s="2969"/>
      <c r="CD121" s="2946" t="str">
        <f t="shared" si="74"/>
        <v/>
      </c>
      <c r="CE121" s="2950" t="str">
        <f t="shared" si="75"/>
        <v/>
      </c>
      <c r="CF121" s="2951" t="str">
        <f>IF(LEN(TRIM(CK121))&gt;0,MAX(CF29:CF120)+1,"")</f>
        <v/>
      </c>
      <c r="CG121" s="2906" t="str">
        <f>IFERROR(INDEX(CK30:CK299,MATCH(ROW()-ROW(CK30)+1,CF30:CF299,0)),"")</f>
        <v/>
      </c>
      <c r="CH121" s="336"/>
      <c r="CJ121" s="2960" t="str">
        <f>TRIM(SUBSTITUTE(SUBSTITUTE(SUBSTITUTE(SUBSTITUTE(IF(OR(LEFT(CJ120,1)="-",LEFT(CJ120,1)="="),MID(CJ120,2,9999),CJ120),CHAR(160)," "),","," "),";"," "),"."," "))</f>
        <v/>
      </c>
      <c r="CK121" s="2961" t="str">
        <f>IF(OR(CL120="",CJ122=""),"",IF(LEN(CL120)&lt;=CJ122,CL120,IFERROR(LEFT(CL120,FIND("♦",SUBSTITUTE(LEFT(CL120,CJ122+1)," ","♦",LEN(LEFT(CL120,CJ122+1))-LEN(SUBSTITUTE(LEFT(CL120,CJ122+1)," ",""))))),LEFT(CL120,IFERROR(FIND(" ",CL120)-1,LEN(CL120))))))</f>
        <v/>
      </c>
      <c r="CL121" s="2961" t="str">
        <f>IF(CK121="","",TRIM(RIGHT(CL120,LEN(CL120)-LEN(CK121))))</f>
        <v/>
      </c>
      <c r="CM121" s="2975"/>
      <c r="CN121" s="2968"/>
      <c r="CO121" s="2969"/>
      <c r="CP121" s="3"/>
      <c r="CQ121" s="2557" t="s">
        <v>3997</v>
      </c>
      <c r="CR121" s="2568"/>
      <c r="CS121" s="2559" t="str" cm="1">
        <f t="array" aca="1" ref="CS121" ca="1">IF(TRIM(CQ121)="","&lt; VIDE",IF(SUMPRODUCT((UPPER(TRIM($BA$92:CQ121))=UPPER(TRIM(CQ121)))*1)&gt;1,"◄ Doublon","Unique"))</f>
        <v>Unique</v>
      </c>
      <c r="CT121" s="192" t="s">
        <v>3698</v>
      </c>
      <c r="CU121" s="2560" t="s">
        <v>3998</v>
      </c>
      <c r="CV121" s="3"/>
      <c r="CW121" s="10">
        <v>1</v>
      </c>
    </row>
    <row r="122" spans="1:101" ht="21" customHeight="1">
      <c r="A122" s="3"/>
      <c r="B122" s="3"/>
      <c r="C122" s="3"/>
      <c r="D122" s="2292"/>
      <c r="E122" s="3"/>
      <c r="F122" s="3"/>
      <c r="G122" s="3"/>
      <c r="H122" s="3"/>
      <c r="I122" s="3"/>
      <c r="J122" s="3"/>
      <c r="K122" s="3"/>
      <c r="L122" s="3"/>
      <c r="M122" s="605"/>
      <c r="N122" s="605"/>
      <c r="O122" s="3"/>
      <c r="P122" s="605"/>
      <c r="Q122" s="605"/>
      <c r="R122" s="605"/>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176" cm="1">
        <f t="array" ref="BP122">SUMPRODUCT(LEN(BQ122:BW122))</f>
        <v>0</v>
      </c>
      <c r="BQ122" s="177"/>
      <c r="BR122" s="178"/>
      <c r="BS122" s="178"/>
      <c r="BT122" s="178"/>
      <c r="BU122" s="178"/>
      <c r="BV122" s="178"/>
      <c r="BW122" s="179"/>
      <c r="BX122" s="3"/>
      <c r="CB122" s="2969"/>
      <c r="CD122" s="2946" t="str">
        <f t="shared" si="74"/>
        <v/>
      </c>
      <c r="CE122" s="2950" t="str">
        <f t="shared" si="75"/>
        <v/>
      </c>
      <c r="CF122" s="2951" t="str">
        <f>IF(LEN(TRIM(CK122))&gt;0,MAX(CF29:CF121)+1,"")</f>
        <v/>
      </c>
      <c r="CG122" s="2906" t="str">
        <f>IFERROR(INDEX(CK30:CK299,MATCH(ROW()-ROW(CK30)+1,CF30:CF299,0)),"")</f>
        <v/>
      </c>
      <c r="CH122" s="336"/>
      <c r="CJ122" s="2909">
        <f>CG17</f>
        <v>100</v>
      </c>
      <c r="CK122" s="2961" t="str">
        <f>IF(OR(CL121="",CJ122=""),"",IF(LEN(CL121)&lt;=CJ122,CL121,IFERROR(LEFT(CL121,FIND("♦",SUBSTITUTE(LEFT(CL121,CJ122+1)," ","♦",LEN(LEFT(CL121,CJ122+1))-LEN(SUBSTITUTE(LEFT(CL121,CJ122+1)," ",""))))),LEFT(CL121,IFERROR(FIND(" ",CL121)-1,LEN(CL121))))))</f>
        <v/>
      </c>
      <c r="CL122" s="2961" t="str">
        <f t="shared" ref="CL122:CL125" si="82">IF(CK122="","",TRIM(RIGHT(CL121,LEN(CL121)-LEN(CK122))))</f>
        <v/>
      </c>
      <c r="CM122" s="2975"/>
      <c r="CN122" s="2968"/>
      <c r="CO122" s="2969"/>
      <c r="CP122" s="3"/>
      <c r="CQ122" s="2567" t="s">
        <v>3998</v>
      </c>
      <c r="CR122" s="2558">
        <v>1050</v>
      </c>
      <c r="CS122" s="2559" t="str" cm="1">
        <f t="array" aca="1" ref="CS122" ca="1">IF(TRIM(CQ122)="","&lt; VIDE",IF(SUMPRODUCT((UPPER(TRIM($BA$92:CQ122))=UPPER(TRIM(CQ122)))*1)&gt;1,"◄ Doublon","Unique"))</f>
        <v>Unique</v>
      </c>
      <c r="CT122" s="192" t="s">
        <v>3699</v>
      </c>
      <c r="CU122" s="2560" t="s">
        <v>3991</v>
      </c>
      <c r="CV122" s="3"/>
      <c r="CW122" s="10">
        <v>1</v>
      </c>
    </row>
    <row r="123" spans="1:101" ht="21" customHeight="1">
      <c r="A123" s="3"/>
      <c r="B123" s="3"/>
      <c r="C123" s="3"/>
      <c r="E123" s="3"/>
      <c r="F123" s="3"/>
      <c r="G123" s="3"/>
      <c r="H123" s="3"/>
      <c r="I123" s="3"/>
      <c r="J123" s="3"/>
      <c r="K123" s="3"/>
      <c r="L123" s="3"/>
      <c r="M123" s="605"/>
      <c r="N123" s="605"/>
      <c r="O123" s="3"/>
      <c r="P123" s="605"/>
      <c r="Q123" s="605"/>
      <c r="R123" s="605"/>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176" cm="1">
        <f t="array" ref="BP123">SUMPRODUCT(LEN(BQ123:BW123))</f>
        <v>0</v>
      </c>
      <c r="BQ123" s="177"/>
      <c r="BR123" s="178"/>
      <c r="BS123" s="178"/>
      <c r="BT123" s="178"/>
      <c r="BU123" s="178"/>
      <c r="BV123" s="178"/>
      <c r="BW123" s="179"/>
      <c r="BX123" s="3"/>
      <c r="CB123" s="2969"/>
      <c r="CD123" s="2946" t="str">
        <f t="shared" si="74"/>
        <v/>
      </c>
      <c r="CE123" s="2950" t="str">
        <f t="shared" si="75"/>
        <v/>
      </c>
      <c r="CF123" s="2951" t="str">
        <f>IF(LEN(TRIM(CK123))&gt;0,MAX(CF29:CF122)+1,"")</f>
        <v/>
      </c>
      <c r="CG123" s="2906" t="str">
        <f>IFERROR(INDEX(CK30:CK299,MATCH(ROW()-ROW(CK30)+1,CF30:CF299,0)),"")</f>
        <v/>
      </c>
      <c r="CH123" s="336"/>
      <c r="CJ123" s="2960"/>
      <c r="CK123" s="2961" t="str">
        <f>IF(OR(CL122="",CJ122=""),"",IF(LEN(CL122)&lt;=CJ122,CL122,IFERROR(LEFT(CL122,FIND("♦",SUBSTITUTE(LEFT(CL122,CJ122+1)," ","♦",LEN(LEFT(CL122,CJ122+1))-LEN(SUBSTITUTE(LEFT(CL122,CJ122+1)," ",""))))),LEFT(CL122,IFERROR(FIND(" ",CL122)-1,LEN(CL122))))))</f>
        <v/>
      </c>
      <c r="CL123" s="2961" t="str">
        <f t="shared" si="82"/>
        <v/>
      </c>
      <c r="CM123" s="2975"/>
      <c r="CN123" s="2968"/>
      <c r="CO123" s="2969"/>
      <c r="CP123" s="3"/>
      <c r="CQ123" s="2567" t="s">
        <v>3981</v>
      </c>
      <c r="CR123" s="2558">
        <v>810</v>
      </c>
      <c r="CS123" s="2559" t="str" cm="1">
        <f t="array" aca="1" ref="CS123" ca="1">IF(TRIM(CQ123)="","&lt; VIDE",IF(SUMPRODUCT((UPPER(TRIM($BA$92:CQ123))=UPPER(TRIM(CQ123)))*1)&gt;1,"◄ Doublon","Unique"))</f>
        <v>Unique</v>
      </c>
      <c r="CT123" s="192" t="s">
        <v>3700</v>
      </c>
      <c r="CU123" s="2560" t="s">
        <v>3993</v>
      </c>
      <c r="CV123" s="3"/>
      <c r="CW123" s="10">
        <v>1</v>
      </c>
    </row>
    <row r="124" spans="1:101" ht="21" customHeight="1">
      <c r="A124" s="3"/>
      <c r="B124" s="3"/>
      <c r="C124" s="3"/>
      <c r="E124" s="3"/>
      <c r="F124" s="3"/>
      <c r="G124" s="3"/>
      <c r="H124" s="3"/>
      <c r="I124" s="3"/>
      <c r="J124" s="3"/>
      <c r="K124" s="3"/>
      <c r="L124" s="3"/>
      <c r="M124" s="605"/>
      <c r="N124" s="605"/>
      <c r="O124" s="3"/>
      <c r="P124" s="605"/>
      <c r="Q124" s="605"/>
      <c r="R124" s="605"/>
      <c r="AC124" s="605"/>
      <c r="AD124" s="605"/>
      <c r="AE124" s="605"/>
      <c r="AF124" s="605"/>
      <c r="AG124" s="605"/>
      <c r="AH124" s="605"/>
      <c r="AI124" s="605"/>
      <c r="AJ124" s="605"/>
      <c r="AK124" s="605"/>
      <c r="AL124" s="605"/>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176" cm="1">
        <f t="array" ref="BP124">SUMPRODUCT(LEN(BQ124:BW124))</f>
        <v>0</v>
      </c>
      <c r="BQ124" s="177"/>
      <c r="BR124" s="178"/>
      <c r="BS124" s="178"/>
      <c r="BT124" s="178"/>
      <c r="BU124" s="178"/>
      <c r="BV124" s="178"/>
      <c r="BW124" s="179"/>
      <c r="BX124" s="3"/>
      <c r="CB124" s="2969"/>
      <c r="CD124" s="2946" t="str">
        <f t="shared" si="74"/>
        <v/>
      </c>
      <c r="CE124" s="2950" t="str">
        <f t="shared" si="75"/>
        <v/>
      </c>
      <c r="CF124" s="2951" t="str">
        <f>IF(LEN(TRIM(CK124))&gt;0,MAX(CF29:CF123)+1,"")</f>
        <v/>
      </c>
      <c r="CG124" s="2906" t="str">
        <f>IFERROR(INDEX(CK30:CK299,MATCH(ROW()-ROW(CK30)+1,CF30:CF299,0)),"")</f>
        <v/>
      </c>
      <c r="CH124" s="336"/>
      <c r="CJ124" s="2963"/>
      <c r="CK124" s="2961" t="str">
        <f>IF(OR(CL123="",CJ122=""),"",IF(LEN(CL123)&lt;=CJ122,CL123,IFERROR(LEFT(CL123,FIND("♦",SUBSTITUTE(LEFT(CL123,CJ122+1)," ","♦",LEN(LEFT(CL123,CJ122+1))-LEN(SUBSTITUTE(LEFT(CL123,CJ122+1)," ",""))))),LEFT(CL123,IFERROR(FIND(" ",CL123)-1,LEN(CL123))))))</f>
        <v/>
      </c>
      <c r="CL124" s="2961" t="str">
        <f t="shared" si="82"/>
        <v/>
      </c>
      <c r="CM124" s="2975"/>
      <c r="CN124" s="2968"/>
      <c r="CO124" s="2969"/>
      <c r="CP124" s="3"/>
      <c r="CQ124" s="2567" t="s">
        <v>3979</v>
      </c>
      <c r="CR124" s="2558">
        <v>600</v>
      </c>
      <c r="CS124" s="2559" t="str" cm="1">
        <f t="array" aca="1" ref="CS124" ca="1">IF(TRIM(CQ124)="","&lt; VIDE",IF(SUMPRODUCT((UPPER(TRIM($BA$92:CQ124))=UPPER(TRIM(CQ124)))*1)&gt;1,"◄ Doublon","Unique"))</f>
        <v>Unique</v>
      </c>
      <c r="CT124" s="192" t="s">
        <v>3701</v>
      </c>
      <c r="CU124" s="2560" t="s">
        <v>3999</v>
      </c>
      <c r="CV124" s="3"/>
      <c r="CW124" s="10">
        <v>1</v>
      </c>
    </row>
    <row r="125" spans="1:101" ht="21" customHeight="1">
      <c r="A125" s="3"/>
      <c r="B125" s="3"/>
      <c r="C125" s="3"/>
      <c r="E125" s="3"/>
      <c r="F125" s="3"/>
      <c r="G125" s="3"/>
      <c r="H125" s="3"/>
      <c r="I125" s="3"/>
      <c r="J125" s="3"/>
      <c r="K125" s="3"/>
      <c r="L125" s="3"/>
      <c r="M125" s="605"/>
      <c r="N125" s="605"/>
      <c r="O125" s="3"/>
      <c r="P125" s="605"/>
      <c r="Q125" s="605"/>
      <c r="R125" s="605"/>
      <c r="AC125" s="605"/>
      <c r="AD125" s="605"/>
      <c r="AE125" s="605"/>
      <c r="AF125" s="605"/>
      <c r="AG125" s="605"/>
      <c r="AH125" s="605"/>
      <c r="AI125" s="605"/>
      <c r="AJ125" s="605"/>
      <c r="AK125" s="605"/>
      <c r="AL125" s="605"/>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176" cm="1">
        <f t="array" ref="BP125">SUMPRODUCT(LEN(BQ125:BW125))</f>
        <v>0</v>
      </c>
      <c r="BQ125" s="177"/>
      <c r="BR125" s="178"/>
      <c r="BS125" s="178"/>
      <c r="BT125" s="178"/>
      <c r="BU125" s="178"/>
      <c r="BV125" s="178"/>
      <c r="BW125" s="179"/>
      <c r="BX125" s="3"/>
      <c r="CB125" s="2969"/>
      <c r="CD125" s="2946" t="str">
        <f t="shared" si="74"/>
        <v/>
      </c>
      <c r="CE125" s="2950" t="str">
        <f t="shared" si="75"/>
        <v/>
      </c>
      <c r="CF125" s="2951" t="str">
        <f>IF(LEN(TRIM(CK125))&gt;0,MAX(CF29:CF124)+1,"")</f>
        <v/>
      </c>
      <c r="CG125" s="2906" t="str">
        <f>IFERROR(INDEX(CK30:CK299,MATCH(ROW()-ROW(CK30)+1,CF30:CF299,0)),"")</f>
        <v/>
      </c>
      <c r="CH125" s="336"/>
      <c r="CJ125" s="2964"/>
      <c r="CK125" s="2961" t="str">
        <f>IF(OR(CL124="",CJ122=""),"",IF(LEN(CL124)&lt;=CJ122,CL124,IFERROR(LEFT(CL124,FIND("♦",SUBSTITUTE(LEFT(CL124,CJ122+1)," ","♦",LEN(LEFT(CL124,CJ122+1))-LEN(SUBSTITUTE(LEFT(CL124,CJ122+1)," ",""))))),LEFT(CL124,IFERROR(FIND(" ",CL124)-1,LEN(CL124))))))</f>
        <v/>
      </c>
      <c r="CL125" s="2961" t="str">
        <f t="shared" si="82"/>
        <v/>
      </c>
      <c r="CM125" s="2975"/>
      <c r="CN125" s="2968"/>
      <c r="CO125" s="2969"/>
      <c r="CP125" s="3"/>
      <c r="CQ125" s="2567" t="s">
        <v>3972</v>
      </c>
      <c r="CR125" s="2558">
        <v>9</v>
      </c>
      <c r="CS125" s="2559" t="str" cm="1">
        <f t="array" aca="1" ref="CS125" ca="1">IF(TRIM(CQ125)="","&lt; VIDE",IF(SUMPRODUCT((UPPER(TRIM($BA$92:CQ125))=UPPER(TRIM(CQ125)))*1)&gt;1,"◄ Doublon","Unique"))</f>
        <v>Unique</v>
      </c>
      <c r="CT125" s="192" t="s">
        <v>3702</v>
      </c>
      <c r="CU125" s="314"/>
      <c r="CV125" s="3"/>
      <c r="CW125" s="10">
        <v>1</v>
      </c>
    </row>
    <row r="126" spans="1:101" ht="21" customHeight="1">
      <c r="A126" s="3"/>
      <c r="B126" s="3"/>
      <c r="C126" s="3"/>
      <c r="E126" s="3"/>
      <c r="F126" s="3"/>
      <c r="G126" s="3"/>
      <c r="H126" s="3"/>
      <c r="I126" s="3"/>
      <c r="J126" s="3"/>
      <c r="K126" s="3"/>
      <c r="L126" s="3"/>
      <c r="M126" s="605"/>
      <c r="N126" s="605"/>
      <c r="O126" s="3"/>
      <c r="P126" s="605"/>
      <c r="Q126" s="605"/>
      <c r="R126" s="605"/>
      <c r="AC126" s="605"/>
      <c r="AD126" s="605"/>
      <c r="AE126" s="605"/>
      <c r="AF126" s="605"/>
      <c r="AG126" s="605"/>
      <c r="AH126" s="605"/>
      <c r="AI126" s="605"/>
      <c r="AJ126" s="605"/>
      <c r="AK126" s="605"/>
      <c r="AL126" s="605"/>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176" cm="1">
        <f t="array" ref="BP126">SUMPRODUCT(LEN(BQ126:BW126))</f>
        <v>0</v>
      </c>
      <c r="BQ126" s="177"/>
      <c r="BR126" s="178"/>
      <c r="BS126" s="178"/>
      <c r="BT126" s="178"/>
      <c r="BU126" s="178"/>
      <c r="BV126" s="178"/>
      <c r="BW126" s="179"/>
      <c r="BX126" s="3"/>
      <c r="CB126" s="2969"/>
      <c r="CD126" s="2946" t="str">
        <f t="shared" si="74"/>
        <v/>
      </c>
      <c r="CE126" s="2950" t="str">
        <f t="shared" si="75"/>
        <v/>
      </c>
      <c r="CF126" s="2951" t="str">
        <f>IF(LEN(TRIM(CK126))&gt;0,MAX(CF29:CF125)+1,"")</f>
        <v/>
      </c>
      <c r="CG126" s="2906" t="str">
        <f>IFERROR(INDEX(CK30:CK299,MATCH(ROW()-ROW(CK30)+1,CF30:CF299,0)),"")</f>
        <v/>
      </c>
      <c r="CH126" s="336"/>
      <c r="CJ126" s="2370" t="str">
        <f>(SUBSTITUTE(SUBSTITUTE(CB46,CHAR(13)&amp;CHAR(10)," "),CHAR(10)," "))</f>
        <v/>
      </c>
      <c r="CK126" s="2907" t="str">
        <f>IF(OR(CJ127="",CJ128=""),"",IF(LEN(CJ127)&lt;=CJ128,CJ127,IFERROR(LEFT(CJ127,FIND("♦",SUBSTITUTE(LEFT(CJ127,CJ128+1)," ","♦",LEN(LEFT(CJ127,CJ128+1))-LEN(SUBSTITUTE(LEFT(CJ127,CJ128+1)," ",""))))),LEFT(CJ127,IFERROR(FIND(" ",CJ127)-1,LEN(CJ127))))))</f>
        <v/>
      </c>
      <c r="CL126" s="2908" t="str">
        <f>IF(CK126="","",TRIM(RIGHT(CJ127,LEN(CJ127)-LEN(CK126))))</f>
        <v/>
      </c>
      <c r="CM126" s="2952" t="str">
        <f>CC46</f>
        <v xml:space="preserve"> ◄ ligne 46</v>
      </c>
      <c r="CN126" s="2968"/>
      <c r="CO126" s="2969"/>
      <c r="CP126" s="3"/>
      <c r="CQ126" s="2567" t="s">
        <v>3992</v>
      </c>
      <c r="CR126" s="2558">
        <v>21</v>
      </c>
      <c r="CS126" s="2559" t="str" cm="1">
        <f t="array" aca="1" ref="CS126" ca="1">IF(TRIM(CQ126)="","&lt; VIDE",IF(SUMPRODUCT((UPPER(TRIM($BA$92:CQ126))=UPPER(TRIM(CQ126)))*1)&gt;1,"◄ Doublon","Unique"))</f>
        <v>Unique</v>
      </c>
      <c r="CT126" s="192" t="s">
        <v>3703</v>
      </c>
      <c r="CU126" s="314"/>
      <c r="CV126" s="3"/>
      <c r="CW126" s="10">
        <v>1</v>
      </c>
    </row>
    <row r="127" spans="1:101" ht="21" customHeight="1">
      <c r="A127" s="3"/>
      <c r="B127" s="3"/>
      <c r="C127" s="3"/>
      <c r="E127" s="3"/>
      <c r="F127" s="3"/>
      <c r="G127" s="3"/>
      <c r="H127" s="3"/>
      <c r="I127" s="3"/>
      <c r="J127" s="3"/>
      <c r="K127" s="3"/>
      <c r="L127" s="3"/>
      <c r="M127" s="605"/>
      <c r="N127" s="605"/>
      <c r="O127" s="3"/>
      <c r="P127" s="605"/>
      <c r="Q127" s="605"/>
      <c r="R127" s="605"/>
      <c r="AC127" s="605"/>
      <c r="AD127" s="605"/>
      <c r="AE127" s="605"/>
      <c r="AF127" s="605"/>
      <c r="AG127" s="605"/>
      <c r="AH127" s="605"/>
      <c r="AI127" s="605"/>
      <c r="AJ127" s="605"/>
      <c r="AK127" s="605"/>
      <c r="AL127" s="605"/>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176" cm="1">
        <f t="array" ref="BP127">SUMPRODUCT(LEN(BQ127:BW127))</f>
        <v>0</v>
      </c>
      <c r="BQ127" s="177"/>
      <c r="BR127" s="178"/>
      <c r="BS127" s="178"/>
      <c r="BT127" s="178"/>
      <c r="BU127" s="178"/>
      <c r="BV127" s="178"/>
      <c r="BW127" s="179"/>
      <c r="BX127" s="3"/>
      <c r="CB127" s="2969"/>
      <c r="CD127" s="2946" t="str">
        <f t="shared" si="74"/>
        <v/>
      </c>
      <c r="CE127" s="2950" t="str">
        <f t="shared" si="75"/>
        <v/>
      </c>
      <c r="CF127" s="2951" t="str">
        <f>IF(LEN(TRIM(CK127))&gt;0,MAX(CF29:CF126)+1,"")</f>
        <v/>
      </c>
      <c r="CG127" s="2906" t="str">
        <f>IFERROR(INDEX(CK30:CK299,MATCH(ROW()-ROW(CK30)+1,CF30:CF299,0)),"")</f>
        <v/>
      </c>
      <c r="CH127" s="336"/>
      <c r="CJ127" s="2907" t="str">
        <f>TRIM(SUBSTITUTE(SUBSTITUTE(SUBSTITUTE(SUBSTITUTE(IF(OR(LEFT(CJ126,1)="-",LEFT(CJ126,1)="="),MID(CJ126,2,9999),CJ126),CHAR(160)," "),","," "),";"," "),"."," "))</f>
        <v/>
      </c>
      <c r="CK127" s="2908" t="str">
        <f>IF(OR(CL126="",CJ128=""),"",IF(LEN(CL126)&lt;=CJ128,CL126,IFERROR(LEFT(CL126,FIND("♦",SUBSTITUTE(LEFT(CL126,CJ128+1)," ","♦",LEN(LEFT(CL126,CJ128+1))-LEN(SUBSTITUTE(LEFT(CL126,CJ128+1)," ",""))))),LEFT(CL126,IFERROR(FIND(" ",CL126)-1,LEN(CL126))))))</f>
        <v/>
      </c>
      <c r="CL127" s="2908" t="str">
        <f>IF(CK127="","",TRIM(RIGHT(CL126,LEN(CL126)-LEN(CK127))))</f>
        <v/>
      </c>
      <c r="CM127" s="2974"/>
      <c r="CN127" s="2968"/>
      <c r="CO127" s="2969"/>
      <c r="CP127" s="3"/>
      <c r="CQ127" s="2567" t="s">
        <v>3995</v>
      </c>
      <c r="CR127" s="2558">
        <v>3</v>
      </c>
      <c r="CS127" s="2559" t="str" cm="1">
        <f t="array" aca="1" ref="CS127" ca="1">IF(TRIM(CQ127)="","&lt; VIDE",IF(SUMPRODUCT((UPPER(TRIM($BA$92:CQ127))=UPPER(TRIM(CQ127)))*1)&gt;1,"◄ Doublon","Unique"))</f>
        <v>Unique</v>
      </c>
      <c r="CT127" s="192" t="s">
        <v>3704</v>
      </c>
      <c r="CU127" s="314"/>
      <c r="CV127" s="3"/>
      <c r="CW127" s="10">
        <v>1</v>
      </c>
    </row>
    <row r="128" spans="1:101" ht="21" customHeight="1">
      <c r="A128" s="3"/>
      <c r="B128" s="3"/>
      <c r="C128" s="3"/>
      <c r="E128" s="3"/>
      <c r="F128" s="3"/>
      <c r="G128" s="3"/>
      <c r="H128" s="3"/>
      <c r="I128" s="3"/>
      <c r="J128" s="3"/>
      <c r="K128" s="3"/>
      <c r="L128" s="3"/>
      <c r="M128" s="605"/>
      <c r="N128" s="605"/>
      <c r="O128" s="3"/>
      <c r="P128" s="605"/>
      <c r="Q128" s="605"/>
      <c r="R128" s="605"/>
      <c r="AC128" s="605"/>
      <c r="AD128" s="605"/>
      <c r="AE128" s="605"/>
      <c r="AF128" s="605"/>
      <c r="AG128" s="605"/>
      <c r="AH128" s="605"/>
      <c r="AI128" s="605"/>
      <c r="AJ128" s="605"/>
      <c r="AK128" s="605"/>
      <c r="AL128" s="605"/>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176" cm="1">
        <f t="array" ref="BP128">SUMPRODUCT(LEN(BQ128:BW128))</f>
        <v>0</v>
      </c>
      <c r="BQ128" s="177"/>
      <c r="BR128" s="178"/>
      <c r="BS128" s="178"/>
      <c r="BT128" s="178"/>
      <c r="BU128" s="178"/>
      <c r="BV128" s="178"/>
      <c r="BW128" s="179"/>
      <c r="BX128" s="3"/>
      <c r="CB128" s="2969"/>
      <c r="CD128" s="2946" t="str">
        <f t="shared" si="74"/>
        <v/>
      </c>
      <c r="CE128" s="2950" t="str">
        <f t="shared" si="75"/>
        <v/>
      </c>
      <c r="CF128" s="2951" t="str">
        <f>IF(LEN(TRIM(CK128))&gt;0,MAX(CF29:CF127)+1,"")</f>
        <v/>
      </c>
      <c r="CG128" s="2906" t="str">
        <f>IFERROR(INDEX(CK30:CK299,MATCH(ROW()-ROW(CK30)+1,CF30:CF299,0)),"")</f>
        <v/>
      </c>
      <c r="CH128" s="336"/>
      <c r="CJ128" s="2909">
        <f>CG17</f>
        <v>100</v>
      </c>
      <c r="CK128" s="2908" t="str">
        <f>IF(OR(CL127="",CJ128=""),"",IF(LEN(CL127)&lt;=CJ128,CL127,IFERROR(LEFT(CL127,FIND("♦",SUBSTITUTE(LEFT(CL127,CJ128+1)," ","♦",LEN(LEFT(CL127,CJ128+1))-LEN(SUBSTITUTE(LEFT(CL127,CJ128+1)," ",""))))),LEFT(CL127,IFERROR(FIND(" ",CL127)-1,LEN(CL127))))))</f>
        <v/>
      </c>
      <c r="CL128" s="2908" t="str">
        <f t="shared" ref="CL128:CL131" si="83">IF(CK128="","",TRIM(RIGHT(CL127,LEN(CL127)-LEN(CK128))))</f>
        <v/>
      </c>
      <c r="CM128" s="2974"/>
      <c r="CN128" s="2968"/>
      <c r="CO128" s="2969"/>
      <c r="CP128" s="3"/>
      <c r="CQ128" s="2567" t="s">
        <v>3990</v>
      </c>
      <c r="CR128" s="2569">
        <v>1.8</v>
      </c>
      <c r="CS128" s="2559" t="str" cm="1">
        <f t="array" aca="1" ref="CS128" ca="1">IF(TRIM(CQ128)="","&lt; VIDE",IF(SUMPRODUCT((UPPER(TRIM($BA$92:CQ128))=UPPER(TRIM(CQ128)))*1)&gt;1,"◄ Doublon","Unique"))</f>
        <v>Unique</v>
      </c>
      <c r="CT128" s="192" t="s">
        <v>3705</v>
      </c>
      <c r="CU128" s="314"/>
      <c r="CV128" s="3"/>
      <c r="CW128" s="10">
        <v>1</v>
      </c>
    </row>
    <row r="129" spans="1:101" ht="21" customHeight="1">
      <c r="A129" s="3"/>
      <c r="B129" s="3"/>
      <c r="C129" s="3"/>
      <c r="E129" s="3"/>
      <c r="F129" s="3"/>
      <c r="G129" s="3"/>
      <c r="H129" s="3"/>
      <c r="I129" s="3"/>
      <c r="J129" s="3"/>
      <c r="K129" s="3"/>
      <c r="L129" s="3"/>
      <c r="M129" s="605"/>
      <c r="N129" s="605"/>
      <c r="O129" s="3"/>
      <c r="P129" s="605"/>
      <c r="Q129" s="605"/>
      <c r="R129" s="605"/>
      <c r="AC129" s="605"/>
      <c r="AD129" s="605"/>
      <c r="AE129" s="605"/>
      <c r="AF129" s="605"/>
      <c r="AG129" s="605"/>
      <c r="AH129" s="605"/>
      <c r="AI129" s="605"/>
      <c r="AJ129" s="605"/>
      <c r="AK129" s="605"/>
      <c r="AL129" s="605"/>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176" cm="1">
        <f t="array" ref="BP129">SUMPRODUCT(LEN(BQ129:BW129))</f>
        <v>0</v>
      </c>
      <c r="BQ129" s="177"/>
      <c r="BR129" s="178"/>
      <c r="BS129" s="178"/>
      <c r="BT129" s="178"/>
      <c r="BU129" s="178"/>
      <c r="BV129" s="178"/>
      <c r="BW129" s="179"/>
      <c r="BX129" s="3"/>
      <c r="CB129" s="2969"/>
      <c r="CD129" s="2946" t="str">
        <f t="shared" si="74"/>
        <v/>
      </c>
      <c r="CE129" s="2950" t="str">
        <f t="shared" si="75"/>
        <v/>
      </c>
      <c r="CF129" s="2951" t="str">
        <f>IF(LEN(TRIM(CK129))&gt;0,MAX(CF29:CF128)+1,"")</f>
        <v/>
      </c>
      <c r="CG129" s="2906" t="str">
        <f>IFERROR(INDEX(CK30:CK299,MATCH(ROW()-ROW(CK30)+1,CF30:CF299,0)),"")</f>
        <v/>
      </c>
      <c r="CH129" s="336"/>
      <c r="CJ129" s="2907"/>
      <c r="CK129" s="2908" t="str">
        <f>IF(OR(CL128="",CJ128=""),"",IF(LEN(CL128)&lt;=CJ128,CL128,IFERROR(LEFT(CL128,FIND("♦",SUBSTITUTE(LEFT(CL128,CJ128+1)," ","♦",LEN(LEFT(CL128,CJ128+1))-LEN(SUBSTITUTE(LEFT(CL128,CJ128+1)," ",""))))),LEFT(CL128,IFERROR(FIND(" ",CL128)-1,LEN(CL128))))))</f>
        <v/>
      </c>
      <c r="CL129" s="2908" t="str">
        <f t="shared" si="83"/>
        <v/>
      </c>
      <c r="CM129" s="2974"/>
      <c r="CN129" s="2968"/>
      <c r="CO129" s="2969"/>
      <c r="CP129" s="3"/>
      <c r="CQ129" s="2567" t="s">
        <v>3965</v>
      </c>
      <c r="CR129" s="2569">
        <v>0.6</v>
      </c>
      <c r="CS129" s="2559" t="str" cm="1">
        <f t="array" aca="1" ref="CS129" ca="1">IF(TRIM(CQ129)="","&lt; VIDE",IF(SUMPRODUCT((UPPER(TRIM($BA$92:CQ129))=UPPER(TRIM(CQ129)))*1)&gt;1,"◄ Doublon","Unique"))</f>
        <v>Unique</v>
      </c>
      <c r="CT129" s="192" t="s">
        <v>3706</v>
      </c>
      <c r="CU129" s="314"/>
      <c r="CV129" s="3"/>
      <c r="CW129" s="10">
        <v>1</v>
      </c>
    </row>
    <row r="130" spans="1:101" ht="21" customHeight="1">
      <c r="A130" s="3"/>
      <c r="B130" s="3"/>
      <c r="C130" s="3"/>
      <c r="E130" s="3"/>
      <c r="F130" s="3"/>
      <c r="G130" s="3"/>
      <c r="H130" s="3"/>
      <c r="I130" s="3"/>
      <c r="J130" s="3"/>
      <c r="K130" s="3"/>
      <c r="L130" s="3"/>
      <c r="M130" s="605"/>
      <c r="N130" s="605"/>
      <c r="O130" s="3"/>
      <c r="P130" s="605"/>
      <c r="Q130" s="605"/>
      <c r="R130" s="605"/>
      <c r="AC130" s="605"/>
      <c r="AD130" s="605"/>
      <c r="AE130" s="605"/>
      <c r="AF130" s="605"/>
      <c r="AG130" s="605"/>
      <c r="AH130" s="605"/>
      <c r="AI130" s="605"/>
      <c r="AJ130" s="605"/>
      <c r="AK130" s="605"/>
      <c r="AL130" s="605"/>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176" cm="1">
        <f t="array" ref="BP130">SUMPRODUCT(LEN(BQ130:BW130))</f>
        <v>0</v>
      </c>
      <c r="BQ130" s="177"/>
      <c r="BR130" s="178"/>
      <c r="BS130" s="178"/>
      <c r="BT130" s="178"/>
      <c r="BU130" s="178"/>
      <c r="BV130" s="178"/>
      <c r="BW130" s="179"/>
      <c r="BX130" s="3"/>
      <c r="CB130" s="2969"/>
      <c r="CD130" s="2946" t="str">
        <f t="shared" si="74"/>
        <v/>
      </c>
      <c r="CE130" s="2950" t="str">
        <f t="shared" si="75"/>
        <v/>
      </c>
      <c r="CF130" s="2951" t="str">
        <f>IF(LEN(TRIM(CK130))&gt;0,MAX(CF29:CF129)+1,"")</f>
        <v/>
      </c>
      <c r="CG130" s="2906" t="str">
        <f>IFERROR(INDEX(CK30:CK299,MATCH(ROW()-ROW(CK30)+1,CF30:CF299,0)),"")</f>
        <v/>
      </c>
      <c r="CH130" s="336"/>
      <c r="CJ130" s="2958"/>
      <c r="CK130" s="2908" t="str">
        <f>IF(OR(CL129="",CJ128=""),"",IF(LEN(CL129)&lt;=CJ128,CL129,IFERROR(LEFT(CL129,FIND("♦",SUBSTITUTE(LEFT(CL129,CJ128+1)," ","♦",LEN(LEFT(CL129,CJ128+1))-LEN(SUBSTITUTE(LEFT(CL129,CJ128+1)," ",""))))),LEFT(CL129,IFERROR(FIND(" ",CL129)-1,LEN(CL129))))))</f>
        <v/>
      </c>
      <c r="CL130" s="2908" t="str">
        <f t="shared" si="83"/>
        <v/>
      </c>
      <c r="CM130" s="2974"/>
      <c r="CN130" s="2968"/>
      <c r="CO130" s="2969"/>
      <c r="CP130" s="3"/>
      <c r="CQ130" s="2567" t="s">
        <v>3985</v>
      </c>
      <c r="CR130" s="2569">
        <v>0.6</v>
      </c>
      <c r="CS130" s="2559" t="str" cm="1">
        <f t="array" aca="1" ref="CS130" ca="1">IF(TRIM(CQ130)="","&lt; VIDE",IF(SUMPRODUCT((UPPER(TRIM($BA$92:CQ130))=UPPER(TRIM(CQ130)))*1)&gt;1,"◄ Doublon","Unique"))</f>
        <v>Unique</v>
      </c>
      <c r="CT130" s="192" t="s">
        <v>3707</v>
      </c>
      <c r="CU130" s="314"/>
      <c r="CV130" s="3"/>
      <c r="CW130" s="10">
        <v>1</v>
      </c>
    </row>
    <row r="131" spans="1:101" ht="21" customHeight="1">
      <c r="A131" s="3"/>
      <c r="B131" s="3"/>
      <c r="C131" s="3"/>
      <c r="E131" s="3"/>
      <c r="F131" s="3"/>
      <c r="G131" s="3"/>
      <c r="H131" s="3"/>
      <c r="I131" s="3"/>
      <c r="J131" s="3"/>
      <c r="K131" s="3"/>
      <c r="L131" s="3"/>
      <c r="M131" s="605"/>
      <c r="N131" s="605"/>
      <c r="O131" s="3"/>
      <c r="P131" s="605"/>
      <c r="Q131" s="605"/>
      <c r="R131" s="605"/>
      <c r="S131" s="605"/>
      <c r="T131" s="605"/>
      <c r="U131" s="605"/>
      <c r="V131" s="605"/>
      <c r="W131" s="605"/>
      <c r="X131" s="605"/>
      <c r="Y131" s="605"/>
      <c r="Z131" s="605"/>
      <c r="AA131" s="605"/>
      <c r="AB131" s="605"/>
      <c r="AC131" s="605"/>
      <c r="AD131" s="605"/>
      <c r="AE131" s="605"/>
      <c r="AF131" s="605"/>
      <c r="AG131" s="605"/>
      <c r="AH131" s="605"/>
      <c r="AI131" s="605"/>
      <c r="AJ131" s="605"/>
      <c r="AK131" s="605"/>
      <c r="AL131" s="605"/>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176" cm="1">
        <f t="array" ref="BP131">SUMPRODUCT(LEN(BQ131:BW131))</f>
        <v>0</v>
      </c>
      <c r="BQ131" s="177"/>
      <c r="BR131" s="178"/>
      <c r="BS131" s="178"/>
      <c r="BT131" s="178"/>
      <c r="BU131" s="178"/>
      <c r="BV131" s="178"/>
      <c r="BW131" s="179"/>
      <c r="BX131" s="3"/>
      <c r="CB131" s="2969"/>
      <c r="CD131" s="2946" t="str">
        <f t="shared" si="74"/>
        <v/>
      </c>
      <c r="CE131" s="2950" t="str">
        <f t="shared" si="75"/>
        <v/>
      </c>
      <c r="CF131" s="2951" t="str">
        <f>IF(LEN(TRIM(CK131))&gt;0,MAX(CF29:CF130)+1,"")</f>
        <v/>
      </c>
      <c r="CG131" s="2906" t="str">
        <f>IFERROR(INDEX(CK30:CK299,MATCH(ROW()-ROW(CK30)+1,CF30:CF299,0)),"")</f>
        <v/>
      </c>
      <c r="CH131" s="336"/>
      <c r="CJ131" s="2959"/>
      <c r="CK131" s="2908" t="str">
        <f>IF(OR(CL130="",CJ128=""),"",IF(LEN(CL130)&lt;=CJ128,CL130,IFERROR(LEFT(CL130,FIND("♦",SUBSTITUTE(LEFT(CL130,CJ128+1)," ","♦",LEN(LEFT(CL130,CJ128+1))-LEN(SUBSTITUTE(LEFT(CL130,CJ128+1)," ",""))))),LEFT(CL130,IFERROR(FIND(" ",CL130)-1,LEN(CL130))))))</f>
        <v/>
      </c>
      <c r="CL131" s="2908" t="str">
        <f t="shared" si="83"/>
        <v/>
      </c>
      <c r="CM131" s="2974"/>
      <c r="CN131" s="2968"/>
      <c r="CO131" s="2969"/>
      <c r="CP131" s="3"/>
      <c r="CQ131" s="2567" t="s">
        <v>3999</v>
      </c>
      <c r="CR131" s="2558">
        <v>9</v>
      </c>
      <c r="CS131" s="2559" t="str" cm="1">
        <f t="array" aca="1" ref="CS131" ca="1">IF(TRIM(CQ131)="","&lt; VIDE",IF(SUMPRODUCT((UPPER(TRIM($BA$92:CQ131))=UPPER(TRIM(CQ131)))*1)&gt;1,"◄ Doublon","Unique"))</f>
        <v>Unique</v>
      </c>
      <c r="CT131" s="192" t="s">
        <v>3708</v>
      </c>
      <c r="CU131" s="314"/>
      <c r="CV131" s="3"/>
      <c r="CW131" s="10">
        <v>1</v>
      </c>
    </row>
    <row r="132" spans="1:101" ht="21" customHeight="1">
      <c r="A132" s="3"/>
      <c r="B132" s="3"/>
      <c r="C132" s="3"/>
      <c r="E132" s="3"/>
      <c r="F132" s="3"/>
      <c r="G132" s="3"/>
      <c r="H132" s="3"/>
      <c r="I132" s="3"/>
      <c r="J132" s="3"/>
      <c r="K132" s="3"/>
      <c r="L132" s="3"/>
      <c r="M132" s="605"/>
      <c r="N132" s="605"/>
      <c r="O132" s="3"/>
      <c r="P132" s="605"/>
      <c r="Q132" s="605"/>
      <c r="R132" s="605"/>
      <c r="S132" s="605"/>
      <c r="T132" s="605"/>
      <c r="U132" s="605"/>
      <c r="V132" s="605"/>
      <c r="W132" s="605"/>
      <c r="X132" s="605"/>
      <c r="Y132" s="605"/>
      <c r="Z132" s="605"/>
      <c r="AA132" s="605"/>
      <c r="AB132" s="605"/>
      <c r="AC132" s="605"/>
      <c r="AD132" s="605"/>
      <c r="AE132" s="605"/>
      <c r="AF132" s="605"/>
      <c r="AG132" s="605"/>
      <c r="AH132" s="605"/>
      <c r="AI132" s="605"/>
      <c r="AJ132" s="605"/>
      <c r="AK132" s="605"/>
      <c r="AL132" s="605"/>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176" cm="1">
        <f t="array" ref="BP132">SUMPRODUCT(LEN(BQ132:BW132))</f>
        <v>0</v>
      </c>
      <c r="BQ132" s="177"/>
      <c r="BR132" s="178"/>
      <c r="BS132" s="178"/>
      <c r="BT132" s="178"/>
      <c r="BU132" s="178"/>
      <c r="BV132" s="178"/>
      <c r="BW132" s="179"/>
      <c r="BX132" s="3"/>
      <c r="CB132" s="2969"/>
      <c r="CD132" s="2946" t="str">
        <f t="shared" si="74"/>
        <v/>
      </c>
      <c r="CE132" s="2950" t="str">
        <f t="shared" si="75"/>
        <v/>
      </c>
      <c r="CF132" s="2951" t="str">
        <f>IF(LEN(TRIM(CK132))&gt;0,MAX(CF29:CF131)+1,"")</f>
        <v/>
      </c>
      <c r="CG132" s="2906" t="str">
        <f>IFERROR(INDEX(CK30:CK299,MATCH(ROW()-ROW(CK30)+1,CF30:CF299,0)),"")</f>
        <v/>
      </c>
      <c r="CH132" s="336"/>
      <c r="CJ132" s="2370" t="str">
        <f>(SUBSTITUTE(SUBSTITUTE(CB47,CHAR(13)&amp;CHAR(10)," "),CHAR(10)," "))</f>
        <v/>
      </c>
      <c r="CK132" s="2960" t="str">
        <f>IF(OR(CJ133="",CJ134=""),"",IF(LEN(CJ133)&lt;=CJ134,CJ133,IFERROR(LEFT(CJ133,FIND("♦",SUBSTITUTE(LEFT(CJ133,CJ134+1)," ","♦",LEN(LEFT(CJ133,CJ134+1))-LEN(SUBSTITUTE(LEFT(CJ133,CJ134+1)," ",""))))),LEFT(CJ133,IFERROR(FIND(" ",CJ133)-1,LEN(CJ133))))))</f>
        <v/>
      </c>
      <c r="CL132" s="2961" t="str">
        <f>IF(CK132="","",TRIM(RIGHT(CJ133,LEN(CJ133)-LEN(CK132))))</f>
        <v/>
      </c>
      <c r="CM132" s="2952" t="str">
        <f>CC47</f>
        <v xml:space="preserve"> ◄ ligne 47</v>
      </c>
      <c r="CN132" s="2968"/>
      <c r="CO132" s="2969"/>
      <c r="CP132" s="3"/>
      <c r="CQ132" s="2561" t="s">
        <v>3977</v>
      </c>
      <c r="CR132" s="2558">
        <v>150</v>
      </c>
      <c r="CS132" s="2559" t="str" cm="1">
        <f t="array" aca="1" ref="CS132" ca="1">IF(TRIM(CQ132)="","&lt; VIDE",IF(SUMPRODUCT((UPPER(TRIM($BA$92:CQ132))=UPPER(TRIM(CQ132)))*1)&gt;1,"◄ Doublon","Unique"))</f>
        <v>Unique</v>
      </c>
      <c r="CT132" s="192" t="s">
        <v>3709</v>
      </c>
      <c r="CU132" s="314"/>
      <c r="CV132" s="3"/>
      <c r="CW132" s="10">
        <v>1</v>
      </c>
    </row>
    <row r="133" spans="1:101" ht="21" customHeight="1">
      <c r="A133" s="3"/>
      <c r="B133" s="3"/>
      <c r="C133" s="3"/>
      <c r="E133" s="3"/>
      <c r="F133" s="3"/>
      <c r="G133" s="3"/>
      <c r="H133" s="3"/>
      <c r="I133" s="3"/>
      <c r="J133" s="3"/>
      <c r="K133" s="3"/>
      <c r="L133" s="3"/>
      <c r="M133" s="605"/>
      <c r="N133" s="605"/>
      <c r="O133" s="3"/>
      <c r="P133" s="605"/>
      <c r="Q133" s="605"/>
      <c r="R133" s="605"/>
      <c r="S133" s="605"/>
      <c r="T133" s="605"/>
      <c r="U133" s="605"/>
      <c r="V133" s="605"/>
      <c r="W133" s="605"/>
      <c r="X133" s="605"/>
      <c r="Y133" s="605"/>
      <c r="Z133" s="605"/>
      <c r="AA133" s="605"/>
      <c r="AB133" s="605"/>
      <c r="AC133" s="605"/>
      <c r="AD133" s="605"/>
      <c r="AE133" s="605"/>
      <c r="AF133" s="605"/>
      <c r="AG133" s="605"/>
      <c r="AH133" s="605"/>
      <c r="AI133" s="605"/>
      <c r="AJ133" s="605"/>
      <c r="AK133" s="605"/>
      <c r="AL133" s="605"/>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176" cm="1">
        <f t="array" ref="BP133">SUMPRODUCT(LEN(BQ133:BW133))</f>
        <v>0</v>
      </c>
      <c r="BQ133" s="177"/>
      <c r="BR133" s="178"/>
      <c r="BS133" s="178"/>
      <c r="BT133" s="178"/>
      <c r="BU133" s="178"/>
      <c r="BV133" s="178"/>
      <c r="BW133" s="179"/>
      <c r="BX133" s="3"/>
      <c r="CB133" s="2969"/>
      <c r="CD133" s="2946" t="str">
        <f t="shared" si="74"/>
        <v/>
      </c>
      <c r="CE133" s="2950" t="str">
        <f t="shared" si="75"/>
        <v/>
      </c>
      <c r="CF133" s="2951" t="str">
        <f>IF(LEN(TRIM(CK133))&gt;0,MAX(CF29:CF132)+1,"")</f>
        <v/>
      </c>
      <c r="CG133" s="2906" t="str">
        <f>IFERROR(INDEX(CK30:CK299,MATCH(ROW()-ROW(CK30)+1,CF30:CF299,0)),"")</f>
        <v/>
      </c>
      <c r="CH133" s="336"/>
      <c r="CJ133" s="2960" t="str">
        <f>TRIM(SUBSTITUTE(SUBSTITUTE(SUBSTITUTE(SUBSTITUTE(IF(OR(LEFT(CJ132,1)="-",LEFT(CJ132,1)="="),MID(CJ132,2,9999),CJ132),CHAR(160)," "),","," "),";"," "),"."," "))</f>
        <v/>
      </c>
      <c r="CK133" s="2961" t="str">
        <f>IF(OR(CL132="",CJ134=""),"",IF(LEN(CL132)&lt;=CJ134,CL132,IFERROR(LEFT(CL132,FIND("♦",SUBSTITUTE(LEFT(CL132,CJ134+1)," ","♦",LEN(LEFT(CL132,CJ134+1))-LEN(SUBSTITUTE(LEFT(CL132,CJ134+1)," ",""))))),LEFT(CL132,IFERROR(FIND(" ",CL132)-1,LEN(CL132))))))</f>
        <v/>
      </c>
      <c r="CL133" s="2961" t="str">
        <f>IF(CK133="","",TRIM(RIGHT(CL132,LEN(CL132)-LEN(CK133))))</f>
        <v/>
      </c>
      <c r="CM133" s="2975"/>
      <c r="CN133" s="2968"/>
      <c r="CO133" s="2969"/>
      <c r="CP133" s="3"/>
      <c r="CQ133" s="2561" t="s">
        <v>3996</v>
      </c>
      <c r="CR133" s="2558">
        <v>300</v>
      </c>
      <c r="CS133" s="2559" t="str" cm="1">
        <f t="array" aca="1" ref="CS133" ca="1">IF(TRIM(CQ133)="","&lt; VIDE",IF(SUMPRODUCT((UPPER(TRIM($BA$92:CQ133))=UPPER(TRIM(CQ133)))*1)&gt;1,"◄ Doublon","Unique"))</f>
        <v>Unique</v>
      </c>
      <c r="CT133" s="192" t="s">
        <v>3710</v>
      </c>
      <c r="CU133" s="314"/>
      <c r="CV133" s="3"/>
      <c r="CW133" s="10">
        <v>1</v>
      </c>
    </row>
    <row r="134" spans="1:101" ht="21" customHeight="1">
      <c r="A134" s="3"/>
      <c r="B134" s="3"/>
      <c r="C134" s="3"/>
      <c r="E134" s="3"/>
      <c r="F134" s="3"/>
      <c r="G134" s="3"/>
      <c r="H134" s="3"/>
      <c r="I134" s="3"/>
      <c r="J134" s="3"/>
      <c r="K134" s="3"/>
      <c r="L134" s="3"/>
      <c r="M134" s="605"/>
      <c r="N134" s="605"/>
      <c r="O134" s="3"/>
      <c r="P134" s="605"/>
      <c r="Q134" s="605"/>
      <c r="R134" s="605"/>
      <c r="S134" s="605"/>
      <c r="T134" s="605"/>
      <c r="U134" s="605"/>
      <c r="V134" s="605"/>
      <c r="W134" s="605"/>
      <c r="X134" s="605"/>
      <c r="Y134" s="605"/>
      <c r="Z134" s="605"/>
      <c r="AA134" s="605"/>
      <c r="AB134" s="605"/>
      <c r="AC134" s="605"/>
      <c r="AD134" s="605"/>
      <c r="AE134" s="605"/>
      <c r="AF134" s="605"/>
      <c r="AG134" s="605"/>
      <c r="AH134" s="605"/>
      <c r="AI134" s="605"/>
      <c r="AJ134" s="605"/>
      <c r="AK134" s="605"/>
      <c r="AL134" s="605"/>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176" cm="1">
        <f t="array" ref="BP134">SUMPRODUCT(LEN(BQ134:BW134))</f>
        <v>0</v>
      </c>
      <c r="BQ134" s="177"/>
      <c r="BR134" s="178"/>
      <c r="BS134" s="178"/>
      <c r="BT134" s="178"/>
      <c r="BU134" s="178"/>
      <c r="BV134" s="178"/>
      <c r="BW134" s="179"/>
      <c r="BX134" s="3"/>
      <c r="CB134" s="2969"/>
      <c r="CD134" s="2946" t="str">
        <f t="shared" si="74"/>
        <v/>
      </c>
      <c r="CE134" s="2950" t="str">
        <f t="shared" si="75"/>
        <v/>
      </c>
      <c r="CF134" s="2951" t="str">
        <f>IF(LEN(TRIM(CK134))&gt;0,MAX(CF29:CF133)+1,"")</f>
        <v/>
      </c>
      <c r="CG134" s="2906" t="str">
        <f>IFERROR(INDEX(CK30:CK299,MATCH(ROW()-ROW(CK30)+1,CF30:CF299,0)),"")</f>
        <v/>
      </c>
      <c r="CH134" s="336"/>
      <c r="CJ134" s="2909">
        <f>CG17</f>
        <v>100</v>
      </c>
      <c r="CK134" s="2961" t="str">
        <f>IF(OR(CL133="",CJ134=""),"",IF(LEN(CL133)&lt;=CJ134,CL133,IFERROR(LEFT(CL133,FIND("♦",SUBSTITUTE(LEFT(CL133,CJ134+1)," ","♦",LEN(LEFT(CL133,CJ134+1))-LEN(SUBSTITUTE(LEFT(CL133,CJ134+1)," ",""))))),LEFT(CL133,IFERROR(FIND(" ",CL133)-1,LEN(CL133))))))</f>
        <v/>
      </c>
      <c r="CL134" s="2961" t="str">
        <f t="shared" ref="CL134:CL137" si="84">IF(CK134="","",TRIM(RIGHT(CL133,LEN(CL133)-LEN(CK134))))</f>
        <v/>
      </c>
      <c r="CM134" s="2975"/>
      <c r="CN134" s="2968"/>
      <c r="CO134" s="2969"/>
      <c r="CP134" s="3"/>
      <c r="CQ134" s="2561" t="s">
        <v>3983</v>
      </c>
      <c r="CR134" s="2558">
        <v>45</v>
      </c>
      <c r="CS134" s="2559" t="str" cm="1">
        <f t="array" aca="1" ref="CS134" ca="1">IF(TRIM(CQ134)="","&lt; VIDE",IF(SUMPRODUCT((UPPER(TRIM($BA$92:CQ134))=UPPER(TRIM(CQ134)))*1)&gt;1,"◄ Doublon","Unique"))</f>
        <v>Unique</v>
      </c>
      <c r="CT134" s="192" t="s">
        <v>3711</v>
      </c>
      <c r="CU134" s="314"/>
      <c r="CV134" s="3"/>
      <c r="CW134" s="10">
        <v>1</v>
      </c>
    </row>
    <row r="135" spans="1:101" ht="21" customHeight="1">
      <c r="A135" s="3"/>
      <c r="B135" s="3"/>
      <c r="C135" s="3"/>
      <c r="E135" s="3"/>
      <c r="F135" s="3"/>
      <c r="G135" s="3"/>
      <c r="H135" s="3"/>
      <c r="I135" s="3"/>
      <c r="J135" s="3"/>
      <c r="K135" s="3"/>
      <c r="L135" s="3"/>
      <c r="M135" s="605"/>
      <c r="N135" s="605"/>
      <c r="O135" s="3"/>
      <c r="P135" s="605"/>
      <c r="Q135" s="605"/>
      <c r="R135" s="605"/>
      <c r="S135" s="605"/>
      <c r="T135" s="605"/>
      <c r="U135" s="605"/>
      <c r="V135" s="605"/>
      <c r="W135" s="605"/>
      <c r="X135" s="605"/>
      <c r="Y135" s="605"/>
      <c r="Z135" s="605"/>
      <c r="AA135" s="605"/>
      <c r="AB135" s="605"/>
      <c r="AC135" s="605"/>
      <c r="AD135" s="605"/>
      <c r="AE135" s="605"/>
      <c r="AF135" s="605"/>
      <c r="AG135" s="605"/>
      <c r="AH135" s="605"/>
      <c r="AI135" s="605"/>
      <c r="AJ135" s="605"/>
      <c r="AK135" s="605"/>
      <c r="AL135" s="605"/>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176" cm="1">
        <f t="array" ref="BP135">SUMPRODUCT(LEN(BQ135:BW135))</f>
        <v>0</v>
      </c>
      <c r="BQ135" s="177"/>
      <c r="BR135" s="178"/>
      <c r="BS135" s="178"/>
      <c r="BT135" s="178"/>
      <c r="BU135" s="178"/>
      <c r="BV135" s="178"/>
      <c r="BW135" s="179"/>
      <c r="BX135" s="3"/>
      <c r="CB135" s="2969"/>
      <c r="CD135" s="2946" t="str">
        <f t="shared" si="74"/>
        <v/>
      </c>
      <c r="CE135" s="2950" t="str">
        <f t="shared" si="75"/>
        <v/>
      </c>
      <c r="CF135" s="2951" t="str">
        <f>IF(LEN(TRIM(CK135))&gt;0,MAX(CF29:CF134)+1,"")</f>
        <v/>
      </c>
      <c r="CG135" s="2906" t="str">
        <f>IFERROR(INDEX(CK30:CK299,MATCH(ROW()-ROW(CK30)+1,CF30:CF299,0)),"")</f>
        <v/>
      </c>
      <c r="CH135" s="336"/>
      <c r="CJ135" s="2960"/>
      <c r="CK135" s="2961" t="str">
        <f>IF(OR(CL134="",CJ134=""),"",IF(LEN(CL134)&lt;=CJ134,CL134,IFERROR(LEFT(CL134,FIND("♦",SUBSTITUTE(LEFT(CL134,CJ134+1)," ","♦",LEN(LEFT(CL134,CJ134+1))-LEN(SUBSTITUTE(LEFT(CL134,CJ134+1)," ",""))))),LEFT(CL134,IFERROR(FIND(" ",CL134)-1,LEN(CL134))))))</f>
        <v/>
      </c>
      <c r="CL135" s="2961" t="str">
        <f t="shared" si="84"/>
        <v/>
      </c>
      <c r="CM135" s="2975"/>
      <c r="CN135" s="2968"/>
      <c r="CO135" s="2969"/>
      <c r="CP135" s="3"/>
      <c r="CQ135" s="2561" t="s">
        <v>3987</v>
      </c>
      <c r="CR135" s="2558" t="s">
        <v>4000</v>
      </c>
      <c r="CS135" s="2559" t="str" cm="1">
        <f t="array" aca="1" ref="CS135" ca="1">IF(TRIM(CQ135)="","&lt; VIDE",IF(SUMPRODUCT((UPPER(TRIM($BA$92:CQ135))=UPPER(TRIM(CQ135)))*1)&gt;1,"◄ Doublon","Unique"))</f>
        <v>Unique</v>
      </c>
      <c r="CT135" s="192" t="s">
        <v>3712</v>
      </c>
      <c r="CU135" s="314"/>
      <c r="CV135" s="3"/>
      <c r="CW135" s="10">
        <v>1</v>
      </c>
    </row>
    <row r="136" spans="1:101" ht="21" customHeight="1">
      <c r="A136" s="3"/>
      <c r="B136" s="3"/>
      <c r="C136" s="3"/>
      <c r="E136" s="3"/>
      <c r="F136" s="3"/>
      <c r="G136" s="3"/>
      <c r="H136" s="3"/>
      <c r="I136" s="3"/>
      <c r="J136" s="3"/>
      <c r="K136" s="3"/>
      <c r="L136" s="3"/>
      <c r="M136" s="605"/>
      <c r="N136" s="605"/>
      <c r="O136" s="3"/>
      <c r="P136" s="605"/>
      <c r="Q136" s="605"/>
      <c r="R136" s="605"/>
      <c r="S136" s="605"/>
      <c r="T136" s="605"/>
      <c r="U136" s="605"/>
      <c r="V136" s="605"/>
      <c r="W136" s="605"/>
      <c r="X136" s="605"/>
      <c r="Y136" s="605"/>
      <c r="Z136" s="605"/>
      <c r="AA136" s="605"/>
      <c r="AB136" s="605"/>
      <c r="AC136" s="605"/>
      <c r="AD136" s="605"/>
      <c r="AE136" s="605"/>
      <c r="AF136" s="605"/>
      <c r="AG136" s="605"/>
      <c r="AH136" s="605"/>
      <c r="AI136" s="605"/>
      <c r="AJ136" s="605"/>
      <c r="AK136" s="605"/>
      <c r="AL136" s="605"/>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176" cm="1">
        <f t="array" ref="BP136">SUMPRODUCT(LEN(BQ136:BW136))</f>
        <v>0</v>
      </c>
      <c r="BQ136" s="177"/>
      <c r="BR136" s="178"/>
      <c r="BS136" s="178"/>
      <c r="BT136" s="178"/>
      <c r="BU136" s="178"/>
      <c r="BV136" s="178"/>
      <c r="BW136" s="179"/>
      <c r="BX136" s="3"/>
      <c r="CB136" s="2969"/>
      <c r="CD136" s="2946" t="str">
        <f t="shared" si="74"/>
        <v/>
      </c>
      <c r="CE136" s="2950" t="str">
        <f t="shared" si="75"/>
        <v/>
      </c>
      <c r="CF136" s="2951" t="str">
        <f>IF(LEN(TRIM(CK136))&gt;0,MAX(CF29:CF135)+1,"")</f>
        <v/>
      </c>
      <c r="CG136" s="2906" t="str">
        <f>IFERROR(INDEX(CK30:CK299,MATCH(ROW()-ROW(CK30)+1,CF30:CF299,0)),"")</f>
        <v/>
      </c>
      <c r="CH136" s="336"/>
      <c r="CJ136" s="2963"/>
      <c r="CK136" s="2961" t="str">
        <f>IF(OR(CL135="",CJ134=""),"",IF(LEN(CL135)&lt;=CJ134,CL135,IFERROR(LEFT(CL135,FIND("♦",SUBSTITUTE(LEFT(CL135,CJ134+1)," ","♦",LEN(LEFT(CL135,CJ134+1))-LEN(SUBSTITUTE(LEFT(CL135,CJ134+1)," ",""))))),LEFT(CL135,IFERROR(FIND(" ",CL135)-1,LEN(CL135))))))</f>
        <v/>
      </c>
      <c r="CL136" s="2961" t="str">
        <f t="shared" si="84"/>
        <v/>
      </c>
      <c r="CM136" s="2975"/>
      <c r="CN136" s="2968"/>
      <c r="CO136" s="2969"/>
      <c r="CP136" s="3"/>
      <c r="CQ136" s="2561" t="s">
        <v>3969</v>
      </c>
      <c r="CR136" s="2568"/>
      <c r="CS136" s="2559" t="str" cm="1">
        <f t="array" aca="1" ref="CS136" ca="1">IF(TRIM(CQ136)="","&lt; VIDE",IF(SUMPRODUCT((UPPER(TRIM($BA$92:CQ136))=UPPER(TRIM(CQ136)))*1)&gt;1,"◄ Doublon","Unique"))</f>
        <v>Unique</v>
      </c>
      <c r="CT136" s="192" t="s">
        <v>3713</v>
      </c>
      <c r="CU136" s="314"/>
      <c r="CV136" s="3"/>
      <c r="CW136" s="10">
        <v>1</v>
      </c>
    </row>
    <row r="137" spans="1:101" ht="21" customHeight="1">
      <c r="A137" s="3"/>
      <c r="B137" s="3"/>
      <c r="C137" s="3"/>
      <c r="E137" s="3"/>
      <c r="F137" s="3"/>
      <c r="G137" s="3"/>
      <c r="H137" s="3"/>
      <c r="I137" s="3"/>
      <c r="J137" s="3"/>
      <c r="K137" s="3"/>
      <c r="L137" s="3"/>
      <c r="M137" s="605"/>
      <c r="N137" s="605"/>
      <c r="O137" s="3"/>
      <c r="P137" s="605"/>
      <c r="Q137" s="605"/>
      <c r="R137" s="605"/>
      <c r="S137" s="605"/>
      <c r="T137" s="605"/>
      <c r="U137" s="605"/>
      <c r="V137" s="605"/>
      <c r="W137" s="605"/>
      <c r="X137" s="605"/>
      <c r="Y137" s="605"/>
      <c r="Z137" s="605"/>
      <c r="AA137" s="605"/>
      <c r="AB137" s="605"/>
      <c r="AC137" s="605"/>
      <c r="AD137" s="605"/>
      <c r="AE137" s="605"/>
      <c r="AF137" s="605"/>
      <c r="AG137" s="605"/>
      <c r="AH137" s="605"/>
      <c r="AI137" s="605"/>
      <c r="AJ137" s="605"/>
      <c r="AK137" s="605"/>
      <c r="AL137" s="605"/>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176" cm="1">
        <f t="array" ref="BP137">SUMPRODUCT(LEN(BQ137:BW137))</f>
        <v>0</v>
      </c>
      <c r="BQ137" s="177"/>
      <c r="BR137" s="178"/>
      <c r="BS137" s="178"/>
      <c r="BT137" s="178"/>
      <c r="BU137" s="178"/>
      <c r="BV137" s="178"/>
      <c r="BW137" s="179"/>
      <c r="BX137" s="3"/>
      <c r="CB137" s="2969"/>
      <c r="CD137" s="2946" t="str">
        <f t="shared" si="74"/>
        <v/>
      </c>
      <c r="CE137" s="2950" t="str">
        <f t="shared" si="75"/>
        <v/>
      </c>
      <c r="CF137" s="2951" t="str">
        <f>IF(LEN(TRIM(CK137))&gt;0,MAX(CF29:CF136)+1,"")</f>
        <v/>
      </c>
      <c r="CG137" s="2906" t="str">
        <f>IFERROR(INDEX(CK30:CK299,MATCH(ROW()-ROW(CK30)+1,CF30:CF299,0)),"")</f>
        <v/>
      </c>
      <c r="CH137" s="336"/>
      <c r="CJ137" s="2964"/>
      <c r="CK137" s="2961" t="str">
        <f>IF(OR(CL136="",CJ134=""),"",IF(LEN(CL136)&lt;=CJ134,CL136,IFERROR(LEFT(CL136,FIND("♦",SUBSTITUTE(LEFT(CL136,CJ134+1)," ","♦",LEN(LEFT(CL136,CJ134+1))-LEN(SUBSTITUTE(LEFT(CL136,CJ134+1)," ",""))))),LEFT(CL136,IFERROR(FIND(" ",CL136)-1,LEN(CL136))))))</f>
        <v/>
      </c>
      <c r="CL137" s="2961" t="str">
        <f t="shared" si="84"/>
        <v/>
      </c>
      <c r="CM137" s="2975"/>
      <c r="CN137" s="2968"/>
      <c r="CO137" s="2969"/>
      <c r="CP137" s="3"/>
      <c r="CQ137" s="2561" t="s">
        <v>3974</v>
      </c>
      <c r="CR137" s="2558"/>
      <c r="CS137" s="2559" t="str" cm="1">
        <f t="array" aca="1" ref="CS137" ca="1">IF(TRIM(CQ137)="","&lt; VIDE",IF(SUMPRODUCT((UPPER(TRIM($BA$92:CQ137))=UPPER(TRIM(CQ137)))*1)&gt;1,"◄ Doublon","Unique"))</f>
        <v>Unique</v>
      </c>
      <c r="CT137" s="192" t="s">
        <v>3714</v>
      </c>
      <c r="CU137" s="314"/>
      <c r="CV137" s="3"/>
      <c r="CW137" s="10">
        <v>1</v>
      </c>
    </row>
    <row r="138" spans="1:101" ht="21" customHeight="1">
      <c r="A138" s="3"/>
      <c r="B138" s="3"/>
      <c r="C138" s="3"/>
      <c r="E138" s="3"/>
      <c r="F138" s="3"/>
      <c r="G138" s="3"/>
      <c r="H138" s="3"/>
      <c r="I138" s="3"/>
      <c r="J138" s="3"/>
      <c r="K138" s="3"/>
      <c r="L138" s="3"/>
      <c r="M138" s="605"/>
      <c r="N138" s="605"/>
      <c r="O138" s="3"/>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176" cm="1">
        <f t="array" ref="BP138">SUMPRODUCT(LEN(BQ138:BW138))</f>
        <v>0</v>
      </c>
      <c r="BQ138" s="177"/>
      <c r="BR138" s="178"/>
      <c r="BS138" s="178"/>
      <c r="BT138" s="178"/>
      <c r="BU138" s="178"/>
      <c r="BV138" s="178"/>
      <c r="BW138" s="179"/>
      <c r="BX138" s="3"/>
      <c r="CB138" s="2969"/>
      <c r="CD138" s="2946" t="str">
        <f t="shared" si="74"/>
        <v/>
      </c>
      <c r="CE138" s="2950" t="str">
        <f t="shared" si="75"/>
        <v/>
      </c>
      <c r="CF138" s="2951" t="str">
        <f>IF(LEN(TRIM(CK138))&gt;0,MAX(CF29:CF137)+1,"")</f>
        <v/>
      </c>
      <c r="CG138" s="2906" t="str">
        <f>IFERROR(INDEX(CK30:CK299,MATCH(ROW()-ROW(CK30)+1,CF30:CF299,0)),"")</f>
        <v/>
      </c>
      <c r="CH138" s="336"/>
      <c r="CJ138" s="2370" t="str">
        <f>(SUBSTITUTE(SUBSTITUTE(CB48,CHAR(13)&amp;CHAR(10)," "),CHAR(10)," "))</f>
        <v/>
      </c>
      <c r="CK138" s="2907" t="str">
        <f>IF(OR(CJ139="",CJ140=""),"",IF(LEN(CJ139)&lt;=CJ140,CJ139,IFERROR(LEFT(CJ139,FIND("♦",SUBSTITUTE(LEFT(CJ139,CJ140+1)," ","♦",LEN(LEFT(CJ139,CJ140+1))-LEN(SUBSTITUTE(LEFT(CJ139,CJ140+1)," ",""))))),LEFT(CJ139,IFERROR(FIND(" ",CJ139)-1,LEN(CJ139))))))</f>
        <v/>
      </c>
      <c r="CL138" s="2908" t="str">
        <f>IF(CK138="","",TRIM(RIGHT(CJ139,LEN(CJ139)-LEN(CK138))))</f>
        <v/>
      </c>
      <c r="CM138" s="2952" t="str">
        <f>CC48</f>
        <v xml:space="preserve"> ◄ ligne 48</v>
      </c>
      <c r="CN138" s="2968"/>
      <c r="CO138" s="2969"/>
      <c r="CP138" s="3"/>
      <c r="CQ138" s="2562" t="s">
        <v>3975</v>
      </c>
      <c r="CR138" s="2563">
        <v>3</v>
      </c>
      <c r="CS138" s="2559" t="str" cm="1">
        <f t="array" aca="1" ref="CS138" ca="1">IF(TRIM(CQ138)="","&lt; VIDE",IF(SUMPRODUCT((UPPER(TRIM($BA$92:CQ138))=UPPER(TRIM(CQ138)))*1)&gt;1,"◄ Doublon","Unique"))</f>
        <v>◄ Doublon</v>
      </c>
      <c r="CT138" s="192" t="s">
        <v>3715</v>
      </c>
      <c r="CU138" s="314"/>
      <c r="CV138" s="3"/>
      <c r="CW138" s="10">
        <v>1</v>
      </c>
    </row>
    <row r="139" spans="1:101" ht="21" customHeight="1">
      <c r="A139" s="3"/>
      <c r="B139" s="3"/>
      <c r="C139" s="3"/>
      <c r="E139" s="3"/>
      <c r="F139" s="3"/>
      <c r="G139" s="3"/>
      <c r="H139" s="3"/>
      <c r="I139" s="3"/>
      <c r="J139" s="3"/>
      <c r="K139" s="3"/>
      <c r="L139" s="3"/>
      <c r="M139" s="605"/>
      <c r="N139" s="605"/>
      <c r="O139" s="3"/>
      <c r="P139" s="605"/>
      <c r="Q139" s="605"/>
      <c r="R139" s="605"/>
      <c r="S139" s="605"/>
      <c r="T139" s="605"/>
      <c r="U139" s="605"/>
      <c r="V139" s="605"/>
      <c r="W139" s="605"/>
      <c r="X139" s="605"/>
      <c r="Y139" s="605"/>
      <c r="Z139" s="605"/>
      <c r="AA139" s="605"/>
      <c r="AB139" s="605"/>
      <c r="AC139" s="605"/>
      <c r="AD139" s="605"/>
      <c r="AE139" s="605"/>
      <c r="AF139" s="605"/>
      <c r="AG139" s="605"/>
      <c r="AH139" s="605"/>
      <c r="AI139" s="605"/>
      <c r="AJ139" s="605"/>
      <c r="AK139" s="605"/>
      <c r="AL139" s="605"/>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176" cm="1">
        <f t="array" ref="BP139">SUMPRODUCT(LEN(BQ139:BW139))</f>
        <v>0</v>
      </c>
      <c r="BQ139" s="177"/>
      <c r="BR139" s="178"/>
      <c r="BS139" s="178"/>
      <c r="BT139" s="178"/>
      <c r="BU139" s="178"/>
      <c r="BV139" s="178"/>
      <c r="BW139" s="179"/>
      <c r="BX139" s="3"/>
      <c r="CB139" s="2969"/>
      <c r="CD139" s="2946" t="str">
        <f t="shared" si="74"/>
        <v/>
      </c>
      <c r="CE139" s="2950" t="str">
        <f t="shared" si="75"/>
        <v/>
      </c>
      <c r="CF139" s="2951" t="str">
        <f>IF(LEN(TRIM(CK139))&gt;0,MAX(CF29:CF138)+1,"")</f>
        <v/>
      </c>
      <c r="CG139" s="2906" t="str">
        <f>IFERROR(INDEX(CK30:CK299,MATCH(ROW()-ROW(CK30)+1,CF30:CF299,0)),"")</f>
        <v/>
      </c>
      <c r="CH139" s="336"/>
      <c r="CJ139" s="2907" t="str">
        <f>TRIM(SUBSTITUTE(SUBSTITUTE(SUBSTITUTE(SUBSTITUTE(IF(OR(LEFT(CJ138,1)="-",LEFT(CJ138,1)="="),MID(CJ138,2,9999),CJ138),CHAR(160)," "),","," "),";"," "),"."," "))</f>
        <v/>
      </c>
      <c r="CK139" s="2908" t="str">
        <f>IF(OR(CL138="",CJ140=""),"",IF(LEN(CL138)&lt;=CJ140,CL138,IFERROR(LEFT(CL138,FIND("♦",SUBSTITUTE(LEFT(CL138,CJ140+1)," ","♦",LEN(LEFT(CL138,CJ140+1))-LEN(SUBSTITUTE(LEFT(CL138,CJ140+1)," ",""))))),LEFT(CL138,IFERROR(FIND(" ",CL138)-1,LEN(CL138))))))</f>
        <v/>
      </c>
      <c r="CL139" s="2908" t="str">
        <f>IF(CK139="","",TRIM(RIGHT(CL138,LEN(CL138)-LEN(CK139))))</f>
        <v/>
      </c>
      <c r="CM139" s="2974"/>
      <c r="CN139" s="2968"/>
      <c r="CO139" s="2969"/>
      <c r="CP139" s="3"/>
      <c r="CQ139" s="2570"/>
      <c r="CR139" s="2463"/>
      <c r="CS139" s="2463"/>
      <c r="CT139" s="192" t="s">
        <v>3716</v>
      </c>
      <c r="CU139" s="314"/>
      <c r="CV139" s="3"/>
      <c r="CW139" s="10">
        <v>1</v>
      </c>
    </row>
    <row r="140" spans="1:101" ht="21" customHeight="1">
      <c r="A140" s="3"/>
      <c r="B140" s="3"/>
      <c r="C140" s="3"/>
      <c r="E140" s="3"/>
      <c r="F140" s="3"/>
      <c r="G140" s="3"/>
      <c r="H140" s="3"/>
      <c r="I140" s="3"/>
      <c r="J140" s="3"/>
      <c r="K140" s="3"/>
      <c r="L140" s="3"/>
      <c r="M140" s="605"/>
      <c r="N140" s="605"/>
      <c r="O140" s="3"/>
      <c r="P140" s="605"/>
      <c r="Q140" s="605"/>
      <c r="R140" s="605"/>
      <c r="S140" s="605"/>
      <c r="T140" s="605"/>
      <c r="U140" s="605"/>
      <c r="V140" s="605"/>
      <c r="W140" s="605"/>
      <c r="X140" s="605"/>
      <c r="Y140" s="605"/>
      <c r="Z140" s="605"/>
      <c r="AA140" s="605"/>
      <c r="AB140" s="605"/>
      <c r="AC140" s="605"/>
      <c r="AD140" s="605"/>
      <c r="AE140" s="605"/>
      <c r="AF140" s="605"/>
      <c r="AG140" s="605"/>
      <c r="AH140" s="605"/>
      <c r="AI140" s="605"/>
      <c r="AJ140" s="605"/>
      <c r="AK140" s="605"/>
      <c r="AL140" s="605"/>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176" cm="1">
        <f t="array" ref="BP140">SUMPRODUCT(LEN(BQ140:BW140))</f>
        <v>0</v>
      </c>
      <c r="BQ140" s="177"/>
      <c r="BR140" s="178"/>
      <c r="BS140" s="178"/>
      <c r="BT140" s="178"/>
      <c r="BU140" s="178"/>
      <c r="BV140" s="178"/>
      <c r="BW140" s="179"/>
      <c r="BX140" s="3"/>
      <c r="CB140" s="2969"/>
      <c r="CD140" s="2946" t="str">
        <f t="shared" si="74"/>
        <v/>
      </c>
      <c r="CE140" s="2950" t="str">
        <f t="shared" si="75"/>
        <v/>
      </c>
      <c r="CF140" s="2951" t="str">
        <f>IF(LEN(TRIM(CK140))&gt;0,MAX(CF29:CF139)+1,"")</f>
        <v/>
      </c>
      <c r="CG140" s="2906" t="str">
        <f>IFERROR(INDEX(CK30:CK299,MATCH(ROW()-ROW(CK30)+1,CF30:CF299,0)),"")</f>
        <v/>
      </c>
      <c r="CH140" s="336"/>
      <c r="CJ140" s="2909">
        <f>CG17</f>
        <v>100</v>
      </c>
      <c r="CK140" s="2908" t="str">
        <f>IF(OR(CL139="",CJ140=""),"",IF(LEN(CL139)&lt;=CJ140,CL139,IFERROR(LEFT(CL139,FIND("♦",SUBSTITUTE(LEFT(CL139,CJ140+1)," ","♦",LEN(LEFT(CL139,CJ140+1))-LEN(SUBSTITUTE(LEFT(CL139,CJ140+1)," ",""))))),LEFT(CL139,IFERROR(FIND(" ",CL139)-1,LEN(CL139))))))</f>
        <v/>
      </c>
      <c r="CL140" s="2908" t="str">
        <f t="shared" ref="CL140:CL143" si="85">IF(CK140="","",TRIM(RIGHT(CL139,LEN(CL139)-LEN(CK140))))</f>
        <v/>
      </c>
      <c r="CM140" s="2974"/>
      <c r="CN140" s="2968"/>
      <c r="CO140" s="2969"/>
      <c r="CP140" s="3"/>
      <c r="CQ140" s="2570"/>
      <c r="CR140" s="2463"/>
      <c r="CS140" s="2463"/>
      <c r="CT140" s="192" t="s">
        <v>3717</v>
      </c>
      <c r="CU140" s="314"/>
      <c r="CV140" s="3"/>
      <c r="CW140" s="10">
        <v>1</v>
      </c>
    </row>
    <row r="141" spans="1:101" ht="21" customHeight="1">
      <c r="A141" s="3"/>
      <c r="B141" s="3"/>
      <c r="C141" s="3"/>
      <c r="E141" s="3"/>
      <c r="F141" s="3"/>
      <c r="G141" s="3"/>
      <c r="H141" s="3"/>
      <c r="I141" s="3"/>
      <c r="J141" s="3"/>
      <c r="K141" s="3"/>
      <c r="L141" s="3"/>
      <c r="M141" s="605"/>
      <c r="N141" s="605"/>
      <c r="O141" s="3"/>
      <c r="P141" s="605"/>
      <c r="Q141" s="605"/>
      <c r="R141" s="605"/>
      <c r="S141" s="605"/>
      <c r="T141" s="605"/>
      <c r="U141" s="605"/>
      <c r="V141" s="605"/>
      <c r="W141" s="605"/>
      <c r="X141" s="605"/>
      <c r="Y141" s="605"/>
      <c r="Z141" s="605"/>
      <c r="AA141" s="605"/>
      <c r="AB141" s="605"/>
      <c r="AC141" s="605"/>
      <c r="AD141" s="605"/>
      <c r="AE141" s="605"/>
      <c r="AF141" s="605"/>
      <c r="AG141" s="605"/>
      <c r="AH141" s="605"/>
      <c r="AI141" s="605"/>
      <c r="AJ141" s="605"/>
      <c r="AK141" s="605"/>
      <c r="AL141" s="605"/>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176" cm="1">
        <f t="array" ref="BP141">SUMPRODUCT(LEN(BQ141:BW141))</f>
        <v>0</v>
      </c>
      <c r="BQ141" s="177"/>
      <c r="BR141" s="178"/>
      <c r="BS141" s="178"/>
      <c r="BT141" s="178"/>
      <c r="BU141" s="178"/>
      <c r="BV141" s="178"/>
      <c r="BW141" s="179"/>
      <c r="BX141" s="3"/>
      <c r="CB141" s="2969"/>
      <c r="CD141" s="2946" t="str">
        <f t="shared" si="74"/>
        <v/>
      </c>
      <c r="CE141" s="2950" t="str">
        <f t="shared" si="75"/>
        <v/>
      </c>
      <c r="CF141" s="2951" t="str">
        <f>IF(LEN(TRIM(CK141))&gt;0,MAX(CF29:CF140)+1,"")</f>
        <v/>
      </c>
      <c r="CG141" s="2906" t="str">
        <f>IFERROR(INDEX(CK30:CK299,MATCH(ROW()-ROW(CK30)+1,CF30:CF299,0)),"")</f>
        <v/>
      </c>
      <c r="CH141" s="336"/>
      <c r="CJ141" s="2907"/>
      <c r="CK141" s="2908" t="str">
        <f>IF(OR(CL140="",CJ140=""),"",IF(LEN(CL140)&lt;=CJ140,CL140,IFERROR(LEFT(CL140,FIND("♦",SUBSTITUTE(LEFT(CL140,CJ140+1)," ","♦",LEN(LEFT(CL140,CJ140+1))-LEN(SUBSTITUTE(LEFT(CL140,CJ140+1)," ",""))))),LEFT(CL140,IFERROR(FIND(" ",CL140)-1,LEN(CL140))))))</f>
        <v/>
      </c>
      <c r="CL141" s="2908" t="str">
        <f t="shared" si="85"/>
        <v/>
      </c>
      <c r="CM141" s="2974"/>
      <c r="CN141" s="2968"/>
      <c r="CO141" s="2969"/>
      <c r="CP141" s="3"/>
      <c r="CQ141" s="2570"/>
      <c r="CR141" s="2463"/>
      <c r="CS141" s="2463"/>
      <c r="CT141" s="192" t="s">
        <v>3718</v>
      </c>
      <c r="CU141" s="314"/>
      <c r="CV141" s="3"/>
      <c r="CW141" s="10">
        <v>1</v>
      </c>
    </row>
    <row r="142" spans="1:101" ht="21" customHeight="1">
      <c r="A142" s="3"/>
      <c r="B142" s="3"/>
      <c r="C142" s="3"/>
      <c r="E142" s="3"/>
      <c r="F142" s="3"/>
      <c r="G142" s="3"/>
      <c r="H142" s="3"/>
      <c r="I142" s="3"/>
      <c r="J142" s="3"/>
      <c r="K142" s="3"/>
      <c r="L142" s="3"/>
      <c r="M142" s="605"/>
      <c r="N142" s="605"/>
      <c r="O142" s="3"/>
      <c r="P142" s="605"/>
      <c r="Q142" s="605"/>
      <c r="R142" s="605"/>
      <c r="S142" s="605"/>
      <c r="T142" s="605"/>
      <c r="U142" s="605"/>
      <c r="V142" s="605"/>
      <c r="W142" s="605"/>
      <c r="X142" s="605"/>
      <c r="Y142" s="605"/>
      <c r="Z142" s="605"/>
      <c r="AA142" s="605"/>
      <c r="AB142" s="605"/>
      <c r="AC142" s="605"/>
      <c r="AD142" s="605"/>
      <c r="AE142" s="605"/>
      <c r="AF142" s="605"/>
      <c r="AG142" s="605"/>
      <c r="AH142" s="605"/>
      <c r="AI142" s="605"/>
      <c r="AJ142" s="605"/>
      <c r="AK142" s="605"/>
      <c r="AL142" s="605"/>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176" cm="1">
        <f t="array" ref="BP142">SUMPRODUCT(LEN(BQ142:BW142))</f>
        <v>0</v>
      </c>
      <c r="BQ142" s="177"/>
      <c r="BR142" s="178"/>
      <c r="BS142" s="178"/>
      <c r="BT142" s="178"/>
      <c r="BU142" s="178"/>
      <c r="BV142" s="178"/>
      <c r="BW142" s="179"/>
      <c r="BX142" s="3"/>
      <c r="CB142" s="2969"/>
      <c r="CD142" s="2946" t="str">
        <f t="shared" si="74"/>
        <v/>
      </c>
      <c r="CE142" s="2950" t="str">
        <f t="shared" si="75"/>
        <v/>
      </c>
      <c r="CF142" s="2951" t="str">
        <f>IF(LEN(TRIM(CK142))&gt;0,MAX(CF29:CF141)+1,"")</f>
        <v/>
      </c>
      <c r="CG142" s="2906" t="str">
        <f>IFERROR(INDEX(CK30:CK299,MATCH(ROW()-ROW(CK30)+1,CF30:CF299,0)),"")</f>
        <v/>
      </c>
      <c r="CH142" s="336"/>
      <c r="CJ142" s="2958"/>
      <c r="CK142" s="2908" t="str">
        <f>IF(OR(CL141="",CJ140=""),"",IF(LEN(CL141)&lt;=CJ140,CL141,IFERROR(LEFT(CL141,FIND("♦",SUBSTITUTE(LEFT(CL141,CJ140+1)," ","♦",LEN(LEFT(CL141,CJ140+1))-LEN(SUBSTITUTE(LEFT(CL141,CJ140+1)," ",""))))),LEFT(CL141,IFERROR(FIND(" ",CL141)-1,LEN(CL141))))))</f>
        <v/>
      </c>
      <c r="CL142" s="2908" t="str">
        <f t="shared" si="85"/>
        <v/>
      </c>
      <c r="CM142" s="2974"/>
      <c r="CN142" s="2968"/>
      <c r="CO142" s="2969"/>
      <c r="CP142" s="3"/>
      <c r="CQ142" s="2570"/>
      <c r="CR142" s="2463"/>
      <c r="CS142" s="2463"/>
      <c r="CT142" s="192" t="s">
        <v>3719</v>
      </c>
      <c r="CU142" s="314"/>
      <c r="CV142" s="3"/>
      <c r="CW142" s="10">
        <v>1</v>
      </c>
    </row>
    <row r="143" spans="1:101" ht="21" customHeight="1">
      <c r="A143" s="3"/>
      <c r="B143" s="3"/>
      <c r="C143" s="3"/>
      <c r="E143" s="3"/>
      <c r="F143" s="3"/>
      <c r="G143" s="3"/>
      <c r="H143" s="3"/>
      <c r="I143" s="3"/>
      <c r="J143" s="3"/>
      <c r="K143" s="3"/>
      <c r="L143" s="3"/>
      <c r="M143" s="605"/>
      <c r="N143" s="605"/>
      <c r="O143" s="3"/>
      <c r="P143" s="605"/>
      <c r="Q143" s="605"/>
      <c r="R143" s="605"/>
      <c r="S143" s="605"/>
      <c r="T143" s="605"/>
      <c r="U143" s="605"/>
      <c r="V143" s="605"/>
      <c r="W143" s="605"/>
      <c r="X143" s="605"/>
      <c r="Y143" s="605"/>
      <c r="Z143" s="605"/>
      <c r="AA143" s="605"/>
      <c r="AB143" s="605"/>
      <c r="AC143" s="605"/>
      <c r="AD143" s="605"/>
      <c r="AE143" s="605"/>
      <c r="AF143" s="605"/>
      <c r="AG143" s="605"/>
      <c r="AH143" s="605"/>
      <c r="AI143" s="605"/>
      <c r="AJ143" s="605"/>
      <c r="AK143" s="605"/>
      <c r="AL143" s="605"/>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176" cm="1">
        <f t="array" ref="BP143">SUMPRODUCT(LEN(BQ143:BW143))</f>
        <v>0</v>
      </c>
      <c r="BQ143" s="177"/>
      <c r="BR143" s="178"/>
      <c r="BS143" s="178"/>
      <c r="BT143" s="178"/>
      <c r="BU143" s="178"/>
      <c r="BV143" s="178"/>
      <c r="BW143" s="179"/>
      <c r="BX143" s="3"/>
      <c r="CB143" s="2969"/>
      <c r="CD143" s="2946" t="str">
        <f t="shared" si="74"/>
        <v/>
      </c>
      <c r="CE143" s="2950" t="str">
        <f t="shared" si="75"/>
        <v/>
      </c>
      <c r="CF143" s="2951" t="str">
        <f>IF(LEN(TRIM(CK143))&gt;0,MAX(CF29:CF142)+1,"")</f>
        <v/>
      </c>
      <c r="CG143" s="2906" t="str">
        <f>IFERROR(INDEX(CK30:CK299,MATCH(ROW()-ROW(CK30)+1,CF30:CF299,0)),"")</f>
        <v/>
      </c>
      <c r="CH143" s="336"/>
      <c r="CJ143" s="2959"/>
      <c r="CK143" s="2908" t="str">
        <f>IF(OR(CL142="",CJ140=""),"",IF(LEN(CL142)&lt;=CJ140,CL142,IFERROR(LEFT(CL142,FIND("♦",SUBSTITUTE(LEFT(CL142,CJ140+1)," ","♦",LEN(LEFT(CL142,CJ140+1))-LEN(SUBSTITUTE(LEFT(CL142,CJ140+1)," ",""))))),LEFT(CL142,IFERROR(FIND(" ",CL142)-1,LEN(CL142))))))</f>
        <v/>
      </c>
      <c r="CL143" s="2908" t="str">
        <f t="shared" si="85"/>
        <v/>
      </c>
      <c r="CM143" s="2974"/>
      <c r="CN143" s="2968"/>
      <c r="CO143" s="2969"/>
      <c r="CP143" s="3"/>
      <c r="CQ143" s="2570"/>
      <c r="CR143" s="2463"/>
      <c r="CS143" s="2463"/>
      <c r="CT143" s="192" t="s">
        <v>3720</v>
      </c>
      <c r="CU143" s="314"/>
      <c r="CV143" s="3"/>
      <c r="CW143" s="10">
        <v>1</v>
      </c>
    </row>
    <row r="144" spans="1:101" ht="21" customHeight="1">
      <c r="A144" s="3"/>
      <c r="B144" s="3"/>
      <c r="C144" s="3"/>
      <c r="E144" s="3"/>
      <c r="F144" s="3"/>
      <c r="G144" s="3"/>
      <c r="H144" s="3"/>
      <c r="I144" s="3"/>
      <c r="J144" s="3"/>
      <c r="K144" s="3"/>
      <c r="L144" s="3"/>
      <c r="M144" s="605"/>
      <c r="N144" s="605"/>
      <c r="O144" s="3"/>
      <c r="P144" s="605"/>
      <c r="Q144" s="605"/>
      <c r="R144" s="605"/>
      <c r="S144" s="605"/>
      <c r="T144" s="605"/>
      <c r="U144" s="605"/>
      <c r="V144" s="605"/>
      <c r="W144" s="605"/>
      <c r="X144" s="605"/>
      <c r="Y144" s="605"/>
      <c r="Z144" s="605"/>
      <c r="AA144" s="605"/>
      <c r="AB144" s="605"/>
      <c r="AC144" s="605"/>
      <c r="AD144" s="605"/>
      <c r="AE144" s="605"/>
      <c r="AF144" s="605"/>
      <c r="AG144" s="605"/>
      <c r="AH144" s="605"/>
      <c r="AI144" s="605"/>
      <c r="AJ144" s="605"/>
      <c r="AK144" s="605"/>
      <c r="AL144" s="605"/>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176" cm="1">
        <f t="array" ref="BP144">SUMPRODUCT(LEN(BQ144:BW144))</f>
        <v>0</v>
      </c>
      <c r="BQ144" s="177"/>
      <c r="BR144" s="178"/>
      <c r="BS144" s="178"/>
      <c r="BT144" s="178"/>
      <c r="BU144" s="178"/>
      <c r="BV144" s="178"/>
      <c r="BW144" s="179"/>
      <c r="BX144" s="3"/>
      <c r="CB144" s="2969"/>
      <c r="CD144" s="2946" t="str">
        <f t="shared" si="74"/>
        <v/>
      </c>
      <c r="CE144" s="2950" t="str">
        <f t="shared" si="75"/>
        <v/>
      </c>
      <c r="CF144" s="2951" t="str">
        <f>IF(LEN(TRIM(CK144))&gt;0,MAX(CF29:CF143)+1,"")</f>
        <v/>
      </c>
      <c r="CG144" s="2906" t="str">
        <f>IFERROR(INDEX(CK30:CK299,MATCH(ROW()-ROW(CK30)+1,CF30:CF299,0)),"")</f>
        <v/>
      </c>
      <c r="CH144" s="336"/>
      <c r="CJ144" s="2370" t="str">
        <f>(SUBSTITUTE(SUBSTITUTE(CB49,CHAR(13)&amp;CHAR(10)," "),CHAR(10)," "))</f>
        <v/>
      </c>
      <c r="CK144" s="2960" t="str">
        <f>IF(OR(CJ145="",CJ146=""),"",IF(LEN(CJ145)&lt;=CJ146,CJ145,IFERROR(LEFT(CJ145,FIND("♦",SUBSTITUTE(LEFT(CJ145,CJ146+1)," ","♦",LEN(LEFT(CJ145,CJ146+1))-LEN(SUBSTITUTE(LEFT(CJ145,CJ146+1)," ",""))))),LEFT(CJ145,IFERROR(FIND(" ",CJ145)-1,LEN(CJ145))))))</f>
        <v/>
      </c>
      <c r="CL144" s="2961" t="str">
        <f>IF(CK144="","",TRIM(RIGHT(CJ145,LEN(CJ145)-LEN(CK144))))</f>
        <v/>
      </c>
      <c r="CM144" s="2952" t="str">
        <f>CC49</f>
        <v xml:space="preserve"> ◄ ligne 49</v>
      </c>
      <c r="CN144" s="2968"/>
      <c r="CO144" s="2969"/>
      <c r="CP144" s="3"/>
      <c r="CQ144" s="2570"/>
      <c r="CR144" s="2463"/>
      <c r="CS144" s="2463"/>
      <c r="CT144" s="192" t="s">
        <v>3721</v>
      </c>
      <c r="CU144" s="314"/>
      <c r="CV144" s="3"/>
      <c r="CW144" s="10">
        <v>1</v>
      </c>
    </row>
    <row r="145" spans="1:101" ht="21" customHeight="1">
      <c r="A145" s="3"/>
      <c r="B145" s="3"/>
      <c r="C145" s="3"/>
      <c r="E145" s="3"/>
      <c r="F145" s="3"/>
      <c r="G145" s="3"/>
      <c r="H145" s="3"/>
      <c r="I145" s="3"/>
      <c r="J145" s="3"/>
      <c r="K145" s="3"/>
      <c r="L145" s="3"/>
      <c r="M145" s="605"/>
      <c r="N145" s="605"/>
      <c r="O145" s="3"/>
      <c r="P145" s="605"/>
      <c r="Q145" s="605"/>
      <c r="R145" s="605"/>
      <c r="S145" s="605"/>
      <c r="T145" s="605"/>
      <c r="U145" s="605"/>
      <c r="V145" s="605"/>
      <c r="W145" s="605"/>
      <c r="X145" s="605"/>
      <c r="Y145" s="605"/>
      <c r="Z145" s="605"/>
      <c r="AA145" s="605"/>
      <c r="AB145" s="605"/>
      <c r="AC145" s="605"/>
      <c r="AD145" s="605"/>
      <c r="AE145" s="605"/>
      <c r="AF145" s="605"/>
      <c r="AG145" s="605"/>
      <c r="AH145" s="605"/>
      <c r="AI145" s="605"/>
      <c r="AJ145" s="605"/>
      <c r="AK145" s="605"/>
      <c r="AL145" s="605"/>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176" cm="1">
        <f t="array" ref="BP145">SUMPRODUCT(LEN(BQ145:BW145))</f>
        <v>0</v>
      </c>
      <c r="BQ145" s="177"/>
      <c r="BR145" s="178"/>
      <c r="BS145" s="178"/>
      <c r="BT145" s="178"/>
      <c r="BU145" s="178"/>
      <c r="BV145" s="178"/>
      <c r="BW145" s="179"/>
      <c r="BX145" s="3"/>
      <c r="CB145" s="2969"/>
      <c r="CD145" s="2946" t="str">
        <f t="shared" si="74"/>
        <v/>
      </c>
      <c r="CE145" s="2950" t="str">
        <f t="shared" si="75"/>
        <v/>
      </c>
      <c r="CF145" s="2951" t="str">
        <f>IF(LEN(TRIM(CK145))&gt;0,MAX(CF29:CF144)+1,"")</f>
        <v/>
      </c>
      <c r="CG145" s="2906" t="str">
        <f>IFERROR(INDEX(CK30:CK299,MATCH(ROW()-ROW(CK30)+1,CF30:CF299,0)),"")</f>
        <v/>
      </c>
      <c r="CH145" s="336"/>
      <c r="CJ145" s="2960" t="str">
        <f>TRIM(SUBSTITUTE(SUBSTITUTE(SUBSTITUTE(SUBSTITUTE(IF(OR(LEFT(CJ144,1)="-",LEFT(CJ144,1)="="),MID(CJ144,2,9999),CJ144),CHAR(160)," "),","," "),";"," "),"."," "))</f>
        <v/>
      </c>
      <c r="CK145" s="2961" t="str">
        <f>IF(OR(CL144="",CJ146=""),"",IF(LEN(CL144)&lt;=CJ146,CL144,IFERROR(LEFT(CL144,FIND("♦",SUBSTITUTE(LEFT(CL144,CJ146+1)," ","♦",LEN(LEFT(CL144,CJ146+1))-LEN(SUBSTITUTE(LEFT(CL144,CJ146+1)," ",""))))),LEFT(CL144,IFERROR(FIND(" ",CL144)-1,LEN(CL144))))))</f>
        <v/>
      </c>
      <c r="CL145" s="2961" t="str">
        <f>IF(CK145="","",TRIM(RIGHT(CL144,LEN(CL144)-LEN(CK145))))</f>
        <v/>
      </c>
      <c r="CM145" s="2975"/>
      <c r="CN145" s="2968"/>
      <c r="CO145" s="2969"/>
      <c r="CP145" s="3"/>
      <c r="CQ145" s="2570"/>
      <c r="CR145" s="2463"/>
      <c r="CS145" s="2463"/>
      <c r="CT145" s="192" t="s">
        <v>3722</v>
      </c>
      <c r="CU145" s="314"/>
      <c r="CV145" s="3"/>
      <c r="CW145" s="10">
        <v>1</v>
      </c>
    </row>
    <row r="146" spans="1:101" ht="21" customHeight="1">
      <c r="A146" s="3"/>
      <c r="B146" s="3"/>
      <c r="C146" s="3"/>
      <c r="E146" s="3"/>
      <c r="F146" s="3"/>
      <c r="G146" s="3"/>
      <c r="H146" s="3"/>
      <c r="I146" s="3"/>
      <c r="J146" s="3"/>
      <c r="K146" s="3"/>
      <c r="L146" s="3"/>
      <c r="M146" s="605"/>
      <c r="N146" s="605"/>
      <c r="O146" s="3"/>
      <c r="P146" s="605"/>
      <c r="Q146" s="605"/>
      <c r="R146" s="605"/>
      <c r="S146" s="605"/>
      <c r="T146" s="605"/>
      <c r="U146" s="605"/>
      <c r="V146" s="605"/>
      <c r="W146" s="605"/>
      <c r="X146" s="605"/>
      <c r="Y146" s="605"/>
      <c r="Z146" s="605"/>
      <c r="AA146" s="605"/>
      <c r="AB146" s="605"/>
      <c r="AC146" s="605"/>
      <c r="AD146" s="605"/>
      <c r="AE146" s="605"/>
      <c r="AF146" s="605"/>
      <c r="AG146" s="605"/>
      <c r="AH146" s="605"/>
      <c r="AI146" s="605"/>
      <c r="AJ146" s="605"/>
      <c r="AK146" s="605"/>
      <c r="AL146" s="605"/>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176" cm="1">
        <f t="array" ref="BP146">SUMPRODUCT(LEN(BQ146:BW146))</f>
        <v>0</v>
      </c>
      <c r="BQ146" s="177"/>
      <c r="BR146" s="178"/>
      <c r="BS146" s="178"/>
      <c r="BT146" s="178"/>
      <c r="BU146" s="178"/>
      <c r="BV146" s="178"/>
      <c r="BW146" s="179"/>
      <c r="BX146" s="3"/>
      <c r="CB146" s="2969"/>
      <c r="CD146" s="2946" t="str">
        <f t="shared" si="74"/>
        <v/>
      </c>
      <c r="CE146" s="2950" t="str">
        <f t="shared" si="75"/>
        <v/>
      </c>
      <c r="CF146" s="2951" t="str">
        <f>IF(LEN(TRIM(CK146))&gt;0,MAX(CF29:CF145)+1,"")</f>
        <v/>
      </c>
      <c r="CG146" s="2906" t="str">
        <f>IFERROR(INDEX(CK30:CK299,MATCH(ROW()-ROW(CK30)+1,CF30:CF299,0)),"")</f>
        <v/>
      </c>
      <c r="CH146" s="336"/>
      <c r="CJ146" s="2909">
        <f>CG17</f>
        <v>100</v>
      </c>
      <c r="CK146" s="2961" t="str">
        <f>IF(OR(CL145="",CJ146=""),"",IF(LEN(CL145)&lt;=CJ146,CL145,IFERROR(LEFT(CL145,FIND("♦",SUBSTITUTE(LEFT(CL145,CJ146+1)," ","♦",LEN(LEFT(CL145,CJ146+1))-LEN(SUBSTITUTE(LEFT(CL145,CJ146+1)," ",""))))),LEFT(CL145,IFERROR(FIND(" ",CL145)-1,LEN(CL145))))))</f>
        <v/>
      </c>
      <c r="CL146" s="2961" t="str">
        <f t="shared" ref="CL146:CL149" si="86">IF(CK146="","",TRIM(RIGHT(CL145,LEN(CL145)-LEN(CK146))))</f>
        <v/>
      </c>
      <c r="CM146" s="2975"/>
      <c r="CN146" s="2968"/>
      <c r="CO146" s="2969"/>
      <c r="CP146" s="3"/>
      <c r="CQ146" s="2570"/>
      <c r="CR146" s="2463"/>
      <c r="CS146" s="2463"/>
      <c r="CT146" s="192" t="s">
        <v>3723</v>
      </c>
      <c r="CU146" s="314"/>
      <c r="CV146" s="3"/>
      <c r="CW146" s="10">
        <v>1</v>
      </c>
    </row>
    <row r="147" spans="1:101" ht="21" customHeight="1">
      <c r="A147" s="3"/>
      <c r="B147" s="3"/>
      <c r="C147" s="3"/>
      <c r="E147" s="3"/>
      <c r="F147" s="3"/>
      <c r="G147" s="3"/>
      <c r="H147" s="3"/>
      <c r="I147" s="3"/>
      <c r="J147" s="3"/>
      <c r="K147" s="3"/>
      <c r="L147" s="3"/>
      <c r="M147" s="605"/>
      <c r="N147" s="605"/>
      <c r="O147" s="3"/>
      <c r="P147" s="605"/>
      <c r="Q147" s="605"/>
      <c r="R147" s="605"/>
      <c r="S147" s="605"/>
      <c r="T147" s="605"/>
      <c r="U147" s="605"/>
      <c r="V147" s="605"/>
      <c r="W147" s="605"/>
      <c r="X147" s="605"/>
      <c r="Y147" s="605"/>
      <c r="Z147" s="605"/>
      <c r="AA147" s="605"/>
      <c r="AB147" s="605"/>
      <c r="AC147" s="605"/>
      <c r="AD147" s="605"/>
      <c r="AE147" s="605"/>
      <c r="AF147" s="605"/>
      <c r="AG147" s="605"/>
      <c r="AH147" s="605"/>
      <c r="AI147" s="605"/>
      <c r="AJ147" s="605"/>
      <c r="AK147" s="605"/>
      <c r="AL147" s="605"/>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176" cm="1">
        <f t="array" ref="BP147">SUMPRODUCT(LEN(BQ147:BW147))</f>
        <v>0</v>
      </c>
      <c r="BQ147" s="177"/>
      <c r="BR147" s="178"/>
      <c r="BS147" s="178"/>
      <c r="BT147" s="178"/>
      <c r="BU147" s="178"/>
      <c r="BV147" s="178"/>
      <c r="BW147" s="179"/>
      <c r="BX147" s="3"/>
      <c r="CB147" s="2969"/>
      <c r="CD147" s="2946" t="str">
        <f t="shared" si="74"/>
        <v/>
      </c>
      <c r="CE147" s="2950" t="str">
        <f t="shared" si="75"/>
        <v/>
      </c>
      <c r="CF147" s="2951" t="str">
        <f>IF(LEN(TRIM(CK147))&gt;0,MAX(CF29:CF146)+1,"")</f>
        <v/>
      </c>
      <c r="CG147" s="2906" t="str">
        <f>IFERROR(INDEX(CK30:CK299,MATCH(ROW()-ROW(CK30)+1,CF30:CF299,0)),"")</f>
        <v/>
      </c>
      <c r="CH147" s="336"/>
      <c r="CJ147" s="2960"/>
      <c r="CK147" s="2961" t="str">
        <f>IF(OR(CL146="",CJ146=""),"",IF(LEN(CL146)&lt;=CJ146,CL146,IFERROR(LEFT(CL146,FIND("♦",SUBSTITUTE(LEFT(CL146,CJ146+1)," ","♦",LEN(LEFT(CL146,CJ146+1))-LEN(SUBSTITUTE(LEFT(CL146,CJ146+1)," ",""))))),LEFT(CL146,IFERROR(FIND(" ",CL146)-1,LEN(CL146))))))</f>
        <v/>
      </c>
      <c r="CL147" s="2961" t="str">
        <f t="shared" si="86"/>
        <v/>
      </c>
      <c r="CM147" s="2975"/>
      <c r="CN147" s="2968"/>
      <c r="CO147" s="2969"/>
      <c r="CP147" s="3"/>
      <c r="CQ147" s="2570"/>
      <c r="CR147" s="2463"/>
      <c r="CS147" s="2463"/>
      <c r="CT147" s="2463"/>
      <c r="CU147" s="314"/>
      <c r="CV147" s="3"/>
      <c r="CW147" s="10">
        <v>1</v>
      </c>
    </row>
    <row r="148" spans="1:101" ht="21" customHeight="1">
      <c r="A148" s="3"/>
      <c r="B148" s="3"/>
      <c r="C148" s="3"/>
      <c r="E148" s="3"/>
      <c r="F148" s="3"/>
      <c r="G148" s="3"/>
      <c r="H148" s="3"/>
      <c r="I148" s="3"/>
      <c r="J148" s="3"/>
      <c r="K148" s="3"/>
      <c r="L148" s="3"/>
      <c r="M148" s="605"/>
      <c r="N148" s="605"/>
      <c r="O148" s="3"/>
      <c r="P148" s="605"/>
      <c r="Q148" s="605"/>
      <c r="R148" s="605"/>
      <c r="S148" s="605"/>
      <c r="T148" s="605"/>
      <c r="U148" s="605"/>
      <c r="V148" s="605"/>
      <c r="W148" s="605"/>
      <c r="X148" s="605"/>
      <c r="Y148" s="605"/>
      <c r="Z148" s="605"/>
      <c r="AA148" s="605"/>
      <c r="AB148" s="605"/>
      <c r="AC148" s="605"/>
      <c r="AD148" s="605"/>
      <c r="AE148" s="605"/>
      <c r="AF148" s="605"/>
      <c r="AG148" s="605"/>
      <c r="AH148" s="605"/>
      <c r="AI148" s="605"/>
      <c r="AJ148" s="605"/>
      <c r="AK148" s="605"/>
      <c r="AL148" s="605"/>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176" cm="1">
        <f t="array" ref="BP148">SUMPRODUCT(LEN(BQ148:BW148))</f>
        <v>0</v>
      </c>
      <c r="BQ148" s="177"/>
      <c r="BR148" s="178"/>
      <c r="BS148" s="178"/>
      <c r="BT148" s="178"/>
      <c r="BU148" s="178"/>
      <c r="BV148" s="178"/>
      <c r="BW148" s="179"/>
      <c r="BX148" s="3"/>
      <c r="CB148" s="2969"/>
      <c r="CD148" s="2946" t="str">
        <f t="shared" si="74"/>
        <v/>
      </c>
      <c r="CE148" s="2950" t="str">
        <f t="shared" si="75"/>
        <v/>
      </c>
      <c r="CF148" s="2951" t="str">
        <f>IF(LEN(TRIM(CK148))&gt;0,MAX(CF29:CF147)+1,"")</f>
        <v/>
      </c>
      <c r="CG148" s="2906" t="str">
        <f>IFERROR(INDEX(CK30:CK299,MATCH(ROW()-ROW(CK30)+1,CF30:CF299,0)),"")</f>
        <v/>
      </c>
      <c r="CH148" s="336"/>
      <c r="CJ148" s="2963"/>
      <c r="CK148" s="2961" t="str">
        <f>IF(OR(CL147="",CJ146=""),"",IF(LEN(CL147)&lt;=CJ146,CL147,IFERROR(LEFT(CL147,FIND("♦",SUBSTITUTE(LEFT(CL147,CJ146+1)," ","♦",LEN(LEFT(CL147,CJ146+1))-LEN(SUBSTITUTE(LEFT(CL147,CJ146+1)," ",""))))),LEFT(CL147,IFERROR(FIND(" ",CL147)-1,LEN(CL147))))))</f>
        <v/>
      </c>
      <c r="CL148" s="2961" t="str">
        <f t="shared" si="86"/>
        <v/>
      </c>
      <c r="CM148" s="2975"/>
      <c r="CN148" s="2968"/>
      <c r="CO148" s="2969"/>
      <c r="CP148" s="3"/>
      <c r="CQ148" s="134"/>
      <c r="CR148" s="25"/>
      <c r="CS148" s="25"/>
      <c r="CT148" s="25"/>
      <c r="CU148" s="162"/>
      <c r="CV148" s="3"/>
      <c r="CW148" s="10">
        <v>1</v>
      </c>
    </row>
    <row r="149" spans="1:101" ht="21" customHeight="1">
      <c r="A149" s="3"/>
      <c r="B149" s="3"/>
      <c r="C149" s="3"/>
      <c r="E149" s="3"/>
      <c r="F149" s="3"/>
      <c r="G149" s="3"/>
      <c r="H149" s="3"/>
      <c r="I149" s="3"/>
      <c r="J149" s="3"/>
      <c r="K149" s="3"/>
      <c r="L149" s="3"/>
      <c r="M149" s="605"/>
      <c r="N149" s="605"/>
      <c r="O149" s="3"/>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5"/>
      <c r="AK149" s="605"/>
      <c r="AL149" s="605"/>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176" cm="1">
        <f t="array" ref="BP149">SUMPRODUCT(LEN(BQ149:BW149))</f>
        <v>0</v>
      </c>
      <c r="BQ149" s="177"/>
      <c r="BR149" s="178"/>
      <c r="BS149" s="178"/>
      <c r="BT149" s="178"/>
      <c r="BU149" s="178"/>
      <c r="BV149" s="178"/>
      <c r="BW149" s="179"/>
      <c r="BX149" s="3"/>
      <c r="CB149" s="2969"/>
      <c r="CD149" s="2946" t="str">
        <f t="shared" si="74"/>
        <v/>
      </c>
      <c r="CE149" s="2950" t="str">
        <f t="shared" si="75"/>
        <v/>
      </c>
      <c r="CF149" s="2951" t="str">
        <f>IF(LEN(TRIM(CK149))&gt;0,MAX(CF29:CF148)+1,"")</f>
        <v/>
      </c>
      <c r="CG149" s="2906" t="str">
        <f>IFERROR(INDEX(CK30:CK299,MATCH(ROW()-ROW(CK30)+1,CF30:CF299,0)),"")</f>
        <v/>
      </c>
      <c r="CH149" s="336"/>
      <c r="CJ149" s="2964"/>
      <c r="CK149" s="2961" t="str">
        <f>IF(OR(CL148="",CJ146=""),"",IF(LEN(CL148)&lt;=CJ146,CL148,IFERROR(LEFT(CL148,FIND("♦",SUBSTITUTE(LEFT(CL148,CJ146+1)," ","♦",LEN(LEFT(CL148,CJ146+1))-LEN(SUBSTITUTE(LEFT(CL148,CJ146+1)," ",""))))),LEFT(CL148,IFERROR(FIND(" ",CL148)-1,LEN(CL148))))))</f>
        <v/>
      </c>
      <c r="CL149" s="2961" t="str">
        <f t="shared" si="86"/>
        <v/>
      </c>
      <c r="CM149" s="2975"/>
      <c r="CN149" s="2968"/>
      <c r="CO149" s="2969"/>
      <c r="CP149" s="3"/>
      <c r="CQ149" s="2549" t="s">
        <v>4045</v>
      </c>
      <c r="CR149" s="25"/>
      <c r="CS149" s="25"/>
      <c r="CT149" s="2571" t="s">
        <v>4001</v>
      </c>
      <c r="CU149" s="162"/>
      <c r="CV149" s="3"/>
      <c r="CW149" s="10">
        <v>1</v>
      </c>
    </row>
    <row r="150" spans="1:101" ht="21" customHeight="1">
      <c r="A150" s="3"/>
      <c r="B150" s="3"/>
      <c r="C150" s="3"/>
      <c r="E150" s="3"/>
      <c r="F150" s="3"/>
      <c r="G150" s="3"/>
      <c r="H150" s="3"/>
      <c r="I150" s="3"/>
      <c r="J150" s="3"/>
      <c r="K150" s="3"/>
      <c r="L150" s="3"/>
      <c r="M150" s="605"/>
      <c r="N150" s="605"/>
      <c r="O150" s="3"/>
      <c r="P150" s="605"/>
      <c r="Q150" s="605"/>
      <c r="R150" s="605"/>
      <c r="S150" s="605"/>
      <c r="T150" s="605"/>
      <c r="U150" s="605"/>
      <c r="V150" s="605"/>
      <c r="W150" s="605"/>
      <c r="X150" s="605"/>
      <c r="Y150" s="605"/>
      <c r="Z150" s="605"/>
      <c r="AA150" s="605"/>
      <c r="AB150" s="605"/>
      <c r="AC150" s="605"/>
      <c r="AD150" s="605"/>
      <c r="AE150" s="605"/>
      <c r="AF150" s="605"/>
      <c r="AG150" s="605"/>
      <c r="AH150" s="605"/>
      <c r="AI150" s="605"/>
      <c r="AJ150" s="605"/>
      <c r="AK150" s="605"/>
      <c r="AL150" s="605"/>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176" cm="1">
        <f t="array" ref="BP150">SUMPRODUCT(LEN(BQ150:BW150))</f>
        <v>0</v>
      </c>
      <c r="BQ150" s="177"/>
      <c r="BR150" s="178"/>
      <c r="BS150" s="178"/>
      <c r="BT150" s="178"/>
      <c r="BU150" s="178"/>
      <c r="BV150" s="178"/>
      <c r="BW150" s="179"/>
      <c r="BX150" s="3"/>
      <c r="CB150" s="2969"/>
      <c r="CD150" s="2946" t="str">
        <f t="shared" si="74"/>
        <v/>
      </c>
      <c r="CE150" s="2950" t="str">
        <f t="shared" si="75"/>
        <v/>
      </c>
      <c r="CF150" s="2951" t="str">
        <f>IF(LEN(TRIM(CK150))&gt;0,MAX(CF29:CF149)+1,"")</f>
        <v/>
      </c>
      <c r="CG150" s="2906" t="str">
        <f>IFERROR(INDEX(CK30:CK299,MATCH(ROW()-ROW(CK30)+1,CF30:CF299,0)),"")</f>
        <v/>
      </c>
      <c r="CH150" s="336"/>
      <c r="CJ150" s="2370" t="str">
        <f>(SUBSTITUTE(SUBSTITUTE(CB50,CHAR(13)&amp;CHAR(10)," "),CHAR(10)," "))</f>
        <v/>
      </c>
      <c r="CK150" s="2907" t="str">
        <f>IF(OR(CJ151="",CJ152=""),"",IF(LEN(CJ151)&lt;=CJ152,CJ151,IFERROR(LEFT(CJ151,FIND("♦",SUBSTITUTE(LEFT(CJ151,CJ152+1)," ","♦",LEN(LEFT(CJ151,CJ152+1))-LEN(SUBSTITUTE(LEFT(CJ151,CJ152+1)," ",""))))),LEFT(CJ151,IFERROR(FIND(" ",CJ151)-1,LEN(CJ151))))))</f>
        <v/>
      </c>
      <c r="CL150" s="2908" t="str">
        <f>IF(CK150="","",TRIM(RIGHT(CJ151,LEN(CJ151)-LEN(CK150))))</f>
        <v/>
      </c>
      <c r="CM150" s="2952" t="str">
        <f>CC50</f>
        <v xml:space="preserve"> ◄ ligne 50</v>
      </c>
      <c r="CN150" s="2968"/>
      <c r="CO150" s="2969"/>
      <c r="CP150" s="3"/>
      <c r="CQ150" s="134"/>
      <c r="CR150" s="25"/>
      <c r="CS150" s="25"/>
      <c r="CT150" s="2481" t="s">
        <v>3992</v>
      </c>
      <c r="CU150" s="162"/>
      <c r="CV150" s="3"/>
      <c r="CW150" s="10">
        <v>1</v>
      </c>
    </row>
    <row r="151" spans="1:101" ht="21" customHeight="1">
      <c r="A151" s="3"/>
      <c r="B151" s="3"/>
      <c r="C151" s="3"/>
      <c r="E151" s="3"/>
      <c r="F151" s="3"/>
      <c r="G151" s="3"/>
      <c r="H151" s="3"/>
      <c r="I151" s="3"/>
      <c r="J151" s="3"/>
      <c r="K151" s="3"/>
      <c r="L151" s="3"/>
      <c r="M151" s="605"/>
      <c r="N151" s="605"/>
      <c r="O151" s="3"/>
      <c r="P151" s="605"/>
      <c r="Q151" s="605"/>
      <c r="R151" s="605"/>
      <c r="S151" s="605"/>
      <c r="T151" s="605"/>
      <c r="U151" s="605"/>
      <c r="V151" s="605"/>
      <c r="W151" s="605"/>
      <c r="X151" s="605"/>
      <c r="Y151" s="605"/>
      <c r="Z151" s="605"/>
      <c r="AA151" s="605"/>
      <c r="AB151" s="605"/>
      <c r="AC151" s="605"/>
      <c r="AD151" s="605"/>
      <c r="AE151" s="605"/>
      <c r="AF151" s="605"/>
      <c r="AG151" s="605"/>
      <c r="AH151" s="605"/>
      <c r="AI151" s="605"/>
      <c r="AJ151" s="605"/>
      <c r="AK151" s="605"/>
      <c r="AL151" s="605"/>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176" cm="1">
        <f t="array" ref="BP151">SUMPRODUCT(LEN(BQ151:BW151))</f>
        <v>0</v>
      </c>
      <c r="BQ151" s="177"/>
      <c r="BR151" s="178"/>
      <c r="BS151" s="178"/>
      <c r="BT151" s="178"/>
      <c r="BU151" s="178"/>
      <c r="BV151" s="178"/>
      <c r="BW151" s="179"/>
      <c r="BX151" s="3"/>
      <c r="CB151" s="2969"/>
      <c r="CD151" s="2946" t="str">
        <f t="shared" si="74"/>
        <v/>
      </c>
      <c r="CE151" s="2950" t="str">
        <f t="shared" si="75"/>
        <v/>
      </c>
      <c r="CF151" s="2951" t="str">
        <f>IF(LEN(TRIM(CK151))&gt;0,MAX(CF29:CF150)+1,"")</f>
        <v/>
      </c>
      <c r="CG151" s="2906" t="str">
        <f>IFERROR(INDEX(CK30:CK299,MATCH(ROW()-ROW(CK30)+1,CF30:CF299,0)),"")</f>
        <v/>
      </c>
      <c r="CH151" s="336"/>
      <c r="CJ151" s="2907" t="str">
        <f>TRIM(SUBSTITUTE(SUBSTITUTE(SUBSTITUTE(SUBSTITUTE(IF(OR(LEFT(CJ150,1)="-",LEFT(CJ150,1)="="),MID(CJ150,2,9999),CJ150),CHAR(160)," "),","," "),";"," "),"."," "))</f>
        <v/>
      </c>
      <c r="CK151" s="2908" t="str">
        <f>IF(OR(CL150="",CJ152=""),"",IF(LEN(CL150)&lt;=CJ152,CL150,IFERROR(LEFT(CL150,FIND("♦",SUBSTITUTE(LEFT(CL150,CJ152+1)," ","♦",LEN(LEFT(CL150,CJ152+1))-LEN(SUBSTITUTE(LEFT(CL150,CJ152+1)," ",""))))),LEFT(CL150,IFERROR(FIND(" ",CL150)-1,LEN(CL150))))))</f>
        <v/>
      </c>
      <c r="CL151" s="2908" t="str">
        <f>IF(CK151="","",TRIM(RIGHT(CL150,LEN(CL150)-LEN(CK151))))</f>
        <v/>
      </c>
      <c r="CM151" s="2974"/>
      <c r="CN151" s="2969"/>
      <c r="CO151" s="2969"/>
      <c r="CP151" s="3"/>
      <c r="CQ151" s="134"/>
      <c r="CR151" s="25"/>
      <c r="CS151" s="25"/>
      <c r="CT151" s="2481" t="s">
        <v>3989</v>
      </c>
      <c r="CU151" s="162"/>
      <c r="CV151" s="3"/>
      <c r="CW151" s="10">
        <v>1</v>
      </c>
    </row>
    <row r="152" spans="1:101" ht="21" customHeight="1">
      <c r="A152" s="3"/>
      <c r="B152" s="3"/>
      <c r="C152" s="3"/>
      <c r="E152" s="3"/>
      <c r="F152" s="3"/>
      <c r="G152" s="3"/>
      <c r="H152" s="3"/>
      <c r="I152" s="3"/>
      <c r="J152" s="3"/>
      <c r="K152" s="3"/>
      <c r="L152" s="3"/>
      <c r="M152" s="605"/>
      <c r="N152" s="605"/>
      <c r="O152" s="3"/>
      <c r="P152" s="605"/>
      <c r="Q152" s="605"/>
      <c r="R152" s="605"/>
      <c r="S152" s="605"/>
      <c r="T152" s="605"/>
      <c r="U152" s="605"/>
      <c r="V152" s="605"/>
      <c r="W152" s="605"/>
      <c r="X152" s="605"/>
      <c r="Y152" s="605"/>
      <c r="Z152" s="605"/>
      <c r="AA152" s="605"/>
      <c r="AB152" s="605"/>
      <c r="AC152" s="605"/>
      <c r="AD152" s="605"/>
      <c r="AE152" s="605"/>
      <c r="AF152" s="605"/>
      <c r="AG152" s="605"/>
      <c r="AH152" s="605"/>
      <c r="AI152" s="605"/>
      <c r="AJ152" s="605"/>
      <c r="AK152" s="605"/>
      <c r="AL152" s="605"/>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176" cm="1">
        <f t="array" ref="BP152">SUMPRODUCT(LEN(BQ152:BW152))</f>
        <v>0</v>
      </c>
      <c r="BQ152" s="177"/>
      <c r="BR152" s="178"/>
      <c r="BS152" s="178"/>
      <c r="BT152" s="178"/>
      <c r="BU152" s="178"/>
      <c r="BV152" s="178"/>
      <c r="BW152" s="179"/>
      <c r="BX152" s="3"/>
      <c r="CB152" s="2969"/>
      <c r="CD152" s="2946" t="str">
        <f t="shared" si="74"/>
        <v/>
      </c>
      <c r="CE152" s="2950" t="str">
        <f t="shared" si="75"/>
        <v/>
      </c>
      <c r="CF152" s="2951" t="str">
        <f>IF(LEN(TRIM(CK152))&gt;0,MAX(CF29:CF151)+1,"")</f>
        <v/>
      </c>
      <c r="CG152" s="2906" t="str">
        <f>IFERROR(INDEX(CK30:CK299,MATCH(ROW()-ROW(CK30)+1,CF30:CF299,0)),"")</f>
        <v/>
      </c>
      <c r="CH152" s="336"/>
      <c r="CJ152" s="2909">
        <f>CG17</f>
        <v>100</v>
      </c>
      <c r="CK152" s="2908" t="str">
        <f>IF(OR(CL151="",CJ152=""),"",IF(LEN(CL151)&lt;=CJ152,CL151,IFERROR(LEFT(CL151,FIND("♦",SUBSTITUTE(LEFT(CL151,CJ152+1)," ","♦",LEN(LEFT(CL151,CJ152+1))-LEN(SUBSTITUTE(LEFT(CL151,CJ152+1)," ",""))))),LEFT(CL151,IFERROR(FIND(" ",CL151)-1,LEN(CL151))))))</f>
        <v/>
      </c>
      <c r="CL152" s="2908" t="str">
        <f t="shared" ref="CL152:CL155" si="87">IF(CK152="","",TRIM(RIGHT(CL151,LEN(CL151)-LEN(CK152))))</f>
        <v/>
      </c>
      <c r="CM152" s="2974"/>
      <c r="CN152" s="2969"/>
      <c r="CO152" s="2969"/>
      <c r="CP152" s="3"/>
      <c r="CQ152" s="134"/>
      <c r="CR152" s="25"/>
      <c r="CS152" s="25"/>
      <c r="CT152" s="2481" t="s">
        <v>3994</v>
      </c>
      <c r="CU152" s="162"/>
      <c r="CV152" s="3"/>
      <c r="CW152" s="10">
        <v>1</v>
      </c>
    </row>
    <row r="153" spans="1:101" ht="21" customHeight="1">
      <c r="A153" s="3"/>
      <c r="B153" s="3"/>
      <c r="C153" s="3"/>
      <c r="E153" s="3"/>
      <c r="F153" s="3"/>
      <c r="G153" s="3"/>
      <c r="H153" s="3"/>
      <c r="I153" s="3"/>
      <c r="J153" s="3"/>
      <c r="K153" s="3"/>
      <c r="L153" s="3"/>
      <c r="M153" s="605"/>
      <c r="N153" s="605"/>
      <c r="O153" s="3"/>
      <c r="P153" s="605"/>
      <c r="Q153" s="605"/>
      <c r="R153" s="605"/>
      <c r="S153" s="605"/>
      <c r="T153" s="605"/>
      <c r="U153" s="605"/>
      <c r="V153" s="605"/>
      <c r="W153" s="605"/>
      <c r="X153" s="605"/>
      <c r="Y153" s="605"/>
      <c r="Z153" s="605"/>
      <c r="AA153" s="605"/>
      <c r="AB153" s="605"/>
      <c r="AC153" s="605"/>
      <c r="AD153" s="605"/>
      <c r="AE153" s="605"/>
      <c r="AF153" s="605"/>
      <c r="AG153" s="605"/>
      <c r="AH153" s="605"/>
      <c r="AI153" s="605"/>
      <c r="AJ153" s="605"/>
      <c r="AK153" s="605"/>
      <c r="AL153" s="605"/>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176" cm="1">
        <f t="array" ref="BP153">SUMPRODUCT(LEN(BQ153:BW153))</f>
        <v>0</v>
      </c>
      <c r="BQ153" s="177"/>
      <c r="BR153" s="178"/>
      <c r="BS153" s="178"/>
      <c r="BT153" s="178"/>
      <c r="BU153" s="178"/>
      <c r="BV153" s="178"/>
      <c r="BW153" s="179"/>
      <c r="BX153" s="3"/>
      <c r="CB153" s="2969"/>
      <c r="CD153" s="2946" t="str">
        <f t="shared" si="74"/>
        <v/>
      </c>
      <c r="CE153" s="2950" t="str">
        <f t="shared" si="75"/>
        <v/>
      </c>
      <c r="CF153" s="2951" t="str">
        <f>IF(LEN(TRIM(CK153))&gt;0,MAX(CF29:CF152)+1,"")</f>
        <v/>
      </c>
      <c r="CG153" s="2906" t="str">
        <f>IFERROR(INDEX(CK30:CK299,MATCH(ROW()-ROW(CK30)+1,CF30:CF299,0)),"")</f>
        <v/>
      </c>
      <c r="CH153" s="336"/>
      <c r="CJ153" s="2907"/>
      <c r="CK153" s="2908" t="str">
        <f>IF(OR(CL152="",CJ152=""),"",IF(LEN(CL152)&lt;=CJ152,CL152,IFERROR(LEFT(CL152,FIND("♦",SUBSTITUTE(LEFT(CL152,CJ152+1)," ","♦",LEN(LEFT(CL152,CJ152+1))-LEN(SUBSTITUTE(LEFT(CL152,CJ152+1)," ",""))))),LEFT(CL152,IFERROR(FIND(" ",CL152)-1,LEN(CL152))))))</f>
        <v/>
      </c>
      <c r="CL153" s="2908" t="str">
        <f t="shared" si="87"/>
        <v/>
      </c>
      <c r="CM153" s="2974"/>
      <c r="CN153" s="2969"/>
      <c r="CO153" s="2969"/>
      <c r="CP153" s="3"/>
      <c r="CQ153" s="134"/>
      <c r="CR153" s="25"/>
      <c r="CS153" s="25"/>
      <c r="CT153" s="25"/>
      <c r="CU153" s="162"/>
      <c r="CV153" s="3"/>
      <c r="CW153" s="10">
        <v>1</v>
      </c>
    </row>
    <row r="154" spans="1:101" ht="21" customHeight="1">
      <c r="A154" s="3"/>
      <c r="B154" s="3"/>
      <c r="C154" s="3"/>
      <c r="E154" s="3"/>
      <c r="F154" s="3"/>
      <c r="G154" s="3"/>
      <c r="H154" s="3"/>
      <c r="I154" s="3"/>
      <c r="J154" s="3"/>
      <c r="K154" s="3"/>
      <c r="L154" s="3"/>
      <c r="M154" s="605"/>
      <c r="N154" s="605"/>
      <c r="O154" s="3"/>
      <c r="P154" s="605"/>
      <c r="Q154" s="605"/>
      <c r="R154" s="605"/>
      <c r="S154" s="605"/>
      <c r="T154" s="605"/>
      <c r="U154" s="605"/>
      <c r="V154" s="605"/>
      <c r="W154" s="605"/>
      <c r="X154" s="605"/>
      <c r="Y154" s="605"/>
      <c r="Z154" s="605"/>
      <c r="AA154" s="605"/>
      <c r="AB154" s="605"/>
      <c r="AC154" s="605"/>
      <c r="AD154" s="605"/>
      <c r="AE154" s="605"/>
      <c r="AF154" s="605"/>
      <c r="AG154" s="605"/>
      <c r="AH154" s="605"/>
      <c r="AI154" s="605"/>
      <c r="AJ154" s="605"/>
      <c r="AK154" s="605"/>
      <c r="AL154" s="605"/>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176" cm="1">
        <f t="array" ref="BP154">SUMPRODUCT(LEN(BQ154:BW154))</f>
        <v>0</v>
      </c>
      <c r="BQ154" s="177"/>
      <c r="BR154" s="178"/>
      <c r="BS154" s="178"/>
      <c r="BT154" s="178"/>
      <c r="BU154" s="178"/>
      <c r="BV154" s="178"/>
      <c r="BW154" s="179"/>
      <c r="BX154" s="3"/>
      <c r="CB154" s="2969"/>
      <c r="CD154" s="2946" t="str">
        <f t="shared" si="74"/>
        <v/>
      </c>
      <c r="CE154" s="2950" t="str">
        <f t="shared" si="75"/>
        <v/>
      </c>
      <c r="CF154" s="2951" t="str">
        <f>IF(LEN(TRIM(CK154))&gt;0,MAX(CF29:CF153)+1,"")</f>
        <v/>
      </c>
      <c r="CG154" s="2906" t="str">
        <f>IFERROR(INDEX(CK30:CK299,MATCH(ROW()-ROW(CK30)+1,CF30:CF299,0)),"")</f>
        <v/>
      </c>
      <c r="CH154" s="336"/>
      <c r="CJ154" s="2958"/>
      <c r="CK154" s="2908" t="str">
        <f>IF(OR(CL153="",CJ152=""),"",IF(LEN(CL153)&lt;=CJ152,CL153,IFERROR(LEFT(CL153,FIND("♦",SUBSTITUTE(LEFT(CL153,CJ152+1)," ","♦",LEN(LEFT(CL153,CJ152+1))-LEN(SUBSTITUTE(LEFT(CL153,CJ152+1)," ",""))))),LEFT(CL153,IFERROR(FIND(" ",CL153)-1,LEN(CL153))))))</f>
        <v/>
      </c>
      <c r="CL154" s="2908" t="str">
        <f t="shared" si="87"/>
        <v/>
      </c>
      <c r="CM154" s="2974"/>
      <c r="CN154" s="2969"/>
      <c r="CO154" s="2969"/>
      <c r="CP154" s="3"/>
      <c r="CQ154" s="2549" t="s">
        <v>4034</v>
      </c>
      <c r="CT154" s="25"/>
      <c r="CU154" s="162"/>
      <c r="CV154" s="3"/>
      <c r="CW154" s="10">
        <v>1</v>
      </c>
    </row>
    <row r="155" spans="1:101" ht="21" customHeight="1">
      <c r="A155" s="3"/>
      <c r="B155" s="3"/>
      <c r="C155" s="3"/>
      <c r="E155" s="3"/>
      <c r="F155" s="3"/>
      <c r="G155" s="3"/>
      <c r="H155" s="3"/>
      <c r="I155" s="3"/>
      <c r="J155" s="3"/>
      <c r="K155" s="3"/>
      <c r="L155" s="3"/>
      <c r="M155" s="605"/>
      <c r="N155" s="605"/>
      <c r="O155" s="3"/>
      <c r="P155" s="605"/>
      <c r="Q155" s="605"/>
      <c r="R155" s="605"/>
      <c r="S155" s="605"/>
      <c r="T155" s="605"/>
      <c r="U155" s="605"/>
      <c r="V155" s="605"/>
      <c r="W155" s="605"/>
      <c r="X155" s="605"/>
      <c r="Y155" s="605"/>
      <c r="Z155" s="605"/>
      <c r="AA155" s="605"/>
      <c r="AB155" s="605"/>
      <c r="AC155" s="605"/>
      <c r="AD155" s="605"/>
      <c r="AE155" s="605"/>
      <c r="AF155" s="605"/>
      <c r="AG155" s="605"/>
      <c r="AH155" s="605"/>
      <c r="AI155" s="605"/>
      <c r="AJ155" s="605"/>
      <c r="AK155" s="605"/>
      <c r="AL155" s="605"/>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176" cm="1">
        <f t="array" ref="BP155">SUMPRODUCT(LEN(BQ155:BW155))</f>
        <v>0</v>
      </c>
      <c r="BQ155" s="177"/>
      <c r="BR155" s="178"/>
      <c r="BS155" s="178"/>
      <c r="BT155" s="178"/>
      <c r="BU155" s="178"/>
      <c r="BV155" s="178"/>
      <c r="BW155" s="179"/>
      <c r="BX155" s="3"/>
      <c r="CB155" s="2969"/>
      <c r="CD155" s="2946" t="str">
        <f t="shared" si="74"/>
        <v/>
      </c>
      <c r="CE155" s="2950" t="str">
        <f t="shared" si="75"/>
        <v/>
      </c>
      <c r="CF155" s="2951" t="str">
        <f>IF(LEN(TRIM(CK155))&gt;0,MAX(CF29:CF154)+1,"")</f>
        <v/>
      </c>
      <c r="CG155" s="2906" t="str">
        <f>IFERROR(INDEX(CK30:CK299,MATCH(ROW()-ROW(CK30)+1,CF30:CF299,0)),"")</f>
        <v/>
      </c>
      <c r="CH155" s="336"/>
      <c r="CJ155" s="2959"/>
      <c r="CK155" s="2908" t="str">
        <f>IF(OR(CL154="",CJ152=""),"",IF(LEN(CL154)&lt;=CJ152,CL154,IFERROR(LEFT(CL154,FIND("♦",SUBSTITUTE(LEFT(CL154,CJ152+1)," ","♦",LEN(LEFT(CL154,CJ152+1))-LEN(SUBSTITUTE(LEFT(CL154,CJ152+1)," ",""))))),LEFT(CL154,IFERROR(FIND(" ",CL154)-1,LEN(CL154))))))</f>
        <v/>
      </c>
      <c r="CL155" s="2908" t="str">
        <f t="shared" si="87"/>
        <v/>
      </c>
      <c r="CM155" s="2974"/>
      <c r="CN155" s="2969"/>
      <c r="CO155" s="2969"/>
      <c r="CP155" s="3"/>
      <c r="CQ155" s="2596" t="s">
        <v>4035</v>
      </c>
      <c r="CR155" s="2597" t="s">
        <v>4037</v>
      </c>
      <c r="CS155" s="2598"/>
      <c r="CT155" s="25"/>
      <c r="CU155" s="162"/>
      <c r="CV155" s="3"/>
      <c r="CW155" s="10">
        <v>1</v>
      </c>
    </row>
    <row r="156" spans="1:101" ht="21" customHeight="1">
      <c r="A156" s="3"/>
      <c r="B156" s="3"/>
      <c r="C156" s="3"/>
      <c r="E156" s="3"/>
      <c r="F156" s="3"/>
      <c r="G156" s="3"/>
      <c r="H156" s="3"/>
      <c r="I156" s="3"/>
      <c r="J156" s="3"/>
      <c r="K156" s="3"/>
      <c r="L156" s="3"/>
      <c r="M156" s="605"/>
      <c r="N156" s="605"/>
      <c r="O156" s="3"/>
      <c r="P156" s="605"/>
      <c r="Q156" s="605"/>
      <c r="R156" s="605"/>
      <c r="S156" s="605"/>
      <c r="T156" s="605"/>
      <c r="U156" s="605"/>
      <c r="V156" s="605"/>
      <c r="W156" s="605"/>
      <c r="X156" s="605"/>
      <c r="Y156" s="605"/>
      <c r="Z156" s="605"/>
      <c r="AA156" s="605"/>
      <c r="AB156" s="605"/>
      <c r="AC156" s="605"/>
      <c r="AD156" s="605"/>
      <c r="AE156" s="605"/>
      <c r="AF156" s="605"/>
      <c r="AG156" s="605"/>
      <c r="AH156" s="605"/>
      <c r="AI156" s="605"/>
      <c r="AJ156" s="605"/>
      <c r="AK156" s="605"/>
      <c r="AL156" s="605"/>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176" cm="1">
        <f t="array" ref="BP156">SUMPRODUCT(LEN(BQ156:BW156))</f>
        <v>0</v>
      </c>
      <c r="BQ156" s="177"/>
      <c r="BR156" s="178"/>
      <c r="BS156" s="178"/>
      <c r="BT156" s="178"/>
      <c r="BU156" s="178"/>
      <c r="BV156" s="178"/>
      <c r="BW156" s="179"/>
      <c r="BX156" s="3"/>
      <c r="CB156" s="2969"/>
      <c r="CD156" s="2946" t="str">
        <f t="shared" si="74"/>
        <v/>
      </c>
      <c r="CE156" s="2950" t="str">
        <f t="shared" si="75"/>
        <v/>
      </c>
      <c r="CF156" s="2951" t="str">
        <f>IF(LEN(TRIM(CK156))&gt;0,MAX(CF29:CF155)+1,"")</f>
        <v/>
      </c>
      <c r="CG156" s="2906" t="str">
        <f>IFERROR(INDEX(CK30:CK299,MATCH(ROW()-ROW(CK30)+1,CF30:CF299,0)),"")</f>
        <v/>
      </c>
      <c r="CH156" s="336"/>
      <c r="CJ156" s="2370" t="str">
        <f>(SUBSTITUTE(SUBSTITUTE(CB51,CHAR(13)&amp;CHAR(10)," "),CHAR(10)," "))</f>
        <v/>
      </c>
      <c r="CK156" s="2960" t="str">
        <f>IF(OR(CJ157="",CJ158=""),"",IF(LEN(CJ157)&lt;=CJ158,CJ157,IFERROR(LEFT(CJ157,FIND("♦",SUBSTITUTE(LEFT(CJ157,CJ158+1)," ","♦",LEN(LEFT(CJ157,CJ158+1))-LEN(SUBSTITUTE(LEFT(CJ157,CJ158+1)," ",""))))),LEFT(CJ157,IFERROR(FIND(" ",CJ157)-1,LEN(CJ157))))))</f>
        <v/>
      </c>
      <c r="CL156" s="2961" t="str">
        <f>IF(CK156="","",TRIM(RIGHT(CJ157,LEN(CJ157)-LEN(CK156))))</f>
        <v/>
      </c>
      <c r="CM156" s="2952" t="str">
        <f>CC51</f>
        <v xml:space="preserve"> ◄ ligne 51</v>
      </c>
      <c r="CN156" s="2969"/>
      <c r="CO156" s="2969"/>
      <c r="CP156" s="3"/>
      <c r="CQ156" s="336" t="str">
        <f t="shared" ref="CQ156:CQ164" si="88">TRIM(LEFT(CR156,FIND(" .",CR156&amp;" .")-1))</f>
        <v>Navarin d’agneau</v>
      </c>
      <c r="CR156" t="s">
        <v>4010</v>
      </c>
      <c r="CT156" s="25"/>
      <c r="CU156" s="162"/>
      <c r="CV156" s="3"/>
      <c r="CW156" s="10">
        <v>1</v>
      </c>
    </row>
    <row r="157" spans="1:101" ht="21" customHeight="1">
      <c r="A157" s="3"/>
      <c r="B157" s="3"/>
      <c r="C157" s="3"/>
      <c r="E157" s="3"/>
      <c r="F157" s="3"/>
      <c r="G157" s="3"/>
      <c r="H157" s="3"/>
      <c r="I157" s="3"/>
      <c r="J157" s="3"/>
      <c r="K157" s="3"/>
      <c r="L157" s="3"/>
      <c r="M157" s="605"/>
      <c r="N157" s="605"/>
      <c r="O157" s="3"/>
      <c r="P157" s="605"/>
      <c r="Q157" s="605"/>
      <c r="R157" s="605"/>
      <c r="S157" s="605"/>
      <c r="T157" s="605"/>
      <c r="U157" s="605"/>
      <c r="V157" s="605"/>
      <c r="W157" s="605"/>
      <c r="X157" s="605"/>
      <c r="Y157" s="605"/>
      <c r="Z157" s="605"/>
      <c r="AA157" s="605"/>
      <c r="AB157" s="605"/>
      <c r="AC157" s="605"/>
      <c r="AD157" s="605"/>
      <c r="AE157" s="605"/>
      <c r="AF157" s="605"/>
      <c r="AG157" s="605"/>
      <c r="AH157" s="605"/>
      <c r="AI157" s="605"/>
      <c r="AJ157" s="605"/>
      <c r="AK157" s="605"/>
      <c r="AL157" s="605"/>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176" cm="1">
        <f t="array" ref="BP157">SUMPRODUCT(LEN(BQ157:BW157))</f>
        <v>0</v>
      </c>
      <c r="BQ157" s="177"/>
      <c r="BR157" s="178"/>
      <c r="BS157" s="178"/>
      <c r="BT157" s="178"/>
      <c r="BU157" s="178"/>
      <c r="BV157" s="178"/>
      <c r="BW157" s="179"/>
      <c r="BX157" s="3"/>
      <c r="CB157" s="2969"/>
      <c r="CD157" s="2946" t="str">
        <f t="shared" si="74"/>
        <v/>
      </c>
      <c r="CE157" s="2950" t="str">
        <f t="shared" si="75"/>
        <v/>
      </c>
      <c r="CF157" s="2951" t="str">
        <f>IF(LEN(TRIM(CK157))&gt;0,MAX(CF29:CF156)+1,"")</f>
        <v/>
      </c>
      <c r="CG157" s="2906" t="str">
        <f>IFERROR(INDEX(CK30:CK299,MATCH(ROW()-ROW(CK30)+1,CF30:CF299,0)),"")</f>
        <v/>
      </c>
      <c r="CH157" s="336"/>
      <c r="CJ157" s="2960" t="str">
        <f>TRIM(SUBSTITUTE(SUBSTITUTE(SUBSTITUTE(SUBSTITUTE(IF(OR(LEFT(CJ156,1)="-",LEFT(CJ156,1)="="),MID(CJ156,2,9999),CJ156),CHAR(160)," "),","," "),";"," "),"."," "))</f>
        <v/>
      </c>
      <c r="CK157" s="2961" t="str">
        <f>IF(OR(CL156="",CJ158=""),"",IF(LEN(CL156)&lt;=CJ158,CL156,IFERROR(LEFT(CL156,FIND("♦",SUBSTITUTE(LEFT(CL156,CJ158+1)," ","♦",LEN(LEFT(CL156,CJ158+1))-LEN(SUBSTITUTE(LEFT(CL156,CJ158+1)," ",""))))),LEFT(CL156,IFERROR(FIND(" ",CL156)-1,LEN(CL156))))))</f>
        <v/>
      </c>
      <c r="CL157" s="2961" t="str">
        <f>IF(CK157="","",TRIM(RIGHT(CL156,LEN(CL156)-LEN(CK157))))</f>
        <v/>
      </c>
      <c r="CM157" s="2975"/>
      <c r="CN157" s="2969"/>
      <c r="CO157" s="2969"/>
      <c r="CP157" s="3"/>
      <c r="CQ157" s="336" t="str">
        <f t="shared" si="88"/>
        <v>Éléments pour la cuisson du navarin</v>
      </c>
      <c r="CR157" t="s">
        <v>4011</v>
      </c>
      <c r="CT157" s="25"/>
      <c r="CU157" s="162"/>
      <c r="CV157" s="3"/>
      <c r="CW157" s="10">
        <v>1</v>
      </c>
    </row>
    <row r="158" spans="1:101" ht="21" customHeight="1">
      <c r="A158" s="3"/>
      <c r="B158" s="3"/>
      <c r="C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176" cm="1">
        <f t="array" ref="BP158">SUMPRODUCT(LEN(BQ158:BW158))</f>
        <v>0</v>
      </c>
      <c r="BQ158" s="177"/>
      <c r="BR158" s="178"/>
      <c r="BS158" s="178"/>
      <c r="BT158" s="178"/>
      <c r="BU158" s="178"/>
      <c r="BV158" s="178"/>
      <c r="BW158" s="179"/>
      <c r="BX158" s="3"/>
      <c r="CB158" s="2969"/>
      <c r="CD158" s="2946" t="str">
        <f t="shared" si="74"/>
        <v/>
      </c>
      <c r="CE158" s="2950" t="str">
        <f t="shared" si="75"/>
        <v/>
      </c>
      <c r="CF158" s="2951" t="str">
        <f>IF(LEN(TRIM(CK158))&gt;0,MAX(CF29:CF157)+1,"")</f>
        <v/>
      </c>
      <c r="CG158" s="2906" t="str">
        <f>IFERROR(INDEX(CK30:CK299,MATCH(ROW()-ROW(CK30)+1,CF30:CF299,0)),"")</f>
        <v/>
      </c>
      <c r="CH158" s="336"/>
      <c r="CJ158" s="2909">
        <f>CG17</f>
        <v>100</v>
      </c>
      <c r="CK158" s="2961" t="str">
        <f>IF(OR(CL157="",CJ158=""),"",IF(LEN(CL157)&lt;=CJ158,CL157,IFERROR(LEFT(CL157,FIND("♦",SUBSTITUTE(LEFT(CL157,CJ158+1)," ","♦",LEN(LEFT(CL157,CJ158+1))-LEN(SUBSTITUTE(LEFT(CL157,CJ158+1)," ",""))))),LEFT(CL157,IFERROR(FIND(" ",CL157)-1,LEN(CL157))))))</f>
        <v/>
      </c>
      <c r="CL158" s="2961" t="str">
        <f t="shared" ref="CL158:CL161" si="89">IF(CK158="","",TRIM(RIGHT(CL157,LEN(CL157)-LEN(CK158))))</f>
        <v/>
      </c>
      <c r="CM158" s="2975"/>
      <c r="CN158" s="2969"/>
      <c r="CO158" s="2969"/>
      <c r="CP158" s="3"/>
      <c r="CQ158" s="336" t="str">
        <f t="shared" si="88"/>
        <v>Oignons</v>
      </c>
      <c r="CR158" t="s">
        <v>4012</v>
      </c>
      <c r="CT158" s="25"/>
      <c r="CU158" s="162"/>
      <c r="CV158" s="3"/>
      <c r="CW158" s="10">
        <v>1</v>
      </c>
    </row>
    <row r="159" spans="1:101" ht="21" customHeight="1">
      <c r="A159" s="3"/>
      <c r="B159" s="3"/>
      <c r="C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176" cm="1">
        <f t="array" ref="BP159">SUMPRODUCT(LEN(BQ159:BW159))</f>
        <v>0</v>
      </c>
      <c r="BQ159" s="177"/>
      <c r="BR159" s="178"/>
      <c r="BS159" s="178"/>
      <c r="BT159" s="178"/>
      <c r="BU159" s="178"/>
      <c r="BV159" s="178"/>
      <c r="BW159" s="179"/>
      <c r="BX159" s="3"/>
      <c r="CB159" s="2969"/>
      <c r="CD159" s="2946" t="str">
        <f t="shared" si="74"/>
        <v/>
      </c>
      <c r="CE159" s="2950" t="str">
        <f t="shared" si="75"/>
        <v/>
      </c>
      <c r="CF159" s="2951" t="str">
        <f>IF(LEN(TRIM(CK159))&gt;0,MAX(CF29:CF158)+1,"")</f>
        <v/>
      </c>
      <c r="CG159" s="2906" t="str">
        <f>IFERROR(INDEX(CK30:CK299,MATCH(ROW()-ROW(CK30)+1,CF30:CF299,0)),"")</f>
        <v/>
      </c>
      <c r="CH159" s="336"/>
      <c r="CJ159" s="2960"/>
      <c r="CK159" s="2961" t="str">
        <f>IF(OR(CL158="",CJ158=""),"",IF(LEN(CL158)&lt;=CJ158,CL158,IFERROR(LEFT(CL158,FIND("♦",SUBSTITUTE(LEFT(CL158,CJ158+1)," ","♦",LEN(LEFT(CL158,CJ158+1))-LEN(SUBSTITUTE(LEFT(CL158,CJ158+1)," ",""))))),LEFT(CL158,IFERROR(FIND(" ",CL158)-1,LEN(CL158))))))</f>
        <v/>
      </c>
      <c r="CL159" s="2961" t="str">
        <f t="shared" si="89"/>
        <v/>
      </c>
      <c r="CM159" s="2975"/>
      <c r="CN159" s="2969"/>
      <c r="CO159" s="2969"/>
      <c r="CP159" s="3"/>
      <c r="CQ159" s="336" t="str">
        <f t="shared" si="88"/>
        <v>Concentré de tomate</v>
      </c>
      <c r="CR159" t="s">
        <v>4013</v>
      </c>
      <c r="CT159" s="25"/>
      <c r="CU159" s="162"/>
      <c r="CV159" s="3"/>
      <c r="CW159" s="10">
        <v>1</v>
      </c>
    </row>
    <row r="160" spans="1:101" ht="21" customHeight="1">
      <c r="A160" s="3"/>
      <c r="B160" s="3"/>
      <c r="C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176" cm="1">
        <f t="array" ref="BP160">SUMPRODUCT(LEN(BQ160:BW160))</f>
        <v>0</v>
      </c>
      <c r="BQ160" s="177"/>
      <c r="BR160" s="178"/>
      <c r="BS160" s="178"/>
      <c r="BT160" s="178"/>
      <c r="BU160" s="178"/>
      <c r="BV160" s="178"/>
      <c r="BW160" s="179"/>
      <c r="BX160" s="3"/>
      <c r="CB160" s="2969"/>
      <c r="CD160" s="2946" t="str">
        <f t="shared" ref="CD160:CD223" si="90">IF(CG160="","",(LEN(TRIM(SUBSTITUTE(CG160,CHAR(160)," ")))-LEN(SUBSTITUTE(TRIM(SUBSTITUTE(CG160,CHAR(160)," "))," ",""))+1)&amp;" mot"&amp;IF((LEN(TRIM(SUBSTITUTE(CG160,CHAR(160)," ")))-LEN(SUBSTITUTE(TRIM(SUBSTITUTE(CG160,CHAR(160)," "))," ",""))+1)&gt;1,"s",""))</f>
        <v/>
      </c>
      <c r="CE160" s="2950" t="str">
        <f t="shared" ref="CE160:CE223" si="91">IF(CG160="","",LEN(TRIM(SUBSTITUTE(CG160,CHAR(160),"")))&amp;" car. ►")</f>
        <v/>
      </c>
      <c r="CF160" s="2951" t="str">
        <f>IF(LEN(TRIM(CK160))&gt;0,MAX(CF29:CF159)+1,"")</f>
        <v/>
      </c>
      <c r="CG160" s="2906" t="str">
        <f>IFERROR(INDEX(CK30:CK299,MATCH(ROW()-ROW(CK30)+1,CF30:CF299,0)),"")</f>
        <v/>
      </c>
      <c r="CH160" s="336"/>
      <c r="CJ160" s="2963"/>
      <c r="CK160" s="2961" t="str">
        <f>IF(OR(CL159="",CJ158=""),"",IF(LEN(CL159)&lt;=CJ158,CL159,IFERROR(LEFT(CL159,FIND("♦",SUBSTITUTE(LEFT(CL159,CJ158+1)," ","♦",LEN(LEFT(CL159,CJ158+1))-LEN(SUBSTITUTE(LEFT(CL159,CJ158+1)," ",""))))),LEFT(CL159,IFERROR(FIND(" ",CL159)-1,LEN(CL159))))))</f>
        <v/>
      </c>
      <c r="CL160" s="2961" t="str">
        <f t="shared" si="89"/>
        <v/>
      </c>
      <c r="CM160" s="2975"/>
      <c r="CN160" s="2969"/>
      <c r="CO160" s="2969"/>
      <c r="CP160" s="3"/>
      <c r="CQ160" s="336" t="str">
        <f t="shared" si="88"/>
        <v>Ail haché surgelé</v>
      </c>
      <c r="CR160" t="s">
        <v>4014</v>
      </c>
      <c r="CT160" s="25"/>
      <c r="CU160" s="162"/>
      <c r="CV160" s="3"/>
      <c r="CW160" s="10">
        <v>1</v>
      </c>
    </row>
    <row r="161" spans="1:101" ht="21" customHeight="1">
      <c r="A161" s="3"/>
      <c r="B161" s="3"/>
      <c r="C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176" cm="1">
        <f t="array" ref="BP161">SUMPRODUCT(LEN(BQ161:BW161))</f>
        <v>0</v>
      </c>
      <c r="BQ161" s="177"/>
      <c r="BR161" s="178"/>
      <c r="BS161" s="178"/>
      <c r="BT161" s="178"/>
      <c r="BU161" s="178"/>
      <c r="BV161" s="178"/>
      <c r="BW161" s="179"/>
      <c r="BX161" s="3"/>
      <c r="CB161" s="2969"/>
      <c r="CD161" s="2946" t="str">
        <f t="shared" si="90"/>
        <v/>
      </c>
      <c r="CE161" s="2950" t="str">
        <f t="shared" si="91"/>
        <v/>
      </c>
      <c r="CF161" s="2951" t="str">
        <f>IF(LEN(TRIM(CK161))&gt;0,MAX(CF29:CF160)+1,"")</f>
        <v/>
      </c>
      <c r="CG161" s="2906" t="str">
        <f>IFERROR(INDEX(CK30:CK299,MATCH(ROW()-ROW(CK30)+1,CF30:CF299,0)),"")</f>
        <v/>
      </c>
      <c r="CH161" s="336"/>
      <c r="CJ161" s="2964"/>
      <c r="CK161" s="2961" t="str">
        <f>IF(OR(CL160="",CJ158=""),"",IF(LEN(CL160)&lt;=CJ158,CL160,IFERROR(LEFT(CL160,FIND("♦",SUBSTITUTE(LEFT(CL160,CJ158+1)," ","♦",LEN(LEFT(CL160,CJ158+1))-LEN(SUBSTITUTE(LEFT(CL160,CJ158+1)," ",""))))),LEFT(CL160,IFERROR(FIND(" ",CL160)-1,LEN(CL160))))))</f>
        <v/>
      </c>
      <c r="CL161" s="2961" t="str">
        <f t="shared" si="89"/>
        <v/>
      </c>
      <c r="CM161" s="2975"/>
      <c r="CN161" s="2969"/>
      <c r="CO161" s="2969"/>
      <c r="CP161" s="3"/>
      <c r="CQ161" s="336" t="str">
        <f t="shared" si="88"/>
        <v>Farine</v>
      </c>
      <c r="CR161" t="s">
        <v>4015</v>
      </c>
      <c r="CT161" s="25"/>
      <c r="CU161" s="162"/>
      <c r="CV161" s="3"/>
      <c r="CW161" s="10">
        <v>1</v>
      </c>
    </row>
    <row r="162" spans="1:101" ht="21" customHeight="1">
      <c r="A162" s="3"/>
      <c r="B162" s="3"/>
      <c r="C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176" cm="1">
        <f t="array" ref="BP162">SUMPRODUCT(LEN(BQ162:BW162))</f>
        <v>0</v>
      </c>
      <c r="BQ162" s="177"/>
      <c r="BR162" s="178"/>
      <c r="BS162" s="178"/>
      <c r="BT162" s="178"/>
      <c r="BU162" s="178"/>
      <c r="BV162" s="178"/>
      <c r="BW162" s="179"/>
      <c r="BX162" s="3"/>
      <c r="CB162" s="2969"/>
      <c r="CD162" s="2946" t="str">
        <f t="shared" si="90"/>
        <v/>
      </c>
      <c r="CE162" s="2950" t="str">
        <f t="shared" si="91"/>
        <v/>
      </c>
      <c r="CF162" s="2951" t="str">
        <f>IF(LEN(TRIM(CK162))&gt;0,MAX(CF29:CF161)+1,"")</f>
        <v/>
      </c>
      <c r="CG162" s="2906" t="str">
        <f>IFERROR(INDEX(CK30:CK299,MATCH(ROW()-ROW(CK30)+1,CF30:CF299,0)),"")</f>
        <v/>
      </c>
      <c r="CH162" s="336"/>
      <c r="CJ162" s="2370" t="str">
        <f>(SUBSTITUTE(SUBSTITUTE(CB52,CHAR(13)&amp;CHAR(10)," "),CHAR(10)," "))</f>
        <v/>
      </c>
      <c r="CK162" s="2907" t="str">
        <f>IF(OR(CJ163="",CJ164=""),"",IF(LEN(CJ163)&lt;=CJ164,CJ163,IFERROR(LEFT(CJ163,FIND("♦",SUBSTITUTE(LEFT(CJ163,CJ164+1)," ","♦",LEN(LEFT(CJ163,CJ164+1))-LEN(SUBSTITUTE(LEFT(CJ163,CJ164+1)," ",""))))),LEFT(CJ163,IFERROR(FIND(" ",CJ163)-1,LEN(CJ163))))))</f>
        <v/>
      </c>
      <c r="CL162" s="2908" t="str">
        <f>IF(CK162="","",TRIM(RIGHT(CJ163,LEN(CJ163)-LEN(CK162))))</f>
        <v/>
      </c>
      <c r="CM162" s="2952" t="str">
        <f>CC52</f>
        <v xml:space="preserve"> ◄ ligne 52</v>
      </c>
      <c r="CN162" s="2969"/>
      <c r="CO162" s="2969"/>
      <c r="CP162" s="3"/>
      <c r="CQ162" s="336" t="str">
        <f t="shared" si="88"/>
        <v>Bouquet garni</v>
      </c>
      <c r="CR162" t="s">
        <v>4016</v>
      </c>
      <c r="CT162" s="25"/>
      <c r="CU162" s="162"/>
      <c r="CV162" s="3"/>
      <c r="CW162" s="10">
        <v>1</v>
      </c>
    </row>
    <row r="163" spans="1:101" ht="21" customHeight="1">
      <c r="A163" s="3"/>
      <c r="B163" s="3"/>
      <c r="C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176" cm="1">
        <f t="array" ref="BP163">SUMPRODUCT(LEN(BQ163:BW163))</f>
        <v>0</v>
      </c>
      <c r="BQ163" s="177"/>
      <c r="BR163" s="178"/>
      <c r="BS163" s="178"/>
      <c r="BT163" s="178"/>
      <c r="BU163" s="178"/>
      <c r="BV163" s="178"/>
      <c r="BW163" s="179"/>
      <c r="BX163" s="3"/>
      <c r="CB163" s="2969"/>
      <c r="CD163" s="2946" t="str">
        <f t="shared" si="90"/>
        <v/>
      </c>
      <c r="CE163" s="2950" t="str">
        <f t="shared" si="91"/>
        <v/>
      </c>
      <c r="CF163" s="2951" t="str">
        <f>IF(LEN(TRIM(CK163))&gt;0,MAX(CF29:CF162)+1,"")</f>
        <v/>
      </c>
      <c r="CG163" s="2906" t="str">
        <f>IFERROR(INDEX(CK30:CK299,MATCH(ROW()-ROW(CK30)+1,CF30:CF299,0)),"")</f>
        <v/>
      </c>
      <c r="CH163" s="336"/>
      <c r="CJ163" s="2907" t="str">
        <f>TRIM(SUBSTITUTE(SUBSTITUTE(SUBSTITUTE(SUBSTITUTE(IF(OR(LEFT(CJ162,1)="-",LEFT(CJ162,1)="="),MID(CJ162,2,9999),CJ162),CHAR(160)," "),","," "),";"," "),"."," "))</f>
        <v/>
      </c>
      <c r="CK163" s="2908" t="str">
        <f>IF(OR(CL162="",CJ164=""),"",IF(LEN(CL162)&lt;=CJ164,CL162,IFERROR(LEFT(CL162,FIND("♦",SUBSTITUTE(LEFT(CL162,CJ164+1)," ","♦",LEN(LEFT(CL162,CJ164+1))-LEN(SUBSTITUTE(LEFT(CL162,CJ164+1)," ",""))))),LEFT(CL162,IFERROR(FIND(" ",CL162)-1,LEN(CL162))))))</f>
        <v/>
      </c>
      <c r="CL163" s="2908" t="str">
        <f>IF(CK163="","",TRIM(RIGHT(CL162,LEN(CL162)-LEN(CK163))))</f>
        <v/>
      </c>
      <c r="CM163" s="2974"/>
      <c r="CN163" s="2969"/>
      <c r="CO163" s="2969"/>
      <c r="CP163" s="3"/>
      <c r="CQ163" s="336" t="str">
        <f t="shared" si="88"/>
        <v>Fond brun clair de veau</v>
      </c>
      <c r="CR163" t="s">
        <v>4017</v>
      </c>
      <c r="CT163" s="25"/>
      <c r="CU163" s="162"/>
      <c r="CV163" s="3"/>
      <c r="CW163" s="10">
        <v>1</v>
      </c>
    </row>
    <row r="164" spans="1:101" ht="21"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176" cm="1">
        <f t="array" ref="BP164">SUMPRODUCT(LEN(BQ164:BW164))</f>
        <v>0</v>
      </c>
      <c r="BQ164" s="177"/>
      <c r="BR164" s="178"/>
      <c r="BS164" s="178"/>
      <c r="BT164" s="178"/>
      <c r="BU164" s="178"/>
      <c r="BV164" s="178"/>
      <c r="BW164" s="179"/>
      <c r="BX164" s="3"/>
      <c r="CB164" s="2969"/>
      <c r="CD164" s="2946" t="str">
        <f t="shared" si="90"/>
        <v/>
      </c>
      <c r="CE164" s="2950" t="str">
        <f t="shared" si="91"/>
        <v/>
      </c>
      <c r="CF164" s="2951" t="str">
        <f>IF(LEN(TRIM(CK164))&gt;0,MAX(CF29:CF163)+1,"")</f>
        <v/>
      </c>
      <c r="CG164" s="2906" t="str">
        <f>IFERROR(INDEX(CK30:CK299,MATCH(ROW()-ROW(CK30)+1,CF30:CF299,0)),"")</f>
        <v/>
      </c>
      <c r="CH164" s="336"/>
      <c r="CJ164" s="2909">
        <f>CG17</f>
        <v>100</v>
      </c>
      <c r="CK164" s="2908" t="str">
        <f>IF(OR(CL163="",CJ164=""),"",IF(LEN(CL163)&lt;=CJ164,CL163,IFERROR(LEFT(CL163,FIND("♦",SUBSTITUTE(LEFT(CL163,CJ164+1)," ","♦",LEN(LEFT(CL163,CJ164+1))-LEN(SUBSTITUTE(LEFT(CL163,CJ164+1)," ",""))))),LEFT(CL163,IFERROR(FIND(" ",CL163)-1,LEN(CL163))))))</f>
        <v/>
      </c>
      <c r="CL164" s="2908" t="str">
        <f t="shared" ref="CL164:CL167" si="92">IF(CK164="","",TRIM(RIGHT(CL163,LEN(CL163)-LEN(CK164))))</f>
        <v/>
      </c>
      <c r="CM164" s="2974"/>
      <c r="CN164" s="2969"/>
      <c r="CO164" s="2969"/>
      <c r="CP164" s="3"/>
      <c r="CQ164" s="336" t="str">
        <f t="shared" si="88"/>
        <v>Haricots blancs (coco)</v>
      </c>
      <c r="CR164" t="s">
        <v>4018</v>
      </c>
      <c r="CT164" s="25"/>
      <c r="CU164" s="162"/>
      <c r="CV164" s="3"/>
      <c r="CW164" s="10">
        <v>1</v>
      </c>
    </row>
    <row r="165" spans="1:101" ht="21"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176" cm="1">
        <f t="array" ref="BP165">SUMPRODUCT(LEN(BQ165:BW165))</f>
        <v>0</v>
      </c>
      <c r="BQ165" s="177"/>
      <c r="BR165" s="178"/>
      <c r="BS165" s="178"/>
      <c r="BT165" s="178"/>
      <c r="BU165" s="178"/>
      <c r="BV165" s="178"/>
      <c r="BW165" s="179"/>
      <c r="BX165" s="3"/>
      <c r="CB165" s="2969"/>
      <c r="CD165" s="2946" t="str">
        <f t="shared" si="90"/>
        <v/>
      </c>
      <c r="CE165" s="2950" t="str">
        <f t="shared" si="91"/>
        <v/>
      </c>
      <c r="CF165" s="2951" t="str">
        <f>IF(LEN(TRIM(CK165))&gt;0,MAX(CF29:CF164)+1,"")</f>
        <v/>
      </c>
      <c r="CG165" s="2906" t="str">
        <f>IFERROR(INDEX(CK30:CK299,MATCH(ROW()-ROW(CK30)+1,CF30:CF299,0)),"")</f>
        <v/>
      </c>
      <c r="CH165" s="336"/>
      <c r="CJ165" s="2907"/>
      <c r="CK165" s="2908" t="str">
        <f>IF(OR(CL164="",CJ164=""),"",IF(LEN(CL164)&lt;=CJ164,CL164,IFERROR(LEFT(CL164,FIND("♦",SUBSTITUTE(LEFT(CL164,CJ164+1)," ","♦",LEN(LEFT(CL164,CJ164+1))-LEN(SUBSTITUTE(LEFT(CL164,CJ164+1)," ",""))))),LEFT(CL164,IFERROR(FIND(" ",CL164)-1,LEN(CL164))))))</f>
        <v/>
      </c>
      <c r="CL165" s="2908" t="str">
        <f t="shared" si="92"/>
        <v/>
      </c>
      <c r="CM165" s="2974"/>
      <c r="CN165" s="2969"/>
      <c r="CO165" s="2969"/>
      <c r="CP165" s="3"/>
      <c r="CQ165" s="336" t="str">
        <f>TRIM(LEFT(CR165,FIND(" .",CR165&amp;" .")-1))</f>
        <v>Éléments de la garniture aromatique des</v>
      </c>
      <c r="CR165" t="s">
        <v>4019</v>
      </c>
      <c r="CT165" s="25"/>
      <c r="CU165" s="162"/>
      <c r="CV165" s="3"/>
      <c r="CW165" s="10">
        <v>1</v>
      </c>
    </row>
    <row r="166" spans="1:101" ht="21"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176" cm="1">
        <f t="array" ref="BP166">SUMPRODUCT(LEN(BQ166:BW166))</f>
        <v>0</v>
      </c>
      <c r="BQ166" s="177"/>
      <c r="BR166" s="178"/>
      <c r="BS166" s="178"/>
      <c r="BT166" s="178"/>
      <c r="BU166" s="178"/>
      <c r="BV166" s="178"/>
      <c r="BW166" s="179"/>
      <c r="BX166" s="3"/>
      <c r="CB166" s="2969"/>
      <c r="CD166" s="2946" t="str">
        <f t="shared" si="90"/>
        <v/>
      </c>
      <c r="CE166" s="2950" t="str">
        <f t="shared" si="91"/>
        <v/>
      </c>
      <c r="CF166" s="2951" t="str">
        <f>IF(LEN(TRIM(CK166))&gt;0,MAX(CF29:CF165)+1,"")</f>
        <v/>
      </c>
      <c r="CG166" s="2906" t="str">
        <f>IFERROR(INDEX(CK30:CK299,MATCH(ROW()-ROW(CK30)+1,CF30:CF299,0)),"")</f>
        <v/>
      </c>
      <c r="CH166" s="336"/>
      <c r="CJ166" s="2958"/>
      <c r="CK166" s="2908" t="str">
        <f>IF(OR(CL165="",CJ164=""),"",IF(LEN(CL165)&lt;=CJ164,CL165,IFERROR(LEFT(CL165,FIND("♦",SUBSTITUTE(LEFT(CL165,CJ164+1)," ","♦",LEN(LEFT(CL165,CJ164+1))-LEN(SUBSTITUTE(LEFT(CL165,CJ164+1)," ",""))))),LEFT(CL165,IFERROR(FIND(" ",CL165)-1,LEN(CL165))))))</f>
        <v/>
      </c>
      <c r="CL166" s="2908" t="str">
        <f t="shared" si="92"/>
        <v/>
      </c>
      <c r="CM166" s="2974"/>
      <c r="CN166" s="2969"/>
      <c r="CO166" s="2969"/>
      <c r="CP166" s="3"/>
      <c r="CQ166" s="336" t="str">
        <f t="shared" ref="CQ166:CQ182" si="93">TRIM(LEFT(CR166,FIND(" .",CR166&amp;" .")-1))</f>
        <v>haricots</v>
      </c>
      <c r="CR166" t="s">
        <v>3654</v>
      </c>
      <c r="CT166" s="25"/>
      <c r="CU166" s="162"/>
      <c r="CV166" s="3"/>
      <c r="CW166" s="10">
        <v>1</v>
      </c>
    </row>
    <row r="167" spans="1:101" ht="21"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176" cm="1">
        <f t="array" ref="BP167">SUMPRODUCT(LEN(BQ167:BW167))</f>
        <v>0</v>
      </c>
      <c r="BQ167" s="177"/>
      <c r="BR167" s="178"/>
      <c r="BS167" s="178"/>
      <c r="BT167" s="178"/>
      <c r="BU167" s="178"/>
      <c r="BV167" s="178"/>
      <c r="BW167" s="179"/>
      <c r="BX167" s="3"/>
      <c r="CB167" s="2969"/>
      <c r="CD167" s="2946" t="str">
        <f t="shared" si="90"/>
        <v/>
      </c>
      <c r="CE167" s="2950" t="str">
        <f t="shared" si="91"/>
        <v/>
      </c>
      <c r="CF167" s="2951" t="str">
        <f>IF(LEN(TRIM(CK167))&gt;0,MAX(CF29:CF166)+1,"")</f>
        <v/>
      </c>
      <c r="CG167" s="2906" t="str">
        <f>IFERROR(INDEX(CK30:CK299,MATCH(ROW()-ROW(CK30)+1,CF30:CF299,0)),"")</f>
        <v/>
      </c>
      <c r="CH167" s="336"/>
      <c r="CJ167" s="2959"/>
      <c r="CK167" s="2908" t="str">
        <f>IF(OR(CL166="",CJ164=""),"",IF(LEN(CL166)&lt;=CJ164,CL166,IFERROR(LEFT(CL166,FIND("♦",SUBSTITUTE(LEFT(CL166,CJ164+1)," ","♦",LEN(LEFT(CL166,CJ164+1))-LEN(SUBSTITUTE(LEFT(CL166,CJ164+1)," ",""))))),LEFT(CL166,IFERROR(FIND(" ",CL166)-1,LEN(CL166))))))</f>
        <v/>
      </c>
      <c r="CL167" s="2908" t="str">
        <f t="shared" si="92"/>
        <v/>
      </c>
      <c r="CM167" s="2974"/>
      <c r="CN167" s="2969"/>
      <c r="CO167" s="2969"/>
      <c r="CP167" s="3"/>
      <c r="CQ167" s="336" t="str">
        <f t="shared" si="93"/>
        <v>Oignons</v>
      </c>
      <c r="CR167" t="s">
        <v>4020</v>
      </c>
      <c r="CT167" s="25"/>
      <c r="CU167" s="162"/>
      <c r="CV167" s="3"/>
      <c r="CW167" s="10">
        <v>1</v>
      </c>
    </row>
    <row r="168" spans="1:101" ht="21"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176" cm="1">
        <f t="array" ref="BP168">SUMPRODUCT(LEN(BQ168:BW168))</f>
        <v>0</v>
      </c>
      <c r="BQ168" s="177"/>
      <c r="BR168" s="178"/>
      <c r="BS168" s="178"/>
      <c r="BT168" s="178"/>
      <c r="BU168" s="178"/>
      <c r="BV168" s="178"/>
      <c r="BW168" s="179"/>
      <c r="BX168" s="3"/>
      <c r="CB168" s="2969"/>
      <c r="CD168" s="2946" t="str">
        <f t="shared" si="90"/>
        <v/>
      </c>
      <c r="CE168" s="2950" t="str">
        <f t="shared" si="91"/>
        <v/>
      </c>
      <c r="CF168" s="2951" t="str">
        <f>IF(LEN(TRIM(CK168))&gt;0,MAX(CF29:CF167)+1,"")</f>
        <v/>
      </c>
      <c r="CG168" s="2906" t="str">
        <f>IFERROR(INDEX(CK30:CK299,MATCH(ROW()-ROW(CK30)+1,CF30:CF299,0)),"")</f>
        <v/>
      </c>
      <c r="CH168" s="336"/>
      <c r="CJ168" s="2370" t="str">
        <f>(SUBSTITUTE(SUBSTITUTE(CB53,CHAR(13)&amp;CHAR(10)," "),CHAR(10)," "))</f>
        <v/>
      </c>
      <c r="CK168" s="2960" t="str">
        <f>IF(OR(CJ169="",CJ170=""),"",IF(LEN(CJ169)&lt;=CJ170,CJ169,IFERROR(LEFT(CJ169,FIND("♦",SUBSTITUTE(LEFT(CJ169,CJ170+1)," ","♦",LEN(LEFT(CJ169,CJ170+1))-LEN(SUBSTITUTE(LEFT(CJ169,CJ170+1)," ",""))))),LEFT(CJ169,IFERROR(FIND(" ",CJ169)-1,LEN(CJ169))))))</f>
        <v/>
      </c>
      <c r="CL168" s="2961" t="str">
        <f>IF(CK168="","",TRIM(RIGHT(CJ169,LEN(CJ169)-LEN(CK168))))</f>
        <v/>
      </c>
      <c r="CM168" s="2952" t="str">
        <f>CC53</f>
        <v xml:space="preserve"> ◄ ligne 53</v>
      </c>
      <c r="CN168" s="2969"/>
      <c r="CO168" s="2969"/>
      <c r="CP168" s="3"/>
      <c r="CQ168" s="336" t="str">
        <f t="shared" si="93"/>
        <v>Carottes</v>
      </c>
      <c r="CR168" t="s">
        <v>4021</v>
      </c>
      <c r="CT168" s="25"/>
      <c r="CU168" s="162"/>
      <c r="CV168" s="3"/>
      <c r="CW168" s="10">
        <v>1</v>
      </c>
    </row>
    <row r="169" spans="1:101" ht="21"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176" cm="1">
        <f t="array" ref="BP169">SUMPRODUCT(LEN(BQ169:BW169))</f>
        <v>0</v>
      </c>
      <c r="BQ169" s="177"/>
      <c r="BR169" s="178"/>
      <c r="BS169" s="178"/>
      <c r="BT169" s="178"/>
      <c r="BU169" s="178"/>
      <c r="BV169" s="178"/>
      <c r="BW169" s="179"/>
      <c r="BX169" s="3"/>
      <c r="CB169" s="2969"/>
      <c r="CD169" s="2946" t="str">
        <f t="shared" si="90"/>
        <v/>
      </c>
      <c r="CE169" s="2950" t="str">
        <f t="shared" si="91"/>
        <v/>
      </c>
      <c r="CF169" s="2951" t="str">
        <f>IF(LEN(TRIM(CK169))&gt;0,MAX(CF29:CF168)+1,"")</f>
        <v/>
      </c>
      <c r="CG169" s="2906" t="str">
        <f>IFERROR(INDEX(CK30:CK299,MATCH(ROW()-ROW(CK30)+1,CF30:CF299,0)),"")</f>
        <v/>
      </c>
      <c r="CH169" s="336"/>
      <c r="CJ169" s="2960" t="str">
        <f>TRIM(SUBSTITUTE(SUBSTITUTE(SUBSTITUTE(SUBSTITUTE(IF(OR(LEFT(CJ168,1)="-",LEFT(CJ168,1)="="),MID(CJ168,2,9999),CJ168),CHAR(160)," "),","," "),";"," "),"."," "))</f>
        <v/>
      </c>
      <c r="CK169" s="2961" t="str">
        <f>IF(OR(CL168="",CJ170=""),"",IF(LEN(CL168)&lt;=CJ170,CL168,IFERROR(LEFT(CL168,FIND("♦",SUBSTITUTE(LEFT(CL168,CJ170+1)," ","♦",LEN(LEFT(CL168,CJ170+1))-LEN(SUBSTITUTE(LEFT(CL168,CJ170+1)," ",""))))),LEFT(CL168,IFERROR(FIND(" ",CL168)-1,LEN(CL168))))))</f>
        <v/>
      </c>
      <c r="CL169" s="2961" t="str">
        <f>IF(CK169="","",TRIM(RIGHT(CL168,LEN(CL168)-LEN(CK169))))</f>
        <v/>
      </c>
      <c r="CM169" s="2975"/>
      <c r="CN169" s="2969"/>
      <c r="CO169" s="2969"/>
      <c r="CP169" s="3"/>
      <c r="CQ169" s="336" t="str">
        <f t="shared" si="93"/>
        <v>Bouquet garni</v>
      </c>
      <c r="CR169" t="s">
        <v>4016</v>
      </c>
      <c r="CT169" s="25"/>
      <c r="CU169" s="162"/>
      <c r="CV169" s="3"/>
      <c r="CW169" s="10">
        <v>1</v>
      </c>
    </row>
    <row r="170" spans="1:101" ht="21"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176" cm="1">
        <f t="array" ref="BP170">SUMPRODUCT(LEN(BQ170:BW170))</f>
        <v>0</v>
      </c>
      <c r="BQ170" s="177"/>
      <c r="BR170" s="178"/>
      <c r="BS170" s="178"/>
      <c r="BT170" s="178"/>
      <c r="BU170" s="178"/>
      <c r="BV170" s="178"/>
      <c r="BW170" s="179"/>
      <c r="BX170" s="3"/>
      <c r="CB170" s="2969"/>
      <c r="CD170" s="2946" t="str">
        <f t="shared" si="90"/>
        <v/>
      </c>
      <c r="CE170" s="2950" t="str">
        <f t="shared" si="91"/>
        <v/>
      </c>
      <c r="CF170" s="2951" t="str">
        <f>IF(LEN(TRIM(CK170))&gt;0,MAX(CF29:CF169)+1,"")</f>
        <v/>
      </c>
      <c r="CG170" s="2906" t="str">
        <f>IFERROR(INDEX(CK30:CK299,MATCH(ROW()-ROW(CK30)+1,CF30:CF299,0)),"")</f>
        <v/>
      </c>
      <c r="CH170" s="336"/>
      <c r="CJ170" s="2909">
        <f>CG17</f>
        <v>100</v>
      </c>
      <c r="CK170" s="2961" t="str">
        <f>IF(OR(CL169="",CJ170=""),"",IF(LEN(CL169)&lt;=CJ170,CL169,IFERROR(LEFT(CL169,FIND("♦",SUBSTITUTE(LEFT(CL169,CJ170+1)," ","♦",LEN(LEFT(CL169,CJ170+1))-LEN(SUBSTITUTE(LEFT(CL169,CJ170+1)," ",""))))),LEFT(CL169,IFERROR(FIND(" ",CL169)-1,LEN(CL169))))))</f>
        <v/>
      </c>
      <c r="CL170" s="2961" t="str">
        <f t="shared" ref="CL170:CL173" si="94">IF(CK170="","",TRIM(RIGHT(CL169,LEN(CL169)-LEN(CK170))))</f>
        <v/>
      </c>
      <c r="CM170" s="2975"/>
      <c r="CN170" s="2969"/>
      <c r="CO170" s="2969"/>
      <c r="CP170" s="3"/>
      <c r="CQ170" s="336" t="str">
        <f t="shared" si="93"/>
        <v>Clous de girofle</v>
      </c>
      <c r="CR170" t="s">
        <v>4022</v>
      </c>
      <c r="CT170" s="25"/>
      <c r="CU170" s="162"/>
      <c r="CV170" s="3"/>
      <c r="CW170" s="10">
        <v>1</v>
      </c>
    </row>
    <row r="171" spans="1:101" ht="21"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176" cm="1">
        <f t="array" ref="BP171">SUMPRODUCT(LEN(BQ171:BW171))</f>
        <v>0</v>
      </c>
      <c r="BQ171" s="177"/>
      <c r="BR171" s="178"/>
      <c r="BS171" s="178"/>
      <c r="BT171" s="178"/>
      <c r="BU171" s="178"/>
      <c r="BV171" s="178"/>
      <c r="BW171" s="179"/>
      <c r="BX171" s="3"/>
      <c r="CB171" s="2969"/>
      <c r="CD171" s="2946" t="str">
        <f t="shared" si="90"/>
        <v/>
      </c>
      <c r="CE171" s="2950" t="str">
        <f t="shared" si="91"/>
        <v/>
      </c>
      <c r="CF171" s="2951" t="str">
        <f>IF(LEN(TRIM(CK171))&gt;0,MAX(CF29:CF170)+1,"")</f>
        <v/>
      </c>
      <c r="CG171" s="2906" t="str">
        <f>IFERROR(INDEX(CK30:CK299,MATCH(ROW()-ROW(CK30)+1,CF30:CF299,0)),"")</f>
        <v/>
      </c>
      <c r="CH171" s="336"/>
      <c r="CJ171" s="2960"/>
      <c r="CK171" s="2961" t="str">
        <f>IF(OR(CL170="",CJ170=""),"",IF(LEN(CL170)&lt;=CJ170,CL170,IFERROR(LEFT(CL170,FIND("♦",SUBSTITUTE(LEFT(CL170,CJ170+1)," ","♦",LEN(LEFT(CL170,CJ170+1))-LEN(SUBSTITUTE(LEFT(CL170,CJ170+1)," ",""))))),LEFT(CL170,IFERROR(FIND(" ",CL170)-1,LEN(CL170))))))</f>
        <v/>
      </c>
      <c r="CL171" s="2961" t="str">
        <f t="shared" si="94"/>
        <v/>
      </c>
      <c r="CM171" s="2975"/>
      <c r="CN171" s="2969"/>
      <c r="CO171" s="2969"/>
      <c r="CP171" s="3"/>
      <c r="CQ171" s="336" t="str">
        <f t="shared" si="93"/>
        <v>Éléments de la garniture du cassoulet</v>
      </c>
      <c r="CR171" t="s">
        <v>4023</v>
      </c>
      <c r="CT171" s="25"/>
      <c r="CU171" s="162"/>
      <c r="CV171" s="3"/>
      <c r="CW171" s="10">
        <v>1</v>
      </c>
    </row>
    <row r="172" spans="1:101" ht="2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176" cm="1">
        <f t="array" ref="BP172">SUMPRODUCT(LEN(BQ172:BW172))</f>
        <v>0</v>
      </c>
      <c r="BQ172" s="177"/>
      <c r="BR172" s="178"/>
      <c r="BS172" s="178"/>
      <c r="BT172" s="178"/>
      <c r="BU172" s="178"/>
      <c r="BV172" s="178"/>
      <c r="BW172" s="179"/>
      <c r="BX172" s="3"/>
      <c r="CB172" s="2969"/>
      <c r="CD172" s="2946" t="str">
        <f t="shared" si="90"/>
        <v/>
      </c>
      <c r="CE172" s="2950" t="str">
        <f t="shared" si="91"/>
        <v/>
      </c>
      <c r="CF172" s="2951" t="str">
        <f>IF(LEN(TRIM(CK172))&gt;0,MAX(CF29:CF171)+1,"")</f>
        <v/>
      </c>
      <c r="CG172" s="2906" t="str">
        <f>IFERROR(INDEX(CK30:CK299,MATCH(ROW()-ROW(CK30)+1,CF30:CF299,0)),"")</f>
        <v/>
      </c>
      <c r="CH172" s="336"/>
      <c r="CJ172" s="2963"/>
      <c r="CK172" s="2961" t="str">
        <f>IF(OR(CL171="",CJ170=""),"",IF(LEN(CL171)&lt;=CJ170,CL171,IFERROR(LEFT(CL171,FIND("♦",SUBSTITUTE(LEFT(CL171,CJ170+1)," ","♦",LEN(LEFT(CL171,CJ170+1))-LEN(SUBSTITUTE(LEFT(CL171,CJ170+1)," ",""))))),LEFT(CL171,IFERROR(FIND(" ",CL171)-1,LEN(CL171))))))</f>
        <v/>
      </c>
      <c r="CL172" s="2961" t="str">
        <f t="shared" si="94"/>
        <v/>
      </c>
      <c r="CM172" s="2975"/>
      <c r="CN172" s="2969"/>
      <c r="CO172" s="2969"/>
      <c r="CP172" s="3"/>
      <c r="CQ172" s="336" t="str">
        <f t="shared" si="93"/>
        <v>Poitrine fraîche</v>
      </c>
      <c r="CR172" t="s">
        <v>4024</v>
      </c>
      <c r="CT172" s="25"/>
      <c r="CU172" s="162"/>
      <c r="CV172" s="3"/>
      <c r="CW172" s="10">
        <v>1</v>
      </c>
    </row>
    <row r="173" spans="1:101" ht="21"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176" cm="1">
        <f t="array" ref="BP173">SUMPRODUCT(LEN(BQ173:BW173))</f>
        <v>0</v>
      </c>
      <c r="BQ173" s="177"/>
      <c r="BR173" s="178"/>
      <c r="BS173" s="178"/>
      <c r="BT173" s="178"/>
      <c r="BU173" s="178"/>
      <c r="BV173" s="178"/>
      <c r="BW173" s="179"/>
      <c r="BX173" s="3"/>
      <c r="CB173" s="2969"/>
      <c r="CD173" s="2946" t="str">
        <f t="shared" si="90"/>
        <v/>
      </c>
      <c r="CE173" s="2950" t="str">
        <f t="shared" si="91"/>
        <v/>
      </c>
      <c r="CF173" s="2951" t="str">
        <f>IF(LEN(TRIM(CK173))&gt;0,MAX(CF29:CF172)+1,"")</f>
        <v/>
      </c>
      <c r="CG173" s="2906" t="str">
        <f>IFERROR(INDEX(CK30:CK299,MATCH(ROW()-ROW(CK30)+1,CF30:CF299,0)),"")</f>
        <v/>
      </c>
      <c r="CH173" s="336"/>
      <c r="CJ173" s="2964"/>
      <c r="CK173" s="2961" t="str">
        <f>IF(OR(CL172="",CJ170=""),"",IF(LEN(CL172)&lt;=CJ170,CL172,IFERROR(LEFT(CL172,FIND("♦",SUBSTITUTE(LEFT(CL172,CJ170+1)," ","♦",LEN(LEFT(CL172,CJ170+1))-LEN(SUBSTITUTE(LEFT(CL172,CJ170+1)," ",""))))),LEFT(CL172,IFERROR(FIND(" ",CL172)-1,LEN(CL172))))))</f>
        <v/>
      </c>
      <c r="CL173" s="2961" t="str">
        <f t="shared" si="94"/>
        <v/>
      </c>
      <c r="CM173" s="2975"/>
      <c r="CN173" s="2969"/>
      <c r="CO173" s="2969"/>
      <c r="CP173" s="3"/>
      <c r="CQ173" s="336" t="str">
        <f t="shared" si="93"/>
        <v>Saucisson à l’ail</v>
      </c>
      <c r="CR173" t="s">
        <v>4025</v>
      </c>
      <c r="CT173" s="25"/>
      <c r="CU173" s="162"/>
      <c r="CW173" s="10">
        <v>1</v>
      </c>
    </row>
    <row r="174" spans="1:101" ht="21"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176" cm="1">
        <f t="array" ref="BP174">SUMPRODUCT(LEN(BQ174:BW174))</f>
        <v>0</v>
      </c>
      <c r="BQ174" s="177"/>
      <c r="BR174" s="178"/>
      <c r="BS174" s="178"/>
      <c r="BT174" s="178"/>
      <c r="BU174" s="178"/>
      <c r="BV174" s="178"/>
      <c r="BW174" s="179"/>
      <c r="BX174" s="3"/>
      <c r="CB174" s="2969"/>
      <c r="CD174" s="2946" t="str">
        <f t="shared" si="90"/>
        <v/>
      </c>
      <c r="CE174" s="2950" t="str">
        <f t="shared" si="91"/>
        <v/>
      </c>
      <c r="CF174" s="2951" t="str">
        <f>IF(LEN(TRIM(CK174))&gt;0,MAX(CF29:CF173)+1,"")</f>
        <v/>
      </c>
      <c r="CG174" s="2906" t="str">
        <f>IFERROR(INDEX(CK30:CK299,MATCH(ROW()-ROW(CK30)+1,CF30:CF299,0)),"")</f>
        <v/>
      </c>
      <c r="CH174" s="336"/>
      <c r="CJ174" s="2370" t="str">
        <f>(SUBSTITUTE(SUBSTITUTE(CB54,CHAR(13)&amp;CHAR(10)," "),CHAR(10)," "))</f>
        <v/>
      </c>
      <c r="CK174" s="2907" t="str">
        <f>IF(OR(CJ175="",CJ176=""),"",IF(LEN(CJ175)&lt;=CJ176,CJ175,IFERROR(LEFT(CJ175,FIND("♦",SUBSTITUTE(LEFT(CJ175,CJ176+1)," ","♦",LEN(LEFT(CJ175,CJ176+1))-LEN(SUBSTITUTE(LEFT(CJ175,CJ176+1)," ",""))))),LEFT(CJ175,IFERROR(FIND(" ",CJ175)-1,LEN(CJ175))))))</f>
        <v/>
      </c>
      <c r="CL174" s="2908" t="str">
        <f>IF(CK174="","",TRIM(RIGHT(CJ175,LEN(CJ175)-LEN(CK174))))</f>
        <v/>
      </c>
      <c r="CM174" s="2952" t="str">
        <f>CC54</f>
        <v xml:space="preserve"> ◄ ligne 54</v>
      </c>
      <c r="CN174" s="2969"/>
      <c r="CO174" s="2969"/>
      <c r="CP174" s="3"/>
      <c r="CQ174" s="336" t="str">
        <f t="shared" si="93"/>
        <v>ou saucisse de Toulouse</v>
      </c>
      <c r="CR174" t="s">
        <v>4026</v>
      </c>
      <c r="CT174" s="25"/>
      <c r="CU174" s="162"/>
      <c r="CV174"/>
      <c r="CW174" s="10">
        <v>1</v>
      </c>
    </row>
    <row r="175" spans="1:101" ht="21"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176" cm="1">
        <f t="array" ref="BP175">SUMPRODUCT(LEN(BQ175:BW175))</f>
        <v>0</v>
      </c>
      <c r="BQ175" s="177"/>
      <c r="BR175" s="178"/>
      <c r="BS175" s="178"/>
      <c r="BT175" s="178"/>
      <c r="BU175" s="178"/>
      <c r="BV175" s="178"/>
      <c r="BW175" s="179"/>
      <c r="BX175" s="3"/>
      <c r="CB175" s="2969"/>
      <c r="CD175" s="2946" t="str">
        <f t="shared" si="90"/>
        <v/>
      </c>
      <c r="CE175" s="2950" t="str">
        <f t="shared" si="91"/>
        <v/>
      </c>
      <c r="CF175" s="2951" t="str">
        <f>IF(LEN(TRIM(CK175))&gt;0,MAX(CF29:CF174)+1,"")</f>
        <v/>
      </c>
      <c r="CG175" s="2906" t="str">
        <f>IFERROR(INDEX(CK30:CK299,MATCH(ROW()-ROW(CK30)+1,CF30:CF299,0)),"")</f>
        <v/>
      </c>
      <c r="CH175" s="336"/>
      <c r="CJ175" s="2907" t="str">
        <f>TRIM(SUBSTITUTE(SUBSTITUTE(SUBSTITUTE(SUBSTITUTE(IF(OR(LEFT(CJ174,1)="-",LEFT(CJ174,1)="="),MID(CJ174,2,9999),CJ174),CHAR(160)," "),","," "),";"," "),"."," "))</f>
        <v/>
      </c>
      <c r="CK175" s="2908" t="str">
        <f>IF(OR(CL174="",CJ176=""),"",IF(LEN(CL174)&lt;=CJ176,CL174,IFERROR(LEFT(CL174,FIND("♦",SUBSTITUTE(LEFT(CL174,CJ176+1)," ","♦",LEN(LEFT(CL174,CJ176+1))-LEN(SUBSTITUTE(LEFT(CL174,CJ176+1)," ",""))))),LEFT(CL174,IFERROR(FIND(" ",CL174)-1,LEN(CL174))))))</f>
        <v/>
      </c>
      <c r="CL175" s="2908" t="str">
        <f>IF(CK175="","",TRIM(RIGHT(CL174,LEN(CL174)-LEN(CK175))))</f>
        <v/>
      </c>
      <c r="CM175" s="2974"/>
      <c r="CN175" s="2969"/>
      <c r="CO175" s="2969"/>
      <c r="CP175" s="3"/>
      <c r="CQ175" s="336" t="str">
        <f t="shared" si="93"/>
        <v>Oignons</v>
      </c>
      <c r="CR175" t="s">
        <v>4012</v>
      </c>
      <c r="CT175" s="25"/>
      <c r="CU175" s="162"/>
      <c r="CW175" s="10">
        <v>1</v>
      </c>
    </row>
    <row r="176" spans="1:101" ht="21"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176" cm="1">
        <f t="array" ref="BP176">SUMPRODUCT(LEN(BQ176:BW176))</f>
        <v>0</v>
      </c>
      <c r="BQ176" s="177"/>
      <c r="BR176" s="178"/>
      <c r="BS176" s="178"/>
      <c r="BT176" s="178"/>
      <c r="BU176" s="178"/>
      <c r="BV176" s="178"/>
      <c r="BW176" s="179"/>
      <c r="BX176" s="3"/>
      <c r="CB176" s="2969"/>
      <c r="CD176" s="2946" t="str">
        <f t="shared" si="90"/>
        <v/>
      </c>
      <c r="CE176" s="2950" t="str">
        <f t="shared" si="91"/>
        <v/>
      </c>
      <c r="CF176" s="2951" t="str">
        <f>IF(LEN(TRIM(CK176))&gt;0,MAX(CF29:CF175)+1,"")</f>
        <v/>
      </c>
      <c r="CG176" s="2906" t="str">
        <f>IFERROR(INDEX(CK30:CK299,MATCH(ROW()-ROW(CK30)+1,CF30:CF299,0)),"")</f>
        <v/>
      </c>
      <c r="CH176" s="336"/>
      <c r="CJ176" s="2909">
        <f>CG17</f>
        <v>100</v>
      </c>
      <c r="CK176" s="2908" t="str">
        <f>IF(OR(CL175="",CJ176=""),"",IF(LEN(CL175)&lt;=CJ176,CL175,IFERROR(LEFT(CL175,FIND("♦",SUBSTITUTE(LEFT(CL175,CJ176+1)," ","♦",LEN(LEFT(CL175,CJ176+1))-LEN(SUBSTITUTE(LEFT(CL175,CJ176+1)," ",""))))),LEFT(CL175,IFERROR(FIND(" ",CL175)-1,LEN(CL175))))))</f>
        <v/>
      </c>
      <c r="CL176" s="2908" t="str">
        <f t="shared" ref="CL176:CL179" si="95">IF(CK176="","",TRIM(RIGHT(CL175,LEN(CL175)-LEN(CK176))))</f>
        <v/>
      </c>
      <c r="CM176" s="2974"/>
      <c r="CN176" s="2969"/>
      <c r="CO176" s="2969"/>
      <c r="CP176" s="3"/>
      <c r="CQ176" s="336" t="str">
        <f t="shared" si="93"/>
        <v>Dés de tomates surgelés</v>
      </c>
      <c r="CR176" t="s">
        <v>4027</v>
      </c>
      <c r="CT176" s="25"/>
      <c r="CU176" s="162"/>
      <c r="CW176" s="10">
        <v>1</v>
      </c>
    </row>
    <row r="177" spans="1:101" ht="21"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176" cm="1">
        <f t="array" ref="BP177">SUMPRODUCT(LEN(BQ177:BW177))</f>
        <v>0</v>
      </c>
      <c r="BQ177" s="177"/>
      <c r="BR177" s="178"/>
      <c r="BS177" s="178"/>
      <c r="BT177" s="178"/>
      <c r="BU177" s="178"/>
      <c r="BV177" s="178"/>
      <c r="BW177" s="179"/>
      <c r="BX177" s="3"/>
      <c r="CB177" s="2969"/>
      <c r="CD177" s="2946" t="str">
        <f t="shared" si="90"/>
        <v/>
      </c>
      <c r="CE177" s="2950" t="str">
        <f t="shared" si="91"/>
        <v/>
      </c>
      <c r="CF177" s="2951" t="str">
        <f>IF(LEN(TRIM(CK177))&gt;0,MAX(CF29:CF176)+1,"")</f>
        <v/>
      </c>
      <c r="CG177" s="2906" t="str">
        <f>IFERROR(INDEX(CK30:CK299,MATCH(ROW()-ROW(CK30)+1,CF30:CF299,0)),"")</f>
        <v/>
      </c>
      <c r="CH177" s="336"/>
      <c r="CJ177" s="2907"/>
      <c r="CK177" s="2908" t="str">
        <f>IF(OR(CL176="",CJ176=""),"",IF(LEN(CL176)&lt;=CJ176,CL176,IFERROR(LEFT(CL176,FIND("♦",SUBSTITUTE(LEFT(CL176,CJ176+1)," ","♦",LEN(LEFT(CL176,CJ176+1))-LEN(SUBSTITUTE(LEFT(CL176,CJ176+1)," ",""))))),LEFT(CL176,IFERROR(FIND(" ",CL176)-1,LEN(CL176))))))</f>
        <v/>
      </c>
      <c r="CL177" s="2908" t="str">
        <f t="shared" si="95"/>
        <v/>
      </c>
      <c r="CM177" s="2974"/>
      <c r="CN177" s="2969"/>
      <c r="CO177" s="2969"/>
      <c r="CP177" s="3"/>
      <c r="CQ177" s="336" t="str">
        <f t="shared" si="93"/>
        <v>Tomate concentrée</v>
      </c>
      <c r="CR177" t="s">
        <v>4028</v>
      </c>
      <c r="CT177" s="25"/>
      <c r="CU177" s="162"/>
      <c r="CW177" s="10">
        <v>1</v>
      </c>
    </row>
    <row r="178" spans="1:101" ht="21"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176" cm="1">
        <f t="array" ref="BP178">SUMPRODUCT(LEN(BQ178:BW178))</f>
        <v>0</v>
      </c>
      <c r="BQ178" s="177"/>
      <c r="BR178" s="178"/>
      <c r="BS178" s="178"/>
      <c r="BT178" s="178"/>
      <c r="BU178" s="178"/>
      <c r="BV178" s="178"/>
      <c r="BW178" s="179"/>
      <c r="BX178" s="3"/>
      <c r="CB178" s="2969"/>
      <c r="CD178" s="2946" t="str">
        <f t="shared" si="90"/>
        <v/>
      </c>
      <c r="CE178" s="2950" t="str">
        <f t="shared" si="91"/>
        <v/>
      </c>
      <c r="CF178" s="2951" t="str">
        <f>IF(LEN(TRIM(CK178))&gt;0,MAX(CF29:CF177)+1,"")</f>
        <v/>
      </c>
      <c r="CG178" s="2906" t="str">
        <f>IFERROR(INDEX(CK30:CK299,MATCH(ROW()-ROW(CK30)+1,CF30:CF299,0)),"")</f>
        <v/>
      </c>
      <c r="CH178" s="336"/>
      <c r="CJ178" s="2958"/>
      <c r="CK178" s="2908" t="str">
        <f>IF(OR(CL177="",CJ176=""),"",IF(LEN(CL177)&lt;=CJ176,CL177,IFERROR(LEFT(CL177,FIND("♦",SUBSTITUTE(LEFT(CL177,CJ176+1)," ","♦",LEN(LEFT(CL177,CJ176+1))-LEN(SUBSTITUTE(LEFT(CL177,CJ176+1)," ",""))))),LEFT(CL177,IFERROR(FIND(" ",CL177)-1,LEN(CL177))))))</f>
        <v/>
      </c>
      <c r="CL178" s="2908" t="str">
        <f t="shared" si="95"/>
        <v/>
      </c>
      <c r="CM178" s="2974"/>
      <c r="CN178" s="2969"/>
      <c r="CO178" s="2969"/>
      <c r="CP178" s="3"/>
      <c r="CQ178" s="336" t="str">
        <f t="shared" si="93"/>
        <v>Ail haché surgelé</v>
      </c>
      <c r="CR178" t="s">
        <v>4029</v>
      </c>
      <c r="CT178" s="25"/>
      <c r="CU178" s="162"/>
      <c r="CW178" s="10">
        <v>1</v>
      </c>
    </row>
    <row r="179" spans="1:101" ht="21"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176" cm="1">
        <f t="array" ref="BP179">SUMPRODUCT(LEN(BQ179:BW179))</f>
        <v>0</v>
      </c>
      <c r="BQ179" s="177"/>
      <c r="BR179" s="178"/>
      <c r="BS179" s="178"/>
      <c r="BT179" s="178"/>
      <c r="BU179" s="178"/>
      <c r="BV179" s="178"/>
      <c r="BW179" s="179"/>
      <c r="BX179" s="3"/>
      <c r="CB179" s="2969"/>
      <c r="CD179" s="2946" t="str">
        <f t="shared" si="90"/>
        <v/>
      </c>
      <c r="CE179" s="2950" t="str">
        <f t="shared" si="91"/>
        <v/>
      </c>
      <c r="CF179" s="2951" t="str">
        <f>IF(LEN(TRIM(CK179))&gt;0,MAX(CF29:CF178)+1,"")</f>
        <v/>
      </c>
      <c r="CG179" s="2906" t="str">
        <f>IFERROR(INDEX(CK30:CK299,MATCH(ROW()-ROW(CK30)+1,CF30:CF299,0)),"")</f>
        <v/>
      </c>
      <c r="CH179" s="336"/>
      <c r="CJ179" s="2959"/>
      <c r="CK179" s="2908" t="str">
        <f>IF(OR(CL178="",CJ176=""),"",IF(LEN(CL178)&lt;=CJ176,CL178,IFERROR(LEFT(CL178,FIND("♦",SUBSTITUTE(LEFT(CL178,CJ176+1)," ","♦",LEN(LEFT(CL178,CJ176+1))-LEN(SUBSTITUTE(LEFT(CL178,CJ176+1)," ",""))))),LEFT(CL178,IFERROR(FIND(" ",CL178)-1,LEN(CL178))))))</f>
        <v/>
      </c>
      <c r="CL179" s="2908" t="str">
        <f t="shared" si="95"/>
        <v/>
      </c>
      <c r="CM179" s="2974"/>
      <c r="CN179" s="2969"/>
      <c r="CO179" s="2969"/>
      <c r="CP179" s="3"/>
      <c r="CQ179" s="336" t="str">
        <f t="shared" si="93"/>
        <v>Herbes de Provence</v>
      </c>
      <c r="CR179" t="s">
        <v>4030</v>
      </c>
      <c r="CT179" s="25"/>
      <c r="CU179" s="162"/>
      <c r="CW179" s="10">
        <v>1</v>
      </c>
    </row>
    <row r="180" spans="1:101" ht="21"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176" cm="1">
        <f t="array" ref="BP180">SUMPRODUCT(LEN(BQ180:BW180))</f>
        <v>0</v>
      </c>
      <c r="BQ180" s="177"/>
      <c r="BR180" s="178"/>
      <c r="BS180" s="178"/>
      <c r="BT180" s="178"/>
      <c r="BU180" s="178"/>
      <c r="BV180" s="178"/>
      <c r="BW180" s="179"/>
      <c r="BX180" s="3"/>
      <c r="CB180" s="2969"/>
      <c r="CD180" s="2946" t="str">
        <f t="shared" si="90"/>
        <v/>
      </c>
      <c r="CE180" s="2950" t="str">
        <f t="shared" si="91"/>
        <v/>
      </c>
      <c r="CF180" s="2951" t="str">
        <f>IF(LEN(TRIM(CK180))&gt;0,MAX(CF29:CF179)+1,"")</f>
        <v/>
      </c>
      <c r="CG180" s="2906" t="str">
        <f>IFERROR(INDEX(CK30:CK299,MATCH(ROW()-ROW(CK30)+1,CF30:CF299,0)),"")</f>
        <v/>
      </c>
      <c r="CH180" s="336"/>
      <c r="CJ180" s="2370" t="str">
        <f>(SUBSTITUTE(SUBSTITUTE(CB55,CHAR(13)&amp;CHAR(10)," "),CHAR(10)," "))</f>
        <v/>
      </c>
      <c r="CK180" s="2960" t="str">
        <f>IF(OR(CJ181="",CJ182=""),"",IF(LEN(CJ181)&lt;=CJ182,CJ181,IFERROR(LEFT(CJ181,FIND("♦",SUBSTITUTE(LEFT(CJ181,CJ182+1)," ","♦",LEN(LEFT(CJ181,CJ182+1))-LEN(SUBSTITUTE(LEFT(CJ181,CJ182+1)," ",""))))),LEFT(CJ181,IFERROR(FIND(" ",CJ181)-1,LEN(CJ181))))))</f>
        <v/>
      </c>
      <c r="CL180" s="2961" t="str">
        <f>IF(CK180="","",TRIM(RIGHT(CJ181,LEN(CJ181)-LEN(CK180))))</f>
        <v/>
      </c>
      <c r="CM180" s="2952" t="str">
        <f>CC55</f>
        <v xml:space="preserve"> ◄ ligne 55</v>
      </c>
      <c r="CN180" s="2969"/>
      <c r="CO180" s="2969"/>
      <c r="CP180" s="3"/>
      <c r="CQ180" s="336" t="str">
        <f t="shared" si="93"/>
        <v>Sel</v>
      </c>
      <c r="CR180" t="s">
        <v>4031</v>
      </c>
      <c r="CT180" s="25"/>
      <c r="CU180" s="162"/>
      <c r="CW180" s="10">
        <v>1</v>
      </c>
    </row>
    <row r="181" spans="1:101" ht="21"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176" cm="1">
        <f t="array" ref="BP181">SUMPRODUCT(LEN(BQ181:BW181))</f>
        <v>0</v>
      </c>
      <c r="BQ181" s="177"/>
      <c r="BR181" s="178"/>
      <c r="BS181" s="178"/>
      <c r="BT181" s="178"/>
      <c r="BU181" s="178"/>
      <c r="BV181" s="178"/>
      <c r="BW181" s="179"/>
      <c r="BX181" s="3"/>
      <c r="CB181" s="2969"/>
      <c r="CD181" s="2946" t="str">
        <f t="shared" si="90"/>
        <v/>
      </c>
      <c r="CE181" s="2950" t="str">
        <f t="shared" si="91"/>
        <v/>
      </c>
      <c r="CF181" s="2951" t="str">
        <f>IF(LEN(TRIM(CK181))&gt;0,MAX(CF29:CF180)+1,"")</f>
        <v/>
      </c>
      <c r="CG181" s="2906" t="str">
        <f>IFERROR(INDEX(CK30:CK299,MATCH(ROW()-ROW(CK30)+1,CF30:CF299,0)),"")</f>
        <v/>
      </c>
      <c r="CH181" s="336"/>
      <c r="CJ181" s="2960" t="str">
        <f>TRIM(SUBSTITUTE(SUBSTITUTE(SUBSTITUTE(SUBSTITUTE(IF(OR(LEFT(CJ180,1)="-",LEFT(CJ180,1)="="),MID(CJ180,2,9999),CJ180),CHAR(160)," "),","," "),";"," "),"."," "))</f>
        <v/>
      </c>
      <c r="CK181" s="2961" t="str">
        <f>IF(OR(CL180="",CJ182=""),"",IF(LEN(CL180)&lt;=CJ182,CL180,IFERROR(LEFT(CL180,FIND("♦",SUBSTITUTE(LEFT(CL180,CJ182+1)," ","♦",LEN(LEFT(CL180,CJ182+1))-LEN(SUBSTITUTE(LEFT(CL180,CJ182+1)," ",""))))),LEFT(CL180,IFERROR(FIND(" ",CL180)-1,LEN(CL180))))))</f>
        <v/>
      </c>
      <c r="CL181" s="2961" t="str">
        <f>IF(CK181="","",TRIM(RIGHT(CL180,LEN(CL180)-LEN(CK181))))</f>
        <v/>
      </c>
      <c r="CM181" s="2975"/>
      <c r="CN181" s="2969"/>
      <c r="CO181" s="2969"/>
      <c r="CP181" s="3"/>
      <c r="CQ181" s="336" t="str">
        <f t="shared" si="93"/>
        <v>Poivre</v>
      </c>
      <c r="CR181" t="s">
        <v>4032</v>
      </c>
      <c r="CT181" s="25"/>
      <c r="CU181" s="162"/>
      <c r="CW181" s="10">
        <v>1</v>
      </c>
    </row>
    <row r="182" spans="1:101" ht="21"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176" cm="1">
        <f t="array" ref="BP182">SUMPRODUCT(LEN(BQ182:BW182))</f>
        <v>0</v>
      </c>
      <c r="BQ182" s="177"/>
      <c r="BR182" s="178"/>
      <c r="BS182" s="178"/>
      <c r="BT182" s="178"/>
      <c r="BU182" s="178"/>
      <c r="BV182" s="178"/>
      <c r="BW182" s="179"/>
      <c r="BX182" s="3"/>
      <c r="CB182" s="2969"/>
      <c r="CD182" s="2946" t="str">
        <f t="shared" si="90"/>
        <v/>
      </c>
      <c r="CE182" s="2950" t="str">
        <f t="shared" si="91"/>
        <v/>
      </c>
      <c r="CF182" s="2951" t="str">
        <f>IF(LEN(TRIM(CK182))&gt;0,MAX(CF29:CF181)+1,"")</f>
        <v/>
      </c>
      <c r="CG182" s="2906" t="str">
        <f>IFERROR(INDEX(CK30:CK299,MATCH(ROW()-ROW(CK30)+1,CF30:CF299,0)),"")</f>
        <v/>
      </c>
      <c r="CH182" s="336"/>
      <c r="CJ182" s="2909">
        <f>CG17</f>
        <v>100</v>
      </c>
      <c r="CK182" s="2961" t="str">
        <f>IF(OR(CL181="",CJ182=""),"",IF(LEN(CL181)&lt;=CJ182,CL181,IFERROR(LEFT(CL181,FIND("♦",SUBSTITUTE(LEFT(CL181,CJ182+1)," ","♦",LEN(LEFT(CL181,CJ182+1))-LEN(SUBSTITUTE(LEFT(CL181,CJ182+1)," ",""))))),LEFT(CL181,IFERROR(FIND(" ",CL181)-1,LEN(CL181))))))</f>
        <v/>
      </c>
      <c r="CL182" s="2961" t="str">
        <f t="shared" ref="CL182:CL185" si="96">IF(CK182="","",TRIM(RIGHT(CL181,LEN(CL181)-LEN(CK182))))</f>
        <v/>
      </c>
      <c r="CM182" s="2975"/>
      <c r="CN182" s="2969"/>
      <c r="CO182" s="2969"/>
      <c r="CP182" s="3"/>
      <c r="CQ182" s="336" t="str">
        <f t="shared" si="93"/>
        <v>Chapelure</v>
      </c>
      <c r="CR182" t="s">
        <v>4033</v>
      </c>
      <c r="CT182" s="25"/>
      <c r="CU182" s="162"/>
      <c r="CW182" s="10">
        <v>1</v>
      </c>
    </row>
    <row r="183" spans="1:101"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176" cm="1">
        <f t="array" ref="BP183">SUMPRODUCT(LEN(BQ183:BW183))</f>
        <v>0</v>
      </c>
      <c r="BQ183" s="177"/>
      <c r="BR183" s="178"/>
      <c r="BS183" s="178"/>
      <c r="BT183" s="178"/>
      <c r="BU183" s="178"/>
      <c r="BV183" s="178"/>
      <c r="BW183" s="179"/>
      <c r="BX183" s="3"/>
      <c r="CB183" s="2969"/>
      <c r="CD183" s="2946" t="str">
        <f t="shared" si="90"/>
        <v/>
      </c>
      <c r="CE183" s="2950" t="str">
        <f t="shared" si="91"/>
        <v/>
      </c>
      <c r="CF183" s="2951" t="str">
        <f>IF(LEN(TRIM(CK183))&gt;0,MAX(CF29:CF182)+1,"")</f>
        <v/>
      </c>
      <c r="CG183" s="2906" t="str">
        <f>IFERROR(INDEX(CK30:CK299,MATCH(ROW()-ROW(CK30)+1,CF30:CF299,0)),"")</f>
        <v/>
      </c>
      <c r="CH183" s="336"/>
      <c r="CJ183" s="2960"/>
      <c r="CK183" s="2961" t="str">
        <f>IF(OR(CL182="",CJ182=""),"",IF(LEN(CL182)&lt;=CJ182,CL182,IFERROR(LEFT(CL182,FIND("♦",SUBSTITUTE(LEFT(CL182,CJ182+1)," ","♦",LEN(LEFT(CL182,CJ182+1))-LEN(SUBSTITUTE(LEFT(CL182,CJ182+1)," ",""))))),LEFT(CL182,IFERROR(FIND(" ",CL182)-1,LEN(CL182))))))</f>
        <v/>
      </c>
      <c r="CL183" s="2961" t="str">
        <f t="shared" si="96"/>
        <v/>
      </c>
      <c r="CM183" s="2975"/>
      <c r="CN183" s="2969"/>
      <c r="CO183" s="2969"/>
      <c r="CP183" s="3"/>
      <c r="CQ183" s="336"/>
      <c r="CT183" s="25"/>
      <c r="CU183" s="162"/>
      <c r="CW183" s="10">
        <v>1</v>
      </c>
    </row>
    <row r="184" spans="1:101"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176" cm="1">
        <f t="array" ref="BP184">SUMPRODUCT(LEN(BQ184:BW184))</f>
        <v>0</v>
      </c>
      <c r="BQ184" s="177"/>
      <c r="BR184" s="178"/>
      <c r="BS184" s="178"/>
      <c r="BT184" s="178"/>
      <c r="BU184" s="178"/>
      <c r="BV184" s="178"/>
      <c r="BW184" s="179"/>
      <c r="BX184" s="3"/>
      <c r="CB184" s="2969"/>
      <c r="CD184" s="2946" t="str">
        <f t="shared" si="90"/>
        <v/>
      </c>
      <c r="CE184" s="2950" t="str">
        <f t="shared" si="91"/>
        <v/>
      </c>
      <c r="CF184" s="2951" t="str">
        <f>IF(LEN(TRIM(CK184))&gt;0,MAX(CF29:CF183)+1,"")</f>
        <v/>
      </c>
      <c r="CG184" s="2906" t="str">
        <f>IFERROR(INDEX(CK30:CK299,MATCH(ROW()-ROW(CK30)+1,CF30:CF299,0)),"")</f>
        <v/>
      </c>
      <c r="CH184" s="336"/>
      <c r="CJ184" s="2963"/>
      <c r="CK184" s="2961" t="str">
        <f>IF(OR(CL183="",CJ182=""),"",IF(LEN(CL183)&lt;=CJ182,CL183,IFERROR(LEFT(CL183,FIND("♦",SUBSTITUTE(LEFT(CL183,CJ182+1)," ","♦",LEN(LEFT(CL183,CJ182+1))-LEN(SUBSTITUTE(LEFT(CL183,CJ182+1)," ",""))))),LEFT(CL183,IFERROR(FIND(" ",CL183)-1,LEN(CL183))))))</f>
        <v/>
      </c>
      <c r="CL184" s="2961" t="str">
        <f t="shared" si="96"/>
        <v/>
      </c>
      <c r="CM184" s="2975"/>
      <c r="CN184" s="2969"/>
      <c r="CO184" s="2969"/>
      <c r="CP184" s="3"/>
      <c r="CQ184" s="2596" t="s">
        <v>4036</v>
      </c>
      <c r="CT184" s="25"/>
      <c r="CU184" s="162"/>
      <c r="CW184" s="10">
        <v>1</v>
      </c>
    </row>
    <row r="185" spans="1:101"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176" cm="1">
        <f t="array" ref="BP185">SUMPRODUCT(LEN(BQ185:BW185))</f>
        <v>0</v>
      </c>
      <c r="BQ185" s="177"/>
      <c r="BR185" s="178"/>
      <c r="BS185" s="178"/>
      <c r="BT185" s="178"/>
      <c r="BU185" s="178"/>
      <c r="BV185" s="178"/>
      <c r="BW185" s="179"/>
      <c r="BX185" s="3"/>
      <c r="CB185" s="2969"/>
      <c r="CD185" s="2946" t="str">
        <f t="shared" si="90"/>
        <v/>
      </c>
      <c r="CE185" s="2950" t="str">
        <f t="shared" si="91"/>
        <v/>
      </c>
      <c r="CF185" s="2951" t="str">
        <f>IF(LEN(TRIM(CK185))&gt;0,MAX(CF29:CF184)+1,"")</f>
        <v/>
      </c>
      <c r="CG185" s="2906" t="str">
        <f>IFERROR(INDEX(CK30:CK299,MATCH(ROW()-ROW(CK30)+1,CF30:CF299,0)),"")</f>
        <v/>
      </c>
      <c r="CH185" s="336"/>
      <c r="CJ185" s="2964"/>
      <c r="CK185" s="2961" t="str">
        <f>IF(OR(CL184="",CJ182=""),"",IF(LEN(CL184)&lt;=CJ182,CL184,IFERROR(LEFT(CL184,FIND("♦",SUBSTITUTE(LEFT(CL184,CJ182+1)," ","♦",LEN(LEFT(CL184,CJ182+1))-LEN(SUBSTITUTE(LEFT(CL184,CJ182+1)," ",""))))),LEFT(CL184,IFERROR(FIND(" ",CL184)-1,LEN(CL184))))))</f>
        <v/>
      </c>
      <c r="CL185" s="2961" t="str">
        <f t="shared" si="96"/>
        <v/>
      </c>
      <c r="CM185" s="2975"/>
      <c r="CN185" s="2969"/>
      <c r="CO185" s="2969"/>
      <c r="CP185" s="3"/>
      <c r="CQ185" s="232" t="s">
        <v>4043</v>
      </c>
      <c r="CR185" s="97"/>
      <c r="CS185" s="97"/>
      <c r="CT185" s="97"/>
      <c r="CU185" s="2550"/>
      <c r="CW185" s="10">
        <v>1</v>
      </c>
    </row>
    <row r="186" spans="1:101"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176" cm="1">
        <f t="array" ref="BP186">SUMPRODUCT(LEN(BQ186:BW186))</f>
        <v>0</v>
      </c>
      <c r="BQ186" s="177"/>
      <c r="BR186" s="178"/>
      <c r="BS186" s="178"/>
      <c r="BT186" s="178"/>
      <c r="BU186" s="178"/>
      <c r="BV186" s="178"/>
      <c r="BW186" s="179"/>
      <c r="BX186" s="3"/>
      <c r="CB186" s="2969"/>
      <c r="CD186" s="2946" t="str">
        <f t="shared" si="90"/>
        <v/>
      </c>
      <c r="CE186" s="2950" t="str">
        <f t="shared" si="91"/>
        <v/>
      </c>
      <c r="CF186" s="2951" t="str">
        <f>IF(LEN(TRIM(CK186))&gt;0,MAX(CF29:CF185)+1,"")</f>
        <v/>
      </c>
      <c r="CG186" s="2906" t="str">
        <f>IFERROR(INDEX(CK30:CK299,MATCH(ROW()-ROW(CK30)+1,CF30:CF299,0)),"")</f>
        <v/>
      </c>
      <c r="CH186" s="336"/>
      <c r="CJ186" s="2370" t="str">
        <f>(SUBSTITUTE(SUBSTITUTE(CB56,CHAR(13)&amp;CHAR(10)," "),CHAR(10)," "))</f>
        <v/>
      </c>
      <c r="CK186" s="2907" t="str">
        <f>IF(OR(CJ187="",CJ188=""),"",IF(LEN(CJ187)&lt;=CJ188,CJ187,IFERROR(LEFT(CJ187,FIND("♦",SUBSTITUTE(LEFT(CJ187,CJ188+1)," ","♦",LEN(LEFT(CJ187,CJ188+1))-LEN(SUBSTITUTE(LEFT(CJ187,CJ188+1)," ",""))))),LEFT(CJ187,IFERROR(FIND(" ",CJ187)-1,LEN(CJ187))))))</f>
        <v/>
      </c>
      <c r="CL186" s="2908" t="str">
        <f>IF(CK186="","",TRIM(RIGHT(CJ187,LEN(CJ187)-LEN(CK186))))</f>
        <v/>
      </c>
      <c r="CM186" s="2952" t="str">
        <f>CC56</f>
        <v xml:space="preserve"> ◄ ligne 56</v>
      </c>
      <c r="CN186" s="2969"/>
      <c r="CO186" s="2969"/>
      <c r="CP186" s="3"/>
      <c r="CQ186" s="232" t="e" cm="1">
        <f t="array" ref="CQ186">- La veille : faire tremper les haricots.</f>
        <v>#NAME?</v>
      </c>
      <c r="CR186" s="97" t="str">
        <f ca="1">_xlfn.FORMULATEXT(CQ186)</f>
        <v>=- La veille : faire tremper les haricots.</v>
      </c>
      <c r="CS186" s="97"/>
      <c r="CT186" s="97"/>
      <c r="CU186" s="2550"/>
      <c r="CW186" s="10">
        <v>1</v>
      </c>
    </row>
    <row r="187" spans="1:101"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176" cm="1">
        <f t="array" ref="BP187">SUMPRODUCT(LEN(BQ187:BW187))</f>
        <v>0</v>
      </c>
      <c r="BQ187" s="177"/>
      <c r="BR187" s="178"/>
      <c r="BS187" s="178"/>
      <c r="BT187" s="178"/>
      <c r="BU187" s="178"/>
      <c r="BV187" s="178"/>
      <c r="BW187" s="179"/>
      <c r="BX187" s="3"/>
      <c r="CB187" s="2969"/>
      <c r="CD187" s="2946" t="str">
        <f t="shared" si="90"/>
        <v/>
      </c>
      <c r="CE187" s="2950" t="str">
        <f t="shared" si="91"/>
        <v/>
      </c>
      <c r="CF187" s="2951" t="str">
        <f>IF(LEN(TRIM(CK187))&gt;0,MAX(CF29:CF186)+1,"")</f>
        <v/>
      </c>
      <c r="CG187" s="2906" t="str">
        <f>IFERROR(INDEX(CK30:CK299,MATCH(ROW()-ROW(CK30)+1,CF30:CF299,0)),"")</f>
        <v/>
      </c>
      <c r="CH187" s="336"/>
      <c r="CJ187" s="2907" t="str">
        <f>TRIM(SUBSTITUTE(SUBSTITUTE(SUBSTITUTE(SUBSTITUTE(IF(OR(LEFT(CJ186,1)="-",LEFT(CJ186,1)="="),MID(CJ186,2,9999),CJ186),CHAR(160)," "),","," "),";"," "),"."," "))</f>
        <v/>
      </c>
      <c r="CK187" s="2908" t="str">
        <f>IF(OR(CL186="",CJ188=""),"",IF(LEN(CL186)&lt;=CJ188,CL186,IFERROR(LEFT(CL186,FIND("♦",SUBSTITUTE(LEFT(CL186,CJ188+1)," ","♦",LEN(LEFT(CL186,CJ188+1))-LEN(SUBSTITUTE(LEFT(CL186,CJ188+1)," ",""))))),LEFT(CL186,IFERROR(FIND(" ",CL186)-1,LEN(CL186))))))</f>
        <v/>
      </c>
      <c r="CL187" s="2908" t="str">
        <f>IF(CK187="","",TRIM(RIGHT(CL186,LEN(CL186)-LEN(CK187))))</f>
        <v/>
      </c>
      <c r="CM187" s="2974"/>
      <c r="CN187" s="2969"/>
      <c r="CO187" s="2969"/>
      <c r="CP187" s="3"/>
      <c r="CQ187" s="232" t="s">
        <v>4044</v>
      </c>
      <c r="CR187" s="97"/>
      <c r="CS187" s="97"/>
      <c r="CT187" s="97"/>
      <c r="CU187" s="2550"/>
      <c r="CW187" s="10">
        <v>1</v>
      </c>
    </row>
    <row r="188" spans="1:101"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176" cm="1">
        <f t="array" ref="BP188">SUMPRODUCT(LEN(BQ188:BW188))</f>
        <v>0</v>
      </c>
      <c r="BQ188" s="177"/>
      <c r="BR188" s="178"/>
      <c r="BS188" s="178"/>
      <c r="BT188" s="178"/>
      <c r="BU188" s="178"/>
      <c r="BV188" s="178"/>
      <c r="BW188" s="179"/>
      <c r="BX188" s="3"/>
      <c r="CB188" s="2969"/>
      <c r="CD188" s="2946" t="str">
        <f t="shared" si="90"/>
        <v/>
      </c>
      <c r="CE188" s="2950" t="str">
        <f t="shared" si="91"/>
        <v/>
      </c>
      <c r="CF188" s="2951" t="str">
        <f>IF(LEN(TRIM(CK188))&gt;0,MAX(CF29:CF187)+1,"")</f>
        <v/>
      </c>
      <c r="CG188" s="2906" t="str">
        <f>IFERROR(INDEX(CK30:CK299,MATCH(ROW()-ROW(CK30)+1,CF30:CF299,0)),"")</f>
        <v/>
      </c>
      <c r="CH188" s="336"/>
      <c r="CJ188" s="2909">
        <f>CG17</f>
        <v>100</v>
      </c>
      <c r="CK188" s="2908" t="str">
        <f>IF(OR(CL187="",CJ188=""),"",IF(LEN(CL187)&lt;=CJ188,CL187,IFERROR(LEFT(CL187,FIND("♦",SUBSTITUTE(LEFT(CL187,CJ188+1)," ","♦",LEN(LEFT(CL187,CJ188+1))-LEN(SUBSTITUTE(LEFT(CL187,CJ188+1)," ",""))))),LEFT(CL187,IFERROR(FIND(" ",CL187)-1,LEN(CL187))))))</f>
        <v/>
      </c>
      <c r="CL188" s="2908" t="str">
        <f t="shared" ref="CL188:CL191" si="97">IF(CK188="","",TRIM(RIGHT(CL187,LEN(CL187)-LEN(CK188))))</f>
        <v/>
      </c>
      <c r="CM188" s="2974"/>
      <c r="CN188" s="2969"/>
      <c r="CO188" s="2969"/>
      <c r="CP188" s="3"/>
      <c r="CQ188" s="2335" t="s">
        <v>3616</v>
      </c>
      <c r="CR188" s="2336"/>
      <c r="CS188" s="2336"/>
      <c r="CT188" s="25"/>
      <c r="CU188" s="162"/>
      <c r="CW188" s="10">
        <v>1</v>
      </c>
    </row>
    <row r="189" spans="1:101"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176" cm="1">
        <f t="array" ref="BP189">SUMPRODUCT(LEN(BQ189:BW189))</f>
        <v>0</v>
      </c>
      <c r="BQ189" s="177"/>
      <c r="BR189" s="178"/>
      <c r="BS189" s="178"/>
      <c r="BT189" s="178"/>
      <c r="BU189" s="178"/>
      <c r="BV189" s="178"/>
      <c r="BW189" s="179"/>
      <c r="BX189" s="3"/>
      <c r="CB189" s="2969"/>
      <c r="CD189" s="2946" t="str">
        <f t="shared" si="90"/>
        <v/>
      </c>
      <c r="CE189" s="2950" t="str">
        <f t="shared" si="91"/>
        <v/>
      </c>
      <c r="CF189" s="2951" t="str">
        <f>IF(LEN(TRIM(CK189))&gt;0,MAX(CF29:CF188)+1,"")</f>
        <v/>
      </c>
      <c r="CG189" s="2906" t="str">
        <f>IFERROR(INDEX(CK30:CK299,MATCH(ROW()-ROW(CK30)+1,CF30:CF299,0)),"")</f>
        <v/>
      </c>
      <c r="CH189" s="336"/>
      <c r="CJ189" s="2907"/>
      <c r="CK189" s="2908" t="str">
        <f>IF(OR(CL188="",CJ188=""),"",IF(LEN(CL188)&lt;=CJ188,CL188,IFERROR(LEFT(CL188,FIND("♦",SUBSTITUTE(LEFT(CL188,CJ188+1)," ","♦",LEN(LEFT(CL188,CJ188+1))-LEN(SUBSTITUTE(LEFT(CL188,CJ188+1)," ",""))))),LEFT(CL188,IFERROR(FIND(" ",CL188)-1,LEN(CL188))))))</f>
        <v/>
      </c>
      <c r="CL189" s="2908" t="str">
        <f t="shared" si="97"/>
        <v/>
      </c>
      <c r="CM189" s="2974"/>
      <c r="CN189" s="2969"/>
      <c r="CO189" s="2969"/>
      <c r="CP189" s="3"/>
      <c r="CQ189" s="4955" t="s">
        <v>3793</v>
      </c>
      <c r="CR189" s="2337" t="s">
        <v>3794</v>
      </c>
      <c r="CS189" s="2378"/>
      <c r="CT189" s="25"/>
      <c r="CU189" s="162"/>
      <c r="CW189" s="10">
        <v>1</v>
      </c>
    </row>
    <row r="190" spans="1:101"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176" cm="1">
        <f t="array" ref="BP190">SUMPRODUCT(LEN(BQ190:BW190))</f>
        <v>0</v>
      </c>
      <c r="BQ190" s="177"/>
      <c r="BR190" s="178"/>
      <c r="BS190" s="178"/>
      <c r="BT190" s="178"/>
      <c r="BU190" s="178"/>
      <c r="BV190" s="178"/>
      <c r="BW190" s="179"/>
      <c r="BX190" s="3"/>
      <c r="CB190" s="2969"/>
      <c r="CD190" s="2946" t="str">
        <f t="shared" si="90"/>
        <v/>
      </c>
      <c r="CE190" s="2950" t="str">
        <f t="shared" si="91"/>
        <v/>
      </c>
      <c r="CF190" s="2951" t="str">
        <f>IF(LEN(TRIM(CK190))&gt;0,MAX(CF29:CF189)+1,"")</f>
        <v/>
      </c>
      <c r="CG190" s="2906" t="str">
        <f>IFERROR(INDEX(CK30:CK299,MATCH(ROW()-ROW(CK30)+1,CF30:CF299,0)),"")</f>
        <v/>
      </c>
      <c r="CH190" s="336"/>
      <c r="CJ190" s="2958"/>
      <c r="CK190" s="2908" t="str">
        <f>IF(OR(CL189="",CJ188=""),"",IF(LEN(CL189)&lt;=CJ188,CL189,IFERROR(LEFT(CL189,FIND("♦",SUBSTITUTE(LEFT(CL189,CJ188+1)," ","♦",LEN(LEFT(CL189,CJ188+1))-LEN(SUBSTITUTE(LEFT(CL189,CJ188+1)," ",""))))),LEFT(CL189,IFERROR(FIND(" ",CL189)-1,LEN(CL189))))))</f>
        <v/>
      </c>
      <c r="CL190" s="2908" t="str">
        <f t="shared" si="97"/>
        <v/>
      </c>
      <c r="CM190" s="2974"/>
      <c r="CN190" s="2969"/>
      <c r="CO190" s="2969"/>
      <c r="CP190" s="3"/>
      <c r="CQ190" s="4955"/>
      <c r="CR190" s="2337" t="s">
        <v>3795</v>
      </c>
      <c r="CS190" s="2378"/>
      <c r="CT190" s="25"/>
      <c r="CU190" s="162"/>
      <c r="CW190" s="10">
        <v>1</v>
      </c>
    </row>
    <row r="191" spans="1:101"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176" cm="1">
        <f t="array" ref="BP191">SUMPRODUCT(LEN(BQ191:BW191))</f>
        <v>0</v>
      </c>
      <c r="BQ191" s="177"/>
      <c r="BR191" s="178"/>
      <c r="BS191" s="178"/>
      <c r="BT191" s="178"/>
      <c r="BU191" s="178"/>
      <c r="BV191" s="178"/>
      <c r="BW191" s="179"/>
      <c r="BX191" s="3"/>
      <c r="CB191" s="2969"/>
      <c r="CD191" s="2946" t="str">
        <f t="shared" si="90"/>
        <v/>
      </c>
      <c r="CE191" s="2950" t="str">
        <f t="shared" si="91"/>
        <v/>
      </c>
      <c r="CF191" s="2951" t="str">
        <f>IF(LEN(TRIM(CK191))&gt;0,MAX(CF29:CF190)+1,"")</f>
        <v/>
      </c>
      <c r="CG191" s="2906" t="str">
        <f>IFERROR(INDEX(CK30:CK299,MATCH(ROW()-ROW(CK30)+1,CF30:CF299,0)),"")</f>
        <v/>
      </c>
      <c r="CH191" s="336"/>
      <c r="CJ191" s="2959"/>
      <c r="CK191" s="2908" t="str">
        <f>IF(OR(CL190="",CJ188=""),"",IF(LEN(CL190)&lt;=CJ188,CL190,IFERROR(LEFT(CL190,FIND("♦",SUBSTITUTE(LEFT(CL190,CJ188+1)," ","♦",LEN(LEFT(CL190,CJ188+1))-LEN(SUBSTITUTE(LEFT(CL190,CJ188+1)," ",""))))),LEFT(CL190,IFERROR(FIND(" ",CL190)-1,LEN(CL190))))))</f>
        <v/>
      </c>
      <c r="CL191" s="2908" t="str">
        <f t="shared" si="97"/>
        <v/>
      </c>
      <c r="CM191" s="2974"/>
      <c r="CN191" s="2969"/>
      <c r="CO191" s="2969"/>
      <c r="CP191" s="3"/>
      <c r="CQ191" s="4955"/>
      <c r="CR191" s="2337" t="s">
        <v>3796</v>
      </c>
      <c r="CS191" s="2378"/>
      <c r="CT191" s="25"/>
      <c r="CU191" s="162"/>
      <c r="CW191" s="10">
        <v>1</v>
      </c>
    </row>
    <row r="192" spans="1:101"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176" cm="1">
        <f t="array" ref="BP192">SUMPRODUCT(LEN(BQ192:BW192))</f>
        <v>0</v>
      </c>
      <c r="BQ192" s="177"/>
      <c r="BR192" s="178"/>
      <c r="BS192" s="178"/>
      <c r="BT192" s="178"/>
      <c r="BU192" s="178"/>
      <c r="BV192" s="178"/>
      <c r="BW192" s="179"/>
      <c r="BX192" s="3"/>
      <c r="CB192" s="2969"/>
      <c r="CD192" s="2946" t="str">
        <f t="shared" si="90"/>
        <v/>
      </c>
      <c r="CE192" s="2950" t="str">
        <f t="shared" si="91"/>
        <v/>
      </c>
      <c r="CF192" s="2951" t="str">
        <f>IF(LEN(TRIM(CK192))&gt;0,MAX(CF29:CF191)+1,"")</f>
        <v/>
      </c>
      <c r="CG192" s="2906" t="str">
        <f>IFERROR(INDEX(CK30:CK299,MATCH(ROW()-ROW(CK30)+1,CF30:CF299,0)),"")</f>
        <v/>
      </c>
      <c r="CH192" s="336"/>
      <c r="CJ192" s="2370" t="str">
        <f>(SUBSTITUTE(SUBSTITUTE(CB57,CHAR(13)&amp;CHAR(10)," "),CHAR(10)," "))</f>
        <v/>
      </c>
      <c r="CK192" s="2960" t="str">
        <f>IF(OR(CJ193="",CJ194=""),"",IF(LEN(CJ193)&lt;=CJ194,CJ193,IFERROR(LEFT(CJ193,FIND("♦",SUBSTITUTE(LEFT(CJ193,CJ194+1)," ","♦",LEN(LEFT(CJ193,CJ194+1))-LEN(SUBSTITUTE(LEFT(CJ193,CJ194+1)," ",""))))),LEFT(CJ193,IFERROR(FIND(" ",CJ193)-1,LEN(CJ193))))))</f>
        <v/>
      </c>
      <c r="CL192" s="2961" t="str">
        <f>IF(CK192="","",TRIM(RIGHT(CJ193,LEN(CJ193)-LEN(CK192))))</f>
        <v/>
      </c>
      <c r="CM192" s="2952" t="str">
        <f>CC57</f>
        <v xml:space="preserve"> ◄ ligne 57</v>
      </c>
      <c r="CN192" s="2969"/>
      <c r="CO192" s="2969"/>
      <c r="CP192" s="3"/>
      <c r="CQ192" s="4955"/>
      <c r="CR192" s="4956" t="s">
        <v>3797</v>
      </c>
      <c r="CS192" s="4956"/>
      <c r="CT192" s="25"/>
      <c r="CU192" s="162"/>
      <c r="CW192" s="10">
        <v>1</v>
      </c>
    </row>
    <row r="193" spans="1:101"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176" cm="1">
        <f t="array" ref="BP193">SUMPRODUCT(LEN(BQ193:BW193))</f>
        <v>0</v>
      </c>
      <c r="BQ193" s="177"/>
      <c r="BR193" s="178"/>
      <c r="BS193" s="178"/>
      <c r="BT193" s="178"/>
      <c r="BU193" s="178"/>
      <c r="BV193" s="178"/>
      <c r="BW193" s="179"/>
      <c r="BX193" s="3"/>
      <c r="CB193" s="2969"/>
      <c r="CD193" s="2946" t="str">
        <f t="shared" si="90"/>
        <v/>
      </c>
      <c r="CE193" s="2950" t="str">
        <f t="shared" si="91"/>
        <v/>
      </c>
      <c r="CF193" s="2951" t="str">
        <f>IF(LEN(TRIM(CK193))&gt;0,MAX(CF29:CF192)+1,"")</f>
        <v/>
      </c>
      <c r="CG193" s="2906" t="str">
        <f>IFERROR(INDEX(CK30:CK299,MATCH(ROW()-ROW(CK30)+1,CF30:CF299,0)),"")</f>
        <v/>
      </c>
      <c r="CH193" s="336"/>
      <c r="CJ193" s="2960" t="str">
        <f>TRIM(SUBSTITUTE(SUBSTITUTE(SUBSTITUTE(SUBSTITUTE(IF(OR(LEFT(CJ192,1)="-",LEFT(CJ192,1)="="),MID(CJ192,2,9999),CJ192),CHAR(160)," "),","," "),";"," "),"."," "))</f>
        <v/>
      </c>
      <c r="CK193" s="2961" t="str">
        <f>IF(OR(CL192="",CJ194=""),"",IF(LEN(CL192)&lt;=CJ194,CL192,IFERROR(LEFT(CL192,FIND("♦",SUBSTITUTE(LEFT(CL192,CJ194+1)," ","♦",LEN(LEFT(CL192,CJ194+1))-LEN(SUBSTITUTE(LEFT(CL192,CJ194+1)," ",""))))),LEFT(CL192,IFERROR(FIND(" ",CL192)-1,LEN(CL192))))))</f>
        <v/>
      </c>
      <c r="CL193" s="2961" t="str">
        <f>IF(CK193="","",TRIM(RIGHT(CL192,LEN(CL192)-LEN(CK193))))</f>
        <v/>
      </c>
      <c r="CM193" s="2975"/>
      <c r="CN193" s="2969"/>
      <c r="CO193" s="2969"/>
      <c r="CP193" s="3"/>
      <c r="CQ193" s="4955"/>
      <c r="CR193" s="4956"/>
      <c r="CS193" s="4956"/>
      <c r="CT193" s="25"/>
      <c r="CU193" s="162"/>
      <c r="CW193" s="10">
        <v>1</v>
      </c>
    </row>
    <row r="194" spans="1:101"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176" cm="1">
        <f t="array" ref="BP194">SUMPRODUCT(LEN(BQ194:BW194))</f>
        <v>0</v>
      </c>
      <c r="BQ194" s="177"/>
      <c r="BR194" s="178"/>
      <c r="BS194" s="178"/>
      <c r="BT194" s="178"/>
      <c r="BU194" s="178"/>
      <c r="BV194" s="178"/>
      <c r="BW194" s="179"/>
      <c r="BX194" s="3"/>
      <c r="CB194" s="2969"/>
      <c r="CD194" s="2946" t="str">
        <f t="shared" si="90"/>
        <v/>
      </c>
      <c r="CE194" s="2950" t="str">
        <f t="shared" si="91"/>
        <v/>
      </c>
      <c r="CF194" s="2951" t="str">
        <f>IF(LEN(TRIM(CK194))&gt;0,MAX(CF29:CF193)+1,"")</f>
        <v/>
      </c>
      <c r="CG194" s="2906" t="str">
        <f>IFERROR(INDEX(CK30:CK299,MATCH(ROW()-ROW(CK30)+1,CF30:CF299,0)),"")</f>
        <v/>
      </c>
      <c r="CH194" s="336"/>
      <c r="CJ194" s="2909">
        <f>CG17</f>
        <v>100</v>
      </c>
      <c r="CK194" s="2961" t="str">
        <f>IF(OR(CL193="",CJ194=""),"",IF(LEN(CL193)&lt;=CJ194,CL193,IFERROR(LEFT(CL193,FIND("♦",SUBSTITUTE(LEFT(CL193,CJ194+1)," ","♦",LEN(LEFT(CL193,CJ194+1))-LEN(SUBSTITUTE(LEFT(CL193,CJ194+1)," ",""))))),LEFT(CL193,IFERROR(FIND(" ",CL193)-1,LEN(CL193))))))</f>
        <v/>
      </c>
      <c r="CL194" s="2961" t="str">
        <f t="shared" ref="CL194:CL197" si="98">IF(CK194="","",TRIM(RIGHT(CL193,LEN(CL193)-LEN(CK194))))</f>
        <v/>
      </c>
      <c r="CM194" s="2975"/>
      <c r="CN194" s="2969"/>
      <c r="CO194" s="2969"/>
      <c r="CP194" s="3"/>
      <c r="CQ194" s="4955"/>
      <c r="CR194" s="2338" t="s">
        <v>3798</v>
      </c>
      <c r="CS194" s="2378"/>
      <c r="CT194" s="2157"/>
      <c r="CU194" s="2408"/>
      <c r="CW194" s="10">
        <v>1</v>
      </c>
    </row>
    <row r="195" spans="1:101"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176" cm="1">
        <f t="array" ref="BP195">SUMPRODUCT(LEN(BQ195:BW195))</f>
        <v>0</v>
      </c>
      <c r="BQ195" s="177"/>
      <c r="BR195" s="178"/>
      <c r="BS195" s="178"/>
      <c r="BT195" s="178"/>
      <c r="BU195" s="178"/>
      <c r="BV195" s="178"/>
      <c r="BW195" s="179"/>
      <c r="BX195" s="3"/>
      <c r="CB195" s="2969"/>
      <c r="CD195" s="2946" t="str">
        <f t="shared" si="90"/>
        <v/>
      </c>
      <c r="CE195" s="2950" t="str">
        <f t="shared" si="91"/>
        <v/>
      </c>
      <c r="CF195" s="2951" t="str">
        <f>IF(LEN(TRIM(CK195))&gt;0,MAX(CF29:CF194)+1,"")</f>
        <v/>
      </c>
      <c r="CG195" s="2906" t="str">
        <f>IFERROR(INDEX(CK30:CK299,MATCH(ROW()-ROW(CK30)+1,CF30:CF299,0)),"")</f>
        <v/>
      </c>
      <c r="CH195" s="336"/>
      <c r="CJ195" s="2960"/>
      <c r="CK195" s="2961" t="str">
        <f>IF(OR(CL194="",CJ194=""),"",IF(LEN(CL194)&lt;=CJ194,CL194,IFERROR(LEFT(CL194,FIND("♦",SUBSTITUTE(LEFT(CL194,CJ194+1)," ","♦",LEN(LEFT(CL194,CJ194+1))-LEN(SUBSTITUTE(LEFT(CL194,CJ194+1)," ",""))))),LEFT(CL194,IFERROR(FIND(" ",CL194)-1,LEN(CL194))))))</f>
        <v/>
      </c>
      <c r="CL195" s="2961" t="str">
        <f t="shared" si="98"/>
        <v/>
      </c>
      <c r="CM195" s="2975"/>
      <c r="CN195" s="2969"/>
      <c r="CO195" s="2969"/>
      <c r="CP195" s="3"/>
      <c r="CQ195" s="4955"/>
      <c r="CR195" s="2338" t="s">
        <v>3799</v>
      </c>
      <c r="CS195" s="2379"/>
      <c r="CT195" s="2157"/>
      <c r="CU195" s="2408"/>
      <c r="CW195" s="10">
        <v>1</v>
      </c>
    </row>
    <row r="196" spans="1:101"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176" cm="1">
        <f t="array" ref="BP196">SUMPRODUCT(LEN(BQ196:BW196))</f>
        <v>0</v>
      </c>
      <c r="BQ196" s="177"/>
      <c r="BR196" s="178"/>
      <c r="BS196" s="178"/>
      <c r="BT196" s="178"/>
      <c r="BU196" s="178"/>
      <c r="BV196" s="178"/>
      <c r="BW196" s="179"/>
      <c r="BX196" s="3"/>
      <c r="CB196" s="2969"/>
      <c r="CD196" s="2946" t="str">
        <f t="shared" si="90"/>
        <v/>
      </c>
      <c r="CE196" s="2950" t="str">
        <f t="shared" si="91"/>
        <v/>
      </c>
      <c r="CF196" s="2951" t="str">
        <f>IF(LEN(TRIM(CK196))&gt;0,MAX(CF29:CF195)+1,"")</f>
        <v/>
      </c>
      <c r="CG196" s="2906" t="str">
        <f>IFERROR(INDEX(CK30:CK299,MATCH(ROW()-ROW(CK30)+1,CF30:CF299,0)),"")</f>
        <v/>
      </c>
      <c r="CH196" s="336"/>
      <c r="CJ196" s="2963"/>
      <c r="CK196" s="2961" t="str">
        <f>IF(OR(CL195="",CJ194=""),"",IF(LEN(CL195)&lt;=CJ194,CL195,IFERROR(LEFT(CL195,FIND("♦",SUBSTITUTE(LEFT(CL195,CJ194+1)," ","♦",LEN(LEFT(CL195,CJ194+1))-LEN(SUBSTITUTE(LEFT(CL195,CJ194+1)," ",""))))),LEFT(CL195,IFERROR(FIND(" ",CL195)-1,LEN(CL195))))))</f>
        <v/>
      </c>
      <c r="CL196" s="2961" t="str">
        <f t="shared" si="98"/>
        <v/>
      </c>
      <c r="CM196" s="2975"/>
      <c r="CN196" s="2969"/>
      <c r="CO196" s="2969"/>
      <c r="CP196" s="3"/>
      <c r="CQ196" s="4955"/>
      <c r="CR196" s="2339" t="s">
        <v>3800</v>
      </c>
      <c r="CS196" s="2379"/>
      <c r="CT196" s="2157"/>
      <c r="CU196" s="2408"/>
      <c r="CW196" s="10">
        <v>1</v>
      </c>
    </row>
    <row r="197" spans="1:101"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176" cm="1">
        <f t="array" ref="BP197">SUMPRODUCT(LEN(BQ197:BW197))</f>
        <v>0</v>
      </c>
      <c r="BQ197" s="177"/>
      <c r="BR197" s="178"/>
      <c r="BS197" s="178"/>
      <c r="BT197" s="178"/>
      <c r="BU197" s="178"/>
      <c r="BV197" s="178"/>
      <c r="BW197" s="179"/>
      <c r="BX197" s="3"/>
      <c r="CB197" s="2969"/>
      <c r="CD197" s="2946" t="str">
        <f t="shared" si="90"/>
        <v/>
      </c>
      <c r="CE197" s="2950" t="str">
        <f t="shared" si="91"/>
        <v/>
      </c>
      <c r="CF197" s="2951" t="str">
        <f>IF(LEN(TRIM(CK197))&gt;0,MAX(CF29:CF196)+1,"")</f>
        <v/>
      </c>
      <c r="CG197" s="2906" t="str">
        <f>IFERROR(INDEX(CK30:CK299,MATCH(ROW()-ROW(CK30)+1,CF30:CF299,0)),"")</f>
        <v/>
      </c>
      <c r="CH197" s="336"/>
      <c r="CJ197" s="2964"/>
      <c r="CK197" s="2961" t="str">
        <f>IF(OR(CL196="",CJ194=""),"",IF(LEN(CL196)&lt;=CJ194,CL196,IFERROR(LEFT(CL196,FIND("♦",SUBSTITUTE(LEFT(CL196,CJ194+1)," ","♦",LEN(LEFT(CL196,CJ194+1))-LEN(SUBSTITUTE(LEFT(CL196,CJ194+1)," ",""))))),LEFT(CL196,IFERROR(FIND(" ",CL196)-1,LEN(CL196))))))</f>
        <v/>
      </c>
      <c r="CL197" s="2961" t="str">
        <f t="shared" si="98"/>
        <v/>
      </c>
      <c r="CM197" s="2975"/>
      <c r="CN197" s="2969"/>
      <c r="CO197" s="2969"/>
      <c r="CP197" s="3"/>
      <c r="CQ197" s="4955"/>
      <c r="CR197" s="2339" t="s">
        <v>3801</v>
      </c>
      <c r="CS197" s="2378"/>
      <c r="CT197" s="2157"/>
      <c r="CU197" s="2408"/>
      <c r="CW197" s="10">
        <v>1</v>
      </c>
    </row>
    <row r="198" spans="1:101"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176" cm="1">
        <f t="array" ref="BP198">SUMPRODUCT(LEN(BQ198:BW198))</f>
        <v>0</v>
      </c>
      <c r="BQ198" s="177"/>
      <c r="BR198" s="178"/>
      <c r="BS198" s="178"/>
      <c r="BT198" s="178"/>
      <c r="BU198" s="178"/>
      <c r="BV198" s="178"/>
      <c r="BW198" s="179"/>
      <c r="BX198" s="3"/>
      <c r="CB198" s="2969"/>
      <c r="CD198" s="2946" t="str">
        <f t="shared" si="90"/>
        <v/>
      </c>
      <c r="CE198" s="2950" t="str">
        <f t="shared" si="91"/>
        <v/>
      </c>
      <c r="CF198" s="2951" t="str">
        <f>IF(LEN(TRIM(CK198))&gt;0,MAX(CF29:CF197)+1,"")</f>
        <v/>
      </c>
      <c r="CG198" s="2906" t="str">
        <f>IFERROR(INDEX(CK30:CK299,MATCH(ROW()-ROW(CK30)+1,CF30:CF299,0)),"")</f>
        <v/>
      </c>
      <c r="CH198" s="336"/>
      <c r="CJ198" s="2370" t="str">
        <f>(SUBSTITUTE(SUBSTITUTE(CB58,CHAR(13)&amp;CHAR(10)," "),CHAR(10)," "))</f>
        <v/>
      </c>
      <c r="CK198" s="2907" t="str">
        <f>IF(OR(CJ199="",CJ200=""),"",IF(LEN(CJ199)&lt;=CJ200,CJ199,IFERROR(LEFT(CJ199,FIND("♦",SUBSTITUTE(LEFT(CJ199,CJ200+1)," ","♦",LEN(LEFT(CJ199,CJ200+1))-LEN(SUBSTITUTE(LEFT(CJ199,CJ200+1)," ",""))))),LEFT(CJ199,IFERROR(FIND(" ",CJ199)-1,LEN(CJ199))))))</f>
        <v/>
      </c>
      <c r="CL198" s="2908" t="str">
        <f>IF(CK198="","",TRIM(RIGHT(CJ199,LEN(CJ199)-LEN(CK198))))</f>
        <v/>
      </c>
      <c r="CM198" s="2952" t="str">
        <f>CC58</f>
        <v xml:space="preserve"> ◄ ligne 58</v>
      </c>
      <c r="CN198" s="2969"/>
      <c r="CO198" s="2969"/>
      <c r="CP198" s="3"/>
      <c r="CQ198" s="4955"/>
      <c r="CR198" s="2340" t="s">
        <v>3802</v>
      </c>
      <c r="CS198" s="2378"/>
      <c r="CT198" s="2157"/>
      <c r="CU198" s="2408"/>
      <c r="CW198" s="10">
        <v>1</v>
      </c>
    </row>
    <row r="199" spans="1:101"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176" cm="1">
        <f t="array" ref="BP199">SUMPRODUCT(LEN(BQ199:BW199))</f>
        <v>0</v>
      </c>
      <c r="BQ199" s="177"/>
      <c r="BR199" s="178"/>
      <c r="BS199" s="178"/>
      <c r="BT199" s="178"/>
      <c r="BU199" s="178"/>
      <c r="BV199" s="178"/>
      <c r="BW199" s="179"/>
      <c r="BX199" s="3"/>
      <c r="CB199" s="2969"/>
      <c r="CD199" s="2946" t="str">
        <f t="shared" si="90"/>
        <v/>
      </c>
      <c r="CE199" s="2950" t="str">
        <f t="shared" si="91"/>
        <v/>
      </c>
      <c r="CF199" s="2951" t="str">
        <f>IF(LEN(TRIM(CK199))&gt;0,MAX(CF29:CF198)+1,"")</f>
        <v/>
      </c>
      <c r="CG199" s="2906" t="str">
        <f>IFERROR(INDEX(CK30:CK299,MATCH(ROW()-ROW(CK30)+1,CF30:CF299,0)),"")</f>
        <v/>
      </c>
      <c r="CH199" s="336"/>
      <c r="CJ199" s="2907" t="str">
        <f>TRIM(SUBSTITUTE(SUBSTITUTE(SUBSTITUTE(SUBSTITUTE(IF(OR(LEFT(CJ198,1)="-",LEFT(CJ198,1)="="),MID(CJ198,2,9999),CJ198),CHAR(160)," "),","," "),";"," "),"."," "))</f>
        <v/>
      </c>
      <c r="CK199" s="2908" t="str">
        <f>IF(OR(CL198="",CJ200=""),"",IF(LEN(CL198)&lt;=CJ200,CL198,IFERROR(LEFT(CL198,FIND("♦",SUBSTITUTE(LEFT(CL198,CJ200+1)," ","♦",LEN(LEFT(CL198,CJ200+1))-LEN(SUBSTITUTE(LEFT(CL198,CJ200+1)," ",""))))),LEFT(CL198,IFERROR(FIND(" ",CL198)-1,LEN(CL198))))))</f>
        <v/>
      </c>
      <c r="CL199" s="2908" t="str">
        <f>IF(CK199="","",TRIM(RIGHT(CL198,LEN(CL198)-LEN(CK199))))</f>
        <v/>
      </c>
      <c r="CM199" s="2974"/>
      <c r="CN199" s="2969"/>
      <c r="CO199" s="2969"/>
      <c r="CP199" s="3"/>
      <c r="CQ199" s="4955"/>
      <c r="CR199" s="2340" t="s">
        <v>3803</v>
      </c>
      <c r="CS199" s="2378"/>
      <c r="CT199" s="2157"/>
      <c r="CU199" s="2408"/>
      <c r="CW199" s="10">
        <v>1</v>
      </c>
    </row>
    <row r="200" spans="1:101"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176" cm="1">
        <f t="array" ref="BP200">SUMPRODUCT(LEN(BQ200:BW200))</f>
        <v>0</v>
      </c>
      <c r="BQ200" s="177"/>
      <c r="BR200" s="178"/>
      <c r="BS200" s="178"/>
      <c r="BT200" s="178"/>
      <c r="BU200" s="178"/>
      <c r="BV200" s="178"/>
      <c r="BW200" s="179"/>
      <c r="BX200" s="3"/>
      <c r="CB200" s="2969"/>
      <c r="CD200" s="2946" t="str">
        <f t="shared" si="90"/>
        <v/>
      </c>
      <c r="CE200" s="2950" t="str">
        <f t="shared" si="91"/>
        <v/>
      </c>
      <c r="CF200" s="2951" t="str">
        <f>IF(LEN(TRIM(CK200))&gt;0,MAX(CF29:CF199)+1,"")</f>
        <v/>
      </c>
      <c r="CG200" s="2906" t="str">
        <f>IFERROR(INDEX(CK30:CK299,MATCH(ROW()-ROW(CK30)+1,CF30:CF299,0)),"")</f>
        <v/>
      </c>
      <c r="CH200" s="336"/>
      <c r="CJ200" s="2909">
        <f>CG17</f>
        <v>100</v>
      </c>
      <c r="CK200" s="2908" t="str">
        <f>IF(OR(CL199="",CJ200=""),"",IF(LEN(CL199)&lt;=CJ200,CL199,IFERROR(LEFT(CL199,FIND("♦",SUBSTITUTE(LEFT(CL199,CJ200+1)," ","♦",LEN(LEFT(CL199,CJ200+1))-LEN(SUBSTITUTE(LEFT(CL199,CJ200+1)," ",""))))),LEFT(CL199,IFERROR(FIND(" ",CL199)-1,LEN(CL199))))))</f>
        <v/>
      </c>
      <c r="CL200" s="2908" t="str">
        <f t="shared" ref="CL200:CL203" si="99">IF(CK200="","",TRIM(RIGHT(CL199,LEN(CL199)-LEN(CK200))))</f>
        <v/>
      </c>
      <c r="CM200" s="2974"/>
      <c r="CN200" s="2969"/>
      <c r="CO200" s="2969"/>
      <c r="CP200" s="3"/>
      <c r="CQ200" s="4955"/>
      <c r="CR200" s="2341"/>
      <c r="CS200" s="2378"/>
      <c r="CT200" s="2157"/>
      <c r="CU200" s="2408"/>
      <c r="CW200" s="10">
        <v>1</v>
      </c>
    </row>
    <row r="201" spans="1:101"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176" cm="1">
        <f t="array" ref="BP201">SUMPRODUCT(LEN(BQ201:BW201))</f>
        <v>0</v>
      </c>
      <c r="BQ201" s="177"/>
      <c r="BR201" s="178"/>
      <c r="BS201" s="178"/>
      <c r="BT201" s="178"/>
      <c r="BU201" s="178"/>
      <c r="BV201" s="178"/>
      <c r="BW201" s="179"/>
      <c r="BX201" s="3"/>
      <c r="CB201" s="2969"/>
      <c r="CD201" s="2946" t="str">
        <f t="shared" si="90"/>
        <v/>
      </c>
      <c r="CE201" s="2950" t="str">
        <f t="shared" si="91"/>
        <v/>
      </c>
      <c r="CF201" s="2951" t="str">
        <f>IF(LEN(TRIM(CK201))&gt;0,MAX(CF29:CF200)+1,"")</f>
        <v/>
      </c>
      <c r="CG201" s="2906" t="str">
        <f>IFERROR(INDEX(CK30:CK299,MATCH(ROW()-ROW(CK30)+1,CF30:CF299,0)),"")</f>
        <v/>
      </c>
      <c r="CH201" s="336"/>
      <c r="CJ201" s="2907"/>
      <c r="CK201" s="2908" t="str">
        <f>IF(OR(CL200="",CJ200=""),"",IF(LEN(CL200)&lt;=CJ200,CL200,IFERROR(LEFT(CL200,FIND("♦",SUBSTITUTE(LEFT(CL200,CJ200+1)," ","♦",LEN(LEFT(CL200,CJ200+1))-LEN(SUBSTITUTE(LEFT(CL200,CJ200+1)," ",""))))),LEFT(CL200,IFERROR(FIND(" ",CL200)-1,LEN(CL200))))))</f>
        <v/>
      </c>
      <c r="CL201" s="2908" t="str">
        <f t="shared" si="99"/>
        <v/>
      </c>
      <c r="CM201" s="2974"/>
      <c r="CN201" s="2969"/>
      <c r="CO201" s="2969"/>
      <c r="CP201" s="3"/>
      <c r="CQ201" s="2342" t="s">
        <v>3804</v>
      </c>
      <c r="CR201" s="2343"/>
      <c r="CS201" s="2343"/>
      <c r="CT201" s="2157"/>
      <c r="CU201" s="2408"/>
      <c r="CW201" s="10">
        <v>1</v>
      </c>
    </row>
    <row r="202" spans="1:101"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176" cm="1">
        <f t="array" ref="BP202">SUMPRODUCT(LEN(BQ202:BW202))</f>
        <v>0</v>
      </c>
      <c r="BQ202" s="177"/>
      <c r="BR202" s="178"/>
      <c r="BS202" s="178"/>
      <c r="BT202" s="178"/>
      <c r="BU202" s="178"/>
      <c r="BV202" s="178"/>
      <c r="BW202" s="179"/>
      <c r="BX202" s="3"/>
      <c r="CB202" s="2969"/>
      <c r="CD202" s="2946" t="str">
        <f t="shared" si="90"/>
        <v/>
      </c>
      <c r="CE202" s="2950" t="str">
        <f t="shared" si="91"/>
        <v/>
      </c>
      <c r="CF202" s="2951" t="str">
        <f>IF(LEN(TRIM(CK202))&gt;0,MAX(CF29:CF201)+1,"")</f>
        <v/>
      </c>
      <c r="CG202" s="2906" t="str">
        <f>IFERROR(INDEX(CK30:CK299,MATCH(ROW()-ROW(CK30)+1,CF30:CF299,0)),"")</f>
        <v/>
      </c>
      <c r="CH202" s="336"/>
      <c r="CJ202" s="2958"/>
      <c r="CK202" s="2908" t="str">
        <f>IF(OR(CL201="",CJ200=""),"",IF(LEN(CL201)&lt;=CJ200,CL201,IFERROR(LEFT(CL201,FIND("♦",SUBSTITUTE(LEFT(CL201,CJ200+1)," ","♦",LEN(LEFT(CL201,CJ200+1))-LEN(SUBSTITUTE(LEFT(CL201,CJ200+1)," ",""))))),LEFT(CL201,IFERROR(FIND(" ",CL201)-1,LEN(CL201))))))</f>
        <v/>
      </c>
      <c r="CL202" s="2908" t="str">
        <f t="shared" si="99"/>
        <v/>
      </c>
      <c r="CM202" s="2974"/>
      <c r="CN202" s="2969"/>
      <c r="CO202" s="2969"/>
      <c r="CP202" s="3"/>
      <c r="CQ202" s="2344" t="s">
        <v>3805</v>
      </c>
      <c r="CR202" s="2336"/>
      <c r="CS202" s="2336"/>
      <c r="CT202" s="2157"/>
      <c r="CU202" s="2408"/>
      <c r="CW202" s="10">
        <v>1</v>
      </c>
    </row>
    <row r="203" spans="1:101"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176" cm="1">
        <f t="array" ref="BP203">SUMPRODUCT(LEN(BQ203:BW203))</f>
        <v>0</v>
      </c>
      <c r="BQ203" s="177"/>
      <c r="BR203" s="178"/>
      <c r="BS203" s="178"/>
      <c r="BT203" s="178"/>
      <c r="BU203" s="178"/>
      <c r="BV203" s="178"/>
      <c r="BW203" s="179"/>
      <c r="BX203" s="3"/>
      <c r="CB203" s="2969"/>
      <c r="CD203" s="2946" t="str">
        <f t="shared" si="90"/>
        <v/>
      </c>
      <c r="CE203" s="2950" t="str">
        <f t="shared" si="91"/>
        <v/>
      </c>
      <c r="CF203" s="2951" t="str">
        <f>IF(LEN(TRIM(CK203))&gt;0,MAX(CF29:CF202)+1,"")</f>
        <v/>
      </c>
      <c r="CG203" s="2906" t="str">
        <f>IFERROR(INDEX(CK30:CK299,MATCH(ROW()-ROW(CK30)+1,CF30:CF299,0)),"")</f>
        <v/>
      </c>
      <c r="CH203" s="336"/>
      <c r="CJ203" s="2959"/>
      <c r="CK203" s="2908" t="str">
        <f>IF(OR(CL202="",CJ200=""),"",IF(LEN(CL202)&lt;=CJ200,CL202,IFERROR(LEFT(CL202,FIND("♦",SUBSTITUTE(LEFT(CL202,CJ200+1)," ","♦",LEN(LEFT(CL202,CJ200+1))-LEN(SUBSTITUTE(LEFT(CL202,CJ200+1)," ",""))))),LEFT(CL202,IFERROR(FIND(" ",CL202)-1,LEN(CL202))))))</f>
        <v/>
      </c>
      <c r="CL203" s="2908" t="str">
        <f t="shared" si="99"/>
        <v/>
      </c>
      <c r="CM203" s="2974"/>
      <c r="CN203" s="2969"/>
      <c r="CO203" s="2969"/>
      <c r="CP203" s="3"/>
      <c r="CQ203" s="4957" t="s">
        <v>3806</v>
      </c>
      <c r="CR203" s="2345" t="s">
        <v>3807</v>
      </c>
      <c r="CS203" s="2336"/>
      <c r="CT203" s="2157"/>
      <c r="CU203" s="2408"/>
      <c r="CW203" s="10">
        <v>1</v>
      </c>
    </row>
    <row r="204" spans="1:101"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176" cm="1">
        <f t="array" ref="BP204">SUMPRODUCT(LEN(BQ204:BW204))</f>
        <v>0</v>
      </c>
      <c r="BQ204" s="177"/>
      <c r="BR204" s="178"/>
      <c r="BS204" s="178"/>
      <c r="BT204" s="178"/>
      <c r="BU204" s="178"/>
      <c r="BV204" s="178"/>
      <c r="BW204" s="179"/>
      <c r="BX204" s="3"/>
      <c r="CB204" s="2969"/>
      <c r="CD204" s="2946" t="str">
        <f t="shared" si="90"/>
        <v/>
      </c>
      <c r="CE204" s="2950" t="str">
        <f t="shared" si="91"/>
        <v/>
      </c>
      <c r="CF204" s="2951" t="str">
        <f>IF(LEN(TRIM(CK204))&gt;0,MAX(CF29:CF203)+1,"")</f>
        <v/>
      </c>
      <c r="CG204" s="2906" t="str">
        <f>IFERROR(INDEX(CK30:CK299,MATCH(ROW()-ROW(CK30)+1,CF30:CF299,0)),"")</f>
        <v/>
      </c>
      <c r="CH204" s="336"/>
      <c r="CJ204" s="2370" t="str">
        <f>(SUBSTITUTE(SUBSTITUTE(CB59,CHAR(13)&amp;CHAR(10)," "),CHAR(10)," "))</f>
        <v/>
      </c>
      <c r="CK204" s="2960" t="str">
        <f>IF(OR(CJ205="",CJ206=""),"",IF(LEN(CJ205)&lt;=CJ206,CJ205,IFERROR(LEFT(CJ205,FIND("♦",SUBSTITUTE(LEFT(CJ205,CJ206+1)," ","♦",LEN(LEFT(CJ205,CJ206+1))-LEN(SUBSTITUTE(LEFT(CJ205,CJ206+1)," ",""))))),LEFT(CJ205,IFERROR(FIND(" ",CJ205)-1,LEN(CJ205))))))</f>
        <v/>
      </c>
      <c r="CL204" s="2961" t="str">
        <f>IF(CK204="","",TRIM(RIGHT(CJ205,LEN(CJ205)-LEN(CK204))))</f>
        <v/>
      </c>
      <c r="CM204" s="2952" t="str">
        <f>CC59</f>
        <v xml:space="preserve"> ◄ ligne 59</v>
      </c>
      <c r="CN204" s="2969"/>
      <c r="CO204" s="2969"/>
      <c r="CP204" s="3"/>
      <c r="CQ204" s="4957"/>
      <c r="CR204" s="2345" t="s">
        <v>3808</v>
      </c>
      <c r="CS204" s="2336"/>
      <c r="CT204" s="25"/>
      <c r="CU204" s="162"/>
      <c r="CW204" s="10">
        <v>1</v>
      </c>
    </row>
    <row r="205" spans="1:101"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176" cm="1">
        <f t="array" ref="BP205">SUMPRODUCT(LEN(BQ205:BW205))</f>
        <v>0</v>
      </c>
      <c r="BQ205" s="177"/>
      <c r="BR205" s="178"/>
      <c r="BS205" s="178"/>
      <c r="BT205" s="178"/>
      <c r="BU205" s="178"/>
      <c r="BV205" s="178"/>
      <c r="BW205" s="179"/>
      <c r="BX205" s="3"/>
      <c r="CB205" s="2969"/>
      <c r="CD205" s="2946" t="str">
        <f t="shared" si="90"/>
        <v/>
      </c>
      <c r="CE205" s="2950" t="str">
        <f t="shared" si="91"/>
        <v/>
      </c>
      <c r="CF205" s="2951" t="str">
        <f>IF(LEN(TRIM(CK205))&gt;0,MAX(CF29:CF204)+1,"")</f>
        <v/>
      </c>
      <c r="CG205" s="2906" t="str">
        <f>IFERROR(INDEX(CK30:CK299,MATCH(ROW()-ROW(CK30)+1,CF30:CF299,0)),"")</f>
        <v/>
      </c>
      <c r="CH205" s="336"/>
      <c r="CJ205" s="2960" t="str">
        <f>TRIM(SUBSTITUTE(SUBSTITUTE(SUBSTITUTE(SUBSTITUTE(IF(OR(LEFT(CJ204,1)="-",LEFT(CJ204,1)="="),MID(CJ204,2,9999),CJ204),CHAR(160)," "),","," "),";"," "),"."," "))</f>
        <v/>
      </c>
      <c r="CK205" s="2961" t="str">
        <f>IF(OR(CL204="",CJ206=""),"",IF(LEN(CL204)&lt;=CJ206,CL204,IFERROR(LEFT(CL204,FIND("♦",SUBSTITUTE(LEFT(CL204,CJ206+1)," ","♦",LEN(LEFT(CL204,CJ206+1))-LEN(SUBSTITUTE(LEFT(CL204,CJ206+1)," ",""))))),LEFT(CL204,IFERROR(FIND(" ",CL204)-1,LEN(CL204))))))</f>
        <v/>
      </c>
      <c r="CL205" s="2961" t="str">
        <f>IF(CK205="","",TRIM(RIGHT(CL204,LEN(CL204)-LEN(CK205))))</f>
        <v/>
      </c>
      <c r="CM205" s="2975"/>
      <c r="CN205" s="2969"/>
      <c r="CO205" s="2969"/>
      <c r="CP205" s="3"/>
      <c r="CQ205" s="4957"/>
      <c r="CR205" s="2345" t="s">
        <v>3809</v>
      </c>
      <c r="CS205" s="2336"/>
      <c r="CT205" s="25"/>
      <c r="CU205" s="162"/>
      <c r="CW205" s="10">
        <v>1</v>
      </c>
    </row>
    <row r="206" spans="1:101"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176" cm="1">
        <f t="array" ref="BP206">SUMPRODUCT(LEN(BQ206:BW206))</f>
        <v>0</v>
      </c>
      <c r="BQ206" s="177"/>
      <c r="BR206" s="178"/>
      <c r="BS206" s="178"/>
      <c r="BT206" s="178"/>
      <c r="BU206" s="178"/>
      <c r="BV206" s="178"/>
      <c r="BW206" s="179"/>
      <c r="BX206" s="3"/>
      <c r="CB206" s="2969"/>
      <c r="CD206" s="2946" t="str">
        <f t="shared" si="90"/>
        <v/>
      </c>
      <c r="CE206" s="2950" t="str">
        <f t="shared" si="91"/>
        <v/>
      </c>
      <c r="CF206" s="2951" t="str">
        <f>IF(LEN(TRIM(CK206))&gt;0,MAX(CF29:CF205)+1,"")</f>
        <v/>
      </c>
      <c r="CG206" s="2906" t="str">
        <f>IFERROR(INDEX(CK30:CK299,MATCH(ROW()-ROW(CK30)+1,CF30:CF299,0)),"")</f>
        <v/>
      </c>
      <c r="CH206" s="336"/>
      <c r="CJ206" s="2909">
        <f>CG17</f>
        <v>100</v>
      </c>
      <c r="CK206" s="2961" t="str">
        <f>IF(OR(CL205="",CJ206=""),"",IF(LEN(CL205)&lt;=CJ206,CL205,IFERROR(LEFT(CL205,FIND("♦",SUBSTITUTE(LEFT(CL205,CJ206+1)," ","♦",LEN(LEFT(CL205,CJ206+1))-LEN(SUBSTITUTE(LEFT(CL205,CJ206+1)," ",""))))),LEFT(CL205,IFERROR(FIND(" ",CL205)-1,LEN(CL205))))))</f>
        <v/>
      </c>
      <c r="CL206" s="2961" t="str">
        <f t="shared" ref="CL206:CL209" si="100">IF(CK206="","",TRIM(RIGHT(CL205,LEN(CL205)-LEN(CK206))))</f>
        <v/>
      </c>
      <c r="CM206" s="2975"/>
      <c r="CN206" s="2969"/>
      <c r="CO206" s="2969"/>
      <c r="CP206" s="3"/>
      <c r="CQ206" s="4957"/>
      <c r="CR206" s="2345" t="s">
        <v>3810</v>
      </c>
      <c r="CS206" s="2336"/>
      <c r="CT206" s="25"/>
      <c r="CU206" s="162"/>
      <c r="CW206" s="10">
        <v>1</v>
      </c>
    </row>
    <row r="207" spans="1:101"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176" cm="1">
        <f t="array" ref="BP207">SUMPRODUCT(LEN(BQ207:BW207))</f>
        <v>0</v>
      </c>
      <c r="BQ207" s="177"/>
      <c r="BR207" s="178"/>
      <c r="BS207" s="178"/>
      <c r="BT207" s="178"/>
      <c r="BU207" s="178"/>
      <c r="BV207" s="178"/>
      <c r="BW207" s="179"/>
      <c r="BX207" s="3"/>
      <c r="CB207" s="2969"/>
      <c r="CD207" s="2946" t="str">
        <f t="shared" si="90"/>
        <v/>
      </c>
      <c r="CE207" s="2950" t="str">
        <f t="shared" si="91"/>
        <v/>
      </c>
      <c r="CF207" s="2951" t="str">
        <f>IF(LEN(TRIM(CK207))&gt;0,MAX(CF29:CF206)+1,"")</f>
        <v/>
      </c>
      <c r="CG207" s="2906" t="str">
        <f>IFERROR(INDEX(CK30:CK299,MATCH(ROW()-ROW(CK30)+1,CF30:CF299,0)),"")</f>
        <v/>
      </c>
      <c r="CH207" s="336"/>
      <c r="CJ207" s="2960"/>
      <c r="CK207" s="2961" t="str">
        <f>IF(OR(CL206="",CJ206=""),"",IF(LEN(CL206)&lt;=CJ206,CL206,IFERROR(LEFT(CL206,FIND("♦",SUBSTITUTE(LEFT(CL206,CJ206+1)," ","♦",LEN(LEFT(CL206,CJ206+1))-LEN(SUBSTITUTE(LEFT(CL206,CJ206+1)," ",""))))),LEFT(CL206,IFERROR(FIND(" ",CL206)-1,LEN(CL206))))))</f>
        <v/>
      </c>
      <c r="CL207" s="2961" t="str">
        <f t="shared" si="100"/>
        <v/>
      </c>
      <c r="CM207" s="2975"/>
      <c r="CN207" s="2969"/>
      <c r="CO207" s="2969"/>
      <c r="CP207" s="3"/>
      <c r="CQ207" s="4957"/>
      <c r="CR207" s="2345" t="s">
        <v>3811</v>
      </c>
      <c r="CS207" s="2336"/>
      <c r="CT207" s="25"/>
      <c r="CU207" s="162"/>
      <c r="CW207" s="10">
        <v>1</v>
      </c>
    </row>
    <row r="208" spans="1:101"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176" cm="1">
        <f t="array" ref="BP208">SUMPRODUCT(LEN(BQ208:BW208))</f>
        <v>0</v>
      </c>
      <c r="BQ208" s="177"/>
      <c r="BR208" s="178"/>
      <c r="BS208" s="178"/>
      <c r="BT208" s="178"/>
      <c r="BU208" s="178"/>
      <c r="BV208" s="178"/>
      <c r="BW208" s="179"/>
      <c r="BX208" s="3"/>
      <c r="CB208" s="2969"/>
      <c r="CD208" s="2946" t="str">
        <f t="shared" si="90"/>
        <v/>
      </c>
      <c r="CE208" s="2950" t="str">
        <f t="shared" si="91"/>
        <v/>
      </c>
      <c r="CF208" s="2951" t="str">
        <f>IF(LEN(TRIM(CK208))&gt;0,MAX(CF29:CF207)+1,"")</f>
        <v/>
      </c>
      <c r="CG208" s="2906" t="str">
        <f>IFERROR(INDEX(CK30:CK299,MATCH(ROW()-ROW(CK30)+1,CF30:CF299,0)),"")</f>
        <v/>
      </c>
      <c r="CH208" s="336"/>
      <c r="CJ208" s="2963"/>
      <c r="CK208" s="2961" t="str">
        <f>IF(OR(CL207="",CJ206=""),"",IF(LEN(CL207)&lt;=CJ206,CL207,IFERROR(LEFT(CL207,FIND("♦",SUBSTITUTE(LEFT(CL207,CJ206+1)," ","♦",LEN(LEFT(CL207,CJ206+1))-LEN(SUBSTITUTE(LEFT(CL207,CJ206+1)," ",""))))),LEFT(CL207,IFERROR(FIND(" ",CL207)-1,LEN(CL207))))))</f>
        <v/>
      </c>
      <c r="CL208" s="2961" t="str">
        <f t="shared" si="100"/>
        <v/>
      </c>
      <c r="CM208" s="2975"/>
      <c r="CN208" s="2969"/>
      <c r="CO208" s="2969"/>
      <c r="CP208" s="3"/>
      <c r="CQ208" s="4957"/>
      <c r="CR208" s="2345" t="s">
        <v>3812</v>
      </c>
      <c r="CS208" s="2336"/>
      <c r="CT208" s="25"/>
      <c r="CU208" s="162"/>
      <c r="CW208" s="10">
        <v>1</v>
      </c>
    </row>
    <row r="209" spans="1:101"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176" cm="1">
        <f t="array" ref="BP209">SUMPRODUCT(LEN(BQ209:BW209))</f>
        <v>0</v>
      </c>
      <c r="BQ209" s="177"/>
      <c r="BR209" s="178"/>
      <c r="BS209" s="178"/>
      <c r="BT209" s="178"/>
      <c r="BU209" s="178"/>
      <c r="BV209" s="178"/>
      <c r="BW209" s="179"/>
      <c r="BX209" s="3"/>
      <c r="CB209" s="2969"/>
      <c r="CD209" s="2946" t="str">
        <f t="shared" si="90"/>
        <v/>
      </c>
      <c r="CE209" s="2950" t="str">
        <f t="shared" si="91"/>
        <v/>
      </c>
      <c r="CF209" s="2951" t="str">
        <f>IF(LEN(TRIM(CK209))&gt;0,MAX(CF29:CF208)+1,"")</f>
        <v/>
      </c>
      <c r="CG209" s="2906" t="str">
        <f>IFERROR(INDEX(CK30:CK299,MATCH(ROW()-ROW(CK30)+1,CF30:CF299,0)),"")</f>
        <v/>
      </c>
      <c r="CH209" s="336"/>
      <c r="CJ209" s="2964"/>
      <c r="CK209" s="2961" t="str">
        <f>IF(OR(CL208="",CJ206=""),"",IF(LEN(CL208)&lt;=CJ206,CL208,IFERROR(LEFT(CL208,FIND("♦",SUBSTITUTE(LEFT(CL208,CJ206+1)," ","♦",LEN(LEFT(CL208,CJ206+1))-LEN(SUBSTITUTE(LEFT(CL208,CJ206+1)," ",""))))),LEFT(CL208,IFERROR(FIND(" ",CL208)-1,LEN(CL208))))))</f>
        <v/>
      </c>
      <c r="CL209" s="2961" t="str">
        <f t="shared" si="100"/>
        <v/>
      </c>
      <c r="CM209" s="2975"/>
      <c r="CN209" s="2969"/>
      <c r="CO209" s="2969"/>
      <c r="CP209" s="3"/>
      <c r="CQ209" s="2346" t="s">
        <v>3813</v>
      </c>
      <c r="CR209" s="2336"/>
      <c r="CS209" s="2336"/>
      <c r="CT209" s="25"/>
      <c r="CU209" s="162"/>
      <c r="CW209" s="10">
        <v>1</v>
      </c>
    </row>
    <row r="210" spans="1:101"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176" cm="1">
        <f t="array" ref="BP210">SUMPRODUCT(LEN(BQ210:BW210))</f>
        <v>0</v>
      </c>
      <c r="BQ210" s="177"/>
      <c r="BR210" s="178"/>
      <c r="BS210" s="178"/>
      <c r="BT210" s="178"/>
      <c r="BU210" s="178"/>
      <c r="BV210" s="178"/>
      <c r="BW210" s="179"/>
      <c r="BX210" s="3"/>
      <c r="CB210" s="2969"/>
      <c r="CD210" s="2946" t="str">
        <f t="shared" si="90"/>
        <v/>
      </c>
      <c r="CE210" s="2950" t="str">
        <f t="shared" si="91"/>
        <v/>
      </c>
      <c r="CF210" s="2951" t="str">
        <f>IF(LEN(TRIM(CK210))&gt;0,MAX(CF29:CF209)+1,"")</f>
        <v/>
      </c>
      <c r="CG210" s="2906" t="str">
        <f>IFERROR(INDEX(CK30:CK299,MATCH(ROW()-ROW(CK30)+1,CF30:CF299,0)),"")</f>
        <v/>
      </c>
      <c r="CH210" s="336"/>
      <c r="CJ210" s="2370" t="str">
        <f>(SUBSTITUTE(SUBSTITUTE(CB60,CHAR(13)&amp;CHAR(10)," "),CHAR(10)," "))</f>
        <v/>
      </c>
      <c r="CK210" s="2907" t="str">
        <f>IF(OR(CJ211="",CJ212=""),"",IF(LEN(CJ211)&lt;=CJ212,CJ211,IFERROR(LEFT(CJ211,FIND("♦",SUBSTITUTE(LEFT(CJ211,CJ212+1)," ","♦",LEN(LEFT(CJ211,CJ212+1))-LEN(SUBSTITUTE(LEFT(CJ211,CJ212+1)," ",""))))),LEFT(CJ211,IFERROR(FIND(" ",CJ211)-1,LEN(CJ211))))))</f>
        <v/>
      </c>
      <c r="CL210" s="2908" t="str">
        <f>IF(CK210="","",TRIM(RIGHT(CJ211,LEN(CJ211)-LEN(CK210))))</f>
        <v/>
      </c>
      <c r="CM210" s="2952" t="str">
        <f>CC60</f>
        <v xml:space="preserve"> ◄ ligne 60</v>
      </c>
      <c r="CN210" s="2969"/>
      <c r="CO210" s="2969"/>
      <c r="CP210" s="3"/>
      <c r="CQ210" s="2347" t="s">
        <v>3814</v>
      </c>
      <c r="CR210" s="2336"/>
      <c r="CS210" s="2336"/>
      <c r="CT210" s="25"/>
      <c r="CU210" s="162"/>
      <c r="CW210" s="10">
        <v>1</v>
      </c>
    </row>
    <row r="211" spans="1:101" ht="21" customHeight="1">
      <c r="BP211" s="176" cm="1">
        <f t="array" ref="BP211">SUMPRODUCT(LEN(BQ211:BW211))</f>
        <v>0</v>
      </c>
      <c r="BQ211" s="177"/>
      <c r="BR211" s="178"/>
      <c r="BS211" s="178"/>
      <c r="BT211" s="178"/>
      <c r="BU211" s="178"/>
      <c r="BV211" s="178"/>
      <c r="BW211" s="179"/>
      <c r="BX211" s="3"/>
      <c r="CB211" s="2969"/>
      <c r="CD211" s="2946" t="str">
        <f t="shared" si="90"/>
        <v/>
      </c>
      <c r="CE211" s="2950" t="str">
        <f t="shared" si="91"/>
        <v/>
      </c>
      <c r="CF211" s="2951" t="str">
        <f>IF(LEN(TRIM(CK211))&gt;0,MAX(CF29:CF210)+1,"")</f>
        <v/>
      </c>
      <c r="CG211" s="2906" t="str">
        <f>IFERROR(INDEX(CK30:CK299,MATCH(ROW()-ROW(CK30)+1,CF30:CF299,0)),"")</f>
        <v/>
      </c>
      <c r="CH211" s="336"/>
      <c r="CJ211" s="2907" t="str">
        <f>TRIM(SUBSTITUTE(SUBSTITUTE(SUBSTITUTE(SUBSTITUTE(IF(OR(LEFT(CJ210,1)="-",LEFT(CJ210,1)="="),MID(CJ210,2,9999),CJ210),CHAR(160)," "),","," "),";"," "),"."," "))</f>
        <v/>
      </c>
      <c r="CK211" s="2908" t="str">
        <f>IF(OR(CL210="",CJ212=""),"",IF(LEN(CL210)&lt;=CJ212,CL210,IFERROR(LEFT(CL210,FIND("♦",SUBSTITUTE(LEFT(CL210,CJ212+1)," ","♦",LEN(LEFT(CL210,CJ212+1))-LEN(SUBSTITUTE(LEFT(CL210,CJ212+1)," ",""))))),LEFT(CL210,IFERROR(FIND(" ",CL210)-1,LEN(CL210))))))</f>
        <v/>
      </c>
      <c r="CL211" s="2908" t="str">
        <f>IF(CK211="","",TRIM(RIGHT(CL210,LEN(CL210)-LEN(CK211))))</f>
        <v/>
      </c>
      <c r="CM211" s="2974"/>
      <c r="CN211" s="2969"/>
      <c r="CO211" s="2969"/>
      <c r="CP211" s="3"/>
      <c r="CQ211" s="2350"/>
      <c r="CR211" s="2336"/>
      <c r="CS211" s="2336"/>
      <c r="CT211" s="25"/>
      <c r="CU211" s="162"/>
      <c r="CW211" s="10">
        <v>1</v>
      </c>
    </row>
    <row r="212" spans="1:101" ht="21" customHeight="1">
      <c r="BM212"/>
      <c r="BN212"/>
      <c r="BO212"/>
      <c r="BP212" s="176" cm="1">
        <f t="array" ref="BP212">SUMPRODUCT(LEN(BQ212:BW212))</f>
        <v>0</v>
      </c>
      <c r="BQ212" s="177"/>
      <c r="BR212" s="178"/>
      <c r="BS212" s="178"/>
      <c r="BT212" s="178"/>
      <c r="BU212" s="178"/>
      <c r="BV212" s="178"/>
      <c r="BW212" s="179"/>
      <c r="BX212" s="3"/>
      <c r="CB212" s="2969"/>
      <c r="CD212" s="2946" t="str">
        <f t="shared" si="90"/>
        <v/>
      </c>
      <c r="CE212" s="2950" t="str">
        <f t="shared" si="91"/>
        <v/>
      </c>
      <c r="CF212" s="2951" t="str">
        <f>IF(LEN(TRIM(CK212))&gt;0,MAX(CF29:CF211)+1,"")</f>
        <v/>
      </c>
      <c r="CG212" s="2906" t="str">
        <f>IFERROR(INDEX(CK30:CK299,MATCH(ROW()-ROW(CK30)+1,CF30:CF299,0)),"")</f>
        <v/>
      </c>
      <c r="CH212" s="336"/>
      <c r="CJ212" s="2909">
        <f>CG17</f>
        <v>100</v>
      </c>
      <c r="CK212" s="2908" t="str">
        <f>IF(OR(CL211="",CJ212=""),"",IF(LEN(CL211)&lt;=CJ212,CL211,IFERROR(LEFT(CL211,FIND("♦",SUBSTITUTE(LEFT(CL211,CJ212+1)," ","♦",LEN(LEFT(CL211,CJ212+1))-LEN(SUBSTITUTE(LEFT(CL211,CJ212+1)," ",""))))),LEFT(CL211,IFERROR(FIND(" ",CL211)-1,LEN(CL211))))))</f>
        <v/>
      </c>
      <c r="CL212" s="2908" t="str">
        <f t="shared" ref="CL212:CL215" si="101">IF(CK212="","",TRIM(RIGHT(CL211,LEN(CL211)-LEN(CK212))))</f>
        <v/>
      </c>
      <c r="CM212" s="2974"/>
      <c r="CN212" s="2969"/>
      <c r="CO212" s="2969"/>
      <c r="CP212" s="3"/>
      <c r="CQ212" s="2350"/>
      <c r="CR212" s="97" t="s">
        <v>326</v>
      </c>
      <c r="CS212" s="97"/>
      <c r="CT212" s="97"/>
      <c r="CU212" s="314"/>
      <c r="CW212" s="10">
        <v>1</v>
      </c>
    </row>
    <row r="213" spans="1:101" ht="21" customHeight="1" thickBot="1">
      <c r="BP213" s="176" cm="1">
        <f t="array" ref="BP213">SUMPRODUCT(LEN(BQ213:BW213))</f>
        <v>0</v>
      </c>
      <c r="BQ213" s="177"/>
      <c r="BR213" s="178"/>
      <c r="BS213" s="178"/>
      <c r="BT213" s="178"/>
      <c r="BU213" s="178"/>
      <c r="BV213" s="178"/>
      <c r="BW213" s="179"/>
      <c r="BX213" s="3"/>
      <c r="CB213" s="2969"/>
      <c r="CD213" s="2946" t="str">
        <f t="shared" si="90"/>
        <v/>
      </c>
      <c r="CE213" s="2950" t="str">
        <f t="shared" si="91"/>
        <v/>
      </c>
      <c r="CF213" s="2951" t="str">
        <f>IF(LEN(TRIM(CK213))&gt;0,MAX(CF29:CF212)+1,"")</f>
        <v/>
      </c>
      <c r="CG213" s="2906" t="str">
        <f>IFERROR(INDEX(CK30:CK299,MATCH(ROW()-ROW(CK30)+1,CF30:CF299,0)),"")</f>
        <v/>
      </c>
      <c r="CH213" s="336"/>
      <c r="CJ213" s="2907"/>
      <c r="CK213" s="2908" t="str">
        <f>IF(OR(CL212="",CJ212=""),"",IF(LEN(CL212)&lt;=CJ212,CL212,IFERROR(LEFT(CL212,FIND("♦",SUBSTITUTE(LEFT(CL212,CJ212+1)," ","♦",LEN(LEFT(CL212,CJ212+1))-LEN(SUBSTITUTE(LEFT(CL212,CJ212+1)," ",""))))),LEFT(CL212,IFERROR(FIND(" ",CL212)-1,LEN(CL212))))))</f>
        <v/>
      </c>
      <c r="CL213" s="2908" t="str">
        <f t="shared" si="101"/>
        <v/>
      </c>
      <c r="CM213" s="2974"/>
      <c r="CN213" s="2969"/>
      <c r="CO213" s="2969"/>
      <c r="CP213" s="3"/>
      <c r="CQ213" s="2350"/>
      <c r="CR213" s="2417">
        <v>12</v>
      </c>
      <c r="CS213" s="97" t="s">
        <v>349</v>
      </c>
      <c r="CT213" s="97"/>
      <c r="CU213" s="162"/>
      <c r="CW213" s="10">
        <v>1</v>
      </c>
    </row>
    <row r="214" spans="1:101" ht="21" customHeight="1">
      <c r="BP214" s="176" cm="1">
        <f t="array" ref="BP214">SUMPRODUCT(LEN(BQ214:BW214))</f>
        <v>0</v>
      </c>
      <c r="BQ214" s="177"/>
      <c r="BR214" s="178"/>
      <c r="BS214" s="178"/>
      <c r="BT214" s="178"/>
      <c r="BU214" s="178"/>
      <c r="BV214" s="178"/>
      <c r="BW214" s="179"/>
      <c r="BX214" s="3"/>
      <c r="CB214" s="2969"/>
      <c r="CD214" s="2946" t="str">
        <f t="shared" si="90"/>
        <v/>
      </c>
      <c r="CE214" s="2950" t="str">
        <f t="shared" si="91"/>
        <v/>
      </c>
      <c r="CF214" s="2951" t="str">
        <f>IF(LEN(TRIM(CK214))&gt;0,MAX(CF29:CF213)+1,"")</f>
        <v/>
      </c>
      <c r="CG214" s="2906" t="str">
        <f>IFERROR(INDEX(CK30:CK299,MATCH(ROW()-ROW(CK30)+1,CF30:CF299,0)),"")</f>
        <v/>
      </c>
      <c r="CH214" s="336"/>
      <c r="CJ214" s="2958"/>
      <c r="CK214" s="2908" t="str">
        <f>IF(OR(CL213="",CJ212=""),"",IF(LEN(CL213)&lt;=CJ212,CL213,IFERROR(LEFT(CL213,FIND("♦",SUBSTITUTE(LEFT(CL213,CJ212+1)," ","♦",LEN(LEFT(CL213,CJ212+1))-LEN(SUBSTITUTE(LEFT(CL213,CJ212+1)," ",""))))),LEFT(CL213,IFERROR(FIND(" ",CL213)-1,LEN(CL213))))))</f>
        <v/>
      </c>
      <c r="CL214" s="2908" t="str">
        <f t="shared" si="101"/>
        <v/>
      </c>
      <c r="CM214" s="2974"/>
      <c r="CN214" s="2969"/>
      <c r="CO214" s="2969"/>
      <c r="CP214" s="3"/>
      <c r="CQ214" s="2350"/>
      <c r="CR214" s="13">
        <f ca="1">CELL("largeur",CR214)</f>
        <v>18</v>
      </c>
      <c r="CS214" s="97" t="s">
        <v>361</v>
      </c>
      <c r="CT214" s="97"/>
      <c r="CU214" s="162"/>
      <c r="CW214" s="10">
        <v>1</v>
      </c>
    </row>
    <row r="215" spans="1:101" ht="21" customHeight="1">
      <c r="BP215" s="176" cm="1">
        <f t="array" ref="BP215">SUMPRODUCT(LEN(BQ215:BW215))</f>
        <v>0</v>
      </c>
      <c r="BQ215" s="177"/>
      <c r="BR215" s="178"/>
      <c r="BS215" s="178"/>
      <c r="BT215" s="178"/>
      <c r="BU215" s="178"/>
      <c r="BV215" s="178"/>
      <c r="BW215" s="179"/>
      <c r="BX215" s="3"/>
      <c r="CB215" s="2969"/>
      <c r="CD215" s="2946" t="str">
        <f t="shared" si="90"/>
        <v/>
      </c>
      <c r="CE215" s="2950" t="str">
        <f t="shared" si="91"/>
        <v/>
      </c>
      <c r="CF215" s="2951" t="str">
        <f>IF(LEN(TRIM(CK215))&gt;0,MAX(CF29:CF214)+1,"")</f>
        <v/>
      </c>
      <c r="CG215" s="2906" t="str">
        <f>IFERROR(INDEX(CK30:CK299,MATCH(ROW()-ROW(CK30)+1,CF30:CF299,0)),"")</f>
        <v/>
      </c>
      <c r="CH215" s="336"/>
      <c r="CJ215" s="2959"/>
      <c r="CK215" s="2908" t="str">
        <f>IF(OR(CL214="",CJ212=""),"",IF(LEN(CL214)&lt;=CJ212,CL214,IFERROR(LEFT(CL214,FIND("♦",SUBSTITUTE(LEFT(CL214,CJ212+1)," ","♦",LEN(LEFT(CL214,CJ212+1))-LEN(SUBSTITUTE(LEFT(CL214,CJ212+1)," ",""))))),LEFT(CL214,IFERROR(FIND(" ",CL214)-1,LEN(CL214))))))</f>
        <v/>
      </c>
      <c r="CL215" s="2908" t="str">
        <f t="shared" si="101"/>
        <v/>
      </c>
      <c r="CM215" s="2974"/>
      <c r="CN215" s="2969"/>
      <c r="CO215" s="2969"/>
      <c r="CP215" s="3"/>
      <c r="CQ215" s="2350"/>
      <c r="CR215" s="97" t="s">
        <v>372</v>
      </c>
      <c r="CS215" s="97"/>
      <c r="CT215" s="97"/>
      <c r="CU215" s="162"/>
      <c r="CW215" s="10">
        <v>1</v>
      </c>
    </row>
    <row r="216" spans="1:101" ht="21" customHeight="1">
      <c r="BP216" s="176" cm="1">
        <f t="array" ref="BP216">SUMPRODUCT(LEN(BQ216:BW216))</f>
        <v>0</v>
      </c>
      <c r="BQ216" s="177"/>
      <c r="BR216" s="178"/>
      <c r="BS216" s="178"/>
      <c r="BT216" s="178"/>
      <c r="BU216" s="178"/>
      <c r="BV216" s="178"/>
      <c r="BW216" s="179"/>
      <c r="BX216" s="3"/>
      <c r="CB216" s="2969"/>
      <c r="CD216" s="2946" t="str">
        <f t="shared" si="90"/>
        <v/>
      </c>
      <c r="CE216" s="2950" t="str">
        <f t="shared" si="91"/>
        <v/>
      </c>
      <c r="CF216" s="2951" t="str">
        <f>IF(LEN(TRIM(CK216))&gt;0,MAX(CF29:CF215)+1,"")</f>
        <v/>
      </c>
      <c r="CG216" s="2906" t="str">
        <f>IFERROR(INDEX(CK30:CK299,MATCH(ROW()-ROW(CK30)+1,CF30:CF299,0)),"")</f>
        <v/>
      </c>
      <c r="CH216" s="336"/>
      <c r="CJ216" s="2370" t="str">
        <f>(SUBSTITUTE(SUBSTITUTE(CB61,CHAR(13)&amp;CHAR(10)," "),CHAR(10)," "))</f>
        <v/>
      </c>
      <c r="CK216" s="2960" t="str">
        <f>IF(OR(CJ217="",CJ218=""),"",IF(LEN(CJ217)&lt;=CJ218,CJ217,IFERROR(LEFT(CJ217,FIND("♦",SUBSTITUTE(LEFT(CJ217,CJ218+1)," ","♦",LEN(LEFT(CJ217,CJ218+1))-LEN(SUBSTITUTE(LEFT(CJ217,CJ218+1)," ",""))))),LEFT(CJ217,IFERROR(FIND(" ",CJ217)-1,LEN(CJ217))))))</f>
        <v/>
      </c>
      <c r="CL216" s="2961" t="str">
        <f>IF(CK216="","",TRIM(RIGHT(CJ217,LEN(CJ217)-LEN(CK216))))</f>
        <v/>
      </c>
      <c r="CM216" s="2952" t="str">
        <f>CC61</f>
        <v xml:space="preserve"> ◄ ligne 61</v>
      </c>
      <c r="CN216" s="2969"/>
      <c r="CO216" s="2969"/>
      <c r="CP216" s="3"/>
      <c r="CQ216" s="2350"/>
      <c r="CR216" s="97" t="s">
        <v>397</v>
      </c>
      <c r="CS216" s="97"/>
      <c r="CT216" s="97"/>
      <c r="CU216" s="162"/>
      <c r="CW216" s="10">
        <v>1</v>
      </c>
    </row>
    <row r="217" spans="1:101" ht="21" customHeight="1">
      <c r="BP217" s="176" cm="1">
        <f t="array" ref="BP217">SUMPRODUCT(LEN(BQ217:BW217))</f>
        <v>0</v>
      </c>
      <c r="BQ217" s="177"/>
      <c r="BR217" s="178"/>
      <c r="BS217" s="178"/>
      <c r="BT217" s="178"/>
      <c r="BU217" s="178"/>
      <c r="BV217" s="178"/>
      <c r="BW217" s="179"/>
      <c r="BX217" s="3"/>
      <c r="CB217" s="2969"/>
      <c r="CD217" s="2946" t="str">
        <f t="shared" si="90"/>
        <v/>
      </c>
      <c r="CE217" s="2950" t="str">
        <f t="shared" si="91"/>
        <v/>
      </c>
      <c r="CF217" s="2951" t="str">
        <f>IF(LEN(TRIM(CK217))&gt;0,MAX(CF29:CF216)+1,"")</f>
        <v/>
      </c>
      <c r="CG217" s="2906" t="str">
        <f>IFERROR(INDEX(CK30:CK299,MATCH(ROW()-ROW(CK30)+1,CF30:CF299,0)),"")</f>
        <v/>
      </c>
      <c r="CH217" s="336"/>
      <c r="CJ217" s="2960" t="str">
        <f>TRIM(SUBSTITUTE(SUBSTITUTE(SUBSTITUTE(SUBSTITUTE(IF(OR(LEFT(CJ216,1)="-",LEFT(CJ216,1)="="),MID(CJ216,2,9999),CJ216),CHAR(160)," "),","," "),";"," "),"."," "))</f>
        <v/>
      </c>
      <c r="CK217" s="2961" t="str">
        <f>IF(OR(CL216="",CJ218=""),"",IF(LEN(CL216)&lt;=CJ218,CL216,IFERROR(LEFT(CL216,FIND("♦",SUBSTITUTE(LEFT(CL216,CJ218+1)," ","♦",LEN(LEFT(CL216,CJ218+1))-LEN(SUBSTITUTE(LEFT(CL216,CJ218+1)," ",""))))),LEFT(CL216,IFERROR(FIND(" ",CL216)-1,LEN(CL216))))))</f>
        <v/>
      </c>
      <c r="CL217" s="2961" t="str">
        <f>IF(CK217="","",TRIM(RIGHT(CL216,LEN(CL216)-LEN(CK217))))</f>
        <v/>
      </c>
      <c r="CM217" s="2975"/>
      <c r="CN217" s="2969"/>
      <c r="CO217" s="2969"/>
      <c r="CP217" s="3"/>
      <c r="CQ217" s="2350"/>
      <c r="CR217" s="97" t="s">
        <v>408</v>
      </c>
      <c r="CS217" s="265"/>
      <c r="CT217" s="265"/>
      <c r="CU217" s="162"/>
      <c r="CW217" s="10">
        <v>1</v>
      </c>
    </row>
    <row r="218" spans="1:101" ht="21" customHeight="1">
      <c r="BP218" s="176" cm="1">
        <f t="array" ref="BP218">SUMPRODUCT(LEN(BQ218:BW218))</f>
        <v>0</v>
      </c>
      <c r="BQ218" s="177"/>
      <c r="BR218" s="178"/>
      <c r="BS218" s="178"/>
      <c r="BT218" s="178"/>
      <c r="BU218" s="178"/>
      <c r="BV218" s="178"/>
      <c r="BW218" s="179"/>
      <c r="BX218" s="3"/>
      <c r="CB218" s="2969"/>
      <c r="CD218" s="2946" t="str">
        <f t="shared" si="90"/>
        <v/>
      </c>
      <c r="CE218" s="2950" t="str">
        <f t="shared" si="91"/>
        <v/>
      </c>
      <c r="CF218" s="2951" t="str">
        <f>IF(LEN(TRIM(CK218))&gt;0,MAX(CF29:CF217)+1,"")</f>
        <v/>
      </c>
      <c r="CG218" s="2906" t="str">
        <f>IFERROR(INDEX(CK30:CK299,MATCH(ROW()-ROW(CK30)+1,CF30:CF299,0)),"")</f>
        <v/>
      </c>
      <c r="CH218" s="336"/>
      <c r="CJ218" s="2909">
        <f>CG17</f>
        <v>100</v>
      </c>
      <c r="CK218" s="2961" t="str">
        <f>IF(OR(CL217="",CJ218=""),"",IF(LEN(CL217)&lt;=CJ218,CL217,IFERROR(LEFT(CL217,FIND("♦",SUBSTITUTE(LEFT(CL217,CJ218+1)," ","♦",LEN(LEFT(CL217,CJ218+1))-LEN(SUBSTITUTE(LEFT(CL217,CJ218+1)," ",""))))),LEFT(CL217,IFERROR(FIND(" ",CL217)-1,LEN(CL217))))))</f>
        <v/>
      </c>
      <c r="CL218" s="2961" t="str">
        <f t="shared" ref="CL218:CL221" si="102">IF(CK218="","",TRIM(RIGHT(CL217,LEN(CL217)-LEN(CK218))))</f>
        <v/>
      </c>
      <c r="CM218" s="2975"/>
      <c r="CN218" s="2969"/>
      <c r="CO218" s="2969"/>
      <c r="CP218" s="3"/>
      <c r="CQ218" s="2350"/>
      <c r="CR218" s="265"/>
      <c r="CS218" s="265"/>
      <c r="CT218" s="265"/>
      <c r="CU218" s="162"/>
      <c r="CW218" s="10">
        <v>1</v>
      </c>
    </row>
    <row r="219" spans="1:101" ht="21" customHeight="1">
      <c r="BP219" s="176" cm="1">
        <f t="array" ref="BP219">SUMPRODUCT(LEN(BQ219:BW219))</f>
        <v>0</v>
      </c>
      <c r="BQ219" s="177"/>
      <c r="BR219" s="178"/>
      <c r="BS219" s="178"/>
      <c r="BT219" s="178"/>
      <c r="BU219" s="178"/>
      <c r="BV219" s="178"/>
      <c r="BW219" s="179"/>
      <c r="BX219" s="3"/>
      <c r="CB219" s="2969"/>
      <c r="CD219" s="2946" t="str">
        <f t="shared" si="90"/>
        <v/>
      </c>
      <c r="CE219" s="2950" t="str">
        <f t="shared" si="91"/>
        <v/>
      </c>
      <c r="CF219" s="2951" t="str">
        <f>IF(LEN(TRIM(CK219))&gt;0,MAX(CF29:CF218)+1,"")</f>
        <v/>
      </c>
      <c r="CG219" s="2906" t="str">
        <f>IFERROR(INDEX(CK30:CK299,MATCH(ROW()-ROW(CK30)+1,CF30:CF299,0)),"")</f>
        <v/>
      </c>
      <c r="CH219" s="336"/>
      <c r="CJ219" s="2960"/>
      <c r="CK219" s="2961" t="str">
        <f>IF(OR(CL218="",CJ218=""),"",IF(LEN(CL218)&lt;=CJ218,CL218,IFERROR(LEFT(CL218,FIND("♦",SUBSTITUTE(LEFT(CL218,CJ218+1)," ","♦",LEN(LEFT(CL218,CJ218+1))-LEN(SUBSTITUTE(LEFT(CL218,CJ218+1)," ",""))))),LEFT(CL218,IFERROR(FIND(" ",CL218)-1,LEN(CL218))))))</f>
        <v/>
      </c>
      <c r="CL219" s="2961" t="str">
        <f t="shared" si="102"/>
        <v/>
      </c>
      <c r="CM219" s="2975"/>
      <c r="CN219" s="2969"/>
      <c r="CO219" s="2969"/>
      <c r="CP219" s="3"/>
      <c r="CQ219" s="232"/>
      <c r="CR219" s="2416" t="s">
        <v>25</v>
      </c>
      <c r="CS219" s="272" t="s">
        <v>453</v>
      </c>
      <c r="CT219" s="265"/>
      <c r="CU219" s="162"/>
      <c r="CW219" s="10">
        <v>1</v>
      </c>
    </row>
    <row r="220" spans="1:101" ht="21" customHeight="1">
      <c r="BP220" s="176" cm="1">
        <f t="array" ref="BP220">SUMPRODUCT(LEN(BQ220:BW220))</f>
        <v>0</v>
      </c>
      <c r="BQ220" s="177"/>
      <c r="BR220" s="178"/>
      <c r="BS220" s="178"/>
      <c r="BT220" s="178"/>
      <c r="BU220" s="178"/>
      <c r="BV220" s="178"/>
      <c r="BW220" s="179"/>
      <c r="BX220" s="3"/>
      <c r="CB220" s="2969"/>
      <c r="CD220" s="2946" t="str">
        <f t="shared" si="90"/>
        <v/>
      </c>
      <c r="CE220" s="2950" t="str">
        <f t="shared" si="91"/>
        <v/>
      </c>
      <c r="CF220" s="2951" t="str">
        <f>IF(LEN(TRIM(CK220))&gt;0,MAX(CF29:CF219)+1,"")</f>
        <v/>
      </c>
      <c r="CG220" s="2906" t="str">
        <f>IFERROR(INDEX(CK30:CK299,MATCH(ROW()-ROW(CK30)+1,CF30:CF299,0)),"")</f>
        <v/>
      </c>
      <c r="CH220" s="336"/>
      <c r="CJ220" s="2963"/>
      <c r="CK220" s="2961" t="str">
        <f>IF(OR(CL219="",CJ218=""),"",IF(LEN(CL219)&lt;=CJ218,CL219,IFERROR(LEFT(CL219,FIND("♦",SUBSTITUTE(LEFT(CL219,CJ218+1)," ","♦",LEN(LEFT(CL219,CJ218+1))-LEN(SUBSTITUTE(LEFT(CL219,CJ218+1)," ",""))))),LEFT(CL219,IFERROR(FIND(" ",CL219)-1,LEN(CL219))))))</f>
        <v/>
      </c>
      <c r="CL220" s="2961" t="str">
        <f t="shared" si="102"/>
        <v/>
      </c>
      <c r="CM220" s="2975"/>
      <c r="CN220" s="2969"/>
      <c r="CO220" s="2969"/>
      <c r="CP220" s="3"/>
      <c r="CQ220" s="232"/>
      <c r="CR220" s="276" t="s">
        <v>480</v>
      </c>
      <c r="CS220" s="25"/>
      <c r="CT220" s="265"/>
      <c r="CU220" s="162"/>
      <c r="CW220" s="10">
        <v>1</v>
      </c>
    </row>
    <row r="221" spans="1:101" ht="21" customHeight="1">
      <c r="BP221" s="176" cm="1">
        <f t="array" ref="BP221">SUMPRODUCT(LEN(BQ221:BW221))</f>
        <v>0</v>
      </c>
      <c r="BQ221" s="177"/>
      <c r="BR221" s="178"/>
      <c r="BS221" s="178"/>
      <c r="BT221" s="178"/>
      <c r="BU221" s="178"/>
      <c r="BV221" s="178"/>
      <c r="BW221" s="179"/>
      <c r="BX221" s="3"/>
      <c r="CB221" s="2969"/>
      <c r="CD221" s="2946" t="str">
        <f t="shared" si="90"/>
        <v/>
      </c>
      <c r="CE221" s="2950" t="str">
        <f t="shared" si="91"/>
        <v/>
      </c>
      <c r="CF221" s="2951" t="str">
        <f>IF(LEN(TRIM(CK221))&gt;0,MAX(CF29:CF220)+1,"")</f>
        <v/>
      </c>
      <c r="CG221" s="2906" t="str">
        <f>IFERROR(INDEX(CK30:CK299,MATCH(ROW()-ROW(CK30)+1,CF30:CF299,0)),"")</f>
        <v/>
      </c>
      <c r="CH221" s="336"/>
      <c r="CJ221" s="2964"/>
      <c r="CK221" s="2961" t="str">
        <f>IF(OR(CL220="",CJ218=""),"",IF(LEN(CL220)&lt;=CJ218,CL220,IFERROR(LEFT(CL220,FIND("♦",SUBSTITUTE(LEFT(CL220,CJ218+1)," ","♦",LEN(LEFT(CL220,CJ218+1))-LEN(SUBSTITUTE(LEFT(CL220,CJ218+1)," ",""))))),LEFT(CL220,IFERROR(FIND(" ",CL220)-1,LEN(CL220))))))</f>
        <v/>
      </c>
      <c r="CL221" s="2961" t="str">
        <f t="shared" si="102"/>
        <v/>
      </c>
      <c r="CM221" s="2975"/>
      <c r="CN221" s="2969"/>
      <c r="CO221" s="2969"/>
      <c r="CP221" s="3"/>
      <c r="CQ221" s="232"/>
      <c r="CR221" s="280" t="s">
        <v>37</v>
      </c>
      <c r="CS221" s="25"/>
      <c r="CT221" s="265"/>
      <c r="CU221" s="162"/>
      <c r="CW221" s="10">
        <v>1</v>
      </c>
    </row>
    <row r="222" spans="1:101" ht="21" customHeight="1">
      <c r="BP222" s="176" cm="1">
        <f t="array" ref="BP222">SUMPRODUCT(LEN(BQ222:BW222))</f>
        <v>0</v>
      </c>
      <c r="BQ222" s="177"/>
      <c r="BR222" s="178"/>
      <c r="BS222" s="178"/>
      <c r="BT222" s="178"/>
      <c r="BU222" s="178"/>
      <c r="BV222" s="178"/>
      <c r="BW222" s="179"/>
      <c r="BX222" s="3"/>
      <c r="CB222" s="2969"/>
      <c r="CD222" s="2946" t="str">
        <f t="shared" si="90"/>
        <v/>
      </c>
      <c r="CE222" s="2950" t="str">
        <f t="shared" si="91"/>
        <v/>
      </c>
      <c r="CF222" s="2951" t="str">
        <f>IF(LEN(TRIM(CK222))&gt;0,MAX(CF29:CF221)+1,"")</f>
        <v/>
      </c>
      <c r="CG222" s="2906" t="str">
        <f>IFERROR(INDEX(CK30:CK299,MATCH(ROW()-ROW(CK30)+1,CF30:CF299,0)),"")</f>
        <v/>
      </c>
      <c r="CH222" s="336"/>
      <c r="CJ222" s="2370" t="str">
        <f>(SUBSTITUTE(SUBSTITUTE(CB62,CHAR(13)&amp;CHAR(10)," "),CHAR(10)," "))</f>
        <v/>
      </c>
      <c r="CK222" s="2907" t="str">
        <f>IF(OR(CJ223="",CJ224=""),"",IF(LEN(CJ223)&lt;=CJ224,CJ223,IFERROR(LEFT(CJ223,FIND("♦",SUBSTITUTE(LEFT(CJ223,CJ224+1)," ","♦",LEN(LEFT(CJ223,CJ224+1))-LEN(SUBSTITUTE(LEFT(CJ223,CJ224+1)," ",""))))),LEFT(CJ223,IFERROR(FIND(" ",CJ223)-1,LEN(CJ223))))))</f>
        <v/>
      </c>
      <c r="CL222" s="2908" t="str">
        <f>IF(CK222="","",TRIM(RIGHT(CJ223,LEN(CJ223)-LEN(CK222))))</f>
        <v/>
      </c>
      <c r="CM222" s="2952" t="str">
        <f>CC62</f>
        <v xml:space="preserve"> ◄ ligne 62</v>
      </c>
      <c r="CN222" s="2969"/>
      <c r="CO222" s="2969"/>
      <c r="CP222" s="3"/>
      <c r="CQ222" s="232"/>
      <c r="CR222" s="287"/>
      <c r="CS222" s="265"/>
      <c r="CT222" s="265"/>
      <c r="CU222" s="162"/>
      <c r="CW222" s="10">
        <v>1</v>
      </c>
    </row>
    <row r="223" spans="1:101" ht="21" customHeight="1">
      <c r="BP223" s="176" cm="1">
        <f t="array" ref="BP223">SUMPRODUCT(LEN(BQ223:BW223))</f>
        <v>0</v>
      </c>
      <c r="BQ223" s="177"/>
      <c r="BR223" s="178"/>
      <c r="BS223" s="178"/>
      <c r="BT223" s="178"/>
      <c r="BU223" s="178"/>
      <c r="BV223" s="178"/>
      <c r="BW223" s="179"/>
      <c r="BX223" s="3"/>
      <c r="CB223" s="2969"/>
      <c r="CD223" s="2946" t="str">
        <f t="shared" si="90"/>
        <v/>
      </c>
      <c r="CE223" s="2950" t="str">
        <f t="shared" si="91"/>
        <v/>
      </c>
      <c r="CF223" s="2951" t="str">
        <f>IF(LEN(TRIM(CK223))&gt;0,MAX(CF29:CF222)+1,"")</f>
        <v/>
      </c>
      <c r="CG223" s="2906" t="str">
        <f>IFERROR(INDEX(CK30:CK299,MATCH(ROW()-ROW(CK30)+1,CF30:CF299,0)),"")</f>
        <v/>
      </c>
      <c r="CH223" s="336"/>
      <c r="CJ223" s="2907" t="str">
        <f>TRIM(SUBSTITUTE(SUBSTITUTE(SUBSTITUTE(SUBSTITUTE(IF(OR(LEFT(CJ222,1)="-",LEFT(CJ222,1)="="),MID(CJ222,2,9999),CJ222),CHAR(160)," "),","," "),";"," "),"."," "))</f>
        <v/>
      </c>
      <c r="CK223" s="2908" t="str">
        <f>IF(OR(CL222="",CJ224=""),"",IF(LEN(CL222)&lt;=CJ224,CL222,IFERROR(LEFT(CL222,FIND("♦",SUBSTITUTE(LEFT(CL222,CJ224+1)," ","♦",LEN(LEFT(CL222,CJ224+1))-LEN(SUBSTITUTE(LEFT(CL222,CJ224+1)," ",""))))),LEFT(CL222,IFERROR(FIND(" ",CL222)-1,LEN(CL222))))))</f>
        <v/>
      </c>
      <c r="CL223" s="2908" t="str">
        <f>IF(CK223="","",TRIM(RIGHT(CL222,LEN(CL222)-LEN(CK223))))</f>
        <v/>
      </c>
      <c r="CM223" s="2974"/>
      <c r="CN223" s="2969"/>
      <c r="CO223" s="2969"/>
      <c r="CP223" s="3"/>
      <c r="CQ223" s="232"/>
      <c r="CR223" s="276" t="s">
        <v>45</v>
      </c>
      <c r="CS223" s="265"/>
      <c r="CT223" s="25"/>
      <c r="CU223" s="162"/>
      <c r="CW223" s="10">
        <v>1</v>
      </c>
    </row>
    <row r="224" spans="1:101" ht="21" customHeight="1">
      <c r="BP224" s="176" cm="1">
        <f t="array" ref="BP224">SUMPRODUCT(LEN(BQ224:BW224))</f>
        <v>0</v>
      </c>
      <c r="BQ224" s="177"/>
      <c r="BR224" s="178"/>
      <c r="BS224" s="178"/>
      <c r="BT224" s="178"/>
      <c r="BU224" s="178"/>
      <c r="BV224" s="178"/>
      <c r="BW224" s="179"/>
      <c r="BX224" s="3"/>
      <c r="CB224" s="2969"/>
      <c r="CD224" s="2946" t="str">
        <f t="shared" ref="CD224:CD287" si="103">IF(CG224="","",(LEN(TRIM(SUBSTITUTE(CG224,CHAR(160)," ")))-LEN(SUBSTITUTE(TRIM(SUBSTITUTE(CG224,CHAR(160)," "))," ",""))+1)&amp;" mot"&amp;IF((LEN(TRIM(SUBSTITUTE(CG224,CHAR(160)," ")))-LEN(SUBSTITUTE(TRIM(SUBSTITUTE(CG224,CHAR(160)," "))," ",""))+1)&gt;1,"s",""))</f>
        <v/>
      </c>
      <c r="CE224" s="2950" t="str">
        <f t="shared" ref="CE224:CE287" si="104">IF(CG224="","",LEN(TRIM(SUBSTITUTE(CG224,CHAR(160),"")))&amp;" car. ►")</f>
        <v/>
      </c>
      <c r="CF224" s="2951" t="str">
        <f>IF(LEN(TRIM(CK224))&gt;0,MAX(CF29:CF223)+1,"")</f>
        <v/>
      </c>
      <c r="CG224" s="2906" t="str">
        <f>IFERROR(INDEX(CK30:CK299,MATCH(ROW()-ROW(CK30)+1,CF30:CF299,0)),"")</f>
        <v/>
      </c>
      <c r="CH224" s="336"/>
      <c r="CJ224" s="2909">
        <f>CG17</f>
        <v>100</v>
      </c>
      <c r="CK224" s="2908" t="str">
        <f>IF(OR(CL223="",CJ224=""),"",IF(LEN(CL223)&lt;=CJ224,CL223,IFERROR(LEFT(CL223,FIND("♦",SUBSTITUTE(LEFT(CL223,CJ224+1)," ","♦",LEN(LEFT(CL223,CJ224+1))-LEN(SUBSTITUTE(LEFT(CL223,CJ224+1)," ",""))))),LEFT(CL223,IFERROR(FIND(" ",CL223)-1,LEN(CL223))))))</f>
        <v/>
      </c>
      <c r="CL224" s="2908" t="str">
        <f t="shared" ref="CL224:CL227" si="105">IF(CK224="","",TRIM(RIGHT(CL223,LEN(CL223)-LEN(CK224))))</f>
        <v/>
      </c>
      <c r="CM224" s="2974"/>
      <c r="CN224" s="2969"/>
      <c r="CO224" s="2969"/>
      <c r="CP224" s="3"/>
      <c r="CQ224" s="232"/>
      <c r="CR224" s="276"/>
      <c r="CS224" s="265"/>
      <c r="CT224" s="25"/>
      <c r="CU224" s="162"/>
      <c r="CW224" s="10">
        <v>1</v>
      </c>
    </row>
    <row r="225" spans="68:101" ht="21" customHeight="1">
      <c r="BP225" s="176" cm="1">
        <f t="array" ref="BP225">SUMPRODUCT(LEN(BQ225:BW225))</f>
        <v>0</v>
      </c>
      <c r="BQ225" s="177"/>
      <c r="BR225" s="178"/>
      <c r="BS225" s="178"/>
      <c r="BT225" s="178"/>
      <c r="BU225" s="178"/>
      <c r="BV225" s="178"/>
      <c r="BW225" s="179"/>
      <c r="BX225" s="3"/>
      <c r="CB225" s="2969"/>
      <c r="CD225" s="2946" t="str">
        <f t="shared" si="103"/>
        <v/>
      </c>
      <c r="CE225" s="2950" t="str">
        <f t="shared" si="104"/>
        <v/>
      </c>
      <c r="CF225" s="2951" t="str">
        <f>IF(LEN(TRIM(CK225))&gt;0,MAX(CF29:CF224)+1,"")</f>
        <v/>
      </c>
      <c r="CG225" s="2906" t="str">
        <f>IFERROR(INDEX(CK30:CK299,MATCH(ROW()-ROW(CK30)+1,CF30:CF299,0)),"")</f>
        <v/>
      </c>
      <c r="CH225" s="336"/>
      <c r="CJ225" s="2907"/>
      <c r="CK225" s="2908" t="str">
        <f>IF(OR(CL224="",CJ224=""),"",IF(LEN(CL224)&lt;=CJ224,CL224,IFERROR(LEFT(CL224,FIND("♦",SUBSTITUTE(LEFT(CL224,CJ224+1)," ","♦",LEN(LEFT(CL224,CJ224+1))-LEN(SUBSTITUTE(LEFT(CL224,CJ224+1)," ",""))))),LEFT(CL224,IFERROR(FIND(" ",CL224)-1,LEN(CL224))))))</f>
        <v/>
      </c>
      <c r="CL225" s="2908" t="str">
        <f t="shared" si="105"/>
        <v/>
      </c>
      <c r="CM225" s="2974"/>
      <c r="CN225" s="2969"/>
      <c r="CO225" s="2969"/>
      <c r="CP225" s="3"/>
      <c r="CQ225" s="232"/>
      <c r="CR225" s="276" t="s">
        <v>50</v>
      </c>
      <c r="CS225" s="265"/>
      <c r="CT225" s="25"/>
      <c r="CU225" s="162"/>
      <c r="CW225" s="10">
        <v>1</v>
      </c>
    </row>
    <row r="226" spans="68:101" ht="21" customHeight="1">
      <c r="BP226" s="176" cm="1">
        <f t="array" ref="BP226">SUMPRODUCT(LEN(BQ226:BW226))</f>
        <v>0</v>
      </c>
      <c r="BQ226" s="177"/>
      <c r="BR226" s="178"/>
      <c r="BS226" s="178"/>
      <c r="BT226" s="178"/>
      <c r="BU226" s="178"/>
      <c r="BV226" s="178"/>
      <c r="BW226" s="179"/>
      <c r="BX226" s="3"/>
      <c r="CB226" s="2969"/>
      <c r="CD226" s="2946" t="str">
        <f t="shared" si="103"/>
        <v/>
      </c>
      <c r="CE226" s="2950" t="str">
        <f t="shared" si="104"/>
        <v/>
      </c>
      <c r="CF226" s="2951" t="str">
        <f>IF(LEN(TRIM(CK226))&gt;0,MAX(CF29:CF225)+1,"")</f>
        <v/>
      </c>
      <c r="CG226" s="2906" t="str">
        <f>IFERROR(INDEX(CK30:CK299,MATCH(ROW()-ROW(CK30)+1,CF30:CF299,0)),"")</f>
        <v/>
      </c>
      <c r="CH226" s="336"/>
      <c r="CJ226" s="2958"/>
      <c r="CK226" s="2908" t="str">
        <f>IF(OR(CL225="",CJ224=""),"",IF(LEN(CL225)&lt;=CJ224,CL225,IFERROR(LEFT(CL225,FIND("♦",SUBSTITUTE(LEFT(CL225,CJ224+1)," ","♦",LEN(LEFT(CL225,CJ224+1))-LEN(SUBSTITUTE(LEFT(CL225,CJ224+1)," ",""))))),LEFT(CL225,IFERROR(FIND(" ",CL225)-1,LEN(CL225))))))</f>
        <v/>
      </c>
      <c r="CL226" s="2908" t="str">
        <f t="shared" si="105"/>
        <v/>
      </c>
      <c r="CM226" s="2974"/>
      <c r="CN226" s="2969"/>
      <c r="CO226" s="2969"/>
      <c r="CP226" s="3"/>
      <c r="CQ226" s="232"/>
      <c r="CR226" s="276" t="s">
        <v>55</v>
      </c>
      <c r="CS226" s="265"/>
      <c r="CT226" s="25"/>
      <c r="CU226" s="162"/>
      <c r="CW226" s="10">
        <v>1</v>
      </c>
    </row>
    <row r="227" spans="68:101" ht="21" customHeight="1">
      <c r="BP227" s="176" cm="1">
        <f t="array" ref="BP227">SUMPRODUCT(LEN(BQ227:BW227))</f>
        <v>0</v>
      </c>
      <c r="BQ227" s="177"/>
      <c r="BR227" s="178"/>
      <c r="BS227" s="178"/>
      <c r="BT227" s="178"/>
      <c r="BU227" s="178"/>
      <c r="BV227" s="178"/>
      <c r="BW227" s="179"/>
      <c r="BX227" s="3"/>
      <c r="CB227" s="2969"/>
      <c r="CD227" s="2946" t="str">
        <f t="shared" si="103"/>
        <v/>
      </c>
      <c r="CE227" s="2950" t="str">
        <f t="shared" si="104"/>
        <v/>
      </c>
      <c r="CF227" s="2951" t="str">
        <f>IF(LEN(TRIM(CK227))&gt;0,MAX(CF29:CF226)+1,"")</f>
        <v/>
      </c>
      <c r="CG227" s="2906" t="str">
        <f>IFERROR(INDEX(CK30:CK299,MATCH(ROW()-ROW(CK30)+1,CF30:CF299,0)),"")</f>
        <v/>
      </c>
      <c r="CH227" s="336"/>
      <c r="CJ227" s="2959"/>
      <c r="CK227" s="2908" t="str">
        <f>IF(OR(CL226="",CJ224=""),"",IF(LEN(CL226)&lt;=CJ224,CL226,IFERROR(LEFT(CL226,FIND("♦",SUBSTITUTE(LEFT(CL226,CJ224+1)," ","♦",LEN(LEFT(CL226,CJ224+1))-LEN(SUBSTITUTE(LEFT(CL226,CJ224+1)," ",""))))),LEFT(CL226,IFERROR(FIND(" ",CL226)-1,LEN(CL226))))))</f>
        <v/>
      </c>
      <c r="CL227" s="2908" t="str">
        <f t="shared" si="105"/>
        <v/>
      </c>
      <c r="CM227" s="2974"/>
      <c r="CN227" s="2969"/>
      <c r="CO227" s="2969"/>
      <c r="CP227" s="3"/>
      <c r="CQ227" s="232"/>
      <c r="CR227" s="2415" t="s">
        <v>24</v>
      </c>
      <c r="CS227" s="309" t="s">
        <v>25</v>
      </c>
      <c r="CT227" s="25"/>
      <c r="CU227" s="162"/>
      <c r="CW227" s="10">
        <v>1</v>
      </c>
    </row>
    <row r="228" spans="68:101" ht="21" customHeight="1">
      <c r="BP228" s="176" cm="1">
        <f t="array" ref="BP228">SUMPRODUCT(LEN(BQ228:BW228))</f>
        <v>0</v>
      </c>
      <c r="BQ228" s="177"/>
      <c r="BR228" s="178"/>
      <c r="BS228" s="178"/>
      <c r="BT228" s="178"/>
      <c r="BU228" s="178"/>
      <c r="BV228" s="178"/>
      <c r="BW228" s="179"/>
      <c r="BX228" s="3"/>
      <c r="CB228" s="2969"/>
      <c r="CD228" s="2946" t="str">
        <f t="shared" si="103"/>
        <v/>
      </c>
      <c r="CE228" s="2950" t="str">
        <f t="shared" si="104"/>
        <v/>
      </c>
      <c r="CF228" s="2951" t="str">
        <f>IF(LEN(TRIM(CK228))&gt;0,MAX(CF29:CF227)+1,"")</f>
        <v/>
      </c>
      <c r="CG228" s="2906" t="str">
        <f>IFERROR(INDEX(CK30:CK299,MATCH(ROW()-ROW(CK30)+1,CF30:CF299,0)),"")</f>
        <v/>
      </c>
      <c r="CH228" s="336"/>
      <c r="CJ228" s="2370" t="str">
        <f>(SUBSTITUTE(SUBSTITUTE(CB63,CHAR(13)&amp;CHAR(10)," "),CHAR(10)," "))</f>
        <v/>
      </c>
      <c r="CK228" s="2960" t="str">
        <f>IF(OR(CJ229="",CJ230=""),"",IF(LEN(CJ229)&lt;=CJ230,CJ229,IFERROR(LEFT(CJ229,FIND("♦",SUBSTITUTE(LEFT(CJ229,CJ230+1)," ","♦",LEN(LEFT(CJ229,CJ230+1))-LEN(SUBSTITUTE(LEFT(CJ229,CJ230+1)," ",""))))),LEFT(CJ229,IFERROR(FIND(" ",CJ229)-1,LEN(CJ229))))))</f>
        <v/>
      </c>
      <c r="CL228" s="2961" t="str">
        <f>IF(CK228="","",TRIM(RIGHT(CJ229,LEN(CJ229)-LEN(CK228))))</f>
        <v/>
      </c>
      <c r="CM228" s="2952" t="str">
        <f>CC63</f>
        <v xml:space="preserve"> ◄ ligne 63</v>
      </c>
      <c r="CN228" s="2969"/>
      <c r="CO228" s="2969"/>
      <c r="CP228" s="3"/>
      <c r="CQ228" s="232"/>
      <c r="CR228" s="97"/>
      <c r="CS228" s="97"/>
      <c r="CT228" s="25"/>
      <c r="CU228" s="162"/>
      <c r="CW228" s="10">
        <v>1</v>
      </c>
    </row>
    <row r="229" spans="68:101" ht="21" customHeight="1">
      <c r="BP229" s="176" cm="1">
        <f t="array" ref="BP229">SUMPRODUCT(LEN(BQ229:BW229))</f>
        <v>0</v>
      </c>
      <c r="BQ229" s="177"/>
      <c r="BR229" s="178"/>
      <c r="BS229" s="178"/>
      <c r="BT229" s="178"/>
      <c r="BU229" s="178"/>
      <c r="BV229" s="178"/>
      <c r="BW229" s="179"/>
      <c r="BX229" s="3"/>
      <c r="CB229" s="2969"/>
      <c r="CD229" s="2946" t="str">
        <f t="shared" si="103"/>
        <v/>
      </c>
      <c r="CE229" s="2950" t="str">
        <f t="shared" si="104"/>
        <v/>
      </c>
      <c r="CF229" s="2951" t="str">
        <f>IF(LEN(TRIM(CK229))&gt;0,MAX(CF29:CF228)+1,"")</f>
        <v/>
      </c>
      <c r="CG229" s="2906" t="str">
        <f>IFERROR(INDEX(CK30:CK299,MATCH(ROW()-ROW(CK30)+1,CF30:CF299,0)),"")</f>
        <v/>
      </c>
      <c r="CH229" s="336"/>
      <c r="CJ229" s="2960" t="str">
        <f>TRIM(SUBSTITUTE(SUBSTITUTE(SUBSTITUTE(SUBSTITUTE(IF(OR(LEFT(CJ228,1)="-",LEFT(CJ228,1)="="),MID(CJ228,2,9999),CJ228),CHAR(160)," "),","," "),";"," "),"."," "))</f>
        <v/>
      </c>
      <c r="CK229" s="2961" t="str">
        <f>IF(OR(CL228="",CJ230=""),"",IF(LEN(CL228)&lt;=CJ230,CL228,IFERROR(LEFT(CL228,FIND("♦",SUBSTITUTE(LEFT(CL228,CJ230+1)," ","♦",LEN(LEFT(CL228,CJ230+1))-LEN(SUBSTITUTE(LEFT(CL228,CJ230+1)," ",""))))),LEFT(CL228,IFERROR(FIND(" ",CL228)-1,LEN(CL228))))))</f>
        <v/>
      </c>
      <c r="CL229" s="2961" t="str">
        <f>IF(CK229="","",TRIM(RIGHT(CL228,LEN(CL228)-LEN(CK229))))</f>
        <v/>
      </c>
      <c r="CM229" s="2975"/>
      <c r="CN229" s="2969"/>
      <c r="CO229" s="2969"/>
      <c r="CP229" s="3"/>
      <c r="CQ229" s="319"/>
      <c r="CR229" s="320" t="s">
        <v>599</v>
      </c>
      <c r="CS229" s="320"/>
      <c r="CT229" s="320"/>
      <c r="CU229" s="162"/>
      <c r="CW229" s="10">
        <v>1</v>
      </c>
    </row>
    <row r="230" spans="68:101" ht="21" customHeight="1">
      <c r="BP230" s="176" cm="1">
        <f t="array" ref="BP230">SUMPRODUCT(LEN(BQ230:BW230))</f>
        <v>0</v>
      </c>
      <c r="BQ230" s="177"/>
      <c r="BR230" s="178"/>
      <c r="BS230" s="178"/>
      <c r="BT230" s="178"/>
      <c r="BU230" s="178"/>
      <c r="BV230" s="178"/>
      <c r="BW230" s="179"/>
      <c r="BX230" s="3"/>
      <c r="CB230" s="2969"/>
      <c r="CD230" s="2946" t="str">
        <f t="shared" si="103"/>
        <v/>
      </c>
      <c r="CE230" s="2950" t="str">
        <f t="shared" si="104"/>
        <v/>
      </c>
      <c r="CF230" s="2951" t="str">
        <f>IF(LEN(TRIM(CK230))&gt;0,MAX(CF29:CF229)+1,"")</f>
        <v/>
      </c>
      <c r="CG230" s="2906" t="str">
        <f>IFERROR(INDEX(CK30:CK299,MATCH(ROW()-ROW(CK30)+1,CF30:CF299,0)),"")</f>
        <v/>
      </c>
      <c r="CH230" s="336"/>
      <c r="CJ230" s="2909">
        <f>CG17</f>
        <v>100</v>
      </c>
      <c r="CK230" s="2961" t="str">
        <f>IF(OR(CL229="",CJ230=""),"",IF(LEN(CL229)&lt;=CJ230,CL229,IFERROR(LEFT(CL229,FIND("♦",SUBSTITUTE(LEFT(CL229,CJ230+1)," ","♦",LEN(LEFT(CL229,CJ230+1))-LEN(SUBSTITUTE(LEFT(CL229,CJ230+1)," ",""))))),LEFT(CL229,IFERROR(FIND(" ",CL229)-1,LEN(CL229))))))</f>
        <v/>
      </c>
      <c r="CL230" s="2961" t="str">
        <f t="shared" ref="CL230:CL233" si="106">IF(CK230="","",TRIM(RIGHT(CL229,LEN(CL229)-LEN(CK230))))</f>
        <v/>
      </c>
      <c r="CM230" s="2975"/>
      <c r="CN230" s="2969"/>
      <c r="CO230" s="2969"/>
      <c r="CP230" s="3"/>
      <c r="CQ230" s="319"/>
      <c r="CR230" s="320" t="s">
        <v>606</v>
      </c>
      <c r="CS230" s="320"/>
      <c r="CT230" s="320"/>
      <c r="CU230" s="162"/>
      <c r="CW230" s="10">
        <v>1</v>
      </c>
    </row>
    <row r="231" spans="68:101" ht="21" customHeight="1">
      <c r="BP231" s="176" cm="1">
        <f t="array" ref="BP231">SUMPRODUCT(LEN(BQ231:BW231))</f>
        <v>0</v>
      </c>
      <c r="BQ231" s="177"/>
      <c r="BR231" s="178"/>
      <c r="BS231" s="178"/>
      <c r="BT231" s="178"/>
      <c r="BU231" s="178"/>
      <c r="BV231" s="178"/>
      <c r="BW231" s="179"/>
      <c r="CB231" s="2969"/>
      <c r="CD231" s="2946" t="str">
        <f t="shared" si="103"/>
        <v/>
      </c>
      <c r="CE231" s="2950" t="str">
        <f t="shared" si="104"/>
        <v/>
      </c>
      <c r="CF231" s="2951" t="str">
        <f>IF(LEN(TRIM(CK231))&gt;0,MAX(CF29:CF230)+1,"")</f>
        <v/>
      </c>
      <c r="CG231" s="2906" t="str">
        <f>IFERROR(INDEX(CK30:CK299,MATCH(ROW()-ROW(CK30)+1,CF30:CF299,0)),"")</f>
        <v/>
      </c>
      <c r="CH231" s="336"/>
      <c r="CJ231" s="2960"/>
      <c r="CK231" s="2961" t="str">
        <f>IF(OR(CL230="",CJ230=""),"",IF(LEN(CL230)&lt;=CJ230,CL230,IFERROR(LEFT(CL230,FIND("♦",SUBSTITUTE(LEFT(CL230,CJ230+1)," ","♦",LEN(LEFT(CL230,CJ230+1))-LEN(SUBSTITUTE(LEFT(CL230,CJ230+1)," ",""))))),LEFT(CL230,IFERROR(FIND(" ",CL230)-1,LEN(CL230))))))</f>
        <v/>
      </c>
      <c r="CL231" s="2961" t="str">
        <f t="shared" si="106"/>
        <v/>
      </c>
      <c r="CM231" s="2975"/>
      <c r="CN231" s="2969"/>
      <c r="CO231" s="2969"/>
      <c r="CQ231" s="2572" t="str">
        <f>"colonne "&amp;SUBSTITUTE(ADDRESS(1,COLUMN(),4),"1","")&amp;" ▼"</f>
        <v>colonne CQ ▼</v>
      </c>
      <c r="CS231" s="25"/>
      <c r="CT231" s="25"/>
      <c r="CU231" s="162"/>
      <c r="CW231" s="10">
        <v>1</v>
      </c>
    </row>
    <row r="232" spans="68:101" ht="21" customHeight="1">
      <c r="BP232" s="176" cm="1">
        <f t="array" ref="BP232">SUMPRODUCT(LEN(BQ232:BW232))</f>
        <v>0</v>
      </c>
      <c r="BQ232" s="177"/>
      <c r="BR232" s="178"/>
      <c r="BS232" s="178"/>
      <c r="BT232" s="178"/>
      <c r="BU232" s="178"/>
      <c r="BV232" s="178"/>
      <c r="BW232" s="179"/>
      <c r="BX232"/>
      <c r="CB232" s="2969"/>
      <c r="CD232" s="2946" t="str">
        <f t="shared" si="103"/>
        <v/>
      </c>
      <c r="CE232" s="2950" t="str">
        <f t="shared" si="104"/>
        <v/>
      </c>
      <c r="CF232" s="2951" t="str">
        <f>IF(LEN(TRIM(CK232))&gt;0,MAX(CF29:CF231)+1,"")</f>
        <v/>
      </c>
      <c r="CG232" s="2906" t="str">
        <f>IFERROR(INDEX(CK30:CK299,MATCH(ROW()-ROW(CK30)+1,CF30:CF299,0)),"")</f>
        <v/>
      </c>
      <c r="CH232" s="336"/>
      <c r="CJ232" s="2963"/>
      <c r="CK232" s="2961" t="str">
        <f>IF(OR(CL231="",CJ230=""),"",IF(LEN(CL231)&lt;=CJ230,CL231,IFERROR(LEFT(CL231,FIND("♦",SUBSTITUTE(LEFT(CL231,CJ230+1)," ","♦",LEN(LEFT(CL231,CJ230+1))-LEN(SUBSTITUTE(LEFT(CL231,CJ230+1)," ",""))))),LEFT(CL231,IFERROR(FIND(" ",CL231)-1,LEN(CL231))))))</f>
        <v/>
      </c>
      <c r="CL232" s="2961" t="str">
        <f t="shared" si="106"/>
        <v/>
      </c>
      <c r="CM232" s="2975"/>
      <c r="CN232" s="2969"/>
      <c r="CO232" s="2969"/>
      <c r="CP232"/>
      <c r="CQ232" s="2424" t="s">
        <v>3891</v>
      </c>
      <c r="CR232" s="2425"/>
      <c r="CS232" s="2425"/>
      <c r="CT232" s="2425"/>
      <c r="CU232" s="2425"/>
      <c r="CW232" s="10">
        <v>1</v>
      </c>
    </row>
    <row r="233" spans="68:101" ht="21" customHeight="1">
      <c r="BP233" s="176" cm="1">
        <f t="array" ref="BP233">SUMPRODUCT(LEN(BQ233:BW233))</f>
        <v>0</v>
      </c>
      <c r="BQ233" s="177"/>
      <c r="BR233" s="178"/>
      <c r="BS233" s="178"/>
      <c r="BT233" s="178"/>
      <c r="BU233" s="178"/>
      <c r="BV233" s="178"/>
      <c r="BW233" s="179"/>
      <c r="CB233" s="2969"/>
      <c r="CD233" s="2946" t="str">
        <f t="shared" si="103"/>
        <v/>
      </c>
      <c r="CE233" s="2950" t="str">
        <f t="shared" si="104"/>
        <v/>
      </c>
      <c r="CF233" s="2951" t="str">
        <f>IF(LEN(TRIM(CK233))&gt;0,MAX(CF29:CF232)+1,"")</f>
        <v/>
      </c>
      <c r="CG233" s="2906" t="str">
        <f>IFERROR(INDEX(CK30:CK299,MATCH(ROW()-ROW(CK30)+1,CF30:CF299,0)),"")</f>
        <v/>
      </c>
      <c r="CH233" s="336"/>
      <c r="CJ233" s="2964"/>
      <c r="CK233" s="2961" t="str">
        <f>IF(OR(CL232="",CJ230=""),"",IF(LEN(CL232)&lt;=CJ230,CL232,IFERROR(LEFT(CL232,FIND("♦",SUBSTITUTE(LEFT(CL232,CJ230+1)," ","♦",LEN(LEFT(CL232,CJ230+1))-LEN(SUBSTITUTE(LEFT(CL232,CJ230+1)," ",""))))),LEFT(CL232,IFERROR(FIND(" ",CL232)-1,LEN(CL232))))))</f>
        <v/>
      </c>
      <c r="CL233" s="2961" t="str">
        <f t="shared" si="106"/>
        <v/>
      </c>
      <c r="CM233" s="2975"/>
      <c r="CN233" s="2969"/>
      <c r="CO233" s="2969"/>
      <c r="CQ233" s="2573" t="str">
        <f>"cliquez sur la colonne "&amp;SUBSTITUTE(ADDRESS(1,COLUMN(),4),"1","")</f>
        <v>cliquez sur la colonne CQ</v>
      </c>
      <c r="CR233" s="2574"/>
      <c r="CS233" s="2574"/>
      <c r="CT233" s="2574"/>
      <c r="CU233" s="2574"/>
      <c r="CW233" s="10">
        <v>1</v>
      </c>
    </row>
    <row r="234" spans="68:101" ht="21" customHeight="1">
      <c r="BP234" s="176" cm="1">
        <f t="array" ref="BP234">SUMPRODUCT(LEN(BQ234:BW234))</f>
        <v>0</v>
      </c>
      <c r="BQ234" s="177"/>
      <c r="BR234" s="178"/>
      <c r="BS234" s="178"/>
      <c r="BT234" s="178"/>
      <c r="BU234" s="178"/>
      <c r="BV234" s="178"/>
      <c r="BW234" s="179"/>
      <c r="CB234" s="2969"/>
      <c r="CD234" s="2946" t="str">
        <f t="shared" si="103"/>
        <v/>
      </c>
      <c r="CE234" s="2950" t="str">
        <f t="shared" si="104"/>
        <v/>
      </c>
      <c r="CF234" s="2951" t="str">
        <f>IF(LEN(TRIM(CK234))&gt;0,MAX(CF29:CF233)+1,"")</f>
        <v/>
      </c>
      <c r="CG234" s="2906" t="str">
        <f>IFERROR(INDEX(CK30:CK299,MATCH(ROW()-ROW(CK30)+1,CF30:CF299,0)),"")</f>
        <v/>
      </c>
      <c r="CH234" s="336"/>
      <c r="CJ234" s="2370" t="str">
        <f>(SUBSTITUTE(SUBSTITUTE(CB64,CHAR(13)&amp;CHAR(10)," "),CHAR(10)," "))</f>
        <v/>
      </c>
      <c r="CK234" s="2907" t="str">
        <f>IF(OR(CJ235="",CJ236=""),"",IF(LEN(CJ235)&lt;=CJ236,CJ235,IFERROR(LEFT(CJ235,FIND("♦",SUBSTITUTE(LEFT(CJ235,CJ236+1)," ","♦",LEN(LEFT(CJ235,CJ236+1))-LEN(SUBSTITUTE(LEFT(CJ235,CJ236+1)," ",""))))),LEFT(CJ235,IFERROR(FIND(" ",CJ235)-1,LEN(CJ235))))))</f>
        <v/>
      </c>
      <c r="CL234" s="2908" t="str">
        <f>IF(CK234="","",TRIM(RIGHT(CJ235,LEN(CJ235)-LEN(CK234))))</f>
        <v/>
      </c>
      <c r="CM234" s="2952" t="str">
        <f>CC64</f>
        <v xml:space="preserve"> ◄ ligne 64</v>
      </c>
      <c r="CN234" s="2969"/>
      <c r="CO234" s="2969"/>
      <c r="CQ234" s="4919" t="s">
        <v>3894</v>
      </c>
      <c r="CR234" s="4920"/>
      <c r="CS234" s="4920"/>
      <c r="CT234" s="4920"/>
      <c r="CU234" s="4920"/>
      <c r="CW234" s="10">
        <v>1</v>
      </c>
    </row>
    <row r="235" spans="68:101" ht="21" customHeight="1">
      <c r="BP235" s="176" cm="1">
        <f t="array" ref="BP235">SUMPRODUCT(LEN(BQ235:BW235))</f>
        <v>0</v>
      </c>
      <c r="BQ235" s="177"/>
      <c r="BR235" s="178"/>
      <c r="BS235" s="178"/>
      <c r="BT235" s="178"/>
      <c r="BU235" s="178"/>
      <c r="BV235" s="178"/>
      <c r="BW235" s="179"/>
      <c r="CB235" s="2969"/>
      <c r="CD235" s="2946" t="str">
        <f t="shared" si="103"/>
        <v/>
      </c>
      <c r="CE235" s="2950" t="str">
        <f t="shared" si="104"/>
        <v/>
      </c>
      <c r="CF235" s="2951" t="str">
        <f>IF(LEN(TRIM(CK235))&gt;0,MAX(CF29:CF234)+1,"")</f>
        <v/>
      </c>
      <c r="CG235" s="2906" t="str">
        <f>IFERROR(INDEX(CK30:CK299,MATCH(ROW()-ROW(CK30)+1,CF30:CF299,0)),"")</f>
        <v/>
      </c>
      <c r="CH235" s="336"/>
      <c r="CJ235" s="2907" t="str">
        <f>TRIM(SUBSTITUTE(SUBSTITUTE(SUBSTITUTE(SUBSTITUTE(IF(OR(LEFT(CJ234,1)="-",LEFT(CJ234,1)="="),MID(CJ234,2,9999),CJ234),CHAR(160)," "),","," "),";"," "),"."," "))</f>
        <v/>
      </c>
      <c r="CK235" s="2908" t="str">
        <f>IF(OR(CL234="",CJ236=""),"",IF(LEN(CL234)&lt;=CJ236,CL234,IFERROR(LEFT(CL234,FIND("♦",SUBSTITUTE(LEFT(CL234,CJ236+1)," ","♦",LEN(LEFT(CL234,CJ236+1))-LEN(SUBSTITUTE(LEFT(CL234,CJ236+1)," ",""))))),LEFT(CL234,IFERROR(FIND(" ",CL234)-1,LEN(CL234))))))</f>
        <v/>
      </c>
      <c r="CL235" s="2908" t="str">
        <f>IF(CK235="","",TRIM(RIGHT(CL234,LEN(CL234)-LEN(CK235))))</f>
        <v/>
      </c>
      <c r="CM235" s="2974"/>
      <c r="CN235" s="2969"/>
      <c r="CO235" s="2969"/>
      <c r="CQ235" s="4919"/>
      <c r="CR235" s="4920"/>
      <c r="CS235" s="4920"/>
      <c r="CT235" s="4920"/>
      <c r="CU235" s="4920"/>
      <c r="CW235" s="10">
        <v>1</v>
      </c>
    </row>
    <row r="236" spans="68:101" ht="21" customHeight="1">
      <c r="BP236" s="176" cm="1">
        <f t="array" ref="BP236">SUMPRODUCT(LEN(BQ236:BW236))</f>
        <v>0</v>
      </c>
      <c r="BQ236" s="177"/>
      <c r="BR236" s="178"/>
      <c r="BS236" s="178"/>
      <c r="BT236" s="178"/>
      <c r="BU236" s="178"/>
      <c r="BV236" s="178"/>
      <c r="BW236" s="179"/>
      <c r="CB236" s="2969"/>
      <c r="CD236" s="2946" t="str">
        <f t="shared" si="103"/>
        <v/>
      </c>
      <c r="CE236" s="2950" t="str">
        <f t="shared" si="104"/>
        <v/>
      </c>
      <c r="CF236" s="2951" t="str">
        <f>IF(LEN(TRIM(CK236))&gt;0,MAX(CF29:CF235)+1,"")</f>
        <v/>
      </c>
      <c r="CG236" s="2906" t="str">
        <f>IFERROR(INDEX(CK30:CK299,MATCH(ROW()-ROW(CK30)+1,CF30:CF299,0)),"")</f>
        <v/>
      </c>
      <c r="CH236" s="336"/>
      <c r="CJ236" s="2909">
        <f>CG17</f>
        <v>100</v>
      </c>
      <c r="CK236" s="2908" t="str">
        <f>IF(OR(CL235="",CJ236=""),"",IF(LEN(CL235)&lt;=CJ236,CL235,IFERROR(LEFT(CL235,FIND("♦",SUBSTITUTE(LEFT(CL235,CJ236+1)," ","♦",LEN(LEFT(CL235,CJ236+1))-LEN(SUBSTITUTE(LEFT(CL235,CJ236+1)," ",""))))),LEFT(CL235,IFERROR(FIND(" ",CL235)-1,LEN(CL235))))))</f>
        <v/>
      </c>
      <c r="CL236" s="2908" t="str">
        <f t="shared" ref="CL236:CL239" si="107">IF(CK236="","",TRIM(RIGHT(CL235,LEN(CL235)-LEN(CK236))))</f>
        <v/>
      </c>
      <c r="CM236" s="2974"/>
      <c r="CN236" s="2969"/>
      <c r="CO236" s="2969"/>
      <c r="CQ236" s="2426" t="s">
        <v>3892</v>
      </c>
      <c r="CR236" s="2427"/>
      <c r="CS236" s="2427"/>
      <c r="CT236" s="2427"/>
      <c r="CU236" s="2427"/>
      <c r="CW236" s="10">
        <v>1</v>
      </c>
    </row>
    <row r="237" spans="68:101" ht="21" customHeight="1">
      <c r="BP237" s="176" cm="1">
        <f t="array" ref="BP237">SUMPRODUCT(LEN(BQ237:BW237))</f>
        <v>0</v>
      </c>
      <c r="BQ237" s="177"/>
      <c r="BR237" s="178"/>
      <c r="BS237" s="178"/>
      <c r="BT237" s="178"/>
      <c r="BU237" s="178"/>
      <c r="BV237" s="178"/>
      <c r="BW237" s="179"/>
      <c r="CB237" s="2969"/>
      <c r="CD237" s="2946" t="str">
        <f t="shared" si="103"/>
        <v/>
      </c>
      <c r="CE237" s="2950" t="str">
        <f t="shared" si="104"/>
        <v/>
      </c>
      <c r="CF237" s="2951" t="str">
        <f>IF(LEN(TRIM(CK237))&gt;0,MAX(CF29:CF236)+1,"")</f>
        <v/>
      </c>
      <c r="CG237" s="2906" t="str">
        <f>IFERROR(INDEX(CK30:CK299,MATCH(ROW()-ROW(CK30)+1,CF30:CF299,0)),"")</f>
        <v/>
      </c>
      <c r="CH237" s="336"/>
      <c r="CJ237" s="2907"/>
      <c r="CK237" s="2908" t="str">
        <f>IF(OR(CL236="",CJ236=""),"",IF(LEN(CL236)&lt;=CJ236,CL236,IFERROR(LEFT(CL236,FIND("♦",SUBSTITUTE(LEFT(CL236,CJ236+1)," ","♦",LEN(LEFT(CL236,CJ236+1))-LEN(SUBSTITUTE(LEFT(CL236,CJ236+1)," ",""))))),LEFT(CL236,IFERROR(FIND(" ",CL236)-1,LEN(CL236))))))</f>
        <v/>
      </c>
      <c r="CL237" s="2908" t="str">
        <f t="shared" si="107"/>
        <v/>
      </c>
      <c r="CM237" s="2974"/>
      <c r="CN237" s="2969"/>
      <c r="CO237" s="2969"/>
      <c r="CQ237" s="2575" t="s">
        <v>4002</v>
      </c>
      <c r="CR237" s="2576"/>
      <c r="CS237" s="2576"/>
      <c r="CT237" s="2576"/>
      <c r="CU237" s="2576"/>
      <c r="CW237" s="10">
        <v>1</v>
      </c>
    </row>
    <row r="238" spans="68:101" ht="21" customHeight="1">
      <c r="BP238" s="176" cm="1">
        <f t="array" ref="BP238">SUMPRODUCT(LEN(BQ238:BW238))</f>
        <v>0</v>
      </c>
      <c r="BQ238" s="177"/>
      <c r="BR238" s="178"/>
      <c r="BS238" s="178"/>
      <c r="BT238" s="178"/>
      <c r="BU238" s="178"/>
      <c r="BV238" s="178"/>
      <c r="BW238" s="179"/>
      <c r="CB238" s="2969"/>
      <c r="CD238" s="2946" t="str">
        <f t="shared" si="103"/>
        <v/>
      </c>
      <c r="CE238" s="2950" t="str">
        <f t="shared" si="104"/>
        <v/>
      </c>
      <c r="CF238" s="2951" t="str">
        <f>IF(LEN(TRIM(CK238))&gt;0,MAX(CF29:CF237)+1,"")</f>
        <v/>
      </c>
      <c r="CG238" s="2906" t="str">
        <f>IFERROR(INDEX(CK30:CK299,MATCH(ROW()-ROW(CK30)+1,CF30:CF299,0)),"")</f>
        <v/>
      </c>
      <c r="CH238" s="336"/>
      <c r="CJ238" s="2958"/>
      <c r="CK238" s="2908" t="str">
        <f>IF(OR(CL237="",CJ236=""),"",IF(LEN(CL237)&lt;=CJ236,CL237,IFERROR(LEFT(CL237,FIND("♦",SUBSTITUTE(LEFT(CL237,CJ236+1)," ","♦",LEN(LEFT(CL237,CJ236+1))-LEN(SUBSTITUTE(LEFT(CL237,CJ236+1)," ",""))))),LEFT(CL237,IFERROR(FIND(" ",CL237)-1,LEN(CL237))))))</f>
        <v/>
      </c>
      <c r="CL238" s="2908" t="str">
        <f t="shared" si="107"/>
        <v/>
      </c>
      <c r="CM238" s="2974"/>
      <c r="CN238" s="2969"/>
      <c r="CO238" s="2969"/>
      <c r="CQ238" s="2575" t="s">
        <v>4003</v>
      </c>
      <c r="CR238" s="2576"/>
      <c r="CS238" s="2576"/>
      <c r="CT238" s="2576"/>
      <c r="CU238" s="2576"/>
      <c r="CW238" s="10">
        <v>1</v>
      </c>
    </row>
    <row r="239" spans="68:101" ht="21" customHeight="1">
      <c r="BP239" s="176" cm="1">
        <f t="array" ref="BP239">SUMPRODUCT(LEN(BQ239:BW239))</f>
        <v>0</v>
      </c>
      <c r="BQ239" s="177"/>
      <c r="BR239" s="178"/>
      <c r="BS239" s="178"/>
      <c r="BT239" s="178"/>
      <c r="BU239" s="178"/>
      <c r="BV239" s="178"/>
      <c r="BW239" s="179"/>
      <c r="CB239" s="2969"/>
      <c r="CD239" s="2946" t="str">
        <f t="shared" si="103"/>
        <v/>
      </c>
      <c r="CE239" s="2950" t="str">
        <f t="shared" si="104"/>
        <v/>
      </c>
      <c r="CF239" s="2951" t="str">
        <f>IF(LEN(TRIM(CK239))&gt;0,MAX(CF29:CF238)+1,"")</f>
        <v/>
      </c>
      <c r="CG239" s="2906" t="str">
        <f>IFERROR(INDEX(CK30:CK299,MATCH(ROW()-ROW(CK30)+1,CF30:CF299,0)),"")</f>
        <v/>
      </c>
      <c r="CH239" s="336"/>
      <c r="CJ239" s="2959"/>
      <c r="CK239" s="2908" t="str">
        <f>IF(OR(CL238="",CJ236=""),"",IF(LEN(CL238)&lt;=CJ236,CL238,IFERROR(LEFT(CL238,FIND("♦",SUBSTITUTE(LEFT(CL238,CJ236+1)," ","♦",LEN(LEFT(CL238,CJ236+1))-LEN(SUBSTITUTE(LEFT(CL238,CJ236+1)," ",""))))),LEFT(CL238,IFERROR(FIND(" ",CL238)-1,LEN(CL238))))))</f>
        <v/>
      </c>
      <c r="CL239" s="2908" t="str">
        <f t="shared" si="107"/>
        <v/>
      </c>
      <c r="CM239" s="2974"/>
      <c r="CN239" s="2969"/>
      <c r="CO239" s="2969"/>
      <c r="CQ239" s="2426" t="s">
        <v>3893</v>
      </c>
      <c r="CR239" s="2427"/>
      <c r="CS239" s="2427"/>
      <c r="CT239" s="2427"/>
      <c r="CU239" s="2427"/>
      <c r="CW239" s="10">
        <v>1</v>
      </c>
    </row>
    <row r="240" spans="68:101" ht="21" customHeight="1" thickBot="1">
      <c r="BP240" s="2202" cm="1">
        <f t="array" ref="BP240">SUMPRODUCT(LEN(BQ240:BW240))</f>
        <v>0</v>
      </c>
      <c r="BQ240" s="1449"/>
      <c r="BR240" s="1450"/>
      <c r="BS240" s="1450"/>
      <c r="BT240" s="1450"/>
      <c r="BU240" s="1450"/>
      <c r="BV240" s="1450"/>
      <c r="BW240" s="1451"/>
      <c r="CB240" s="2969"/>
      <c r="CD240" s="2946" t="str">
        <f t="shared" si="103"/>
        <v/>
      </c>
      <c r="CE240" s="2950" t="str">
        <f t="shared" si="104"/>
        <v/>
      </c>
      <c r="CF240" s="2951" t="str">
        <f>IF(LEN(TRIM(CK240))&gt;0,MAX(CF29:CF239)+1,"")</f>
        <v/>
      </c>
      <c r="CG240" s="2906" t="str">
        <f>IFERROR(INDEX(CK30:CK299,MATCH(ROW()-ROW(CK30)+1,CF30:CF299,0)),"")</f>
        <v/>
      </c>
      <c r="CH240" s="336"/>
      <c r="CJ240" s="2370" t="str">
        <f>(SUBSTITUTE(SUBSTITUTE(CB65,CHAR(13)&amp;CHAR(10)," "),CHAR(10)," "))</f>
        <v/>
      </c>
      <c r="CK240" s="2960" t="str">
        <f>IF(OR(CJ241="",CJ242=""),"",IF(LEN(CJ241)&lt;=CJ242,CJ241,IFERROR(LEFT(CJ241,FIND("♦",SUBSTITUTE(LEFT(CJ241,CJ242+1)," ","♦",LEN(LEFT(CJ241,CJ242+1))-LEN(SUBSTITUTE(LEFT(CJ241,CJ242+1)," ",""))))),LEFT(CJ241,IFERROR(FIND(" ",CJ241)-1,LEN(CJ241))))))</f>
        <v/>
      </c>
      <c r="CL240" s="2961" t="str">
        <f>IF(CK240="","",TRIM(RIGHT(CJ241,LEN(CJ241)-LEN(CK240))))</f>
        <v/>
      </c>
      <c r="CM240" s="2952" t="str">
        <f>CC65</f>
        <v xml:space="preserve"> ◄ ligne 65</v>
      </c>
      <c r="CN240" s="2969"/>
      <c r="CO240" s="2969"/>
      <c r="CQ240" s="2426" t="s">
        <v>4004</v>
      </c>
      <c r="CR240" s="2427"/>
      <c r="CS240" s="2427"/>
      <c r="CT240" s="2427"/>
      <c r="CU240" s="2427"/>
      <c r="CW240" s="10">
        <v>1</v>
      </c>
    </row>
    <row r="241" spans="80:101" ht="21" customHeight="1">
      <c r="CB241" s="2969"/>
      <c r="CD241" s="2946" t="str">
        <f t="shared" si="103"/>
        <v/>
      </c>
      <c r="CE241" s="2950" t="str">
        <f t="shared" si="104"/>
        <v/>
      </c>
      <c r="CF241" s="2951" t="str">
        <f>IF(LEN(TRIM(CK241))&gt;0,MAX(CF29:CF240)+1,"")</f>
        <v/>
      </c>
      <c r="CG241" s="2906" t="str">
        <f>IFERROR(INDEX(CK30:CK299,MATCH(ROW()-ROW(CK30)+1,CF30:CF299,0)),"")</f>
        <v/>
      </c>
      <c r="CH241" s="336"/>
      <c r="CJ241" s="2960" t="str">
        <f>TRIM(SUBSTITUTE(SUBSTITUTE(SUBSTITUTE(SUBSTITUTE(IF(OR(LEFT(CJ240,1)="-",LEFT(CJ240,1)="="),MID(CJ240,2,9999),CJ240),CHAR(160)," "),","," "),";"," "),"."," "))</f>
        <v/>
      </c>
      <c r="CK241" s="2961" t="str">
        <f>IF(OR(CL240="",CJ242=""),"",IF(LEN(CL240)&lt;=CJ242,CL240,IFERROR(LEFT(CL240,FIND("♦",SUBSTITUTE(LEFT(CL240,CJ242+1)," ","♦",LEN(LEFT(CL240,CJ242+1))-LEN(SUBSTITUTE(LEFT(CL240,CJ242+1)," ",""))))),LEFT(CL240,IFERROR(FIND(" ",CL240)-1,LEN(CL240))))))</f>
        <v/>
      </c>
      <c r="CL241" s="2961" t="str">
        <f>IF(CK241="","",TRIM(RIGHT(CL240,LEN(CL240)-LEN(CK241))))</f>
        <v/>
      </c>
      <c r="CM241" s="2975"/>
      <c r="CN241" s="2969"/>
      <c r="CO241" s="2969"/>
      <c r="CQ241" s="2577"/>
      <c r="CR241" s="2423" t="s">
        <v>25</v>
      </c>
      <c r="CS241" s="2423" t="s">
        <v>3888</v>
      </c>
      <c r="CT241" s="2423" t="s">
        <v>3889</v>
      </c>
      <c r="CU241" s="2423" t="s">
        <v>3890</v>
      </c>
      <c r="CW241" s="10">
        <v>1</v>
      </c>
    </row>
    <row r="242" spans="80:101" ht="21" customHeight="1" thickBot="1">
      <c r="CB242" s="2969"/>
      <c r="CD242" s="2946" t="str">
        <f t="shared" si="103"/>
        <v/>
      </c>
      <c r="CE242" s="2950" t="str">
        <f t="shared" si="104"/>
        <v/>
      </c>
      <c r="CF242" s="2951" t="str">
        <f>IF(LEN(TRIM(CK242))&gt;0,MAX(CF29:CF241)+1,"")</f>
        <v/>
      </c>
      <c r="CG242" s="2906" t="str">
        <f>IFERROR(INDEX(CK30:CK299,MATCH(ROW()-ROW(CK30)+1,CF30:CF299,0)),"")</f>
        <v/>
      </c>
      <c r="CH242" s="336"/>
      <c r="CJ242" s="2909">
        <f>CG17</f>
        <v>100</v>
      </c>
      <c r="CK242" s="2961" t="str">
        <f>IF(OR(CL241="",CJ242=""),"",IF(LEN(CL241)&lt;=CJ242,CL241,IFERROR(LEFT(CL241,FIND("♦",SUBSTITUTE(LEFT(CL241,CJ242+1)," ","♦",LEN(LEFT(CL241,CJ242+1))-LEN(SUBSTITUTE(LEFT(CL241,CJ242+1)," ",""))))),LEFT(CL241,IFERROR(FIND(" ",CL241)-1,LEN(CL241))))))</f>
        <v/>
      </c>
      <c r="CL242" s="2961" t="str">
        <f t="shared" ref="CL242:CL245" si="108">IF(CK242="","",TRIM(RIGHT(CL241,LEN(CL241)-LEN(CK242))))</f>
        <v/>
      </c>
      <c r="CM242" s="2975"/>
      <c r="CN242" s="2969"/>
      <c r="CO242" s="2969"/>
      <c r="CQ242" s="349">
        <v>43</v>
      </c>
      <c r="CR242" s="350">
        <v>18</v>
      </c>
      <c r="CS242" s="350">
        <v>19</v>
      </c>
      <c r="CT242" s="350">
        <v>16</v>
      </c>
      <c r="CU242" s="351">
        <v>29</v>
      </c>
      <c r="CW242" s="10">
        <v>1</v>
      </c>
    </row>
    <row r="243" spans="80:101" ht="21" customHeight="1">
      <c r="CB243" s="2969"/>
      <c r="CD243" s="2946" t="str">
        <f t="shared" si="103"/>
        <v/>
      </c>
      <c r="CE243" s="2950" t="str">
        <f t="shared" si="104"/>
        <v/>
      </c>
      <c r="CF243" s="2951" t="str">
        <f>IF(LEN(TRIM(CK243))&gt;0,MAX(CF29:CF242)+1,"")</f>
        <v/>
      </c>
      <c r="CG243" s="2906" t="str">
        <f>IFERROR(INDEX(CK30:CK299,MATCH(ROW()-ROW(CK30)+1,CF30:CF299,0)),"")</f>
        <v/>
      </c>
      <c r="CH243" s="336"/>
      <c r="CJ243" s="2960"/>
      <c r="CK243" s="2961" t="str">
        <f>IF(OR(CL242="",CJ242=""),"",IF(LEN(CL242)&lt;=CJ242,CL242,IFERROR(LEFT(CL242,FIND("♦",SUBSTITUTE(LEFT(CL242,CJ242+1)," ","♦",LEN(LEFT(CL242,CJ242+1))-LEN(SUBSTITUTE(LEFT(CL242,CJ242+1)," ",""))))),LEFT(CL242,IFERROR(FIND(" ",CL242)-1,LEN(CL242))))))</f>
        <v/>
      </c>
      <c r="CL243" s="2961" t="str">
        <f t="shared" si="108"/>
        <v/>
      </c>
      <c r="CM243" s="2975"/>
      <c r="CN243" s="2969"/>
      <c r="CO243" s="2969"/>
      <c r="CQ243" s="13">
        <f ca="1">CELL("largeur",CQ243)</f>
        <v>43</v>
      </c>
      <c r="CR243" s="13">
        <f ca="1">CELL("largeur",CR243)</f>
        <v>18</v>
      </c>
      <c r="CS243" s="13">
        <f ca="1">CELL("largeur",CS243)</f>
        <v>19</v>
      </c>
      <c r="CT243" s="13">
        <f ca="1">CELL("largeur",CT243)</f>
        <v>16</v>
      </c>
      <c r="CU243" s="13">
        <f ca="1">CELL("largeur",CU243)</f>
        <v>29</v>
      </c>
      <c r="CW243" s="10">
        <v>1</v>
      </c>
    </row>
    <row r="244" spans="80:101" ht="21" customHeight="1">
      <c r="CB244" s="2969"/>
      <c r="CD244" s="2946" t="str">
        <f t="shared" si="103"/>
        <v/>
      </c>
      <c r="CE244" s="2950" t="str">
        <f t="shared" si="104"/>
        <v/>
      </c>
      <c r="CF244" s="2951" t="str">
        <f>IF(LEN(TRIM(CK244))&gt;0,MAX(CF29:CF243)+1,"")</f>
        <v/>
      </c>
      <c r="CG244" s="2906" t="str">
        <f>IFERROR(INDEX(CK30:CK299,MATCH(ROW()-ROW(CK30)+1,CF30:CF299,0)),"")</f>
        <v/>
      </c>
      <c r="CH244" s="336"/>
      <c r="CJ244" s="2963"/>
      <c r="CK244" s="2961" t="str">
        <f>IF(OR(CL243="",CJ242=""),"",IF(LEN(CL243)&lt;=CJ242,CL243,IFERROR(LEFT(CL243,FIND("♦",SUBSTITUTE(LEFT(CL243,CJ242+1)," ","♦",LEN(LEFT(CL243,CJ242+1))-LEN(SUBSTITUTE(LEFT(CL243,CJ242+1)," ",""))))),LEFT(CL243,IFERROR(FIND(" ",CL243)-1,LEN(CL243))))))</f>
        <v/>
      </c>
      <c r="CL244" s="2961" t="str">
        <f t="shared" si="108"/>
        <v/>
      </c>
      <c r="CM244" s="2975"/>
      <c r="CN244" s="2969"/>
      <c r="CO244" s="2969"/>
      <c r="CW244" s="10">
        <v>1</v>
      </c>
    </row>
    <row r="245" spans="80:101" ht="21" customHeight="1">
      <c r="CB245" s="2969"/>
      <c r="CD245" s="2946" t="str">
        <f t="shared" si="103"/>
        <v/>
      </c>
      <c r="CE245" s="2950" t="str">
        <f t="shared" si="104"/>
        <v/>
      </c>
      <c r="CF245" s="2951" t="str">
        <f>IF(LEN(TRIM(CK245))&gt;0,MAX(CF29:CF244)+1,"")</f>
        <v/>
      </c>
      <c r="CG245" s="2906" t="str">
        <f>IFERROR(INDEX(CK30:CK299,MATCH(ROW()-ROW(CK30)+1,CF30:CF299,0)),"")</f>
        <v/>
      </c>
      <c r="CH245" s="336"/>
      <c r="CJ245" s="2964"/>
      <c r="CK245" s="2961" t="str">
        <f>IF(OR(CL244="",CJ242=""),"",IF(LEN(CL244)&lt;=CJ242,CL244,IFERROR(LEFT(CL244,FIND("♦",SUBSTITUTE(LEFT(CL244,CJ242+1)," ","♦",LEN(LEFT(CL244,CJ242+1))-LEN(SUBSTITUTE(LEFT(CL244,CJ242+1)," ",""))))),LEFT(CL244,IFERROR(FIND(" ",CL244)-1,LEN(CL244))))))</f>
        <v/>
      </c>
      <c r="CL245" s="2961" t="str">
        <f t="shared" si="108"/>
        <v/>
      </c>
      <c r="CM245" s="2975"/>
      <c r="CN245" s="2969"/>
      <c r="CO245" s="2969"/>
      <c r="CW245" s="10">
        <v>1</v>
      </c>
    </row>
    <row r="246" spans="80:101" ht="21" customHeight="1">
      <c r="CB246" s="2969"/>
      <c r="CD246" s="2946" t="str">
        <f t="shared" si="103"/>
        <v/>
      </c>
      <c r="CE246" s="2950" t="str">
        <f t="shared" si="104"/>
        <v/>
      </c>
      <c r="CF246" s="2951" t="str">
        <f>IF(LEN(TRIM(CK246))&gt;0,MAX(CF29:CF245)+1,"")</f>
        <v/>
      </c>
      <c r="CG246" s="2906" t="str">
        <f>IFERROR(INDEX(CK30:CK299,MATCH(ROW()-ROW(CK30)+1,CF30:CF299,0)),"")</f>
        <v/>
      </c>
      <c r="CH246" s="336"/>
      <c r="CJ246" s="2370" t="str">
        <f>(SUBSTITUTE(SUBSTITUTE(CB66,CHAR(13)&amp;CHAR(10)," "),CHAR(10)," "))</f>
        <v/>
      </c>
      <c r="CK246" s="2907" t="str">
        <f>IF(OR(CJ247="",CJ248=""),"",IF(LEN(CJ247)&lt;=CJ248,CJ247,IFERROR(LEFT(CJ247,FIND("♦",SUBSTITUTE(LEFT(CJ247,CJ248+1)," ","♦",LEN(LEFT(CJ247,CJ248+1))-LEN(SUBSTITUTE(LEFT(CJ247,CJ248+1)," ",""))))),LEFT(CJ247,IFERROR(FIND(" ",CJ247)-1,LEN(CJ247))))))</f>
        <v/>
      </c>
      <c r="CL246" s="2908" t="str">
        <f>IF(CK246="","",TRIM(RIGHT(CJ247,LEN(CJ247)-LEN(CK246))))</f>
        <v/>
      </c>
      <c r="CM246" s="2952" t="str">
        <f>CC66</f>
        <v xml:space="preserve"> ◄ ligne 66</v>
      </c>
      <c r="CN246" s="2969"/>
      <c r="CO246" s="2969"/>
      <c r="CW246" s="10">
        <v>1</v>
      </c>
    </row>
    <row r="247" spans="80:101" ht="21" customHeight="1">
      <c r="CB247" s="2969"/>
      <c r="CD247" s="2946" t="str">
        <f t="shared" si="103"/>
        <v/>
      </c>
      <c r="CE247" s="2950" t="str">
        <f t="shared" si="104"/>
        <v/>
      </c>
      <c r="CF247" s="2951" t="str">
        <f>IF(LEN(TRIM(CK247))&gt;0,MAX(CF29:CF246)+1,"")</f>
        <v/>
      </c>
      <c r="CG247" s="2906" t="str">
        <f>IFERROR(INDEX(CK30:CK299,MATCH(ROW()-ROW(CK30)+1,CF30:CF299,0)),"")</f>
        <v/>
      </c>
      <c r="CH247" s="336"/>
      <c r="CJ247" s="2907" t="str">
        <f>TRIM(SUBSTITUTE(SUBSTITUTE(SUBSTITUTE(SUBSTITUTE(IF(OR(LEFT(CJ246,1)="-",LEFT(CJ246,1)="="),MID(CJ246,2,9999),CJ246),CHAR(160)," "),","," "),";"," "),"."," "))</f>
        <v/>
      </c>
      <c r="CK247" s="2908" t="str">
        <f>IF(OR(CL246="",CJ248=""),"",IF(LEN(CL246)&lt;=CJ248,CL246,IFERROR(LEFT(CL246,FIND("♦",SUBSTITUTE(LEFT(CL246,CJ248+1)," ","♦",LEN(LEFT(CL246,CJ248+1))-LEN(SUBSTITUTE(LEFT(CL246,CJ248+1)," ",""))))),LEFT(CL246,IFERROR(FIND(" ",CL246)-1,LEN(CL246))))))</f>
        <v/>
      </c>
      <c r="CL247" s="2908" t="str">
        <f>IF(CK247="","",TRIM(RIGHT(CL246,LEN(CL246)-LEN(CK247))))</f>
        <v/>
      </c>
      <c r="CM247" s="2974"/>
      <c r="CN247" s="2969"/>
      <c r="CO247" s="2969"/>
      <c r="CW247" s="10">
        <v>1</v>
      </c>
    </row>
    <row r="248" spans="80:101" ht="21" customHeight="1">
      <c r="CB248" s="2969"/>
      <c r="CD248" s="2946" t="str">
        <f t="shared" si="103"/>
        <v/>
      </c>
      <c r="CE248" s="2950" t="str">
        <f t="shared" si="104"/>
        <v/>
      </c>
      <c r="CF248" s="2951" t="str">
        <f>IF(LEN(TRIM(CK248))&gt;0,MAX(CF29:CF247)+1,"")</f>
        <v/>
      </c>
      <c r="CG248" s="2906" t="str">
        <f>IFERROR(INDEX(CK30:CK299,MATCH(ROW()-ROW(CK30)+1,CF30:CF299,0)),"")</f>
        <v/>
      </c>
      <c r="CH248" s="336"/>
      <c r="CJ248" s="2909">
        <f>CG17</f>
        <v>100</v>
      </c>
      <c r="CK248" s="2908" t="str">
        <f>IF(OR(CL247="",CJ248=""),"",IF(LEN(CL247)&lt;=CJ248,CL247,IFERROR(LEFT(CL247,FIND("♦",SUBSTITUTE(LEFT(CL247,CJ248+1)," ","♦",LEN(LEFT(CL247,CJ248+1))-LEN(SUBSTITUTE(LEFT(CL247,CJ248+1)," ",""))))),LEFT(CL247,IFERROR(FIND(" ",CL247)-1,LEN(CL247))))))</f>
        <v/>
      </c>
      <c r="CL248" s="2908" t="str">
        <f t="shared" ref="CL248:CL251" si="109">IF(CK248="","",TRIM(RIGHT(CL247,LEN(CL247)-LEN(CK248))))</f>
        <v/>
      </c>
      <c r="CM248" s="2974"/>
      <c r="CN248" s="2969"/>
      <c r="CO248" s="2969"/>
      <c r="CW248" s="10">
        <v>1</v>
      </c>
    </row>
    <row r="249" spans="80:101" ht="21" customHeight="1">
      <c r="CB249" s="2969"/>
      <c r="CD249" s="2946" t="str">
        <f t="shared" si="103"/>
        <v/>
      </c>
      <c r="CE249" s="2950" t="str">
        <f t="shared" si="104"/>
        <v/>
      </c>
      <c r="CF249" s="2951" t="str">
        <f>IF(LEN(TRIM(CK249))&gt;0,MAX(CF29:CF248)+1,"")</f>
        <v/>
      </c>
      <c r="CG249" s="2906" t="str">
        <f>IFERROR(INDEX(CK30:CK299,MATCH(ROW()-ROW(CK30)+1,CF30:CF299,0)),"")</f>
        <v/>
      </c>
      <c r="CH249" s="336"/>
      <c r="CJ249" s="2907"/>
      <c r="CK249" s="2908" t="str">
        <f>IF(OR(CL248="",CJ248=""),"",IF(LEN(CL248)&lt;=CJ248,CL248,IFERROR(LEFT(CL248,FIND("♦",SUBSTITUTE(LEFT(CL248,CJ248+1)," ","♦",LEN(LEFT(CL248,CJ248+1))-LEN(SUBSTITUTE(LEFT(CL248,CJ248+1)," ",""))))),LEFT(CL248,IFERROR(FIND(" ",CL248)-1,LEN(CL248))))))</f>
        <v/>
      </c>
      <c r="CL249" s="2908" t="str">
        <f t="shared" si="109"/>
        <v/>
      </c>
      <c r="CM249" s="2974"/>
      <c r="CN249" s="2969"/>
      <c r="CO249" s="2969"/>
      <c r="CW249" s="10">
        <v>1</v>
      </c>
    </row>
    <row r="250" spans="80:101" ht="21" customHeight="1">
      <c r="CB250" s="2969"/>
      <c r="CD250" s="2946" t="str">
        <f t="shared" si="103"/>
        <v/>
      </c>
      <c r="CE250" s="2950" t="str">
        <f t="shared" si="104"/>
        <v/>
      </c>
      <c r="CF250" s="2951" t="str">
        <f>IF(LEN(TRIM(CK250))&gt;0,MAX(CF29:CF249)+1,"")</f>
        <v/>
      </c>
      <c r="CG250" s="2906" t="str">
        <f>IFERROR(INDEX(CK30:CK299,MATCH(ROW()-ROW(CK30)+1,CF30:CF299,0)),"")</f>
        <v/>
      </c>
      <c r="CH250" s="336"/>
      <c r="CJ250" s="2958"/>
      <c r="CK250" s="2908" t="str">
        <f>IF(OR(CL249="",CJ248=""),"",IF(LEN(CL249)&lt;=CJ248,CL249,IFERROR(LEFT(CL249,FIND("♦",SUBSTITUTE(LEFT(CL249,CJ248+1)," ","♦",LEN(LEFT(CL249,CJ248+1))-LEN(SUBSTITUTE(LEFT(CL249,CJ248+1)," ",""))))),LEFT(CL249,IFERROR(FIND(" ",CL249)-1,LEN(CL249))))))</f>
        <v/>
      </c>
      <c r="CL250" s="2908" t="str">
        <f t="shared" si="109"/>
        <v/>
      </c>
      <c r="CM250" s="2974"/>
      <c r="CN250" s="2969"/>
      <c r="CO250" s="2969"/>
      <c r="CW250" s="10">
        <v>1</v>
      </c>
    </row>
    <row r="251" spans="80:101" ht="21" customHeight="1">
      <c r="CB251" s="2969"/>
      <c r="CD251" s="2946" t="str">
        <f t="shared" si="103"/>
        <v/>
      </c>
      <c r="CE251" s="2950" t="str">
        <f t="shared" si="104"/>
        <v/>
      </c>
      <c r="CF251" s="2951" t="str">
        <f>IF(LEN(TRIM(CK251))&gt;0,MAX(CF29:CF250)+1,"")</f>
        <v/>
      </c>
      <c r="CG251" s="2906" t="str">
        <f>IFERROR(INDEX(CK30:CK299,MATCH(ROW()-ROW(CK30)+1,CF30:CF299,0)),"")</f>
        <v/>
      </c>
      <c r="CH251" s="336"/>
      <c r="CJ251" s="2959"/>
      <c r="CK251" s="2908" t="str">
        <f>IF(OR(CL250="",CJ248=""),"",IF(LEN(CL250)&lt;=CJ248,CL250,IFERROR(LEFT(CL250,FIND("♦",SUBSTITUTE(LEFT(CL250,CJ248+1)," ","♦",LEN(LEFT(CL250,CJ248+1))-LEN(SUBSTITUTE(LEFT(CL250,CJ248+1)," ",""))))),LEFT(CL250,IFERROR(FIND(" ",CL250)-1,LEN(CL250))))))</f>
        <v/>
      </c>
      <c r="CL251" s="2908" t="str">
        <f t="shared" si="109"/>
        <v/>
      </c>
      <c r="CM251" s="2974"/>
      <c r="CN251" s="2969"/>
      <c r="CO251" s="2969"/>
      <c r="CW251" s="10">
        <v>1</v>
      </c>
    </row>
    <row r="252" spans="80:101" ht="21" customHeight="1">
      <c r="CB252" s="2969"/>
      <c r="CD252" s="2946" t="str">
        <f t="shared" si="103"/>
        <v/>
      </c>
      <c r="CE252" s="2950" t="str">
        <f t="shared" si="104"/>
        <v/>
      </c>
      <c r="CF252" s="2951" t="str">
        <f>IF(LEN(TRIM(CK252))&gt;0,MAX(CF29:CF251)+1,"")</f>
        <v/>
      </c>
      <c r="CG252" s="2906" t="str">
        <f>IFERROR(INDEX(CK30:CK299,MATCH(ROW()-ROW(CK30)+1,CF30:CF299,0)),"")</f>
        <v/>
      </c>
      <c r="CH252" s="336"/>
      <c r="CJ252" s="2370" t="str">
        <f>(SUBSTITUTE(SUBSTITUTE(CB67,CHAR(13)&amp;CHAR(10)," "),CHAR(10)," "))</f>
        <v/>
      </c>
      <c r="CK252" s="2960" t="str">
        <f>IF(OR(CJ253="",CJ254=""),"",IF(LEN(CJ253)&lt;=CJ254,CJ253,IFERROR(LEFT(CJ253,FIND("♦",SUBSTITUTE(LEFT(CJ253,CJ254+1)," ","♦",LEN(LEFT(CJ253,CJ254+1))-LEN(SUBSTITUTE(LEFT(CJ253,CJ254+1)," ",""))))),LEFT(CJ253,IFERROR(FIND(" ",CJ253)-1,LEN(CJ253))))))</f>
        <v/>
      </c>
      <c r="CL252" s="2961" t="str">
        <f>IF(CK252="","",TRIM(RIGHT(CJ253,LEN(CJ253)-LEN(CK252))))</f>
        <v/>
      </c>
      <c r="CM252" s="2952" t="str">
        <f>CC67</f>
        <v xml:space="preserve"> ◄ ligne 67</v>
      </c>
      <c r="CN252" s="2969"/>
      <c r="CO252" s="2969"/>
      <c r="CW252" s="10">
        <v>1</v>
      </c>
    </row>
    <row r="253" spans="80:101" ht="21" customHeight="1">
      <c r="CB253" s="2969"/>
      <c r="CD253" s="2946" t="str">
        <f t="shared" si="103"/>
        <v/>
      </c>
      <c r="CE253" s="2950" t="str">
        <f t="shared" si="104"/>
        <v/>
      </c>
      <c r="CF253" s="2951" t="str">
        <f>IF(LEN(TRIM(CK253))&gt;0,MAX(CF29:CF252)+1,"")</f>
        <v/>
      </c>
      <c r="CG253" s="2906" t="str">
        <f>IFERROR(INDEX(CK30:CK299,MATCH(ROW()-ROW(CK30)+1,CF30:CF299,0)),"")</f>
        <v/>
      </c>
      <c r="CH253" s="336"/>
      <c r="CJ253" s="2960" t="str">
        <f>TRIM(SUBSTITUTE(SUBSTITUTE(SUBSTITUTE(SUBSTITUTE(IF(OR(LEFT(CJ252,1)="-",LEFT(CJ252,1)="="),MID(CJ252,2,9999),CJ252),CHAR(160)," "),","," "),";"," "),"."," "))</f>
        <v/>
      </c>
      <c r="CK253" s="2961" t="str">
        <f>IF(OR(CL252="",CJ254=""),"",IF(LEN(CL252)&lt;=CJ254,CL252,IFERROR(LEFT(CL252,FIND("♦",SUBSTITUTE(LEFT(CL252,CJ254+1)," ","♦",LEN(LEFT(CL252,CJ254+1))-LEN(SUBSTITUTE(LEFT(CL252,CJ254+1)," ",""))))),LEFT(CL252,IFERROR(FIND(" ",CL252)-1,LEN(CL252))))))</f>
        <v/>
      </c>
      <c r="CL253" s="2961" t="str">
        <f>IF(CK253="","",TRIM(RIGHT(CL252,LEN(CL252)-LEN(CK253))))</f>
        <v/>
      </c>
      <c r="CM253" s="2975"/>
      <c r="CN253" s="2969"/>
      <c r="CO253" s="2969"/>
      <c r="CW253" s="10">
        <v>1</v>
      </c>
    </row>
    <row r="254" spans="80:101" ht="21" customHeight="1">
      <c r="CB254" s="2969"/>
      <c r="CD254" s="2946" t="str">
        <f t="shared" si="103"/>
        <v/>
      </c>
      <c r="CE254" s="2950" t="str">
        <f t="shared" si="104"/>
        <v/>
      </c>
      <c r="CF254" s="2951" t="str">
        <f>IF(LEN(TRIM(CK254))&gt;0,MAX(CF29:CF253)+1,"")</f>
        <v/>
      </c>
      <c r="CG254" s="2906" t="str">
        <f>IFERROR(INDEX(CK30:CK299,MATCH(ROW()-ROW(CK30)+1,CF30:CF299,0)),"")</f>
        <v/>
      </c>
      <c r="CH254" s="336"/>
      <c r="CJ254" s="2909">
        <f>CG17</f>
        <v>100</v>
      </c>
      <c r="CK254" s="2961" t="str">
        <f>IF(OR(CL253="",CJ254=""),"",IF(LEN(CL253)&lt;=CJ254,CL253,IFERROR(LEFT(CL253,FIND("♦",SUBSTITUTE(LEFT(CL253,CJ254+1)," ","♦",LEN(LEFT(CL253,CJ254+1))-LEN(SUBSTITUTE(LEFT(CL253,CJ254+1)," ",""))))),LEFT(CL253,IFERROR(FIND(" ",CL253)-1,LEN(CL253))))))</f>
        <v/>
      </c>
      <c r="CL254" s="2961" t="str">
        <f t="shared" ref="CL254:CL257" si="110">IF(CK254="","",TRIM(RIGHT(CL253,LEN(CL253)-LEN(CK254))))</f>
        <v/>
      </c>
      <c r="CM254" s="2975"/>
      <c r="CN254" s="2969"/>
      <c r="CO254" s="2969"/>
      <c r="CW254" s="10">
        <v>1</v>
      </c>
    </row>
    <row r="255" spans="80:101" ht="21" customHeight="1">
      <c r="CB255" s="2969"/>
      <c r="CD255" s="2946" t="str">
        <f t="shared" si="103"/>
        <v/>
      </c>
      <c r="CE255" s="2950" t="str">
        <f t="shared" si="104"/>
        <v/>
      </c>
      <c r="CF255" s="2951" t="str">
        <f>IF(LEN(TRIM(CK255))&gt;0,MAX(CF29:CF254)+1,"")</f>
        <v/>
      </c>
      <c r="CG255" s="2906" t="str">
        <f>IFERROR(INDEX(CK30:CK299,MATCH(ROW()-ROW(CK30)+1,CF30:CF299,0)),"")</f>
        <v/>
      </c>
      <c r="CH255" s="336"/>
      <c r="CJ255" s="2960"/>
      <c r="CK255" s="2961" t="str">
        <f>IF(OR(CL254="",CJ254=""),"",IF(LEN(CL254)&lt;=CJ254,CL254,IFERROR(LEFT(CL254,FIND("♦",SUBSTITUTE(LEFT(CL254,CJ254+1)," ","♦",LEN(LEFT(CL254,CJ254+1))-LEN(SUBSTITUTE(LEFT(CL254,CJ254+1)," ",""))))),LEFT(CL254,IFERROR(FIND(" ",CL254)-1,LEN(CL254))))))</f>
        <v/>
      </c>
      <c r="CL255" s="2961" t="str">
        <f t="shared" si="110"/>
        <v/>
      </c>
      <c r="CM255" s="2975"/>
      <c r="CN255" s="2969"/>
      <c r="CO255" s="2969"/>
      <c r="CW255" s="10">
        <v>1</v>
      </c>
    </row>
    <row r="256" spans="80:101" ht="21" customHeight="1">
      <c r="CB256" s="2969"/>
      <c r="CD256" s="2946" t="str">
        <f t="shared" si="103"/>
        <v/>
      </c>
      <c r="CE256" s="2950" t="str">
        <f t="shared" si="104"/>
        <v/>
      </c>
      <c r="CF256" s="2951" t="str">
        <f>IF(LEN(TRIM(CK256))&gt;0,MAX(CF29:CF255)+1,"")</f>
        <v/>
      </c>
      <c r="CG256" s="2906" t="str">
        <f>IFERROR(INDEX(CK30:CK299,MATCH(ROW()-ROW(CK30)+1,CF30:CF299,0)),"")</f>
        <v/>
      </c>
      <c r="CH256" s="336"/>
      <c r="CJ256" s="2963"/>
      <c r="CK256" s="2961" t="str">
        <f>IF(OR(CL255="",CJ254=""),"",IF(LEN(CL255)&lt;=CJ254,CL255,IFERROR(LEFT(CL255,FIND("♦",SUBSTITUTE(LEFT(CL255,CJ254+1)," ","♦",LEN(LEFT(CL255,CJ254+1))-LEN(SUBSTITUTE(LEFT(CL255,CJ254+1)," ",""))))),LEFT(CL255,IFERROR(FIND(" ",CL255)-1,LEN(CL255))))))</f>
        <v/>
      </c>
      <c r="CL256" s="2961" t="str">
        <f t="shared" si="110"/>
        <v/>
      </c>
      <c r="CM256" s="2975"/>
      <c r="CN256" s="2969"/>
      <c r="CO256" s="2969"/>
      <c r="CW256" s="10">
        <v>1</v>
      </c>
    </row>
    <row r="257" spans="80:101" ht="21" customHeight="1">
      <c r="CB257" s="2969"/>
      <c r="CD257" s="2946" t="str">
        <f t="shared" si="103"/>
        <v/>
      </c>
      <c r="CE257" s="2950" t="str">
        <f t="shared" si="104"/>
        <v/>
      </c>
      <c r="CF257" s="2951" t="str">
        <f>IF(LEN(TRIM(CK257))&gt;0,MAX(CF29:CF256)+1,"")</f>
        <v/>
      </c>
      <c r="CG257" s="2906" t="str">
        <f>IFERROR(INDEX(CK30:CK299,MATCH(ROW()-ROW(CK30)+1,CF30:CF299,0)),"")</f>
        <v/>
      </c>
      <c r="CH257" s="336"/>
      <c r="CJ257" s="2964"/>
      <c r="CK257" s="2961" t="str">
        <f>IF(OR(CL256="",CJ254=""),"",IF(LEN(CL256)&lt;=CJ254,CL256,IFERROR(LEFT(CL256,FIND("♦",SUBSTITUTE(LEFT(CL256,CJ254+1)," ","♦",LEN(LEFT(CL256,CJ254+1))-LEN(SUBSTITUTE(LEFT(CL256,CJ254+1)," ",""))))),LEFT(CL256,IFERROR(FIND(" ",CL256)-1,LEN(CL256))))))</f>
        <v/>
      </c>
      <c r="CL257" s="2961" t="str">
        <f t="shared" si="110"/>
        <v/>
      </c>
      <c r="CM257" s="2975"/>
      <c r="CN257" s="2969"/>
      <c r="CO257" s="2969"/>
      <c r="CW257" s="10">
        <v>1</v>
      </c>
    </row>
    <row r="258" spans="80:101" ht="21" customHeight="1">
      <c r="CB258" s="2969"/>
      <c r="CD258" s="2946" t="str">
        <f t="shared" si="103"/>
        <v/>
      </c>
      <c r="CE258" s="2950" t="str">
        <f t="shared" si="104"/>
        <v/>
      </c>
      <c r="CF258" s="2951" t="str">
        <f>IF(LEN(TRIM(CK258))&gt;0,MAX(CF29:CF257)+1,"")</f>
        <v/>
      </c>
      <c r="CG258" s="2906" t="str">
        <f>IFERROR(INDEX(CK30:CK299,MATCH(ROW()-ROW(CK30)+1,CF30:CF299,0)),"")</f>
        <v/>
      </c>
      <c r="CH258" s="336"/>
      <c r="CJ258" s="2370" t="str">
        <f>(SUBSTITUTE(SUBSTITUTE(CB68,CHAR(13)&amp;CHAR(10)," "),CHAR(10)," "))</f>
        <v/>
      </c>
      <c r="CK258" s="2907" t="str">
        <f>IF(OR(CJ259="",CJ260=""),"",IF(LEN(CJ259)&lt;=CJ260,CJ259,IFERROR(LEFT(CJ259,FIND("♦",SUBSTITUTE(LEFT(CJ259,CJ260+1)," ","♦",LEN(LEFT(CJ259,CJ260+1))-LEN(SUBSTITUTE(LEFT(CJ259,CJ260+1)," ",""))))),LEFT(CJ259,IFERROR(FIND(" ",CJ259)-1,LEN(CJ259))))))</f>
        <v/>
      </c>
      <c r="CL258" s="2908" t="str">
        <f>IF(CK258="","",TRIM(RIGHT(CJ259,LEN(CJ259)-LEN(CK258))))</f>
        <v/>
      </c>
      <c r="CM258" s="2952" t="str">
        <f>CC68</f>
        <v xml:space="preserve"> ◄ ligne 68</v>
      </c>
      <c r="CN258" s="2969"/>
      <c r="CO258" s="2969"/>
      <c r="CW258" s="10">
        <v>1</v>
      </c>
    </row>
    <row r="259" spans="80:101" ht="21" customHeight="1">
      <c r="CB259" s="2969"/>
      <c r="CD259" s="2946" t="str">
        <f t="shared" si="103"/>
        <v/>
      </c>
      <c r="CE259" s="2950" t="str">
        <f t="shared" si="104"/>
        <v/>
      </c>
      <c r="CF259" s="2951" t="str">
        <f>IF(LEN(TRIM(CK259))&gt;0,MAX(CF29:CF258)+1,"")</f>
        <v/>
      </c>
      <c r="CG259" s="2906" t="str">
        <f>IFERROR(INDEX(CK30:CK299,MATCH(ROW()-ROW(CK30)+1,CF30:CF299,0)),"")</f>
        <v/>
      </c>
      <c r="CH259" s="336"/>
      <c r="CJ259" s="2907" t="str">
        <f>TRIM(SUBSTITUTE(SUBSTITUTE(SUBSTITUTE(SUBSTITUTE(IF(OR(LEFT(CJ258,1)="-",LEFT(CJ258,1)="="),MID(CJ258,2,9999),CJ258),CHAR(160)," "),","," "),";"," "),"."," "))</f>
        <v/>
      </c>
      <c r="CK259" s="2908" t="str">
        <f>IF(OR(CL258="",CJ260=""),"",IF(LEN(CL258)&lt;=CJ260,CL258,IFERROR(LEFT(CL258,FIND("♦",SUBSTITUTE(LEFT(CL258,CJ260+1)," ","♦",LEN(LEFT(CL258,CJ260+1))-LEN(SUBSTITUTE(LEFT(CL258,CJ260+1)," ",""))))),LEFT(CL258,IFERROR(FIND(" ",CL258)-1,LEN(CL258))))))</f>
        <v/>
      </c>
      <c r="CL259" s="2908" t="str">
        <f>IF(CK259="","",TRIM(RIGHT(CL258,LEN(CL258)-LEN(CK259))))</f>
        <v/>
      </c>
      <c r="CM259" s="2974"/>
      <c r="CN259" s="2969"/>
      <c r="CO259" s="2969"/>
      <c r="CW259" s="10">
        <v>1</v>
      </c>
    </row>
    <row r="260" spans="80:101" ht="21" customHeight="1">
      <c r="CB260" s="2969"/>
      <c r="CD260" s="2946" t="str">
        <f t="shared" si="103"/>
        <v/>
      </c>
      <c r="CE260" s="2950" t="str">
        <f t="shared" si="104"/>
        <v/>
      </c>
      <c r="CF260" s="2951" t="str">
        <f>IF(LEN(TRIM(CK260))&gt;0,MAX(CF29:CF259)+1,"")</f>
        <v/>
      </c>
      <c r="CG260" s="2906" t="str">
        <f>IFERROR(INDEX(CK30:CK299,MATCH(ROW()-ROW(CK30)+1,CF30:CF299,0)),"")</f>
        <v/>
      </c>
      <c r="CH260" s="336"/>
      <c r="CJ260" s="2909">
        <f>CG17</f>
        <v>100</v>
      </c>
      <c r="CK260" s="2908" t="str">
        <f>IF(OR(CL259="",CJ260=""),"",IF(LEN(CL259)&lt;=CJ260,CL259,IFERROR(LEFT(CL259,FIND("♦",SUBSTITUTE(LEFT(CL259,CJ260+1)," ","♦",LEN(LEFT(CL259,CJ260+1))-LEN(SUBSTITUTE(LEFT(CL259,CJ260+1)," ",""))))),LEFT(CL259,IFERROR(FIND(" ",CL259)-1,LEN(CL259))))))</f>
        <v/>
      </c>
      <c r="CL260" s="2908" t="str">
        <f t="shared" ref="CL260:CL263" si="111">IF(CK260="","",TRIM(RIGHT(CL259,LEN(CL259)-LEN(CK260))))</f>
        <v/>
      </c>
      <c r="CM260" s="2974"/>
      <c r="CN260" s="2969"/>
      <c r="CO260" s="2969"/>
      <c r="CW260" s="10">
        <v>1</v>
      </c>
    </row>
    <row r="261" spans="80:101" ht="21" customHeight="1">
      <c r="CB261" s="2969"/>
      <c r="CD261" s="2946" t="str">
        <f t="shared" si="103"/>
        <v/>
      </c>
      <c r="CE261" s="2950" t="str">
        <f t="shared" si="104"/>
        <v/>
      </c>
      <c r="CF261" s="2951" t="str">
        <f>IF(LEN(TRIM(CK261))&gt;0,MAX(CF29:CF260)+1,"")</f>
        <v/>
      </c>
      <c r="CG261" s="2906" t="str">
        <f>IFERROR(INDEX(CK30:CK299,MATCH(ROW()-ROW(CK30)+1,CF30:CF299,0)),"")</f>
        <v/>
      </c>
      <c r="CH261" s="336"/>
      <c r="CJ261" s="2907"/>
      <c r="CK261" s="2908" t="str">
        <f>IF(OR(CL260="",CJ260=""),"",IF(LEN(CL260)&lt;=CJ260,CL260,IFERROR(LEFT(CL260,FIND("♦",SUBSTITUTE(LEFT(CL260,CJ260+1)," ","♦",LEN(LEFT(CL260,CJ260+1))-LEN(SUBSTITUTE(LEFT(CL260,CJ260+1)," ",""))))),LEFT(CL260,IFERROR(FIND(" ",CL260)-1,LEN(CL260))))))</f>
        <v/>
      </c>
      <c r="CL261" s="2908" t="str">
        <f t="shared" si="111"/>
        <v/>
      </c>
      <c r="CM261" s="2974"/>
      <c r="CN261" s="2969"/>
      <c r="CO261" s="2969"/>
      <c r="CW261" s="10">
        <v>1</v>
      </c>
    </row>
    <row r="262" spans="80:101" ht="21" customHeight="1">
      <c r="CB262" s="2969"/>
      <c r="CD262" s="2946" t="str">
        <f t="shared" si="103"/>
        <v/>
      </c>
      <c r="CE262" s="2950" t="str">
        <f t="shared" si="104"/>
        <v/>
      </c>
      <c r="CF262" s="2951" t="str">
        <f>IF(LEN(TRIM(CK262))&gt;0,MAX(CF29:CF261)+1,"")</f>
        <v/>
      </c>
      <c r="CG262" s="2906" t="str">
        <f>IFERROR(INDEX(CK30:CK299,MATCH(ROW()-ROW(CK30)+1,CF30:CF299,0)),"")</f>
        <v/>
      </c>
      <c r="CH262" s="336"/>
      <c r="CJ262" s="2958"/>
      <c r="CK262" s="2908" t="str">
        <f>IF(OR(CL261="",CJ260=""),"",IF(LEN(CL261)&lt;=CJ260,CL261,IFERROR(LEFT(CL261,FIND("♦",SUBSTITUTE(LEFT(CL261,CJ260+1)," ","♦",LEN(LEFT(CL261,CJ260+1))-LEN(SUBSTITUTE(LEFT(CL261,CJ260+1)," ",""))))),LEFT(CL261,IFERROR(FIND(" ",CL261)-1,LEN(CL261))))))</f>
        <v/>
      </c>
      <c r="CL262" s="2908" t="str">
        <f t="shared" si="111"/>
        <v/>
      </c>
      <c r="CM262" s="2974"/>
      <c r="CN262" s="2969"/>
      <c r="CO262" s="2969"/>
      <c r="CW262" s="10">
        <v>1</v>
      </c>
    </row>
    <row r="263" spans="80:101" ht="21" customHeight="1">
      <c r="CB263" s="2969"/>
      <c r="CD263" s="2946" t="str">
        <f t="shared" si="103"/>
        <v/>
      </c>
      <c r="CE263" s="2950" t="str">
        <f t="shared" si="104"/>
        <v/>
      </c>
      <c r="CF263" s="2951" t="str">
        <f>IF(LEN(TRIM(CK263))&gt;0,MAX(CF29:CF262)+1,"")</f>
        <v/>
      </c>
      <c r="CG263" s="2906" t="str">
        <f>IFERROR(INDEX(CK30:CK299,MATCH(ROW()-ROW(CK30)+1,CF30:CF299,0)),"")</f>
        <v/>
      </c>
      <c r="CH263" s="336"/>
      <c r="CJ263" s="2959"/>
      <c r="CK263" s="2908" t="str">
        <f>IF(OR(CL262="",CJ260=""),"",IF(LEN(CL262)&lt;=CJ260,CL262,IFERROR(LEFT(CL262,FIND("♦",SUBSTITUTE(LEFT(CL262,CJ260+1)," ","♦",LEN(LEFT(CL262,CJ260+1))-LEN(SUBSTITUTE(LEFT(CL262,CJ260+1)," ",""))))),LEFT(CL262,IFERROR(FIND(" ",CL262)-1,LEN(CL262))))))</f>
        <v/>
      </c>
      <c r="CL263" s="2908" t="str">
        <f t="shared" si="111"/>
        <v/>
      </c>
      <c r="CM263" s="2974"/>
      <c r="CN263" s="2969"/>
      <c r="CO263" s="2969"/>
      <c r="CW263" s="10">
        <v>1</v>
      </c>
    </row>
    <row r="264" spans="80:101" ht="21" customHeight="1">
      <c r="CB264" s="2969"/>
      <c r="CD264" s="2946" t="str">
        <f t="shared" si="103"/>
        <v/>
      </c>
      <c r="CE264" s="2950" t="str">
        <f t="shared" si="104"/>
        <v/>
      </c>
      <c r="CF264" s="2951" t="str">
        <f>IF(LEN(TRIM(CK264))&gt;0,MAX(CF29:CF263)+1,"")</f>
        <v/>
      </c>
      <c r="CG264" s="2906" t="str">
        <f>IFERROR(INDEX(CK30:CK299,MATCH(ROW()-ROW(CK30)+1,CF30:CF299,0)),"")</f>
        <v/>
      </c>
      <c r="CH264" s="336"/>
      <c r="CJ264" s="2370" t="str">
        <f>(SUBSTITUTE(SUBSTITUTE(CB69,CHAR(13)&amp;CHAR(10)," "),CHAR(10)," "))</f>
        <v/>
      </c>
      <c r="CK264" s="2960" t="str">
        <f>IF(OR(CJ265="",CJ266=""),"",IF(LEN(CJ265)&lt;=CJ266,CJ265,IFERROR(LEFT(CJ265,FIND("♦",SUBSTITUTE(LEFT(CJ265,CJ266+1)," ","♦",LEN(LEFT(CJ265,CJ266+1))-LEN(SUBSTITUTE(LEFT(CJ265,CJ266+1)," ",""))))),LEFT(CJ265,IFERROR(FIND(" ",CJ265)-1,LEN(CJ265))))))</f>
        <v/>
      </c>
      <c r="CL264" s="2961" t="str">
        <f>IF(CK264="","",TRIM(RIGHT(CJ265,LEN(CJ265)-LEN(CK264))))</f>
        <v/>
      </c>
      <c r="CM264" s="2952" t="str">
        <f>CC69</f>
        <v xml:space="preserve"> ◄ ligne 69</v>
      </c>
      <c r="CN264" s="2969"/>
      <c r="CO264" s="2969"/>
      <c r="CW264" s="10">
        <v>1</v>
      </c>
    </row>
    <row r="265" spans="80:101" ht="21" customHeight="1">
      <c r="CB265" s="2969"/>
      <c r="CD265" s="2946" t="str">
        <f t="shared" si="103"/>
        <v/>
      </c>
      <c r="CE265" s="2950" t="str">
        <f t="shared" si="104"/>
        <v/>
      </c>
      <c r="CF265" s="2951" t="str">
        <f>IF(LEN(TRIM(CK265))&gt;0,MAX(CF29:CF264)+1,"")</f>
        <v/>
      </c>
      <c r="CG265" s="2906" t="str">
        <f>IFERROR(INDEX(CK30:CK299,MATCH(ROW()-ROW(CK30)+1,CF30:CF299,0)),"")</f>
        <v/>
      </c>
      <c r="CH265" s="336"/>
      <c r="CJ265" s="2960" t="str">
        <f>TRIM(SUBSTITUTE(SUBSTITUTE(SUBSTITUTE(SUBSTITUTE(IF(OR(LEFT(CJ264,1)="-",LEFT(CJ264,1)="="),MID(CJ264,2,9999),CJ264),CHAR(160)," "),","," "),";"," "),"."," "))</f>
        <v/>
      </c>
      <c r="CK265" s="2961" t="str">
        <f>IF(OR(CL264="",CJ266=""),"",IF(LEN(CL264)&lt;=CJ266,CL264,IFERROR(LEFT(CL264,FIND("♦",SUBSTITUTE(LEFT(CL264,CJ266+1)," ","♦",LEN(LEFT(CL264,CJ266+1))-LEN(SUBSTITUTE(LEFT(CL264,CJ266+1)," ",""))))),LEFT(CL264,IFERROR(FIND(" ",CL264)-1,LEN(CL264))))))</f>
        <v/>
      </c>
      <c r="CL265" s="2961" t="str">
        <f>IF(CK265="","",TRIM(RIGHT(CL264,LEN(CL264)-LEN(CK265))))</f>
        <v/>
      </c>
      <c r="CM265" s="2975"/>
      <c r="CN265" s="2969"/>
      <c r="CO265" s="2969"/>
      <c r="CW265" s="10">
        <v>1</v>
      </c>
    </row>
    <row r="266" spans="80:101" ht="21" customHeight="1">
      <c r="CB266" s="2969"/>
      <c r="CD266" s="2946" t="str">
        <f t="shared" si="103"/>
        <v/>
      </c>
      <c r="CE266" s="2950" t="str">
        <f t="shared" si="104"/>
        <v/>
      </c>
      <c r="CF266" s="2951" t="str">
        <f>IF(LEN(TRIM(CK266))&gt;0,MAX(CF29:CF265)+1,"")</f>
        <v/>
      </c>
      <c r="CG266" s="2906" t="str">
        <f>IFERROR(INDEX(CK30:CK299,MATCH(ROW()-ROW(CK30)+1,CF30:CF299,0)),"")</f>
        <v/>
      </c>
      <c r="CH266" s="336"/>
      <c r="CJ266" s="2909">
        <f>CG17</f>
        <v>100</v>
      </c>
      <c r="CK266" s="2961" t="str">
        <f>IF(OR(CL265="",CJ266=""),"",IF(LEN(CL265)&lt;=CJ266,CL265,IFERROR(LEFT(CL265,FIND("♦",SUBSTITUTE(LEFT(CL265,CJ266+1)," ","♦",LEN(LEFT(CL265,CJ266+1))-LEN(SUBSTITUTE(LEFT(CL265,CJ266+1)," ",""))))),LEFT(CL265,IFERROR(FIND(" ",CL265)-1,LEN(CL265))))))</f>
        <v/>
      </c>
      <c r="CL266" s="2961" t="str">
        <f t="shared" ref="CL266:CL269" si="112">IF(CK266="","",TRIM(RIGHT(CL265,LEN(CL265)-LEN(CK266))))</f>
        <v/>
      </c>
      <c r="CM266" s="2975"/>
      <c r="CN266" s="2969"/>
      <c r="CO266" s="2969"/>
      <c r="CW266" s="10">
        <v>1</v>
      </c>
    </row>
    <row r="267" spans="80:101" ht="21" customHeight="1">
      <c r="CB267" s="2969"/>
      <c r="CD267" s="2946" t="str">
        <f t="shared" si="103"/>
        <v/>
      </c>
      <c r="CE267" s="2950" t="str">
        <f t="shared" si="104"/>
        <v/>
      </c>
      <c r="CF267" s="2951" t="str">
        <f>IF(LEN(TRIM(CK267))&gt;0,MAX(CF29:CF266)+1,"")</f>
        <v/>
      </c>
      <c r="CG267" s="2906" t="str">
        <f>IFERROR(INDEX(CK30:CK299,MATCH(ROW()-ROW(CK30)+1,CF30:CF299,0)),"")</f>
        <v/>
      </c>
      <c r="CH267" s="336"/>
      <c r="CJ267" s="2960"/>
      <c r="CK267" s="2961" t="str">
        <f>IF(OR(CL266="",CJ266=""),"",IF(LEN(CL266)&lt;=CJ266,CL266,IFERROR(LEFT(CL266,FIND("♦",SUBSTITUTE(LEFT(CL266,CJ266+1)," ","♦",LEN(LEFT(CL266,CJ266+1))-LEN(SUBSTITUTE(LEFT(CL266,CJ266+1)," ",""))))),LEFT(CL266,IFERROR(FIND(" ",CL266)-1,LEN(CL266))))))</f>
        <v/>
      </c>
      <c r="CL267" s="2961" t="str">
        <f t="shared" si="112"/>
        <v/>
      </c>
      <c r="CM267" s="2975"/>
      <c r="CN267" s="2969"/>
      <c r="CO267" s="2969"/>
      <c r="CW267" s="10">
        <v>1</v>
      </c>
    </row>
    <row r="268" spans="80:101" ht="21" customHeight="1">
      <c r="CB268" s="2969"/>
      <c r="CD268" s="2946" t="str">
        <f t="shared" si="103"/>
        <v/>
      </c>
      <c r="CE268" s="2950" t="str">
        <f t="shared" si="104"/>
        <v/>
      </c>
      <c r="CF268" s="2951" t="str">
        <f>IF(LEN(TRIM(CK268))&gt;0,MAX(CF29:CF267)+1,"")</f>
        <v/>
      </c>
      <c r="CG268" s="2906" t="str">
        <f>IFERROR(INDEX(CK30:CK299,MATCH(ROW()-ROW(CK30)+1,CF30:CF299,0)),"")</f>
        <v/>
      </c>
      <c r="CH268" s="336"/>
      <c r="CJ268" s="2963"/>
      <c r="CK268" s="2961" t="str">
        <f>IF(OR(CL267="",CJ266=""),"",IF(LEN(CL267)&lt;=CJ266,CL267,IFERROR(LEFT(CL267,FIND("♦",SUBSTITUTE(LEFT(CL267,CJ266+1)," ","♦",LEN(LEFT(CL267,CJ266+1))-LEN(SUBSTITUTE(LEFT(CL267,CJ266+1)," ",""))))),LEFT(CL267,IFERROR(FIND(" ",CL267)-1,LEN(CL267))))))</f>
        <v/>
      </c>
      <c r="CL268" s="2961" t="str">
        <f t="shared" si="112"/>
        <v/>
      </c>
      <c r="CM268" s="2975"/>
      <c r="CN268" s="2969"/>
      <c r="CO268" s="2969"/>
      <c r="CW268" s="10">
        <v>1</v>
      </c>
    </row>
    <row r="269" spans="80:101" ht="21" customHeight="1">
      <c r="CB269" s="2969"/>
      <c r="CD269" s="2946" t="str">
        <f t="shared" si="103"/>
        <v/>
      </c>
      <c r="CE269" s="2950" t="str">
        <f t="shared" si="104"/>
        <v/>
      </c>
      <c r="CF269" s="2951" t="str">
        <f>IF(LEN(TRIM(CK269))&gt;0,MAX(CF29:CF268)+1,"")</f>
        <v/>
      </c>
      <c r="CG269" s="2906" t="str">
        <f>IFERROR(INDEX(CK30:CK299,MATCH(ROW()-ROW(CK30)+1,CF30:CF299,0)),"")</f>
        <v/>
      </c>
      <c r="CH269" s="336"/>
      <c r="CJ269" s="2964"/>
      <c r="CK269" s="2961" t="str">
        <f>IF(OR(CL268="",CJ266=""),"",IF(LEN(CL268)&lt;=CJ266,CL268,IFERROR(LEFT(CL268,FIND("♦",SUBSTITUTE(LEFT(CL268,CJ266+1)," ","♦",LEN(LEFT(CL268,CJ266+1))-LEN(SUBSTITUTE(LEFT(CL268,CJ266+1)," ",""))))),LEFT(CL268,IFERROR(FIND(" ",CL268)-1,LEN(CL268))))))</f>
        <v/>
      </c>
      <c r="CL269" s="2961" t="str">
        <f t="shared" si="112"/>
        <v/>
      </c>
      <c r="CM269" s="2975"/>
      <c r="CN269" s="2969"/>
      <c r="CO269" s="2969"/>
      <c r="CW269" s="10">
        <v>1</v>
      </c>
    </row>
    <row r="270" spans="80:101" ht="21" customHeight="1">
      <c r="CB270" s="2969"/>
      <c r="CD270" s="2946" t="str">
        <f t="shared" si="103"/>
        <v/>
      </c>
      <c r="CE270" s="2950" t="str">
        <f t="shared" si="104"/>
        <v/>
      </c>
      <c r="CF270" s="2951" t="str">
        <f>IF(LEN(TRIM(CK270))&gt;0,MAX(CF29:CF269)+1,"")</f>
        <v/>
      </c>
      <c r="CG270" s="2906" t="str">
        <f>IFERROR(INDEX(CK30:CK299,MATCH(ROW()-ROW(CK30)+1,CF30:CF299,0)),"")</f>
        <v/>
      </c>
      <c r="CH270" s="336"/>
      <c r="CJ270" s="2370" t="str">
        <f>(SUBSTITUTE(SUBSTITUTE(CB70,CHAR(13)&amp;CHAR(10)," "),CHAR(10)," "))</f>
        <v/>
      </c>
      <c r="CK270" s="2907" t="str">
        <f>IF(OR(CJ271="",CJ272=""),"",IF(LEN(CJ271)&lt;=CJ272,CJ271,IFERROR(LEFT(CJ271,FIND("♦",SUBSTITUTE(LEFT(CJ271,CJ272+1)," ","♦",LEN(LEFT(CJ271,CJ272+1))-LEN(SUBSTITUTE(LEFT(CJ271,CJ272+1)," ",""))))),LEFT(CJ271,IFERROR(FIND(" ",CJ271)-1,LEN(CJ271))))))</f>
        <v/>
      </c>
      <c r="CL270" s="2908" t="str">
        <f>IF(CK270="","",TRIM(RIGHT(CJ271,LEN(CJ271)-LEN(CK270))))</f>
        <v/>
      </c>
      <c r="CM270" s="2952" t="str">
        <f>CC70</f>
        <v xml:space="preserve"> ◄ ligne 70</v>
      </c>
      <c r="CN270" s="2969"/>
      <c r="CO270" s="2969"/>
      <c r="CW270" s="10">
        <v>1</v>
      </c>
    </row>
    <row r="271" spans="80:101" ht="21" customHeight="1">
      <c r="CB271" s="2969"/>
      <c r="CD271" s="2946" t="str">
        <f t="shared" si="103"/>
        <v/>
      </c>
      <c r="CE271" s="2950" t="str">
        <f t="shared" si="104"/>
        <v/>
      </c>
      <c r="CF271" s="2951" t="str">
        <f>IF(LEN(TRIM(CK271))&gt;0,MAX(CF29:CF270)+1,"")</f>
        <v/>
      </c>
      <c r="CG271" s="2906" t="str">
        <f>IFERROR(INDEX(CK30:CK299,MATCH(ROW()-ROW(CK30)+1,CF30:CF299,0)),"")</f>
        <v/>
      </c>
      <c r="CH271" s="336"/>
      <c r="CJ271" s="2907" t="str">
        <f>TRIM(SUBSTITUTE(SUBSTITUTE(SUBSTITUTE(SUBSTITUTE(IF(OR(LEFT(CJ270,1)="-",LEFT(CJ270,1)="="),MID(CJ270,2,9999),CJ270),CHAR(160)," "),","," "),";"," "),"."," "))</f>
        <v/>
      </c>
      <c r="CK271" s="2908" t="str">
        <f>IF(OR(CL270="",CJ272=""),"",IF(LEN(CL270)&lt;=CJ272,CL270,IFERROR(LEFT(CL270,FIND("♦",SUBSTITUTE(LEFT(CL270,CJ272+1)," ","♦",LEN(LEFT(CL270,CJ272+1))-LEN(SUBSTITUTE(LEFT(CL270,CJ272+1)," ",""))))),LEFT(CL270,IFERROR(FIND(" ",CL270)-1,LEN(CL270))))))</f>
        <v/>
      </c>
      <c r="CL271" s="2908" t="str">
        <f>IF(CK271="","",TRIM(RIGHT(CL270,LEN(CL270)-LEN(CK271))))</f>
        <v/>
      </c>
      <c r="CM271" s="2974"/>
      <c r="CN271" s="2969"/>
      <c r="CO271" s="2969"/>
      <c r="CW271" s="10">
        <v>1</v>
      </c>
    </row>
    <row r="272" spans="80:101" ht="21" customHeight="1">
      <c r="CB272" s="2969"/>
      <c r="CD272" s="2946" t="str">
        <f t="shared" si="103"/>
        <v/>
      </c>
      <c r="CE272" s="2950" t="str">
        <f t="shared" si="104"/>
        <v/>
      </c>
      <c r="CF272" s="2951" t="str">
        <f>IF(LEN(TRIM(CK272))&gt;0,MAX(CF29:CF271)+1,"")</f>
        <v/>
      </c>
      <c r="CG272" s="2906" t="str">
        <f>IFERROR(INDEX(CK30:CK299,MATCH(ROW()-ROW(CK30)+1,CF30:CF299,0)),"")</f>
        <v/>
      </c>
      <c r="CH272" s="336"/>
      <c r="CJ272" s="2909">
        <f>CG17</f>
        <v>100</v>
      </c>
      <c r="CK272" s="2908" t="str">
        <f>IF(OR(CL271="",CJ272=""),"",IF(LEN(CL271)&lt;=CJ272,CL271,IFERROR(LEFT(CL271,FIND("♦",SUBSTITUTE(LEFT(CL271,CJ272+1)," ","♦",LEN(LEFT(CL271,CJ272+1))-LEN(SUBSTITUTE(LEFT(CL271,CJ272+1)," ",""))))),LEFT(CL271,IFERROR(FIND(" ",CL271)-1,LEN(CL271))))))</f>
        <v/>
      </c>
      <c r="CL272" s="2908" t="str">
        <f t="shared" ref="CL272:CL275" si="113">IF(CK272="","",TRIM(RIGHT(CL271,LEN(CL271)-LEN(CK272))))</f>
        <v/>
      </c>
      <c r="CM272" s="2974"/>
      <c r="CN272" s="2969"/>
      <c r="CO272" s="2969"/>
      <c r="CW272" s="10">
        <v>1</v>
      </c>
    </row>
    <row r="273" spans="80:101" ht="21" customHeight="1">
      <c r="CB273" s="2969"/>
      <c r="CD273" s="2946" t="str">
        <f t="shared" si="103"/>
        <v/>
      </c>
      <c r="CE273" s="2950" t="str">
        <f t="shared" si="104"/>
        <v/>
      </c>
      <c r="CF273" s="2951" t="str">
        <f>IF(LEN(TRIM(CK273))&gt;0,MAX(CF29:CF272)+1,"")</f>
        <v/>
      </c>
      <c r="CG273" s="2906" t="str">
        <f>IFERROR(INDEX(CK30:CK299,MATCH(ROW()-ROW(CK30)+1,CF30:CF299,0)),"")</f>
        <v/>
      </c>
      <c r="CH273" s="336"/>
      <c r="CJ273" s="2907"/>
      <c r="CK273" s="2908" t="str">
        <f>IF(OR(CL272="",CJ272=""),"",IF(LEN(CL272)&lt;=CJ272,CL272,IFERROR(LEFT(CL272,FIND("♦",SUBSTITUTE(LEFT(CL272,CJ272+1)," ","♦",LEN(LEFT(CL272,CJ272+1))-LEN(SUBSTITUTE(LEFT(CL272,CJ272+1)," ",""))))),LEFT(CL272,IFERROR(FIND(" ",CL272)-1,LEN(CL272))))))</f>
        <v/>
      </c>
      <c r="CL273" s="2908" t="str">
        <f t="shared" si="113"/>
        <v/>
      </c>
      <c r="CM273" s="2974"/>
      <c r="CN273" s="2969"/>
      <c r="CO273" s="2969"/>
      <c r="CW273" s="10">
        <v>1</v>
      </c>
    </row>
    <row r="274" spans="80:101" ht="21" customHeight="1">
      <c r="CB274" s="2969"/>
      <c r="CD274" s="2946" t="str">
        <f t="shared" si="103"/>
        <v/>
      </c>
      <c r="CE274" s="2950" t="str">
        <f t="shared" si="104"/>
        <v/>
      </c>
      <c r="CF274" s="2951" t="str">
        <f>IF(LEN(TRIM(CK274))&gt;0,MAX(CF29:CF273)+1,"")</f>
        <v/>
      </c>
      <c r="CG274" s="2906" t="str">
        <f>IFERROR(INDEX(CK30:CK299,MATCH(ROW()-ROW(CK30)+1,CF30:CF299,0)),"")</f>
        <v/>
      </c>
      <c r="CH274" s="336"/>
      <c r="CJ274" s="2958"/>
      <c r="CK274" s="2908" t="str">
        <f>IF(OR(CL273="",CJ272=""),"",IF(LEN(CL273)&lt;=CJ272,CL273,IFERROR(LEFT(CL273,FIND("♦",SUBSTITUTE(LEFT(CL273,CJ272+1)," ","♦",LEN(LEFT(CL273,CJ272+1))-LEN(SUBSTITUTE(LEFT(CL273,CJ272+1)," ",""))))),LEFT(CL273,IFERROR(FIND(" ",CL273)-1,LEN(CL273))))))</f>
        <v/>
      </c>
      <c r="CL274" s="2908" t="str">
        <f t="shared" si="113"/>
        <v/>
      </c>
      <c r="CM274" s="2974"/>
      <c r="CN274" s="2969"/>
      <c r="CO274" s="2969"/>
      <c r="CW274" s="10">
        <v>1</v>
      </c>
    </row>
    <row r="275" spans="80:101" ht="21" customHeight="1">
      <c r="CB275" s="2969"/>
      <c r="CD275" s="2946" t="str">
        <f t="shared" si="103"/>
        <v/>
      </c>
      <c r="CE275" s="2950" t="str">
        <f t="shared" si="104"/>
        <v/>
      </c>
      <c r="CF275" s="2951" t="str">
        <f>IF(LEN(TRIM(CK275))&gt;0,MAX(CF29:CF274)+1,"")</f>
        <v/>
      </c>
      <c r="CG275" s="2906" t="str">
        <f>IFERROR(INDEX(CK30:CK299,MATCH(ROW()-ROW(CK30)+1,CF30:CF299,0)),"")</f>
        <v/>
      </c>
      <c r="CH275" s="336"/>
      <c r="CJ275" s="2959"/>
      <c r="CK275" s="2908" t="str">
        <f>IF(OR(CL274="",CJ272=""),"",IF(LEN(CL274)&lt;=CJ272,CL274,IFERROR(LEFT(CL274,FIND("♦",SUBSTITUTE(LEFT(CL274,CJ272+1)," ","♦",LEN(LEFT(CL274,CJ272+1))-LEN(SUBSTITUTE(LEFT(CL274,CJ272+1)," ",""))))),LEFT(CL274,IFERROR(FIND(" ",CL274)-1,LEN(CL274))))))</f>
        <v/>
      </c>
      <c r="CL275" s="2908" t="str">
        <f t="shared" si="113"/>
        <v/>
      </c>
      <c r="CM275" s="2974"/>
      <c r="CN275" s="2969"/>
      <c r="CO275" s="2969"/>
      <c r="CW275" s="10">
        <v>1</v>
      </c>
    </row>
    <row r="276" spans="80:101" ht="21" customHeight="1">
      <c r="CB276" s="2969"/>
      <c r="CD276" s="2946" t="str">
        <f t="shared" si="103"/>
        <v/>
      </c>
      <c r="CE276" s="2950" t="str">
        <f t="shared" si="104"/>
        <v/>
      </c>
      <c r="CF276" s="2951" t="str">
        <f>IF(LEN(TRIM(CK276))&gt;0,MAX(CF29:CF275)+1,"")</f>
        <v/>
      </c>
      <c r="CG276" s="2906" t="str">
        <f>IFERROR(INDEX(CK30:CK299,MATCH(ROW()-ROW(CK30)+1,CF30:CF299,0)),"")</f>
        <v/>
      </c>
      <c r="CH276" s="336"/>
      <c r="CJ276" s="2370" t="str">
        <f>(SUBSTITUTE(SUBSTITUTE(CB71,CHAR(13)&amp;CHAR(10)," "),CHAR(10)," "))</f>
        <v/>
      </c>
      <c r="CK276" s="2960" t="str">
        <f>IF(OR(CJ277="",CJ278=""),"",IF(LEN(CJ277)&lt;=CJ278,CJ277,IFERROR(LEFT(CJ277,FIND("♦",SUBSTITUTE(LEFT(CJ277,CJ278+1)," ","♦",LEN(LEFT(CJ277,CJ278+1))-LEN(SUBSTITUTE(LEFT(CJ277,CJ278+1)," ",""))))),LEFT(CJ277,IFERROR(FIND(" ",CJ277)-1,LEN(CJ277))))))</f>
        <v/>
      </c>
      <c r="CL276" s="2961" t="str">
        <f>IF(CK276="","",TRIM(RIGHT(CJ277,LEN(CJ277)-LEN(CK276))))</f>
        <v/>
      </c>
      <c r="CM276" s="2952" t="str">
        <f>CC71</f>
        <v xml:space="preserve"> ◄ ligne 71</v>
      </c>
      <c r="CN276" s="2969"/>
      <c r="CO276" s="2969"/>
      <c r="CW276" s="10">
        <v>1</v>
      </c>
    </row>
    <row r="277" spans="80:101" ht="21" customHeight="1">
      <c r="CB277" s="2969"/>
      <c r="CD277" s="2946" t="str">
        <f t="shared" si="103"/>
        <v/>
      </c>
      <c r="CE277" s="2950" t="str">
        <f t="shared" si="104"/>
        <v/>
      </c>
      <c r="CF277" s="2951" t="str">
        <f>IF(LEN(TRIM(CK277))&gt;0,MAX(CF29:CF276)+1,"")</f>
        <v/>
      </c>
      <c r="CG277" s="2906" t="str">
        <f>IFERROR(INDEX(CK30:CK299,MATCH(ROW()-ROW(CK30)+1,CF30:CF299,0)),"")</f>
        <v/>
      </c>
      <c r="CH277" s="336"/>
      <c r="CJ277" s="2960" t="str">
        <f>TRIM(SUBSTITUTE(SUBSTITUTE(SUBSTITUTE(SUBSTITUTE(IF(OR(LEFT(CJ276,1)="-",LEFT(CJ276,1)="="),MID(CJ276,2,9999),CJ276),CHAR(160)," "),","," "),";"," "),"."," "))</f>
        <v/>
      </c>
      <c r="CK277" s="2961" t="str">
        <f>IF(OR(CL276="",CJ278=""),"",IF(LEN(CL276)&lt;=CJ278,CL276,IFERROR(LEFT(CL276,FIND("♦",SUBSTITUTE(LEFT(CL276,CJ278+1)," ","♦",LEN(LEFT(CL276,CJ278+1))-LEN(SUBSTITUTE(LEFT(CL276,CJ278+1)," ",""))))),LEFT(CL276,IFERROR(FIND(" ",CL276)-1,LEN(CL276))))))</f>
        <v/>
      </c>
      <c r="CL277" s="2961" t="str">
        <f>IF(CK277="","",TRIM(RIGHT(CL276,LEN(CL276)-LEN(CK277))))</f>
        <v/>
      </c>
      <c r="CM277" s="2975"/>
      <c r="CN277" s="2969"/>
      <c r="CO277" s="2969"/>
      <c r="CW277" s="10">
        <v>1</v>
      </c>
    </row>
    <row r="278" spans="80:101" ht="21" customHeight="1">
      <c r="CB278" s="2969"/>
      <c r="CD278" s="2946" t="str">
        <f t="shared" si="103"/>
        <v/>
      </c>
      <c r="CE278" s="2950" t="str">
        <f t="shared" si="104"/>
        <v/>
      </c>
      <c r="CF278" s="2951" t="str">
        <f>IF(LEN(TRIM(CK278))&gt;0,MAX(CF29:CF277)+1,"")</f>
        <v/>
      </c>
      <c r="CG278" s="2906" t="str">
        <f>IFERROR(INDEX(CK30:CK299,MATCH(ROW()-ROW(CK30)+1,CF30:CF299,0)),"")</f>
        <v/>
      </c>
      <c r="CH278" s="336"/>
      <c r="CJ278" s="2909">
        <f>CG17</f>
        <v>100</v>
      </c>
      <c r="CK278" s="2961" t="str">
        <f>IF(OR(CL277="",CJ278=""),"",IF(LEN(CL277)&lt;=CJ278,CL277,IFERROR(LEFT(CL277,FIND("♦",SUBSTITUTE(LEFT(CL277,CJ278+1)," ","♦",LEN(LEFT(CL277,CJ278+1))-LEN(SUBSTITUTE(LEFT(CL277,CJ278+1)," ",""))))),LEFT(CL277,IFERROR(FIND(" ",CL277)-1,LEN(CL277))))))</f>
        <v/>
      </c>
      <c r="CL278" s="2961" t="str">
        <f t="shared" ref="CL278:CL281" si="114">IF(CK278="","",TRIM(RIGHT(CL277,LEN(CL277)-LEN(CK278))))</f>
        <v/>
      </c>
      <c r="CM278" s="2975"/>
      <c r="CN278" s="2969"/>
      <c r="CO278" s="2969"/>
      <c r="CW278" s="10">
        <v>1</v>
      </c>
    </row>
    <row r="279" spans="80:101" ht="21" customHeight="1">
      <c r="CB279" s="2969"/>
      <c r="CD279" s="2946" t="str">
        <f t="shared" si="103"/>
        <v/>
      </c>
      <c r="CE279" s="2950" t="str">
        <f t="shared" si="104"/>
        <v/>
      </c>
      <c r="CF279" s="2951" t="str">
        <f>IF(LEN(TRIM(CK279))&gt;0,MAX(CF29:CF278)+1,"")</f>
        <v/>
      </c>
      <c r="CG279" s="2906" t="str">
        <f>IFERROR(INDEX(CK30:CK299,MATCH(ROW()-ROW(CK30)+1,CF30:CF299,0)),"")</f>
        <v/>
      </c>
      <c r="CH279" s="336"/>
      <c r="CJ279" s="2960"/>
      <c r="CK279" s="2961" t="str">
        <f>IF(OR(CL278="",CJ278=""),"",IF(LEN(CL278)&lt;=CJ278,CL278,IFERROR(LEFT(CL278,FIND("♦",SUBSTITUTE(LEFT(CL278,CJ278+1)," ","♦",LEN(LEFT(CL278,CJ278+1))-LEN(SUBSTITUTE(LEFT(CL278,CJ278+1)," ",""))))),LEFT(CL278,IFERROR(FIND(" ",CL278)-1,LEN(CL278))))))</f>
        <v/>
      </c>
      <c r="CL279" s="2961" t="str">
        <f t="shared" si="114"/>
        <v/>
      </c>
      <c r="CM279" s="2975"/>
      <c r="CN279" s="2969"/>
      <c r="CO279" s="2969"/>
      <c r="CW279" s="10">
        <v>1</v>
      </c>
    </row>
    <row r="280" spans="80:101" ht="21" customHeight="1">
      <c r="CB280" s="2969"/>
      <c r="CD280" s="2946" t="str">
        <f t="shared" si="103"/>
        <v/>
      </c>
      <c r="CE280" s="2950" t="str">
        <f t="shared" si="104"/>
        <v/>
      </c>
      <c r="CF280" s="2951" t="str">
        <f>IF(LEN(TRIM(CK280))&gt;0,MAX(CF29:CF279)+1,"")</f>
        <v/>
      </c>
      <c r="CG280" s="2906" t="str">
        <f>IFERROR(INDEX(CK30:CK299,MATCH(ROW()-ROW(CK30)+1,CF30:CF299,0)),"")</f>
        <v/>
      </c>
      <c r="CH280" s="336"/>
      <c r="CJ280" s="2963"/>
      <c r="CK280" s="2961" t="str">
        <f>IF(OR(CL279="",CJ278=""),"",IF(LEN(CL279)&lt;=CJ278,CL279,IFERROR(LEFT(CL279,FIND("♦",SUBSTITUTE(LEFT(CL279,CJ278+1)," ","♦",LEN(LEFT(CL279,CJ278+1))-LEN(SUBSTITUTE(LEFT(CL279,CJ278+1)," ",""))))),LEFT(CL279,IFERROR(FIND(" ",CL279)-1,LEN(CL279))))))</f>
        <v/>
      </c>
      <c r="CL280" s="2961" t="str">
        <f t="shared" si="114"/>
        <v/>
      </c>
      <c r="CM280" s="2975"/>
      <c r="CN280" s="2969"/>
      <c r="CO280" s="2969"/>
      <c r="CW280" s="10">
        <v>1</v>
      </c>
    </row>
    <row r="281" spans="80:101" ht="21" customHeight="1">
      <c r="CB281" s="2969"/>
      <c r="CD281" s="2946" t="str">
        <f t="shared" si="103"/>
        <v/>
      </c>
      <c r="CE281" s="2950" t="str">
        <f t="shared" si="104"/>
        <v/>
      </c>
      <c r="CF281" s="2951" t="str">
        <f>IF(LEN(TRIM(CK281))&gt;0,MAX(CF29:CF280)+1,"")</f>
        <v/>
      </c>
      <c r="CG281" s="2906" t="str">
        <f>IFERROR(INDEX(CK30:CK299,MATCH(ROW()-ROW(CK30)+1,CF30:CF299,0)),"")</f>
        <v/>
      </c>
      <c r="CH281" s="336"/>
      <c r="CJ281" s="2964"/>
      <c r="CK281" s="2961" t="str">
        <f>IF(OR(CL280="",CJ278=""),"",IF(LEN(CL280)&lt;=CJ278,CL280,IFERROR(LEFT(CL280,FIND("♦",SUBSTITUTE(LEFT(CL280,CJ278+1)," ","♦",LEN(LEFT(CL280,CJ278+1))-LEN(SUBSTITUTE(LEFT(CL280,CJ278+1)," ",""))))),LEFT(CL280,IFERROR(FIND(" ",CL280)-1,LEN(CL280))))))</f>
        <v/>
      </c>
      <c r="CL281" s="2961" t="str">
        <f t="shared" si="114"/>
        <v/>
      </c>
      <c r="CM281" s="2975"/>
      <c r="CN281" s="2969"/>
      <c r="CO281" s="2969"/>
      <c r="CW281" s="10">
        <v>1</v>
      </c>
    </row>
    <row r="282" spans="80:101" ht="21" customHeight="1">
      <c r="CB282" s="2969"/>
      <c r="CD282" s="2946" t="str">
        <f t="shared" si="103"/>
        <v/>
      </c>
      <c r="CE282" s="2950" t="str">
        <f t="shared" si="104"/>
        <v/>
      </c>
      <c r="CF282" s="2951" t="str">
        <f>IF(LEN(TRIM(CK282))&gt;0,MAX(CF29:CF281)+1,"")</f>
        <v/>
      </c>
      <c r="CG282" s="2906" t="str">
        <f>IFERROR(INDEX(CK30:CK299,MATCH(ROW()-ROW(CK30)+1,CF30:CF299,0)),"")</f>
        <v/>
      </c>
      <c r="CH282" s="336"/>
      <c r="CJ282" s="2370" t="str">
        <f>(SUBSTITUTE(SUBSTITUTE(CB72,CHAR(13)&amp;CHAR(10)," "),CHAR(10)," "))</f>
        <v/>
      </c>
      <c r="CK282" s="2907" t="str">
        <f>IF(OR(CJ283="",CJ284=""),"",IF(LEN(CJ283)&lt;=CJ284,CJ283,IFERROR(LEFT(CJ283,FIND("♦",SUBSTITUTE(LEFT(CJ283,CJ284+1)," ","♦",LEN(LEFT(CJ283,CJ284+1))-LEN(SUBSTITUTE(LEFT(CJ283,CJ284+1)," ",""))))),LEFT(CJ283,IFERROR(FIND(" ",CJ283)-1,LEN(CJ283))))))</f>
        <v/>
      </c>
      <c r="CL282" s="2908" t="str">
        <f>IF(CK282="","",TRIM(RIGHT(CJ283,LEN(CJ283)-LEN(CK282))))</f>
        <v/>
      </c>
      <c r="CM282" s="2952" t="str">
        <f>CC72</f>
        <v xml:space="preserve"> ◄ ligne 72</v>
      </c>
      <c r="CN282" s="2969"/>
      <c r="CO282" s="2969"/>
      <c r="CW282" s="10">
        <v>1</v>
      </c>
    </row>
    <row r="283" spans="80:101" ht="21" customHeight="1">
      <c r="CB283" s="2969"/>
      <c r="CD283" s="2946" t="str">
        <f t="shared" si="103"/>
        <v/>
      </c>
      <c r="CE283" s="2950" t="str">
        <f t="shared" si="104"/>
        <v/>
      </c>
      <c r="CF283" s="2951" t="str">
        <f>IF(LEN(TRIM(CK283))&gt;0,MAX(CF29:CF282)+1,"")</f>
        <v/>
      </c>
      <c r="CG283" s="2906" t="str">
        <f>IFERROR(INDEX(CK30:CK299,MATCH(ROW()-ROW(CK30)+1,CF30:CF299,0)),"")</f>
        <v/>
      </c>
      <c r="CH283" s="336"/>
      <c r="CJ283" s="2907" t="str">
        <f>TRIM(SUBSTITUTE(SUBSTITUTE(SUBSTITUTE(SUBSTITUTE(IF(OR(LEFT(CJ282,1)="-",LEFT(CJ282,1)="="),MID(CJ282,2,9999),CJ282),CHAR(160)," "),","," "),";"," "),"."," "))</f>
        <v/>
      </c>
      <c r="CK283" s="2908" t="str">
        <f>IF(OR(CL282="",CJ284=""),"",IF(LEN(CL282)&lt;=CJ284,CL282,IFERROR(LEFT(CL282,FIND("♦",SUBSTITUTE(LEFT(CL282,CJ284+1)," ","♦",LEN(LEFT(CL282,CJ284+1))-LEN(SUBSTITUTE(LEFT(CL282,CJ284+1)," ",""))))),LEFT(CL282,IFERROR(FIND(" ",CL282)-1,LEN(CL282))))))</f>
        <v/>
      </c>
      <c r="CL283" s="2908" t="str">
        <f>IF(CK283="","",TRIM(RIGHT(CL282,LEN(CL282)-LEN(CK283))))</f>
        <v/>
      </c>
      <c r="CM283" s="2974"/>
      <c r="CN283" s="2969"/>
      <c r="CO283" s="2969"/>
      <c r="CW283" s="10">
        <v>1</v>
      </c>
    </row>
    <row r="284" spans="80:101" ht="21" customHeight="1">
      <c r="CB284" s="2969"/>
      <c r="CD284" s="2946" t="str">
        <f t="shared" si="103"/>
        <v/>
      </c>
      <c r="CE284" s="2950" t="str">
        <f t="shared" si="104"/>
        <v/>
      </c>
      <c r="CF284" s="2951" t="str">
        <f>IF(LEN(TRIM(CK284))&gt;0,MAX(CF29:CF283)+1,"")</f>
        <v/>
      </c>
      <c r="CG284" s="2906" t="str">
        <f>IFERROR(INDEX(CK30:CK299,MATCH(ROW()-ROW(CK30)+1,CF30:CF299,0)),"")</f>
        <v/>
      </c>
      <c r="CH284" s="336"/>
      <c r="CJ284" s="2909">
        <f>CG17</f>
        <v>100</v>
      </c>
      <c r="CK284" s="2908" t="str">
        <f>IF(OR(CL283="",CJ284=""),"",IF(LEN(CL283)&lt;=CJ284,CL283,IFERROR(LEFT(CL283,FIND("♦",SUBSTITUTE(LEFT(CL283,CJ284+1)," ","♦",LEN(LEFT(CL283,CJ284+1))-LEN(SUBSTITUTE(LEFT(CL283,CJ284+1)," ",""))))),LEFT(CL283,IFERROR(FIND(" ",CL283)-1,LEN(CL283))))))</f>
        <v/>
      </c>
      <c r="CL284" s="2908" t="str">
        <f t="shared" ref="CL284:CL287" si="115">IF(CK284="","",TRIM(RIGHT(CL283,LEN(CL283)-LEN(CK284))))</f>
        <v/>
      </c>
      <c r="CM284" s="2974"/>
      <c r="CN284" s="2969"/>
      <c r="CO284" s="2969"/>
      <c r="CW284" s="10">
        <v>1</v>
      </c>
    </row>
    <row r="285" spans="80:101" ht="21" customHeight="1">
      <c r="CB285" s="2969"/>
      <c r="CD285" s="2946" t="str">
        <f t="shared" si="103"/>
        <v/>
      </c>
      <c r="CE285" s="2950" t="str">
        <f t="shared" si="104"/>
        <v/>
      </c>
      <c r="CF285" s="2951" t="str">
        <f>IF(LEN(TRIM(CK285))&gt;0,MAX(CF29:CF284)+1,"")</f>
        <v/>
      </c>
      <c r="CG285" s="2906" t="str">
        <f>IFERROR(INDEX(CK30:CK299,MATCH(ROW()-ROW(CK30)+1,CF30:CF299,0)),"")</f>
        <v/>
      </c>
      <c r="CH285" s="336"/>
      <c r="CJ285" s="2907"/>
      <c r="CK285" s="2908" t="str">
        <f>IF(OR(CL284="",CJ284=""),"",IF(LEN(CL284)&lt;=CJ284,CL284,IFERROR(LEFT(CL284,FIND("♦",SUBSTITUTE(LEFT(CL284,CJ284+1)," ","♦",LEN(LEFT(CL284,CJ284+1))-LEN(SUBSTITUTE(LEFT(CL284,CJ284+1)," ",""))))),LEFT(CL284,IFERROR(FIND(" ",CL284)-1,LEN(CL284))))))</f>
        <v/>
      </c>
      <c r="CL285" s="2908" t="str">
        <f t="shared" si="115"/>
        <v/>
      </c>
      <c r="CM285" s="2974"/>
      <c r="CN285" s="2969"/>
      <c r="CO285" s="2969"/>
      <c r="CW285" s="10">
        <v>1</v>
      </c>
    </row>
    <row r="286" spans="80:101" ht="21" customHeight="1">
      <c r="CB286" s="2969"/>
      <c r="CD286" s="2946" t="str">
        <f t="shared" si="103"/>
        <v/>
      </c>
      <c r="CE286" s="2950" t="str">
        <f t="shared" si="104"/>
        <v/>
      </c>
      <c r="CF286" s="2951" t="str">
        <f>IF(LEN(TRIM(CK286))&gt;0,MAX(CF29:CF285)+1,"")</f>
        <v/>
      </c>
      <c r="CG286" s="2906" t="str">
        <f>IFERROR(INDEX(CK30:CK299,MATCH(ROW()-ROW(CK30)+1,CF30:CF299,0)),"")</f>
        <v/>
      </c>
      <c r="CH286" s="336"/>
      <c r="CJ286" s="2958"/>
      <c r="CK286" s="2908" t="str">
        <f>IF(OR(CL285="",CJ284=""),"",IF(LEN(CL285)&lt;=CJ284,CL285,IFERROR(LEFT(CL285,FIND("♦",SUBSTITUTE(LEFT(CL285,CJ284+1)," ","♦",LEN(LEFT(CL285,CJ284+1))-LEN(SUBSTITUTE(LEFT(CL285,CJ284+1)," ",""))))),LEFT(CL285,IFERROR(FIND(" ",CL285)-1,LEN(CL285))))))</f>
        <v/>
      </c>
      <c r="CL286" s="2908" t="str">
        <f t="shared" si="115"/>
        <v/>
      </c>
      <c r="CM286" s="2974"/>
      <c r="CN286" s="2969"/>
      <c r="CO286" s="2969"/>
      <c r="CW286" s="10">
        <v>1</v>
      </c>
    </row>
    <row r="287" spans="80:101" ht="21" customHeight="1">
      <c r="CB287" s="2969"/>
      <c r="CD287" s="2946" t="str">
        <f t="shared" si="103"/>
        <v/>
      </c>
      <c r="CE287" s="2950" t="str">
        <f t="shared" si="104"/>
        <v/>
      </c>
      <c r="CF287" s="2951" t="str">
        <f>IF(LEN(TRIM(CK287))&gt;0,MAX(CF29:CF286)+1,"")</f>
        <v/>
      </c>
      <c r="CG287" s="2906" t="str">
        <f>IFERROR(INDEX(CK30:CK299,MATCH(ROW()-ROW(CK30)+1,CF30:CF299,0)),"")</f>
        <v/>
      </c>
      <c r="CH287" s="336"/>
      <c r="CJ287" s="2959"/>
      <c r="CK287" s="2908" t="str">
        <f>IF(OR(CL286="",CJ284=""),"",IF(LEN(CL286)&lt;=CJ284,CL286,IFERROR(LEFT(CL286,FIND("♦",SUBSTITUTE(LEFT(CL286,CJ284+1)," ","♦",LEN(LEFT(CL286,CJ284+1))-LEN(SUBSTITUTE(LEFT(CL286,CJ284+1)," ",""))))),LEFT(CL286,IFERROR(FIND(" ",CL286)-1,LEN(CL286))))))</f>
        <v/>
      </c>
      <c r="CL287" s="2908" t="str">
        <f t="shared" si="115"/>
        <v/>
      </c>
      <c r="CM287" s="2974"/>
      <c r="CN287" s="2969"/>
      <c r="CO287" s="2969"/>
      <c r="CW287" s="10">
        <v>1</v>
      </c>
    </row>
    <row r="288" spans="80:101" ht="21" customHeight="1">
      <c r="CB288" s="2969"/>
      <c r="CD288" s="2946" t="str">
        <f t="shared" ref="CD288:CD299" si="116">IF(CG288="","",(LEN(TRIM(SUBSTITUTE(CG288,CHAR(160)," ")))-LEN(SUBSTITUTE(TRIM(SUBSTITUTE(CG288,CHAR(160)," "))," ",""))+1)&amp;" mot"&amp;IF((LEN(TRIM(SUBSTITUTE(CG288,CHAR(160)," ")))-LEN(SUBSTITUTE(TRIM(SUBSTITUTE(CG288,CHAR(160)," "))," ",""))+1)&gt;1,"s",""))</f>
        <v/>
      </c>
      <c r="CE288" s="2950" t="str">
        <f t="shared" ref="CE288:CE299" si="117">IF(CG288="","",LEN(TRIM(SUBSTITUTE(CG288,CHAR(160),"")))&amp;" car. ►")</f>
        <v/>
      </c>
      <c r="CF288" s="2951" t="str">
        <f>IF(LEN(TRIM(CK288))&gt;0,MAX(CF29:CF287)+1,"")</f>
        <v/>
      </c>
      <c r="CG288" s="2906" t="str">
        <f>IFERROR(INDEX(CK30:CK299,MATCH(ROW()-ROW(CK30)+1,CF30:CF299,0)),"")</f>
        <v/>
      </c>
      <c r="CH288" s="336"/>
      <c r="CJ288" s="2370" t="str">
        <f>(SUBSTITUTE(SUBSTITUTE(CB73,CHAR(13)&amp;CHAR(10)," "),CHAR(10)," "))</f>
        <v/>
      </c>
      <c r="CK288" s="2960" t="str">
        <f>IF(OR(CJ289="",CJ290=""),"",IF(LEN(CJ289)&lt;=CJ290,CJ289,IFERROR(LEFT(CJ289,FIND("♦",SUBSTITUTE(LEFT(CJ289,CJ290+1)," ","♦",LEN(LEFT(CJ289,CJ290+1))-LEN(SUBSTITUTE(LEFT(CJ289,CJ290+1)," ",""))))),LEFT(CJ289,IFERROR(FIND(" ",CJ289)-1,LEN(CJ289))))))</f>
        <v/>
      </c>
      <c r="CL288" s="2961" t="str">
        <f>IF(CK288="","",TRIM(RIGHT(CJ289,LEN(CJ289)-LEN(CK288))))</f>
        <v/>
      </c>
      <c r="CM288" s="2952" t="str">
        <f>CC73</f>
        <v xml:space="preserve"> ◄ ligne 73</v>
      </c>
      <c r="CN288" s="2969"/>
      <c r="CO288" s="2969"/>
      <c r="CW288" s="10">
        <v>1</v>
      </c>
    </row>
    <row r="289" spans="1:101" ht="21" customHeight="1">
      <c r="CB289" s="2969"/>
      <c r="CD289" s="2946" t="str">
        <f t="shared" si="116"/>
        <v/>
      </c>
      <c r="CE289" s="2950" t="str">
        <f t="shared" si="117"/>
        <v/>
      </c>
      <c r="CF289" s="2951" t="str">
        <f>IF(LEN(TRIM(CK289))&gt;0,MAX(CF29:CF288)+1,"")</f>
        <v/>
      </c>
      <c r="CG289" s="2906" t="str">
        <f>IFERROR(INDEX(CK30:CK299,MATCH(ROW()-ROW(CK30)+1,CF30:CF299,0)),"")</f>
        <v/>
      </c>
      <c r="CH289" s="336"/>
      <c r="CJ289" s="2960" t="str">
        <f>TRIM(SUBSTITUTE(SUBSTITUTE(SUBSTITUTE(SUBSTITUTE(IF(OR(LEFT(CJ288,1)="-",LEFT(CJ288,1)="="),MID(CJ288,2,9999),CJ288),CHAR(160)," "),","," "),";"," "),"."," "))</f>
        <v/>
      </c>
      <c r="CK289" s="2961" t="str">
        <f>IF(OR(CL288="",CJ290=""),"",IF(LEN(CL288)&lt;=CJ290,CL288,IFERROR(LEFT(CL288,FIND("♦",SUBSTITUTE(LEFT(CL288,CJ290+1)," ","♦",LEN(LEFT(CL288,CJ290+1))-LEN(SUBSTITUTE(LEFT(CL288,CJ290+1)," ",""))))),LEFT(CL288,IFERROR(FIND(" ",CL288)-1,LEN(CL288))))))</f>
        <v/>
      </c>
      <c r="CL289" s="2961" t="str">
        <f>IF(CK289="","",TRIM(RIGHT(CL288,LEN(CL288)-LEN(CK289))))</f>
        <v/>
      </c>
      <c r="CM289" s="2975"/>
      <c r="CN289" s="2969"/>
      <c r="CO289" s="2969"/>
      <c r="CW289" s="10">
        <v>1</v>
      </c>
    </row>
    <row r="290" spans="1:101" ht="21" customHeight="1">
      <c r="CB290" s="2969"/>
      <c r="CD290" s="2946" t="str">
        <f t="shared" si="116"/>
        <v/>
      </c>
      <c r="CE290" s="2950" t="str">
        <f t="shared" si="117"/>
        <v/>
      </c>
      <c r="CF290" s="2951" t="str">
        <f>IF(LEN(TRIM(CK290))&gt;0,MAX(CF29:CF289)+1,"")</f>
        <v/>
      </c>
      <c r="CG290" s="2906" t="str">
        <f>IFERROR(INDEX(CK30:CK299,MATCH(ROW()-ROW(CK30)+1,CF30:CF299,0)),"")</f>
        <v/>
      </c>
      <c r="CH290" s="336"/>
      <c r="CJ290" s="2909">
        <f>CG17</f>
        <v>100</v>
      </c>
      <c r="CK290" s="2961" t="str">
        <f>IF(OR(CL289="",CJ290=""),"",IF(LEN(CL289)&lt;=CJ290,CL289,IFERROR(LEFT(CL289,FIND("♦",SUBSTITUTE(LEFT(CL289,CJ290+1)," ","♦",LEN(LEFT(CL289,CJ290+1))-LEN(SUBSTITUTE(LEFT(CL289,CJ290+1)," ",""))))),LEFT(CL289,IFERROR(FIND(" ",CL289)-1,LEN(CL289))))))</f>
        <v/>
      </c>
      <c r="CL290" s="2961" t="str">
        <f t="shared" ref="CL290:CL293" si="118">IF(CK290="","",TRIM(RIGHT(CL289,LEN(CL289)-LEN(CK290))))</f>
        <v/>
      </c>
      <c r="CM290" s="2975"/>
      <c r="CN290" s="2969"/>
      <c r="CO290" s="2969"/>
      <c r="CW290" s="10">
        <v>1</v>
      </c>
    </row>
    <row r="291" spans="1:101" ht="21" customHeight="1">
      <c r="CB291" s="2969"/>
      <c r="CD291" s="2946" t="str">
        <f t="shared" si="116"/>
        <v/>
      </c>
      <c r="CE291" s="2950" t="str">
        <f t="shared" si="117"/>
        <v/>
      </c>
      <c r="CF291" s="2951" t="str">
        <f>IF(LEN(TRIM(CK291))&gt;0,MAX(CF29:CF290)+1,"")</f>
        <v/>
      </c>
      <c r="CG291" s="2906" t="str">
        <f>IFERROR(INDEX(CK30:CK299,MATCH(ROW()-ROW(CK30)+1,CF30:CF299,0)),"")</f>
        <v/>
      </c>
      <c r="CH291" s="336"/>
      <c r="CJ291" s="2960"/>
      <c r="CK291" s="2961" t="str">
        <f>IF(OR(CL290="",CJ290=""),"",IF(LEN(CL290)&lt;=CJ290,CL290,IFERROR(LEFT(CL290,FIND("♦",SUBSTITUTE(LEFT(CL290,CJ290+1)," ","♦",LEN(LEFT(CL290,CJ290+1))-LEN(SUBSTITUTE(LEFT(CL290,CJ290+1)," ",""))))),LEFT(CL290,IFERROR(FIND(" ",CL290)-1,LEN(CL290))))))</f>
        <v/>
      </c>
      <c r="CL291" s="2961" t="str">
        <f t="shared" si="118"/>
        <v/>
      </c>
      <c r="CM291" s="2975"/>
      <c r="CN291" s="2969"/>
      <c r="CO291" s="2969"/>
      <c r="CW291" s="10">
        <v>1</v>
      </c>
    </row>
    <row r="292" spans="1:101" ht="21" customHeight="1">
      <c r="CB292" s="2969"/>
      <c r="CD292" s="2946" t="str">
        <f t="shared" si="116"/>
        <v/>
      </c>
      <c r="CE292" s="2950" t="str">
        <f t="shared" si="117"/>
        <v/>
      </c>
      <c r="CF292" s="2951" t="str">
        <f>IF(LEN(TRIM(CK292))&gt;0,MAX(CF29:CF291)+1,"")</f>
        <v/>
      </c>
      <c r="CG292" s="2906" t="str">
        <f>IFERROR(INDEX(CK30:CK299,MATCH(ROW()-ROW(CK30)+1,CF30:CF299,0)),"")</f>
        <v/>
      </c>
      <c r="CH292" s="336"/>
      <c r="CJ292" s="2963"/>
      <c r="CK292" s="2961" t="str">
        <f>IF(OR(CL291="",CJ290=""),"",IF(LEN(CL291)&lt;=CJ290,CL291,IFERROR(LEFT(CL291,FIND("♦",SUBSTITUTE(LEFT(CL291,CJ290+1)," ","♦",LEN(LEFT(CL291,CJ290+1))-LEN(SUBSTITUTE(LEFT(CL291,CJ290+1)," ",""))))),LEFT(CL291,IFERROR(FIND(" ",CL291)-1,LEN(CL291))))))</f>
        <v/>
      </c>
      <c r="CL292" s="2961" t="str">
        <f t="shared" si="118"/>
        <v/>
      </c>
      <c r="CM292" s="2975"/>
      <c r="CN292" s="2969"/>
      <c r="CO292" s="2969"/>
      <c r="CW292" s="10">
        <v>1</v>
      </c>
    </row>
    <row r="293" spans="1:101" ht="21" customHeight="1">
      <c r="CB293" s="2969"/>
      <c r="CD293" s="2946" t="str">
        <f t="shared" si="116"/>
        <v/>
      </c>
      <c r="CE293" s="2950" t="str">
        <f t="shared" si="117"/>
        <v/>
      </c>
      <c r="CF293" s="2951" t="str">
        <f>IF(LEN(TRIM(CK293))&gt;0,MAX(CF29:CF292)+1,"")</f>
        <v/>
      </c>
      <c r="CG293" s="2906" t="str">
        <f>IFERROR(INDEX(CK30:CK299,MATCH(ROW()-ROW(CK30)+1,CF30:CF299,0)),"")</f>
        <v/>
      </c>
      <c r="CH293" s="336"/>
      <c r="CJ293" s="2964"/>
      <c r="CK293" s="2961" t="str">
        <f>IF(OR(CL292="",CJ290=""),"",IF(LEN(CL292)&lt;=CJ290,CL292,IFERROR(LEFT(CL292,FIND("♦",SUBSTITUTE(LEFT(CL292,CJ290+1)," ","♦",LEN(LEFT(CL292,CJ290+1))-LEN(SUBSTITUTE(LEFT(CL292,CJ290+1)," ",""))))),LEFT(CL292,IFERROR(FIND(" ",CL292)-1,LEN(CL292))))))</f>
        <v/>
      </c>
      <c r="CL293" s="2961" t="str">
        <f t="shared" si="118"/>
        <v/>
      </c>
      <c r="CM293" s="2975"/>
      <c r="CN293" s="2969"/>
      <c r="CO293" s="2969"/>
      <c r="CW293" s="10">
        <v>1</v>
      </c>
    </row>
    <row r="294" spans="1:101" ht="21" customHeight="1">
      <c r="CB294" s="2969"/>
      <c r="CD294" s="2946" t="str">
        <f t="shared" si="116"/>
        <v/>
      </c>
      <c r="CE294" s="2950" t="str">
        <f t="shared" si="117"/>
        <v/>
      </c>
      <c r="CF294" s="2951" t="str">
        <f>IF(LEN(TRIM(CK294))&gt;0,MAX(CF29:CF293)+1,"")</f>
        <v/>
      </c>
      <c r="CG294" s="2906" t="str">
        <f>IFERROR(INDEX(CK30:CK299,MATCH(ROW()-ROW(CK30)+1,CF30:CF299,0)),"")</f>
        <v/>
      </c>
      <c r="CH294" s="336"/>
      <c r="CJ294" s="2370" t="str">
        <f>(SUBSTITUTE(SUBSTITUTE(CB74,CHAR(13)&amp;CHAR(10)," "),CHAR(10)," "))</f>
        <v/>
      </c>
      <c r="CK294" s="2907" t="str">
        <f>IF(OR(CJ295="",CJ296=""),"",IF(LEN(CJ295)&lt;=CJ296,CJ295,IFERROR(LEFT(CJ295,FIND("♦",SUBSTITUTE(LEFT(CJ295,CJ296+1)," ","♦",LEN(LEFT(CJ295,CJ296+1))-LEN(SUBSTITUTE(LEFT(CJ295,CJ296+1)," ",""))))),LEFT(CJ295,IFERROR(FIND(" ",CJ295)-1,LEN(CJ295))))))</f>
        <v/>
      </c>
      <c r="CL294" s="2908" t="str">
        <f>IF(CK294="","",TRIM(RIGHT(CJ295,LEN(CJ295)-LEN(CK294))))</f>
        <v/>
      </c>
      <c r="CM294" s="2952" t="str">
        <f>CC74</f>
        <v xml:space="preserve"> ◄ ligne 74</v>
      </c>
      <c r="CN294" s="2969"/>
      <c r="CO294" s="2969"/>
      <c r="CW294" s="10">
        <v>1</v>
      </c>
    </row>
    <row r="295" spans="1:101" ht="21" customHeight="1">
      <c r="CB295" s="2969"/>
      <c r="CD295" s="2946" t="str">
        <f t="shared" si="116"/>
        <v/>
      </c>
      <c r="CE295" s="2950" t="str">
        <f t="shared" si="117"/>
        <v/>
      </c>
      <c r="CF295" s="2951" t="str">
        <f>IF(LEN(TRIM(CK295))&gt;0,MAX(CF29:CF294)+1,"")</f>
        <v/>
      </c>
      <c r="CG295" s="2906" t="str">
        <f>IFERROR(INDEX(CK30:CK299,MATCH(ROW()-ROW(CK30)+1,CF30:CF299,0)),"")</f>
        <v/>
      </c>
      <c r="CH295" s="336"/>
      <c r="CJ295" s="2907" t="str">
        <f>TRIM(SUBSTITUTE(SUBSTITUTE(SUBSTITUTE(SUBSTITUTE(IF(OR(LEFT(CJ294,1)="-",LEFT(CJ294,1)="="),MID(CJ294,2,9999),CJ294),CHAR(160)," "),","," "),";"," "),"."," "))</f>
        <v/>
      </c>
      <c r="CK295" s="2908" t="str">
        <f>IF(OR(CL294="",CJ296=""),"",IF(LEN(CL294)&lt;=CJ296,CL294,IFERROR(LEFT(CL294,FIND("♦",SUBSTITUTE(LEFT(CL294,CJ296+1)," ","♦",LEN(LEFT(CL294,CJ296+1))-LEN(SUBSTITUTE(LEFT(CL294,CJ296+1)," ",""))))),LEFT(CL294,IFERROR(FIND(" ",CL294)-1,LEN(CL294))))))</f>
        <v/>
      </c>
      <c r="CL295" s="2908" t="str">
        <f>IF(CK295="","",TRIM(RIGHT(CL294,LEN(CL294)-LEN(CK295))))</f>
        <v/>
      </c>
      <c r="CM295" s="2974"/>
      <c r="CN295" s="2969"/>
      <c r="CO295" s="2969"/>
      <c r="CW295" s="10">
        <v>1</v>
      </c>
    </row>
    <row r="296" spans="1:101" ht="21" customHeight="1">
      <c r="CB296" s="2969"/>
      <c r="CD296" s="2946" t="str">
        <f t="shared" si="116"/>
        <v/>
      </c>
      <c r="CE296" s="2950" t="str">
        <f t="shared" si="117"/>
        <v/>
      </c>
      <c r="CF296" s="2951" t="str">
        <f>IF(LEN(TRIM(CK296))&gt;0,MAX(CF29:CF295)+1,"")</f>
        <v/>
      </c>
      <c r="CG296" s="2906" t="str">
        <f>IFERROR(INDEX(CK30:CK299,MATCH(ROW()-ROW(CK30)+1,CF30:CF299,0)),"")</f>
        <v/>
      </c>
      <c r="CH296" s="336"/>
      <c r="CJ296" s="2909">
        <f>CG17</f>
        <v>100</v>
      </c>
      <c r="CK296" s="2908" t="str">
        <f>IF(OR(CL295="",CJ296=""),"",IF(LEN(CL295)&lt;=CJ296,CL295,IFERROR(LEFT(CL295,FIND("♦",SUBSTITUTE(LEFT(CL295,CJ296+1)," ","♦",LEN(LEFT(CL295,CJ296+1))-LEN(SUBSTITUTE(LEFT(CL295,CJ296+1)," ",""))))),LEFT(CL295,IFERROR(FIND(" ",CL295)-1,LEN(CL295))))))</f>
        <v/>
      </c>
      <c r="CL296" s="2908" t="str">
        <f t="shared" ref="CL296:CL299" si="119">IF(CK296="","",TRIM(RIGHT(CL295,LEN(CL295)-LEN(CK296))))</f>
        <v/>
      </c>
      <c r="CM296" s="2974"/>
      <c r="CN296" s="2969"/>
      <c r="CO296" s="2969"/>
      <c r="CW296" s="10">
        <v>1</v>
      </c>
    </row>
    <row r="297" spans="1:101" ht="21" customHeight="1">
      <c r="CB297" s="2969"/>
      <c r="CD297" s="2946" t="str">
        <f t="shared" si="116"/>
        <v/>
      </c>
      <c r="CE297" s="2950" t="str">
        <f t="shared" si="117"/>
        <v/>
      </c>
      <c r="CF297" s="2951" t="str">
        <f>IF(LEN(TRIM(CK297))&gt;0,MAX(CF29:CF296)+1,"")</f>
        <v/>
      </c>
      <c r="CG297" s="2906" t="str">
        <f>IFERROR(INDEX(CK30:CK299,MATCH(ROW()-ROW(CK30)+1,CF30:CF299,0)),"")</f>
        <v/>
      </c>
      <c r="CH297" s="336"/>
      <c r="CJ297" s="2907"/>
      <c r="CK297" s="2908" t="str">
        <f>IF(OR(CL296="",CJ296=""),"",IF(LEN(CL296)&lt;=CJ296,CL296,IFERROR(LEFT(CL296,FIND("♦",SUBSTITUTE(LEFT(CL296,CJ296+1)," ","♦",LEN(LEFT(CL296,CJ296+1))-LEN(SUBSTITUTE(LEFT(CL296,CJ296+1)," ",""))))),LEFT(CL296,IFERROR(FIND(" ",CL296)-1,LEN(CL296))))))</f>
        <v/>
      </c>
      <c r="CL297" s="2908" t="str">
        <f t="shared" si="119"/>
        <v/>
      </c>
      <c r="CM297" s="2974"/>
      <c r="CN297" s="2969"/>
      <c r="CO297" s="2969"/>
      <c r="CW297" s="10">
        <v>1</v>
      </c>
    </row>
    <row r="298" spans="1:101" ht="21" customHeight="1">
      <c r="CB298" s="2969"/>
      <c r="CD298" s="2946" t="str">
        <f t="shared" si="116"/>
        <v/>
      </c>
      <c r="CE298" s="2950" t="str">
        <f t="shared" si="117"/>
        <v/>
      </c>
      <c r="CF298" s="2951" t="str">
        <f>IF(LEN(TRIM(CK298))&gt;0,MAX(CF29:CF297)+1,"")</f>
        <v/>
      </c>
      <c r="CG298" s="2906" t="str">
        <f>IFERROR(INDEX(CK30:CK299,MATCH(ROW()-ROW(CK30)+1,CF30:CF299,0)),"")</f>
        <v/>
      </c>
      <c r="CH298" s="336"/>
      <c r="CJ298" s="2958"/>
      <c r="CK298" s="2908" t="str">
        <f>IF(OR(CL297="",CJ296=""),"",IF(LEN(CL297)&lt;=CJ296,CL297,IFERROR(LEFT(CL297,FIND("♦",SUBSTITUTE(LEFT(CL297,CJ296+1)," ","♦",LEN(LEFT(CL297,CJ296+1))-LEN(SUBSTITUTE(LEFT(CL297,CJ296+1)," ",""))))),LEFT(CL297,IFERROR(FIND(" ",CL297)-1,LEN(CL297))))))</f>
        <v/>
      </c>
      <c r="CL298" s="2908" t="str">
        <f t="shared" si="119"/>
        <v/>
      </c>
      <c r="CM298" s="2974"/>
      <c r="CN298" s="2969"/>
      <c r="CO298" s="2969"/>
      <c r="CW298" s="10">
        <v>1</v>
      </c>
    </row>
    <row r="299" spans="1:101" ht="21" customHeight="1">
      <c r="CB299" s="2969"/>
      <c r="CD299" s="2946" t="str">
        <f t="shared" si="116"/>
        <v/>
      </c>
      <c r="CE299" s="2950" t="str">
        <f t="shared" si="117"/>
        <v/>
      </c>
      <c r="CF299" s="2951" t="str">
        <f>IF(LEN(TRIM(CK299))&gt;0,MAX(CF29:CF298)+1,"")</f>
        <v/>
      </c>
      <c r="CG299" s="2906" t="str">
        <f>IFERROR(INDEX(CK30:CK299,MATCH(ROW()-ROW(CK30)+1,CF30:CF299,0)),"")</f>
        <v/>
      </c>
      <c r="CH299" s="336"/>
      <c r="CJ299" s="2959"/>
      <c r="CK299" s="2908" t="str">
        <f>IF(OR(CL298="",CJ296=""),"",IF(LEN(CL298)&lt;=CJ296,CL298,IFERROR(LEFT(CL298,FIND("♦",SUBSTITUTE(LEFT(CL298,CJ296+1)," ","♦",LEN(LEFT(CL298,CJ296+1))-LEN(SUBSTITUTE(LEFT(CL298,CJ296+1)," ",""))))),LEFT(CL298,IFERROR(FIND(" ",CL298)-1,LEN(CL298))))))</f>
        <v/>
      </c>
      <c r="CL299" s="2908" t="str">
        <f t="shared" si="119"/>
        <v/>
      </c>
      <c r="CM299" s="2974"/>
      <c r="CN299" s="2969"/>
      <c r="CO299" s="2969"/>
      <c r="CW299" s="10">
        <v>1</v>
      </c>
    </row>
    <row r="300" spans="1:101" ht="21" customHeight="1">
      <c r="A300" s="10">
        <v>1</v>
      </c>
      <c r="B300" s="10">
        <v>1</v>
      </c>
      <c r="C300" s="10">
        <v>1</v>
      </c>
      <c r="D300" s="10">
        <v>1</v>
      </c>
      <c r="E300" s="10">
        <v>1</v>
      </c>
      <c r="F300" s="10">
        <v>1</v>
      </c>
      <c r="G300" s="10">
        <v>1</v>
      </c>
      <c r="H300" s="10">
        <v>1</v>
      </c>
      <c r="I300" s="10">
        <v>1</v>
      </c>
      <c r="J300" s="10">
        <v>1</v>
      </c>
      <c r="K300" s="10">
        <v>1</v>
      </c>
      <c r="L300" s="10">
        <v>1</v>
      </c>
      <c r="M300" s="10">
        <v>1</v>
      </c>
      <c r="N300" s="10">
        <v>1</v>
      </c>
      <c r="O300" s="10">
        <v>1</v>
      </c>
      <c r="P300" s="10">
        <v>1</v>
      </c>
      <c r="Q300" s="10">
        <v>1</v>
      </c>
      <c r="R300" s="10">
        <v>1</v>
      </c>
      <c r="S300" s="10">
        <v>1</v>
      </c>
      <c r="T300" s="10">
        <v>1</v>
      </c>
      <c r="U300" s="10">
        <v>1</v>
      </c>
      <c r="V300" s="10">
        <v>1</v>
      </c>
      <c r="W300" s="10">
        <v>1</v>
      </c>
      <c r="X300" s="10">
        <v>1</v>
      </c>
      <c r="Y300" s="10">
        <v>1</v>
      </c>
      <c r="Z300" s="10">
        <v>1</v>
      </c>
      <c r="AA300" s="10">
        <v>1</v>
      </c>
      <c r="AB300" s="10">
        <v>1</v>
      </c>
      <c r="AC300" s="10">
        <v>1</v>
      </c>
      <c r="AD300" s="10">
        <v>1</v>
      </c>
      <c r="AE300" s="10">
        <v>1</v>
      </c>
      <c r="AF300" s="10">
        <v>1</v>
      </c>
      <c r="AG300" s="10">
        <v>1</v>
      </c>
      <c r="AH300" s="10">
        <v>1</v>
      </c>
      <c r="AI300" s="10">
        <v>1</v>
      </c>
      <c r="AJ300" s="10">
        <v>1</v>
      </c>
      <c r="AK300" s="10">
        <v>1</v>
      </c>
      <c r="AL300" s="10">
        <v>1</v>
      </c>
      <c r="AM300" s="10">
        <v>1</v>
      </c>
      <c r="AN300" s="10">
        <v>1</v>
      </c>
      <c r="AO300" s="10">
        <v>1</v>
      </c>
      <c r="AP300" s="10">
        <v>1</v>
      </c>
      <c r="AQ300" s="10">
        <v>1</v>
      </c>
      <c r="AR300" s="10">
        <v>1</v>
      </c>
      <c r="AS300" s="10">
        <v>1</v>
      </c>
      <c r="AT300" s="10">
        <v>1</v>
      </c>
      <c r="AU300" s="10">
        <v>1</v>
      </c>
      <c r="AV300" s="10">
        <v>1</v>
      </c>
      <c r="AW300" s="10">
        <v>1</v>
      </c>
      <c r="AX300" s="10">
        <v>1</v>
      </c>
      <c r="AY300" s="10">
        <v>1</v>
      </c>
      <c r="AZ300" s="10">
        <v>1</v>
      </c>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BR300" s="10">
        <v>1</v>
      </c>
      <c r="BS300" s="10">
        <v>1</v>
      </c>
      <c r="BT300" s="10">
        <v>1</v>
      </c>
      <c r="BU300" s="10">
        <v>1</v>
      </c>
      <c r="BV300" s="10">
        <v>1</v>
      </c>
      <c r="BW300" s="10">
        <v>1</v>
      </c>
      <c r="BX300" s="10">
        <v>1</v>
      </c>
      <c r="BY300" s="10">
        <v>1</v>
      </c>
      <c r="BZ300" s="10">
        <v>1</v>
      </c>
      <c r="CA300" s="10">
        <v>1</v>
      </c>
      <c r="CB300" s="10">
        <v>1</v>
      </c>
      <c r="CC300" s="10">
        <v>1</v>
      </c>
      <c r="CD300" s="10">
        <v>1</v>
      </c>
      <c r="CE300" s="10">
        <v>1</v>
      </c>
      <c r="CF300" s="10">
        <v>1</v>
      </c>
      <c r="CG300" s="10">
        <v>1</v>
      </c>
      <c r="CH300" s="10">
        <v>1</v>
      </c>
      <c r="CI300" s="10">
        <v>1</v>
      </c>
      <c r="CJ300" s="10">
        <v>1</v>
      </c>
      <c r="CK300" s="10">
        <v>1</v>
      </c>
      <c r="CL300" s="10">
        <v>1</v>
      </c>
      <c r="CM300" s="10">
        <v>1</v>
      </c>
      <c r="CN300" s="10">
        <v>1</v>
      </c>
      <c r="CO300" s="10">
        <v>1</v>
      </c>
      <c r="CW300" s="10">
        <v>1</v>
      </c>
    </row>
    <row r="301" spans="1:101" ht="21" customHeight="1">
      <c r="CW301" s="10">
        <v>1</v>
      </c>
    </row>
    <row r="302" spans="1:101" ht="21" customHeight="1">
      <c r="CW302" s="10">
        <v>1</v>
      </c>
    </row>
    <row r="303" spans="1:101" ht="21" customHeight="1">
      <c r="CW303" s="10">
        <v>1</v>
      </c>
    </row>
    <row r="304" spans="1:101" ht="21" customHeight="1">
      <c r="CW304" s="10">
        <v>1</v>
      </c>
    </row>
    <row r="305" spans="101:101" ht="21" customHeight="1">
      <c r="CW305" s="10">
        <v>1</v>
      </c>
    </row>
    <row r="306" spans="101:101" ht="21" customHeight="1">
      <c r="CW306" s="10">
        <v>1</v>
      </c>
    </row>
    <row r="307" spans="101:101" ht="21" customHeight="1">
      <c r="CW307" s="10">
        <v>1</v>
      </c>
    </row>
    <row r="308" spans="101:101" ht="21" customHeight="1">
      <c r="CW308" s="10">
        <v>1</v>
      </c>
    </row>
    <row r="309" spans="101:101" ht="21" customHeight="1">
      <c r="CW309" s="10">
        <v>1</v>
      </c>
    </row>
    <row r="310" spans="101:101" ht="21" customHeight="1">
      <c r="CW310" s="10">
        <v>1</v>
      </c>
    </row>
    <row r="311" spans="101:101" ht="21" customHeight="1">
      <c r="CW311" s="10">
        <v>1</v>
      </c>
    </row>
    <row r="312" spans="101:101" ht="21" customHeight="1">
      <c r="CW312" s="10">
        <v>1</v>
      </c>
    </row>
    <row r="313" spans="101:101" ht="21" customHeight="1">
      <c r="CW313" s="10">
        <v>1</v>
      </c>
    </row>
    <row r="314" spans="101:101" ht="21" customHeight="1">
      <c r="CW314" s="10">
        <v>1</v>
      </c>
    </row>
    <row r="315" spans="101:101" ht="21" customHeight="1">
      <c r="CW315" s="10">
        <v>1</v>
      </c>
    </row>
    <row r="316" spans="101:101" ht="21" customHeight="1">
      <c r="CW316" s="10">
        <v>1</v>
      </c>
    </row>
    <row r="317" spans="101:101" ht="21" customHeight="1">
      <c r="CW317" s="10">
        <v>1</v>
      </c>
    </row>
    <row r="318" spans="101:101" ht="21" customHeight="1">
      <c r="CW318" s="10">
        <v>1</v>
      </c>
    </row>
    <row r="319" spans="101:101" ht="21" customHeight="1">
      <c r="CW319" s="10">
        <v>1</v>
      </c>
    </row>
    <row r="320" spans="101:101" ht="21" customHeight="1">
      <c r="CW320" s="10">
        <v>1</v>
      </c>
    </row>
    <row r="321" spans="101:101" ht="21" customHeight="1">
      <c r="CW321" s="10">
        <v>1</v>
      </c>
    </row>
    <row r="322" spans="101:101" ht="21" customHeight="1">
      <c r="CW322" s="10">
        <v>1</v>
      </c>
    </row>
    <row r="323" spans="101:101" ht="21" customHeight="1">
      <c r="CW323" s="10">
        <v>1</v>
      </c>
    </row>
    <row r="324" spans="101:101" ht="21" customHeight="1">
      <c r="CW324" s="10">
        <v>1</v>
      </c>
    </row>
    <row r="325" spans="101:101" ht="21" customHeight="1">
      <c r="CW325" s="10">
        <v>1</v>
      </c>
    </row>
    <row r="326" spans="101:101" ht="21" customHeight="1">
      <c r="CW326" s="10">
        <v>1</v>
      </c>
    </row>
    <row r="327" spans="101:101" ht="21" customHeight="1">
      <c r="CW327" s="10">
        <v>1</v>
      </c>
    </row>
    <row r="328" spans="101:101" ht="21" customHeight="1">
      <c r="CW328" s="10">
        <v>1</v>
      </c>
    </row>
    <row r="329" spans="101:101" ht="21" customHeight="1">
      <c r="CW329" s="10">
        <v>1</v>
      </c>
    </row>
    <row r="330" spans="101:101" ht="21" customHeight="1">
      <c r="CW330" s="10">
        <v>1</v>
      </c>
    </row>
    <row r="331" spans="101:101" ht="21" customHeight="1">
      <c r="CW331" s="10">
        <v>1</v>
      </c>
    </row>
    <row r="332" spans="101:101" ht="21" customHeight="1">
      <c r="CW332" s="10">
        <v>1</v>
      </c>
    </row>
    <row r="333" spans="101:101" ht="21" customHeight="1">
      <c r="CW333" s="10">
        <v>1</v>
      </c>
    </row>
    <row r="334" spans="101:101" ht="21" customHeight="1">
      <c r="CW334" s="10">
        <v>1</v>
      </c>
    </row>
    <row r="335" spans="101:101" ht="21" customHeight="1">
      <c r="CW335" s="10">
        <v>1</v>
      </c>
    </row>
    <row r="336" spans="101:101" ht="21" customHeight="1">
      <c r="CW336" s="10">
        <v>1</v>
      </c>
    </row>
    <row r="337" spans="101:101" ht="21" customHeight="1">
      <c r="CW337" s="10">
        <v>1</v>
      </c>
    </row>
    <row r="338" spans="101:101" ht="21" customHeight="1">
      <c r="CW338" s="10">
        <v>1</v>
      </c>
    </row>
    <row r="339" spans="101:101" ht="21" customHeight="1">
      <c r="CW339" s="10">
        <v>1</v>
      </c>
    </row>
    <row r="340" spans="101:101" ht="21" customHeight="1">
      <c r="CW340" s="10">
        <v>1</v>
      </c>
    </row>
    <row r="341" spans="101:101" ht="21" customHeight="1">
      <c r="CW341" s="10">
        <v>1</v>
      </c>
    </row>
    <row r="342" spans="101:101" ht="21" customHeight="1">
      <c r="CW342" s="10">
        <v>1</v>
      </c>
    </row>
    <row r="343" spans="101:101" ht="21" customHeight="1">
      <c r="CW343" s="10">
        <v>1</v>
      </c>
    </row>
    <row r="344" spans="101:101" ht="21" customHeight="1">
      <c r="CW344" s="10">
        <v>1</v>
      </c>
    </row>
    <row r="345" spans="101:101" ht="21" customHeight="1">
      <c r="CW345" s="10">
        <v>1</v>
      </c>
    </row>
    <row r="346" spans="101:101" ht="21" customHeight="1">
      <c r="CW346" s="10">
        <v>1</v>
      </c>
    </row>
    <row r="347" spans="101:101" ht="21" customHeight="1">
      <c r="CW347" s="10">
        <v>1</v>
      </c>
    </row>
    <row r="348" spans="101:101" ht="21" customHeight="1">
      <c r="CW348" s="10">
        <v>1</v>
      </c>
    </row>
    <row r="349" spans="101:101" ht="21" customHeight="1">
      <c r="CW349" s="10">
        <v>1</v>
      </c>
    </row>
    <row r="350" spans="101:101" ht="21" customHeight="1">
      <c r="CW350" s="10">
        <v>1</v>
      </c>
    </row>
    <row r="351" spans="101:101" ht="21" customHeight="1">
      <c r="CW351" s="10">
        <v>1</v>
      </c>
    </row>
    <row r="352" spans="101:101" ht="21" customHeight="1">
      <c r="CW352" s="10">
        <v>1</v>
      </c>
    </row>
    <row r="353" spans="101:101" ht="21" customHeight="1">
      <c r="CW353" s="10">
        <v>1</v>
      </c>
    </row>
    <row r="354" spans="101:101" ht="21" customHeight="1">
      <c r="CW354" s="10">
        <v>1</v>
      </c>
    </row>
    <row r="355" spans="101:101" ht="21" customHeight="1">
      <c r="CW355" s="10">
        <v>1</v>
      </c>
    </row>
    <row r="356" spans="101:101" ht="21" customHeight="1">
      <c r="CW356" s="10">
        <v>1</v>
      </c>
    </row>
    <row r="357" spans="101:101" ht="21" customHeight="1">
      <c r="CW357" s="10">
        <v>1</v>
      </c>
    </row>
    <row r="358" spans="101:101" ht="21" customHeight="1">
      <c r="CW358" s="10">
        <v>1</v>
      </c>
    </row>
    <row r="359" spans="101:101" ht="21" customHeight="1">
      <c r="CW359" s="10">
        <v>1</v>
      </c>
    </row>
    <row r="360" spans="101:101" ht="21" customHeight="1">
      <c r="CW360" s="10">
        <v>1</v>
      </c>
    </row>
    <row r="361" spans="101:101" ht="21" customHeight="1">
      <c r="CW361" s="10">
        <v>1</v>
      </c>
    </row>
    <row r="362" spans="101:101" ht="21" customHeight="1">
      <c r="CW362" s="10">
        <v>1</v>
      </c>
    </row>
    <row r="363" spans="101:101" ht="21" customHeight="1">
      <c r="CW363" s="10">
        <v>1</v>
      </c>
    </row>
    <row r="364" spans="101:101" ht="21" customHeight="1">
      <c r="CW364" s="10">
        <v>1</v>
      </c>
    </row>
    <row r="365" spans="101:101" ht="21" customHeight="1">
      <c r="CW365" s="10">
        <v>1</v>
      </c>
    </row>
    <row r="366" spans="101:101" ht="21" customHeight="1">
      <c r="CW366" s="10">
        <v>1</v>
      </c>
    </row>
    <row r="367" spans="101:101" ht="21" customHeight="1">
      <c r="CW367" s="10">
        <v>1</v>
      </c>
    </row>
    <row r="368" spans="101:101" ht="21" customHeight="1">
      <c r="CW368" s="10">
        <v>1</v>
      </c>
    </row>
    <row r="369" spans="1:101" ht="21" customHeight="1">
      <c r="CW369" s="10">
        <v>1</v>
      </c>
    </row>
    <row r="370" spans="1:101" ht="21" customHeight="1">
      <c r="CW370" s="10">
        <v>1</v>
      </c>
    </row>
    <row r="371" spans="1:101" ht="21" customHeight="1">
      <c r="CW371" s="10">
        <v>1</v>
      </c>
    </row>
    <row r="372" spans="1:101" ht="21" customHeight="1">
      <c r="CW372" s="10">
        <v>1</v>
      </c>
    </row>
    <row r="373" spans="1:101" ht="21" customHeight="1">
      <c r="CW373" s="10">
        <v>1</v>
      </c>
    </row>
    <row r="374" spans="1:101" ht="21" customHeight="1">
      <c r="CW374" s="10">
        <v>1</v>
      </c>
    </row>
    <row r="375" spans="1:101" ht="21" customHeight="1">
      <c r="CW375" s="10">
        <v>1</v>
      </c>
    </row>
    <row r="376" spans="1:101" ht="21" customHeight="1">
      <c r="CW376" s="10">
        <v>1</v>
      </c>
    </row>
    <row r="377" spans="1:101" ht="21" customHeight="1">
      <c r="CW377" s="10">
        <v>1</v>
      </c>
    </row>
    <row r="378" spans="1:101" ht="21" customHeight="1">
      <c r="CW378" s="10">
        <v>1</v>
      </c>
    </row>
    <row r="379" spans="1:101" ht="21" customHeight="1">
      <c r="CW379" s="10">
        <v>1</v>
      </c>
    </row>
    <row r="380" spans="1:101" ht="21" customHeight="1">
      <c r="CW380" s="10">
        <v>1</v>
      </c>
    </row>
    <row r="381" spans="1:101" ht="21" customHeight="1">
      <c r="CW381" s="10">
        <v>1</v>
      </c>
    </row>
    <row r="382" spans="1:101" ht="21" customHeight="1">
      <c r="CW382" s="10">
        <v>1</v>
      </c>
    </row>
    <row r="383" spans="1:101" ht="21" customHeight="1">
      <c r="CW383" s="10">
        <v>1</v>
      </c>
    </row>
    <row r="384" spans="1:10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CW384" s="10">
        <v>1</v>
      </c>
    </row>
    <row r="385" spans="101:101">
      <c r="CW385" s="10">
        <v>1</v>
      </c>
    </row>
    <row r="386" spans="101:101">
      <c r="CW386" s="10">
        <v>1</v>
      </c>
    </row>
    <row r="387" spans="101:101">
      <c r="CW387" s="10">
        <v>1</v>
      </c>
    </row>
    <row r="388" spans="101:101">
      <c r="CW388" s="10">
        <v>1</v>
      </c>
    </row>
    <row r="389" spans="101:101">
      <c r="CW389" s="10">
        <v>1</v>
      </c>
    </row>
    <row r="390" spans="101:101">
      <c r="CW390" s="10">
        <v>1</v>
      </c>
    </row>
    <row r="391" spans="101:101">
      <c r="CW391" s="10">
        <v>1</v>
      </c>
    </row>
    <row r="392" spans="101:101">
      <c r="CW392" s="10">
        <v>1</v>
      </c>
    </row>
    <row r="393" spans="101:101">
      <c r="CW393" s="10">
        <v>1</v>
      </c>
    </row>
    <row r="394" spans="101:101">
      <c r="CW394" s="10">
        <v>1</v>
      </c>
    </row>
    <row r="395" spans="101:101">
      <c r="CW395" s="10">
        <v>1</v>
      </c>
    </row>
    <row r="396" spans="101:101">
      <c r="CW396" s="10">
        <v>1</v>
      </c>
    </row>
    <row r="397" spans="101:101">
      <c r="CW397" s="10">
        <v>1</v>
      </c>
    </row>
    <row r="398" spans="101:101">
      <c r="CW398" s="10">
        <v>1</v>
      </c>
    </row>
    <row r="399" spans="101:101">
      <c r="CW399" s="10">
        <v>1</v>
      </c>
    </row>
    <row r="400" spans="101:101">
      <c r="CW400" s="10">
        <v>1</v>
      </c>
    </row>
    <row r="401" spans="1:103">
      <c r="CW401" s="10">
        <v>1</v>
      </c>
    </row>
    <row r="402" spans="1:103">
      <c r="CW402" s="10">
        <v>1</v>
      </c>
    </row>
    <row r="403" spans="1:103">
      <c r="CW403" s="10">
        <v>1</v>
      </c>
    </row>
    <row r="404" spans="1:103">
      <c r="CW404" s="10">
        <v>1</v>
      </c>
    </row>
    <row r="405" spans="1:103">
      <c r="CW405" s="10">
        <v>1</v>
      </c>
    </row>
    <row r="406" spans="1:103">
      <c r="CW406" s="10">
        <v>1</v>
      </c>
    </row>
    <row r="407" spans="1:103">
      <c r="CW407" s="10">
        <v>1</v>
      </c>
    </row>
    <row r="408" spans="1:103">
      <c r="CW408" s="2129" t="s">
        <v>3560</v>
      </c>
    </row>
    <row r="409" spans="1:103">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A409" s="10">
        <v>1</v>
      </c>
      <c r="BB409" s="10">
        <v>1</v>
      </c>
      <c r="BC409" s="10">
        <v>1</v>
      </c>
      <c r="BD409" s="10">
        <v>1</v>
      </c>
      <c r="BE409" s="10">
        <v>1</v>
      </c>
      <c r="BF409" s="10">
        <v>1</v>
      </c>
      <c r="BG409" s="10">
        <v>1</v>
      </c>
      <c r="BH409" s="10">
        <v>1</v>
      </c>
      <c r="BI409" s="10">
        <v>1</v>
      </c>
      <c r="BJ409" s="10">
        <v>1</v>
      </c>
      <c r="BK409" s="10">
        <v>1</v>
      </c>
      <c r="BL409" s="10">
        <v>1</v>
      </c>
      <c r="BM409" s="10">
        <v>1</v>
      </c>
      <c r="BN409" s="10">
        <v>1</v>
      </c>
      <c r="BO409" s="10">
        <v>1</v>
      </c>
      <c r="BP409" s="10">
        <v>1</v>
      </c>
      <c r="BQ409" s="10">
        <v>1</v>
      </c>
      <c r="BR409" s="10">
        <v>1</v>
      </c>
      <c r="BS409" s="10">
        <v>1</v>
      </c>
      <c r="BT409" s="10">
        <v>1</v>
      </c>
      <c r="BU409" s="10">
        <v>1</v>
      </c>
      <c r="BV409" s="10">
        <v>1</v>
      </c>
      <c r="BW409" s="10">
        <v>1</v>
      </c>
      <c r="BX409" s="10">
        <v>1</v>
      </c>
      <c r="BY409" s="10">
        <v>1</v>
      </c>
      <c r="BZ409" s="10">
        <v>1</v>
      </c>
      <c r="CA409" s="10">
        <v>1</v>
      </c>
      <c r="CB409" s="10">
        <v>1</v>
      </c>
      <c r="CC409" s="10">
        <v>1</v>
      </c>
      <c r="CD409" s="10">
        <v>1</v>
      </c>
      <c r="CE409" s="10">
        <v>1</v>
      </c>
      <c r="CF409" s="10">
        <v>1</v>
      </c>
      <c r="CG409" s="10">
        <v>1</v>
      </c>
      <c r="CH409" s="10">
        <v>1</v>
      </c>
      <c r="CI409" s="10">
        <v>1</v>
      </c>
      <c r="CJ409" s="10">
        <v>1</v>
      </c>
      <c r="CK409" s="10">
        <v>1</v>
      </c>
      <c r="CL409" s="10">
        <v>1</v>
      </c>
      <c r="CM409" s="10">
        <v>1</v>
      </c>
      <c r="CN409" s="10">
        <v>1</v>
      </c>
      <c r="CO409" s="10">
        <v>1</v>
      </c>
      <c r="CP409" s="10">
        <v>1</v>
      </c>
      <c r="CQ409" s="10">
        <v>1</v>
      </c>
      <c r="CR409" s="10">
        <v>1</v>
      </c>
      <c r="CS409" s="10">
        <v>1</v>
      </c>
      <c r="CT409" s="10">
        <v>1</v>
      </c>
      <c r="CU409" s="10">
        <v>1</v>
      </c>
      <c r="CV409" s="10">
        <v>1</v>
      </c>
      <c r="CW409" s="1" t="str">
        <f>ADDRESS(ROW(),COLUMN(),4)</f>
        <v>CW409</v>
      </c>
      <c r="CX409" s="2130"/>
      <c r="CY409" s="2131" t="str">
        <f>ADDRESS(ROW(),COLUMN(),4)</f>
        <v>CY409</v>
      </c>
    </row>
  </sheetData>
  <mergeCells count="103">
    <mergeCell ref="B4:B6"/>
    <mergeCell ref="M4:AR4"/>
    <mergeCell ref="M5:AR5"/>
    <mergeCell ref="BP5:BW6"/>
    <mergeCell ref="C14:J15"/>
    <mergeCell ref="AI20:BA20"/>
    <mergeCell ref="BC23:BE23"/>
    <mergeCell ref="BP23:BP24"/>
    <mergeCell ref="CN28:CO29"/>
    <mergeCell ref="L28:N29"/>
    <mergeCell ref="O28:Q29"/>
    <mergeCell ref="R28:T29"/>
    <mergeCell ref="U28:W29"/>
    <mergeCell ref="X28:Z29"/>
    <mergeCell ref="AA28:AC29"/>
    <mergeCell ref="AI28:AL29"/>
    <mergeCell ref="AM28:AP29"/>
    <mergeCell ref="CI13:CN15"/>
    <mergeCell ref="CI16:CN18"/>
    <mergeCell ref="CG14:CG15"/>
    <mergeCell ref="CB17:CB18"/>
    <mergeCell ref="CG17:CG18"/>
    <mergeCell ref="CG20:CG21"/>
    <mergeCell ref="AN17:AQ17"/>
    <mergeCell ref="BN17:BN20"/>
    <mergeCell ref="L18:L22"/>
    <mergeCell ref="M18:AE22"/>
    <mergeCell ref="CQ5:CU6"/>
    <mergeCell ref="BP7:BW7"/>
    <mergeCell ref="CB3:CE5"/>
    <mergeCell ref="CG5:CG6"/>
    <mergeCell ref="AC12:AC13"/>
    <mergeCell ref="AD12:BG13"/>
    <mergeCell ref="BH12:BJ13"/>
    <mergeCell ref="BK12:BK13"/>
    <mergeCell ref="M11:BK11"/>
    <mergeCell ref="M8:BK9"/>
    <mergeCell ref="BQ8:BW8"/>
    <mergeCell ref="CG8:CG9"/>
    <mergeCell ref="BN30:BN32"/>
    <mergeCell ref="BI28:BI29"/>
    <mergeCell ref="BJ28:BJ29"/>
    <mergeCell ref="BK28:BK29"/>
    <mergeCell ref="BZ28:CA28"/>
    <mergeCell ref="CJ28:CM29"/>
    <mergeCell ref="CG27:CG28"/>
    <mergeCell ref="L23:AC23"/>
    <mergeCell ref="AI23:AK23"/>
    <mergeCell ref="AM23:AO23"/>
    <mergeCell ref="AQ23:AS23"/>
    <mergeCell ref="AU23:AW23"/>
    <mergeCell ref="AY23:BA23"/>
    <mergeCell ref="CI20:CK23"/>
    <mergeCell ref="CG24:CG25"/>
    <mergeCell ref="CB20:CB21"/>
    <mergeCell ref="AQ28:AT29"/>
    <mergeCell ref="AU28:AX29"/>
    <mergeCell ref="AY28:BB29"/>
    <mergeCell ref="BC28:BF29"/>
    <mergeCell ref="BG28:BG29"/>
    <mergeCell ref="BH28:BH29"/>
    <mergeCell ref="AU30:AX31"/>
    <mergeCell ref="AY30:BB31"/>
    <mergeCell ref="BC30:BF31"/>
    <mergeCell ref="U30:U31"/>
    <mergeCell ref="V30:V31"/>
    <mergeCell ref="W30:W31"/>
    <mergeCell ref="X30:X31"/>
    <mergeCell ref="Y30:Y31"/>
    <mergeCell ref="Z30:Z31"/>
    <mergeCell ref="L30:L31"/>
    <mergeCell ref="M30:M31"/>
    <mergeCell ref="N30:N31"/>
    <mergeCell ref="O30:O31"/>
    <mergeCell ref="P30:P31"/>
    <mergeCell ref="Q30:Q31"/>
    <mergeCell ref="R30:R31"/>
    <mergeCell ref="S30:S31"/>
    <mergeCell ref="T30:T31"/>
    <mergeCell ref="CQ234:CU235"/>
    <mergeCell ref="BH21:BI21"/>
    <mergeCell ref="AR17:AX17"/>
    <mergeCell ref="CQ189:CQ200"/>
    <mergeCell ref="CR192:CS193"/>
    <mergeCell ref="CQ203:CQ208"/>
    <mergeCell ref="D100:AB101"/>
    <mergeCell ref="S89:AB90"/>
    <mergeCell ref="S92:AB93"/>
    <mergeCell ref="D83:AB84"/>
    <mergeCell ref="D66:W71"/>
    <mergeCell ref="BJ69:BK76"/>
    <mergeCell ref="BL69:BL76"/>
    <mergeCell ref="BL62:BL67"/>
    <mergeCell ref="BN42:BN46"/>
    <mergeCell ref="CQ44:CU45"/>
    <mergeCell ref="CR36:CU37"/>
    <mergeCell ref="BN38:BN40"/>
    <mergeCell ref="AA30:AA31"/>
    <mergeCell ref="AB30:AB31"/>
    <mergeCell ref="AC30:AC31"/>
    <mergeCell ref="AI30:AL31"/>
    <mergeCell ref="AM30:AP31"/>
    <mergeCell ref="AQ30:AT31"/>
  </mergeCells>
  <phoneticPr fontId="20" type="noConversion"/>
  <hyperlinks>
    <hyperlink ref="AR106" r:id="rId1" xr:uid="{07472144-9F54-43EC-8E00-50B4973AA5DB}"/>
    <hyperlink ref="BN55" r:id="rId2" xr:uid="{51E52101-4784-42AB-BD3E-796B274F6DFC}"/>
    <hyperlink ref="BN57" r:id="rId3" xr:uid="{583CF75D-1DFF-47F7-B4E3-913EA57651DF}"/>
    <hyperlink ref="CQ210" r:id="rId4" xr:uid="{779D1758-A159-4E8B-9865-E49EBD98F671}"/>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18798-D3A9-4139-A1B5-1A7FB8659D79}">
  <dimension ref="A1:CA409"/>
  <sheetViews>
    <sheetView showZeros="0" topLeftCell="E1" zoomScaleNormal="100" workbookViewId="0">
      <selection activeCell="G41" sqref="G41"/>
    </sheetView>
  </sheetViews>
  <sheetFormatPr baseColWidth="10" defaultRowHeight="15"/>
  <cols>
    <col min="1" max="1" width="4.140625" customWidth="1"/>
    <col min="2" max="2" width="3.7109375" customWidth="1"/>
    <col min="3" max="3" width="6.42578125" customWidth="1"/>
    <col min="4" max="6" width="8.5703125" customWidth="1"/>
    <col min="7" max="7" width="56.28515625" customWidth="1"/>
    <col min="8" max="8" width="7.28515625" customWidth="1"/>
    <col min="9" max="9" width="12.140625" customWidth="1"/>
    <col min="10" max="17" width="10.7109375" customWidth="1"/>
    <col min="18" max="18" width="9.7109375" customWidth="1"/>
    <col min="19" max="19" width="9.85546875" customWidth="1"/>
    <col min="20" max="20" width="14.7109375" customWidth="1"/>
    <col min="21" max="21" width="20.7109375" customWidth="1"/>
    <col min="22" max="34" width="10.7109375" customWidth="1"/>
    <col min="35" max="35" width="29.42578125" customWidth="1"/>
    <col min="36" max="36" width="12.42578125" customWidth="1"/>
    <col min="37" max="37" width="9.85546875" customWidth="1"/>
    <col min="38" max="38" width="11.85546875" customWidth="1"/>
    <col min="39" max="39" width="18.140625" customWidth="1"/>
    <col min="40" max="40" width="7.140625" customWidth="1"/>
    <col min="41" max="41" width="5.5703125" style="1420" customWidth="1"/>
    <col min="42" max="42" width="41.7109375" style="1421" customWidth="1"/>
    <col min="43" max="43" width="6" style="1420" customWidth="1"/>
    <col min="44" max="44" width="9.7109375" customWidth="1"/>
    <col min="45" max="46" width="12.7109375" style="9" customWidth="1"/>
    <col min="47" max="47" width="4" style="9" customWidth="1"/>
    <col min="48" max="48" width="9.7109375" style="9" customWidth="1"/>
    <col min="49" max="49" width="13" style="9" customWidth="1"/>
    <col min="50" max="50" width="13.5703125" style="9" customWidth="1"/>
    <col min="51" max="51" width="40.7109375" style="9" customWidth="1"/>
    <col min="52" max="52" width="6" style="1420" customWidth="1"/>
    <col min="53" max="53" width="5.85546875" customWidth="1"/>
    <col min="54" max="54" width="9.7109375" customWidth="1"/>
    <col min="55" max="55" width="7.7109375" customWidth="1"/>
    <col min="56" max="56" width="103.7109375" customWidth="1"/>
    <col min="57" max="57" width="11.7109375" customWidth="1"/>
    <col min="58" max="58" width="10.7109375" customWidth="1"/>
    <col min="59" max="59" width="9.7109375" customWidth="1"/>
    <col min="60" max="60" width="3.7109375" customWidth="1"/>
    <col min="61" max="61" width="102.5703125" customWidth="1"/>
    <col min="62" max="62" width="6.7109375" customWidth="1"/>
    <col min="63" max="63" width="4.7109375" customWidth="1"/>
    <col min="64" max="67" width="10.7109375" customWidth="1"/>
    <col min="68" max="68" width="15.7109375" customWidth="1"/>
    <col min="69" max="69" width="11.7109375" customWidth="1"/>
    <col min="70" max="70" width="6" style="1420" customWidth="1"/>
    <col min="71" max="71" width="47.85546875" customWidth="1"/>
    <col min="72" max="72" width="19" customWidth="1"/>
    <col min="73" max="73" width="20" customWidth="1"/>
    <col min="74" max="74" width="16.7109375" customWidth="1"/>
    <col min="75" max="75" width="29.28515625" customWidth="1"/>
    <col min="76" max="76" width="6" style="1420" customWidth="1"/>
    <col min="77" max="77" width="8.7109375" customWidth="1"/>
    <col min="79" max="79" width="76.85546875" customWidth="1"/>
  </cols>
  <sheetData>
    <row r="1" spans="1:79" ht="15.75" thickTop="1">
      <c r="A1" s="1" t="str">
        <f>ADDRESS(ROW(),COLUMN(),4)</f>
        <v>A1</v>
      </c>
      <c r="B1" s="2" t="str">
        <f t="shared" ref="B1:AM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3"/>
      <c r="AO1" s="4"/>
      <c r="AP1" s="5">
        <v>1</v>
      </c>
      <c r="AQ1" s="3"/>
      <c r="AR1" s="6" t="str">
        <f t="shared" ref="AR1:AY1" si="1">SUBSTITUTE(ADDRESS(1,COLUMN(),4),"1","")</f>
        <v>AR</v>
      </c>
      <c r="AS1" s="6" t="str">
        <f t="shared" si="1"/>
        <v>AS</v>
      </c>
      <c r="AT1" s="6" t="str">
        <f t="shared" si="1"/>
        <v>AT</v>
      </c>
      <c r="AU1" s="6" t="str">
        <f t="shared" si="1"/>
        <v>AU</v>
      </c>
      <c r="AV1" s="6" t="str">
        <f t="shared" si="1"/>
        <v>AV</v>
      </c>
      <c r="AW1" s="6" t="str">
        <f t="shared" si="1"/>
        <v>AW</v>
      </c>
      <c r="AX1" s="6" t="str">
        <f t="shared" si="1"/>
        <v>AX</v>
      </c>
      <c r="AY1" s="6" t="str">
        <f t="shared" si="1"/>
        <v>AY</v>
      </c>
      <c r="AZ1" s="3"/>
      <c r="BA1" s="6" t="str">
        <f t="shared" ref="BA1:BQ1" si="2">SUBSTITUTE(ADDRESS(1,COLUMN(),4),"1","")</f>
        <v>BA</v>
      </c>
      <c r="BB1" s="6" t="str">
        <f t="shared" si="2"/>
        <v>BB</v>
      </c>
      <c r="BC1" s="6" t="str">
        <f t="shared" si="2"/>
        <v>BC</v>
      </c>
      <c r="BD1" s="6" t="str">
        <f t="shared" si="2"/>
        <v>BD</v>
      </c>
      <c r="BE1" s="6" t="str">
        <f t="shared" si="2"/>
        <v>BE</v>
      </c>
      <c r="BF1" s="6" t="str">
        <f t="shared" si="2"/>
        <v>BF</v>
      </c>
      <c r="BG1" s="6" t="str">
        <f t="shared" si="2"/>
        <v>BG</v>
      </c>
      <c r="BH1" s="6" t="str">
        <f t="shared" si="2"/>
        <v>BH</v>
      </c>
      <c r="BI1" s="6" t="str">
        <f t="shared" si="2"/>
        <v>BI</v>
      </c>
      <c r="BJ1" s="6" t="str">
        <f t="shared" si="2"/>
        <v>BJ</v>
      </c>
      <c r="BK1" s="6" t="str">
        <f t="shared" si="2"/>
        <v>BK</v>
      </c>
      <c r="BL1" s="6" t="str">
        <f t="shared" si="2"/>
        <v>BL</v>
      </c>
      <c r="BM1" s="6" t="str">
        <f t="shared" si="2"/>
        <v>BM</v>
      </c>
      <c r="BN1" s="6" t="str">
        <f t="shared" si="2"/>
        <v>BN</v>
      </c>
      <c r="BO1" s="6" t="str">
        <f t="shared" si="2"/>
        <v>BO</v>
      </c>
      <c r="BP1" s="6" t="str">
        <f t="shared" si="2"/>
        <v>BP</v>
      </c>
      <c r="BQ1" s="6" t="str">
        <f t="shared" si="2"/>
        <v>BQ</v>
      </c>
      <c r="BR1" s="3"/>
      <c r="BS1" s="2" t="str">
        <f>SUBSTITUTE(ADDRESS(1,COLUMN(),4),"1","")</f>
        <v>BS</v>
      </c>
      <c r="BT1" s="2" t="str">
        <f>SUBSTITUTE(ADDRESS(1,COLUMN(),4),"1","")</f>
        <v>BT</v>
      </c>
      <c r="BU1" s="2" t="str">
        <f>SUBSTITUTE(ADDRESS(1,COLUMN(),4),"1","")</f>
        <v>BU</v>
      </c>
      <c r="BV1" s="2" t="str">
        <f>SUBSTITUTE(ADDRESS(1,COLUMN(),4),"1","")</f>
        <v>BV</v>
      </c>
      <c r="BW1" s="2" t="str">
        <f>SUBSTITUTE(ADDRESS(1,COLUMN(),4),"1","")</f>
        <v>BW</v>
      </c>
      <c r="BX1" s="3"/>
      <c r="BY1" s="10">
        <v>1</v>
      </c>
      <c r="BZ1" s="11" t="str">
        <f>SUBSTITUTE(ADDRESS(1,COLUMN(),4),"1","")</f>
        <v>BZ</v>
      </c>
      <c r="CA1" s="12" t="str">
        <f>SUBSTITUTE(ADDRESS(1,COLUMN(),4),"1","")</f>
        <v>CA</v>
      </c>
    </row>
    <row r="2" spans="1:79" ht="15.75" thickBot="1">
      <c r="A2" s="3"/>
      <c r="B2" s="13">
        <f t="shared" ref="B2:AM2" ca="1" si="3">CELL("largeur",B2)</f>
        <v>3</v>
      </c>
      <c r="C2" s="13">
        <f t="shared" ca="1" si="3"/>
        <v>6</v>
      </c>
      <c r="D2" s="13">
        <f t="shared" ca="1" si="3"/>
        <v>8</v>
      </c>
      <c r="E2" s="13">
        <f t="shared" ca="1" si="3"/>
        <v>8</v>
      </c>
      <c r="F2" s="13">
        <f t="shared" ca="1" si="3"/>
        <v>8</v>
      </c>
      <c r="G2" s="13">
        <f t="shared" ca="1" si="3"/>
        <v>56</v>
      </c>
      <c r="H2" s="13">
        <f t="shared" ca="1" si="3"/>
        <v>7</v>
      </c>
      <c r="I2" s="13">
        <f t="shared" ca="1" si="3"/>
        <v>11</v>
      </c>
      <c r="J2" s="13">
        <f t="shared" ca="1" si="3"/>
        <v>10</v>
      </c>
      <c r="K2" s="13">
        <f t="shared" ca="1" si="3"/>
        <v>10</v>
      </c>
      <c r="L2" s="13">
        <f t="shared" ca="1" si="3"/>
        <v>10</v>
      </c>
      <c r="M2" s="13">
        <f t="shared" ca="1" si="3"/>
        <v>10</v>
      </c>
      <c r="N2" s="13">
        <f t="shared" ca="1" si="3"/>
        <v>10</v>
      </c>
      <c r="O2" s="13">
        <f t="shared" ca="1" si="3"/>
        <v>10</v>
      </c>
      <c r="P2" s="13">
        <f t="shared" ca="1" si="3"/>
        <v>10</v>
      </c>
      <c r="Q2" s="13">
        <f t="shared" ca="1" si="3"/>
        <v>10</v>
      </c>
      <c r="R2" s="13">
        <f t="shared" ca="1" si="3"/>
        <v>9</v>
      </c>
      <c r="S2" s="13">
        <f t="shared" ca="1" si="3"/>
        <v>9</v>
      </c>
      <c r="T2" s="13">
        <f t="shared" ca="1" si="3"/>
        <v>14</v>
      </c>
      <c r="U2" s="13">
        <f t="shared" ca="1" si="3"/>
        <v>20</v>
      </c>
      <c r="V2" s="13">
        <f t="shared" ca="1" si="3"/>
        <v>10</v>
      </c>
      <c r="W2" s="13">
        <f t="shared" ca="1" si="3"/>
        <v>10</v>
      </c>
      <c r="X2" s="13">
        <f t="shared" ca="1" si="3"/>
        <v>10</v>
      </c>
      <c r="Y2" s="13">
        <f t="shared" ca="1" si="3"/>
        <v>10</v>
      </c>
      <c r="Z2" s="13">
        <f t="shared" ca="1" si="3"/>
        <v>10</v>
      </c>
      <c r="AA2" s="13">
        <f t="shared" ca="1" si="3"/>
        <v>10</v>
      </c>
      <c r="AB2" s="13">
        <f t="shared" ca="1" si="3"/>
        <v>10</v>
      </c>
      <c r="AC2" s="13">
        <f t="shared" ca="1" si="3"/>
        <v>10</v>
      </c>
      <c r="AD2" s="13">
        <f t="shared" ca="1" si="3"/>
        <v>10</v>
      </c>
      <c r="AE2" s="13">
        <f t="shared" ca="1" si="3"/>
        <v>10</v>
      </c>
      <c r="AF2" s="13">
        <f t="shared" ca="1" si="3"/>
        <v>10</v>
      </c>
      <c r="AG2" s="13">
        <f t="shared" ca="1" si="3"/>
        <v>10</v>
      </c>
      <c r="AH2" s="13">
        <f t="shared" ca="1" si="3"/>
        <v>10</v>
      </c>
      <c r="AI2" s="13">
        <f t="shared" ca="1" si="3"/>
        <v>29</v>
      </c>
      <c r="AJ2" s="13">
        <f t="shared" ca="1" si="3"/>
        <v>12</v>
      </c>
      <c r="AK2" s="13">
        <f t="shared" ca="1" si="3"/>
        <v>9</v>
      </c>
      <c r="AL2" s="13">
        <f t="shared" ca="1" si="3"/>
        <v>11</v>
      </c>
      <c r="AM2" s="13">
        <f t="shared" ca="1" si="3"/>
        <v>17</v>
      </c>
      <c r="AN2" s="3"/>
      <c r="AO2" s="4"/>
      <c r="AP2" s="5">
        <v>1</v>
      </c>
      <c r="AQ2" s="3"/>
      <c r="AR2" s="14">
        <f t="shared" ref="AR2:AY2" ca="1" si="4">CELL("largeur",AR2)</f>
        <v>9</v>
      </c>
      <c r="AS2" s="14">
        <f t="shared" ca="1" si="4"/>
        <v>12</v>
      </c>
      <c r="AT2" s="14">
        <f t="shared" ca="1" si="4"/>
        <v>12</v>
      </c>
      <c r="AU2" s="14">
        <f t="shared" ca="1" si="4"/>
        <v>3</v>
      </c>
      <c r="AV2" s="14">
        <f t="shared" ca="1" si="4"/>
        <v>9</v>
      </c>
      <c r="AW2" s="14">
        <f t="shared" ca="1" si="4"/>
        <v>12</v>
      </c>
      <c r="AX2" s="14">
        <f t="shared" ca="1" si="4"/>
        <v>13</v>
      </c>
      <c r="AY2" s="14">
        <f t="shared" ca="1" si="4"/>
        <v>40</v>
      </c>
      <c r="AZ2" s="3"/>
      <c r="BA2" s="2910">
        <f t="shared" ref="BA2:BO2" ca="1" si="5">CELL("largeur",BA2)</f>
        <v>5</v>
      </c>
      <c r="BB2" s="14">
        <f t="shared" ca="1" si="5"/>
        <v>9</v>
      </c>
      <c r="BC2" s="14">
        <f t="shared" ca="1" si="5"/>
        <v>7</v>
      </c>
      <c r="BD2" s="14">
        <f t="shared" ca="1" si="5"/>
        <v>103</v>
      </c>
      <c r="BE2" s="14">
        <f t="shared" ca="1" si="5"/>
        <v>11</v>
      </c>
      <c r="BF2" s="14">
        <f t="shared" ca="1" si="5"/>
        <v>10</v>
      </c>
      <c r="BG2" s="14">
        <f t="shared" ca="1" si="5"/>
        <v>9</v>
      </c>
      <c r="BH2" s="14">
        <f t="shared" ca="1" si="5"/>
        <v>3</v>
      </c>
      <c r="BI2" s="14">
        <f t="shared" ca="1" si="5"/>
        <v>102</v>
      </c>
      <c r="BJ2" s="14">
        <f t="shared" ca="1" si="5"/>
        <v>6</v>
      </c>
      <c r="BK2" s="14">
        <f t="shared" ca="1" si="5"/>
        <v>4</v>
      </c>
      <c r="BL2" s="14">
        <f t="shared" ca="1" si="5"/>
        <v>10</v>
      </c>
      <c r="BM2" s="14">
        <f t="shared" ca="1" si="5"/>
        <v>10</v>
      </c>
      <c r="BN2" s="14">
        <f t="shared" ca="1" si="5"/>
        <v>10</v>
      </c>
      <c r="BO2" s="14">
        <f t="shared" ca="1" si="5"/>
        <v>10</v>
      </c>
      <c r="BP2" s="2910">
        <f ca="1">CELL("largeur",BP2)</f>
        <v>15</v>
      </c>
      <c r="BQ2" s="2910">
        <f ca="1">CELL("largeur",BQ2)</f>
        <v>11</v>
      </c>
      <c r="BR2" s="3"/>
      <c r="BS2" s="15">
        <v>19</v>
      </c>
      <c r="BT2" s="15">
        <v>18</v>
      </c>
      <c r="BU2" s="15">
        <v>25</v>
      </c>
      <c r="BV2" s="15">
        <v>16</v>
      </c>
      <c r="BW2" s="15">
        <v>29</v>
      </c>
      <c r="BX2" s="3"/>
      <c r="BY2" s="10">
        <v>1</v>
      </c>
      <c r="BZ2" s="16" t="s">
        <v>0</v>
      </c>
      <c r="CA2" s="17"/>
    </row>
    <row r="3" spans="1:79" ht="15.75" customHeight="1" thickBot="1">
      <c r="A3" s="3"/>
      <c r="J3" s="18"/>
      <c r="K3" s="18"/>
      <c r="L3" s="18"/>
      <c r="M3" s="18"/>
      <c r="N3" s="18"/>
      <c r="O3" s="18"/>
      <c r="P3" s="18"/>
      <c r="Q3" s="18"/>
      <c r="R3" s="18"/>
      <c r="S3" s="18"/>
      <c r="T3" s="18"/>
      <c r="U3" s="18"/>
      <c r="V3" s="19"/>
      <c r="W3" s="19"/>
      <c r="X3" s="19"/>
      <c r="Y3" s="19"/>
      <c r="Z3" s="19"/>
      <c r="AA3" s="22"/>
      <c r="AB3" s="22"/>
      <c r="AC3" s="22"/>
      <c r="AD3" s="22"/>
      <c r="AE3" s="22"/>
      <c r="AF3" s="22"/>
      <c r="AG3" s="22"/>
      <c r="AH3" s="22"/>
      <c r="AI3" s="22"/>
      <c r="AJ3" s="3"/>
      <c r="AK3" s="3"/>
      <c r="AL3" s="3"/>
      <c r="AM3" s="23" t="s">
        <v>1</v>
      </c>
      <c r="AN3" s="3"/>
      <c r="AO3" s="4"/>
      <c r="AP3" s="5">
        <v>1</v>
      </c>
      <c r="AQ3" s="3"/>
      <c r="AR3" s="24"/>
      <c r="AS3" s="24"/>
      <c r="AT3" s="24"/>
      <c r="AU3" s="24"/>
      <c r="AV3" s="24"/>
      <c r="AW3" s="24"/>
      <c r="AX3" s="24"/>
      <c r="AY3" s="24"/>
      <c r="AZ3" s="3"/>
      <c r="BA3" s="2911" t="s">
        <v>24</v>
      </c>
      <c r="BB3" s="2912"/>
      <c r="BC3" s="2912"/>
      <c r="BD3" s="4841" t="s">
        <v>4334</v>
      </c>
      <c r="BE3" s="4841"/>
      <c r="BF3" s="4841"/>
      <c r="BG3" s="4841"/>
      <c r="BH3" s="2913"/>
      <c r="BI3" s="2913"/>
      <c r="BJ3" s="2913"/>
      <c r="BK3" s="2913"/>
      <c r="BL3" s="2913"/>
      <c r="BM3" s="2913"/>
      <c r="BN3" s="2913"/>
      <c r="BO3" s="2913"/>
      <c r="BP3" s="2913"/>
      <c r="BQ3" s="2914"/>
      <c r="BR3" s="3"/>
      <c r="BS3" s="13">
        <f ca="1">CELL("largeur",BS3)</f>
        <v>47</v>
      </c>
      <c r="BT3" s="13">
        <f ca="1">CELL("largeur",BT3)</f>
        <v>18</v>
      </c>
      <c r="BU3" s="13">
        <f ca="1">CELL("largeur",BU3)</f>
        <v>19</v>
      </c>
      <c r="BV3" s="13">
        <f ca="1">CELL("largeur",BV3)</f>
        <v>16</v>
      </c>
      <c r="BW3" s="13">
        <f ca="1">CELL("largeur",BW3)</f>
        <v>29</v>
      </c>
      <c r="BX3" s="3"/>
      <c r="BY3" s="10">
        <v>1</v>
      </c>
      <c r="BZ3" s="27">
        <f ca="1">COUNTA(A1:BY409) + COUNTBLANK(A1:BY409)</f>
        <v>33367</v>
      </c>
      <c r="CA3" s="28" t="str">
        <f>"cellules entre -cells -celdas  "&amp;" " &amp;A1&amp;" et  "&amp;BY409</f>
        <v>cellules entre -cells -celdas   A1 et  BY409</v>
      </c>
    </row>
    <row r="4" spans="1:79" ht="24" thickBot="1">
      <c r="A4" s="3"/>
      <c r="B4" s="4862"/>
      <c r="C4" s="2473"/>
      <c r="D4" s="2473"/>
      <c r="E4" s="2473"/>
      <c r="F4" s="2473"/>
      <c r="G4" s="2473"/>
      <c r="H4" s="2473"/>
      <c r="I4" s="2473"/>
      <c r="J4" s="4865" t="s">
        <v>4075</v>
      </c>
      <c r="K4" s="4865"/>
      <c r="L4" s="4865"/>
      <c r="M4" s="4865"/>
      <c r="N4" s="4865"/>
      <c r="O4" s="4865"/>
      <c r="P4" s="4865"/>
      <c r="Q4" s="4865"/>
      <c r="R4" s="4865"/>
      <c r="S4" s="4865"/>
      <c r="T4" s="4865"/>
      <c r="U4" s="4865"/>
      <c r="V4" s="4865"/>
      <c r="W4" s="4865"/>
      <c r="X4" s="4865"/>
      <c r="Y4" s="4865"/>
      <c r="Z4" s="4865"/>
      <c r="AA4" s="4865"/>
      <c r="AB4" s="4865"/>
      <c r="AC4" s="4865"/>
      <c r="AD4" s="4865"/>
      <c r="AE4" s="5036"/>
      <c r="AF4" s="20"/>
      <c r="AG4" s="20"/>
      <c r="AH4" s="20"/>
      <c r="AI4" s="29"/>
      <c r="AJ4" s="29"/>
      <c r="AK4" s="29"/>
      <c r="AL4" s="29"/>
      <c r="AM4" s="30" t="str">
        <f t="array" aca="1" ref="AM4" ca="1">IF(COUNTIF(B2:AM2,"&gt;0.5")=0,"Aucune",COUNTIF(B2:AM2,"&lt;0.5") &amp; " " &amp; IF(COUNTIF(B2:AM2,"&lt;0.5")&gt;1,"colonnes masquées","colonne masquée") &amp; " " &amp; _xlfn.TEXTJOIN(" ", TRUE, IF(B2:AM2&lt;0.5,B1:AM1,"")))&amp;" "</f>
        <v xml:space="preserve">0 colonne masquée  </v>
      </c>
      <c r="AN4" s="3"/>
      <c r="AO4" s="4"/>
      <c r="AP4" s="31" t="s">
        <v>3</v>
      </c>
      <c r="AQ4" s="3"/>
      <c r="AR4" s="32"/>
      <c r="AS4" s="33"/>
      <c r="AT4" s="33"/>
      <c r="AU4" s="33"/>
      <c r="AV4" s="33"/>
      <c r="AW4" s="33"/>
      <c r="AX4" s="33"/>
      <c r="AY4" s="33"/>
      <c r="AZ4" s="3"/>
      <c r="BA4" s="2911" t="s">
        <v>24</v>
      </c>
      <c r="BB4" s="2915"/>
      <c r="BC4" s="2915"/>
      <c r="BD4" s="4842"/>
      <c r="BE4" s="4842"/>
      <c r="BF4" s="4842"/>
      <c r="BG4" s="4842"/>
      <c r="BH4" s="2916"/>
      <c r="BI4" s="2916"/>
      <c r="BJ4" s="2916"/>
      <c r="BK4" s="2916"/>
      <c r="BL4" s="2916"/>
      <c r="BM4" s="2916"/>
      <c r="BN4" s="2916"/>
      <c r="BO4" s="2916"/>
      <c r="BP4" s="2916"/>
      <c r="BQ4" s="2917"/>
      <c r="BR4" s="3"/>
      <c r="BX4" s="3"/>
      <c r="BY4" s="10">
        <v>1</v>
      </c>
      <c r="BZ4" s="27">
        <f ca="1">COUNTA(A1:BY409)</f>
        <v>5014</v>
      </c>
      <c r="CA4" s="28" t="s">
        <v>4</v>
      </c>
    </row>
    <row r="5" spans="1:79" ht="23.25" customHeight="1">
      <c r="A5" s="3"/>
      <c r="B5" s="4863"/>
      <c r="C5" s="2474"/>
      <c r="D5" s="2474"/>
      <c r="E5" s="2474"/>
      <c r="F5" s="2474"/>
      <c r="G5" s="2474"/>
      <c r="H5" s="2474"/>
      <c r="I5" s="2474"/>
      <c r="J5" s="4866" t="s">
        <v>4076</v>
      </c>
      <c r="K5" s="4866"/>
      <c r="L5" s="4866"/>
      <c r="M5" s="4866"/>
      <c r="N5" s="4866"/>
      <c r="O5" s="4866"/>
      <c r="P5" s="4866"/>
      <c r="Q5" s="4866"/>
      <c r="R5" s="4866"/>
      <c r="S5" s="4866"/>
      <c r="T5" s="4866"/>
      <c r="U5" s="4866"/>
      <c r="V5" s="4866"/>
      <c r="W5" s="4866"/>
      <c r="X5" s="4866"/>
      <c r="Y5" s="4866"/>
      <c r="Z5" s="4866"/>
      <c r="AA5" s="4866"/>
      <c r="AB5" s="4866"/>
      <c r="AC5" s="4866"/>
      <c r="AD5" s="4866"/>
      <c r="AE5" s="5037"/>
      <c r="AF5" s="25"/>
      <c r="AG5" s="36"/>
      <c r="AH5" s="36"/>
      <c r="AI5" s="2184"/>
      <c r="AJ5" s="2184" t="s">
        <v>3613</v>
      </c>
      <c r="AK5" s="35">
        <f ca="1">COUNTIF(B2:AM2,"&gt;0,5")</f>
        <v>0</v>
      </c>
      <c r="AL5" s="36" t="s">
        <v>5</v>
      </c>
      <c r="AM5" s="2157"/>
      <c r="AN5" s="3"/>
      <c r="AO5" s="37"/>
      <c r="AP5" s="38" t="str">
        <f>AP8-SUBTOTAL(103,AO11:AO111)&amp;" "&amp;"Lignes masquées"</f>
        <v>0 Lignes masquées</v>
      </c>
      <c r="AQ5" s="3"/>
      <c r="AR5" s="4867" t="s">
        <v>6</v>
      </c>
      <c r="AS5" s="4868"/>
      <c r="AT5" s="4868"/>
      <c r="AU5" s="4868"/>
      <c r="AV5" s="4868"/>
      <c r="AW5" s="4868"/>
      <c r="AX5" s="4868"/>
      <c r="AY5" s="4869"/>
      <c r="AZ5" s="3"/>
      <c r="BA5" s="2911" t="s">
        <v>24</v>
      </c>
      <c r="BB5" s="2915"/>
      <c r="BC5" s="2915"/>
      <c r="BD5" s="4842"/>
      <c r="BE5" s="4842"/>
      <c r="BF5" s="4842"/>
      <c r="BG5" s="4842"/>
      <c r="BH5" s="2918"/>
      <c r="BI5" s="4843" t="s">
        <v>4345</v>
      </c>
      <c r="BJ5" s="2918"/>
      <c r="BK5" s="2918"/>
      <c r="BL5" s="2918"/>
      <c r="BM5" s="2918"/>
      <c r="BN5" s="2918"/>
      <c r="BO5" s="2918"/>
      <c r="BP5" s="2919"/>
      <c r="BQ5" s="2920"/>
      <c r="BR5" s="3"/>
      <c r="BS5" s="4823" t="s">
        <v>4077</v>
      </c>
      <c r="BT5" s="4824"/>
      <c r="BU5" s="4824"/>
      <c r="BV5" s="4824"/>
      <c r="BW5" s="4825"/>
      <c r="BX5" s="3"/>
      <c r="BY5" s="10">
        <v>1</v>
      </c>
      <c r="BZ5" s="27">
        <f ca="1">COUNTBLANK(A1:BY409)</f>
        <v>28353</v>
      </c>
      <c r="CA5" s="28" t="s">
        <v>8</v>
      </c>
    </row>
    <row r="6" spans="1:79" ht="27" customHeight="1" thickBot="1">
      <c r="A6" s="3"/>
      <c r="B6" s="4864"/>
      <c r="C6" s="2475"/>
      <c r="D6" s="2475"/>
      <c r="E6" s="2475"/>
      <c r="F6" s="2475"/>
      <c r="G6" s="2475"/>
      <c r="H6" s="2475"/>
      <c r="I6" s="2475"/>
      <c r="J6" s="44" t="s">
        <v>4330</v>
      </c>
      <c r="K6" s="44"/>
      <c r="L6" s="44"/>
      <c r="M6" s="44"/>
      <c r="N6" s="44"/>
      <c r="O6" s="44"/>
      <c r="P6" s="44"/>
      <c r="Q6" s="44"/>
      <c r="R6" s="44"/>
      <c r="S6" s="44"/>
      <c r="T6" s="44"/>
      <c r="U6" s="44"/>
      <c r="V6" s="44"/>
      <c r="W6" s="44"/>
      <c r="X6" s="44"/>
      <c r="Y6" s="44"/>
      <c r="Z6" s="44"/>
      <c r="AA6" s="2191"/>
      <c r="AB6" s="2191"/>
      <c r="AC6" s="2191"/>
      <c r="AD6" s="2191"/>
      <c r="AE6" s="2192"/>
      <c r="AF6" s="36"/>
      <c r="AG6" s="36"/>
      <c r="AH6" s="25"/>
      <c r="AI6" s="2157" t="s">
        <v>4078</v>
      </c>
      <c r="AJ6" s="2157"/>
      <c r="AK6" s="2157"/>
      <c r="AL6" s="2157"/>
      <c r="AM6" s="2186" t="s">
        <v>4060</v>
      </c>
      <c r="AN6" s="3"/>
      <c r="AO6" s="5"/>
      <c r="AP6" s="45" t="str">
        <f>COUNTIF(AO11:AO111,"A")&amp;" "&amp;"Lignes"&amp;" "&amp;"A"</f>
        <v>47 Lignes A</v>
      </c>
      <c r="AQ6" s="3"/>
      <c r="AR6" s="4870"/>
      <c r="AS6" s="4871"/>
      <c r="AT6" s="4871"/>
      <c r="AU6" s="4871"/>
      <c r="AV6" s="4871"/>
      <c r="AW6" s="4871"/>
      <c r="AX6" s="4871"/>
      <c r="AY6" s="4872"/>
      <c r="AZ6" s="3"/>
      <c r="BA6" s="2911" t="s">
        <v>24</v>
      </c>
      <c r="BB6" s="2976" t="s">
        <v>4335</v>
      </c>
      <c r="BC6" s="2915"/>
      <c r="BD6" s="2916"/>
      <c r="BE6" s="2916"/>
      <c r="BF6" s="2916"/>
      <c r="BG6" s="2921"/>
      <c r="BH6" s="2918"/>
      <c r="BI6" s="4843"/>
      <c r="BJ6" s="2918"/>
      <c r="BK6" s="2918"/>
      <c r="BL6" s="2918"/>
      <c r="BM6" s="2918"/>
      <c r="BN6" s="2918"/>
      <c r="BO6" s="2918"/>
      <c r="BP6" s="2919"/>
      <c r="BQ6" s="2920"/>
      <c r="BR6" s="3"/>
      <c r="BS6" s="4826"/>
      <c r="BT6" s="4827"/>
      <c r="BU6" s="4827"/>
      <c r="BV6" s="4827"/>
      <c r="BW6" s="4828"/>
      <c r="BX6" s="3"/>
      <c r="BY6" s="10">
        <v>1</v>
      </c>
      <c r="BZ6" s="27">
        <f>SUM(BY1:BY407)+2</f>
        <v>409</v>
      </c>
      <c r="CA6" s="28" t="s">
        <v>11</v>
      </c>
    </row>
    <row r="7" spans="1:79" ht="24" thickBot="1">
      <c r="A7" s="3"/>
      <c r="B7" s="47"/>
      <c r="C7" s="47"/>
      <c r="D7" s="47"/>
      <c r="E7" s="47"/>
      <c r="F7" s="47"/>
      <c r="G7" s="47"/>
      <c r="H7" s="47"/>
      <c r="I7" s="47"/>
      <c r="J7" s="4793"/>
      <c r="K7" s="4793"/>
      <c r="L7" s="4794"/>
      <c r="M7" s="4794"/>
      <c r="N7" s="4794"/>
      <c r="O7" s="4794"/>
      <c r="P7" s="4795"/>
      <c r="Q7" s="4795"/>
      <c r="R7" s="4796"/>
      <c r="S7" s="4796"/>
      <c r="T7" s="4796"/>
      <c r="U7" s="4796"/>
      <c r="V7" s="4796"/>
      <c r="W7" s="4796"/>
      <c r="X7" s="2744"/>
      <c r="Y7" s="2744"/>
      <c r="Z7" s="2744" t="s">
        <v>13</v>
      </c>
      <c r="AA7" s="2744"/>
      <c r="AB7" s="2744"/>
      <c r="AC7" s="2744"/>
      <c r="AD7" s="2744"/>
      <c r="AE7" s="2744"/>
      <c r="AF7" s="4766"/>
      <c r="AG7" s="2744"/>
      <c r="AH7" s="2744"/>
      <c r="AI7" s="4789"/>
      <c r="AJ7" s="4789"/>
      <c r="AK7" s="4789"/>
      <c r="AL7" s="4766" t="s">
        <v>14</v>
      </c>
      <c r="AM7" s="1" t="str">
        <f>$BY$409</f>
        <v>BY409</v>
      </c>
      <c r="AN7" s="3"/>
      <c r="AO7" s="5"/>
      <c r="AP7" s="45" t="str">
        <f>COUNTIF(AO11:AO111,"►")&amp;" "&amp;"Lignes"&amp;" "&amp;"►"</f>
        <v>54 Lignes ►</v>
      </c>
      <c r="AQ7" s="3"/>
      <c r="AR7" s="4873" t="s">
        <v>15</v>
      </c>
      <c r="AS7" s="4874"/>
      <c r="AT7" s="4874"/>
      <c r="AU7" s="4874"/>
      <c r="AV7" s="4874"/>
      <c r="AW7" s="4874"/>
      <c r="AX7" s="4874"/>
      <c r="AY7" s="4875"/>
      <c r="AZ7" s="3"/>
      <c r="BA7" s="2911" t="s">
        <v>24</v>
      </c>
      <c r="BB7" s="25"/>
      <c r="BC7" s="25"/>
      <c r="BD7" s="2922"/>
      <c r="BE7" s="2922"/>
      <c r="BF7" s="2922"/>
      <c r="BG7" s="2922"/>
      <c r="BH7" s="2905"/>
      <c r="BI7" s="2431" t="s">
        <v>4344</v>
      </c>
      <c r="BJ7" s="2923">
        <f ca="1">SUM(T2:AB2)</f>
        <v>104</v>
      </c>
      <c r="BK7" s="2905"/>
      <c r="BL7" s="2905"/>
      <c r="BM7" s="2905"/>
      <c r="BN7" s="2905"/>
      <c r="BO7" s="2905"/>
      <c r="BP7" s="2924"/>
      <c r="BQ7" s="2925"/>
      <c r="BR7" s="3"/>
      <c r="BS7" s="2358" t="str">
        <f>ADDRESS(ROW(R12),COLUMN(R12),4)</f>
        <v>R12</v>
      </c>
      <c r="BT7" s="2407" t="s">
        <v>3819</v>
      </c>
      <c r="BU7" s="43"/>
      <c r="BV7" s="43"/>
      <c r="BW7" s="162"/>
      <c r="BX7" s="3"/>
      <c r="BY7" s="10">
        <v>1</v>
      </c>
      <c r="BZ7" s="27">
        <f>SUM(A409:BX409)+1</f>
        <v>60</v>
      </c>
      <c r="CA7" s="28" t="s">
        <v>18</v>
      </c>
    </row>
    <row r="8" spans="1:79" ht="15" customHeight="1">
      <c r="A8" s="3"/>
      <c r="B8" s="4788"/>
      <c r="C8" s="4788"/>
      <c r="D8" s="4788"/>
      <c r="E8" s="4788"/>
      <c r="F8" s="4788"/>
      <c r="G8" s="4788"/>
      <c r="H8" s="4788"/>
      <c r="I8" s="4788"/>
      <c r="J8" s="4876" t="s">
        <v>3900</v>
      </c>
      <c r="K8" s="4877"/>
      <c r="L8" s="4877"/>
      <c r="M8" s="4877"/>
      <c r="N8" s="4877"/>
      <c r="O8" s="4877"/>
      <c r="P8" s="4877"/>
      <c r="Q8" s="4877"/>
      <c r="R8" s="4877"/>
      <c r="S8" s="4877"/>
      <c r="T8" s="4877"/>
      <c r="U8" s="4877"/>
      <c r="V8" s="4877"/>
      <c r="W8" s="4877"/>
      <c r="X8" s="4877"/>
      <c r="Y8" s="4877"/>
      <c r="Z8" s="4877"/>
      <c r="AA8" s="4877"/>
      <c r="AB8" s="4877"/>
      <c r="AC8" s="4877"/>
      <c r="AD8" s="4877"/>
      <c r="AE8" s="4877"/>
      <c r="AF8" s="4877"/>
      <c r="AG8" s="4877"/>
      <c r="AH8" s="4877"/>
      <c r="AI8" s="4877"/>
      <c r="AJ8" s="4877"/>
      <c r="AK8" s="4877"/>
      <c r="AL8" s="4877"/>
      <c r="AM8" s="4878"/>
      <c r="AN8" s="3"/>
      <c r="AO8" s="5"/>
      <c r="AP8" s="4983">
        <f>ROWS(AO11:AO111)</f>
        <v>101</v>
      </c>
      <c r="AQ8" s="3"/>
      <c r="AR8" s="57"/>
      <c r="AS8" s="4882" t="s">
        <v>19</v>
      </c>
      <c r="AT8" s="4882"/>
      <c r="AU8" s="4882"/>
      <c r="AV8" s="4882"/>
      <c r="AW8" s="4882"/>
      <c r="AX8" s="4882"/>
      <c r="AY8" s="4883"/>
      <c r="AZ8" s="3"/>
      <c r="BA8" s="2911" t="s">
        <v>24</v>
      </c>
      <c r="BB8" s="25"/>
      <c r="BC8" s="25"/>
      <c r="BD8" s="25"/>
      <c r="BE8" s="2905"/>
      <c r="BF8" s="2905"/>
      <c r="BG8" s="2905"/>
      <c r="BH8" s="2905"/>
      <c r="BI8" s="4844" t="str">
        <f ca="1">"Largeur de cette colonne : " &amp; BI2 &amp; IF(BI2 &gt; BJ7, " - Colonne trop large de " &amp; (BI2 - BJ7), IF(BJ7 &gt; BI2, " - Élargissez la colonne à " &amp; BJ7, ""))</f>
        <v>Largeur de cette colonne : 102 - Élargissez la colonne à 104</v>
      </c>
      <c r="BJ8" s="2905"/>
      <c r="BK8" s="2905"/>
      <c r="BL8" s="2905"/>
      <c r="BM8" s="2905"/>
      <c r="BN8" s="2905"/>
      <c r="BO8" s="2905"/>
      <c r="BP8" s="2924"/>
      <c r="BQ8" s="2925"/>
      <c r="BR8" s="3"/>
      <c r="BS8" s="2359"/>
      <c r="BT8" s="2407"/>
      <c r="BU8" s="43"/>
      <c r="BV8" s="43"/>
      <c r="BW8" s="162"/>
      <c r="BX8" s="3"/>
      <c r="BY8" s="10">
        <v>1</v>
      </c>
    </row>
    <row r="9" spans="1:79" ht="15.75" customHeight="1" thickBot="1">
      <c r="A9" s="3"/>
      <c r="B9" s="4788"/>
      <c r="C9" s="4788"/>
      <c r="D9" s="4788"/>
      <c r="E9" s="4788"/>
      <c r="F9" s="4788"/>
      <c r="G9" s="4788"/>
      <c r="H9" s="4788"/>
      <c r="I9" s="4788"/>
      <c r="J9" s="4879"/>
      <c r="K9" s="4880"/>
      <c r="L9" s="4880"/>
      <c r="M9" s="4880"/>
      <c r="N9" s="4880"/>
      <c r="O9" s="4880"/>
      <c r="P9" s="4880"/>
      <c r="Q9" s="4880"/>
      <c r="R9" s="4880"/>
      <c r="S9" s="4880"/>
      <c r="T9" s="4880"/>
      <c r="U9" s="4880"/>
      <c r="V9" s="4880"/>
      <c r="W9" s="4880"/>
      <c r="X9" s="4880"/>
      <c r="Y9" s="4880"/>
      <c r="Z9" s="4880"/>
      <c r="AA9" s="4880"/>
      <c r="AB9" s="4880"/>
      <c r="AC9" s="4880"/>
      <c r="AD9" s="4880"/>
      <c r="AE9" s="4880"/>
      <c r="AF9" s="4880"/>
      <c r="AG9" s="4880"/>
      <c r="AH9" s="4880"/>
      <c r="AI9" s="4880"/>
      <c r="AJ9" s="4880"/>
      <c r="AK9" s="4880"/>
      <c r="AL9" s="4880"/>
      <c r="AM9" s="4881"/>
      <c r="AN9" s="3"/>
      <c r="AO9" s="5"/>
      <c r="AP9" s="4984"/>
      <c r="AQ9" s="3"/>
      <c r="AR9" s="2747"/>
      <c r="AS9" s="2748"/>
      <c r="AT9" s="2748"/>
      <c r="AU9" s="2748"/>
      <c r="AV9" s="2748"/>
      <c r="AW9" s="2748"/>
      <c r="AX9" s="2748"/>
      <c r="AY9" s="2749"/>
      <c r="AZ9" s="3"/>
      <c r="BA9" s="2911" t="s">
        <v>24</v>
      </c>
      <c r="BB9" s="25"/>
      <c r="BC9" s="25"/>
      <c r="BD9" s="25"/>
      <c r="BE9" s="2905"/>
      <c r="BF9" s="2905"/>
      <c r="BG9" s="2905"/>
      <c r="BH9" s="2905"/>
      <c r="BI9" s="4844"/>
      <c r="BJ9" s="2905"/>
      <c r="BK9" s="2905"/>
      <c r="BL9" s="2905"/>
      <c r="BM9" s="2905"/>
      <c r="BN9" s="2905"/>
      <c r="BO9" s="2905"/>
      <c r="BP9" s="2924"/>
      <c r="BQ9" s="2925"/>
      <c r="BR9" s="3"/>
      <c r="BS9" s="2358" t="str">
        <f>ADDRESS(ROW(R14),COLUMN(R14),4)</f>
        <v>R14</v>
      </c>
      <c r="BT9" s="2407" t="s">
        <v>3820</v>
      </c>
      <c r="BU9" s="43"/>
      <c r="BV9" s="43"/>
      <c r="BW9" s="162"/>
      <c r="BX9" s="3"/>
      <c r="BY9" s="10">
        <v>1</v>
      </c>
    </row>
    <row r="10" spans="1:79" ht="19.5" customHeight="1" thickBot="1">
      <c r="A10" s="3"/>
      <c r="B10" s="4789">
        <v>1</v>
      </c>
      <c r="C10" s="4789">
        <v>2</v>
      </c>
      <c r="D10" s="4789">
        <v>3</v>
      </c>
      <c r="E10" s="4789">
        <v>4</v>
      </c>
      <c r="F10" s="4789">
        <v>5</v>
      </c>
      <c r="G10" s="4789">
        <v>6</v>
      </c>
      <c r="H10" s="4789">
        <v>7</v>
      </c>
      <c r="I10" s="4789">
        <v>8</v>
      </c>
      <c r="J10" s="4789">
        <v>9</v>
      </c>
      <c r="K10" s="4789">
        <v>10</v>
      </c>
      <c r="L10" s="4789">
        <v>11</v>
      </c>
      <c r="M10" s="4789">
        <v>12</v>
      </c>
      <c r="N10" s="4789">
        <v>13</v>
      </c>
      <c r="O10" s="4789">
        <v>14</v>
      </c>
      <c r="P10" s="4789">
        <v>15</v>
      </c>
      <c r="Q10" s="4789">
        <v>16</v>
      </c>
      <c r="R10" s="4789">
        <v>17</v>
      </c>
      <c r="S10" s="4789">
        <v>18</v>
      </c>
      <c r="T10" s="4789">
        <v>19</v>
      </c>
      <c r="U10" s="4789">
        <v>20</v>
      </c>
      <c r="V10" s="4789">
        <v>21</v>
      </c>
      <c r="W10" s="4789">
        <v>22</v>
      </c>
      <c r="X10" s="4789">
        <v>23</v>
      </c>
      <c r="Y10" s="4789">
        <v>24</v>
      </c>
      <c r="Z10" s="4789">
        <v>25</v>
      </c>
      <c r="AA10" s="4789">
        <v>26</v>
      </c>
      <c r="AB10" s="4789">
        <v>27</v>
      </c>
      <c r="AC10" s="4789">
        <v>28</v>
      </c>
      <c r="AD10" s="4789">
        <v>29</v>
      </c>
      <c r="AE10" s="4789">
        <v>30</v>
      </c>
      <c r="AF10" s="4789">
        <v>31</v>
      </c>
      <c r="AG10" s="4789">
        <v>32</v>
      </c>
      <c r="AH10" s="4789">
        <v>33</v>
      </c>
      <c r="AI10" s="4789">
        <v>34</v>
      </c>
      <c r="AJ10" s="4789">
        <v>35</v>
      </c>
      <c r="AK10" s="4789">
        <v>36</v>
      </c>
      <c r="AL10" s="4789">
        <v>37</v>
      </c>
      <c r="AM10" s="4789">
        <v>38</v>
      </c>
      <c r="AN10" s="3"/>
      <c r="AO10" s="60" t="s">
        <v>24</v>
      </c>
      <c r="AP10" s="61" t="s">
        <v>25</v>
      </c>
      <c r="AQ10" s="3"/>
      <c r="AR10" s="2747"/>
      <c r="AS10" s="2748"/>
      <c r="AT10" s="2748"/>
      <c r="AU10" s="2748"/>
      <c r="AV10" s="2748"/>
      <c r="AW10" s="2748"/>
      <c r="AX10" s="2748"/>
      <c r="AY10" s="2749"/>
      <c r="AZ10" s="3"/>
      <c r="BA10" s="2911" t="s">
        <v>24</v>
      </c>
      <c r="BB10" s="25"/>
      <c r="BC10" s="25"/>
      <c r="BD10" s="25"/>
      <c r="BE10" s="2905"/>
      <c r="BF10" s="2905"/>
      <c r="BG10" s="2905"/>
      <c r="BH10" s="2905"/>
      <c r="BI10" s="2926" t="str">
        <f>"❶  collez le texte brut à découper colonne "&amp;BD29</f>
        <v>❶  collez le texte brut à découper colonne BD</v>
      </c>
      <c r="BJ10" s="2905"/>
      <c r="BK10" s="2905"/>
      <c r="BL10" s="2905"/>
      <c r="BM10" s="2905"/>
      <c r="BN10" s="2905"/>
      <c r="BO10" s="2905"/>
      <c r="BP10" s="2924"/>
      <c r="BQ10" s="2925"/>
      <c r="BR10" s="3"/>
      <c r="BS10" s="79"/>
      <c r="BT10" s="80"/>
      <c r="BU10" s="43"/>
      <c r="BV10" s="43"/>
      <c r="BW10" s="81"/>
      <c r="BX10" s="3"/>
      <c r="BY10" s="10">
        <v>1</v>
      </c>
    </row>
    <row r="11" spans="1:79" ht="21" customHeight="1">
      <c r="A11" s="3"/>
      <c r="B11" s="64" t="s">
        <v>24</v>
      </c>
      <c r="C11" s="65"/>
      <c r="D11" s="65"/>
      <c r="E11" s="65"/>
      <c r="F11" s="65"/>
      <c r="G11" s="65"/>
      <c r="H11" s="65"/>
      <c r="I11" s="65"/>
      <c r="J11" s="4884" t="str">
        <f>J8</f>
        <v>PLAT MIJOTÉ</v>
      </c>
      <c r="K11" s="4884"/>
      <c r="L11" s="4884"/>
      <c r="M11" s="4884"/>
      <c r="N11" s="4884"/>
      <c r="O11" s="4884"/>
      <c r="P11" s="4884"/>
      <c r="Q11" s="4884"/>
      <c r="R11" s="4884"/>
      <c r="S11" s="4884"/>
      <c r="T11" s="4884"/>
      <c r="U11" s="4884"/>
      <c r="V11" s="4884"/>
      <c r="W11" s="4884"/>
      <c r="X11" s="4884"/>
      <c r="Y11" s="4884"/>
      <c r="Z11" s="4884"/>
      <c r="AA11" s="4884"/>
      <c r="AB11" s="4884"/>
      <c r="AC11" s="4884"/>
      <c r="AD11" s="4884"/>
      <c r="AE11" s="4884"/>
      <c r="AF11" s="4884"/>
      <c r="AG11" s="4884"/>
      <c r="AH11" s="4884"/>
      <c r="AI11" s="4884"/>
      <c r="AJ11" s="4884"/>
      <c r="AK11" s="4884"/>
      <c r="AL11" s="4884"/>
      <c r="AM11" s="4885"/>
      <c r="AN11" s="3"/>
      <c r="AO11" s="72" t="str">
        <f t="shared" ref="AO11" si="6">B12</f>
        <v>A</v>
      </c>
      <c r="AP11" s="66" t="s">
        <v>30</v>
      </c>
      <c r="AQ11" s="3"/>
      <c r="AR11" s="2750"/>
      <c r="AS11" s="2499"/>
      <c r="AT11" s="2499"/>
      <c r="AU11" s="2499"/>
      <c r="AV11" s="2499"/>
      <c r="AW11" s="2499"/>
      <c r="AX11" s="2499"/>
      <c r="AY11" s="2751"/>
      <c r="AZ11" s="3"/>
      <c r="BA11" s="2911" t="s">
        <v>24</v>
      </c>
      <c r="BB11" s="25"/>
      <c r="BC11" s="25"/>
      <c r="BD11" s="25"/>
      <c r="BE11" s="2905"/>
      <c r="BF11" s="2905"/>
      <c r="BG11" s="2905"/>
      <c r="BH11" s="2905"/>
      <c r="BI11" s="2926" t="s">
        <v>4345</v>
      </c>
      <c r="BJ11" s="2905"/>
      <c r="BK11" s="2905"/>
      <c r="BL11" s="2905"/>
      <c r="BM11" s="2905"/>
      <c r="BN11" s="2905"/>
      <c r="BO11" s="2905"/>
      <c r="BP11" s="2924"/>
      <c r="BQ11" s="2925"/>
      <c r="BR11" s="3"/>
      <c r="BS11" s="2354" t="s">
        <v>3821</v>
      </c>
      <c r="BT11" s="2380"/>
      <c r="BU11" s="2380"/>
      <c r="BV11" s="2380"/>
      <c r="BW11" s="2381"/>
      <c r="BX11" s="3"/>
      <c r="BY11" s="10">
        <v>1</v>
      </c>
    </row>
    <row r="12" spans="1:79" ht="21" customHeight="1">
      <c r="A12" s="3"/>
      <c r="B12" s="72" t="s">
        <v>24</v>
      </c>
      <c r="C12" s="2979" t="s">
        <v>4371</v>
      </c>
      <c r="D12" s="2978"/>
      <c r="E12" s="2978"/>
      <c r="F12" s="2978"/>
      <c r="G12" s="2978"/>
      <c r="H12" s="2978"/>
      <c r="I12" s="2978"/>
      <c r="J12" s="2978"/>
      <c r="K12" s="2484"/>
      <c r="L12" s="2482"/>
      <c r="M12" s="2483" t="s">
        <v>35</v>
      </c>
      <c r="N12" s="2439"/>
      <c r="O12" s="2439"/>
      <c r="P12" s="2439"/>
      <c r="Q12" s="5038" t="s">
        <v>36</v>
      </c>
      <c r="R12" s="4858" t="s">
        <v>12345</v>
      </c>
      <c r="S12" s="4858"/>
      <c r="T12" s="4858"/>
      <c r="U12" s="4858"/>
      <c r="V12" s="4858"/>
      <c r="W12" s="4858"/>
      <c r="X12" s="4858"/>
      <c r="Y12" s="4858"/>
      <c r="Z12" s="4858"/>
      <c r="AA12" s="4858"/>
      <c r="AB12" s="4858"/>
      <c r="AC12" s="4858"/>
      <c r="AD12" s="4858"/>
      <c r="AE12" s="4858"/>
      <c r="AF12" s="4858"/>
      <c r="AG12" s="4858"/>
      <c r="AH12" s="4858"/>
      <c r="AI12" s="4858"/>
      <c r="AJ12" s="4985" t="s">
        <v>60</v>
      </c>
      <c r="AK12" s="4985"/>
      <c r="AL12" s="4985"/>
      <c r="AM12" s="4886" t="str">
        <f>LEFT(R12,1)</f>
        <v>N</v>
      </c>
      <c r="AN12" s="3"/>
      <c r="AO12" s="72" t="str">
        <f t="shared" ref="AO12:AO75" si="7">B12</f>
        <v>A</v>
      </c>
      <c r="AP12" s="73" t="s">
        <v>37</v>
      </c>
      <c r="AQ12" s="3"/>
      <c r="AR12" s="2750"/>
      <c r="AS12" s="2499"/>
      <c r="AT12" s="2499"/>
      <c r="AU12" s="2499"/>
      <c r="AV12" s="2499"/>
      <c r="AW12" s="2499"/>
      <c r="AX12" s="2499"/>
      <c r="AY12" s="2751"/>
      <c r="AZ12" s="3"/>
      <c r="BA12" s="2911" t="s">
        <v>24</v>
      </c>
      <c r="BB12" s="25"/>
      <c r="BC12" s="25"/>
      <c r="BD12" s="25"/>
      <c r="BE12" s="2789"/>
      <c r="BF12" s="2789"/>
      <c r="BG12" s="2789"/>
      <c r="BH12" s="2789"/>
      <c r="BI12" s="2926" t="s">
        <v>4336</v>
      </c>
      <c r="BJ12" s="2789"/>
      <c r="BK12" s="2789"/>
      <c r="BL12" s="2789"/>
      <c r="BM12" s="2789"/>
      <c r="BN12" s="2789"/>
      <c r="BO12" s="2789"/>
      <c r="BP12" s="2924"/>
      <c r="BQ12" s="2925"/>
      <c r="BR12" s="3"/>
      <c r="BS12" s="2353" t="s">
        <v>3822</v>
      </c>
      <c r="BT12" s="2382"/>
      <c r="BU12" s="2382"/>
      <c r="BV12" s="2382"/>
      <c r="BW12" s="2383"/>
      <c r="BX12" s="3"/>
      <c r="BY12" s="10">
        <v>1</v>
      </c>
    </row>
    <row r="13" spans="1:79" ht="21" customHeight="1">
      <c r="A13" s="3"/>
      <c r="B13" s="72" t="s">
        <v>24</v>
      </c>
      <c r="C13" s="2977"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13" s="2978"/>
      <c r="E13" s="2978"/>
      <c r="F13" s="2978"/>
      <c r="G13" s="2978"/>
      <c r="H13" s="2978"/>
      <c r="I13" s="2978"/>
      <c r="J13" s="2978"/>
      <c r="K13" s="2484"/>
      <c r="L13" s="2484"/>
      <c r="M13" s="2485" t="s">
        <v>40</v>
      </c>
      <c r="N13" s="2439"/>
      <c r="O13" s="2439"/>
      <c r="P13" s="2439"/>
      <c r="Q13" s="5038"/>
      <c r="R13" s="4858"/>
      <c r="S13" s="4858"/>
      <c r="T13" s="4858"/>
      <c r="U13" s="4858"/>
      <c r="V13" s="4858"/>
      <c r="W13" s="4858"/>
      <c r="X13" s="4858"/>
      <c r="Y13" s="4858"/>
      <c r="Z13" s="4858"/>
      <c r="AA13" s="4858"/>
      <c r="AB13" s="4858"/>
      <c r="AC13" s="4858"/>
      <c r="AD13" s="4858"/>
      <c r="AE13" s="4858"/>
      <c r="AF13" s="4858"/>
      <c r="AG13" s="4858"/>
      <c r="AH13" s="4858"/>
      <c r="AI13" s="4858"/>
      <c r="AJ13" s="4985"/>
      <c r="AK13" s="4985"/>
      <c r="AL13" s="4985"/>
      <c r="AM13" s="4886"/>
      <c r="AN13" s="3"/>
      <c r="AO13" s="72" t="str">
        <f t="shared" si="7"/>
        <v>A</v>
      </c>
      <c r="AP13" s="78" t="s">
        <v>41</v>
      </c>
      <c r="AQ13" s="3"/>
      <c r="AR13" s="2750"/>
      <c r="AS13" s="2499"/>
      <c r="AT13" s="2499"/>
      <c r="AU13" s="2499"/>
      <c r="AV13" s="2499"/>
      <c r="AW13" s="2499"/>
      <c r="AX13" s="2499"/>
      <c r="AY13" s="2751"/>
      <c r="AZ13" s="3"/>
      <c r="BA13" s="2911" t="s">
        <v>24</v>
      </c>
      <c r="BB13" s="97"/>
      <c r="BC13" s="97"/>
      <c r="BD13" s="97"/>
      <c r="BE13" s="97"/>
      <c r="BF13" s="97"/>
      <c r="BG13" s="97"/>
      <c r="BH13" s="97"/>
      <c r="BI13" s="2926" t="s">
        <v>4346</v>
      </c>
      <c r="BJ13" s="2927"/>
      <c r="BK13" s="4831" t="s">
        <v>4337</v>
      </c>
      <c r="BL13" s="4831"/>
      <c r="BM13" s="4831"/>
      <c r="BN13" s="4831"/>
      <c r="BO13" s="4831"/>
      <c r="BP13" s="2924"/>
      <c r="BQ13" s="2925"/>
      <c r="BR13" s="3"/>
      <c r="BS13" s="2654" t="s">
        <v>4061</v>
      </c>
      <c r="BT13" s="2410" t="s">
        <v>3823</v>
      </c>
      <c r="BU13" s="2411"/>
      <c r="BV13" s="2411"/>
      <c r="BW13" s="2412"/>
      <c r="BX13" s="3"/>
      <c r="BY13" s="10">
        <v>1</v>
      </c>
    </row>
    <row r="14" spans="1:79" ht="21" customHeight="1">
      <c r="A14" s="3"/>
      <c r="B14" s="72" t="s">
        <v>24</v>
      </c>
      <c r="C14" s="5042" t="str">
        <f ca="1">_xlfn.FORMULATEXT(C13)</f>
        <v>=SI(ESTNUM(SIERREUR(CNUM("0,5");""));"ATTENTION : sur cet ordinateur, le séparateur décimal est la VIRGULE";SI(ESTNUM(SIERREUR(CNUM("0.5");""));"  OK. TOUT VA BIEN : sur cet ordinateur. le séparateur décimal est le POINT";"Impossible de déterminer le séparateur décimal"))</v>
      </c>
      <c r="D14" s="5043"/>
      <c r="E14" s="5043"/>
      <c r="F14" s="5043"/>
      <c r="G14" s="5043"/>
      <c r="H14" s="5043"/>
      <c r="I14" s="5043"/>
      <c r="J14" s="5043"/>
      <c r="K14" s="2484"/>
      <c r="L14" s="2484"/>
      <c r="M14" s="2486"/>
      <c r="N14" s="2439"/>
      <c r="O14" s="2439"/>
      <c r="P14" s="2439"/>
      <c r="Q14" s="2440" t="s">
        <v>43</v>
      </c>
      <c r="R14" s="92" t="s">
        <v>44</v>
      </c>
      <c r="S14" s="93" t="s">
        <v>3899</v>
      </c>
      <c r="T14" s="94"/>
      <c r="U14" s="95"/>
      <c r="V14" s="5039" t="str">
        <f>S16</f>
        <v>N NOM DE LA RECETTE | FAMILLE--Identité| Auteur VOUS</v>
      </c>
      <c r="W14" s="5039"/>
      <c r="X14" s="5039"/>
      <c r="Y14" s="5039"/>
      <c r="Z14" s="5039"/>
      <c r="AA14" s="5039"/>
      <c r="AB14" s="5039"/>
      <c r="AC14" s="5039"/>
      <c r="AD14" s="2167"/>
      <c r="AE14" s="2999"/>
      <c r="AF14" s="2999"/>
      <c r="AG14" s="3000" t="s">
        <v>4062</v>
      </c>
      <c r="AH14" s="2999"/>
      <c r="AI14" s="2999"/>
      <c r="AJ14" s="2999"/>
      <c r="AK14" s="2999"/>
      <c r="AL14" s="2999"/>
      <c r="AM14" s="3001"/>
      <c r="AN14" s="3"/>
      <c r="AO14" s="72" t="str">
        <f t="shared" si="7"/>
        <v>A</v>
      </c>
      <c r="AP14" s="66" t="s">
        <v>45</v>
      </c>
      <c r="AQ14" s="3"/>
      <c r="AR14" s="2750"/>
      <c r="AS14" s="2499"/>
      <c r="AT14" s="2499"/>
      <c r="AU14" s="2499"/>
      <c r="AV14" s="2499"/>
      <c r="AW14" s="2499"/>
      <c r="AX14" s="2499"/>
      <c r="AY14" s="2751"/>
      <c r="AZ14" s="3"/>
      <c r="BA14" s="2911" t="s">
        <v>24</v>
      </c>
      <c r="BB14" s="97"/>
      <c r="BC14" s="97"/>
      <c r="BD14" s="97"/>
      <c r="BE14" s="97"/>
      <c r="BF14" s="97"/>
      <c r="BG14" s="97"/>
      <c r="BH14" s="97"/>
      <c r="BI14" s="4833" t="s">
        <v>4347</v>
      </c>
      <c r="BJ14" s="2927"/>
      <c r="BK14" s="4831"/>
      <c r="BL14" s="4831"/>
      <c r="BM14" s="4831"/>
      <c r="BN14" s="4831"/>
      <c r="BO14" s="4831"/>
      <c r="BP14" s="2924"/>
      <c r="BQ14" s="2925"/>
      <c r="BR14" s="3"/>
      <c r="BS14" s="2655"/>
      <c r="BT14" s="2398" t="s">
        <v>3865</v>
      </c>
      <c r="BU14" s="2399"/>
      <c r="BV14" s="2384"/>
      <c r="BW14" s="162"/>
      <c r="BX14" s="3"/>
      <c r="BY14" s="10">
        <v>1</v>
      </c>
    </row>
    <row r="15" spans="1:79" ht="21" customHeight="1">
      <c r="A15" s="3"/>
      <c r="B15" s="72" t="s">
        <v>24</v>
      </c>
      <c r="C15" s="5042"/>
      <c r="D15" s="5043"/>
      <c r="E15" s="5043"/>
      <c r="F15" s="5043"/>
      <c r="G15" s="5043"/>
      <c r="H15" s="5043"/>
      <c r="I15" s="5043"/>
      <c r="J15" s="5043"/>
      <c r="K15" s="2484"/>
      <c r="L15" s="2484"/>
      <c r="M15" s="2487" t="s">
        <v>49</v>
      </c>
      <c r="N15" s="2441"/>
      <c r="O15" s="2441"/>
      <c r="P15" s="2441"/>
      <c r="Q15" s="2441"/>
      <c r="R15" s="107"/>
      <c r="S15" s="107"/>
      <c r="T15" s="108"/>
      <c r="U15" s="108"/>
      <c r="V15" s="5040"/>
      <c r="W15" s="5040"/>
      <c r="X15" s="5040"/>
      <c r="Y15" s="5040"/>
      <c r="Z15" s="5040"/>
      <c r="AA15" s="5040"/>
      <c r="AB15" s="5040"/>
      <c r="AC15" s="5040"/>
      <c r="AD15" s="2167"/>
      <c r="AE15" s="2999"/>
      <c r="AF15" s="3002" t="s">
        <v>3616</v>
      </c>
      <c r="AG15" s="2203" t="s">
        <v>3617</v>
      </c>
      <c r="AH15" s="2203" t="s">
        <v>3618</v>
      </c>
      <c r="AI15" s="2203" t="s">
        <v>24</v>
      </c>
      <c r="AJ15" s="2203" t="s">
        <v>3619</v>
      </c>
      <c r="AK15" s="2203" t="s">
        <v>3791</v>
      </c>
      <c r="AL15" s="2514" t="s">
        <v>3792</v>
      </c>
      <c r="AM15" s="2515" t="s">
        <v>3817</v>
      </c>
      <c r="AN15" s="3"/>
      <c r="AO15" s="72" t="str">
        <f t="shared" si="7"/>
        <v>A</v>
      </c>
      <c r="AP15" s="66" t="s">
        <v>50</v>
      </c>
      <c r="AQ15" s="3"/>
      <c r="AR15" s="2750"/>
      <c r="AS15" s="2499"/>
      <c r="AT15" s="2499"/>
      <c r="AU15" s="2499"/>
      <c r="AV15" s="2499"/>
      <c r="AW15" s="2499"/>
      <c r="AX15" s="2499"/>
      <c r="AY15" s="2751"/>
      <c r="AZ15" s="2656"/>
      <c r="BA15" s="2911" t="s">
        <v>24</v>
      </c>
      <c r="BB15" s="97"/>
      <c r="BC15" s="97"/>
      <c r="BD15" s="97"/>
      <c r="BE15" s="97"/>
      <c r="BF15" s="97"/>
      <c r="BG15" s="97"/>
      <c r="BH15" s="97"/>
      <c r="BI15" s="4833"/>
      <c r="BJ15" s="2927"/>
      <c r="BK15" s="4831"/>
      <c r="BL15" s="4831"/>
      <c r="BM15" s="4831"/>
      <c r="BN15" s="4831"/>
      <c r="BO15" s="4831"/>
      <c r="BP15" s="2924"/>
      <c r="BQ15" s="2925"/>
      <c r="BR15" s="2656"/>
      <c r="BS15" s="2657" t="str">
        <f>HYPERLINK("#"&amp;ADDRESS(ROW(G28),COLUMN(G28),4)," "&amp;G28)</f>
        <v xml:space="preserve"> ④ I28 Nom des recettes - le/la ► </v>
      </c>
      <c r="BT15" s="2398" t="s">
        <v>3864</v>
      </c>
      <c r="BU15" s="2384"/>
      <c r="BV15" s="2384"/>
      <c r="BW15" s="162"/>
      <c r="BX15" s="3"/>
      <c r="BY15" s="10">
        <v>1</v>
      </c>
    </row>
    <row r="16" spans="1:79" ht="21" customHeight="1">
      <c r="A16" s="3"/>
      <c r="B16" s="72" t="s">
        <v>24</v>
      </c>
      <c r="C16" s="2902" t="s">
        <v>3876</v>
      </c>
      <c r="D16" s="2903"/>
      <c r="E16" s="2903"/>
      <c r="F16" s="2903"/>
      <c r="G16" s="2903"/>
      <c r="H16" s="2903"/>
      <c r="I16" s="2903"/>
      <c r="J16" s="2903"/>
      <c r="K16" s="2903"/>
      <c r="L16" s="2903"/>
      <c r="M16" s="2903"/>
      <c r="N16" s="2903"/>
      <c r="O16" s="2903"/>
      <c r="P16" s="2903"/>
      <c r="Q16" s="2901" t="s">
        <v>4333</v>
      </c>
      <c r="R16" s="2168"/>
      <c r="S16" s="2169" t="str">
        <f>UPPER(LEFT(R12,1))&amp;" "&amp;R12&amp;" | "&amp;AJ12&amp;"| "&amp;R14&amp;" "&amp;S14</f>
        <v>N NOM DE LA RECETTE | FAMILLE--Identité| Auteur VOUS</v>
      </c>
      <c r="T16" s="2172" t="s">
        <v>54</v>
      </c>
      <c r="U16" s="2171" t="s">
        <v>53</v>
      </c>
      <c r="V16" s="2171"/>
      <c r="W16" s="2171" t="str">
        <f>IF(ISTEXT(X16),"③Recette mère ►",T16)</f>
        <v>③Recette mère ►</v>
      </c>
      <c r="X16" s="2658" t="s">
        <v>3621</v>
      </c>
      <c r="Y16" s="2442"/>
      <c r="Z16" s="2442"/>
      <c r="AA16" s="2442"/>
      <c r="AB16" s="2442"/>
      <c r="AC16" s="2442"/>
      <c r="AE16" s="95"/>
      <c r="AF16" s="51" t="s">
        <v>3816</v>
      </c>
      <c r="AG16" s="2204">
        <v>100</v>
      </c>
      <c r="AH16" s="2205">
        <v>107</v>
      </c>
      <c r="AI16" s="2204">
        <v>100</v>
      </c>
      <c r="AJ16" s="2205">
        <v>100</v>
      </c>
      <c r="AK16" s="2204">
        <v>100</v>
      </c>
      <c r="AL16" s="2516">
        <v>100</v>
      </c>
      <c r="AM16" s="2517">
        <f>SUM(AG16:AL16)</f>
        <v>607</v>
      </c>
      <c r="AN16" s="3"/>
      <c r="AO16" s="72" t="str">
        <f t="shared" si="7"/>
        <v>A</v>
      </c>
      <c r="AP16" s="66" t="s">
        <v>55</v>
      </c>
      <c r="AQ16" s="3"/>
      <c r="AR16" s="2750"/>
      <c r="AS16" s="2499"/>
      <c r="AT16" s="2499"/>
      <c r="AU16" s="2499"/>
      <c r="AV16" s="2499"/>
      <c r="AW16" s="2499"/>
      <c r="AX16" s="2499"/>
      <c r="AY16" s="2751"/>
      <c r="AZ16" s="2656"/>
      <c r="BA16" s="2911" t="s">
        <v>24</v>
      </c>
      <c r="BB16" s="97"/>
      <c r="BC16" s="97"/>
      <c r="BD16" s="97"/>
      <c r="BE16" s="97"/>
      <c r="BF16" s="97"/>
      <c r="BG16" s="97"/>
      <c r="BH16" s="97"/>
      <c r="BI16" s="2928" t="s">
        <v>3890</v>
      </c>
      <c r="BJ16" s="2927"/>
      <c r="BK16" s="5044" t="s">
        <v>4348</v>
      </c>
      <c r="BL16" s="5044"/>
      <c r="BM16" s="5044"/>
      <c r="BN16" s="5044"/>
      <c r="BO16" s="5044"/>
      <c r="BP16" s="5044"/>
      <c r="BQ16" s="2925"/>
      <c r="BR16" s="2656"/>
      <c r="BS16" s="2657" t="str">
        <f>HYPERLINK("#"&amp;ADDRESS(ROW(G31),COLUMN(G31),4), "  " &amp; G31)</f>
        <v xml:space="preserve">  ❺ G32 Denrées  ▼ </v>
      </c>
      <c r="BT16" s="2360" t="s">
        <v>3863</v>
      </c>
      <c r="BU16" s="2399"/>
      <c r="BV16" s="2400"/>
      <c r="BW16" s="162"/>
      <c r="BX16" s="3"/>
      <c r="BY16" s="10">
        <v>1</v>
      </c>
    </row>
    <row r="17" spans="1:77" ht="21" customHeight="1">
      <c r="A17" s="3"/>
      <c r="B17" s="72" t="s">
        <v>24</v>
      </c>
      <c r="C17" s="2984"/>
      <c r="D17" s="2984"/>
      <c r="E17" s="2984"/>
      <c r="F17" s="2984"/>
      <c r="G17" s="2984"/>
      <c r="H17" s="2984"/>
      <c r="I17" s="4745"/>
      <c r="J17" s="5041" t="s">
        <v>58</v>
      </c>
      <c r="K17" s="5041"/>
      <c r="L17" s="5041"/>
      <c r="M17" s="5041"/>
      <c r="N17" s="5041"/>
      <c r="O17" s="5041"/>
      <c r="P17" s="5041"/>
      <c r="Q17" s="5041"/>
      <c r="R17" s="4973"/>
      <c r="S17" s="4973"/>
      <c r="T17" s="4973"/>
      <c r="U17" s="4973"/>
      <c r="V17" s="4973"/>
      <c r="W17" s="4973"/>
      <c r="X17" s="4973"/>
      <c r="Y17" s="4973"/>
      <c r="Z17" s="4973"/>
      <c r="AA17" s="2997"/>
      <c r="AB17" s="2998"/>
      <c r="AC17" s="2997"/>
      <c r="AD17" s="2997"/>
      <c r="AE17" s="2176"/>
      <c r="AF17" s="2352" t="s">
        <v>3818</v>
      </c>
      <c r="AG17" s="2206">
        <v>50</v>
      </c>
      <c r="AH17" s="2207">
        <v>80</v>
      </c>
      <c r="AI17" s="2206">
        <v>100</v>
      </c>
      <c r="AJ17" s="2207">
        <v>120</v>
      </c>
      <c r="AK17" s="2206">
        <v>90</v>
      </c>
      <c r="AL17" s="2518">
        <v>80</v>
      </c>
      <c r="AM17" s="2519"/>
      <c r="AN17" s="3"/>
      <c r="AO17" s="72" t="str">
        <f t="shared" si="7"/>
        <v>A</v>
      </c>
      <c r="AP17" s="4861" t="s">
        <v>59</v>
      </c>
      <c r="AQ17" s="3"/>
      <c r="AR17" s="2750"/>
      <c r="AS17" s="2499"/>
      <c r="AT17" s="2499"/>
      <c r="AU17" s="2499"/>
      <c r="AV17" s="2499"/>
      <c r="AW17" s="2499"/>
      <c r="AX17" s="2499"/>
      <c r="AY17" s="2751"/>
      <c r="AZ17" s="2656"/>
      <c r="BA17" s="2911" t="s">
        <v>24</v>
      </c>
      <c r="BB17" s="97"/>
      <c r="BC17" s="97"/>
      <c r="BD17" s="4834" t="str">
        <f>"❶ COLLEZ LE TEXTE BRUT  A DÉCOUPER  DANS CETTE COLONNE ▼ "&amp;SUBSTITUTE(ADDRESS(1,COLUMN(),4),"1","")</f>
        <v>❶ COLLEZ LE TEXTE BRUT  A DÉCOUPER  DANS CETTE COLONNE ▼ BD</v>
      </c>
      <c r="BE17" s="97"/>
      <c r="BF17" s="97"/>
      <c r="BG17" s="97"/>
      <c r="BH17" s="97"/>
      <c r="BI17" s="4835">
        <v>100</v>
      </c>
      <c r="BJ17" s="2929"/>
      <c r="BK17" s="5044"/>
      <c r="BL17" s="5044"/>
      <c r="BM17" s="5044"/>
      <c r="BN17" s="5044"/>
      <c r="BO17" s="5044"/>
      <c r="BP17" s="5044"/>
      <c r="BQ17" s="2925"/>
      <c r="BR17" s="2656"/>
      <c r="BS17" s="2657" t="str">
        <f>HYPERLINK("#"&amp;ADDRESS(ROW(I30),COLUMN(I30),4), "⑥ colonne "&amp;SUBSTITUTE(ADDRESS(1,COLUMN(I30),4),"1","")&amp;" · ligne "&amp;ROW(I30))</f>
        <v>⑥ colonne I · ligne 30</v>
      </c>
      <c r="BT17" s="2399" t="s">
        <v>3862</v>
      </c>
      <c r="BU17" s="2399"/>
      <c r="BV17" s="2400"/>
      <c r="BW17" s="2401"/>
      <c r="BX17" s="3"/>
      <c r="BY17" s="10">
        <v>1</v>
      </c>
    </row>
    <row r="18" spans="1:77" ht="21" customHeight="1">
      <c r="A18" s="3"/>
      <c r="B18" s="72" t="s">
        <v>24</v>
      </c>
      <c r="C18" s="2984"/>
      <c r="D18" s="2984"/>
      <c r="E18" s="2984"/>
      <c r="F18" s="2984"/>
      <c r="G18" s="2984"/>
      <c r="H18" s="2984"/>
      <c r="I18" s="4746"/>
      <c r="J18" s="4973"/>
      <c r="K18" s="4973"/>
      <c r="L18" s="4973"/>
      <c r="M18" s="4973"/>
      <c r="N18" s="4973"/>
      <c r="O18" s="4973"/>
      <c r="P18" s="4973"/>
      <c r="Q18" s="4973"/>
      <c r="R18" s="4973"/>
      <c r="S18" s="4973"/>
      <c r="T18" s="4973"/>
      <c r="U18" s="4973"/>
      <c r="V18" s="4973"/>
      <c r="W18" s="4973"/>
      <c r="X18" s="4973"/>
      <c r="Y18" s="4973"/>
      <c r="Z18" s="4973"/>
      <c r="AA18" s="2997"/>
      <c r="AB18" s="2998"/>
      <c r="AC18" s="2997"/>
      <c r="AD18" s="2997"/>
      <c r="AE18" s="2997"/>
      <c r="AF18" s="3003" t="s">
        <v>3906</v>
      </c>
      <c r="AG18" s="2436">
        <f t="shared" ref="AG18:AL18" si="8">(AG17*AG16)/1000</f>
        <v>5</v>
      </c>
      <c r="AH18" s="2436">
        <f t="shared" si="8"/>
        <v>8.56</v>
      </c>
      <c r="AI18" s="2436">
        <f t="shared" si="8"/>
        <v>10</v>
      </c>
      <c r="AJ18" s="2436">
        <f t="shared" si="8"/>
        <v>12</v>
      </c>
      <c r="AK18" s="2436">
        <f t="shared" si="8"/>
        <v>9</v>
      </c>
      <c r="AL18" s="2520">
        <f t="shared" si="8"/>
        <v>8</v>
      </c>
      <c r="AM18" s="2521">
        <f>SUM(AG18:AL18)</f>
        <v>52.56</v>
      </c>
      <c r="AN18" s="3"/>
      <c r="AO18" s="72" t="str">
        <f t="shared" si="7"/>
        <v>A</v>
      </c>
      <c r="AP18" s="4861"/>
      <c r="AQ18" s="3"/>
      <c r="AR18" s="2750"/>
      <c r="AS18" s="2499"/>
      <c r="AT18" s="2499"/>
      <c r="AU18" s="2499"/>
      <c r="AV18" s="2499"/>
      <c r="AW18" s="2499"/>
      <c r="AX18" s="2499"/>
      <c r="AY18" s="2751"/>
      <c r="AZ18" s="2656"/>
      <c r="BA18" s="2911" t="s">
        <v>24</v>
      </c>
      <c r="BB18" s="97"/>
      <c r="BC18" s="97"/>
      <c r="BD18" s="4834"/>
      <c r="BE18" s="97"/>
      <c r="BF18" s="97"/>
      <c r="BG18" s="97"/>
      <c r="BH18" s="97"/>
      <c r="BI18" s="4835"/>
      <c r="BJ18" s="2929"/>
      <c r="BK18" s="5044"/>
      <c r="BL18" s="5044"/>
      <c r="BM18" s="5044"/>
      <c r="BN18" s="5044"/>
      <c r="BO18" s="5044"/>
      <c r="BP18" s="5044"/>
      <c r="BQ18" s="2925"/>
      <c r="BR18" s="2656"/>
      <c r="BS18" s="2657" t="str">
        <f>HYPERLINK("#"&amp;ADDRESS(ROW(J30),COLUMN(J30),4), "⑦ colonne "&amp;SUBSTITUTE(ADDRESS(1,COLUMN(J30),4),"1","")&amp;" · ligne "&amp;ROW(J30))</f>
        <v>⑦ colonne J · ligne 30</v>
      </c>
      <c r="BT18" s="2402" t="s">
        <v>3861</v>
      </c>
      <c r="BU18" s="2399"/>
      <c r="BV18" s="2400"/>
      <c r="BW18" s="2401"/>
      <c r="BX18" s="3"/>
      <c r="BY18" s="10">
        <v>1</v>
      </c>
    </row>
    <row r="19" spans="1:77" ht="21" customHeight="1">
      <c r="A19" s="3"/>
      <c r="B19" s="72" t="s">
        <v>24</v>
      </c>
      <c r="C19" s="2984"/>
      <c r="D19" s="2984"/>
      <c r="E19" s="2984"/>
      <c r="F19" s="2984"/>
      <c r="G19" s="2984" t="s">
        <v>3907</v>
      </c>
      <c r="H19" s="2984"/>
      <c r="I19" s="4845" t="s">
        <v>65</v>
      </c>
      <c r="J19" s="4974" t="s">
        <v>66</v>
      </c>
      <c r="K19" s="4974"/>
      <c r="L19" s="4974"/>
      <c r="M19" s="4974"/>
      <c r="N19" s="4974"/>
      <c r="O19" s="4974"/>
      <c r="P19" s="4974"/>
      <c r="Q19" s="4974"/>
      <c r="R19" s="4974"/>
      <c r="S19" s="4975"/>
      <c r="T19" s="2989"/>
      <c r="U19" s="2990"/>
      <c r="V19" s="2991"/>
      <c r="W19" s="2991"/>
      <c r="X19" s="2991"/>
      <c r="Y19" s="2991"/>
      <c r="Z19" s="2991"/>
      <c r="AA19" s="2991"/>
      <c r="AB19" s="2744"/>
      <c r="AC19" s="2991"/>
      <c r="AD19" s="2991"/>
      <c r="AE19" s="272"/>
      <c r="AF19" s="2352" t="s">
        <v>3918</v>
      </c>
      <c r="AG19" s="2522">
        <v>1</v>
      </c>
      <c r="AH19" s="2522">
        <v>1.3</v>
      </c>
      <c r="AI19" s="2522">
        <v>2</v>
      </c>
      <c r="AJ19" s="2522">
        <v>2.5</v>
      </c>
      <c r="AK19" s="2522">
        <v>1.5</v>
      </c>
      <c r="AL19" s="2523">
        <v>1</v>
      </c>
      <c r="AM19" s="2408"/>
      <c r="AN19" s="3"/>
      <c r="AO19" s="72" t="str">
        <f t="shared" si="7"/>
        <v>A</v>
      </c>
      <c r="AP19" s="4861"/>
      <c r="AQ19" s="3"/>
      <c r="AR19" s="2750"/>
      <c r="AS19" s="2499"/>
      <c r="AT19" s="2499"/>
      <c r="AU19" s="2499"/>
      <c r="AV19" s="2499"/>
      <c r="AW19" s="2499"/>
      <c r="AX19" s="2499"/>
      <c r="AY19" s="2751"/>
      <c r="AZ19" s="2656"/>
      <c r="BA19" s="2911" t="s">
        <v>24</v>
      </c>
      <c r="BB19" s="97"/>
      <c r="BC19" s="97"/>
      <c r="BD19" s="2930" t="s">
        <v>4349</v>
      </c>
      <c r="BE19" s="97"/>
      <c r="BF19" s="97"/>
      <c r="BG19" s="97"/>
      <c r="BH19" s="97"/>
      <c r="BJ19" s="25"/>
      <c r="BK19" s="25"/>
      <c r="BL19" s="25"/>
      <c r="BM19" s="25"/>
      <c r="BN19" s="25"/>
      <c r="BO19" s="25"/>
      <c r="BP19" s="2924"/>
      <c r="BQ19" s="2925"/>
      <c r="BR19" s="2656"/>
      <c r="BS19" s="2657" t="str">
        <f>HYPERLINK("#"&amp;ADDRESS(ROW(K30),COLUMN(K30),4), "⑧ colonne "&amp;SUBSTITUTE(ADDRESS(1,COLUMN(K30),4),"1","")&amp;" · ligne "&amp;ROW(K30))</f>
        <v>⑧ colonne K · ligne 30</v>
      </c>
      <c r="BT19" s="2403" t="s">
        <v>3860</v>
      </c>
      <c r="BU19" s="2399"/>
      <c r="BV19" s="2400"/>
      <c r="BW19" s="2401"/>
      <c r="BX19" s="3"/>
      <c r="BY19" s="10">
        <v>1</v>
      </c>
    </row>
    <row r="20" spans="1:77" ht="21" customHeight="1">
      <c r="A20" s="3"/>
      <c r="B20" s="72" t="s">
        <v>24</v>
      </c>
      <c r="C20" s="2984"/>
      <c r="D20" s="2984"/>
      <c r="E20" s="2984"/>
      <c r="F20" s="2984"/>
      <c r="G20" s="2984" t="s">
        <v>3908</v>
      </c>
      <c r="H20" s="2984"/>
      <c r="I20" s="4846"/>
      <c r="J20" s="4976"/>
      <c r="K20" s="4976"/>
      <c r="L20" s="4976"/>
      <c r="M20" s="4976"/>
      <c r="N20" s="4976"/>
      <c r="O20" s="4976"/>
      <c r="P20" s="4976"/>
      <c r="Q20" s="4976"/>
      <c r="R20" s="4976"/>
      <c r="S20" s="4977"/>
      <c r="T20" s="2992"/>
      <c r="U20" s="2991"/>
      <c r="V20" s="4980" t="str">
        <f>C12</f>
        <v>J’ai utilisé le point comme séparateur décimal.</v>
      </c>
      <c r="W20" s="4980"/>
      <c r="X20" s="4980"/>
      <c r="Y20" s="4980"/>
      <c r="Z20" s="4980"/>
      <c r="AA20" s="4980"/>
      <c r="AB20" s="4980"/>
      <c r="AC20" s="2991"/>
      <c r="AD20" s="2991"/>
      <c r="AE20" s="2991"/>
      <c r="AF20" s="3003" t="s">
        <v>3919</v>
      </c>
      <c r="AG20" s="2524">
        <f>IF(AG19*AG16=INT(AG19*AG16),INT(AG19*AG16),ROUND(AG19*AG16,2))</f>
        <v>100</v>
      </c>
      <c r="AH20" s="2524">
        <f>IF(AH19*AH16=INT(AH19*AH16),INT(AH19*AH16),ROUND(AH19*AH16,2))</f>
        <v>139.1</v>
      </c>
      <c r="AI20" s="2524">
        <f t="shared" ref="AI20:AL20" si="9">IF(AI19*AI16=INT(AI19*AI16),INT(AI19*AI16),ROUND(AI19*AI16,2))</f>
        <v>200</v>
      </c>
      <c r="AJ20" s="2524">
        <f t="shared" si="9"/>
        <v>250</v>
      </c>
      <c r="AK20" s="2524">
        <f t="shared" si="9"/>
        <v>150</v>
      </c>
      <c r="AL20" s="2525">
        <f t="shared" si="9"/>
        <v>100</v>
      </c>
      <c r="AM20" s="2526">
        <f>ROUNDUP(SUM(AG20:AL20),0)</f>
        <v>940</v>
      </c>
      <c r="AN20" s="3"/>
      <c r="AO20" s="72" t="str">
        <f t="shared" si="7"/>
        <v>A</v>
      </c>
      <c r="AP20" s="4861"/>
      <c r="AQ20" s="3"/>
      <c r="AR20" s="2750"/>
      <c r="AS20" s="2499"/>
      <c r="AT20" s="2499"/>
      <c r="AU20" s="2499"/>
      <c r="AV20" s="2499"/>
      <c r="AW20" s="2499"/>
      <c r="AX20" s="2499"/>
      <c r="AY20" s="2751"/>
      <c r="AZ20" s="2656"/>
      <c r="BA20" s="2911" t="s">
        <v>24</v>
      </c>
      <c r="BB20" s="97"/>
      <c r="BC20" s="97"/>
      <c r="BD20" s="4840" t="s">
        <v>4350</v>
      </c>
      <c r="BE20" s="97"/>
      <c r="BF20" s="97"/>
      <c r="BG20" s="97"/>
      <c r="BH20" s="97"/>
      <c r="BI20" s="4836" t="s">
        <v>4351</v>
      </c>
      <c r="BJ20" s="97"/>
      <c r="BK20" s="4837" t="s">
        <v>4352</v>
      </c>
      <c r="BL20" s="4837"/>
      <c r="BM20" s="4837"/>
      <c r="BN20" s="2931"/>
      <c r="BO20" s="2931"/>
      <c r="BP20" s="2924"/>
      <c r="BQ20" s="2925"/>
      <c r="BR20" s="2656"/>
      <c r="BS20" s="2657" t="str">
        <f>HYPERLINK("#"&amp;ADDRESS(ROW(R89),COLUMN(R89),4)&amp;":"&amp;ADDRESS(ROW(AM91),COLUMN(AM91),4), " choisir dans le tableau "&amp;ADDRESS(ROW(R89),COLUMN(R89),4)&amp;" à "&amp;ADDRESS(ROW(AM91),COLUMN(AM91),4))</f>
        <v xml:space="preserve"> choisir dans le tableau R89 à AM91</v>
      </c>
      <c r="BT20" s="2404" t="s">
        <v>3856</v>
      </c>
      <c r="BU20" s="2348"/>
      <c r="BV20" s="2400"/>
      <c r="BW20" s="2385"/>
      <c r="BX20" s="3"/>
      <c r="BY20" s="10">
        <v>1</v>
      </c>
    </row>
    <row r="21" spans="1:77" ht="21" customHeight="1">
      <c r="A21" s="3"/>
      <c r="B21" s="72" t="s">
        <v>24</v>
      </c>
      <c r="C21" s="2984"/>
      <c r="D21" s="2984"/>
      <c r="E21" s="2984"/>
      <c r="F21" s="2984"/>
      <c r="G21" s="2984" t="s">
        <v>4079</v>
      </c>
      <c r="H21" s="2984"/>
      <c r="I21" s="4846"/>
      <c r="J21" s="4976"/>
      <c r="K21" s="4976"/>
      <c r="L21" s="4976"/>
      <c r="M21" s="4976"/>
      <c r="N21" s="4976"/>
      <c r="O21" s="4976"/>
      <c r="P21" s="4976"/>
      <c r="Q21" s="4976"/>
      <c r="R21" s="4976"/>
      <c r="S21" s="4977"/>
      <c r="T21" s="2993"/>
      <c r="U21" s="2994"/>
      <c r="V21" s="2991"/>
      <c r="W21" s="2744"/>
      <c r="X21" s="2991"/>
      <c r="Y21" s="2991"/>
      <c r="Z21" s="2991"/>
      <c r="AA21" s="2991"/>
      <c r="AB21" s="2991"/>
      <c r="AC21" s="2991"/>
      <c r="AD21" s="2991"/>
      <c r="AE21" s="2991"/>
      <c r="AF21" s="2744"/>
      <c r="AG21" s="2744"/>
      <c r="AH21" s="2744"/>
      <c r="AI21" s="3004"/>
      <c r="AJ21" s="3004"/>
      <c r="AK21" s="3004"/>
      <c r="AL21" s="3004"/>
      <c r="AM21" s="3005">
        <f>SUM(AG20:AL20)</f>
        <v>939.1</v>
      </c>
      <c r="AN21" s="3"/>
      <c r="AO21" s="72" t="str">
        <f t="shared" si="7"/>
        <v>A</v>
      </c>
      <c r="AP21" s="5">
        <v>1</v>
      </c>
      <c r="AQ21" s="3"/>
      <c r="AR21" s="2750"/>
      <c r="AS21" s="2499"/>
      <c r="AT21" s="2499"/>
      <c r="AU21" s="2499"/>
      <c r="AV21" s="2499"/>
      <c r="AW21" s="2499"/>
      <c r="AX21" s="2499"/>
      <c r="AY21" s="2751"/>
      <c r="AZ21" s="2656"/>
      <c r="BA21" s="2911" t="s">
        <v>24</v>
      </c>
      <c r="BB21" s="97"/>
      <c r="BC21" s="97"/>
      <c r="BD21" s="4840"/>
      <c r="BE21" s="97"/>
      <c r="BF21" s="97"/>
      <c r="BG21" s="97"/>
      <c r="BH21" s="97"/>
      <c r="BI21" s="4836"/>
      <c r="BJ21" s="97"/>
      <c r="BK21" s="4837"/>
      <c r="BL21" s="4837"/>
      <c r="BM21" s="4837"/>
      <c r="BN21" s="2931"/>
      <c r="BO21" s="2931"/>
      <c r="BP21" s="2924"/>
      <c r="BQ21" s="2925"/>
      <c r="BR21" s="2656"/>
      <c r="BS21" s="2657" t="str">
        <f>HYPERLINK("#"&amp;ADDRESS(ROW(I23),COLUMN(I23),4)," "&amp;I23)</f>
        <v xml:space="preserve">   RÉFÉRENCES AUTEURS </v>
      </c>
      <c r="BT21" s="2348" t="s">
        <v>4064</v>
      </c>
      <c r="BU21" s="2384"/>
      <c r="BV21" s="2384"/>
      <c r="BW21" s="2405"/>
      <c r="BX21" s="3"/>
      <c r="BY21" s="10">
        <v>1</v>
      </c>
    </row>
    <row r="22" spans="1:77" ht="21" customHeight="1">
      <c r="A22" s="3"/>
      <c r="B22" s="72" t="s">
        <v>24</v>
      </c>
      <c r="C22" s="2984"/>
      <c r="D22" s="2984"/>
      <c r="E22" s="2984"/>
      <c r="F22" s="2984"/>
      <c r="G22" s="2984" t="s">
        <v>3909</v>
      </c>
      <c r="H22" s="2984"/>
      <c r="I22" s="4847"/>
      <c r="J22" s="4978"/>
      <c r="K22" s="4978"/>
      <c r="L22" s="4978"/>
      <c r="M22" s="4978"/>
      <c r="N22" s="4978"/>
      <c r="O22" s="4978"/>
      <c r="P22" s="4978"/>
      <c r="Q22" s="4978"/>
      <c r="R22" s="4978"/>
      <c r="S22" s="4979"/>
      <c r="T22" s="4822"/>
      <c r="U22" s="4822"/>
      <c r="V22" s="4740" t="str">
        <f>ADDRESS(ROW(W25),COLUMN(W25),4) &amp; " Quantité ?  "&amp;" "&amp;ADDRESS(ROW(X25),COLUMN(X25),4) &amp; " Unités  "&amp;" "&amp;ADDRESS(ROW(Y25),COLUMN(Y25),4) &amp; " Quoi?  "</f>
        <v xml:space="preserve">W25 Quantité ?   X25 Unités   Y25 Quoi?  </v>
      </c>
      <c r="W22" s="2616" t="s">
        <v>3727</v>
      </c>
      <c r="X22" s="2488" t="s">
        <v>4053</v>
      </c>
      <c r="Y22" s="25"/>
      <c r="Z22" s="25"/>
      <c r="AA22" s="2616" t="s">
        <v>3727</v>
      </c>
      <c r="AB22" s="2488" t="s">
        <v>4053</v>
      </c>
      <c r="AC22" s="25"/>
      <c r="AD22" s="25"/>
      <c r="AE22" s="2616" t="s">
        <v>3727</v>
      </c>
      <c r="AF22" s="2488" t="s">
        <v>4053</v>
      </c>
      <c r="AG22" s="25"/>
      <c r="AH22" s="25"/>
      <c r="AI22" s="3004"/>
      <c r="AJ22" s="3004"/>
      <c r="AK22" s="3004"/>
      <c r="AL22" s="3004"/>
      <c r="AM22" s="3006"/>
      <c r="AN22" s="3"/>
      <c r="AO22" s="72" t="str">
        <f t="shared" si="7"/>
        <v>A</v>
      </c>
      <c r="AP22" s="5"/>
      <c r="AQ22" s="3"/>
      <c r="AR22" s="2750"/>
      <c r="AS22" s="2499"/>
      <c r="AT22" s="2499"/>
      <c r="AU22" s="2499"/>
      <c r="AV22" s="2499"/>
      <c r="AW22" s="2499"/>
      <c r="AX22" s="2499"/>
      <c r="AY22" s="2751"/>
      <c r="AZ22" s="2656"/>
      <c r="BA22" s="2911" t="s">
        <v>24</v>
      </c>
      <c r="BB22" s="2551"/>
      <c r="BC22" s="2551"/>
      <c r="BD22" s="2932" t="s">
        <v>4353</v>
      </c>
      <c r="BE22" s="97"/>
      <c r="BF22" s="97"/>
      <c r="BG22" s="97"/>
      <c r="BH22" s="97"/>
      <c r="BI22" s="2932" t="s">
        <v>4354</v>
      </c>
      <c r="BJ22" s="97"/>
      <c r="BK22" s="4837"/>
      <c r="BL22" s="4837"/>
      <c r="BM22" s="4837"/>
      <c r="BN22" s="2933"/>
      <c r="BO22" s="2931"/>
      <c r="BP22" s="2924"/>
      <c r="BQ22" s="2925"/>
      <c r="BR22" s="2656"/>
      <c r="BS22" s="2660"/>
      <c r="BT22" s="2282">
        <v>6</v>
      </c>
      <c r="BU22" s="2281" t="s">
        <v>3836</v>
      </c>
      <c r="BV22" s="25"/>
      <c r="BW22" s="162"/>
      <c r="BX22" s="3"/>
      <c r="BY22" s="10">
        <v>1</v>
      </c>
    </row>
    <row r="23" spans="1:77" ht="21" customHeight="1">
      <c r="A23" s="3"/>
      <c r="B23" s="72" t="s">
        <v>24</v>
      </c>
      <c r="C23" s="2984"/>
      <c r="D23" s="2984"/>
      <c r="E23" s="2984"/>
      <c r="F23" s="2984"/>
      <c r="G23" s="2984"/>
      <c r="H23" s="2984"/>
      <c r="I23" s="4860" t="s">
        <v>85</v>
      </c>
      <c r="J23" s="4860"/>
      <c r="K23" s="4860"/>
      <c r="L23" s="4860"/>
      <c r="M23" s="4860"/>
      <c r="N23" s="4860"/>
      <c r="O23" s="4860"/>
      <c r="P23" s="4860"/>
      <c r="Q23" s="4860"/>
      <c r="R23" s="4738"/>
      <c r="S23" s="4738"/>
      <c r="T23" s="2454"/>
      <c r="U23" s="4819"/>
      <c r="V23" s="4820" t="str">
        <f>"⓬ "&amp;ADDRESS(ROW(W23),COLUMN(W23),4)&amp;"   Quelles quantités ► "</f>
        <v xml:space="preserve">⓬ W23   Quelles quantités ► </v>
      </c>
      <c r="W23" s="2662">
        <f>AI18</f>
        <v>10</v>
      </c>
      <c r="X23" s="2503" t="str">
        <f>X25</f>
        <v>kg</v>
      </c>
      <c r="Y23" s="2663" t="str">
        <f>Y25</f>
        <v>haricots</v>
      </c>
      <c r="Z23" s="2610"/>
      <c r="AA23" s="2664">
        <f>AY18</f>
        <v>0</v>
      </c>
      <c r="AB23" s="2503" t="str">
        <f>AB25</f>
        <v>kg</v>
      </c>
      <c r="AC23" s="2663" t="str">
        <f>AC25</f>
        <v>de quoi?</v>
      </c>
      <c r="AD23" s="2610"/>
      <c r="AE23" s="2664">
        <f>BU12</f>
        <v>0</v>
      </c>
      <c r="AF23" s="2503" t="str">
        <f>AF25</f>
        <v>kg</v>
      </c>
      <c r="AG23" s="2663" t="str">
        <f>AG25</f>
        <v>de quoi?</v>
      </c>
      <c r="AH23" s="2610"/>
      <c r="AI23" s="2446" t="s">
        <v>3915</v>
      </c>
      <c r="AJ23" s="4992">
        <f>IFERROR(W23,0)+IFERROR(AA23,0)+IFERROR(AE23,0)</f>
        <v>10</v>
      </c>
      <c r="AK23" s="4992"/>
      <c r="AL23" s="2444"/>
      <c r="AM23" s="2443"/>
      <c r="AN23" s="3"/>
      <c r="AO23" s="72" t="str">
        <f t="shared" si="7"/>
        <v>A</v>
      </c>
      <c r="AP23" s="5"/>
      <c r="AQ23" s="3"/>
      <c r="AR23" s="4855" t="s">
        <v>88</v>
      </c>
      <c r="AS23" s="158" t="s">
        <v>89</v>
      </c>
      <c r="AT23" s="159"/>
      <c r="AU23" s="160"/>
      <c r="AV23" s="160"/>
      <c r="AW23" s="160"/>
      <c r="AX23" s="160"/>
      <c r="AY23" s="161"/>
      <c r="AZ23" s="2656"/>
      <c r="BA23" s="2911" t="s">
        <v>24</v>
      </c>
      <c r="BB23" s="2551"/>
      <c r="BC23" s="2551"/>
      <c r="BD23" s="2934"/>
      <c r="BE23" s="97"/>
      <c r="BF23" s="97"/>
      <c r="BG23" s="97"/>
      <c r="BH23" s="97"/>
      <c r="BI23" s="2924"/>
      <c r="BJ23" s="97"/>
      <c r="BK23" s="4837"/>
      <c r="BL23" s="4837"/>
      <c r="BM23" s="4837"/>
      <c r="BN23" s="2933"/>
      <c r="BO23" s="2931"/>
      <c r="BP23" s="2924"/>
      <c r="BQ23" s="2925"/>
      <c r="BR23" s="2656"/>
      <c r="BS23" s="2665" t="str">
        <f>ADDRESS(ROW(J26),COLUMN(J26),4)</f>
        <v>J26</v>
      </c>
      <c r="BT23" s="2348" t="s">
        <v>3832</v>
      </c>
      <c r="BU23" s="2384"/>
      <c r="BV23" s="2384"/>
      <c r="BW23" s="2385"/>
      <c r="BX23" s="3"/>
      <c r="BY23" s="10">
        <v>1</v>
      </c>
    </row>
    <row r="24" spans="1:77" ht="21" customHeight="1">
      <c r="A24" s="3"/>
      <c r="B24" s="72" t="s">
        <v>24</v>
      </c>
      <c r="C24" s="2984" t="s">
        <v>3855</v>
      </c>
      <c r="D24" s="2984"/>
      <c r="E24" s="2984"/>
      <c r="F24" s="2984"/>
      <c r="G24" s="2984"/>
      <c r="H24" s="2984"/>
      <c r="I24" s="5045" t="str">
        <f>"❾ Ⓐ "&amp; ADDRESS(ROW(I26),COLUMN(I26),4)&amp;"  Auteur recette prévue pour :▼"</f>
        <v>❾ Ⓐ I26  Auteur recette prévue pour :▼</v>
      </c>
      <c r="J24" s="5045"/>
      <c r="K24" s="5045"/>
      <c r="L24" s="5046" t="str">
        <f>"❾ Ⓑ "&amp; ADDRESS(ROW(L26),COLUMN(L26),4)&amp;"  Auteur recette prévue pour : ▼"</f>
        <v>❾ Ⓑ L26  Auteur recette prévue pour : ▼</v>
      </c>
      <c r="M24" s="5046"/>
      <c r="N24" s="5046"/>
      <c r="O24" s="5047" t="str">
        <f>"❾ Ⓒ "&amp; ADDRESS(ROW(O26),COLUMN(O26),4)&amp;"  Auteur recette prévue pour : ▼"</f>
        <v>❾ Ⓒ O26  Auteur recette prévue pour : ▼</v>
      </c>
      <c r="P24" s="5047"/>
      <c r="Q24" s="5047"/>
      <c r="R24" s="4739"/>
      <c r="S24" s="4739"/>
      <c r="T24" s="4740"/>
      <c r="U24" s="2430"/>
      <c r="V24" s="2502" t="s">
        <v>3916</v>
      </c>
      <c r="W24" s="2666" t="s">
        <v>3730</v>
      </c>
      <c r="X24" s="2666"/>
      <c r="Y24" s="2666"/>
      <c r="Z24" s="2667">
        <f>IFERROR(W23/W25,0)</f>
        <v>43.478260869565219</v>
      </c>
      <c r="AA24" s="2668" t="s">
        <v>3731</v>
      </c>
      <c r="AB24" s="2669"/>
      <c r="AC24" s="2669"/>
      <c r="AD24" s="2670">
        <f>IFERROR(AA23/AA25,0)</f>
        <v>0</v>
      </c>
      <c r="AE24" s="2671" t="s">
        <v>3732</v>
      </c>
      <c r="AF24" s="2672"/>
      <c r="AG24" s="2672"/>
      <c r="AH24" s="2674">
        <f>IFERROR(AE23/AE25,0)</f>
        <v>0</v>
      </c>
      <c r="AI24" s="2675" t="str">
        <f>Y23</f>
        <v>haricots</v>
      </c>
      <c r="AJ24" s="2676">
        <f>W23</f>
        <v>10</v>
      </c>
      <c r="AK24" s="2677" t="str">
        <f>X23</f>
        <v>kg</v>
      </c>
      <c r="AL24" s="2678"/>
      <c r="AM24" s="2679" t="s">
        <v>3730</v>
      </c>
      <c r="AN24" s="3"/>
      <c r="AO24" s="72" t="str">
        <f t="shared" si="7"/>
        <v>A</v>
      </c>
      <c r="AP24" s="5"/>
      <c r="AQ24" s="3"/>
      <c r="AR24" s="4856"/>
      <c r="AS24" s="166" t="s">
        <v>114</v>
      </c>
      <c r="AT24" s="167"/>
      <c r="AU24" s="167"/>
      <c r="AV24" s="167"/>
      <c r="AW24" s="167"/>
      <c r="AX24" s="167"/>
      <c r="AY24" s="168"/>
      <c r="AZ24" s="2656"/>
      <c r="BA24" s="2911" t="s">
        <v>24</v>
      </c>
      <c r="BB24" s="2551"/>
      <c r="BC24" s="2551"/>
      <c r="BD24" s="2934"/>
      <c r="BE24" s="97"/>
      <c r="BF24" s="97"/>
      <c r="BG24" s="97"/>
      <c r="BH24" s="97"/>
      <c r="BI24" s="4838" t="s">
        <v>4355</v>
      </c>
      <c r="BJ24" s="97"/>
      <c r="BK24" s="97"/>
      <c r="BL24" s="2931"/>
      <c r="BM24" s="2933"/>
      <c r="BN24" s="2933"/>
      <c r="BO24" s="2931"/>
      <c r="BP24" s="2924"/>
      <c r="BQ24" s="2925"/>
      <c r="BR24" s="2656"/>
      <c r="BS24" s="2657" t="str">
        <f>HYPERLINK("#"&amp;ADDRESS(ROW(V31),COLUMN(V31),4)," "&amp;V31)</f>
        <v xml:space="preserve"> ❿ V32  Saisissez vos prix  ▼ </v>
      </c>
      <c r="BT24" s="2348" t="s">
        <v>4065</v>
      </c>
      <c r="BU24" s="2384"/>
      <c r="BV24" s="2362">
        <v>1</v>
      </c>
      <c r="BW24" s="162"/>
      <c r="BX24" s="3"/>
      <c r="BY24" s="10">
        <v>1</v>
      </c>
    </row>
    <row r="25" spans="1:77" ht="21" customHeight="1">
      <c r="A25" s="3"/>
      <c r="B25" s="72" t="s">
        <v>24</v>
      </c>
      <c r="C25" s="2984" t="s">
        <v>3910</v>
      </c>
      <c r="D25" s="2984"/>
      <c r="E25" s="2984"/>
      <c r="F25" s="2984"/>
      <c r="G25" s="2984"/>
      <c r="H25" s="2984"/>
      <c r="I25" s="5045"/>
      <c r="J25" s="5045"/>
      <c r="K25" s="5045"/>
      <c r="L25" s="5046"/>
      <c r="M25" s="5046"/>
      <c r="N25" s="5046"/>
      <c r="O25" s="5047"/>
      <c r="P25" s="5047"/>
      <c r="Q25" s="5047"/>
      <c r="R25" s="4739"/>
      <c r="S25" s="4739"/>
      <c r="T25" s="4739"/>
      <c r="U25" s="4821"/>
      <c r="V25" s="2431" t="str">
        <f>"⓫ "&amp;ADDRESS(ROW(W25),COLUMN(W25),4)&amp;"   vos références ► "</f>
        <v xml:space="preserve">⓫ W25   vos références ► </v>
      </c>
      <c r="W25" s="2681">
        <v>0.23</v>
      </c>
      <c r="X25" s="2308" t="s">
        <v>418</v>
      </c>
      <c r="Y25" s="2309" t="s">
        <v>3654</v>
      </c>
      <c r="Z25" s="2432"/>
      <c r="AA25" s="2307">
        <v>0.4</v>
      </c>
      <c r="AB25" s="2308" t="s">
        <v>418</v>
      </c>
      <c r="AC25" s="2309" t="s">
        <v>4066</v>
      </c>
      <c r="AD25" s="2305"/>
      <c r="AE25" s="2307">
        <v>0.4</v>
      </c>
      <c r="AF25" s="2308" t="s">
        <v>418</v>
      </c>
      <c r="AG25" s="2309" t="s">
        <v>4066</v>
      </c>
      <c r="AH25" s="2305"/>
      <c r="AI25" s="2682" t="str">
        <f>AC23</f>
        <v>de quoi?</v>
      </c>
      <c r="AJ25" s="2683">
        <f>AA23</f>
        <v>0</v>
      </c>
      <c r="AK25" s="2684" t="str">
        <f>AB23</f>
        <v>kg</v>
      </c>
      <c r="AL25" s="2685"/>
      <c r="AM25" s="2686" t="s">
        <v>3731</v>
      </c>
      <c r="AN25" s="3"/>
      <c r="AO25" s="72" t="str">
        <f t="shared" si="7"/>
        <v>A</v>
      </c>
      <c r="AP25" s="5"/>
      <c r="AQ25" s="3"/>
      <c r="AR25" s="176">
        <f t="array" ref="AR25">SUMPRODUCT(LEN(AS25:AY25))</f>
        <v>0</v>
      </c>
      <c r="AS25" s="177"/>
      <c r="AT25" s="178"/>
      <c r="AU25" s="178"/>
      <c r="AV25" s="178"/>
      <c r="AW25" s="178"/>
      <c r="AX25" s="178"/>
      <c r="AY25" s="179"/>
      <c r="AZ25" s="2656"/>
      <c r="BA25" s="2911" t="s">
        <v>24</v>
      </c>
      <c r="BB25" s="2551"/>
      <c r="BC25" s="2551"/>
      <c r="BD25" s="2935" t="s">
        <v>4356</v>
      </c>
      <c r="BE25" s="97"/>
      <c r="BF25" s="97"/>
      <c r="BG25" s="97"/>
      <c r="BH25" s="97"/>
      <c r="BI25" s="4838"/>
      <c r="BJ25" s="97"/>
      <c r="BK25" s="97"/>
      <c r="BL25" s="2931"/>
      <c r="BM25" s="2933"/>
      <c r="BN25" s="2933"/>
      <c r="BO25" s="2931"/>
      <c r="BP25" s="2924"/>
      <c r="BQ25" s="2925"/>
      <c r="BR25" s="2656"/>
      <c r="BS25" s="2687"/>
      <c r="BT25" s="52"/>
      <c r="BU25" s="52"/>
      <c r="BV25" s="2406" t="s">
        <v>164</v>
      </c>
      <c r="BW25" s="2385"/>
      <c r="BX25" s="3"/>
      <c r="BY25" s="10">
        <v>1</v>
      </c>
    </row>
    <row r="26" spans="1:77" ht="21" customHeight="1">
      <c r="A26" s="3"/>
      <c r="B26" s="72" t="s">
        <v>24</v>
      </c>
      <c r="C26" s="2984" t="s">
        <v>3911</v>
      </c>
      <c r="D26" s="2984"/>
      <c r="E26" s="2984"/>
      <c r="F26" s="2984"/>
      <c r="G26" s="2984" t="s">
        <v>3913</v>
      </c>
      <c r="H26" s="2984"/>
      <c r="I26" s="2282">
        <v>0.6</v>
      </c>
      <c r="J26" s="2281" t="s">
        <v>3603</v>
      </c>
      <c r="K26" s="2281"/>
      <c r="L26" s="2282">
        <v>0.6</v>
      </c>
      <c r="M26" s="2281" t="s">
        <v>3603</v>
      </c>
      <c r="N26" s="2281"/>
      <c r="O26" s="2282">
        <v>0.6</v>
      </c>
      <c r="P26" s="2281" t="s">
        <v>3603</v>
      </c>
      <c r="Q26" s="2281"/>
      <c r="R26" s="4739"/>
      <c r="S26" s="4739"/>
      <c r="T26" s="4739"/>
      <c r="U26" s="4734"/>
      <c r="V26" s="4740" t="str">
        <f>ADDRESS(ROW(W26),COLUMN(W26),4)&amp;" Poids Auteur à copier en ⓫ si souhaité ► "</f>
        <v xml:space="preserve">W26 Poids Auteur à copier en ⓫ si souhaité ► </v>
      </c>
      <c r="W26" s="2437">
        <f>C63</f>
        <v>0</v>
      </c>
      <c r="X26" s="2314" t="str">
        <f>W28</f>
        <v>01</v>
      </c>
      <c r="Y26" s="2315"/>
      <c r="Z26" s="2434"/>
      <c r="AA26" s="2690">
        <f>D63</f>
        <v>0</v>
      </c>
      <c r="AB26" s="2691" t="str">
        <f>AA28</f>
        <v xml:space="preserve">02. </v>
      </c>
      <c r="AC26" s="2692"/>
      <c r="AD26" s="2693"/>
      <c r="AE26" s="2433">
        <f>E63</f>
        <v>0</v>
      </c>
      <c r="AF26" s="2694" t="str">
        <f>AE28</f>
        <v>03</v>
      </c>
      <c r="AG26" s="2319"/>
      <c r="AH26" s="2445"/>
      <c r="AI26" s="2695" t="str">
        <f>AG23</f>
        <v>de quoi?</v>
      </c>
      <c r="AJ26" s="2696">
        <f>AE23</f>
        <v>0</v>
      </c>
      <c r="AK26" s="2697" t="str">
        <f>AF23</f>
        <v>kg</v>
      </c>
      <c r="AL26" s="2698"/>
      <c r="AM26" s="2752" t="s">
        <v>3732</v>
      </c>
      <c r="AN26" s="3"/>
      <c r="AO26" s="72" t="str">
        <f t="shared" si="7"/>
        <v>A</v>
      </c>
      <c r="AP26" s="5"/>
      <c r="AQ26" s="3"/>
      <c r="AR26" s="176">
        <f t="array" ref="AR26">SUMPRODUCT(LEN(AS26:AY26))</f>
        <v>0</v>
      </c>
      <c r="AS26" s="177"/>
      <c r="AT26" s="178"/>
      <c r="AU26" s="178"/>
      <c r="AV26" s="178"/>
      <c r="AW26" s="178"/>
      <c r="AX26" s="178"/>
      <c r="AY26" s="179"/>
      <c r="AZ26" s="2656"/>
      <c r="BA26" s="2911" t="s">
        <v>24</v>
      </c>
      <c r="BB26" s="2551"/>
      <c r="BC26" s="2551"/>
      <c r="BD26" s="2936" t="str">
        <f ca="1">"Largeur de cette colonne : "&amp;CELL("largeur",BD26)</f>
        <v>Largeur de cette colonne : 103</v>
      </c>
      <c r="BE26" s="97"/>
      <c r="BF26" s="97"/>
      <c r="BG26" s="97"/>
      <c r="BH26" s="97"/>
      <c r="BI26" s="2936" t="str">
        <f ca="1">"Largeur de cette colonne : "&amp;CELL("largeur",BI26)</f>
        <v>Largeur de cette colonne : 102</v>
      </c>
      <c r="BJ26" s="97"/>
      <c r="BK26" s="97"/>
      <c r="BL26" s="2931"/>
      <c r="BM26" s="2933"/>
      <c r="BN26" s="2933"/>
      <c r="BO26" s="2931"/>
      <c r="BP26" s="2924"/>
      <c r="BQ26" s="2925"/>
      <c r="BR26" s="2656"/>
      <c r="BS26" s="2700"/>
      <c r="BT26" s="25"/>
      <c r="BU26" s="25"/>
      <c r="BV26" s="25"/>
      <c r="BW26" s="162"/>
      <c r="BX26" s="3"/>
      <c r="BY26" s="10">
        <v>1</v>
      </c>
    </row>
    <row r="27" spans="1:77" ht="21" customHeight="1">
      <c r="A27" s="3"/>
      <c r="B27" s="72" t="s">
        <v>24</v>
      </c>
      <c r="C27" s="2984" t="s">
        <v>3912</v>
      </c>
      <c r="D27" s="2984"/>
      <c r="E27" s="2984"/>
      <c r="F27" s="2984"/>
      <c r="G27" s="2985"/>
      <c r="H27" s="2984"/>
      <c r="I27" s="2476" t="str">
        <f t="shared" ref="I27:J27" si="10">SUBSTITUTE(ADDRESS(1,COLUMN(),4),"1","")&amp;"  ▼ "</f>
        <v xml:space="preserve">I  ▼ </v>
      </c>
      <c r="J27" s="2476" t="str">
        <f t="shared" si="10"/>
        <v xml:space="preserve">J  ▼ </v>
      </c>
      <c r="K27" s="2476" t="str">
        <f>SUBSTITUTE(ADDRESS(1,COLUMN(),4),"1","")&amp;"  ▼ "</f>
        <v xml:space="preserve">K  ▼ </v>
      </c>
      <c r="L27" s="2701" t="str">
        <f t="shared" ref="L27:M27" si="11">SUBSTITUTE(ADDRESS(1,COLUMN(),4),"1","")&amp;"  ▼ "</f>
        <v xml:space="preserve">L  ▼ </v>
      </c>
      <c r="M27" s="2701" t="str">
        <f t="shared" si="11"/>
        <v xml:space="preserve">M  ▼ </v>
      </c>
      <c r="N27" s="2701" t="str">
        <f>SUBSTITUTE(ADDRESS(1,COLUMN(),4),"1","")&amp;"  ▼ "</f>
        <v xml:space="preserve">N  ▼ </v>
      </c>
      <c r="O27" s="2477" t="str">
        <f t="shared" ref="O27:P27" si="12">SUBSTITUTE(ADDRESS(1,COLUMN(),4),"1","")&amp;"  ▼ "</f>
        <v xml:space="preserve">O  ▼ </v>
      </c>
      <c r="P27" s="2477" t="str">
        <f t="shared" si="12"/>
        <v xml:space="preserve">P  ▼ </v>
      </c>
      <c r="Q27" s="2477" t="str">
        <f>SUBSTITUTE(ADDRESS(1,COLUMN(),4),"1","")&amp;"  ▼ "</f>
        <v xml:space="preserve">Q  ▼ </v>
      </c>
      <c r="R27" s="4741" t="s">
        <v>3904</v>
      </c>
      <c r="S27" s="4742"/>
      <c r="T27" s="4742"/>
      <c r="U27" s="2463"/>
      <c r="V27" s="4743" t="s">
        <v>3896</v>
      </c>
      <c r="W27" s="2996" t="str">
        <f t="shared" ref="W27:AH27" si="13">SUBSTITUTE(ADDRESS(1,COLUMN(),4),"1","")</f>
        <v>W</v>
      </c>
      <c r="X27" s="2996" t="str">
        <f t="shared" si="13"/>
        <v>X</v>
      </c>
      <c r="Y27" s="2996" t="str">
        <f t="shared" si="13"/>
        <v>Y</v>
      </c>
      <c r="Z27" s="2996" t="str">
        <f t="shared" si="13"/>
        <v>Z</v>
      </c>
      <c r="AA27" s="2996" t="str">
        <f t="shared" si="13"/>
        <v>AA</v>
      </c>
      <c r="AB27" s="2996" t="str">
        <f t="shared" si="13"/>
        <v>AB</v>
      </c>
      <c r="AC27" s="2996" t="str">
        <f t="shared" si="13"/>
        <v>AC</v>
      </c>
      <c r="AD27" s="2996" t="str">
        <f t="shared" si="13"/>
        <v>AD</v>
      </c>
      <c r="AE27" s="2996" t="str">
        <f t="shared" si="13"/>
        <v>AE</v>
      </c>
      <c r="AF27" s="2996" t="str">
        <f t="shared" si="13"/>
        <v>AF</v>
      </c>
      <c r="AG27" s="2996" t="str">
        <f t="shared" si="13"/>
        <v>AG</v>
      </c>
      <c r="AH27" s="2996" t="str">
        <f t="shared" si="13"/>
        <v>AH</v>
      </c>
      <c r="AI27" s="3007"/>
      <c r="AJ27" s="3008"/>
      <c r="AK27" s="3008"/>
      <c r="AL27" s="3008"/>
      <c r="AM27" s="3009"/>
      <c r="AN27" s="3"/>
      <c r="AO27" s="72" t="str">
        <f t="shared" si="7"/>
        <v>A</v>
      </c>
      <c r="AP27" s="5"/>
      <c r="AQ27" s="3"/>
      <c r="AR27" s="176">
        <f t="array" ref="AR27">SUMPRODUCT(LEN(AS27:AY27))</f>
        <v>0</v>
      </c>
      <c r="AS27" s="177"/>
      <c r="AT27" s="178"/>
      <c r="AU27" s="178"/>
      <c r="AV27" s="178"/>
      <c r="AW27" s="178"/>
      <c r="AX27" s="178"/>
      <c r="AY27" s="179"/>
      <c r="AZ27" s="2702"/>
      <c r="BA27" s="2911" t="s">
        <v>24</v>
      </c>
      <c r="BB27" s="2551"/>
      <c r="BC27" s="2551"/>
      <c r="BD27" s="2776"/>
      <c r="BE27" s="97"/>
      <c r="BF27" s="97"/>
      <c r="BG27" s="97"/>
      <c r="BH27" s="97"/>
      <c r="BI27" s="4839" t="s">
        <v>4357</v>
      </c>
      <c r="BJ27" s="2937"/>
      <c r="BK27" s="2937"/>
      <c r="BL27" s="2931"/>
      <c r="BM27" s="2931"/>
      <c r="BN27" s="2931"/>
      <c r="BO27" s="2931"/>
      <c r="BP27" s="2931"/>
      <c r="BQ27" s="2925"/>
      <c r="BR27" s="2702"/>
      <c r="BS27" s="2657" t="str">
        <f>HYPERLINK("#"&amp;ADDRESS(ROW(V25),COLUMN(V25),4)," "&amp;V25)</f>
        <v xml:space="preserve"> ⓫ W25   vos références ► </v>
      </c>
      <c r="BT27" s="2348" t="s">
        <v>3857</v>
      </c>
      <c r="BU27" s="2384"/>
      <c r="BV27" s="2384"/>
      <c r="BW27" s="2385"/>
      <c r="BX27" s="3"/>
      <c r="BY27" s="10">
        <v>1</v>
      </c>
    </row>
    <row r="28" spans="1:77" ht="21" customHeight="1">
      <c r="A28" s="3"/>
      <c r="B28" s="72" t="s">
        <v>24</v>
      </c>
      <c r="C28" s="2984" t="s">
        <v>3914</v>
      </c>
      <c r="D28" s="2984"/>
      <c r="E28" s="2984"/>
      <c r="F28" s="2984"/>
      <c r="G28" s="2986" t="str">
        <f>"④ "&amp;ADDRESS(ROW(I28),COLUMN(I28),4)&amp;" Nom des recettes - le/la ► "</f>
        <v xml:space="preserve">④ I28 Nom des recettes - le/la ► </v>
      </c>
      <c r="H28" s="4996" t="str">
        <f>ADDRESS(ROW(I28),COLUMN(I28),4)&amp;"► "</f>
        <v xml:space="preserve">I28► </v>
      </c>
      <c r="I28" s="4997" t="s">
        <v>3897</v>
      </c>
      <c r="J28" s="4998"/>
      <c r="K28" s="4998"/>
      <c r="L28" s="4999" t="s">
        <v>3898</v>
      </c>
      <c r="M28" s="5000"/>
      <c r="N28" s="5000"/>
      <c r="O28" s="5002" t="s">
        <v>3895</v>
      </c>
      <c r="P28" s="5003"/>
      <c r="Q28" s="5003"/>
      <c r="R28" s="4741"/>
      <c r="S28" s="4739"/>
      <c r="T28" s="2459"/>
      <c r="U28" s="5005" t="s">
        <v>4067</v>
      </c>
      <c r="V28" s="5005"/>
      <c r="W28" s="4891" t="str">
        <f>I28</f>
        <v>01</v>
      </c>
      <c r="X28" s="4891"/>
      <c r="Y28" s="4891"/>
      <c r="Z28" s="4891"/>
      <c r="AA28" s="5018" t="str">
        <f>L28</f>
        <v xml:space="preserve">02. </v>
      </c>
      <c r="AB28" s="5018"/>
      <c r="AC28" s="5018"/>
      <c r="AD28" s="5018"/>
      <c r="AE28" s="4962" t="str">
        <f>O28</f>
        <v>03</v>
      </c>
      <c r="AF28" s="4963"/>
      <c r="AG28" s="4963"/>
      <c r="AH28" s="5016"/>
      <c r="AI28" s="4965" t="s">
        <v>139</v>
      </c>
      <c r="AJ28" s="4966" t="s">
        <v>3611</v>
      </c>
      <c r="AK28" s="4966" t="s">
        <v>91</v>
      </c>
      <c r="AL28" s="4967" t="s">
        <v>3612</v>
      </c>
      <c r="AM28" s="4935" t="s">
        <v>3610</v>
      </c>
      <c r="AN28" s="3"/>
      <c r="AO28" s="72" t="str">
        <f t="shared" si="7"/>
        <v>A</v>
      </c>
      <c r="AP28" s="5"/>
      <c r="AQ28" s="3"/>
      <c r="AR28" s="176">
        <f t="array" ref="AR28">SUMPRODUCT(LEN(AS28:AY28))</f>
        <v>0</v>
      </c>
      <c r="AS28" s="177"/>
      <c r="AT28" s="178"/>
      <c r="AU28" s="178"/>
      <c r="AV28" s="178"/>
      <c r="AW28" s="178"/>
      <c r="AX28" s="178"/>
      <c r="AY28" s="179"/>
      <c r="AZ28" s="2702"/>
      <c r="BA28" s="2911" t="s">
        <v>24</v>
      </c>
      <c r="BB28" s="4829" t="s">
        <v>4338</v>
      </c>
      <c r="BC28" s="4829"/>
      <c r="BD28" s="2939" t="s">
        <v>4349</v>
      </c>
      <c r="BE28" s="2551"/>
      <c r="BF28" s="2551"/>
      <c r="BG28" s="2551"/>
      <c r="BH28" s="2551"/>
      <c r="BI28" s="4839"/>
      <c r="BJ28" s="2937"/>
      <c r="BK28" s="2937"/>
      <c r="BL28" s="4830" t="s">
        <v>4339</v>
      </c>
      <c r="BM28" s="4830"/>
      <c r="BN28" s="4830"/>
      <c r="BO28" s="4830"/>
      <c r="BP28" s="5048" t="str">
        <f>"vous auriez dû coupez le texte de la col."&amp;BD29&amp;" en ▼"</f>
        <v>vous auriez dû coupez le texte de la col.BD en ▼</v>
      </c>
      <c r="BQ28" s="5049"/>
      <c r="BR28" s="2702"/>
      <c r="BS28" s="2703"/>
      <c r="BT28" s="2348" t="s">
        <v>3833</v>
      </c>
      <c r="BU28" s="2348"/>
      <c r="BV28" s="2348"/>
      <c r="BW28" s="2349"/>
      <c r="BX28" s="3"/>
      <c r="BY28" s="10">
        <v>1</v>
      </c>
    </row>
    <row r="29" spans="1:77" ht="21" customHeight="1">
      <c r="A29" s="3"/>
      <c r="B29" s="72" t="s">
        <v>24</v>
      </c>
      <c r="C29" s="2984"/>
      <c r="D29" s="2984"/>
      <c r="E29" s="2984"/>
      <c r="F29" s="2984"/>
      <c r="G29" s="2987" t="s">
        <v>3830</v>
      </c>
      <c r="H29" s="4996"/>
      <c r="I29" s="4896"/>
      <c r="J29" s="4896"/>
      <c r="K29" s="4896"/>
      <c r="L29" s="5001"/>
      <c r="M29" s="5001"/>
      <c r="N29" s="5001"/>
      <c r="O29" s="5004"/>
      <c r="P29" s="5004"/>
      <c r="Q29" s="5004"/>
      <c r="R29" s="4741"/>
      <c r="S29" s="4739"/>
      <c r="T29" s="4738"/>
      <c r="U29" s="5005"/>
      <c r="V29" s="5005"/>
      <c r="W29" s="4891"/>
      <c r="X29" s="4891"/>
      <c r="Y29" s="4891"/>
      <c r="Z29" s="4891"/>
      <c r="AA29" s="5018"/>
      <c r="AB29" s="5018"/>
      <c r="AC29" s="5018"/>
      <c r="AD29" s="5018"/>
      <c r="AE29" s="4962"/>
      <c r="AF29" s="4963"/>
      <c r="AG29" s="4963"/>
      <c r="AH29" s="5016"/>
      <c r="AI29" s="4965"/>
      <c r="AJ29" s="4966"/>
      <c r="AK29" s="4966"/>
      <c r="AL29" s="4967"/>
      <c r="AM29" s="4935"/>
      <c r="AN29" s="3"/>
      <c r="AO29" s="72" t="str">
        <f t="shared" si="7"/>
        <v>A</v>
      </c>
      <c r="AP29" s="5"/>
      <c r="AQ29" s="3"/>
      <c r="AR29" s="176">
        <f t="array" ref="AR29">SUMPRODUCT(LEN(AS29:AY29))</f>
        <v>0</v>
      </c>
      <c r="AS29" s="177"/>
      <c r="AT29" s="178"/>
      <c r="AU29" s="178"/>
      <c r="AV29" s="178"/>
      <c r="AW29" s="178"/>
      <c r="AX29" s="178"/>
      <c r="AY29" s="179"/>
      <c r="AZ29" s="2702"/>
      <c r="BA29" s="2911" t="s">
        <v>24</v>
      </c>
      <c r="BB29" s="2940"/>
      <c r="BC29" s="2938" t="s">
        <v>4358</v>
      </c>
      <c r="BD29" s="2941" t="str">
        <f t="shared" ref="BD29" si="14">SUBSTITUTE(ADDRESS(1,COLUMN(),4),"1","")</f>
        <v>BD</v>
      </c>
      <c r="BE29" s="2942" t="s">
        <v>13</v>
      </c>
      <c r="BF29" s="2943"/>
      <c r="BG29" s="2943"/>
      <c r="BH29" s="2943">
        <v>0</v>
      </c>
      <c r="BI29" s="2943"/>
      <c r="BJ29" s="2944"/>
      <c r="BK29" s="2937"/>
      <c r="BL29" s="4830"/>
      <c r="BM29" s="4830"/>
      <c r="BN29" s="4830"/>
      <c r="BO29" s="4830"/>
      <c r="BP29" s="5048"/>
      <c r="BQ29" s="5049"/>
      <c r="BR29" s="2702"/>
      <c r="BS29" s="2657" t="str">
        <f>HYPERLINK("#"&amp;ADDRESS(ROW(V26),COLUMN(V26),4)," "&amp;V26)</f>
        <v xml:space="preserve"> W26 Poids Auteur à copier en ⓫ si souhaité ► </v>
      </c>
      <c r="BT29" s="2392" t="s">
        <v>3844</v>
      </c>
      <c r="BU29" s="2348"/>
      <c r="BV29" s="2348"/>
      <c r="BW29" s="2349"/>
      <c r="BX29" s="3"/>
      <c r="BY29" s="10">
        <v>1</v>
      </c>
    </row>
    <row r="30" spans="1:77" ht="21" customHeight="1">
      <c r="A30" s="3"/>
      <c r="B30" s="72" t="s">
        <v>24</v>
      </c>
      <c r="C30" s="2984"/>
      <c r="D30" s="2984"/>
      <c r="E30" s="2984"/>
      <c r="F30" s="2984"/>
      <c r="G30" s="2984"/>
      <c r="H30" s="2988"/>
      <c r="I30" s="4936" t="s">
        <v>90</v>
      </c>
      <c r="J30" s="4938" t="s">
        <v>91</v>
      </c>
      <c r="K30" s="4940" t="s">
        <v>92</v>
      </c>
      <c r="L30" s="5012" t="s">
        <v>90</v>
      </c>
      <c r="M30" s="5012" t="s">
        <v>91</v>
      </c>
      <c r="N30" s="5014" t="s">
        <v>92</v>
      </c>
      <c r="O30" s="4910" t="s">
        <v>90</v>
      </c>
      <c r="P30" s="4910" t="s">
        <v>91</v>
      </c>
      <c r="Q30" s="4912" t="s">
        <v>92</v>
      </c>
      <c r="R30" s="4741"/>
      <c r="S30" s="4739"/>
      <c r="T30" s="4738"/>
      <c r="U30" s="4744"/>
      <c r="V30" s="2459"/>
      <c r="W30" s="4914" t="s">
        <v>126</v>
      </c>
      <c r="X30" s="4914"/>
      <c r="Y30" s="4914"/>
      <c r="Z30" s="4914"/>
      <c r="AA30" s="5017" t="s">
        <v>127</v>
      </c>
      <c r="AB30" s="5017"/>
      <c r="AC30" s="5017"/>
      <c r="AD30" s="5017"/>
      <c r="AE30" s="4915" t="s">
        <v>128</v>
      </c>
      <c r="AF30" s="4915"/>
      <c r="AG30" s="4915"/>
      <c r="AH30" s="4915"/>
      <c r="AI30" s="2449"/>
      <c r="AJ30" s="2159"/>
      <c r="AK30" s="2159"/>
      <c r="AL30" s="2159"/>
      <c r="AM30" s="2160"/>
      <c r="AN30" s="3"/>
      <c r="AO30" s="72" t="str">
        <f t="shared" si="7"/>
        <v>A</v>
      </c>
      <c r="AP30" s="4861" t="s">
        <v>129</v>
      </c>
      <c r="AQ30" s="3"/>
      <c r="AR30" s="176">
        <f t="array" ref="AR30">SUMPRODUCT(LEN(AS30:AY30))</f>
        <v>0</v>
      </c>
      <c r="AS30" s="177"/>
      <c r="AT30" s="178"/>
      <c r="AU30" s="178"/>
      <c r="AV30" s="178"/>
      <c r="AW30" s="178"/>
      <c r="AX30" s="178"/>
      <c r="AY30" s="179"/>
      <c r="AZ30" s="2702"/>
      <c r="BA30" s="2911" t="s">
        <v>24</v>
      </c>
      <c r="BB30" s="2946" t="str">
        <f>IF(BD30="","",(LEN(TRIM(SUBSTITUTE(BD30,CHAR(160)," ")))-LEN(SUBSTITUTE(TRIM(SUBSTITUTE(BD30,CHAR(160)," "))," ",""))+1)&amp;" mot"&amp;IF((LEN(TRIM(SUBSTITUTE(BD30,CHAR(160)," ")))-LEN(SUBSTITUTE(TRIM(SUBSTITUTE(BD30,CHAR(160)," "))," ",""))+1)&gt;1,"s",""))</f>
        <v>4 mots</v>
      </c>
      <c r="BC30" s="2947">
        <f>IF(BD30="","",LEN(TRIM(SUBSTITUTE(BD30,CHAR(160),""))))</f>
        <v>30</v>
      </c>
      <c r="BD30" s="2948" t="s">
        <v>4359</v>
      </c>
      <c r="BE30" s="2949" t="str">
        <f>" ◄ ligne "&amp;ROW()</f>
        <v xml:space="preserve"> ◄ ligne 30</v>
      </c>
      <c r="BF30" s="2946" t="str">
        <f>IF(BI30="","",(LEN(TRIM(SUBSTITUTE(BI30,CHAR(160)," ")))-LEN(SUBSTITUTE(TRIM(SUBSTITUTE(BI30,CHAR(160)," "))," ",""))+1)&amp;" mot"&amp;IF((LEN(TRIM(SUBSTITUTE(BI30,CHAR(160)," ")))-LEN(SUBSTITUTE(TRIM(SUBSTITUTE(BI30,CHAR(160)," "))," ",""))+1)&gt;1,"s",""))</f>
        <v>4 mots</v>
      </c>
      <c r="BG30" s="2950" t="str">
        <f>IF(BI30="","",LEN(TRIM(SUBSTITUTE(BI30,CHAR(160),"")))&amp;" car. ►")</f>
        <v>30 car. ►</v>
      </c>
      <c r="BH30" s="2951">
        <f>IF(LEN(TRIM(BM30))&gt;0,MAX(BH29:BH29)+1,"")</f>
        <v>1</v>
      </c>
      <c r="BI30" s="2906" t="str">
        <f>IFERROR(INDEX(BM30:BM299,MATCH(ROW()-ROW(BM30)+1,BH30:BH299,0)),"")</f>
        <v>bœuf bourguignon de grand-mère</v>
      </c>
      <c r="BJ30" s="2944"/>
      <c r="BK30" s="2937"/>
      <c r="BL30" s="2370" t="str">
        <f>(SUBSTITUTE(SUBSTITUTE(BD30,CHAR(13)&amp;CHAR(10)," "),CHAR(10)," "))</f>
        <v>bœuf bourguignon de grand-mère</v>
      </c>
      <c r="BM30" s="2907" t="str">
        <f>IF(OR(BL31="",BL32=""),"",IF(LEN(BL31)&lt;=BL32,BL31,IFERROR(LEFT(BL31,FIND("♦",SUBSTITUTE(LEFT(BL31,BL32+1)," ","♦",LEN(LEFT(BL31,BL32+1))-LEN(SUBSTITUTE(LEFT(BL31,BL32+1)," ",""))))),LEFT(BL31,IFERROR(FIND(" ",BL31)-1,LEN(BL31))))))</f>
        <v>bœuf bourguignon de grand-mère</v>
      </c>
      <c r="BN30" s="2908" t="str">
        <f>IF(BM30="","",TRIM(RIGHT(BL31,LEN(BL31)-LEN(BM30))))</f>
        <v/>
      </c>
      <c r="BO30" s="2952" t="str">
        <f>BE30</f>
        <v xml:space="preserve"> ◄ ligne 30</v>
      </c>
      <c r="BP30" s="2945">
        <f>IF(BC30="","",IF(OR(BC30=0,BC30&lt;BI17),0,IF(BC30&gt;BI17,(BC30-BI17)&amp;" car. en trop",(BC30-BI17)&amp;" car.")))</f>
        <v>0</v>
      </c>
      <c r="BQ30" s="2953" t="str">
        <f>IF(BC30="","",ROUNDUP(BC30/BI17,0)&amp;" ligne(s)")</f>
        <v>1 ligne(s)</v>
      </c>
      <c r="BR30" s="2702"/>
      <c r="BS30" s="2657" t="str">
        <f>HYPERLINK("#"&amp;ADDRESS(ROW(V22),COLUMN(V22),4)," "&amp;V22)</f>
        <v xml:space="preserve"> W25 Quantité ?   X25 Unités   Y25 Quoi?  </v>
      </c>
      <c r="BT30" s="2304" t="s">
        <v>3727</v>
      </c>
      <c r="BU30" s="2304" t="s">
        <v>3729</v>
      </c>
      <c r="BV30" s="2304" t="s">
        <v>3728</v>
      </c>
      <c r="BW30" s="162"/>
      <c r="BX30" s="3"/>
      <c r="BY30" s="10">
        <v>1</v>
      </c>
    </row>
    <row r="31" spans="1:77" ht="21" customHeight="1">
      <c r="A31" s="3"/>
      <c r="B31" s="72" t="s">
        <v>24</v>
      </c>
      <c r="C31" s="2704" t="s">
        <v>3730</v>
      </c>
      <c r="D31" s="2705" t="s">
        <v>3731</v>
      </c>
      <c r="E31" s="2706" t="s">
        <v>3732</v>
      </c>
      <c r="F31" s="2472"/>
      <c r="G31" s="2707" t="str">
        <f xml:space="preserve"> "❺ "&amp;ADDRESS(ROW(G32),COLUMN(G32),4)&amp;" Denrées  ▼ "</f>
        <v xml:space="preserve">❺ G32 Denrées  ▼ </v>
      </c>
      <c r="H31" s="2438"/>
      <c r="I31" s="4937"/>
      <c r="J31" s="4939"/>
      <c r="K31" s="4941"/>
      <c r="L31" s="5013"/>
      <c r="M31" s="5013"/>
      <c r="N31" s="5015"/>
      <c r="O31" s="4911"/>
      <c r="P31" s="4911"/>
      <c r="Q31" s="4913"/>
      <c r="R31" s="2478"/>
      <c r="S31" s="2708" t="s">
        <v>4068</v>
      </c>
      <c r="T31" s="2348"/>
      <c r="U31" s="2186"/>
      <c r="V31" s="2428" t="str">
        <f>"❿ "&amp;ADDRESS(ROW(V32),COLUMN(V32),4)&amp;"  Saisissez vos prix  ▼ "</f>
        <v xml:space="preserve">❿ V32  Saisissez vos prix  ▼ </v>
      </c>
      <c r="W31" s="4914"/>
      <c r="X31" s="4914"/>
      <c r="Y31" s="4914"/>
      <c r="Z31" s="4914"/>
      <c r="AA31" s="5017"/>
      <c r="AB31" s="5017"/>
      <c r="AC31" s="5017"/>
      <c r="AD31" s="5017"/>
      <c r="AE31" s="4915"/>
      <c r="AF31" s="4915"/>
      <c r="AG31" s="4915"/>
      <c r="AH31" s="4915"/>
      <c r="AI31" s="2450"/>
      <c r="AJ31" s="2159"/>
      <c r="AK31" s="2159"/>
      <c r="AL31" s="2159"/>
      <c r="AM31" s="2160"/>
      <c r="AN31" s="3"/>
      <c r="AO31" s="72" t="str">
        <f t="shared" si="7"/>
        <v>A</v>
      </c>
      <c r="AP31" s="4861"/>
      <c r="AQ31" s="3"/>
      <c r="AR31" s="176">
        <f t="array" ref="AR31">SUMPRODUCT(LEN(AS31:AY31))</f>
        <v>0</v>
      </c>
      <c r="AS31" s="177"/>
      <c r="AT31" s="178"/>
      <c r="AU31" s="178"/>
      <c r="AV31" s="178"/>
      <c r="AW31" s="178"/>
      <c r="AX31" s="178"/>
      <c r="AY31" s="179"/>
      <c r="AZ31" s="2656"/>
      <c r="BA31" s="2954" t="str">
        <f>IF(OR(LEN(BI31)&gt;1),"A", "►")</f>
        <v>A</v>
      </c>
      <c r="BB31" s="2946" t="str">
        <f t="shared" ref="BB31:BB74" si="15">IF(BD31="","",(LEN(TRIM(SUBSTITUTE(BD31,CHAR(160)," ")))-LEN(SUBSTITUTE(TRIM(SUBSTITUTE(BD31,CHAR(160)," "))," ",""))+1)&amp;" mot"&amp;IF((LEN(TRIM(SUBSTITUTE(BD31,CHAR(160)," ")))-LEN(SUBSTITUTE(TRIM(SUBSTITUTE(BD31,CHAR(160)," "))," ",""))+1)&gt;1,"s",""))</f>
        <v>1 mot</v>
      </c>
      <c r="BC31" s="2947">
        <f>IF(BD31="","",LEN(TRIM(SUBSTITUTE(BD31,CHAR(160),""))))</f>
        <v>11</v>
      </c>
      <c r="BD31" s="2948" t="s">
        <v>4360</v>
      </c>
      <c r="BE31" s="2955" t="str">
        <f t="shared" ref="BE31:BE74" si="16">" ◄ ligne "&amp;ROW()</f>
        <v xml:space="preserve"> ◄ ligne 31</v>
      </c>
      <c r="BF31" s="2946" t="str">
        <f>IF(BI31="","",(LEN(TRIM(SUBSTITUTE(BI31,CHAR(160)," ")))-LEN(SUBSTITUTE(TRIM(SUBSTITUTE(BI31,CHAR(160)," "))," ",""))+1)&amp;" mot"&amp;IF((LEN(TRIM(SUBSTITUTE(BI31,CHAR(160)," ")))-LEN(SUBSTITUTE(TRIM(SUBSTITUTE(BI31,CHAR(160)," "))," ",""))+1)&gt;1,"s",""))</f>
        <v>1 mot</v>
      </c>
      <c r="BG31" s="2950" t="str">
        <f>IF(BI31="","",LEN(TRIM(SUBSTITUTE(BI31,CHAR(160),"")))&amp;" car. ►")</f>
        <v>11 car. ►</v>
      </c>
      <c r="BH31" s="2951" t="str">
        <f>IF(LEN(TRIM(BM31))&gt;0,MAX(BH29:BH30)+1,"")</f>
        <v/>
      </c>
      <c r="BI31" s="2906" t="str">
        <f>IFERROR(INDEX(BM30:BM299,MATCH(ROW()-ROW(BM30)+1,BH30:BH299,0)),"")</f>
        <v>Préparation</v>
      </c>
      <c r="BJ31" s="2944"/>
      <c r="BK31" s="2937"/>
      <c r="BL31" s="2907" t="str">
        <f>TRIM(SUBSTITUTE(SUBSTITUTE(SUBSTITUTE(SUBSTITUTE(IF(OR(LEFT(BL30,1)="-",LEFT(BL30,1)="="),MID(BL30,2,9999),BL30),CHAR(160)," "),","," "),";"," "),"."," "))</f>
        <v>bœuf bourguignon de grand-mère</v>
      </c>
      <c r="BM31" s="2908" t="str">
        <f>IF(OR(BN30="",BL32=""),"",IF(LEN(BN30)&lt;=BL32,BN30,IFERROR(LEFT(BN30,FIND("♦",SUBSTITUTE(LEFT(BN30,BL32+1)," ","♦",LEN(LEFT(BN30,BL32+1))-LEN(SUBSTITUTE(LEFT(BN30,BL32+1)," ",""))))),LEFT(BN30,IFERROR(FIND(" ",BN30)-1,LEN(BN30))))))</f>
        <v/>
      </c>
      <c r="BN31" s="2908" t="str">
        <f>IF(BM31="","",TRIM(RIGHT(BN30,LEN(BN30)-LEN(BM31))))</f>
        <v/>
      </c>
      <c r="BO31" s="2956" t="str">
        <f>"ligne "&amp;ROW()&amp;" ►"</f>
        <v>ligne 31 ►</v>
      </c>
      <c r="BP31" s="2945">
        <f>IF(BC31="","",IF(OR(BC31=0,BC31&lt;BI17),0,IF(BC31&gt;BI17,(BC31-BI17)&amp;" car. en trop",(BC31-BI17)&amp;" car.")))</f>
        <v>0</v>
      </c>
      <c r="BQ31" s="2953" t="str">
        <f>IF(BC31="","",ROUNDUP(BC31/BI17,0)&amp;" ligne(s)")</f>
        <v>1 ligne(s)</v>
      </c>
      <c r="BR31" s="2656"/>
      <c r="BS31" s="2347"/>
      <c r="BT31" s="2386">
        <v>1</v>
      </c>
      <c r="BU31" s="2387"/>
      <c r="BV31" s="2387" t="s">
        <v>3834</v>
      </c>
      <c r="BW31" s="2388"/>
      <c r="BX31" s="3"/>
      <c r="BY31" s="10">
        <v>1</v>
      </c>
    </row>
    <row r="32" spans="1:77" ht="21" customHeight="1">
      <c r="A32" s="3">
        <v>1</v>
      </c>
      <c r="B32" s="188" t="str">
        <f t="shared" ref="B32:B61" si="17">IF(COUNTA(G32)&gt;0, "A", "►")</f>
        <v>►</v>
      </c>
      <c r="C32" s="2237">
        <f t="array" ref="C32">IFERROR(_xlfn.LET(_xlpm.k,UPPER(TRIM(K31)),_xlpm.r,_xlfn.XLOOKUP(_xlpm.k,UPPER(TRIM($R$63:$AM$63)),$R$66:$AM$66,_xlfn.XLOOKUP(_xlpm.k,UPPER(TRIM($R$64:$AM$64)),$R$66:$AM$66,_xlfn.XLOOKUP(_xlpm.k,UPPER(TRIM($R$65:$AM$65)),$R$66:$AM$66,0.001))),_xlpm.r*J31),0)</f>
        <v>0</v>
      </c>
      <c r="D32" s="2692">
        <f t="array" ref="D32">IFERROR(_xlfn.LET(_xlpm.k,UPPER(TRIM(N32)),_xlpm.r,_xlfn.XLOOKUP(_xlpm.k,UPPER(TRIM($R$64:$AM$64)),$R$67:$AM$67,_xlfn.XLOOKUP(_xlpm.k,UPPER(TRIM($R$65:$AM$65)),$R$67:$AM$67,_xlfn.XLOOKUP(_xlpm.k,UPPER(TRIM($R$66:$AM$66)),$R$67:$AM$67,0.001))),_xlpm.r*M32),0)</f>
        <v>0</v>
      </c>
      <c r="E32" s="190">
        <f t="array" ref="E32">IFERROR(_xlfn.LET(_xlpm.k,UPPER(TRIM(Q32)),_xlpm.r,_xlfn.XLOOKUP(_xlpm.k,UPPER(TRIM($R$64:$AM$64)),$R$67:$AM$67,_xlfn.XLOOKUP(_xlpm.k,UPPER(TRIM($R$65:$AM$65)),$R$67:$AM$67,_xlfn.XLOOKUP(_xlpm.k,UPPER(TRIM($R$66:$AM$66)),$R$67:$AM$67,0.001))),_xlpm.r*P32),0)</f>
        <v>0</v>
      </c>
      <c r="F32" s="192" t="s">
        <v>3669</v>
      </c>
      <c r="G32" s="2480"/>
      <c r="H32" s="2250" t="s">
        <v>13</v>
      </c>
      <c r="I32" s="2709"/>
      <c r="J32" s="2710"/>
      <c r="K32" s="2213"/>
      <c r="L32" s="2711"/>
      <c r="M32" s="2712"/>
      <c r="N32" s="2213"/>
      <c r="O32" s="2713"/>
      <c r="P32" s="2211"/>
      <c r="Q32" s="2214"/>
      <c r="R32" s="2472" t="str">
        <f t="shared" ref="R32:S61" si="18">F32</f>
        <v>1 ►</v>
      </c>
      <c r="S32" s="4806">
        <f>G32</f>
        <v>0</v>
      </c>
      <c r="T32" s="4807"/>
      <c r="U32" s="4807"/>
      <c r="V32" s="2362">
        <v>1</v>
      </c>
      <c r="W32" s="193">
        <f t="shared" ref="W32:W61" si="19">IFERROR(I32*Z$24,0)</f>
        <v>0</v>
      </c>
      <c r="X32" s="194">
        <f t="shared" ref="X32:X61" si="20">IFERROR(C32*Z$24,0)</f>
        <v>0</v>
      </c>
      <c r="Y32" s="194" t="str">
        <f t="shared" ref="Y32:Y61" si="21">IF(K32="","",IF(COUNTIF($AA$64:$AM$66,SUBSTITUTE(TRIM(K32)," (s)",""))&gt;0,IF(ROUND(X32,3)&gt;=1,ROUND(X32,3)&amp;" L",MAX(1,ROUND(X32*100,0))&amp;" cl"),IF(COUNTIF($R$64:$Z$66,SUBSTITUTE(TRIM(K32)," (s)",""))&gt;0,IF(ROUND(X32,3)&gt;=1,ROUND(X32,3)&amp;" Kg",IF(ROUND(X32*1000,0)&lt;1,"0 g",ROUND(X32*1000,0)&amp;" g")),"")))</f>
        <v/>
      </c>
      <c r="Z32" s="195">
        <f>IFERROR(IF(W32=0, X32*$V32, W32*$V32), 0)</f>
        <v>0</v>
      </c>
      <c r="AA32" s="2714">
        <f t="shared" ref="AA32:AA61" si="22">IFERROR(L32*AD$24,0)</f>
        <v>0</v>
      </c>
      <c r="AB32" s="2715">
        <f t="shared" ref="AB32:AB61" si="23">IFERROR(D32*AD$24,0)</f>
        <v>0</v>
      </c>
      <c r="AC32" s="2716" t="str">
        <f t="shared" ref="AC32:AC61" si="24">IF(N32="","",IF(COUNTIF($AA$64:$AM$66,SUBSTITUTE(TRIM(N32)," (s)",""))&gt;0,IF(ROUND(AB32,3)&gt;=1,ROUND(AB32,3)&amp;" L",MAX(1,ROUND(AB32*100,0))&amp;" cl"),IF(COUNTIF($R$64:$Z$66,SUBSTITUTE(TRIM(N32)," (s)",""))&gt;0,IF(ROUND(AB32,3)&gt;=1,ROUND(AB32,3)&amp;" Kg",IF(ROUND(AB32*1000,0)&lt;1,"0 g",ROUND(AB32*1000,0)&amp;" g")),"")))</f>
        <v/>
      </c>
      <c r="AD32" s="2717">
        <f>IFERROR(IF(AA32=0, AB32*$V32, AA32*$V32), 0)</f>
        <v>0</v>
      </c>
      <c r="AE32" s="2271">
        <f>IFERROR(O32*AH$24,0)</f>
        <v>0</v>
      </c>
      <c r="AF32" s="2272">
        <f>IFERROR(E32*AH$24,0)</f>
        <v>0</v>
      </c>
      <c r="AG32" s="2273" t="str">
        <f t="shared" ref="AG32:AG61" si="25">IF(Q32="","",IF(COUNTIF($AA$64:$AM$66,SUBSTITUTE(TRIM(Q32)," (s)",""))&gt;0,IF(ROUND(AF32,3)&gt;=1,ROUND(AF32,3)&amp;" L",MAX(1,ROUND(AF32*100,0))&amp;" cl"),IF(COUNTIF($R$64:$Z$66,SUBSTITUTE(TRIM(Q32)," (s)",""))&gt;0,IF(ROUND(AF32,3)&gt;=1,ROUND(AF32,3)&amp;" Kg",IF(ROUND(AF32*1000,0)&lt;1,"0 g",ROUND(AF32*1000,0)&amp;" g")),"")))</f>
        <v/>
      </c>
      <c r="AH32" s="2447">
        <f>IFERROR(IF(AE32=0, AF32*$V32, AE32*$V32), 0)</f>
        <v>0</v>
      </c>
      <c r="AI32" s="2451">
        <f t="shared" ref="AI32:AI61" si="26">S32</f>
        <v>0</v>
      </c>
      <c r="AJ32" s="2153">
        <f t="shared" ref="AJ32:AK42" si="27">IFERROR(W32,0)+IFERROR(AA32,0)+IFERROR(AE32,0)</f>
        <v>0</v>
      </c>
      <c r="AK32" s="2154">
        <f t="shared" si="27"/>
        <v>0</v>
      </c>
      <c r="AL32" s="2155">
        <f>IFERROR(Z32,0)+IFERROR(AD32,0)+IFERROR(AH32,0)</f>
        <v>0</v>
      </c>
      <c r="AM32" s="2419" t="str">
        <f>IF(ISTEXT(I32)*(LEN(TRIM(SUBSTITUTE(I32,CHAR(160),"")))&gt;0),"texte cellule "&amp;ADDRESS(ROW(),COLUMN($I$1),4),IF(ISTEXT(J32)*(LEN(TRIM(SUBSTITUTE(J32,CHAR(160),"")))&gt;0),"texte cellule "&amp;ADDRESS(ROW(),COLUMN($J$1),4),IF(ISTEXT(L32)*(LEN(TRIM(SUBSTITUTE(L32,CHAR(160),"")))&gt;0),"texte cellule "&amp;ADDRESS(ROW(),COLUMN($L$1),4),IF(ISTEXT(M32)*(LEN(TRIM(SUBSTITUTE(M32,CHAR(160),"")))&gt;0),"texte cellule "&amp;ADDRESS(ROW(),COLUMN($M$1),4),IF(ISTEXT(O32)*(LEN(TRIM(SUBSTITUTE(O32,CHAR(160),"")))&gt;0),"texte cellule "&amp;ADDRESS(ROW(),COLUMN($O$1),4),IF(ISTEXT(P32)*(LEN(TRIM(SUBSTITUTE(P32,CHAR(160),"")))&gt;0),"texte cellule "&amp;ADDRESS(ROW(),COLUMN($P$1),4),IF(ISNUMBER(K32),"nombre cellule "&amp;ADDRESS(ROW(),COLUMN($K$1),4),IF(ISNUMBER(N32),"nombre cellule "&amp;ADDRESS(ROW(),COLUMN($N$1),4),IF(ISNUMBER(Q32),"nombre cellule "&amp;ADDRESS(ROW(),COLUMN($Q$1),4),"OK")))))))))</f>
        <v>OK</v>
      </c>
      <c r="AN32" s="3"/>
      <c r="AO32" s="188" t="str">
        <f t="shared" si="7"/>
        <v>►</v>
      </c>
      <c r="AP32" s="4861"/>
      <c r="AQ32" s="3"/>
      <c r="AR32" s="176">
        <f t="array" ref="AR32">SUMPRODUCT(LEN(AS32:AY32))</f>
        <v>34</v>
      </c>
      <c r="AS32" s="177"/>
      <c r="AT32" s="178" t="s">
        <v>220</v>
      </c>
      <c r="AU32" s="178"/>
      <c r="AV32" s="178"/>
      <c r="AW32" s="178"/>
      <c r="AX32" s="178"/>
      <c r="AY32" s="179"/>
      <c r="AZ32" s="2656"/>
      <c r="BA32" s="2954" t="str">
        <f t="shared" ref="BA32:BA74" si="28">IF(OR(LEN(BI32)&gt;1),"A", "►")</f>
        <v>A</v>
      </c>
      <c r="BB32" s="2946" t="str">
        <f t="shared" si="15"/>
        <v/>
      </c>
      <c r="BC32" s="2947" t="str">
        <f>IF(BD32="","",LEN(TRIM(SUBSTITUTE(BD32,CHAR(160),""))))</f>
        <v/>
      </c>
      <c r="BD32" s="2948"/>
      <c r="BE32" s="2949" t="str">
        <f t="shared" si="16"/>
        <v xml:space="preserve"> ◄ ligne 32</v>
      </c>
      <c r="BF32" s="2946" t="str">
        <f t="shared" ref="BF32:BF95" si="29">IF(BI32="","",(LEN(TRIM(SUBSTITUTE(BI32,CHAR(160)," ")))-LEN(SUBSTITUTE(TRIM(SUBSTITUTE(BI32,CHAR(160)," "))," ",""))+1)&amp;" mot"&amp;IF((LEN(TRIM(SUBSTITUTE(BI32,CHAR(160)," ")))-LEN(SUBSTITUTE(TRIM(SUBSTITUTE(BI32,CHAR(160)," "))," ",""))+1)&gt;1,"s",""))</f>
        <v>8 mots</v>
      </c>
      <c r="BG32" s="2950" t="str">
        <f t="shared" ref="BG32:BG95" si="30">IF(BI32="","",LEN(TRIM(SUBSTITUTE(BI32,CHAR(160),"")))&amp;" car. ►")</f>
        <v>42 car. ►</v>
      </c>
      <c r="BH32" s="2951" t="str">
        <f>IF(LEN(TRIM(BM32))&gt;0,MAX(BH29:BH31)+1,"")</f>
        <v/>
      </c>
      <c r="BI32" s="2906" t="str">
        <f>IFERROR(INDEX(BM30:BM299,MATCH(ROW()-ROW(BM30)+1,BH30:BH299,0)),"")</f>
        <v>Portez à ébullition puis baissez le feu et</v>
      </c>
      <c r="BJ32" s="2944"/>
      <c r="BK32" s="2937"/>
      <c r="BL32" s="2909">
        <f>BI17</f>
        <v>100</v>
      </c>
      <c r="BM32" s="2908" t="str">
        <f>IF(OR(BN31="",BL32=""),"",IF(LEN(BN31)&lt;=BL32,BN31,IFERROR(LEFT(BN31,FIND("♦",SUBSTITUTE(LEFT(BN31,BL32+1)," ","♦",LEN(LEFT(BN31,BL32+1))-LEN(SUBSTITUTE(LEFT(BN31,BL32+1)," ",""))))),LEFT(BN31,IFERROR(FIND(" ",BN31)-1,LEN(BN31))))))</f>
        <v/>
      </c>
      <c r="BN32" s="2908" t="str">
        <f t="shared" ref="BN32:BN35" si="31">IF(BM32="","",TRIM(RIGHT(BN31,LEN(BN31)-LEN(BM32))))</f>
        <v/>
      </c>
      <c r="BO32" s="2956" t="str">
        <f t="shared" ref="BO32:BO35" si="32">"ligne "&amp;ROW()&amp;" ►"</f>
        <v>ligne 32 ►</v>
      </c>
      <c r="BP32" s="2945" t="str">
        <f>IF(BC32="","",IF(OR(BC32=0,BC32&lt;BI17),0,IF(BC32&gt;BI17,(BC32-BI17)&amp;" car. en trop",(BC32-BI17)&amp;" car.")))</f>
        <v/>
      </c>
      <c r="BQ32" s="2953" t="str">
        <f>IF(BC32="","",ROUNDUP(BC32/BI17,0)&amp;" ligne(s)")</f>
        <v/>
      </c>
      <c r="BR32" s="2656"/>
      <c r="BS32" s="2718"/>
      <c r="BT32" s="2386">
        <v>4</v>
      </c>
      <c r="BU32" s="2387"/>
      <c r="BV32" s="2387" t="s">
        <v>3835</v>
      </c>
      <c r="BW32" s="2388"/>
      <c r="BX32" s="3"/>
      <c r="BY32" s="10">
        <v>1</v>
      </c>
    </row>
    <row r="33" spans="1:77" ht="21" customHeight="1">
      <c r="A33" s="3">
        <v>2</v>
      </c>
      <c r="B33" s="188" t="str">
        <f t="shared" si="17"/>
        <v>A</v>
      </c>
      <c r="C33" s="2237">
        <f t="array" ref="C33">IFERROR(_xlfn.LET(_xlpm.k,UPPER(TRIM(K33)),_xlpm.r,_xlfn.XLOOKUP(_xlpm.k,UPPER(TRIM($R$64:$AM$64)),$R$67:$AM$67,_xlfn.XLOOKUP(_xlpm.k,UPPER(TRIM($R$65:$AM$65)),$R$67:$AM$67,_xlfn.XLOOKUP(_xlpm.k,UPPER(TRIM($R$66:$AM$66)),$R$67:$AM$67,0.001))),_xlpm.r*J33),0)</f>
        <v>0</v>
      </c>
      <c r="D33" s="2692">
        <f t="array" ref="D33">IFERROR(_xlfn.LET(_xlpm.k,UPPER(TRIM(N33)),_xlpm.r,_xlfn.XLOOKUP(_xlpm.k,UPPER(TRIM($R$64:$AM$64)),$R$67:$AM$67,_xlfn.XLOOKUP(_xlpm.k,UPPER(TRIM($R$65:$AM$65)),$R$67:$AM$67,_xlfn.XLOOKUP(_xlpm.k,UPPER(TRIM($R$66:$AM$66)),$R$67:$AM$67,0.001))),_xlpm.r*M33),0)</f>
        <v>0</v>
      </c>
      <c r="E33" s="190">
        <f t="array" ref="E33">IFERROR(_xlfn.LET(_xlpm.k,UPPER(TRIM(Q33)),_xlpm.r,_xlfn.XLOOKUP(_xlpm.k,UPPER(TRIM($R$64:$AM$64)),$R$67:$AM$67,_xlfn.XLOOKUP(_xlpm.k,UPPER(TRIM($R$65:$AM$65)),$R$67:$AM$67,_xlfn.XLOOKUP(_xlpm.k,UPPER(TRIM($R$66:$AM$66)),$R$67:$AM$67,0.001))),_xlpm.r*P33),0)</f>
        <v>0</v>
      </c>
      <c r="F33" s="192" t="s">
        <v>3670</v>
      </c>
      <c r="G33" s="2480" t="s">
        <v>4080</v>
      </c>
      <c r="H33" s="2250" t="s">
        <v>13</v>
      </c>
      <c r="I33" s="2709"/>
      <c r="J33" s="2710"/>
      <c r="K33" s="2213"/>
      <c r="L33" s="2711"/>
      <c r="M33" s="2712"/>
      <c r="N33" s="2214"/>
      <c r="O33" s="2713"/>
      <c r="P33" s="2211"/>
      <c r="Q33" s="2214"/>
      <c r="R33" s="2472" t="str">
        <f t="shared" si="18"/>
        <v>2 ►</v>
      </c>
      <c r="S33" s="4806" t="str">
        <f t="shared" si="18"/>
        <v>saisissez vos denrées à partir de cette ligne</v>
      </c>
      <c r="T33" s="4807"/>
      <c r="U33" s="4807"/>
      <c r="V33" s="2362">
        <v>1</v>
      </c>
      <c r="W33" s="193">
        <f t="shared" si="19"/>
        <v>0</v>
      </c>
      <c r="X33" s="194">
        <f t="shared" si="20"/>
        <v>0</v>
      </c>
      <c r="Y33" s="194" t="str">
        <f t="shared" si="21"/>
        <v/>
      </c>
      <c r="Z33" s="195">
        <f>IFERROR(IF(W33=0, X33*$V33, W33*$V33), 0)</f>
        <v>0</v>
      </c>
      <c r="AA33" s="2714">
        <f t="shared" si="22"/>
        <v>0</v>
      </c>
      <c r="AB33" s="2715">
        <f t="shared" si="23"/>
        <v>0</v>
      </c>
      <c r="AC33" s="2716" t="str">
        <f t="shared" si="24"/>
        <v/>
      </c>
      <c r="AD33" s="2717">
        <f t="shared" ref="AD33:AD61" si="33">IFERROR(IF(AA33=0, AB33*$V33, AA33*$V33), 0)</f>
        <v>0</v>
      </c>
      <c r="AE33" s="2271">
        <f t="shared" ref="AE33:AE61" si="34">IFERROR(O33*D$62,0)</f>
        <v>0</v>
      </c>
      <c r="AF33" s="2272">
        <f t="shared" ref="AF33:AF61" si="35">IFERROR(E33*AH$24,0)</f>
        <v>0</v>
      </c>
      <c r="AG33" s="2273" t="str">
        <f t="shared" si="25"/>
        <v/>
      </c>
      <c r="AH33" s="2447">
        <f>IFERROR(IF(AE33=0, AF33*$V33, AE33*$V33), 0)</f>
        <v>0</v>
      </c>
      <c r="AI33" s="2451" t="str">
        <f t="shared" si="26"/>
        <v>saisissez vos denrées à partir de cette ligne</v>
      </c>
      <c r="AJ33" s="2153">
        <f t="shared" si="27"/>
        <v>0</v>
      </c>
      <c r="AK33" s="2154">
        <f t="shared" si="27"/>
        <v>0</v>
      </c>
      <c r="AL33" s="2155">
        <f t="shared" ref="AL33:AL61" si="36">IFERROR(Z33,0)+IFERROR(AD33,0)+IFERROR(AH33,0)</f>
        <v>0</v>
      </c>
      <c r="AM33" s="2419" t="str">
        <f>IF(ISTEXT(I33)*(LEN(TRIM(SUBSTITUTE(I33,CHAR(160),"")))&gt;0),"texte cellule "&amp;ADDRESS(ROW(),COLUMN($I$1),4),IF(ISTEXT(J33)*(LEN(TRIM(SUBSTITUTE(J33,CHAR(160),"")))&gt;0),"texte cellule "&amp;ADDRESS(ROW(),COLUMN($J$1),4),IF(ISTEXT(L33)*(LEN(TRIM(SUBSTITUTE(L33,CHAR(160),"")))&gt;0),"texte cellule "&amp;ADDRESS(ROW(),COLUMN($L$1),4),IF(ISTEXT(M33)*(LEN(TRIM(SUBSTITUTE(M33,CHAR(160),"")))&gt;0),"texte cellule "&amp;ADDRESS(ROW(),COLUMN($M$1),4),IF(ISTEXT(O33)*(LEN(TRIM(SUBSTITUTE(O33,CHAR(160),"")))&gt;0),"texte cellule "&amp;ADDRESS(ROW(),COLUMN($O$1),4),IF(ISTEXT(P33)*(LEN(TRIM(SUBSTITUTE(P33,CHAR(160),"")))&gt;0),"texte cellule "&amp;ADDRESS(ROW(),COLUMN($P$1),4),IF(ISNUMBER(K33),"nombre cellule "&amp;ADDRESS(ROW(),COLUMN($K$1),4),IF(ISNUMBER(N33),"nombre cellule "&amp;ADDRESS(ROW(),COLUMN($N$1),4),IF(ISNUMBER(Q33),"nombre cellule "&amp;ADDRESS(ROW(),COLUMN($Q$1),4),"OK")))))))))</f>
        <v>OK</v>
      </c>
      <c r="AN33" s="3"/>
      <c r="AO33" s="188" t="str">
        <f t="shared" si="7"/>
        <v>A</v>
      </c>
      <c r="AP33" s="5"/>
      <c r="AQ33" s="3"/>
      <c r="AR33" s="176">
        <f t="array" ref="AR33">SUMPRODUCT(LEN(AS33:AY33))</f>
        <v>71</v>
      </c>
      <c r="AS33" s="177"/>
      <c r="AT33" s="178" t="s">
        <v>232</v>
      </c>
      <c r="AU33" s="178"/>
      <c r="AV33" s="178"/>
      <c r="AW33" s="178"/>
      <c r="AX33" s="178"/>
      <c r="AY33" s="179"/>
      <c r="AZ33" s="2656"/>
      <c r="BA33" s="2954" t="str">
        <f t="shared" si="28"/>
        <v>A</v>
      </c>
      <c r="BB33" s="2946" t="str">
        <f t="shared" si="15"/>
        <v>8 mots</v>
      </c>
      <c r="BC33" s="2947">
        <f t="shared" ref="BC33:BC74" si="37">IF(BD33="","",LEN(TRIM(SUBSTITUTE(BD33,CHAR(160),""))))</f>
        <v>43</v>
      </c>
      <c r="BD33" s="2948" t="s">
        <v>4361</v>
      </c>
      <c r="BE33" s="2955" t="str">
        <f t="shared" si="16"/>
        <v xml:space="preserve"> ◄ ligne 33</v>
      </c>
      <c r="BF33" s="2946" t="str">
        <f t="shared" si="29"/>
        <v>18 mots</v>
      </c>
      <c r="BG33" s="2950" t="str">
        <f t="shared" si="30"/>
        <v>100 car. ►</v>
      </c>
      <c r="BH33" s="2951" t="str">
        <f>IF(LEN(TRIM(BM33))&gt;0,MAX(BH29:BH32)+1,"")</f>
        <v/>
      </c>
      <c r="BI33" s="2906" t="str">
        <f>IFERROR(INDEX(BM30:BM299,MATCH(ROW()-ROW(BM30)+1,BH30:BH299,0)),"")</f>
        <v xml:space="preserve">1 Coupez la viande en cubes d’environ 4 cm et mettez-la dans un grand saladier Ajoutez-y les oignons </v>
      </c>
      <c r="BJ33" s="2944"/>
      <c r="BK33" s="2937"/>
      <c r="BL33" s="2907"/>
      <c r="BM33" s="2908" t="str">
        <f>IF(OR(BN32="",BL32=""),"",IF(LEN(BN32)&lt;=BL32,BN32,IFERROR(LEFT(BN32,FIND("♦",SUBSTITUTE(LEFT(BN32,BL32+1)," ","♦",LEN(LEFT(BN32,BL32+1))-LEN(SUBSTITUTE(LEFT(BN32,BL32+1)," ",""))))),LEFT(BN32,IFERROR(FIND(" ",BN32)-1,LEN(BN32))))))</f>
        <v/>
      </c>
      <c r="BN33" s="2908" t="str">
        <f t="shared" si="31"/>
        <v/>
      </c>
      <c r="BO33" s="2956" t="str">
        <f t="shared" si="32"/>
        <v>ligne 33 ►</v>
      </c>
      <c r="BP33" s="2945">
        <f>IF(BC33="","",IF(OR(BC33=0,BC33&lt;BI17),0,IF(BC33&gt;BI17,(BC33-BI17)&amp;" car. en trop",(BC33-BI17)&amp;" car.")))</f>
        <v>0</v>
      </c>
      <c r="BQ33" s="2953" t="str">
        <f>IF(BC33="","",ROUNDUP(BC33/BI17,0)&amp;" ligne(s)")</f>
        <v>1 ligne(s)</v>
      </c>
      <c r="BR33" s="2656"/>
      <c r="BS33" s="2718"/>
      <c r="BT33" s="2386">
        <v>10</v>
      </c>
      <c r="BU33" s="2387"/>
      <c r="BV33" s="2387" t="s">
        <v>3836</v>
      </c>
      <c r="BW33" s="2388"/>
      <c r="BX33" s="3"/>
      <c r="BY33" s="10">
        <v>1</v>
      </c>
    </row>
    <row r="34" spans="1:77" ht="21" customHeight="1">
      <c r="A34" s="3">
        <v>3</v>
      </c>
      <c r="B34" s="188" t="str">
        <f t="shared" si="17"/>
        <v>A</v>
      </c>
      <c r="C34" s="2237">
        <f t="array" ref="C34">IFERROR(_xlfn.LET(_xlpm.k,UPPER(TRIM(K34)),_xlpm.r,_xlfn.XLOOKUP(_xlpm.k,UPPER(TRIM($R$64:$AM$64)),$R$67:$AM$67,_xlfn.XLOOKUP(_xlpm.k,UPPER(TRIM($R$65:$AM$65)),$R$67:$AM$67,_xlfn.XLOOKUP(_xlpm.k,UPPER(TRIM($R$66:$AM$66)),$R$67:$AM$67,0.001))),_xlpm.r*J34),0)</f>
        <v>0</v>
      </c>
      <c r="D34" s="2692">
        <f t="array" ref="D34">IFERROR(_xlfn.LET(_xlpm.k,UPPER(TRIM(N34)),_xlpm.r,_xlfn.XLOOKUP(_xlpm.k,UPPER(TRIM($R$64:$AM$64)),$R$67:$AM$67,_xlfn.XLOOKUP(_xlpm.k,UPPER(TRIM($R$65:$AM$65)),$R$67:$AM$67,_xlfn.XLOOKUP(_xlpm.k,UPPER(TRIM($R$66:$AM$66)),$R$67:$AM$67,0.001))),_xlpm.r*M34),0)</f>
        <v>0</v>
      </c>
      <c r="E34" s="190">
        <f t="array" ref="E34">IFERROR(_xlfn.LET(_xlpm.k,UPPER(TRIM(Q34)),_xlpm.r,_xlfn.XLOOKUP(_xlpm.k,UPPER(TRIM($R$64:$AM$64)),$R$67:$AM$67,_xlfn.XLOOKUP(_xlpm.k,UPPER(TRIM($R$65:$AM$65)),$R$67:$AM$67,_xlfn.XLOOKUP(_xlpm.k,UPPER(TRIM($R$66:$AM$66)),$R$67:$AM$67,0.001))),_xlpm.r*P34),0)</f>
        <v>0</v>
      </c>
      <c r="F34" s="192" t="s">
        <v>3671</v>
      </c>
      <c r="G34" s="2480" t="s">
        <v>4081</v>
      </c>
      <c r="H34" s="2250" t="s">
        <v>13</v>
      </c>
      <c r="I34" s="2709"/>
      <c r="J34" s="2710"/>
      <c r="K34" s="2213"/>
      <c r="L34" s="2711"/>
      <c r="M34" s="2712"/>
      <c r="N34" s="2214"/>
      <c r="O34" s="2713"/>
      <c r="P34" s="2211"/>
      <c r="Q34" s="2214"/>
      <c r="R34" s="2472" t="str">
        <f t="shared" si="18"/>
        <v>3 ►</v>
      </c>
      <c r="S34" s="4806" t="str">
        <f t="shared" si="18"/>
        <v>classez les par ordre Alphabétique</v>
      </c>
      <c r="T34" s="4807"/>
      <c r="U34" s="4807"/>
      <c r="V34" s="2362">
        <v>1</v>
      </c>
      <c r="W34" s="193">
        <f t="shared" si="19"/>
        <v>0</v>
      </c>
      <c r="X34" s="194">
        <f t="shared" si="20"/>
        <v>0</v>
      </c>
      <c r="Y34" s="194" t="str">
        <f t="shared" si="21"/>
        <v/>
      </c>
      <c r="Z34" s="195">
        <f t="shared" ref="Z34:Z61" si="38">IFERROR(IF(W34=0, X34*$V34, W34*$V34), 0)</f>
        <v>0</v>
      </c>
      <c r="AA34" s="2714">
        <f t="shared" si="22"/>
        <v>0</v>
      </c>
      <c r="AB34" s="2715">
        <f t="shared" si="23"/>
        <v>0</v>
      </c>
      <c r="AC34" s="2716" t="str">
        <f t="shared" si="24"/>
        <v/>
      </c>
      <c r="AD34" s="2717">
        <f t="shared" si="33"/>
        <v>0</v>
      </c>
      <c r="AE34" s="2271">
        <f t="shared" si="34"/>
        <v>0</v>
      </c>
      <c r="AF34" s="2272">
        <f t="shared" si="35"/>
        <v>0</v>
      </c>
      <c r="AG34" s="2273" t="str">
        <f t="shared" si="25"/>
        <v/>
      </c>
      <c r="AH34" s="2447">
        <f t="shared" ref="AH34:AH61" si="39">IFERROR(IF(AE34=0, AF34*$V34, AE34*$V34), 0)</f>
        <v>0</v>
      </c>
      <c r="AI34" s="2451" t="str">
        <f t="shared" si="26"/>
        <v>classez les par ordre Alphabétique</v>
      </c>
      <c r="AJ34" s="2153">
        <f t="shared" si="27"/>
        <v>0</v>
      </c>
      <c r="AK34" s="2154">
        <f t="shared" si="27"/>
        <v>0</v>
      </c>
      <c r="AL34" s="2155">
        <f t="shared" si="36"/>
        <v>0</v>
      </c>
      <c r="AM34" s="2419" t="str">
        <f t="shared" ref="AM34:AM61" si="40">IF(ISTEXT(I34)*(LEN(TRIM(SUBSTITUTE(I34,CHAR(160),"")))&gt;0),"texte cellule "&amp;ADDRESS(ROW(),COLUMN($I$1),4),IF(ISTEXT(J34)*(LEN(TRIM(SUBSTITUTE(J34,CHAR(160),"")))&gt;0),"texte cellule "&amp;ADDRESS(ROW(),COLUMN($J$1),4),IF(ISTEXT(L34)*(LEN(TRIM(SUBSTITUTE(L34,CHAR(160),"")))&gt;0),"texte cellule "&amp;ADDRESS(ROW(),COLUMN($L$1),4),IF(ISTEXT(M34)*(LEN(TRIM(SUBSTITUTE(M34,CHAR(160),"")))&gt;0),"texte cellule "&amp;ADDRESS(ROW(),COLUMN($M$1),4),IF(ISTEXT(O34)*(LEN(TRIM(SUBSTITUTE(O34,CHAR(160),"")))&gt;0),"texte cellule "&amp;ADDRESS(ROW(),COLUMN($O$1),4),IF(ISTEXT(P34)*(LEN(TRIM(SUBSTITUTE(P34,CHAR(160),"")))&gt;0),"texte cellule "&amp;ADDRESS(ROW(),COLUMN($P$1),4),IF(ISNUMBER(K34),"nombre cellule "&amp;ADDRESS(ROW(),COLUMN($K$1),4),IF(ISNUMBER(N34),"nombre cellule "&amp;ADDRESS(ROW(),COLUMN($N$1),4),IF(ISNUMBER(Q34),"nombre cellule "&amp;ADDRESS(ROW(),COLUMN($Q$1),4),"OK")))))))))</f>
        <v>OK</v>
      </c>
      <c r="AN34" s="3"/>
      <c r="AO34" s="188" t="str">
        <f t="shared" si="7"/>
        <v>A</v>
      </c>
      <c r="AP34" s="5"/>
      <c r="AQ34" s="3"/>
      <c r="AR34" s="176">
        <f t="array" ref="AR34">SUMPRODUCT(LEN(AS34:AY34))</f>
        <v>78</v>
      </c>
      <c r="AS34" s="177"/>
      <c r="AT34" s="178" t="s">
        <v>258</v>
      </c>
      <c r="AU34" s="178"/>
      <c r="AV34" s="178"/>
      <c r="AW34" s="178"/>
      <c r="AX34" s="178"/>
      <c r="AY34" s="179"/>
      <c r="AZ34" s="2656"/>
      <c r="BA34" s="2954" t="str">
        <f t="shared" si="28"/>
        <v>A</v>
      </c>
      <c r="BB34" s="2946" t="str">
        <f t="shared" si="15"/>
        <v/>
      </c>
      <c r="BC34" s="2947" t="str">
        <f t="shared" si="37"/>
        <v/>
      </c>
      <c r="BD34" s="2957"/>
      <c r="BE34" s="2949" t="str">
        <f t="shared" si="16"/>
        <v xml:space="preserve"> ◄ ligne 34</v>
      </c>
      <c r="BF34" s="2946" t="str">
        <f t="shared" si="29"/>
        <v>16 mots</v>
      </c>
      <c r="BG34" s="2950" t="str">
        <f t="shared" si="30"/>
        <v>98 car. ►</v>
      </c>
      <c r="BH34" s="2951" t="str">
        <f>IF(LEN(TRIM(BM34))&gt;0,MAX(BH29:BH33)+1,"")</f>
        <v/>
      </c>
      <c r="BI34" s="2906" t="str">
        <f>IFERROR(INDEX(BM30:BM299,MATCH(ROW()-ROW(BM30)+1,BH30:BH299,0)),"")</f>
        <v xml:space="preserve">coupés en rondelles les carottes coupées en rondelles les lardons l’ail émincé et le bouquet garni </v>
      </c>
      <c r="BJ34" s="2944"/>
      <c r="BK34" s="2937"/>
      <c r="BL34" s="2958"/>
      <c r="BM34" s="2908" t="str">
        <f>IF(OR(BN33="",BL32=""),"",IF(LEN(BN33)&lt;=BL32,BN33,IFERROR(LEFT(BN33,FIND("♦",SUBSTITUTE(LEFT(BN33,BL32+1)," ","♦",LEN(LEFT(BN33,BL32+1))-LEN(SUBSTITUTE(LEFT(BN33,BL32+1)," ",""))))),LEFT(BN33,IFERROR(FIND(" ",BN33)-1,LEN(BN33))))))</f>
        <v/>
      </c>
      <c r="BN34" s="2908" t="str">
        <f t="shared" si="31"/>
        <v/>
      </c>
      <c r="BO34" s="2956" t="str">
        <f t="shared" si="32"/>
        <v>ligne 34 ►</v>
      </c>
      <c r="BP34" s="2945" t="str">
        <f>IF(BC34="","",IF(OR(BC34=0,BC34&lt;BI17),0,IF(BC34&gt;BI17,(BC34-BI17)&amp;" car. en trop",(BC34-BI17)&amp;" car.")))</f>
        <v/>
      </c>
      <c r="BQ34" s="2953" t="str">
        <f>IF(BC34="","",ROUNDUP(BC34/BI17,0)&amp;" ligne(s)")</f>
        <v/>
      </c>
      <c r="BR34" s="2656"/>
      <c r="BS34" s="2719"/>
      <c r="BT34" s="2389" t="s">
        <v>3846</v>
      </c>
      <c r="BW34" s="314"/>
      <c r="BX34" s="3"/>
      <c r="BY34" s="10">
        <v>1</v>
      </c>
    </row>
    <row r="35" spans="1:77" ht="21" customHeight="1">
      <c r="A35" s="3">
        <v>4</v>
      </c>
      <c r="B35" s="188" t="str">
        <f t="shared" si="17"/>
        <v>A</v>
      </c>
      <c r="C35" s="2237">
        <f t="array" ref="C35">IFERROR(_xlfn.LET(_xlpm.k,UPPER(TRIM(K35)),_xlpm.r,_xlfn.XLOOKUP(_xlpm.k,UPPER(TRIM($R$64:$AM$64)),$R$67:$AM$67,_xlfn.XLOOKUP(_xlpm.k,UPPER(TRIM($R$65:$AM$65)),$R$67:$AM$67,_xlfn.XLOOKUP(_xlpm.k,UPPER(TRIM($R$66:$AM$66)),$R$67:$AM$67,0.001))),_xlpm.r*J35),0)</f>
        <v>0</v>
      </c>
      <c r="D35" s="2692">
        <f t="array" ref="D35">IFERROR(_xlfn.LET(_xlpm.k,UPPER(TRIM(N35)),_xlpm.r,_xlfn.XLOOKUP(_xlpm.k,UPPER(TRIM($R$64:$AM$64)),$R$67:$AM$67,_xlfn.XLOOKUP(_xlpm.k,UPPER(TRIM($R$65:$AM$65)),$R$67:$AM$67,_xlfn.XLOOKUP(_xlpm.k,UPPER(TRIM($R$66:$AM$66)),$R$67:$AM$67,0.001))),_xlpm.r*M35),0)</f>
        <v>0</v>
      </c>
      <c r="E35" s="190">
        <f t="array" ref="E35">IFERROR(_xlfn.LET(_xlpm.k,UPPER(TRIM(Q35)),_xlpm.r,_xlfn.XLOOKUP(_xlpm.k,UPPER(TRIM($R$64:$AM$64)),$R$67:$AM$67,_xlfn.XLOOKUP(_xlpm.k,UPPER(TRIM($R$65:$AM$65)),$R$67:$AM$67,_xlfn.XLOOKUP(_xlpm.k,UPPER(TRIM($R$66:$AM$66)),$R$67:$AM$67,0.001))),_xlpm.r*P35),0)</f>
        <v>0</v>
      </c>
      <c r="F35" s="192" t="s">
        <v>3672</v>
      </c>
      <c r="G35" s="2480" t="s">
        <v>4082</v>
      </c>
      <c r="H35" s="2250" t="s">
        <v>13</v>
      </c>
      <c r="I35" s="2709"/>
      <c r="J35" s="2710"/>
      <c r="K35" s="2213"/>
      <c r="L35" s="2711"/>
      <c r="M35" s="2712"/>
      <c r="N35" s="2214"/>
      <c r="O35" s="2713"/>
      <c r="P35" s="2211"/>
      <c r="Q35" s="2214"/>
      <c r="R35" s="2472" t="str">
        <f t="shared" si="18"/>
        <v>4 ►</v>
      </c>
      <c r="S35" s="4806" t="str">
        <f t="shared" si="18"/>
        <v>en vous positionnant sur la ligne 32</v>
      </c>
      <c r="T35" s="4807"/>
      <c r="U35" s="4807"/>
      <c r="V35" s="2362">
        <v>1</v>
      </c>
      <c r="W35" s="193">
        <f t="shared" si="19"/>
        <v>0</v>
      </c>
      <c r="X35" s="194">
        <f t="shared" si="20"/>
        <v>0</v>
      </c>
      <c r="Y35" s="194" t="str">
        <f t="shared" si="21"/>
        <v/>
      </c>
      <c r="Z35" s="195">
        <f t="shared" si="38"/>
        <v>0</v>
      </c>
      <c r="AA35" s="2714">
        <f t="shared" si="22"/>
        <v>0</v>
      </c>
      <c r="AB35" s="2715">
        <f t="shared" si="23"/>
        <v>0</v>
      </c>
      <c r="AC35" s="2716" t="str">
        <f t="shared" si="24"/>
        <v/>
      </c>
      <c r="AD35" s="2717">
        <f t="shared" si="33"/>
        <v>0</v>
      </c>
      <c r="AE35" s="2271">
        <f t="shared" si="34"/>
        <v>0</v>
      </c>
      <c r="AF35" s="2272">
        <f t="shared" si="35"/>
        <v>0</v>
      </c>
      <c r="AG35" s="2273" t="str">
        <f t="shared" si="25"/>
        <v/>
      </c>
      <c r="AH35" s="2447">
        <f t="shared" si="39"/>
        <v>0</v>
      </c>
      <c r="AI35" s="2451" t="str">
        <f t="shared" si="26"/>
        <v>en vous positionnant sur la ligne 32</v>
      </c>
      <c r="AJ35" s="2153">
        <f t="shared" si="27"/>
        <v>0</v>
      </c>
      <c r="AK35" s="2154">
        <f t="shared" si="27"/>
        <v>0</v>
      </c>
      <c r="AL35" s="2155">
        <f t="shared" si="36"/>
        <v>0</v>
      </c>
      <c r="AM35" s="2419" t="str">
        <f t="shared" si="40"/>
        <v>OK</v>
      </c>
      <c r="AN35" s="3"/>
      <c r="AO35" s="188" t="str">
        <f t="shared" si="7"/>
        <v>A</v>
      </c>
      <c r="AP35" s="5"/>
      <c r="AQ35" s="3"/>
      <c r="AR35" s="176">
        <f t="array" ref="AR35">SUMPRODUCT(LEN(AS35:AY35))</f>
        <v>0</v>
      </c>
      <c r="AS35" s="177"/>
      <c r="AT35" s="178"/>
      <c r="AU35" s="178"/>
      <c r="AV35" s="178"/>
      <c r="AW35" s="178"/>
      <c r="AX35" s="178"/>
      <c r="AY35" s="179"/>
      <c r="AZ35" s="2656"/>
      <c r="BA35" s="2954" t="str">
        <f t="shared" si="28"/>
        <v>A</v>
      </c>
      <c r="BB35" s="2946" t="str">
        <f t="shared" si="15"/>
        <v>49 mots</v>
      </c>
      <c r="BC35" s="2947">
        <f t="shared" si="37"/>
        <v>284</v>
      </c>
      <c r="BD35" s="2957" t="s">
        <v>4362</v>
      </c>
      <c r="BE35" s="2955" t="str">
        <f t="shared" si="16"/>
        <v xml:space="preserve"> ◄ ligne 35</v>
      </c>
      <c r="BF35" s="2946" t="str">
        <f t="shared" si="29"/>
        <v>15 mots</v>
      </c>
      <c r="BG35" s="2950" t="str">
        <f t="shared" si="30"/>
        <v>77 car. ►</v>
      </c>
      <c r="BH35" s="2951" t="str">
        <f>IF(LEN(TRIM(BM35))&gt;0,MAX(BH29:BH34)+1,"")</f>
        <v/>
      </c>
      <c r="BI35" s="2906" t="str">
        <f>IFERROR(INDEX(BM30:BM299,MATCH(ROW()-ROW(BM30)+1,BH30:BH299,0)),"")</f>
        <v>Versez le vin rouge sur le tout et laissez mariner au frais pendant 24 heures</v>
      </c>
      <c r="BJ35" s="2944"/>
      <c r="BK35" s="2937"/>
      <c r="BL35" s="2959"/>
      <c r="BM35" s="2908" t="str">
        <f>IF(OR(BN34="",BL32=""),"",IF(LEN(BN34)&lt;=BL32,BN34,IFERROR(LEFT(BN34,FIND("♦",SUBSTITUTE(LEFT(BN34,BL32+1)," ","♦",LEN(LEFT(BN34,BL32+1))-LEN(SUBSTITUTE(LEFT(BN34,BL32+1)," ",""))))),LEFT(BN34,IFERROR(FIND(" ",BN34)-1,LEN(BN34))))))</f>
        <v/>
      </c>
      <c r="BN35" s="2908" t="str">
        <f t="shared" si="31"/>
        <v/>
      </c>
      <c r="BO35" s="2956" t="str">
        <f t="shared" si="32"/>
        <v>ligne 35 ►</v>
      </c>
      <c r="BP35" s="2945" t="str">
        <f>IF(BC35="","",IF(OR(BC35=0,BC35&lt;BI17),0,IF(BC35&gt;BI17,(BC35-BI17)&amp;" car. en trop",(BC35-BI17)&amp;" car.")))</f>
        <v>184 car. en trop</v>
      </c>
      <c r="BQ35" s="2953" t="str">
        <f>IF(BC35="","",ROUNDUP(BC35/BI17,0)&amp;" ligne(s)")</f>
        <v>3 ligne(s)</v>
      </c>
      <c r="BR35" s="2656"/>
      <c r="BS35" s="2718"/>
      <c r="BT35" s="2390" t="s">
        <v>3837</v>
      </c>
      <c r="BU35" s="2390"/>
      <c r="BV35" s="2390"/>
      <c r="BW35" s="2388"/>
      <c r="BX35" s="3"/>
      <c r="BY35" s="10">
        <v>1</v>
      </c>
    </row>
    <row r="36" spans="1:77" ht="21" customHeight="1">
      <c r="A36" s="3">
        <v>5</v>
      </c>
      <c r="B36" s="188" t="str">
        <f t="shared" si="17"/>
        <v>A</v>
      </c>
      <c r="C36" s="2237">
        <f t="array" ref="C36">IFERROR(_xlfn.LET(_xlpm.k,UPPER(TRIM(K36)),_xlpm.r,_xlfn.XLOOKUP(_xlpm.k,UPPER(TRIM($R$64:$AM$64)),$R$67:$AM$67,_xlfn.XLOOKUP(_xlpm.k,UPPER(TRIM($R$65:$AM$65)),$R$67:$AM$67,_xlfn.XLOOKUP(_xlpm.k,UPPER(TRIM($R$66:$AM$66)),$R$67:$AM$67,0.001))),_xlpm.r*J36),0)</f>
        <v>0</v>
      </c>
      <c r="D36" s="2692">
        <f t="array" ref="D36">IFERROR(_xlfn.LET(_xlpm.k,UPPER(TRIM(N36)),_xlpm.r,_xlfn.XLOOKUP(_xlpm.k,UPPER(TRIM($R$64:$AM$64)),$R$67:$AM$67,_xlfn.XLOOKUP(_xlpm.k,UPPER(TRIM($R$65:$AM$65)),$R$67:$AM$67,_xlfn.XLOOKUP(_xlpm.k,UPPER(TRIM($R$66:$AM$66)),$R$67:$AM$67,0.001))),_xlpm.r*M36),0)</f>
        <v>0</v>
      </c>
      <c r="E36" s="190">
        <f t="array" ref="E36">IFERROR(_xlfn.LET(_xlpm.k,UPPER(TRIM(Q36)),_xlpm.r,_xlfn.XLOOKUP(_xlpm.k,UPPER(TRIM($R$64:$AM$64)),$R$67:$AM$67,_xlfn.XLOOKUP(_xlpm.k,UPPER(TRIM($R$65:$AM$65)),$R$67:$AM$67,_xlfn.XLOOKUP(_xlpm.k,UPPER(TRIM($R$66:$AM$66)),$R$67:$AM$67,0.001))),_xlpm.r*P36),0)</f>
        <v>0</v>
      </c>
      <c r="F36" s="192" t="s">
        <v>3673</v>
      </c>
      <c r="G36" s="2480" t="s">
        <v>12346</v>
      </c>
      <c r="H36" s="2250" t="s">
        <v>13</v>
      </c>
      <c r="I36" s="2709"/>
      <c r="J36" s="2710"/>
      <c r="K36" s="2213"/>
      <c r="L36" s="2711"/>
      <c r="M36" s="2712"/>
      <c r="N36" s="2214"/>
      <c r="O36" s="2713"/>
      <c r="P36" s="2211"/>
      <c r="Q36" s="2214"/>
      <c r="R36" s="2472" t="str">
        <f t="shared" si="18"/>
        <v>5 ►</v>
      </c>
      <c r="S36" s="4806" t="str">
        <f t="shared" si="18"/>
        <v>ou triez la liste sur une feuille vierge</v>
      </c>
      <c r="T36" s="4807"/>
      <c r="U36" s="4807"/>
      <c r="V36" s="2362">
        <v>1</v>
      </c>
      <c r="W36" s="193">
        <f t="shared" si="19"/>
        <v>0</v>
      </c>
      <c r="X36" s="194">
        <f t="shared" si="20"/>
        <v>0</v>
      </c>
      <c r="Y36" s="194" t="str">
        <f t="shared" si="21"/>
        <v/>
      </c>
      <c r="Z36" s="195">
        <f t="shared" si="38"/>
        <v>0</v>
      </c>
      <c r="AA36" s="2714">
        <f t="shared" si="22"/>
        <v>0</v>
      </c>
      <c r="AB36" s="2715">
        <f t="shared" si="23"/>
        <v>0</v>
      </c>
      <c r="AC36" s="2716" t="str">
        <f t="shared" si="24"/>
        <v/>
      </c>
      <c r="AD36" s="2717">
        <f t="shared" si="33"/>
        <v>0</v>
      </c>
      <c r="AE36" s="2271">
        <f t="shared" si="34"/>
        <v>0</v>
      </c>
      <c r="AF36" s="2272">
        <f t="shared" si="35"/>
        <v>0</v>
      </c>
      <c r="AG36" s="2273" t="str">
        <f t="shared" si="25"/>
        <v/>
      </c>
      <c r="AH36" s="2447">
        <f t="shared" si="39"/>
        <v>0</v>
      </c>
      <c r="AI36" s="2451" t="str">
        <f t="shared" si="26"/>
        <v>ou triez la liste sur une feuille vierge</v>
      </c>
      <c r="AJ36" s="2153">
        <f t="shared" si="27"/>
        <v>0</v>
      </c>
      <c r="AK36" s="2154">
        <f t="shared" si="27"/>
        <v>0</v>
      </c>
      <c r="AL36" s="2155">
        <f t="shared" si="36"/>
        <v>0</v>
      </c>
      <c r="AM36" s="2419" t="str">
        <f t="shared" si="40"/>
        <v>OK</v>
      </c>
      <c r="AN36" s="3"/>
      <c r="AO36" s="188" t="str">
        <f t="shared" si="7"/>
        <v>A</v>
      </c>
      <c r="AP36" s="5"/>
      <c r="AQ36" s="3"/>
      <c r="AR36" s="176">
        <f t="array" ref="AR36">SUMPRODUCT(LEN(AS36:AY36))</f>
        <v>0</v>
      </c>
      <c r="AS36" s="177"/>
      <c r="AT36" s="178"/>
      <c r="AU36" s="178"/>
      <c r="AV36" s="178"/>
      <c r="AW36" s="178"/>
      <c r="AX36" s="178"/>
      <c r="AY36" s="179"/>
      <c r="AZ36" s="3"/>
      <c r="BA36" s="2954" t="str">
        <f t="shared" si="28"/>
        <v>A</v>
      </c>
      <c r="BB36" s="2946" t="str">
        <f t="shared" si="15"/>
        <v>17 mots</v>
      </c>
      <c r="BC36" s="2947">
        <f t="shared" si="37"/>
        <v>102</v>
      </c>
      <c r="BD36" s="2957" t="s">
        <v>4363</v>
      </c>
      <c r="BE36" s="2949" t="str">
        <f t="shared" si="16"/>
        <v xml:space="preserve"> ◄ ligne 36</v>
      </c>
      <c r="BF36" s="2946" t="str">
        <f t="shared" si="29"/>
        <v>17 mots</v>
      </c>
      <c r="BG36" s="2950" t="str">
        <f t="shared" si="30"/>
        <v>98 car. ►</v>
      </c>
      <c r="BH36" s="2951">
        <f>IF(LEN(TRIM(BM36))&gt;0,MAX(BH29:BH35)+1,"")</f>
        <v>2</v>
      </c>
      <c r="BI36" s="2906" t="str">
        <f>IFERROR(INDEX(BM30:BM299,MATCH(ROW()-ROW(BM30)+1,BH30:BH299,0)),"")</f>
        <v>2 Le lendemain sortez la viande et les légumes de la marinade et égouttez-les Réservez la marinade</v>
      </c>
      <c r="BJ36" s="2944"/>
      <c r="BK36" s="2937"/>
      <c r="BL36" s="2370" t="str">
        <f>(SUBSTITUTE(SUBSTITUTE(BD31,CHAR(13)&amp;CHAR(10)," "),CHAR(10)," "))</f>
        <v>Préparation</v>
      </c>
      <c r="BM36" s="2960" t="str">
        <f>IF(OR(BL37="",BL38=""),"",IF(LEN(BL37)&lt;=BL38,BL37,IFERROR(LEFT(BL37,FIND("♦",SUBSTITUTE(LEFT(BL37,BL38+1)," ","♦",LEN(LEFT(BL37,BL38+1))-LEN(SUBSTITUTE(LEFT(BL37,BL38+1)," ",""))))),LEFT(BL37,IFERROR(FIND(" ",BL37)-1,LEN(BL37))))))</f>
        <v>Préparation</v>
      </c>
      <c r="BN36" s="2961" t="str">
        <f>IF(BM36="","",TRIM(RIGHT(BL37,LEN(BL37)-LEN(BM36))))</f>
        <v/>
      </c>
      <c r="BO36" s="2952" t="str">
        <f>BE31</f>
        <v xml:space="preserve"> ◄ ligne 31</v>
      </c>
      <c r="BP36" s="2945" t="str">
        <f>IF(BC36="","",IF(OR(BC36=0,BC36&lt;BI17),0,IF(BC36&gt;BI17,(BC36-BI17)&amp;" car. en trop",(BC36-BI17)&amp;" car.")))</f>
        <v>2 car. en trop</v>
      </c>
      <c r="BQ36" s="2953" t="str">
        <f>IF(BC36="","",ROUNDUP(BC36/BI17,0)&amp;" ligne(s)")</f>
        <v>2 ligne(s)</v>
      </c>
      <c r="BR36" s="3"/>
      <c r="BS36" s="2361"/>
      <c r="BT36" s="4902" t="s">
        <v>3838</v>
      </c>
      <c r="BU36" s="4902"/>
      <c r="BV36" s="4902"/>
      <c r="BW36" s="4903"/>
      <c r="BX36" s="3"/>
      <c r="BY36" s="10">
        <v>1</v>
      </c>
    </row>
    <row r="37" spans="1:77" ht="21" customHeight="1">
      <c r="A37" s="3">
        <v>6</v>
      </c>
      <c r="B37" s="188" t="str">
        <f t="shared" si="17"/>
        <v>A</v>
      </c>
      <c r="C37" s="2237">
        <f t="array" ref="C37">IFERROR(_xlfn.LET(_xlpm.k,UPPER(TRIM(K37)),_xlpm.r,_xlfn.XLOOKUP(_xlpm.k,UPPER(TRIM($R$64:$AM$64)),$R$67:$AM$67,_xlfn.XLOOKUP(_xlpm.k,UPPER(TRIM($R$65:$AM$65)),$R$67:$AM$67,_xlfn.XLOOKUP(_xlpm.k,UPPER(TRIM($R$66:$AM$66)),$R$67:$AM$67,0.001))),_xlpm.r*J37),0)</f>
        <v>0</v>
      </c>
      <c r="D37" s="2692">
        <f t="array" ref="D37">IFERROR(_xlfn.LET(_xlpm.k,UPPER(TRIM(N37)),_xlpm.r,_xlfn.XLOOKUP(_xlpm.k,UPPER(TRIM($R$64:$AM$64)),$R$67:$AM$67,_xlfn.XLOOKUP(_xlpm.k,UPPER(TRIM($R$65:$AM$65)),$R$67:$AM$67,_xlfn.XLOOKUP(_xlpm.k,UPPER(TRIM($R$66:$AM$66)),$R$67:$AM$67,0.001))),_xlpm.r*M37),0)</f>
        <v>0</v>
      </c>
      <c r="E37" s="190">
        <f t="array" ref="E37">IFERROR(_xlfn.LET(_xlpm.k,UPPER(TRIM(Q37)),_xlpm.r,_xlfn.XLOOKUP(_xlpm.k,UPPER(TRIM($R$64:$AM$64)),$R$67:$AM$67,_xlfn.XLOOKUP(_xlpm.k,UPPER(TRIM($R$65:$AM$65)),$R$67:$AM$67,_xlfn.XLOOKUP(_xlpm.k,UPPER(TRIM($R$66:$AM$66)),$R$67:$AM$67,0.001))),_xlpm.r*P37),0)</f>
        <v>0</v>
      </c>
      <c r="F37" s="192" t="s">
        <v>3674</v>
      </c>
      <c r="G37" s="2480" t="s">
        <v>12347</v>
      </c>
      <c r="H37" s="2250" t="s">
        <v>13</v>
      </c>
      <c r="I37" s="2709"/>
      <c r="J37" s="2710"/>
      <c r="K37" s="2213"/>
      <c r="L37" s="2711"/>
      <c r="M37" s="2712"/>
      <c r="N37" s="2214"/>
      <c r="O37" s="2713"/>
      <c r="P37" s="2211"/>
      <c r="Q37" s="2214"/>
      <c r="R37" s="2472" t="str">
        <f t="shared" si="18"/>
        <v>6 ►</v>
      </c>
      <c r="S37" s="4806" t="str">
        <f t="shared" si="18"/>
        <v>et collage spécial 1.2.3 dans cette colonne G</v>
      </c>
      <c r="T37" s="4807"/>
      <c r="U37" s="4807"/>
      <c r="V37" s="2362">
        <v>1</v>
      </c>
      <c r="W37" s="193">
        <f t="shared" si="19"/>
        <v>0</v>
      </c>
      <c r="X37" s="194">
        <f t="shared" si="20"/>
        <v>0</v>
      </c>
      <c r="Y37" s="194" t="str">
        <f t="shared" si="21"/>
        <v/>
      </c>
      <c r="Z37" s="195">
        <f t="shared" si="38"/>
        <v>0</v>
      </c>
      <c r="AA37" s="2714">
        <f t="shared" si="22"/>
        <v>0</v>
      </c>
      <c r="AB37" s="2715">
        <f t="shared" si="23"/>
        <v>0</v>
      </c>
      <c r="AC37" s="2716" t="str">
        <f t="shared" si="24"/>
        <v/>
      </c>
      <c r="AD37" s="2717">
        <f t="shared" si="33"/>
        <v>0</v>
      </c>
      <c r="AE37" s="2271">
        <f t="shared" si="34"/>
        <v>0</v>
      </c>
      <c r="AF37" s="2272">
        <f t="shared" si="35"/>
        <v>0</v>
      </c>
      <c r="AG37" s="2273" t="str">
        <f t="shared" si="25"/>
        <v/>
      </c>
      <c r="AH37" s="2447">
        <f t="shared" si="39"/>
        <v>0</v>
      </c>
      <c r="AI37" s="2451" t="str">
        <f t="shared" si="26"/>
        <v>et collage spécial 1.2.3 dans cette colonne G</v>
      </c>
      <c r="AJ37" s="2153">
        <f t="shared" si="27"/>
        <v>0</v>
      </c>
      <c r="AK37" s="2154">
        <f t="shared" si="27"/>
        <v>0</v>
      </c>
      <c r="AL37" s="2155">
        <f t="shared" si="36"/>
        <v>0</v>
      </c>
      <c r="AM37" s="2419" t="str">
        <f t="shared" si="40"/>
        <v>OK</v>
      </c>
      <c r="AN37" s="3"/>
      <c r="AO37" s="188" t="str">
        <f t="shared" si="7"/>
        <v>A</v>
      </c>
      <c r="AP37" s="5"/>
      <c r="AQ37" s="3"/>
      <c r="AR37" s="176">
        <f t="array" ref="AR37">SUMPRODUCT(LEN(AS37:AY37))</f>
        <v>0</v>
      </c>
      <c r="AS37" s="177"/>
      <c r="AT37" s="178"/>
      <c r="AU37" s="178"/>
      <c r="AV37" s="178"/>
      <c r="AW37" s="178"/>
      <c r="AX37" s="178"/>
      <c r="AY37" s="179"/>
      <c r="AZ37" s="3"/>
      <c r="BA37" s="2954" t="str">
        <f t="shared" si="28"/>
        <v>A</v>
      </c>
      <c r="BB37" s="2946" t="str">
        <f t="shared" si="15"/>
        <v>29 mots</v>
      </c>
      <c r="BC37" s="2947">
        <f t="shared" si="37"/>
        <v>171</v>
      </c>
      <c r="BD37" s="2957" t="s">
        <v>4364</v>
      </c>
      <c r="BE37" s="2955" t="str">
        <f t="shared" si="16"/>
        <v xml:space="preserve"> ◄ ligne 37</v>
      </c>
      <c r="BF37" s="2946" t="str">
        <f t="shared" si="29"/>
        <v>17 mots</v>
      </c>
      <c r="BG37" s="2950" t="str">
        <f t="shared" si="30"/>
        <v>92 car. ►</v>
      </c>
      <c r="BH37" s="2951" t="str">
        <f>IF(LEN(TRIM(BM37))&gt;0,MAX(BH29:BH36)+1,"")</f>
        <v/>
      </c>
      <c r="BI37" s="2906" t="str">
        <f>IFERROR(INDEX(BM30:BM299,MATCH(ROW()-ROW(BM30)+1,BH30:BH299,0)),"")</f>
        <v xml:space="preserve">3 Dans une cocotte en fonte faites chauffer l’huile d’olive à feu moyen Ajoutez la viande et </v>
      </c>
      <c r="BJ37" s="2944"/>
      <c r="BK37" s="2937"/>
      <c r="BL37" s="2960" t="str">
        <f>TRIM(SUBSTITUTE(SUBSTITUTE(SUBSTITUTE(SUBSTITUTE(IF(OR(LEFT(BL36,1)="-",LEFT(BL36,1)="="),MID(BL36,2,9999),BL36),CHAR(160)," "),","," "),";"," "),"."," "))</f>
        <v>Préparation</v>
      </c>
      <c r="BM37" s="2961" t="str">
        <f>IF(OR(BN36="",BL38=""),"",IF(LEN(BN36)&lt;=BL38,BN36,IFERROR(LEFT(BN36,FIND("♦",SUBSTITUTE(LEFT(BN36,BL38+1)," ","♦",LEN(LEFT(BN36,BL38+1))-LEN(SUBSTITUTE(LEFT(BN36,BL38+1)," ",""))))),LEFT(BN36,IFERROR(FIND(" ",BN36)-1,LEN(BN36))))))</f>
        <v/>
      </c>
      <c r="BN37" s="2961" t="str">
        <f>IF(BM37="","",TRIM(RIGHT(BN36,LEN(BN36)-LEN(BM37))))</f>
        <v/>
      </c>
      <c r="BO37" s="2962" t="str">
        <f t="shared" ref="BO37:BO41" si="41">"ligne "&amp;ROW()&amp;" ►"</f>
        <v>ligne 37 ►</v>
      </c>
      <c r="BP37" s="2945" t="str">
        <f>IF(BC37="","",IF(OR(BC37=0,BC37&lt;BI17),0,IF(BC37&gt;BI17,(BC37-BI17)&amp;" car. en trop",(BC37-BI17)&amp;" car.")))</f>
        <v>71 car. en trop</v>
      </c>
      <c r="BQ37" s="2953" t="str">
        <f>IF(BC37="","",ROUNDUP(BC37/BI17,0)&amp;" ligne(s)")</f>
        <v>2 ligne(s)</v>
      </c>
      <c r="BR37" s="3"/>
      <c r="BS37" s="2361"/>
      <c r="BT37" s="4902"/>
      <c r="BU37" s="4902"/>
      <c r="BV37" s="4902"/>
      <c r="BW37" s="4903"/>
      <c r="BX37" s="3"/>
      <c r="BY37" s="10">
        <v>1</v>
      </c>
    </row>
    <row r="38" spans="1:77" ht="21" customHeight="1">
      <c r="A38" s="3">
        <v>7</v>
      </c>
      <c r="B38" s="188" t="str">
        <f t="shared" si="17"/>
        <v>►</v>
      </c>
      <c r="C38" s="2237">
        <f t="array" ref="C38">IFERROR(_xlfn.LET(_xlpm.k,UPPER(TRIM(K38)),_xlpm.r,_xlfn.XLOOKUP(_xlpm.k,UPPER(TRIM($R$64:$AM$64)),$R$67:$AM$67,_xlfn.XLOOKUP(_xlpm.k,UPPER(TRIM($R$65:$AM$65)),$R$67:$AM$67,_xlfn.XLOOKUP(_xlpm.k,UPPER(TRIM($R$66:$AM$66)),$R$67:$AM$67,0.001))),_xlpm.r*J38),0)</f>
        <v>0</v>
      </c>
      <c r="D38" s="2692">
        <f t="array" ref="D38">IFERROR(_xlfn.LET(_xlpm.k,UPPER(TRIM(N38)),_xlpm.r,_xlfn.XLOOKUP(_xlpm.k,UPPER(TRIM($R$64:$AM$64)),$R$67:$AM$67,_xlfn.XLOOKUP(_xlpm.k,UPPER(TRIM($R$65:$AM$65)),$R$67:$AM$67,_xlfn.XLOOKUP(_xlpm.k,UPPER(TRIM($R$66:$AM$66)),$R$67:$AM$67,0.001))),_xlpm.r*M38),0)</f>
        <v>0</v>
      </c>
      <c r="E38" s="190">
        <f t="array" ref="E38">IFERROR(_xlfn.LET(_xlpm.k,UPPER(TRIM(Q38)),_xlpm.r,_xlfn.XLOOKUP(_xlpm.k,UPPER(TRIM($R$64:$AM$64)),$R$67:$AM$67,_xlfn.XLOOKUP(_xlpm.k,UPPER(TRIM($R$65:$AM$65)),$R$67:$AM$67,_xlfn.XLOOKUP(_xlpm.k,UPPER(TRIM($R$66:$AM$66)),$R$67:$AM$67,0.001))),_xlpm.r*P38),0)</f>
        <v>0</v>
      </c>
      <c r="F38" s="192" t="s">
        <v>3675</v>
      </c>
      <c r="G38" s="2480"/>
      <c r="H38" s="2250" t="s">
        <v>13</v>
      </c>
      <c r="I38" s="2709"/>
      <c r="J38" s="2710"/>
      <c r="K38" s="2213"/>
      <c r="L38" s="2711"/>
      <c r="M38" s="2712"/>
      <c r="N38" s="2214"/>
      <c r="O38" s="2713"/>
      <c r="P38" s="2211"/>
      <c r="Q38" s="2214"/>
      <c r="R38" s="2472" t="str">
        <f t="shared" si="18"/>
        <v>7 ►</v>
      </c>
      <c r="S38" s="4806">
        <f t="shared" si="18"/>
        <v>0</v>
      </c>
      <c r="T38" s="4807"/>
      <c r="U38" s="4807"/>
      <c r="V38" s="2362">
        <v>1</v>
      </c>
      <c r="W38" s="193">
        <f t="shared" si="19"/>
        <v>0</v>
      </c>
      <c r="X38" s="194">
        <f t="shared" si="20"/>
        <v>0</v>
      </c>
      <c r="Y38" s="194" t="str">
        <f t="shared" si="21"/>
        <v/>
      </c>
      <c r="Z38" s="195">
        <f t="shared" si="38"/>
        <v>0</v>
      </c>
      <c r="AA38" s="2714">
        <f t="shared" si="22"/>
        <v>0</v>
      </c>
      <c r="AB38" s="2715">
        <f t="shared" si="23"/>
        <v>0</v>
      </c>
      <c r="AC38" s="2716" t="str">
        <f t="shared" si="24"/>
        <v/>
      </c>
      <c r="AD38" s="2717">
        <f t="shared" si="33"/>
        <v>0</v>
      </c>
      <c r="AE38" s="2271">
        <f t="shared" si="34"/>
        <v>0</v>
      </c>
      <c r="AF38" s="2272">
        <f t="shared" si="35"/>
        <v>0</v>
      </c>
      <c r="AG38" s="2273" t="str">
        <f t="shared" si="25"/>
        <v/>
      </c>
      <c r="AH38" s="2447">
        <f t="shared" si="39"/>
        <v>0</v>
      </c>
      <c r="AI38" s="2451">
        <f t="shared" si="26"/>
        <v>0</v>
      </c>
      <c r="AJ38" s="2153">
        <f t="shared" si="27"/>
        <v>0</v>
      </c>
      <c r="AK38" s="2154">
        <f t="shared" si="27"/>
        <v>0</v>
      </c>
      <c r="AL38" s="2155">
        <f t="shared" si="36"/>
        <v>0</v>
      </c>
      <c r="AM38" s="2419" t="str">
        <f t="shared" si="40"/>
        <v>OK</v>
      </c>
      <c r="AN38" s="3"/>
      <c r="AO38" s="188" t="str">
        <f t="shared" si="7"/>
        <v>►</v>
      </c>
      <c r="AP38" s="4861" t="s">
        <v>257</v>
      </c>
      <c r="AQ38" s="3"/>
      <c r="AR38" s="176">
        <f t="array" ref="AR38">SUMPRODUCT(LEN(AS38:AY38))</f>
        <v>0</v>
      </c>
      <c r="AS38" s="177"/>
      <c r="AT38" s="178"/>
      <c r="AU38" s="178"/>
      <c r="AV38" s="178"/>
      <c r="AW38" s="178"/>
      <c r="AX38" s="178"/>
      <c r="AY38" s="179"/>
      <c r="AZ38" s="3"/>
      <c r="BA38" s="2954" t="str">
        <f t="shared" si="28"/>
        <v>A</v>
      </c>
      <c r="BB38" s="2946" t="str">
        <f t="shared" si="15"/>
        <v>22 mots</v>
      </c>
      <c r="BC38" s="2947">
        <f t="shared" si="37"/>
        <v>132</v>
      </c>
      <c r="BD38" s="2957" t="s">
        <v>4365</v>
      </c>
      <c r="BE38" s="2949" t="str">
        <f t="shared" si="16"/>
        <v xml:space="preserve"> ◄ ligne 38</v>
      </c>
      <c r="BF38" s="2946" t="str">
        <f t="shared" si="29"/>
        <v>12 mots</v>
      </c>
      <c r="BG38" s="2950" t="str">
        <f t="shared" si="30"/>
        <v>73 car. ►</v>
      </c>
      <c r="BH38" s="2951" t="str">
        <f>IF(LEN(TRIM(BM38))&gt;0,MAX(BH29:BH37)+1,"")</f>
        <v/>
      </c>
      <c r="BI38" s="2906" t="str">
        <f>IFERROR(INDEX(BM30:BM299,MATCH(ROW()-ROW(BM30)+1,BH30:BH299,0)),"")</f>
        <v>faites-la dorer de tous les côtés Retirez-la de la cocotte et réservez-la</v>
      </c>
      <c r="BJ38" s="2944"/>
      <c r="BK38" s="2937"/>
      <c r="BL38" s="2909">
        <f>BI17</f>
        <v>100</v>
      </c>
      <c r="BM38" s="2961" t="str">
        <f>IF(OR(BN37="",BL38=""),"",IF(LEN(BN37)&lt;=BL38,BN37,IFERROR(LEFT(BN37,FIND("♦",SUBSTITUTE(LEFT(BN37,BL38+1)," ","♦",LEN(LEFT(BN37,BL38+1))-LEN(SUBSTITUTE(LEFT(BN37,BL38+1)," ",""))))),LEFT(BN37,IFERROR(FIND(" ",BN37)-1,LEN(BN37))))))</f>
        <v/>
      </c>
      <c r="BN38" s="2961" t="str">
        <f t="shared" ref="BN38:BN41" si="42">IF(BM38="","",TRIM(RIGHT(BN37,LEN(BN37)-LEN(BM38))))</f>
        <v/>
      </c>
      <c r="BO38" s="2962" t="str">
        <f t="shared" si="41"/>
        <v>ligne 38 ►</v>
      </c>
      <c r="BP38" s="2945" t="str">
        <f>IF(BC38="","",IF(OR(BC38=0,BC38&lt;BI17),0,IF(BC38&gt;BI17,(BC38-BI17)&amp;" car. en trop",(BC38-BI17)&amp;" car.")))</f>
        <v>32 car. en trop</v>
      </c>
      <c r="BQ38" s="2953" t="str">
        <f>IF(BC38="","",ROUNDUP(BC38/BI17,0)&amp;" ligne(s)")</f>
        <v>2 ligne(s)</v>
      </c>
      <c r="BR38" s="3"/>
      <c r="BS38" s="2357"/>
      <c r="BT38" s="2391">
        <v>1.5</v>
      </c>
      <c r="BU38" s="2387" t="s">
        <v>3847</v>
      </c>
      <c r="BV38" s="2387" t="s">
        <v>3848</v>
      </c>
      <c r="BW38" s="2388"/>
      <c r="BX38" s="3"/>
      <c r="BY38" s="10">
        <v>1</v>
      </c>
    </row>
    <row r="39" spans="1:77" ht="21" customHeight="1">
      <c r="A39" s="3">
        <v>8</v>
      </c>
      <c r="B39" s="188" t="str">
        <f t="shared" si="17"/>
        <v>►</v>
      </c>
      <c r="C39" s="2237">
        <f t="array" ref="C39">IFERROR(_xlfn.LET(_xlpm.k,UPPER(TRIM(K39)),_xlpm.r,_xlfn.XLOOKUP(_xlpm.k,UPPER(TRIM($R$64:$AM$64)),$R$67:$AM$67,_xlfn.XLOOKUP(_xlpm.k,UPPER(TRIM($R$65:$AM$65)),$R$67:$AM$67,_xlfn.XLOOKUP(_xlpm.k,UPPER(TRIM($R$66:$AM$66)),$R$67:$AM$67,0.001))),_xlpm.r*J39),0)</f>
        <v>0</v>
      </c>
      <c r="D39" s="2692">
        <f t="array" ref="D39">IFERROR(_xlfn.LET(_xlpm.k,UPPER(TRIM(N39)),_xlpm.r,_xlfn.XLOOKUP(_xlpm.k,UPPER(TRIM($R$64:$AM$64)),$R$67:$AM$67,_xlfn.XLOOKUP(_xlpm.k,UPPER(TRIM($R$65:$AM$65)),$R$67:$AM$67,_xlfn.XLOOKUP(_xlpm.k,UPPER(TRIM($R$66:$AM$66)),$R$67:$AM$67,0.001))),_xlpm.r*M39),0)</f>
        <v>0</v>
      </c>
      <c r="E39" s="190">
        <f t="array" ref="E39">IFERROR(_xlfn.LET(_xlpm.k,UPPER(TRIM(Q39)),_xlpm.r,_xlfn.XLOOKUP(_xlpm.k,UPPER(TRIM($R$64:$AM$64)),$R$67:$AM$67,_xlfn.XLOOKUP(_xlpm.k,UPPER(TRIM($R$65:$AM$65)),$R$67:$AM$67,_xlfn.XLOOKUP(_xlpm.k,UPPER(TRIM($R$66:$AM$66)),$R$67:$AM$67,0.001))),_xlpm.r*P39),0)</f>
        <v>0</v>
      </c>
      <c r="F39" s="192" t="s">
        <v>3676</v>
      </c>
      <c r="G39" s="2480"/>
      <c r="H39" s="2250" t="s">
        <v>13</v>
      </c>
      <c r="I39" s="2709"/>
      <c r="J39" s="2710"/>
      <c r="K39" s="2213"/>
      <c r="L39" s="2711"/>
      <c r="M39" s="2712"/>
      <c r="N39" s="2214"/>
      <c r="O39" s="2713"/>
      <c r="P39" s="2211"/>
      <c r="Q39" s="2214"/>
      <c r="R39" s="2472" t="str">
        <f t="shared" si="18"/>
        <v>8 ►</v>
      </c>
      <c r="S39" s="4806">
        <f t="shared" si="18"/>
        <v>0</v>
      </c>
      <c r="T39" s="4807"/>
      <c r="U39" s="4807"/>
      <c r="V39" s="2362">
        <v>1</v>
      </c>
      <c r="W39" s="193">
        <f t="shared" si="19"/>
        <v>0</v>
      </c>
      <c r="X39" s="194">
        <f t="shared" si="20"/>
        <v>0</v>
      </c>
      <c r="Y39" s="194" t="str">
        <f t="shared" si="21"/>
        <v/>
      </c>
      <c r="Z39" s="195">
        <f t="shared" si="38"/>
        <v>0</v>
      </c>
      <c r="AA39" s="2714">
        <f t="shared" si="22"/>
        <v>0</v>
      </c>
      <c r="AB39" s="2715">
        <f t="shared" si="23"/>
        <v>0</v>
      </c>
      <c r="AC39" s="2716" t="str">
        <f t="shared" si="24"/>
        <v/>
      </c>
      <c r="AD39" s="2717">
        <f t="shared" si="33"/>
        <v>0</v>
      </c>
      <c r="AE39" s="2271">
        <f t="shared" si="34"/>
        <v>0</v>
      </c>
      <c r="AF39" s="2272">
        <f t="shared" si="35"/>
        <v>0</v>
      </c>
      <c r="AG39" s="2273" t="str">
        <f t="shared" si="25"/>
        <v/>
      </c>
      <c r="AH39" s="2447">
        <f t="shared" si="39"/>
        <v>0</v>
      </c>
      <c r="AI39" s="2451">
        <f t="shared" si="26"/>
        <v>0</v>
      </c>
      <c r="AJ39" s="2153">
        <f t="shared" si="27"/>
        <v>0</v>
      </c>
      <c r="AK39" s="2154">
        <f t="shared" si="27"/>
        <v>0</v>
      </c>
      <c r="AL39" s="2155">
        <f t="shared" si="36"/>
        <v>0</v>
      </c>
      <c r="AM39" s="2419" t="str">
        <f t="shared" si="40"/>
        <v>OK</v>
      </c>
      <c r="AN39" s="3"/>
      <c r="AO39" s="188" t="str">
        <f t="shared" si="7"/>
        <v>►</v>
      </c>
      <c r="AP39" s="4861"/>
      <c r="AQ39" s="3"/>
      <c r="AR39" s="176">
        <f t="array" ref="AR39">SUMPRODUCT(LEN(AS39:AY39))</f>
        <v>0</v>
      </c>
      <c r="AS39" s="177"/>
      <c r="AT39" s="178"/>
      <c r="AU39" s="178"/>
      <c r="AV39" s="178"/>
      <c r="AW39" s="178"/>
      <c r="AX39" s="178"/>
      <c r="AY39" s="179"/>
      <c r="AZ39" s="3"/>
      <c r="BA39" s="2954" t="str">
        <f t="shared" si="28"/>
        <v>A</v>
      </c>
      <c r="BB39" s="2946" t="str">
        <f t="shared" si="15"/>
        <v>25 mots</v>
      </c>
      <c r="BC39" s="2947">
        <f t="shared" si="37"/>
        <v>154</v>
      </c>
      <c r="BD39" s="2957" t="s">
        <v>4366</v>
      </c>
      <c r="BE39" s="2955" t="str">
        <f t="shared" si="16"/>
        <v xml:space="preserve"> ◄ ligne 39</v>
      </c>
      <c r="BF39" s="2946" t="str">
        <f t="shared" si="29"/>
        <v>16 mots</v>
      </c>
      <c r="BG39" s="2950" t="str">
        <f t="shared" si="30"/>
        <v>90 car. ►</v>
      </c>
      <c r="BH39" s="2951" t="str">
        <f>IF(LEN(TRIM(BM39))&gt;0,MAX(BH29:BH38)+1,"")</f>
        <v/>
      </c>
      <c r="BI39" s="2906" t="str">
        <f>IFERROR(INDEX(BM30:BM299,MATCH(ROW()-ROW(BM30)+1,BH30:BH299,0)),"")</f>
        <v xml:space="preserve">4 Dans la même cocotte faites revenir les légumes et les lardons pendant environ 5 minutes </v>
      </c>
      <c r="BJ39" s="2944"/>
      <c r="BK39" s="2937"/>
      <c r="BL39" s="2960"/>
      <c r="BM39" s="2961" t="str">
        <f>IF(OR(BN38="",BL38=""),"",IF(LEN(BN38)&lt;=BL38,BN38,IFERROR(LEFT(BN38,FIND("♦",SUBSTITUTE(LEFT(BN38,BL38+1)," ","♦",LEN(LEFT(BN38,BL38+1))-LEN(SUBSTITUTE(LEFT(BN38,BL38+1)," ",""))))),LEFT(BN38,IFERROR(FIND(" ",BN38)-1,LEN(BN38))))))</f>
        <v/>
      </c>
      <c r="BN39" s="2961" t="str">
        <f t="shared" si="42"/>
        <v/>
      </c>
      <c r="BO39" s="2962" t="str">
        <f t="shared" si="41"/>
        <v>ligne 39 ►</v>
      </c>
      <c r="BP39" s="2945" t="str">
        <f>IF(BC39="","",IF(OR(BC39=0,BC39&lt;BI17),0,IF(BC39&gt;BI17,(BC39-BI17)&amp;" car. en trop",(BC39-BI17)&amp;" car.")))</f>
        <v>54 car. en trop</v>
      </c>
      <c r="BQ39" s="2953" t="str">
        <f>IF(BC39="","",ROUNDUP(BC39/BI17,0)&amp;" ligne(s)")</f>
        <v>2 ligne(s)</v>
      </c>
      <c r="BR39" s="3"/>
      <c r="BS39" s="2361"/>
      <c r="BT39" s="2391">
        <v>5</v>
      </c>
      <c r="BU39" s="2387" t="s">
        <v>3849</v>
      </c>
      <c r="BV39" s="2387" t="s">
        <v>3839</v>
      </c>
      <c r="BW39" s="2388"/>
      <c r="BX39" s="3"/>
      <c r="BY39" s="10">
        <v>1</v>
      </c>
    </row>
    <row r="40" spans="1:77" ht="21" customHeight="1">
      <c r="A40" s="3">
        <v>9</v>
      </c>
      <c r="B40" s="188" t="str">
        <f t="shared" si="17"/>
        <v>►</v>
      </c>
      <c r="C40" s="2237">
        <f t="array" ref="C40">IFERROR(_xlfn.LET(_xlpm.k,UPPER(TRIM(K40)),_xlpm.r,_xlfn.XLOOKUP(_xlpm.k,UPPER(TRIM($R$64:$AM$64)),$R$67:$AM$67,_xlfn.XLOOKUP(_xlpm.k,UPPER(TRIM($R$65:$AM$65)),$R$67:$AM$67,_xlfn.XLOOKUP(_xlpm.k,UPPER(TRIM($R$66:$AM$66)),$R$67:$AM$67,0.001))),_xlpm.r*J40),0)</f>
        <v>0</v>
      </c>
      <c r="D40" s="2692">
        <f t="array" ref="D40">IFERROR(_xlfn.LET(_xlpm.k,UPPER(TRIM(N40)),_xlpm.r,_xlfn.XLOOKUP(_xlpm.k,UPPER(TRIM($R$64:$AM$64)),$R$67:$AM$67,_xlfn.XLOOKUP(_xlpm.k,UPPER(TRIM($R$65:$AM$65)),$R$67:$AM$67,_xlfn.XLOOKUP(_xlpm.k,UPPER(TRIM($R$66:$AM$66)),$R$67:$AM$67,0.001))),_xlpm.r*M40),0)</f>
        <v>0</v>
      </c>
      <c r="E40" s="190">
        <f t="array" ref="E40">IFERROR(_xlfn.LET(_xlpm.k,UPPER(TRIM(Q40)),_xlpm.r,_xlfn.XLOOKUP(_xlpm.k,UPPER(TRIM($R$64:$AM$64)),$R$67:$AM$67,_xlfn.XLOOKUP(_xlpm.k,UPPER(TRIM($R$65:$AM$65)),$R$67:$AM$67,_xlfn.XLOOKUP(_xlpm.k,UPPER(TRIM($R$66:$AM$66)),$R$67:$AM$67,0.001))),_xlpm.r*P40),0)</f>
        <v>0</v>
      </c>
      <c r="F40" s="192" t="s">
        <v>3677</v>
      </c>
      <c r="G40" s="2480"/>
      <c r="H40" s="2250" t="s">
        <v>13</v>
      </c>
      <c r="I40" s="2709"/>
      <c r="J40" s="2710"/>
      <c r="K40" s="2213"/>
      <c r="L40" s="2711"/>
      <c r="M40" s="2712"/>
      <c r="N40" s="2214"/>
      <c r="O40" s="2713"/>
      <c r="P40" s="2211"/>
      <c r="Q40" s="2214"/>
      <c r="R40" s="2472" t="str">
        <f t="shared" si="18"/>
        <v>9 ►</v>
      </c>
      <c r="S40" s="4806">
        <f t="shared" si="18"/>
        <v>0</v>
      </c>
      <c r="T40" s="4807"/>
      <c r="U40" s="4807"/>
      <c r="V40" s="2362">
        <v>1</v>
      </c>
      <c r="W40" s="193">
        <f t="shared" si="19"/>
        <v>0</v>
      </c>
      <c r="X40" s="194">
        <f t="shared" si="20"/>
        <v>0</v>
      </c>
      <c r="Y40" s="194" t="str">
        <f t="shared" si="21"/>
        <v/>
      </c>
      <c r="Z40" s="195">
        <f t="shared" si="38"/>
        <v>0</v>
      </c>
      <c r="AA40" s="2714">
        <f t="shared" si="22"/>
        <v>0</v>
      </c>
      <c r="AB40" s="2715">
        <f t="shared" si="23"/>
        <v>0</v>
      </c>
      <c r="AC40" s="2716" t="str">
        <f t="shared" si="24"/>
        <v/>
      </c>
      <c r="AD40" s="2717">
        <f t="shared" si="33"/>
        <v>0</v>
      </c>
      <c r="AE40" s="2271">
        <f t="shared" si="34"/>
        <v>0</v>
      </c>
      <c r="AF40" s="2272">
        <f t="shared" si="35"/>
        <v>0</v>
      </c>
      <c r="AG40" s="2273" t="str">
        <f t="shared" si="25"/>
        <v/>
      </c>
      <c r="AH40" s="2447">
        <f t="shared" si="39"/>
        <v>0</v>
      </c>
      <c r="AI40" s="2451">
        <f t="shared" si="26"/>
        <v>0</v>
      </c>
      <c r="AJ40" s="2153">
        <f t="shared" si="27"/>
        <v>0</v>
      </c>
      <c r="AK40" s="2154">
        <f t="shared" si="27"/>
        <v>0</v>
      </c>
      <c r="AL40" s="2155">
        <f t="shared" si="36"/>
        <v>0</v>
      </c>
      <c r="AM40" s="2419" t="str">
        <f t="shared" si="40"/>
        <v>OK</v>
      </c>
      <c r="AN40" s="3"/>
      <c r="AO40" s="188" t="str">
        <f t="shared" si="7"/>
        <v>►</v>
      </c>
      <c r="AP40" s="4861"/>
      <c r="AQ40" s="3"/>
      <c r="AR40" s="176">
        <f t="array" ref="AR40">SUMPRODUCT(LEN(AS40:AY40))</f>
        <v>0</v>
      </c>
      <c r="AS40" s="177"/>
      <c r="AT40" s="178"/>
      <c r="AU40" s="178"/>
      <c r="AV40" s="178"/>
      <c r="AW40" s="178"/>
      <c r="AX40" s="178"/>
      <c r="AY40" s="179"/>
      <c r="AZ40" s="3"/>
      <c r="BA40" s="2954" t="str">
        <f t="shared" si="28"/>
        <v>A</v>
      </c>
      <c r="BB40" s="2946" t="str">
        <f t="shared" si="15"/>
        <v>33 mots</v>
      </c>
      <c r="BC40" s="2947">
        <f t="shared" si="37"/>
        <v>179</v>
      </c>
      <c r="BD40" s="2957" t="s">
        <v>4367</v>
      </c>
      <c r="BE40" s="2949" t="str">
        <f t="shared" si="16"/>
        <v xml:space="preserve"> ◄ ligne 40</v>
      </c>
      <c r="BF40" s="2946" t="str">
        <f t="shared" si="29"/>
        <v>6 mots</v>
      </c>
      <c r="BG40" s="2950" t="str">
        <f t="shared" si="30"/>
        <v>37 car. ►</v>
      </c>
      <c r="BH40" s="2951" t="str">
        <f>IF(LEN(TRIM(BM40))&gt;0,MAX(BH29:BH39)+1,"")</f>
        <v/>
      </c>
      <c r="BI40" s="2906" t="str">
        <f>IFERROR(INDEX(BM30:BM299,MATCH(ROW()-ROW(BM30)+1,BH30:BH299,0)),"")</f>
        <v>Saupoudrez de farine et mélangez bien</v>
      </c>
      <c r="BJ40" s="2944"/>
      <c r="BK40" s="2937"/>
      <c r="BL40" s="2963"/>
      <c r="BM40" s="2961" t="str">
        <f>IF(OR(BN39="",BL38=""),"",IF(LEN(BN39)&lt;=BL38,BN39,IFERROR(LEFT(BN39,FIND("♦",SUBSTITUTE(LEFT(BN39,BL38+1)," ","♦",LEN(LEFT(BN39,BL38+1))-LEN(SUBSTITUTE(LEFT(BN39,BL38+1)," ",""))))),LEFT(BN39,IFERROR(FIND(" ",BN39)-1,LEN(BN39))))))</f>
        <v/>
      </c>
      <c r="BN40" s="2961" t="str">
        <f t="shared" si="42"/>
        <v/>
      </c>
      <c r="BO40" s="2962" t="str">
        <f t="shared" si="41"/>
        <v>ligne 40 ►</v>
      </c>
      <c r="BP40" s="2945" t="str">
        <f>IF(BC40="","",IF(OR(BC40=0,BC40&lt;BI17),0,IF(BC40&gt;BI17,(BC40-BI17)&amp;" car. en trop",(BC40-BI17)&amp;" car.")))</f>
        <v>79 car. en trop</v>
      </c>
      <c r="BQ40" s="2953" t="str">
        <f>IF(BC40="","",ROUNDUP(BC40/BI17,0)&amp;" ligne(s)")</f>
        <v>2 ligne(s)</v>
      </c>
      <c r="BR40" s="3"/>
      <c r="BS40" s="2361"/>
      <c r="BT40" s="2391">
        <v>8</v>
      </c>
      <c r="BU40" s="2387" t="s">
        <v>3603</v>
      </c>
      <c r="BV40" s="2387" t="s">
        <v>3851</v>
      </c>
      <c r="BW40" s="2388"/>
      <c r="BX40" s="3"/>
      <c r="BY40" s="10">
        <v>1</v>
      </c>
    </row>
    <row r="41" spans="1:77" ht="21" customHeight="1">
      <c r="A41" s="3">
        <v>10</v>
      </c>
      <c r="B41" s="188" t="str">
        <f t="shared" si="17"/>
        <v>►</v>
      </c>
      <c r="C41" s="2237">
        <f t="array" ref="C41">IFERROR(_xlfn.LET(_xlpm.k,UPPER(TRIM(K41)),_xlpm.r,_xlfn.XLOOKUP(_xlpm.k,UPPER(TRIM($R$64:$AM$64)),$R$67:$AM$67,_xlfn.XLOOKUP(_xlpm.k,UPPER(TRIM($R$65:$AM$65)),$R$67:$AM$67,_xlfn.XLOOKUP(_xlpm.k,UPPER(TRIM($R$66:$AM$66)),$R$67:$AM$67,0.001))),_xlpm.r*J41),0)</f>
        <v>0</v>
      </c>
      <c r="D41" s="2692">
        <f t="array" ref="D41">IFERROR(_xlfn.LET(_xlpm.k,UPPER(TRIM(N41)),_xlpm.r,_xlfn.XLOOKUP(_xlpm.k,UPPER(TRIM($R$64:$AM$64)),$R$67:$AM$67,_xlfn.XLOOKUP(_xlpm.k,UPPER(TRIM($R$65:$AM$65)),$R$67:$AM$67,_xlfn.XLOOKUP(_xlpm.k,UPPER(TRIM($R$66:$AM$66)),$R$67:$AM$67,0.001))),_xlpm.r*M41),0)</f>
        <v>0</v>
      </c>
      <c r="E41" s="190">
        <f t="array" ref="E41">IFERROR(_xlfn.LET(_xlpm.k,UPPER(TRIM(Q41)),_xlpm.r,_xlfn.XLOOKUP(_xlpm.k,UPPER(TRIM($R$64:$AM$64)),$R$67:$AM$67,_xlfn.XLOOKUP(_xlpm.k,UPPER(TRIM($R$65:$AM$65)),$R$67:$AM$67,_xlfn.XLOOKUP(_xlpm.k,UPPER(TRIM($R$66:$AM$66)),$R$67:$AM$67,0.001))),_xlpm.r*P41),0)</f>
        <v>0</v>
      </c>
      <c r="F41" s="192" t="s">
        <v>3678</v>
      </c>
      <c r="G41" s="2480"/>
      <c r="H41" s="2250" t="s">
        <v>13</v>
      </c>
      <c r="I41" s="2709"/>
      <c r="J41" s="2710"/>
      <c r="K41" s="2213"/>
      <c r="L41" s="2711"/>
      <c r="M41" s="2712"/>
      <c r="N41" s="2214"/>
      <c r="O41" s="2713"/>
      <c r="P41" s="2211"/>
      <c r="Q41" s="2214"/>
      <c r="R41" s="2472" t="str">
        <f t="shared" si="18"/>
        <v>10 ►</v>
      </c>
      <c r="S41" s="4806">
        <f t="shared" si="18"/>
        <v>0</v>
      </c>
      <c r="T41" s="4807"/>
      <c r="U41" s="4807"/>
      <c r="V41" s="2362">
        <v>1</v>
      </c>
      <c r="W41" s="193">
        <f t="shared" si="19"/>
        <v>0</v>
      </c>
      <c r="X41" s="194">
        <f t="shared" si="20"/>
        <v>0</v>
      </c>
      <c r="Y41" s="194" t="str">
        <f t="shared" si="21"/>
        <v/>
      </c>
      <c r="Z41" s="195">
        <f t="shared" si="38"/>
        <v>0</v>
      </c>
      <c r="AA41" s="2714">
        <f t="shared" si="22"/>
        <v>0</v>
      </c>
      <c r="AB41" s="2715">
        <f t="shared" si="23"/>
        <v>0</v>
      </c>
      <c r="AC41" s="2716" t="str">
        <f t="shared" si="24"/>
        <v/>
      </c>
      <c r="AD41" s="2717">
        <f t="shared" si="33"/>
        <v>0</v>
      </c>
      <c r="AE41" s="2271">
        <f t="shared" si="34"/>
        <v>0</v>
      </c>
      <c r="AF41" s="2272">
        <f t="shared" si="35"/>
        <v>0</v>
      </c>
      <c r="AG41" s="2273" t="str">
        <f t="shared" si="25"/>
        <v/>
      </c>
      <c r="AH41" s="2447">
        <f t="shared" si="39"/>
        <v>0</v>
      </c>
      <c r="AI41" s="2451">
        <f t="shared" si="26"/>
        <v>0</v>
      </c>
      <c r="AJ41" s="2153">
        <f t="shared" si="27"/>
        <v>0</v>
      </c>
      <c r="AK41" s="2154">
        <f t="shared" si="27"/>
        <v>0</v>
      </c>
      <c r="AL41" s="2155">
        <f t="shared" si="36"/>
        <v>0</v>
      </c>
      <c r="AM41" s="2419" t="str">
        <f t="shared" si="40"/>
        <v>OK</v>
      </c>
      <c r="AN41" s="3"/>
      <c r="AO41" s="188" t="str">
        <f t="shared" si="7"/>
        <v>►</v>
      </c>
      <c r="AP41" s="5">
        <v>1</v>
      </c>
      <c r="AQ41" s="3"/>
      <c r="AR41" s="176">
        <f t="array" ref="AR41">SUMPRODUCT(LEN(AS41:AY41))</f>
        <v>0</v>
      </c>
      <c r="AS41" s="177"/>
      <c r="AT41" s="178"/>
      <c r="AU41" s="178"/>
      <c r="AV41" s="178"/>
      <c r="AW41" s="178"/>
      <c r="AX41" s="178"/>
      <c r="AY41" s="179"/>
      <c r="AZ41" s="3"/>
      <c r="BA41" s="2954" t="str">
        <f t="shared" si="28"/>
        <v>A</v>
      </c>
      <c r="BB41" s="2946" t="str">
        <f t="shared" si="15"/>
        <v>20 mots</v>
      </c>
      <c r="BC41" s="2947">
        <f t="shared" si="37"/>
        <v>121</v>
      </c>
      <c r="BD41" s="2957" t="s">
        <v>4368</v>
      </c>
      <c r="BE41" s="2955" t="str">
        <f t="shared" si="16"/>
        <v xml:space="preserve"> ◄ ligne 41</v>
      </c>
      <c r="BF41" s="2946" t="str">
        <f t="shared" si="29"/>
        <v>17 mots</v>
      </c>
      <c r="BG41" s="2950" t="str">
        <f t="shared" si="30"/>
        <v>97 car. ►</v>
      </c>
      <c r="BH41" s="2951" t="str">
        <f>IF(LEN(TRIM(BM41))&gt;0,MAX(BH29:BH40)+1,"")</f>
        <v/>
      </c>
      <c r="BI41" s="2906" t="str">
        <f>IFERROR(INDEX(BM30:BM299,MATCH(ROW()-ROW(BM30)+1,BH30:BH299,0)),"")</f>
        <v xml:space="preserve">5 Remettez la viande dans la cocotte et versez la marinade filtrée par-dessus Ajoutez de l’eau si </v>
      </c>
      <c r="BJ41" s="2944"/>
      <c r="BK41" s="2937"/>
      <c r="BL41" s="2964"/>
      <c r="BM41" s="2961" t="str">
        <f>IF(OR(BN40="",BL38=""),"",IF(LEN(BN40)&lt;=BL38,BN40,IFERROR(LEFT(BN40,FIND("♦",SUBSTITUTE(LEFT(BN40,BL38+1)," ","♦",LEN(LEFT(BN40,BL38+1))-LEN(SUBSTITUTE(LEFT(BN40,BL38+1)," ",""))))),LEFT(BN40,IFERROR(FIND(" ",BN40)-1,LEN(BN40))))))</f>
        <v/>
      </c>
      <c r="BN41" s="2961" t="str">
        <f t="shared" si="42"/>
        <v/>
      </c>
      <c r="BO41" s="2962" t="str">
        <f t="shared" si="41"/>
        <v>ligne 41 ►</v>
      </c>
      <c r="BP41" s="2945" t="str">
        <f>IF(BC41="","",IF(OR(BC41=0,BC41&lt;BI17),0,IF(BC41&gt;BI17,(BC41-BI17)&amp;" car. en trop",(BC41-BI17)&amp;" car.")))</f>
        <v>21 car. en trop</v>
      </c>
      <c r="BQ41" s="2953" t="str">
        <f>IF(BC41="","",ROUNDUP(BC41/BI17,0)&amp;" ligne(s)")</f>
        <v>2 ligne(s)</v>
      </c>
      <c r="BR41" s="3"/>
      <c r="BS41" s="2361"/>
      <c r="BT41" s="2391">
        <v>3</v>
      </c>
      <c r="BU41" s="2387" t="s">
        <v>3842</v>
      </c>
      <c r="BV41" s="2387"/>
      <c r="BW41" s="2388"/>
      <c r="BX41" s="3"/>
      <c r="BY41" s="10">
        <v>1</v>
      </c>
    </row>
    <row r="42" spans="1:77" ht="21" customHeight="1">
      <c r="A42" s="3">
        <v>11</v>
      </c>
      <c r="B42" s="188" t="str">
        <f t="shared" si="17"/>
        <v>►</v>
      </c>
      <c r="C42" s="2237">
        <f t="array" ref="C42">IFERROR(_xlfn.LET(_xlpm.k,UPPER(TRIM(K42)),_xlpm.r,_xlfn.XLOOKUP(_xlpm.k,UPPER(TRIM($R$64:$AM$64)),$R$67:$AM$67,_xlfn.XLOOKUP(_xlpm.k,UPPER(TRIM($R$65:$AM$65)),$R$67:$AM$67,_xlfn.XLOOKUP(_xlpm.k,UPPER(TRIM($R$66:$AM$66)),$R$67:$AM$67,0.001))),_xlpm.r*J42),0)</f>
        <v>0</v>
      </c>
      <c r="D42" s="2692">
        <f t="array" ref="D42">IFERROR(_xlfn.LET(_xlpm.k,UPPER(TRIM(N42)),_xlpm.r,_xlfn.XLOOKUP(_xlpm.k,UPPER(TRIM($R$64:$AM$64)),$R$67:$AM$67,_xlfn.XLOOKUP(_xlpm.k,UPPER(TRIM($R$65:$AM$65)),$R$67:$AM$67,_xlfn.XLOOKUP(_xlpm.k,UPPER(TRIM($R$66:$AM$66)),$R$67:$AM$67,0.001))),_xlpm.r*M42),0)</f>
        <v>0</v>
      </c>
      <c r="E42" s="190">
        <f t="array" ref="E42">IFERROR(_xlfn.LET(_xlpm.k,UPPER(TRIM(Q42)),_xlpm.r,_xlfn.XLOOKUP(_xlpm.k,UPPER(TRIM($R$64:$AM$64)),$R$67:$AM$67,_xlfn.XLOOKUP(_xlpm.k,UPPER(TRIM($R$65:$AM$65)),$R$67:$AM$67,_xlfn.XLOOKUP(_xlpm.k,UPPER(TRIM($R$66:$AM$66)),$R$67:$AM$67,0.001))),_xlpm.r*P42),0)</f>
        <v>0</v>
      </c>
      <c r="F42" s="192" t="s">
        <v>3679</v>
      </c>
      <c r="G42" s="2480"/>
      <c r="H42" s="2250" t="s">
        <v>13</v>
      </c>
      <c r="I42" s="2709"/>
      <c r="J42" s="2710"/>
      <c r="K42" s="2213"/>
      <c r="L42" s="2711"/>
      <c r="M42" s="2712"/>
      <c r="N42" s="2214"/>
      <c r="O42" s="2713"/>
      <c r="P42" s="2211"/>
      <c r="Q42" s="2214"/>
      <c r="R42" s="2472" t="str">
        <f t="shared" si="18"/>
        <v>11 ►</v>
      </c>
      <c r="S42" s="4806">
        <f t="shared" si="18"/>
        <v>0</v>
      </c>
      <c r="T42" s="4807"/>
      <c r="U42" s="4807"/>
      <c r="V42" s="2362">
        <v>1</v>
      </c>
      <c r="W42" s="193">
        <f t="shared" si="19"/>
        <v>0</v>
      </c>
      <c r="X42" s="194">
        <f t="shared" si="20"/>
        <v>0</v>
      </c>
      <c r="Y42" s="194" t="str">
        <f t="shared" si="21"/>
        <v/>
      </c>
      <c r="Z42" s="195">
        <f t="shared" si="38"/>
        <v>0</v>
      </c>
      <c r="AA42" s="2714">
        <f t="shared" si="22"/>
        <v>0</v>
      </c>
      <c r="AB42" s="2715">
        <f t="shared" si="23"/>
        <v>0</v>
      </c>
      <c r="AC42" s="2716" t="str">
        <f t="shared" si="24"/>
        <v/>
      </c>
      <c r="AD42" s="2717">
        <f t="shared" si="33"/>
        <v>0</v>
      </c>
      <c r="AE42" s="2271">
        <f t="shared" si="34"/>
        <v>0</v>
      </c>
      <c r="AF42" s="2272">
        <f t="shared" si="35"/>
        <v>0</v>
      </c>
      <c r="AG42" s="2273" t="str">
        <f t="shared" si="25"/>
        <v/>
      </c>
      <c r="AH42" s="2447">
        <f t="shared" si="39"/>
        <v>0</v>
      </c>
      <c r="AI42" s="2451">
        <f t="shared" si="26"/>
        <v>0</v>
      </c>
      <c r="AJ42" s="2153">
        <f t="shared" si="27"/>
        <v>0</v>
      </c>
      <c r="AK42" s="2154">
        <f t="shared" si="27"/>
        <v>0</v>
      </c>
      <c r="AL42" s="2155">
        <f t="shared" si="36"/>
        <v>0</v>
      </c>
      <c r="AM42" s="2419" t="str">
        <f t="shared" si="40"/>
        <v>OK</v>
      </c>
      <c r="AN42" s="3"/>
      <c r="AO42" s="188" t="str">
        <f t="shared" si="7"/>
        <v>►</v>
      </c>
      <c r="AP42" s="4934" t="s">
        <v>315</v>
      </c>
      <c r="AQ42" s="3"/>
      <c r="AR42" s="176">
        <f t="array" ref="AR42">SUMPRODUCT(LEN(AS42:AY42))</f>
        <v>0</v>
      </c>
      <c r="AS42" s="177"/>
      <c r="AT42" s="178"/>
      <c r="AU42" s="178"/>
      <c r="AV42" s="178"/>
      <c r="AW42" s="178"/>
      <c r="AX42" s="178"/>
      <c r="AY42" s="179"/>
      <c r="AZ42" s="3"/>
      <c r="BA42" s="2954" t="str">
        <f t="shared" si="28"/>
        <v>A</v>
      </c>
      <c r="BB42" s="2946" t="str">
        <f t="shared" si="15"/>
        <v>16 mots</v>
      </c>
      <c r="BC42" s="2947">
        <f t="shared" si="37"/>
        <v>89</v>
      </c>
      <c r="BD42" s="2957" t="s">
        <v>4369</v>
      </c>
      <c r="BE42" s="2949" t="str">
        <f t="shared" si="16"/>
        <v xml:space="preserve"> ◄ ligne 42</v>
      </c>
      <c r="BF42" s="2946" t="str">
        <f t="shared" si="29"/>
        <v>8 mots</v>
      </c>
      <c r="BG42" s="2950" t="str">
        <f t="shared" si="30"/>
        <v>52 car. ►</v>
      </c>
      <c r="BH42" s="2951" t="str">
        <f>IF(LEN(TRIM(BM42))&gt;0,MAX(BH29:BH41)+1,"")</f>
        <v/>
      </c>
      <c r="BI42" s="2906" t="str">
        <f>IFERROR(INDEX(BM30:BM299,MATCH(ROW()-ROW(BM30)+1,BH30:BH299,0)),"")</f>
        <v>nécessaire pour recouvrir la viande Salez et poivrez</v>
      </c>
      <c r="BJ42" s="2944"/>
      <c r="BK42" s="2937"/>
      <c r="BL42" s="2370" t="str">
        <f>(SUBSTITUTE(SUBSTITUTE(BD32,CHAR(13)&amp;CHAR(10)," "),CHAR(10)," "))</f>
        <v/>
      </c>
      <c r="BM42" s="2907" t="str">
        <f>IF(OR(BL43="",BL44=""),"",IF(LEN(BL43)&lt;=BL44,BL43,IFERROR(LEFT(BL43,FIND("♦",SUBSTITUTE(LEFT(BL43,BL44+1)," ","♦",LEN(LEFT(BL43,BL44+1))-LEN(SUBSTITUTE(LEFT(BL43,BL44+1)," ",""))))),LEFT(BL43,IFERROR(FIND(" ",BL43)-1,LEN(BL43))))))</f>
        <v/>
      </c>
      <c r="BN42" s="2908" t="str">
        <f>IF(BM42="","",TRIM(RIGHT(BL43,LEN(BL43)-LEN(BM42))))</f>
        <v/>
      </c>
      <c r="BO42" s="2952" t="str">
        <f>BE32</f>
        <v xml:space="preserve"> ◄ ligne 32</v>
      </c>
      <c r="BP42" s="2945">
        <f>IF(BC42="","",IF(OR(BC42=0,BC42&lt;BI17),0,IF(BC42&gt;BI17,(BC42-BI17)&amp;" car. en trop",(BC42-BI17)&amp;" car.")))</f>
        <v>0</v>
      </c>
      <c r="BQ42" s="2953" t="str">
        <f>IF(BC42="","",ROUNDUP(BC42/BI17,0)&amp;" ligne(s)")</f>
        <v>1 ligne(s)</v>
      </c>
      <c r="BR42" s="3"/>
      <c r="BS42" s="134"/>
      <c r="BT42" s="2391">
        <v>4</v>
      </c>
      <c r="BU42" s="2387" t="s">
        <v>421</v>
      </c>
      <c r="BV42" s="2387" t="s">
        <v>3850</v>
      </c>
      <c r="BW42" s="314"/>
      <c r="BX42" s="3"/>
      <c r="BY42" s="10">
        <v>1</v>
      </c>
    </row>
    <row r="43" spans="1:77" ht="21" customHeight="1">
      <c r="A43" s="3">
        <v>12</v>
      </c>
      <c r="B43" s="188" t="str">
        <f t="shared" si="17"/>
        <v>►</v>
      </c>
      <c r="C43" s="2237">
        <f t="array" ref="C43">IFERROR(_xlfn.LET(_xlpm.k,UPPER(TRIM(K43)),_xlpm.r,_xlfn.XLOOKUP(_xlpm.k,UPPER(TRIM($R$64:$AM$64)),$R$67:$AM$67,_xlfn.XLOOKUP(_xlpm.k,UPPER(TRIM($R$65:$AM$65)),$R$67:$AM$67,_xlfn.XLOOKUP(_xlpm.k,UPPER(TRIM($R$66:$AM$66)),$R$67:$AM$67,0.001))),_xlpm.r*J43),0)</f>
        <v>0</v>
      </c>
      <c r="D43" s="2692">
        <f t="array" ref="D43">IFERROR(_xlfn.LET(_xlpm.k,UPPER(TRIM(N43)),_xlpm.r,_xlfn.XLOOKUP(_xlpm.k,UPPER(TRIM($R$64:$AM$64)),$R$67:$AM$67,_xlfn.XLOOKUP(_xlpm.k,UPPER(TRIM($R$65:$AM$65)),$R$67:$AM$67,_xlfn.XLOOKUP(_xlpm.k,UPPER(TRIM($R$66:$AM$66)),$R$67:$AM$67,0.001))),_xlpm.r*M43),0)</f>
        <v>0</v>
      </c>
      <c r="E43" s="190">
        <f t="array" ref="E43">IFERROR(_xlfn.LET(_xlpm.k,UPPER(TRIM(Q43)),_xlpm.r,_xlfn.XLOOKUP(_xlpm.k,UPPER(TRIM($R$64:$AM$64)),$R$67:$AM$67,_xlfn.XLOOKUP(_xlpm.k,UPPER(TRIM($R$65:$AM$65)),$R$67:$AM$67,_xlfn.XLOOKUP(_xlpm.k,UPPER(TRIM($R$66:$AM$66)),$R$67:$AM$67,0.001))),_xlpm.r*P43),0)</f>
        <v>0</v>
      </c>
      <c r="F43" s="192" t="s">
        <v>3680</v>
      </c>
      <c r="G43" s="2480"/>
      <c r="H43" s="2250" t="s">
        <v>13</v>
      </c>
      <c r="I43" s="2709"/>
      <c r="J43" s="2710"/>
      <c r="K43" s="2213"/>
      <c r="L43" s="2711"/>
      <c r="M43" s="2712"/>
      <c r="N43" s="2214"/>
      <c r="O43" s="2713"/>
      <c r="P43" s="2211"/>
      <c r="Q43" s="2214"/>
      <c r="R43" s="2472" t="str">
        <f t="shared" si="18"/>
        <v>12 ►</v>
      </c>
      <c r="S43" s="4806">
        <f t="shared" si="18"/>
        <v>0</v>
      </c>
      <c r="T43" s="4807"/>
      <c r="U43" s="4807"/>
      <c r="V43" s="2362">
        <v>1</v>
      </c>
      <c r="W43" s="193">
        <f t="shared" si="19"/>
        <v>0</v>
      </c>
      <c r="X43" s="194">
        <f t="shared" si="20"/>
        <v>0</v>
      </c>
      <c r="Y43" s="194" t="str">
        <f t="shared" si="21"/>
        <v/>
      </c>
      <c r="Z43" s="195">
        <f t="shared" si="38"/>
        <v>0</v>
      </c>
      <c r="AA43" s="2714">
        <f t="shared" si="22"/>
        <v>0</v>
      </c>
      <c r="AB43" s="2715">
        <f t="shared" si="23"/>
        <v>0</v>
      </c>
      <c r="AC43" s="2716" t="str">
        <f t="shared" si="24"/>
        <v/>
      </c>
      <c r="AD43" s="2717">
        <f t="shared" si="33"/>
        <v>0</v>
      </c>
      <c r="AE43" s="2271">
        <f t="shared" si="34"/>
        <v>0</v>
      </c>
      <c r="AF43" s="2272">
        <f t="shared" si="35"/>
        <v>0</v>
      </c>
      <c r="AG43" s="2273" t="str">
        <f t="shared" si="25"/>
        <v/>
      </c>
      <c r="AH43" s="2447">
        <f t="shared" si="39"/>
        <v>0</v>
      </c>
      <c r="AI43" s="2451">
        <f t="shared" si="26"/>
        <v>0</v>
      </c>
      <c r="AJ43" s="2153">
        <f>IFERROR(W43,0)+IFERROR(AA43,0)+IFERROR(AE43,0)</f>
        <v>0</v>
      </c>
      <c r="AK43" s="2154">
        <f>IFERROR(X43,0)+IFERROR(AB43,0)+IFERROR(AF43,0)</f>
        <v>0</v>
      </c>
      <c r="AL43" s="2155">
        <f t="shared" si="36"/>
        <v>0</v>
      </c>
      <c r="AM43" s="2419" t="str">
        <f t="shared" si="40"/>
        <v>OK</v>
      </c>
      <c r="AN43" s="3"/>
      <c r="AO43" s="188" t="str">
        <f t="shared" si="7"/>
        <v>►</v>
      </c>
      <c r="AP43" s="4934"/>
      <c r="AQ43" s="3"/>
      <c r="AR43" s="176">
        <f t="array" ref="AR43">SUMPRODUCT(LEN(AS43:AY43))</f>
        <v>0</v>
      </c>
      <c r="AS43" s="177"/>
      <c r="AT43" s="178"/>
      <c r="AU43" s="178"/>
      <c r="AV43" s="178"/>
      <c r="AW43" s="178"/>
      <c r="AX43" s="178"/>
      <c r="AY43" s="179"/>
      <c r="AZ43" s="3"/>
      <c r="BA43" s="2954" t="str">
        <f t="shared" si="28"/>
        <v>A</v>
      </c>
      <c r="BB43" s="2946" t="str">
        <f t="shared" si="15"/>
        <v>17 mots</v>
      </c>
      <c r="BC43" s="2947">
        <f t="shared" si="37"/>
        <v>91</v>
      </c>
      <c r="BD43" s="2957" t="s">
        <v>4370</v>
      </c>
      <c r="BE43" s="2955" t="str">
        <f t="shared" si="16"/>
        <v xml:space="preserve"> ◄ ligne 43</v>
      </c>
      <c r="BF43" s="2946" t="str">
        <f t="shared" si="29"/>
        <v>19 mots</v>
      </c>
      <c r="BG43" s="2950" t="str">
        <f t="shared" si="30"/>
        <v>99 car. ►</v>
      </c>
      <c r="BH43" s="2951" t="str">
        <f>IF(LEN(TRIM(BM43))&gt;0,MAX(BH29:BH42)+1,"")</f>
        <v/>
      </c>
      <c r="BI43" s="2906" t="str">
        <f>IFERROR(INDEX(BM30:BM299,MATCH(ROW()-ROW(BM30)+1,BH30:BH299,0)),"")</f>
        <v xml:space="preserve">6 Portez à ébullition puis baissez le feu et laissez mijoter à feu doux pendant environ 3 heures en </v>
      </c>
      <c r="BJ43" s="2944"/>
      <c r="BK43" s="2937"/>
      <c r="BL43" s="2907" t="str">
        <f>TRIM(SUBSTITUTE(SUBSTITUTE(SUBSTITUTE(SUBSTITUTE(IF(OR(LEFT(BL42,1)="-",LEFT(BL42,1)="="),MID(BL42,2,9999),BL42),CHAR(160)," "),","," "),";"," "),"."," "))</f>
        <v/>
      </c>
      <c r="BM43" s="2908" t="str">
        <f>IF(OR(BN42="",BL44=""),"",IF(LEN(BN42)&lt;=BL44,BN42,IFERROR(LEFT(BN42,FIND("♦",SUBSTITUTE(LEFT(BN42,BL44+1)," ","♦",LEN(LEFT(BN42,BL44+1))-LEN(SUBSTITUTE(LEFT(BN42,BL44+1)," ",""))))),LEFT(BN42,IFERROR(FIND(" ",BN42)-1,LEN(BN42))))))</f>
        <v/>
      </c>
      <c r="BN43" s="2908" t="str">
        <f>IF(BM43="","",TRIM(RIGHT(BN42,LEN(BN42)-LEN(BM43))))</f>
        <v/>
      </c>
      <c r="BO43" s="2956" t="str">
        <f t="shared" ref="BO43:BO47" si="43">"ligne "&amp;ROW()&amp;" ►"</f>
        <v>ligne 43 ►</v>
      </c>
      <c r="BP43" s="2945">
        <f>IF(BC43="","",IF(OR(BC43=0,BC43&lt;BI17),0,IF(BC43&gt;BI17,(BC43-BI17)&amp;" car. en trop",(BC43-BI17)&amp;" car.")))</f>
        <v>0</v>
      </c>
      <c r="BQ43" s="2953" t="str">
        <f>IF(BC43="","",ROUNDUP(BC43/BI17,0)&amp;" ligne(s)")</f>
        <v>1 ligne(s)</v>
      </c>
      <c r="BR43" s="3"/>
      <c r="BS43" s="2361"/>
      <c r="BT43" s="2392" t="s">
        <v>3843</v>
      </c>
      <c r="BV43" s="2390"/>
      <c r="BW43" s="2388"/>
      <c r="BX43" s="3"/>
      <c r="BY43" s="10">
        <v>1</v>
      </c>
    </row>
    <row r="44" spans="1:77" ht="21" customHeight="1">
      <c r="A44" s="3">
        <v>13</v>
      </c>
      <c r="B44" s="188" t="str">
        <f t="shared" si="17"/>
        <v>►</v>
      </c>
      <c r="C44" s="2237">
        <f t="array" ref="C44">IFERROR(_xlfn.LET(_xlpm.k,UPPER(TRIM(K44)),_xlpm.r,_xlfn.XLOOKUP(_xlpm.k,UPPER(TRIM($R$64:$AM$64)),$R$67:$AM$67,_xlfn.XLOOKUP(_xlpm.k,UPPER(TRIM($R$65:$AM$65)),$R$67:$AM$67,_xlfn.XLOOKUP(_xlpm.k,UPPER(TRIM($R$66:$AM$66)),$R$67:$AM$67,0.001))),_xlpm.r*J44),0)</f>
        <v>0</v>
      </c>
      <c r="D44" s="2692">
        <f t="array" ref="D44">IFERROR(_xlfn.LET(_xlpm.k,UPPER(TRIM(N44)),_xlpm.r,_xlfn.XLOOKUP(_xlpm.k,UPPER(TRIM($R$64:$AM$64)),$R$67:$AM$67,_xlfn.XLOOKUP(_xlpm.k,UPPER(TRIM($R$65:$AM$65)),$R$67:$AM$67,_xlfn.XLOOKUP(_xlpm.k,UPPER(TRIM($R$66:$AM$66)),$R$67:$AM$67,0.001))),_xlpm.r*M44),0)</f>
        <v>0</v>
      </c>
      <c r="E44" s="190">
        <f t="array" ref="E44">IFERROR(_xlfn.LET(_xlpm.k,UPPER(TRIM(Q44)),_xlpm.r,_xlfn.XLOOKUP(_xlpm.k,UPPER(TRIM($R$64:$AM$64)),$R$67:$AM$67,_xlfn.XLOOKUP(_xlpm.k,UPPER(TRIM($R$65:$AM$65)),$R$67:$AM$67,_xlfn.XLOOKUP(_xlpm.k,UPPER(TRIM($R$66:$AM$66)),$R$67:$AM$67,0.001))),_xlpm.r*P44),0)</f>
        <v>0</v>
      </c>
      <c r="F44" s="192" t="s">
        <v>3681</v>
      </c>
      <c r="G44" s="2480"/>
      <c r="H44" s="2250" t="s">
        <v>13</v>
      </c>
      <c r="I44" s="2709"/>
      <c r="J44" s="2710"/>
      <c r="K44" s="2213"/>
      <c r="L44" s="2711"/>
      <c r="M44" s="2712"/>
      <c r="N44" s="2214"/>
      <c r="O44" s="2713"/>
      <c r="P44" s="2211"/>
      <c r="Q44" s="2214"/>
      <c r="R44" s="2472" t="str">
        <f t="shared" si="18"/>
        <v>13 ►</v>
      </c>
      <c r="S44" s="4806">
        <f t="shared" si="18"/>
        <v>0</v>
      </c>
      <c r="T44" s="4807"/>
      <c r="U44" s="4807"/>
      <c r="V44" s="2362">
        <v>1</v>
      </c>
      <c r="W44" s="193">
        <f t="shared" si="19"/>
        <v>0</v>
      </c>
      <c r="X44" s="194">
        <f t="shared" si="20"/>
        <v>0</v>
      </c>
      <c r="Y44" s="194" t="str">
        <f t="shared" si="21"/>
        <v/>
      </c>
      <c r="Z44" s="195">
        <f t="shared" si="38"/>
        <v>0</v>
      </c>
      <c r="AA44" s="2714">
        <f t="shared" si="22"/>
        <v>0</v>
      </c>
      <c r="AB44" s="2715">
        <f t="shared" si="23"/>
        <v>0</v>
      </c>
      <c r="AC44" s="2716" t="str">
        <f t="shared" si="24"/>
        <v/>
      </c>
      <c r="AD44" s="2717">
        <f t="shared" si="33"/>
        <v>0</v>
      </c>
      <c r="AE44" s="2271">
        <f t="shared" si="34"/>
        <v>0</v>
      </c>
      <c r="AF44" s="2272">
        <f t="shared" si="35"/>
        <v>0</v>
      </c>
      <c r="AG44" s="2273" t="str">
        <f t="shared" si="25"/>
        <v/>
      </c>
      <c r="AH44" s="2447">
        <f t="shared" si="39"/>
        <v>0</v>
      </c>
      <c r="AI44" s="2451">
        <f t="shared" si="26"/>
        <v>0</v>
      </c>
      <c r="AJ44" s="2153">
        <f t="shared" ref="AJ44:AK61" si="44">IFERROR(W44,0)+IFERROR(AA44,0)+IFERROR(AE44,0)</f>
        <v>0</v>
      </c>
      <c r="AK44" s="2154">
        <f t="shared" si="44"/>
        <v>0</v>
      </c>
      <c r="AL44" s="2155">
        <f t="shared" si="36"/>
        <v>0</v>
      </c>
      <c r="AM44" s="2419" t="str">
        <f t="shared" si="40"/>
        <v>OK</v>
      </c>
      <c r="AN44" s="3"/>
      <c r="AO44" s="188" t="str">
        <f t="shared" si="7"/>
        <v>►</v>
      </c>
      <c r="AP44" s="4934"/>
      <c r="AQ44" s="3"/>
      <c r="AR44" s="176">
        <f t="array" ref="AR44">SUMPRODUCT(LEN(AS44:AY44))</f>
        <v>0</v>
      </c>
      <c r="AS44" s="177"/>
      <c r="AT44" s="178"/>
      <c r="AU44" s="178"/>
      <c r="AV44" s="178"/>
      <c r="AW44" s="178"/>
      <c r="AX44" s="178"/>
      <c r="AY44" s="179"/>
      <c r="AZ44" s="3"/>
      <c r="BA44" s="2954" t="str">
        <f t="shared" si="28"/>
        <v>A</v>
      </c>
      <c r="BB44" s="2946" t="str">
        <f t="shared" si="15"/>
        <v/>
      </c>
      <c r="BC44" s="2947" t="str">
        <f t="shared" si="37"/>
        <v/>
      </c>
      <c r="BD44" s="2957"/>
      <c r="BE44" s="2949" t="str">
        <f t="shared" si="16"/>
        <v xml:space="preserve"> ◄ ligne 44</v>
      </c>
      <c r="BF44" s="2946" t="str">
        <f t="shared" si="29"/>
        <v>14 mots</v>
      </c>
      <c r="BG44" s="2950" t="str">
        <f t="shared" si="30"/>
        <v>74 car. ►</v>
      </c>
      <c r="BH44" s="2951" t="str">
        <f>IF(LEN(TRIM(BM44))&gt;0,MAX(BH29:BH43)+1,"")</f>
        <v/>
      </c>
      <c r="BI44" s="2906" t="str">
        <f>IFERROR(INDEX(BM30:BM299,MATCH(ROW()-ROW(BM30)+1,BH30:BH299,0)),"")</f>
        <v>remuant de temps en temps La viande doit être tendre et la sauce onctueuse</v>
      </c>
      <c r="BJ44" s="2944"/>
      <c r="BK44" s="2937"/>
      <c r="BL44" s="2909">
        <f>BI17</f>
        <v>100</v>
      </c>
      <c r="BM44" s="2908" t="str">
        <f>IF(OR(BN43="",BL44=""),"",IF(LEN(BN43)&lt;=BL44,BN43,IFERROR(LEFT(BN43,FIND("♦",SUBSTITUTE(LEFT(BN43,BL44+1)," ","♦",LEN(LEFT(BN43,BL44+1))-LEN(SUBSTITUTE(LEFT(BN43,BL44+1)," ",""))))),LEFT(BN43,IFERROR(FIND(" ",BN43)-1,LEN(BN43))))))</f>
        <v/>
      </c>
      <c r="BN44" s="2908" t="str">
        <f t="shared" ref="BN44:BN47" si="45">IF(BM44="","",TRIM(RIGHT(BN43,LEN(BN43)-LEN(BM44))))</f>
        <v/>
      </c>
      <c r="BO44" s="2956" t="str">
        <f t="shared" si="43"/>
        <v>ligne 44 ►</v>
      </c>
      <c r="BP44" s="2945" t="str">
        <f>IF(BC44="","",IF(OR(BC44=0,BC44&lt;BI17),0,IF(BC44&gt;BI17,(BC44-BI17)&amp;" car. en trop",(BC44-BI17)&amp;" car.")))</f>
        <v/>
      </c>
      <c r="BQ44" s="2953" t="str">
        <f>IF(BC44="","",ROUNDUP(BC44/BI17,0)&amp;" ligne(s)")</f>
        <v/>
      </c>
      <c r="BR44" s="3"/>
      <c r="BS44" s="4923" t="s">
        <v>3845</v>
      </c>
      <c r="BT44" s="4924"/>
      <c r="BU44" s="4924"/>
      <c r="BV44" s="4924"/>
      <c r="BW44" s="4925"/>
      <c r="BX44" s="3"/>
      <c r="BY44" s="10">
        <v>1</v>
      </c>
    </row>
    <row r="45" spans="1:77" ht="21" customHeight="1">
      <c r="A45" s="3">
        <v>14</v>
      </c>
      <c r="B45" s="188" t="str">
        <f t="shared" si="17"/>
        <v>►</v>
      </c>
      <c r="C45" s="2237">
        <f t="array" ref="C45">IFERROR(_xlfn.LET(_xlpm.k,UPPER(TRIM(K45)),_xlpm.r,_xlfn.XLOOKUP(_xlpm.k,UPPER(TRIM($R$64:$AM$64)),$R$67:$AM$67,_xlfn.XLOOKUP(_xlpm.k,UPPER(TRIM($R$65:$AM$65)),$R$67:$AM$67,_xlfn.XLOOKUP(_xlpm.k,UPPER(TRIM($R$66:$AM$66)),$R$67:$AM$67,0.001))),_xlpm.r*J45),0)</f>
        <v>0</v>
      </c>
      <c r="D45" s="2692">
        <f t="array" ref="D45">IFERROR(_xlfn.LET(_xlpm.k,UPPER(TRIM(N45)),_xlpm.r,_xlfn.XLOOKUP(_xlpm.k,UPPER(TRIM($R$64:$AM$64)),$R$67:$AM$67,_xlfn.XLOOKUP(_xlpm.k,UPPER(TRIM($R$65:$AM$65)),$R$67:$AM$67,_xlfn.XLOOKUP(_xlpm.k,UPPER(TRIM($R$66:$AM$66)),$R$67:$AM$67,0.001))),_xlpm.r*M45),0)</f>
        <v>0</v>
      </c>
      <c r="E45" s="190">
        <f t="array" ref="E45">IFERROR(_xlfn.LET(_xlpm.k,UPPER(TRIM(Q45)),_xlpm.r,_xlfn.XLOOKUP(_xlpm.k,UPPER(TRIM($R$64:$AM$64)),$R$67:$AM$67,_xlfn.XLOOKUP(_xlpm.k,UPPER(TRIM($R$65:$AM$65)),$R$67:$AM$67,_xlfn.XLOOKUP(_xlpm.k,UPPER(TRIM($R$66:$AM$66)),$R$67:$AM$67,0.001))),_xlpm.r*P45),0)</f>
        <v>0</v>
      </c>
      <c r="F45" s="192" t="s">
        <v>3682</v>
      </c>
      <c r="G45" s="2480"/>
      <c r="H45" s="2250" t="s">
        <v>13</v>
      </c>
      <c r="I45" s="2709"/>
      <c r="J45" s="2710"/>
      <c r="K45" s="2213"/>
      <c r="L45" s="2711"/>
      <c r="M45" s="2712"/>
      <c r="N45" s="2214"/>
      <c r="O45" s="2713"/>
      <c r="P45" s="2211"/>
      <c r="Q45" s="2214"/>
      <c r="R45" s="2472" t="str">
        <f t="shared" si="18"/>
        <v>14 ►</v>
      </c>
      <c r="S45" s="4806">
        <f t="shared" si="18"/>
        <v>0</v>
      </c>
      <c r="T45" s="4807"/>
      <c r="U45" s="4807"/>
      <c r="V45" s="2362">
        <v>1</v>
      </c>
      <c r="W45" s="193">
        <f t="shared" si="19"/>
        <v>0</v>
      </c>
      <c r="X45" s="194">
        <f t="shared" si="20"/>
        <v>0</v>
      </c>
      <c r="Y45" s="194" t="str">
        <f t="shared" si="21"/>
        <v/>
      </c>
      <c r="Z45" s="195">
        <f t="shared" si="38"/>
        <v>0</v>
      </c>
      <c r="AA45" s="2714">
        <f t="shared" si="22"/>
        <v>0</v>
      </c>
      <c r="AB45" s="2715">
        <f t="shared" si="23"/>
        <v>0</v>
      </c>
      <c r="AC45" s="2716" t="str">
        <f t="shared" si="24"/>
        <v/>
      </c>
      <c r="AD45" s="2717">
        <f t="shared" si="33"/>
        <v>0</v>
      </c>
      <c r="AE45" s="2271">
        <f t="shared" si="34"/>
        <v>0</v>
      </c>
      <c r="AF45" s="2272">
        <f t="shared" si="35"/>
        <v>0</v>
      </c>
      <c r="AG45" s="2273" t="str">
        <f t="shared" si="25"/>
        <v/>
      </c>
      <c r="AH45" s="2447">
        <f t="shared" si="39"/>
        <v>0</v>
      </c>
      <c r="AI45" s="2451">
        <f t="shared" si="26"/>
        <v>0</v>
      </c>
      <c r="AJ45" s="2153">
        <f t="shared" si="44"/>
        <v>0</v>
      </c>
      <c r="AK45" s="2154">
        <f t="shared" si="44"/>
        <v>0</v>
      </c>
      <c r="AL45" s="2155">
        <f t="shared" si="36"/>
        <v>0</v>
      </c>
      <c r="AM45" s="2419" t="str">
        <f t="shared" si="40"/>
        <v>OK</v>
      </c>
      <c r="AN45" s="3"/>
      <c r="AO45" s="188" t="str">
        <f t="shared" si="7"/>
        <v>►</v>
      </c>
      <c r="AP45" s="4934"/>
      <c r="AQ45" s="3"/>
      <c r="AR45" s="176">
        <f t="array" ref="AR45">SUMPRODUCT(LEN(AS45:AY45))</f>
        <v>0</v>
      </c>
      <c r="AS45" s="177"/>
      <c r="AT45" s="178"/>
      <c r="AU45" s="178"/>
      <c r="AV45" s="178"/>
      <c r="AW45" s="178"/>
      <c r="AX45" s="178"/>
      <c r="AY45" s="179"/>
      <c r="AZ45" s="3"/>
      <c r="BA45" s="2954" t="str">
        <f t="shared" si="28"/>
        <v>A</v>
      </c>
      <c r="BB45" s="2946" t="str">
        <f t="shared" si="15"/>
        <v/>
      </c>
      <c r="BC45" s="2947" t="str">
        <f t="shared" si="37"/>
        <v/>
      </c>
      <c r="BD45" s="2957"/>
      <c r="BE45" s="2955" t="str">
        <f t="shared" si="16"/>
        <v xml:space="preserve"> ◄ ligne 45</v>
      </c>
      <c r="BF45" s="2946" t="str">
        <f t="shared" si="29"/>
        <v>17 mots</v>
      </c>
      <c r="BG45" s="2950" t="str">
        <f t="shared" si="30"/>
        <v>100 car. ►</v>
      </c>
      <c r="BH45" s="2951" t="str">
        <f>IF(LEN(TRIM(BM45))&gt;0,MAX(BH29:BH44)+1,"")</f>
        <v/>
      </c>
      <c r="BI45" s="2906" t="str">
        <f>IFERROR(INDEX(BM30:BM299,MATCH(ROW()-ROW(BM30)+1,BH30:BH299,0)),"")</f>
        <v xml:space="preserve">7 Pendant ce temps faites revenir les champignons dans une poêle avec un peu d’huile d’olive pendant </v>
      </c>
      <c r="BJ45" s="2944"/>
      <c r="BK45" s="2937"/>
      <c r="BL45" s="2907"/>
      <c r="BM45" s="2908" t="str">
        <f>IF(OR(BN44="",BL44=""),"",IF(LEN(BN44)&lt;=BL44,BN44,IFERROR(LEFT(BN44,FIND("♦",SUBSTITUTE(LEFT(BN44,BL44+1)," ","♦",LEN(LEFT(BN44,BL44+1))-LEN(SUBSTITUTE(LEFT(BN44,BL44+1)," ",""))))),LEFT(BN44,IFERROR(FIND(" ",BN44)-1,LEN(BN44))))))</f>
        <v/>
      </c>
      <c r="BN45" s="2908" t="str">
        <f t="shared" si="45"/>
        <v/>
      </c>
      <c r="BO45" s="2956" t="str">
        <f t="shared" si="43"/>
        <v>ligne 45 ►</v>
      </c>
      <c r="BP45" s="2945" t="str">
        <f>IF(BC45="","",IF(OR(BC45=0,BC45&lt;BI17),0,IF(BC45&gt;BI17,(BC45-BI17)&amp;" car. en trop",(BC45-BI17)&amp;" car.")))</f>
        <v/>
      </c>
      <c r="BQ45" s="2953" t="str">
        <f>IF(BC45="","",ROUNDUP(BC45/BI17,0)&amp;" ligne(s)")</f>
        <v/>
      </c>
      <c r="BR45" s="3"/>
      <c r="BS45" s="4923"/>
      <c r="BT45" s="4924"/>
      <c r="BU45" s="4924"/>
      <c r="BV45" s="4924"/>
      <c r="BW45" s="4925"/>
      <c r="BX45" s="3"/>
      <c r="BY45" s="10">
        <v>1</v>
      </c>
    </row>
    <row r="46" spans="1:77" ht="21" customHeight="1">
      <c r="A46" s="3">
        <v>15</v>
      </c>
      <c r="B46" s="188" t="str">
        <f t="shared" si="17"/>
        <v>►</v>
      </c>
      <c r="C46" s="2237">
        <f t="array" ref="C46">IFERROR(_xlfn.LET(_xlpm.k,UPPER(TRIM(K46)),_xlpm.r,_xlfn.XLOOKUP(_xlpm.k,UPPER(TRIM($R$64:$AM$64)),$R$67:$AM$67,_xlfn.XLOOKUP(_xlpm.k,UPPER(TRIM($R$65:$AM$65)),$R$67:$AM$67,_xlfn.XLOOKUP(_xlpm.k,UPPER(TRIM($R$66:$AM$66)),$R$67:$AM$67,0.001))),_xlpm.r*J46),0)</f>
        <v>0</v>
      </c>
      <c r="D46" s="2692">
        <f t="array" ref="D46">IFERROR(_xlfn.LET(_xlpm.k,UPPER(TRIM(N46)),_xlpm.r,_xlfn.XLOOKUP(_xlpm.k,UPPER(TRIM($R$64:$AM$64)),$R$67:$AM$67,_xlfn.XLOOKUP(_xlpm.k,UPPER(TRIM($R$65:$AM$65)),$R$67:$AM$67,_xlfn.XLOOKUP(_xlpm.k,UPPER(TRIM($R$66:$AM$66)),$R$67:$AM$67,0.001))),_xlpm.r*M46),0)</f>
        <v>0</v>
      </c>
      <c r="E46" s="190">
        <f t="array" ref="E46">IFERROR(_xlfn.LET(_xlpm.k,UPPER(TRIM(Q46)),_xlpm.r,_xlfn.XLOOKUP(_xlpm.k,UPPER(TRIM($R$64:$AM$64)),$R$67:$AM$67,_xlfn.XLOOKUP(_xlpm.k,UPPER(TRIM($R$65:$AM$65)),$R$67:$AM$67,_xlfn.XLOOKUP(_xlpm.k,UPPER(TRIM($R$66:$AM$66)),$R$67:$AM$67,0.001))),_xlpm.r*P46),0)</f>
        <v>0</v>
      </c>
      <c r="F46" s="192" t="s">
        <v>3683</v>
      </c>
      <c r="G46" s="2480"/>
      <c r="H46" s="2250" t="s">
        <v>13</v>
      </c>
      <c r="I46" s="2709"/>
      <c r="J46" s="2710"/>
      <c r="K46" s="2213"/>
      <c r="L46" s="2711"/>
      <c r="M46" s="2712"/>
      <c r="N46" s="2214"/>
      <c r="O46" s="2713"/>
      <c r="P46" s="2211"/>
      <c r="Q46" s="2214"/>
      <c r="R46" s="2472" t="str">
        <f t="shared" si="18"/>
        <v>15 ►</v>
      </c>
      <c r="S46" s="4806">
        <f t="shared" si="18"/>
        <v>0</v>
      </c>
      <c r="T46" s="4807"/>
      <c r="U46" s="4807"/>
      <c r="V46" s="2362">
        <v>1</v>
      </c>
      <c r="W46" s="193">
        <f t="shared" si="19"/>
        <v>0</v>
      </c>
      <c r="X46" s="194">
        <f t="shared" si="20"/>
        <v>0</v>
      </c>
      <c r="Y46" s="194" t="str">
        <f t="shared" si="21"/>
        <v/>
      </c>
      <c r="Z46" s="195">
        <f t="shared" si="38"/>
        <v>0</v>
      </c>
      <c r="AA46" s="2714">
        <f t="shared" si="22"/>
        <v>0</v>
      </c>
      <c r="AB46" s="2715">
        <f t="shared" si="23"/>
        <v>0</v>
      </c>
      <c r="AC46" s="2716" t="str">
        <f t="shared" si="24"/>
        <v/>
      </c>
      <c r="AD46" s="2717">
        <f t="shared" si="33"/>
        <v>0</v>
      </c>
      <c r="AE46" s="2271">
        <f t="shared" si="34"/>
        <v>0</v>
      </c>
      <c r="AF46" s="2272">
        <f t="shared" si="35"/>
        <v>0</v>
      </c>
      <c r="AG46" s="2273" t="str">
        <f t="shared" si="25"/>
        <v/>
      </c>
      <c r="AH46" s="2447">
        <f t="shared" si="39"/>
        <v>0</v>
      </c>
      <c r="AI46" s="2451">
        <f t="shared" si="26"/>
        <v>0</v>
      </c>
      <c r="AJ46" s="2153">
        <f t="shared" si="44"/>
        <v>0</v>
      </c>
      <c r="AK46" s="2154">
        <f t="shared" si="44"/>
        <v>0</v>
      </c>
      <c r="AL46" s="2155">
        <f t="shared" si="36"/>
        <v>0</v>
      </c>
      <c r="AM46" s="2419" t="str">
        <f t="shared" si="40"/>
        <v>OK</v>
      </c>
      <c r="AN46" s="3"/>
      <c r="AO46" s="188" t="str">
        <f t="shared" si="7"/>
        <v>►</v>
      </c>
      <c r="AP46" s="4934"/>
      <c r="AQ46" s="3"/>
      <c r="AR46" s="176">
        <f t="array" ref="AR46">SUMPRODUCT(LEN(AS46:AY46))</f>
        <v>0</v>
      </c>
      <c r="AS46" s="177"/>
      <c r="AT46" s="178"/>
      <c r="AU46" s="178"/>
      <c r="AV46" s="178"/>
      <c r="AW46" s="178"/>
      <c r="AX46" s="178"/>
      <c r="AY46" s="179"/>
      <c r="AZ46" s="2656"/>
      <c r="BA46" s="2954" t="str">
        <f t="shared" si="28"/>
        <v>A</v>
      </c>
      <c r="BB46" s="2946" t="str">
        <f t="shared" si="15"/>
        <v/>
      </c>
      <c r="BC46" s="2947" t="str">
        <f t="shared" si="37"/>
        <v/>
      </c>
      <c r="BD46" s="2957"/>
      <c r="BE46" s="2949" t="str">
        <f t="shared" si="16"/>
        <v xml:space="preserve"> ◄ ligne 46</v>
      </c>
      <c r="BF46" s="2946" t="str">
        <f t="shared" si="29"/>
        <v>3 mots</v>
      </c>
      <c r="BG46" s="2950" t="str">
        <f t="shared" si="30"/>
        <v>17 car. ►</v>
      </c>
      <c r="BH46" s="2951" t="str">
        <f>IF(LEN(TRIM(BM46))&gt;0,MAX(BH29:BH45)+1,"")</f>
        <v/>
      </c>
      <c r="BI46" s="2906" t="str">
        <f>IFERROR(INDEX(BM30:BM299,MATCH(ROW()-ROW(BM30)+1,BH30:BH299,0)),"")</f>
        <v>environ 5 minutes</v>
      </c>
      <c r="BJ46" s="2944"/>
      <c r="BK46" s="2937"/>
      <c r="BL46" s="2958"/>
      <c r="BM46" s="2908" t="str">
        <f>IF(OR(BN45="",BL44=""),"",IF(LEN(BN45)&lt;=BL44,BN45,IFERROR(LEFT(BN45,FIND("♦",SUBSTITUTE(LEFT(BN45,BL44+1)," ","♦",LEN(LEFT(BN45,BL44+1))-LEN(SUBSTITUTE(LEFT(BN45,BL44+1)," ",""))))),LEFT(BN45,IFERROR(FIND(" ",BN45)-1,LEN(BN45))))))</f>
        <v/>
      </c>
      <c r="BN46" s="2908" t="str">
        <f t="shared" si="45"/>
        <v/>
      </c>
      <c r="BO46" s="2956" t="str">
        <f t="shared" si="43"/>
        <v>ligne 46 ►</v>
      </c>
      <c r="BP46" s="2945" t="str">
        <f>IF(BC46="","",IF(OR(BC46=0,BC46&lt;BI17),0,IF(BC46&gt;BI17,(BC46-BI17)&amp;" car. en trop",(BC46-BI17)&amp;" car.")))</f>
        <v/>
      </c>
      <c r="BQ46" s="2953" t="str">
        <f>IF(BC46="","",ROUNDUP(BC46/BI17,0)&amp;" ligne(s)")</f>
        <v/>
      </c>
      <c r="BR46" s="2656"/>
      <c r="BS46" s="2657" t="str">
        <f>HYPERLINK("#"&amp;ADDRESS(ROW(V23),COLUMN(V23),4)," "&amp;V23)</f>
        <v xml:space="preserve"> ⓬ W23   Quelles quantités ► </v>
      </c>
      <c r="BT46" s="2413" t="s">
        <v>3917</v>
      </c>
      <c r="BU46" s="25"/>
      <c r="BV46" s="2390"/>
      <c r="BW46" s="2388"/>
      <c r="BX46" s="3"/>
      <c r="BY46" s="10">
        <v>1</v>
      </c>
    </row>
    <row r="47" spans="1:77" ht="21" customHeight="1">
      <c r="A47" s="3">
        <v>16</v>
      </c>
      <c r="B47" s="188" t="str">
        <f t="shared" si="17"/>
        <v>►</v>
      </c>
      <c r="C47" s="2237">
        <f t="array" ref="C47">IFERROR(_xlfn.LET(_xlpm.k,UPPER(TRIM(K47)),_xlpm.r,_xlfn.XLOOKUP(_xlpm.k,UPPER(TRIM($R$64:$AM$64)),$R$67:$AM$67,_xlfn.XLOOKUP(_xlpm.k,UPPER(TRIM($R$65:$AM$65)),$R$67:$AM$67,_xlfn.XLOOKUP(_xlpm.k,UPPER(TRIM($R$66:$AM$66)),$R$67:$AM$67,0.001))),_xlpm.r*J47),0)</f>
        <v>0</v>
      </c>
      <c r="D47" s="2692">
        <f t="array" ref="D47">IFERROR(_xlfn.LET(_xlpm.k,UPPER(TRIM(N47)),_xlpm.r,_xlfn.XLOOKUP(_xlpm.k,UPPER(TRIM($R$64:$AM$64)),$R$67:$AM$67,_xlfn.XLOOKUP(_xlpm.k,UPPER(TRIM($R$65:$AM$65)),$R$67:$AM$67,_xlfn.XLOOKUP(_xlpm.k,UPPER(TRIM($R$66:$AM$66)),$R$67:$AM$67,0.001))),_xlpm.r*M47),0)</f>
        <v>0</v>
      </c>
      <c r="E47" s="190">
        <f t="array" ref="E47">IFERROR(_xlfn.LET(_xlpm.k,UPPER(TRIM(Q47)),_xlpm.r,_xlfn.XLOOKUP(_xlpm.k,UPPER(TRIM($R$64:$AM$64)),$R$67:$AM$67,_xlfn.XLOOKUP(_xlpm.k,UPPER(TRIM($R$65:$AM$65)),$R$67:$AM$67,_xlfn.XLOOKUP(_xlpm.k,UPPER(TRIM($R$66:$AM$66)),$R$67:$AM$67,0.001))),_xlpm.r*P47),0)</f>
        <v>0</v>
      </c>
      <c r="F47" s="192" t="s">
        <v>3684</v>
      </c>
      <c r="G47" s="2480"/>
      <c r="H47" s="2250" t="s">
        <v>13</v>
      </c>
      <c r="I47" s="2709"/>
      <c r="J47" s="2710"/>
      <c r="K47" s="2213"/>
      <c r="L47" s="2711"/>
      <c r="M47" s="2712"/>
      <c r="N47" s="2214"/>
      <c r="O47" s="2713"/>
      <c r="P47" s="2211"/>
      <c r="Q47" s="2214"/>
      <c r="R47" s="2472" t="str">
        <f t="shared" si="18"/>
        <v>16 ►</v>
      </c>
      <c r="S47" s="4806">
        <f t="shared" si="18"/>
        <v>0</v>
      </c>
      <c r="T47" s="4807"/>
      <c r="U47" s="4807"/>
      <c r="V47" s="2362">
        <v>1</v>
      </c>
      <c r="W47" s="193">
        <f t="shared" si="19"/>
        <v>0</v>
      </c>
      <c r="X47" s="194">
        <f t="shared" si="20"/>
        <v>0</v>
      </c>
      <c r="Y47" s="194" t="str">
        <f t="shared" si="21"/>
        <v/>
      </c>
      <c r="Z47" s="195">
        <f t="shared" si="38"/>
        <v>0</v>
      </c>
      <c r="AA47" s="2714">
        <f t="shared" si="22"/>
        <v>0</v>
      </c>
      <c r="AB47" s="2715">
        <f t="shared" si="23"/>
        <v>0</v>
      </c>
      <c r="AC47" s="2716" t="str">
        <f t="shared" si="24"/>
        <v/>
      </c>
      <c r="AD47" s="2717">
        <f t="shared" si="33"/>
        <v>0</v>
      </c>
      <c r="AE47" s="2271">
        <f t="shared" si="34"/>
        <v>0</v>
      </c>
      <c r="AF47" s="2272">
        <f t="shared" si="35"/>
        <v>0</v>
      </c>
      <c r="AG47" s="2273" t="str">
        <f t="shared" si="25"/>
        <v/>
      </c>
      <c r="AH47" s="2447">
        <f t="shared" si="39"/>
        <v>0</v>
      </c>
      <c r="AI47" s="2451">
        <f t="shared" si="26"/>
        <v>0</v>
      </c>
      <c r="AJ47" s="2153">
        <f t="shared" si="44"/>
        <v>0</v>
      </c>
      <c r="AK47" s="2154">
        <f t="shared" si="44"/>
        <v>0</v>
      </c>
      <c r="AL47" s="2155">
        <f t="shared" si="36"/>
        <v>0</v>
      </c>
      <c r="AM47" s="2419" t="str">
        <f t="shared" si="40"/>
        <v>OK</v>
      </c>
      <c r="AN47" s="3"/>
      <c r="AO47" s="188" t="str">
        <f t="shared" si="7"/>
        <v>►</v>
      </c>
      <c r="AP47" s="2418"/>
      <c r="AQ47" s="3"/>
      <c r="AR47" s="176">
        <f t="array" ref="AR47">SUMPRODUCT(LEN(AS47:AY47))</f>
        <v>0</v>
      </c>
      <c r="AS47" s="177"/>
      <c r="AT47" s="178"/>
      <c r="AU47" s="178"/>
      <c r="AV47" s="178"/>
      <c r="AW47" s="178"/>
      <c r="AX47" s="178"/>
      <c r="AY47" s="179"/>
      <c r="AZ47" s="3"/>
      <c r="BA47" s="2954" t="str">
        <f t="shared" si="28"/>
        <v>A</v>
      </c>
      <c r="BB47" s="2946" t="str">
        <f t="shared" si="15"/>
        <v/>
      </c>
      <c r="BC47" s="2947" t="str">
        <f t="shared" si="37"/>
        <v/>
      </c>
      <c r="BD47" s="2957"/>
      <c r="BE47" s="2955" t="str">
        <f t="shared" si="16"/>
        <v xml:space="preserve"> ◄ ligne 47</v>
      </c>
      <c r="BF47" s="2946" t="str">
        <f t="shared" si="29"/>
        <v>16 mots</v>
      </c>
      <c r="BG47" s="2950" t="str">
        <f t="shared" si="30"/>
        <v>87 car. ►</v>
      </c>
      <c r="BH47" s="2951" t="str">
        <f>IF(LEN(TRIM(BM47))&gt;0,MAX(BH29:BH46)+1,"")</f>
        <v/>
      </c>
      <c r="BI47" s="2906" t="str">
        <f>IFERROR(INDEX(BM30:BM299,MATCH(ROW()-ROW(BM30)+1,BH30:BH299,0)),"")</f>
        <v>8 Ajoutez les champignons dans la cocotte environ 30 minutes avant la fin de la cuisson</v>
      </c>
      <c r="BJ47" s="2944"/>
      <c r="BK47" s="2937"/>
      <c r="BL47" s="2959"/>
      <c r="BM47" s="2908" t="str">
        <f>IF(OR(BN46="",BL44=""),"",IF(LEN(BN46)&lt;=BL44,BN46,IFERROR(LEFT(BN46,FIND("♦",SUBSTITUTE(LEFT(BN46,BL44+1)," ","♦",LEN(LEFT(BN46,BL44+1))-LEN(SUBSTITUTE(LEFT(BN46,BL44+1)," ",""))))),LEFT(BN46,IFERROR(FIND(" ",BN46)-1,LEN(BN46))))))</f>
        <v/>
      </c>
      <c r="BN47" s="2908" t="str">
        <f t="shared" si="45"/>
        <v/>
      </c>
      <c r="BO47" s="2956" t="str">
        <f t="shared" si="43"/>
        <v>ligne 47 ►</v>
      </c>
      <c r="BP47" s="2945" t="str">
        <f>IF(BC47="","",IF(OR(BC47=0,BC47&lt;BI17),0,IF(BC47&gt;BI17,(BC47-BI17)&amp;" car. en trop",(BC47-BI17)&amp;" car.")))</f>
        <v/>
      </c>
      <c r="BQ47" s="2953" t="str">
        <f>IF(BC47="","",ROUNDUP(BC47/BI17,0)&amp;" ligne(s)")</f>
        <v/>
      </c>
      <c r="BR47" s="3"/>
      <c r="BS47" s="134"/>
      <c r="BT47" s="2413" t="s">
        <v>3852</v>
      </c>
      <c r="BU47" s="2393"/>
      <c r="BV47" s="25"/>
      <c r="BW47" s="162"/>
      <c r="BX47" s="3"/>
      <c r="BY47" s="10">
        <v>1</v>
      </c>
    </row>
    <row r="48" spans="1:77" ht="21" customHeight="1">
      <c r="A48" s="3">
        <v>17</v>
      </c>
      <c r="B48" s="188" t="str">
        <f t="shared" si="17"/>
        <v>►</v>
      </c>
      <c r="C48" s="2237">
        <f t="array" ref="C48">IFERROR(_xlfn.LET(_xlpm.k,UPPER(TRIM(K48)),_xlpm.r,_xlfn.XLOOKUP(_xlpm.k,UPPER(TRIM($R$64:$AM$64)),$R$67:$AM$67,_xlfn.XLOOKUP(_xlpm.k,UPPER(TRIM($R$65:$AM$65)),$R$67:$AM$67,_xlfn.XLOOKUP(_xlpm.k,UPPER(TRIM($R$66:$AM$66)),$R$67:$AM$67,0.001))),_xlpm.r*J48),0)</f>
        <v>0</v>
      </c>
      <c r="D48" s="2692">
        <f t="array" ref="D48">IFERROR(_xlfn.LET(_xlpm.k,UPPER(TRIM(N48)),_xlpm.r,_xlfn.XLOOKUP(_xlpm.k,UPPER(TRIM($R$64:$AM$64)),$R$67:$AM$67,_xlfn.XLOOKUP(_xlpm.k,UPPER(TRIM($R$65:$AM$65)),$R$67:$AM$67,_xlfn.XLOOKUP(_xlpm.k,UPPER(TRIM($R$66:$AM$66)),$R$67:$AM$67,0.001))),_xlpm.r*M48),0)</f>
        <v>0</v>
      </c>
      <c r="E48" s="190">
        <f t="array" ref="E48">IFERROR(_xlfn.LET(_xlpm.k,UPPER(TRIM(Q48)),_xlpm.r,_xlfn.XLOOKUP(_xlpm.k,UPPER(TRIM($R$64:$AM$64)),$R$67:$AM$67,_xlfn.XLOOKUP(_xlpm.k,UPPER(TRIM($R$65:$AM$65)),$R$67:$AM$67,_xlfn.XLOOKUP(_xlpm.k,UPPER(TRIM($R$66:$AM$66)),$R$67:$AM$67,0.001))),_xlpm.r*P48),0)</f>
        <v>0</v>
      </c>
      <c r="F48" s="192" t="s">
        <v>3685</v>
      </c>
      <c r="G48" s="2480"/>
      <c r="H48" s="2250" t="s">
        <v>13</v>
      </c>
      <c r="I48" s="2709"/>
      <c r="J48" s="2710"/>
      <c r="K48" s="2213"/>
      <c r="L48" s="2711"/>
      <c r="M48" s="2712"/>
      <c r="N48" s="2214"/>
      <c r="O48" s="2713"/>
      <c r="P48" s="2211"/>
      <c r="Q48" s="2214"/>
      <c r="R48" s="2472" t="str">
        <f t="shared" si="18"/>
        <v>17 ►</v>
      </c>
      <c r="S48" s="4806">
        <f t="shared" si="18"/>
        <v>0</v>
      </c>
      <c r="T48" s="4807"/>
      <c r="U48" s="4807"/>
      <c r="V48" s="2362">
        <v>1</v>
      </c>
      <c r="W48" s="193">
        <f t="shared" si="19"/>
        <v>0</v>
      </c>
      <c r="X48" s="194">
        <f t="shared" si="20"/>
        <v>0</v>
      </c>
      <c r="Y48" s="194" t="str">
        <f t="shared" si="21"/>
        <v/>
      </c>
      <c r="Z48" s="195">
        <f t="shared" si="38"/>
        <v>0</v>
      </c>
      <c r="AA48" s="2714">
        <f t="shared" si="22"/>
        <v>0</v>
      </c>
      <c r="AB48" s="2715">
        <f t="shared" si="23"/>
        <v>0</v>
      </c>
      <c r="AC48" s="2716" t="str">
        <f t="shared" si="24"/>
        <v/>
      </c>
      <c r="AD48" s="2717">
        <f t="shared" si="33"/>
        <v>0</v>
      </c>
      <c r="AE48" s="2271">
        <f t="shared" si="34"/>
        <v>0</v>
      </c>
      <c r="AF48" s="2272">
        <f t="shared" si="35"/>
        <v>0</v>
      </c>
      <c r="AG48" s="2273" t="str">
        <f t="shared" si="25"/>
        <v/>
      </c>
      <c r="AH48" s="2447">
        <f t="shared" si="39"/>
        <v>0</v>
      </c>
      <c r="AI48" s="2451">
        <f t="shared" si="26"/>
        <v>0</v>
      </c>
      <c r="AJ48" s="2153">
        <f t="shared" si="44"/>
        <v>0</v>
      </c>
      <c r="AK48" s="2154">
        <f t="shared" si="44"/>
        <v>0</v>
      </c>
      <c r="AL48" s="2155">
        <f t="shared" si="36"/>
        <v>0</v>
      </c>
      <c r="AM48" s="2419" t="str">
        <f t="shared" si="40"/>
        <v>OK</v>
      </c>
      <c r="AN48" s="3"/>
      <c r="AO48" s="188" t="str">
        <f t="shared" si="7"/>
        <v>►</v>
      </c>
      <c r="AP48" s="2418"/>
      <c r="AQ48" s="3"/>
      <c r="AR48" s="176">
        <f t="array" ref="AR48">SUMPRODUCT(LEN(AS48:AY48))</f>
        <v>0</v>
      </c>
      <c r="AS48" s="177"/>
      <c r="AT48" s="178"/>
      <c r="AU48" s="178"/>
      <c r="AV48" s="178"/>
      <c r="AW48" s="178"/>
      <c r="AX48" s="178"/>
      <c r="AY48" s="179"/>
      <c r="AZ48" s="3"/>
      <c r="BA48" s="2954" t="str">
        <f t="shared" si="28"/>
        <v>A</v>
      </c>
      <c r="BB48" s="2946" t="str">
        <f t="shared" si="15"/>
        <v/>
      </c>
      <c r="BC48" s="2947" t="str">
        <f t="shared" si="37"/>
        <v/>
      </c>
      <c r="BD48" s="2957"/>
      <c r="BE48" s="2949" t="str">
        <f t="shared" si="16"/>
        <v xml:space="preserve"> ◄ ligne 48</v>
      </c>
      <c r="BF48" s="2946" t="str">
        <f t="shared" si="29"/>
        <v>17 mots</v>
      </c>
      <c r="BG48" s="2950" t="str">
        <f t="shared" si="30"/>
        <v>88 car. ►</v>
      </c>
      <c r="BH48" s="2951">
        <f>IF(LEN(TRIM(BM48))&gt;0,MAX(BH29:BH47)+1,"")</f>
        <v>3</v>
      </c>
      <c r="BI48" s="2906" t="str">
        <f>IFERROR(INDEX(BM30:BM299,MATCH(ROW()-ROW(BM30)+1,BH30:BH299,0)),"")</f>
        <v>9 Servez le bœuf bourguignon bien chaud accompagné de pommes de terre de pâtes ou de riz</v>
      </c>
      <c r="BJ48" s="2944"/>
      <c r="BK48" s="2937"/>
      <c r="BL48" s="2370" t="str">
        <f>(SUBSTITUTE(SUBSTITUTE(BD33,CHAR(13)&amp;CHAR(10)," "),CHAR(10)," "))</f>
        <v>Portez à ébullition, puis baissez le feu et</v>
      </c>
      <c r="BM48" s="2960" t="str">
        <f>IF(OR(BL49="",BL50=""),"",IF(LEN(BL49)&lt;=BL50,BL49,IFERROR(LEFT(BL49,FIND("♦",SUBSTITUTE(LEFT(BL49,BL50+1)," ","♦",LEN(LEFT(BL49,BL50+1))-LEN(SUBSTITUTE(LEFT(BL49,BL50+1)," ",""))))),LEFT(BL49,IFERROR(FIND(" ",BL49)-1,LEN(BL49))))))</f>
        <v>Portez à ébullition puis baissez le feu et</v>
      </c>
      <c r="BN48" s="2961" t="str">
        <f>IF(BM48="","",TRIM(RIGHT(BL49,LEN(BL49)-LEN(BM48))))</f>
        <v/>
      </c>
      <c r="BO48" s="2952" t="str">
        <f>BE33</f>
        <v xml:space="preserve"> ◄ ligne 33</v>
      </c>
      <c r="BP48" s="2945" t="str">
        <f>IF(BC48="","",IF(OR(BC48=0,BC48&lt;BI17),0,IF(BC48&gt;BI17,(BC48-BI17)&amp;" car. en trop",(BC48-BI17)&amp;" car.")))</f>
        <v/>
      </c>
      <c r="BQ48" s="2953" t="str">
        <f>IF(BC48="","",ROUNDUP(BC48/BI17,0)&amp;" ligne(s)")</f>
        <v/>
      </c>
      <c r="BR48" s="3"/>
      <c r="BS48" s="134"/>
      <c r="BT48" s="2394">
        <v>16</v>
      </c>
      <c r="BU48" s="2395" t="s">
        <v>3839</v>
      </c>
      <c r="BV48" s="25"/>
      <c r="BW48" s="162"/>
      <c r="BX48" s="3"/>
      <c r="BY48" s="10">
        <v>1</v>
      </c>
    </row>
    <row r="49" spans="1:77" ht="21" customHeight="1">
      <c r="A49" s="3">
        <v>18</v>
      </c>
      <c r="B49" s="188" t="str">
        <f t="shared" si="17"/>
        <v>►</v>
      </c>
      <c r="C49" s="2237">
        <f t="array" ref="C49">IFERROR(_xlfn.LET(_xlpm.k,UPPER(TRIM(K49)),_xlpm.r,_xlfn.XLOOKUP(_xlpm.k,UPPER(TRIM($R$64:$AM$64)),$R$67:$AM$67,_xlfn.XLOOKUP(_xlpm.k,UPPER(TRIM($R$65:$AM$65)),$R$67:$AM$67,_xlfn.XLOOKUP(_xlpm.k,UPPER(TRIM($R$66:$AM$66)),$R$67:$AM$67,0.001))),_xlpm.r*J49),0)</f>
        <v>0</v>
      </c>
      <c r="D49" s="2692">
        <f t="array" ref="D49">IFERROR(_xlfn.LET(_xlpm.k,UPPER(TRIM(N49)),_xlpm.r,_xlfn.XLOOKUP(_xlpm.k,UPPER(TRIM($R$64:$AM$64)),$R$67:$AM$67,_xlfn.XLOOKUP(_xlpm.k,UPPER(TRIM($R$65:$AM$65)),$R$67:$AM$67,_xlfn.XLOOKUP(_xlpm.k,UPPER(TRIM($R$66:$AM$66)),$R$67:$AM$67,0.001))),_xlpm.r*M49),0)</f>
        <v>0</v>
      </c>
      <c r="E49" s="190">
        <f t="array" ref="E49">IFERROR(_xlfn.LET(_xlpm.k,UPPER(TRIM(Q49)),_xlpm.r,_xlfn.XLOOKUP(_xlpm.k,UPPER(TRIM($R$64:$AM$64)),$R$67:$AM$67,_xlfn.XLOOKUP(_xlpm.k,UPPER(TRIM($R$65:$AM$65)),$R$67:$AM$67,_xlfn.XLOOKUP(_xlpm.k,UPPER(TRIM($R$66:$AM$66)),$R$67:$AM$67,0.001))),_xlpm.r*P49),0)</f>
        <v>0</v>
      </c>
      <c r="F49" s="192" t="s">
        <v>3686</v>
      </c>
      <c r="G49" s="2480"/>
      <c r="H49" s="2250" t="s">
        <v>13</v>
      </c>
      <c r="I49" s="2709"/>
      <c r="J49" s="2710"/>
      <c r="K49" s="2213"/>
      <c r="L49" s="2711"/>
      <c r="M49" s="2712"/>
      <c r="N49" s="2214"/>
      <c r="O49" s="2713"/>
      <c r="P49" s="2211"/>
      <c r="Q49" s="2214"/>
      <c r="R49" s="2472" t="str">
        <f t="shared" si="18"/>
        <v>18 ►</v>
      </c>
      <c r="S49" s="4806">
        <f t="shared" si="18"/>
        <v>0</v>
      </c>
      <c r="T49" s="4807"/>
      <c r="U49" s="4807"/>
      <c r="V49" s="2362">
        <v>1</v>
      </c>
      <c r="W49" s="193">
        <f t="shared" si="19"/>
        <v>0</v>
      </c>
      <c r="X49" s="194">
        <f t="shared" si="20"/>
        <v>0</v>
      </c>
      <c r="Y49" s="194" t="str">
        <f t="shared" si="21"/>
        <v/>
      </c>
      <c r="Z49" s="195">
        <f t="shared" si="38"/>
        <v>0</v>
      </c>
      <c r="AA49" s="2714">
        <f t="shared" si="22"/>
        <v>0</v>
      </c>
      <c r="AB49" s="2715">
        <f t="shared" si="23"/>
        <v>0</v>
      </c>
      <c r="AC49" s="2716" t="str">
        <f t="shared" si="24"/>
        <v/>
      </c>
      <c r="AD49" s="2717">
        <f t="shared" si="33"/>
        <v>0</v>
      </c>
      <c r="AE49" s="2271">
        <f t="shared" si="34"/>
        <v>0</v>
      </c>
      <c r="AF49" s="2272">
        <f t="shared" si="35"/>
        <v>0</v>
      </c>
      <c r="AG49" s="2273" t="str">
        <f t="shared" si="25"/>
        <v/>
      </c>
      <c r="AH49" s="2447">
        <f t="shared" si="39"/>
        <v>0</v>
      </c>
      <c r="AI49" s="2451">
        <f t="shared" si="26"/>
        <v>0</v>
      </c>
      <c r="AJ49" s="2153">
        <f t="shared" si="44"/>
        <v>0</v>
      </c>
      <c r="AK49" s="2154">
        <f t="shared" si="44"/>
        <v>0</v>
      </c>
      <c r="AL49" s="2155">
        <f t="shared" si="36"/>
        <v>0</v>
      </c>
      <c r="AM49" s="2419" t="str">
        <f t="shared" si="40"/>
        <v>OK</v>
      </c>
      <c r="AN49" s="3"/>
      <c r="AO49" s="188" t="str">
        <f t="shared" si="7"/>
        <v>►</v>
      </c>
      <c r="AP49" s="2418"/>
      <c r="AQ49" s="3"/>
      <c r="AR49" s="176">
        <f t="array" ref="AR49">SUMPRODUCT(LEN(AS49:AY49))</f>
        <v>0</v>
      </c>
      <c r="AS49" s="177"/>
      <c r="AT49" s="178"/>
      <c r="AU49" s="178"/>
      <c r="AV49" s="178"/>
      <c r="AW49" s="178"/>
      <c r="AX49" s="178"/>
      <c r="AY49" s="179"/>
      <c r="AZ49" s="3"/>
      <c r="BA49" s="2954" t="str">
        <f t="shared" si="28"/>
        <v>►</v>
      </c>
      <c r="BB49" s="2946" t="str">
        <f t="shared" si="15"/>
        <v/>
      </c>
      <c r="BC49" s="2947" t="str">
        <f t="shared" si="37"/>
        <v/>
      </c>
      <c r="BD49" s="2957"/>
      <c r="BE49" s="2955" t="str">
        <f t="shared" si="16"/>
        <v xml:space="preserve"> ◄ ligne 49</v>
      </c>
      <c r="BF49" s="2946" t="str">
        <f t="shared" si="29"/>
        <v/>
      </c>
      <c r="BG49" s="2950" t="str">
        <f t="shared" si="30"/>
        <v/>
      </c>
      <c r="BH49" s="2951" t="str">
        <f>IF(LEN(TRIM(BM49))&gt;0,MAX(BH29:BH48)+1,"")</f>
        <v/>
      </c>
      <c r="BI49" s="2906" t="str">
        <f>IFERROR(INDEX(BM30:BM299,MATCH(ROW()-ROW(BM30)+1,BH30:BH299,0)),"")</f>
        <v/>
      </c>
      <c r="BJ49" s="2944"/>
      <c r="BK49" s="2937"/>
      <c r="BL49" s="2960" t="str">
        <f>TRIM(SUBSTITUTE(SUBSTITUTE(SUBSTITUTE(SUBSTITUTE(IF(OR(LEFT(BL48,1)="-",LEFT(BL48,1)="="),MID(BL48,2,9999),BL48),CHAR(160)," "),","," "),";"," "),"."," "))</f>
        <v>Portez à ébullition puis baissez le feu et</v>
      </c>
      <c r="BM49" s="2961" t="str">
        <f>IF(OR(BN48="",BL50=""),"",IF(LEN(BN48)&lt;=BL50,BN48,IFERROR(LEFT(BN48,FIND("♦",SUBSTITUTE(LEFT(BN48,BL50+1)," ","♦",LEN(LEFT(BN48,BL50+1))-LEN(SUBSTITUTE(LEFT(BN48,BL50+1)," ",""))))),LEFT(BN48,IFERROR(FIND(" ",BN48)-1,LEN(BN48))))))</f>
        <v/>
      </c>
      <c r="BN49" s="2961" t="str">
        <f>IF(BM49="","",TRIM(RIGHT(BN48,LEN(BN48)-LEN(BM49))))</f>
        <v/>
      </c>
      <c r="BO49" s="2962" t="str">
        <f t="shared" ref="BO49:BO53" si="46">"ligne "&amp;ROW()&amp;" ►"</f>
        <v>ligne 49 ►</v>
      </c>
      <c r="BP49" s="2945" t="str">
        <f>IF(BC49="","",IF(OR(BC49=0,BC49&lt;BI17),0,IF(BC49&gt;BI17,(BC49-BI17)&amp;" car. en trop",(BC49-BI17)&amp;" car.")))</f>
        <v/>
      </c>
      <c r="BQ49" s="2953" t="str">
        <f>IF(BC49="","",ROUNDUP(BC49/BI17,0)&amp;" ligne(s)")</f>
        <v/>
      </c>
      <c r="BR49" s="3"/>
      <c r="BS49" s="134"/>
      <c r="BT49" s="2394">
        <v>25</v>
      </c>
      <c r="BU49" s="2395" t="s">
        <v>3840</v>
      </c>
      <c r="BV49" s="25"/>
      <c r="BW49" s="162"/>
      <c r="BX49" s="3"/>
      <c r="BY49" s="10">
        <v>1</v>
      </c>
    </row>
    <row r="50" spans="1:77" ht="21" customHeight="1">
      <c r="A50" s="3">
        <v>19</v>
      </c>
      <c r="B50" s="188" t="str">
        <f t="shared" si="17"/>
        <v>►</v>
      </c>
      <c r="C50" s="2237">
        <f t="array" ref="C50">IFERROR(_xlfn.LET(_xlpm.k,UPPER(TRIM(K50)),_xlpm.r,_xlfn.XLOOKUP(_xlpm.k,UPPER(TRIM($R$64:$AM$64)),$R$67:$AM$67,_xlfn.XLOOKUP(_xlpm.k,UPPER(TRIM($R$65:$AM$65)),$R$67:$AM$67,_xlfn.XLOOKUP(_xlpm.k,UPPER(TRIM($R$66:$AM$66)),$R$67:$AM$67,0.001))),_xlpm.r*J50),0)</f>
        <v>0</v>
      </c>
      <c r="D50" s="2692">
        <f t="array" ref="D50">IFERROR(_xlfn.LET(_xlpm.k,UPPER(TRIM(N50)),_xlpm.r,_xlfn.XLOOKUP(_xlpm.k,UPPER(TRIM($R$64:$AM$64)),$R$67:$AM$67,_xlfn.XLOOKUP(_xlpm.k,UPPER(TRIM($R$65:$AM$65)),$R$67:$AM$67,_xlfn.XLOOKUP(_xlpm.k,UPPER(TRIM($R$66:$AM$66)),$R$67:$AM$67,0.001))),_xlpm.r*M50),0)</f>
        <v>0</v>
      </c>
      <c r="E50" s="190">
        <f t="array" ref="E50">IFERROR(_xlfn.LET(_xlpm.k,UPPER(TRIM(Q50)),_xlpm.r,_xlfn.XLOOKUP(_xlpm.k,UPPER(TRIM($R$64:$AM$64)),$R$67:$AM$67,_xlfn.XLOOKUP(_xlpm.k,UPPER(TRIM($R$65:$AM$65)),$R$67:$AM$67,_xlfn.XLOOKUP(_xlpm.k,UPPER(TRIM($R$66:$AM$66)),$R$67:$AM$67,0.001))),_xlpm.r*P50),0)</f>
        <v>0</v>
      </c>
      <c r="F50" s="192" t="s">
        <v>3687</v>
      </c>
      <c r="G50" s="2480"/>
      <c r="H50" s="2250" t="s">
        <v>13</v>
      </c>
      <c r="I50" s="2709"/>
      <c r="J50" s="2710"/>
      <c r="K50" s="2213"/>
      <c r="L50" s="2711"/>
      <c r="M50" s="2712"/>
      <c r="N50" s="2214"/>
      <c r="O50" s="2713"/>
      <c r="P50" s="2211"/>
      <c r="Q50" s="2214"/>
      <c r="R50" s="2472" t="str">
        <f t="shared" si="18"/>
        <v>19 ►</v>
      </c>
      <c r="S50" s="4806">
        <f t="shared" si="18"/>
        <v>0</v>
      </c>
      <c r="T50" s="4807"/>
      <c r="U50" s="4807"/>
      <c r="V50" s="2362">
        <v>1</v>
      </c>
      <c r="W50" s="193">
        <f t="shared" si="19"/>
        <v>0</v>
      </c>
      <c r="X50" s="194">
        <f t="shared" si="20"/>
        <v>0</v>
      </c>
      <c r="Y50" s="194" t="str">
        <f t="shared" si="21"/>
        <v/>
      </c>
      <c r="Z50" s="195">
        <f t="shared" si="38"/>
        <v>0</v>
      </c>
      <c r="AA50" s="2714">
        <f t="shared" si="22"/>
        <v>0</v>
      </c>
      <c r="AB50" s="2715">
        <f t="shared" si="23"/>
        <v>0</v>
      </c>
      <c r="AC50" s="2716" t="str">
        <f t="shared" si="24"/>
        <v/>
      </c>
      <c r="AD50" s="2717">
        <f t="shared" si="33"/>
        <v>0</v>
      </c>
      <c r="AE50" s="2271">
        <f t="shared" si="34"/>
        <v>0</v>
      </c>
      <c r="AF50" s="2272">
        <f t="shared" si="35"/>
        <v>0</v>
      </c>
      <c r="AG50" s="2273" t="str">
        <f t="shared" si="25"/>
        <v/>
      </c>
      <c r="AH50" s="2447">
        <f t="shared" si="39"/>
        <v>0</v>
      </c>
      <c r="AI50" s="2451">
        <f t="shared" si="26"/>
        <v>0</v>
      </c>
      <c r="AJ50" s="2153">
        <f t="shared" si="44"/>
        <v>0</v>
      </c>
      <c r="AK50" s="2154">
        <f t="shared" si="44"/>
        <v>0</v>
      </c>
      <c r="AL50" s="2155">
        <f t="shared" si="36"/>
        <v>0</v>
      </c>
      <c r="AM50" s="2419" t="str">
        <f t="shared" si="40"/>
        <v>OK</v>
      </c>
      <c r="AN50" s="3"/>
      <c r="AO50" s="188" t="str">
        <f t="shared" si="7"/>
        <v>►</v>
      </c>
      <c r="AP50" s="2418"/>
      <c r="AQ50" s="3"/>
      <c r="AR50" s="176">
        <f t="array" ref="AR50">SUMPRODUCT(LEN(AS50:AY50))</f>
        <v>0</v>
      </c>
      <c r="AS50" s="177"/>
      <c r="AT50" s="178"/>
      <c r="AU50" s="178"/>
      <c r="AV50" s="178"/>
      <c r="AW50" s="178"/>
      <c r="AX50" s="178"/>
      <c r="AY50" s="179"/>
      <c r="AZ50" s="3"/>
      <c r="BA50" s="2954" t="str">
        <f t="shared" si="28"/>
        <v>►</v>
      </c>
      <c r="BB50" s="2946" t="str">
        <f t="shared" si="15"/>
        <v/>
      </c>
      <c r="BC50" s="2947" t="str">
        <f t="shared" si="37"/>
        <v/>
      </c>
      <c r="BD50" s="2957"/>
      <c r="BE50" s="2949" t="str">
        <f t="shared" si="16"/>
        <v xml:space="preserve"> ◄ ligne 50</v>
      </c>
      <c r="BF50" s="2946" t="str">
        <f t="shared" si="29"/>
        <v/>
      </c>
      <c r="BG50" s="2950" t="str">
        <f t="shared" si="30"/>
        <v/>
      </c>
      <c r="BH50" s="2951" t="str">
        <f>IF(LEN(TRIM(BM50))&gt;0,MAX(BH29:BH49)+1,"")</f>
        <v/>
      </c>
      <c r="BI50" s="2906" t="str">
        <f>IFERROR(INDEX(BM30:BM299,MATCH(ROW()-ROW(BM30)+1,BH30:BH299,0)),"")</f>
        <v/>
      </c>
      <c r="BJ50" s="2944"/>
      <c r="BK50" s="2937"/>
      <c r="BL50" s="2909">
        <f>BI17</f>
        <v>100</v>
      </c>
      <c r="BM50" s="2961" t="str">
        <f>IF(OR(BN49="",BL50=""),"",IF(LEN(BN49)&lt;=BL50,BN49,IFERROR(LEFT(BN49,FIND("♦",SUBSTITUTE(LEFT(BN49,BL50+1)," ","♦",LEN(LEFT(BN49,BL50+1))-LEN(SUBSTITUTE(LEFT(BN49,BL50+1)," ",""))))),LEFT(BN49,IFERROR(FIND(" ",BN49)-1,LEN(BN49))))))</f>
        <v/>
      </c>
      <c r="BN50" s="2961" t="str">
        <f t="shared" ref="BN50:BN53" si="47">IF(BM50="","",TRIM(RIGHT(BN49,LEN(BN49)-LEN(BM50))))</f>
        <v/>
      </c>
      <c r="BO50" s="2962" t="str">
        <f t="shared" si="46"/>
        <v>ligne 50 ►</v>
      </c>
      <c r="BP50" s="2945" t="str">
        <f>IF(BC50="","",IF(OR(BC50=0,BC50&lt;BI17),0,IF(BC50&gt;BI17,(BC50-BI17)&amp;" car. en trop",(BC50-BI17)&amp;" car.")))</f>
        <v/>
      </c>
      <c r="BQ50" s="2953" t="str">
        <f>IF(BC50="","",ROUNDUP(BC50/BI17,0)&amp;" ligne(s)")</f>
        <v/>
      </c>
      <c r="BR50" s="3"/>
      <c r="BS50" s="134"/>
      <c r="BT50" s="2394">
        <v>12</v>
      </c>
      <c r="BU50" s="320" t="s">
        <v>3841</v>
      </c>
      <c r="BV50" s="25"/>
      <c r="BW50" s="162"/>
      <c r="BX50" s="3"/>
      <c r="BY50" s="10">
        <v>1</v>
      </c>
    </row>
    <row r="51" spans="1:77" ht="21" customHeight="1">
      <c r="A51" s="3">
        <v>20</v>
      </c>
      <c r="B51" s="188" t="str">
        <f t="shared" si="17"/>
        <v>►</v>
      </c>
      <c r="C51" s="2237">
        <f t="array" ref="C51">IFERROR(_xlfn.LET(_xlpm.k,UPPER(TRIM(K51)),_xlpm.r,_xlfn.XLOOKUP(_xlpm.k,UPPER(TRIM($R$64:$AM$64)),$R$67:$AM$67,_xlfn.XLOOKUP(_xlpm.k,UPPER(TRIM($R$65:$AM$65)),$R$67:$AM$67,_xlfn.XLOOKUP(_xlpm.k,UPPER(TRIM($R$66:$AM$66)),$R$67:$AM$67,0.001))),_xlpm.r*J51),0)</f>
        <v>0</v>
      </c>
      <c r="D51" s="2692">
        <f t="array" ref="D51">IFERROR(_xlfn.LET(_xlpm.k,UPPER(TRIM(N51)),_xlpm.r,_xlfn.XLOOKUP(_xlpm.k,UPPER(TRIM($R$64:$AM$64)),$R$67:$AM$67,_xlfn.XLOOKUP(_xlpm.k,UPPER(TRIM($R$65:$AM$65)),$R$67:$AM$67,_xlfn.XLOOKUP(_xlpm.k,UPPER(TRIM($R$66:$AM$66)),$R$67:$AM$67,0.001))),_xlpm.r*M51),0)</f>
        <v>0</v>
      </c>
      <c r="E51" s="190">
        <f t="array" ref="E51">IFERROR(_xlfn.LET(_xlpm.k,UPPER(TRIM(Q51)),_xlpm.r,_xlfn.XLOOKUP(_xlpm.k,UPPER(TRIM($R$64:$AM$64)),$R$67:$AM$67,_xlfn.XLOOKUP(_xlpm.k,UPPER(TRIM($R$65:$AM$65)),$R$67:$AM$67,_xlfn.XLOOKUP(_xlpm.k,UPPER(TRIM($R$66:$AM$66)),$R$67:$AM$67,0.001))),_xlpm.r*P51),0)</f>
        <v>0</v>
      </c>
      <c r="F51" s="192" t="s">
        <v>3688</v>
      </c>
      <c r="G51" s="2480"/>
      <c r="H51" s="2250" t="s">
        <v>13</v>
      </c>
      <c r="I51" s="2709"/>
      <c r="J51" s="2710"/>
      <c r="K51" s="2213"/>
      <c r="L51" s="2711"/>
      <c r="M51" s="2712"/>
      <c r="N51" s="2214"/>
      <c r="O51" s="2713"/>
      <c r="P51" s="2211"/>
      <c r="Q51" s="2214"/>
      <c r="R51" s="2472" t="str">
        <f t="shared" si="18"/>
        <v>20 ►</v>
      </c>
      <c r="S51" s="4806">
        <f t="shared" si="18"/>
        <v>0</v>
      </c>
      <c r="T51" s="4807"/>
      <c r="U51" s="4807"/>
      <c r="V51" s="2362">
        <v>1</v>
      </c>
      <c r="W51" s="193">
        <f t="shared" si="19"/>
        <v>0</v>
      </c>
      <c r="X51" s="194">
        <f t="shared" si="20"/>
        <v>0</v>
      </c>
      <c r="Y51" s="194" t="str">
        <f t="shared" si="21"/>
        <v/>
      </c>
      <c r="Z51" s="195">
        <f t="shared" si="38"/>
        <v>0</v>
      </c>
      <c r="AA51" s="2714">
        <f t="shared" si="22"/>
        <v>0</v>
      </c>
      <c r="AB51" s="2715">
        <f t="shared" si="23"/>
        <v>0</v>
      </c>
      <c r="AC51" s="2716" t="str">
        <f t="shared" si="24"/>
        <v/>
      </c>
      <c r="AD51" s="2717">
        <f t="shared" si="33"/>
        <v>0</v>
      </c>
      <c r="AE51" s="2271">
        <f t="shared" si="34"/>
        <v>0</v>
      </c>
      <c r="AF51" s="2272">
        <f t="shared" si="35"/>
        <v>0</v>
      </c>
      <c r="AG51" s="2273" t="str">
        <f t="shared" si="25"/>
        <v/>
      </c>
      <c r="AH51" s="2447">
        <f t="shared" si="39"/>
        <v>0</v>
      </c>
      <c r="AI51" s="2451">
        <f t="shared" si="26"/>
        <v>0</v>
      </c>
      <c r="AJ51" s="2153">
        <f t="shared" si="44"/>
        <v>0</v>
      </c>
      <c r="AK51" s="2154">
        <f t="shared" si="44"/>
        <v>0</v>
      </c>
      <c r="AL51" s="2155">
        <f t="shared" si="36"/>
        <v>0</v>
      </c>
      <c r="AM51" s="2419" t="str">
        <f t="shared" si="40"/>
        <v>OK</v>
      </c>
      <c r="AN51" s="3"/>
      <c r="AO51" s="188" t="str">
        <f t="shared" si="7"/>
        <v>►</v>
      </c>
      <c r="AP51" s="2418"/>
      <c r="AQ51" s="3"/>
      <c r="AR51" s="176">
        <f t="array" ref="AR51">SUMPRODUCT(LEN(AS51:AY51))</f>
        <v>0</v>
      </c>
      <c r="AS51" s="177"/>
      <c r="AT51" s="178"/>
      <c r="AU51" s="178"/>
      <c r="AV51" s="178"/>
      <c r="AW51" s="178"/>
      <c r="AX51" s="178"/>
      <c r="AY51" s="179"/>
      <c r="AZ51" s="3"/>
      <c r="BA51" s="2954" t="str">
        <f t="shared" si="28"/>
        <v>►</v>
      </c>
      <c r="BB51" s="2946" t="str">
        <f t="shared" si="15"/>
        <v/>
      </c>
      <c r="BC51" s="2947" t="str">
        <f t="shared" si="37"/>
        <v/>
      </c>
      <c r="BD51" s="2957"/>
      <c r="BE51" s="2955" t="str">
        <f t="shared" si="16"/>
        <v xml:space="preserve"> ◄ ligne 51</v>
      </c>
      <c r="BF51" s="2946" t="str">
        <f t="shared" si="29"/>
        <v/>
      </c>
      <c r="BG51" s="2950" t="str">
        <f t="shared" si="30"/>
        <v/>
      </c>
      <c r="BH51" s="2951" t="str">
        <f>IF(LEN(TRIM(BM51))&gt;0,MAX(BH29:BH50)+1,"")</f>
        <v/>
      </c>
      <c r="BI51" s="2906" t="str">
        <f>IFERROR(INDEX(BM30:BM299,MATCH(ROW()-ROW(BM30)+1,BH30:BH299,0)),"")</f>
        <v/>
      </c>
      <c r="BJ51" s="2944"/>
      <c r="BK51" s="2937"/>
      <c r="BL51" s="2960"/>
      <c r="BM51" s="2961" t="str">
        <f>IF(OR(BN50="",BL50=""),"",IF(LEN(BN50)&lt;=BL50,BN50,IFERROR(LEFT(BN50,FIND("♦",SUBSTITUTE(LEFT(BN50,BL50+1)," ","♦",LEN(LEFT(BN50,BL50+1))-LEN(SUBSTITUTE(LEFT(BN50,BL50+1)," ",""))))),LEFT(BN50,IFERROR(FIND(" ",BN50)-1,LEN(BN50))))))</f>
        <v/>
      </c>
      <c r="BN51" s="2961" t="str">
        <f t="shared" si="47"/>
        <v/>
      </c>
      <c r="BO51" s="2962" t="str">
        <f t="shared" si="46"/>
        <v>ligne 51 ►</v>
      </c>
      <c r="BP51" s="2945" t="str">
        <f>IF(BC51="","",IF(OR(BC51=0,BC51&lt;BI17),0,IF(BC51&gt;BI17,(BC51-BI17)&amp;" car. en trop",(BC51-BI17)&amp;" car.")))</f>
        <v/>
      </c>
      <c r="BQ51" s="2953" t="str">
        <f>IF(BC51="","",ROUNDUP(BC51/BI17,0)&amp;" ligne(s)")</f>
        <v/>
      </c>
      <c r="BR51" s="3"/>
      <c r="BS51" s="134"/>
      <c r="BT51" s="2394">
        <v>7</v>
      </c>
      <c r="BU51" s="320" t="s">
        <v>3842</v>
      </c>
      <c r="BV51" s="25"/>
      <c r="BW51" s="162"/>
      <c r="BX51" s="3"/>
      <c r="BY51" s="10">
        <v>1</v>
      </c>
    </row>
    <row r="52" spans="1:77" ht="21" customHeight="1">
      <c r="A52" s="3">
        <v>21</v>
      </c>
      <c r="B52" s="188" t="str">
        <f t="shared" si="17"/>
        <v>►</v>
      </c>
      <c r="C52" s="2237">
        <f t="array" ref="C52">IFERROR(_xlfn.LET(_xlpm.k,UPPER(TRIM(K52)),_xlpm.r,_xlfn.XLOOKUP(_xlpm.k,UPPER(TRIM($R$64:$AM$64)),$R$67:$AM$67,_xlfn.XLOOKUP(_xlpm.k,UPPER(TRIM($R$65:$AM$65)),$R$67:$AM$67,_xlfn.XLOOKUP(_xlpm.k,UPPER(TRIM($R$66:$AM$66)),$R$67:$AM$67,0.001))),_xlpm.r*J52),0)</f>
        <v>0</v>
      </c>
      <c r="D52" s="2692">
        <f t="array" ref="D52">IFERROR(_xlfn.LET(_xlpm.k,UPPER(TRIM(N52)),_xlpm.r,_xlfn.XLOOKUP(_xlpm.k,UPPER(TRIM($R$64:$AM$64)),$R$67:$AM$67,_xlfn.XLOOKUP(_xlpm.k,UPPER(TRIM($R$65:$AM$65)),$R$67:$AM$67,_xlfn.XLOOKUP(_xlpm.k,UPPER(TRIM($R$66:$AM$66)),$R$67:$AM$67,0.001))),_xlpm.r*M52),0)</f>
        <v>0</v>
      </c>
      <c r="E52" s="190">
        <f t="array" ref="E52">IFERROR(_xlfn.LET(_xlpm.k,UPPER(TRIM(Q52)),_xlpm.r,_xlfn.XLOOKUP(_xlpm.k,UPPER(TRIM($R$64:$AM$64)),$R$67:$AM$67,_xlfn.XLOOKUP(_xlpm.k,UPPER(TRIM($R$65:$AM$65)),$R$67:$AM$67,_xlfn.XLOOKUP(_xlpm.k,UPPER(TRIM($R$66:$AM$66)),$R$67:$AM$67,0.001))),_xlpm.r*P52),0)</f>
        <v>0</v>
      </c>
      <c r="F52" s="192" t="s">
        <v>3689</v>
      </c>
      <c r="G52" s="2480"/>
      <c r="H52" s="2250" t="s">
        <v>13</v>
      </c>
      <c r="I52" s="2709"/>
      <c r="J52" s="2710"/>
      <c r="K52" s="2213"/>
      <c r="L52" s="2711"/>
      <c r="M52" s="2712"/>
      <c r="N52" s="2214"/>
      <c r="O52" s="2713"/>
      <c r="P52" s="2211"/>
      <c r="Q52" s="2214"/>
      <c r="R52" s="2472" t="str">
        <f t="shared" si="18"/>
        <v>21 ►</v>
      </c>
      <c r="S52" s="4806">
        <f t="shared" si="18"/>
        <v>0</v>
      </c>
      <c r="T52" s="4807"/>
      <c r="U52" s="4807"/>
      <c r="V52" s="2362">
        <v>1</v>
      </c>
      <c r="W52" s="193">
        <f t="shared" si="19"/>
        <v>0</v>
      </c>
      <c r="X52" s="194">
        <f t="shared" si="20"/>
        <v>0</v>
      </c>
      <c r="Y52" s="194" t="str">
        <f t="shared" si="21"/>
        <v/>
      </c>
      <c r="Z52" s="195">
        <f t="shared" si="38"/>
        <v>0</v>
      </c>
      <c r="AA52" s="2714">
        <f t="shared" si="22"/>
        <v>0</v>
      </c>
      <c r="AB52" s="2715">
        <f t="shared" si="23"/>
        <v>0</v>
      </c>
      <c r="AC52" s="2716" t="str">
        <f t="shared" si="24"/>
        <v/>
      </c>
      <c r="AD52" s="2717">
        <f t="shared" si="33"/>
        <v>0</v>
      </c>
      <c r="AE52" s="2271">
        <f t="shared" si="34"/>
        <v>0</v>
      </c>
      <c r="AF52" s="2272">
        <f t="shared" si="35"/>
        <v>0</v>
      </c>
      <c r="AG52" s="2273" t="str">
        <f t="shared" si="25"/>
        <v/>
      </c>
      <c r="AH52" s="2447">
        <f t="shared" si="39"/>
        <v>0</v>
      </c>
      <c r="AI52" s="2451">
        <f t="shared" si="26"/>
        <v>0</v>
      </c>
      <c r="AJ52" s="2153">
        <f t="shared" si="44"/>
        <v>0</v>
      </c>
      <c r="AK52" s="2154">
        <f t="shared" si="44"/>
        <v>0</v>
      </c>
      <c r="AL52" s="2155">
        <f t="shared" si="36"/>
        <v>0</v>
      </c>
      <c r="AM52" s="2419" t="str">
        <f t="shared" si="40"/>
        <v>OK</v>
      </c>
      <c r="AN52" s="3"/>
      <c r="AO52" s="188" t="str">
        <f t="shared" si="7"/>
        <v>►</v>
      </c>
      <c r="AP52" s="2418"/>
      <c r="AQ52" s="3"/>
      <c r="AR52" s="176">
        <f t="array" ref="AR52">SUMPRODUCT(LEN(AS52:AY52))</f>
        <v>0</v>
      </c>
      <c r="AS52" s="177"/>
      <c r="AT52" s="178"/>
      <c r="AU52" s="178"/>
      <c r="AV52" s="178"/>
      <c r="AW52" s="178"/>
      <c r="AX52" s="178"/>
      <c r="AY52" s="179"/>
      <c r="AZ52" s="3"/>
      <c r="BA52" s="2954" t="str">
        <f t="shared" si="28"/>
        <v>►</v>
      </c>
      <c r="BB52" s="2946" t="str">
        <f t="shared" si="15"/>
        <v/>
      </c>
      <c r="BC52" s="2947" t="str">
        <f t="shared" si="37"/>
        <v/>
      </c>
      <c r="BD52" s="2957"/>
      <c r="BE52" s="2949" t="str">
        <f t="shared" si="16"/>
        <v xml:space="preserve"> ◄ ligne 52</v>
      </c>
      <c r="BF52" s="2946" t="str">
        <f t="shared" si="29"/>
        <v/>
      </c>
      <c r="BG52" s="2950" t="str">
        <f t="shared" si="30"/>
        <v/>
      </c>
      <c r="BH52" s="2951" t="str">
        <f>IF(LEN(TRIM(BM52))&gt;0,MAX(BH29:BH51)+1,"")</f>
        <v/>
      </c>
      <c r="BI52" s="2906" t="str">
        <f>IFERROR(INDEX(BM30:BM299,MATCH(ROW()-ROW(BM30)+1,BH30:BH299,0)),"")</f>
        <v/>
      </c>
      <c r="BJ52" s="2944"/>
      <c r="BK52" s="2937"/>
      <c r="BL52" s="2963"/>
      <c r="BM52" s="2961" t="str">
        <f>IF(OR(BN51="",BL50=""),"",IF(LEN(BN51)&lt;=BL50,BN51,IFERROR(LEFT(BN51,FIND("♦",SUBSTITUTE(LEFT(BN51,BL50+1)," ","♦",LEN(LEFT(BN51,BL50+1))-LEN(SUBSTITUTE(LEFT(BN51,BL50+1)," ",""))))),LEFT(BN51,IFERROR(FIND(" ",BN51)-1,LEN(BN51))))))</f>
        <v/>
      </c>
      <c r="BN52" s="2961" t="str">
        <f t="shared" si="47"/>
        <v/>
      </c>
      <c r="BO52" s="2962" t="str">
        <f t="shared" si="46"/>
        <v>ligne 52 ►</v>
      </c>
      <c r="BP52" s="2945" t="str">
        <f>IF(BC52="","",IF(OR(BC52=0,BC52&lt;BI17),0,IF(BC52&gt;BI17,(BC52-BI17)&amp;" car. en trop",(BC52-BI17)&amp;" car.")))</f>
        <v/>
      </c>
      <c r="BQ52" s="2953" t="str">
        <f>IF(BC52="","",ROUNDUP(BC52/BI17,0)&amp;" ligne(s)")</f>
        <v/>
      </c>
      <c r="BR52" s="3"/>
      <c r="BS52" s="134"/>
      <c r="BT52" s="2414" t="s">
        <v>3853</v>
      </c>
      <c r="BU52" s="2396"/>
      <c r="BV52" s="25"/>
      <c r="BW52" s="162"/>
      <c r="BX52" s="3"/>
      <c r="BY52" s="10">
        <v>1</v>
      </c>
    </row>
    <row r="53" spans="1:77" ht="21" customHeight="1">
      <c r="A53" s="3">
        <v>22</v>
      </c>
      <c r="B53" s="188" t="str">
        <f t="shared" si="17"/>
        <v>►</v>
      </c>
      <c r="C53" s="2237">
        <f t="array" ref="C53">IFERROR(_xlfn.LET(_xlpm.k,UPPER(TRIM(K53)),_xlpm.r,_xlfn.XLOOKUP(_xlpm.k,UPPER(TRIM($R$64:$AM$64)),$R$67:$AM$67,_xlfn.XLOOKUP(_xlpm.k,UPPER(TRIM($R$65:$AM$65)),$R$67:$AM$67,_xlfn.XLOOKUP(_xlpm.k,UPPER(TRIM($R$66:$AM$66)),$R$67:$AM$67,0.001))),_xlpm.r*J53),0)</f>
        <v>0</v>
      </c>
      <c r="D53" s="2692">
        <f t="array" ref="D53">IFERROR(_xlfn.LET(_xlpm.k,UPPER(TRIM(N53)),_xlpm.r,_xlfn.XLOOKUP(_xlpm.k,UPPER(TRIM($R$64:$AM$64)),$R$67:$AM$67,_xlfn.XLOOKUP(_xlpm.k,UPPER(TRIM($R$65:$AM$65)),$R$67:$AM$67,_xlfn.XLOOKUP(_xlpm.k,UPPER(TRIM($R$66:$AM$66)),$R$67:$AM$67,0.001))),_xlpm.r*M53),0)</f>
        <v>0</v>
      </c>
      <c r="E53" s="190">
        <f t="array" ref="E53">IFERROR(_xlfn.LET(_xlpm.k,UPPER(TRIM(Q53)),_xlpm.r,_xlfn.XLOOKUP(_xlpm.k,UPPER(TRIM($R$64:$AM$64)),$R$67:$AM$67,_xlfn.XLOOKUP(_xlpm.k,UPPER(TRIM($R$65:$AM$65)),$R$67:$AM$67,_xlfn.XLOOKUP(_xlpm.k,UPPER(TRIM($R$66:$AM$66)),$R$67:$AM$67,0.001))),_xlpm.r*P53),0)</f>
        <v>0</v>
      </c>
      <c r="F53" s="192" t="s">
        <v>3690</v>
      </c>
      <c r="G53" s="2480"/>
      <c r="H53" s="2250" t="s">
        <v>13</v>
      </c>
      <c r="I53" s="2709"/>
      <c r="J53" s="2710"/>
      <c r="K53" s="2213"/>
      <c r="L53" s="2711"/>
      <c r="M53" s="2712"/>
      <c r="N53" s="2214"/>
      <c r="O53" s="2713"/>
      <c r="P53" s="2211"/>
      <c r="Q53" s="2214"/>
      <c r="R53" s="2472" t="str">
        <f t="shared" si="18"/>
        <v>22 ►</v>
      </c>
      <c r="S53" s="4806">
        <f t="shared" si="18"/>
        <v>0</v>
      </c>
      <c r="T53" s="4807"/>
      <c r="U53" s="4807"/>
      <c r="V53" s="2362">
        <v>1</v>
      </c>
      <c r="W53" s="193">
        <f t="shared" si="19"/>
        <v>0</v>
      </c>
      <c r="X53" s="194">
        <f t="shared" si="20"/>
        <v>0</v>
      </c>
      <c r="Y53" s="194" t="str">
        <f t="shared" si="21"/>
        <v/>
      </c>
      <c r="Z53" s="195">
        <f t="shared" si="38"/>
        <v>0</v>
      </c>
      <c r="AA53" s="2714">
        <f t="shared" si="22"/>
        <v>0</v>
      </c>
      <c r="AB53" s="2715">
        <f t="shared" si="23"/>
        <v>0</v>
      </c>
      <c r="AC53" s="2716" t="str">
        <f t="shared" si="24"/>
        <v/>
      </c>
      <c r="AD53" s="2717">
        <f t="shared" si="33"/>
        <v>0</v>
      </c>
      <c r="AE53" s="2271">
        <f t="shared" si="34"/>
        <v>0</v>
      </c>
      <c r="AF53" s="2272">
        <f t="shared" si="35"/>
        <v>0</v>
      </c>
      <c r="AG53" s="2273" t="str">
        <f t="shared" si="25"/>
        <v/>
      </c>
      <c r="AH53" s="2447">
        <f t="shared" si="39"/>
        <v>0</v>
      </c>
      <c r="AI53" s="2451">
        <f t="shared" si="26"/>
        <v>0</v>
      </c>
      <c r="AJ53" s="2153">
        <f t="shared" si="44"/>
        <v>0</v>
      </c>
      <c r="AK53" s="2154">
        <f t="shared" si="44"/>
        <v>0</v>
      </c>
      <c r="AL53" s="2155">
        <f t="shared" si="36"/>
        <v>0</v>
      </c>
      <c r="AM53" s="2419" t="str">
        <f t="shared" si="40"/>
        <v>OK</v>
      </c>
      <c r="AN53" s="3"/>
      <c r="AO53" s="188" t="str">
        <f t="shared" si="7"/>
        <v>►</v>
      </c>
      <c r="AP53" s="2418"/>
      <c r="AQ53" s="3"/>
      <c r="AR53" s="176">
        <f t="array" ref="AR53">SUMPRODUCT(LEN(AS53:AY53))</f>
        <v>0</v>
      </c>
      <c r="AS53" s="177"/>
      <c r="AT53" s="178"/>
      <c r="AU53" s="178"/>
      <c r="AV53" s="178"/>
      <c r="AW53" s="178"/>
      <c r="AX53" s="178"/>
      <c r="AY53" s="179"/>
      <c r="AZ53" s="3"/>
      <c r="BA53" s="2954" t="str">
        <f t="shared" si="28"/>
        <v>►</v>
      </c>
      <c r="BB53" s="2946" t="str">
        <f t="shared" si="15"/>
        <v/>
      </c>
      <c r="BC53" s="2947" t="str">
        <f t="shared" si="37"/>
        <v/>
      </c>
      <c r="BD53" s="2957"/>
      <c r="BE53" s="2955" t="str">
        <f t="shared" si="16"/>
        <v xml:space="preserve"> ◄ ligne 53</v>
      </c>
      <c r="BF53" s="2946" t="str">
        <f t="shared" si="29"/>
        <v/>
      </c>
      <c r="BG53" s="2950" t="str">
        <f t="shared" si="30"/>
        <v/>
      </c>
      <c r="BH53" s="2951" t="str">
        <f>IF(LEN(TRIM(BM53))&gt;0,MAX(BH29:BH52)+1,"")</f>
        <v/>
      </c>
      <c r="BI53" s="2906" t="str">
        <f>IFERROR(INDEX(BM30:BM299,MATCH(ROW()-ROW(BM30)+1,BH30:BH299,0)),"")</f>
        <v/>
      </c>
      <c r="BJ53" s="2944"/>
      <c r="BK53" s="2937"/>
      <c r="BL53" s="2964"/>
      <c r="BM53" s="2961" t="str">
        <f>IF(OR(BN52="",BL50=""),"",IF(LEN(BN52)&lt;=BL50,BN52,IFERROR(LEFT(BN52,FIND("♦",SUBSTITUTE(LEFT(BN52,BL50+1)," ","♦",LEN(LEFT(BN52,BL50+1))-LEN(SUBSTITUTE(LEFT(BN52,BL50+1)," ",""))))),LEFT(BN52,IFERROR(FIND(" ",BN52)-1,LEN(BN52))))))</f>
        <v/>
      </c>
      <c r="BN53" s="2961" t="str">
        <f t="shared" si="47"/>
        <v/>
      </c>
      <c r="BO53" s="2962" t="str">
        <f t="shared" si="46"/>
        <v>ligne 53 ►</v>
      </c>
      <c r="BP53" s="2945" t="str">
        <f>IF(BC53="","",IF(OR(BC53=0,BC53&lt;BI17),0,IF(BC53&gt;BI17,(BC53-BI17)&amp;" car. en trop",(BC53-BI17)&amp;" car.")))</f>
        <v/>
      </c>
      <c r="BQ53" s="2953" t="str">
        <f>IF(BC53="","",ROUNDUP(BC53/BI17,0)&amp;" ligne(s)")</f>
        <v/>
      </c>
      <c r="BR53" s="3"/>
      <c r="BS53" s="134"/>
      <c r="BT53" s="2414" t="s">
        <v>3854</v>
      </c>
      <c r="BU53" s="25"/>
      <c r="BV53" s="25"/>
      <c r="BW53" s="162"/>
      <c r="BX53" s="3"/>
      <c r="BY53" s="10">
        <v>1</v>
      </c>
    </row>
    <row r="54" spans="1:77" ht="21" customHeight="1">
      <c r="A54" s="3">
        <v>23</v>
      </c>
      <c r="B54" s="188" t="str">
        <f t="shared" si="17"/>
        <v>►</v>
      </c>
      <c r="C54" s="2237">
        <f t="array" ref="C54">IFERROR(_xlfn.LET(_xlpm.k,UPPER(TRIM(K54)),_xlpm.r,_xlfn.XLOOKUP(_xlpm.k,UPPER(TRIM($R$64:$AM$64)),$R$67:$AM$67,_xlfn.XLOOKUP(_xlpm.k,UPPER(TRIM($R$65:$AM$65)),$R$67:$AM$67,_xlfn.XLOOKUP(_xlpm.k,UPPER(TRIM($R$66:$AM$66)),$R$67:$AM$67,0.001))),_xlpm.r*J54),0)</f>
        <v>0</v>
      </c>
      <c r="D54" s="2692">
        <f t="array" ref="D54">IFERROR(_xlfn.LET(_xlpm.k,UPPER(TRIM(N54)),_xlpm.r,_xlfn.XLOOKUP(_xlpm.k,UPPER(TRIM($R$64:$AM$64)),$R$67:$AM$67,_xlfn.XLOOKUP(_xlpm.k,UPPER(TRIM($R$65:$AM$65)),$R$67:$AM$67,_xlfn.XLOOKUP(_xlpm.k,UPPER(TRIM($R$66:$AM$66)),$R$67:$AM$67,0.001))),_xlpm.r*M54),0)</f>
        <v>0</v>
      </c>
      <c r="E54" s="190">
        <f t="array" ref="E54">IFERROR(_xlfn.LET(_xlpm.k,UPPER(TRIM(Q54)),_xlpm.r,_xlfn.XLOOKUP(_xlpm.k,UPPER(TRIM($R$64:$AM$64)),$R$67:$AM$67,_xlfn.XLOOKUP(_xlpm.k,UPPER(TRIM($R$65:$AM$65)),$R$67:$AM$67,_xlfn.XLOOKUP(_xlpm.k,UPPER(TRIM($R$66:$AM$66)),$R$67:$AM$67,0.001))),_xlpm.r*P54),0)</f>
        <v>0</v>
      </c>
      <c r="F54" s="192" t="s">
        <v>3691</v>
      </c>
      <c r="G54" s="2480"/>
      <c r="H54" s="2250" t="s">
        <v>13</v>
      </c>
      <c r="I54" s="2709"/>
      <c r="J54" s="2710"/>
      <c r="K54" s="2213"/>
      <c r="L54" s="2711"/>
      <c r="M54" s="2712"/>
      <c r="N54" s="2214"/>
      <c r="O54" s="2713"/>
      <c r="P54" s="2211"/>
      <c r="Q54" s="2214"/>
      <c r="R54" s="2472" t="str">
        <f t="shared" si="18"/>
        <v>23 ►</v>
      </c>
      <c r="S54" s="4806">
        <f t="shared" si="18"/>
        <v>0</v>
      </c>
      <c r="T54" s="4807"/>
      <c r="U54" s="4807"/>
      <c r="V54" s="2362">
        <v>1</v>
      </c>
      <c r="W54" s="193">
        <f t="shared" si="19"/>
        <v>0</v>
      </c>
      <c r="X54" s="194">
        <f t="shared" si="20"/>
        <v>0</v>
      </c>
      <c r="Y54" s="194" t="str">
        <f t="shared" si="21"/>
        <v/>
      </c>
      <c r="Z54" s="195">
        <f t="shared" si="38"/>
        <v>0</v>
      </c>
      <c r="AA54" s="2714">
        <f t="shared" si="22"/>
        <v>0</v>
      </c>
      <c r="AB54" s="2715">
        <f t="shared" si="23"/>
        <v>0</v>
      </c>
      <c r="AC54" s="2716" t="str">
        <f t="shared" si="24"/>
        <v/>
      </c>
      <c r="AD54" s="2717">
        <f t="shared" si="33"/>
        <v>0</v>
      </c>
      <c r="AE54" s="2271">
        <f t="shared" si="34"/>
        <v>0</v>
      </c>
      <c r="AF54" s="2272">
        <f t="shared" si="35"/>
        <v>0</v>
      </c>
      <c r="AG54" s="2273" t="str">
        <f t="shared" si="25"/>
        <v/>
      </c>
      <c r="AH54" s="2447">
        <f t="shared" si="39"/>
        <v>0</v>
      </c>
      <c r="AI54" s="2451">
        <f t="shared" si="26"/>
        <v>0</v>
      </c>
      <c r="AJ54" s="2153">
        <f t="shared" si="44"/>
        <v>0</v>
      </c>
      <c r="AK54" s="2154">
        <f t="shared" si="44"/>
        <v>0</v>
      </c>
      <c r="AL54" s="2155">
        <f t="shared" si="36"/>
        <v>0</v>
      </c>
      <c r="AM54" s="2419" t="str">
        <f t="shared" si="40"/>
        <v>OK</v>
      </c>
      <c r="AN54" s="3"/>
      <c r="AO54" s="188" t="str">
        <f t="shared" si="7"/>
        <v>►</v>
      </c>
      <c r="AP54" s="301" t="s">
        <v>553</v>
      </c>
      <c r="AQ54" s="3"/>
      <c r="AR54" s="176">
        <f t="array" ref="AR54">SUMPRODUCT(LEN(AS54:AY54))</f>
        <v>0</v>
      </c>
      <c r="AS54" s="177"/>
      <c r="AT54" s="178"/>
      <c r="AU54" s="178"/>
      <c r="AV54" s="178"/>
      <c r="AW54" s="178"/>
      <c r="AX54" s="178"/>
      <c r="AY54" s="179"/>
      <c r="AZ54" s="3"/>
      <c r="BA54" s="2954" t="str">
        <f t="shared" si="28"/>
        <v>►</v>
      </c>
      <c r="BB54" s="2946" t="str">
        <f t="shared" si="15"/>
        <v/>
      </c>
      <c r="BC54" s="2947" t="str">
        <f t="shared" si="37"/>
        <v/>
      </c>
      <c r="BD54" s="2957"/>
      <c r="BE54" s="2949" t="str">
        <f t="shared" si="16"/>
        <v xml:space="preserve"> ◄ ligne 54</v>
      </c>
      <c r="BF54" s="2946" t="str">
        <f t="shared" si="29"/>
        <v/>
      </c>
      <c r="BG54" s="2950" t="str">
        <f t="shared" si="30"/>
        <v/>
      </c>
      <c r="BH54" s="2951" t="str">
        <f>IF(LEN(TRIM(BM54))&gt;0,MAX(BH29:BH53)+1,"")</f>
        <v/>
      </c>
      <c r="BI54" s="2906" t="str">
        <f>IFERROR(INDEX(BM30:BM299,MATCH(ROW()-ROW(BM30)+1,BH30:BH299,0)),"")</f>
        <v/>
      </c>
      <c r="BJ54" s="2944"/>
      <c r="BK54" s="2937"/>
      <c r="BL54" s="2370" t="str">
        <f>(SUBSTITUTE(SUBSTITUTE(BD34,CHAR(13)&amp;CHAR(10)," "),CHAR(10)," "))</f>
        <v/>
      </c>
      <c r="BM54" s="2907" t="str">
        <f>IF(OR(BL55="",BL56=""),"",IF(LEN(BL55)&lt;=BL56,BL55,IFERROR(LEFT(BL55,FIND("♦",SUBSTITUTE(LEFT(BL55,BL56+1)," ","♦",LEN(LEFT(BL55,BL56+1))-LEN(SUBSTITUTE(LEFT(BL55,BL56+1)," ",""))))),LEFT(BL55,IFERROR(FIND(" ",BL55)-1,LEN(BL55))))))</f>
        <v/>
      </c>
      <c r="BN54" s="2908" t="str">
        <f>IF(BM54="","",TRIM(RIGHT(BL55,LEN(BL55)-LEN(BM54))))</f>
        <v/>
      </c>
      <c r="BO54" s="2952" t="str">
        <f>BE34</f>
        <v xml:space="preserve"> ◄ ligne 34</v>
      </c>
      <c r="BP54" s="2945" t="str">
        <f>IF(BC54="","",IF(OR(BC54=0,BC54&lt;BI17),0,IF(BC54&gt;BI17,(BC54-BI17)&amp;" car. en trop",(BC54-BI17)&amp;" car.")))</f>
        <v/>
      </c>
      <c r="BQ54" s="2953" t="str">
        <f>IF(BC54="","",ROUNDUP(BC54/BI17,0)&amp;" ligne(s)")</f>
        <v/>
      </c>
      <c r="BR54" s="3"/>
      <c r="BS54" s="134"/>
      <c r="BT54" s="25"/>
      <c r="BU54" s="25"/>
      <c r="BV54" s="25"/>
      <c r="BW54" s="162"/>
      <c r="BX54" s="3"/>
      <c r="BY54" s="10">
        <v>1</v>
      </c>
    </row>
    <row r="55" spans="1:77" ht="21.75" customHeight="1">
      <c r="A55" s="3">
        <v>24</v>
      </c>
      <c r="B55" s="188" t="str">
        <f t="shared" si="17"/>
        <v>►</v>
      </c>
      <c r="C55" s="2237">
        <f t="array" ref="C55">IFERROR(_xlfn.LET(_xlpm.k,UPPER(TRIM(K55)),_xlpm.r,_xlfn.XLOOKUP(_xlpm.k,UPPER(TRIM($R$64:$AM$64)),$R$67:$AM$67,_xlfn.XLOOKUP(_xlpm.k,UPPER(TRIM($R$65:$AM$65)),$R$67:$AM$67,_xlfn.XLOOKUP(_xlpm.k,UPPER(TRIM($R$66:$AM$66)),$R$67:$AM$67,0.001))),_xlpm.r*J55),0)</f>
        <v>0</v>
      </c>
      <c r="D55" s="2692">
        <f t="array" ref="D55">IFERROR(_xlfn.LET(_xlpm.k,UPPER(TRIM(N55)),_xlpm.r,_xlfn.XLOOKUP(_xlpm.k,UPPER(TRIM($R$64:$AM$64)),$R$67:$AM$67,_xlfn.XLOOKUP(_xlpm.k,UPPER(TRIM($R$65:$AM$65)),$R$67:$AM$67,_xlfn.XLOOKUP(_xlpm.k,UPPER(TRIM($R$66:$AM$66)),$R$67:$AM$67,0.001))),_xlpm.r*M55),0)</f>
        <v>0</v>
      </c>
      <c r="E55" s="190">
        <f t="array" ref="E55">IFERROR(_xlfn.LET(_xlpm.k,UPPER(TRIM(Q55)),_xlpm.r,_xlfn.XLOOKUP(_xlpm.k,UPPER(TRIM($R$64:$AM$64)),$R$67:$AM$67,_xlfn.XLOOKUP(_xlpm.k,UPPER(TRIM($R$65:$AM$65)),$R$67:$AM$67,_xlfn.XLOOKUP(_xlpm.k,UPPER(TRIM($R$66:$AM$66)),$R$67:$AM$67,0.001))),_xlpm.r*P55),0)</f>
        <v>0</v>
      </c>
      <c r="F55" s="192" t="s">
        <v>3692</v>
      </c>
      <c r="G55" s="2480"/>
      <c r="H55" s="2250" t="s">
        <v>13</v>
      </c>
      <c r="I55" s="2709"/>
      <c r="J55" s="2710"/>
      <c r="K55" s="2213"/>
      <c r="L55" s="2711"/>
      <c r="M55" s="2712"/>
      <c r="N55" s="2214"/>
      <c r="O55" s="2713"/>
      <c r="P55" s="2211"/>
      <c r="Q55" s="2214"/>
      <c r="R55" s="2472" t="str">
        <f t="shared" si="18"/>
        <v>24 ►</v>
      </c>
      <c r="S55" s="4806">
        <f t="shared" si="18"/>
        <v>0</v>
      </c>
      <c r="T55" s="4807"/>
      <c r="U55" s="4807"/>
      <c r="V55" s="2362">
        <v>1</v>
      </c>
      <c r="W55" s="193">
        <f t="shared" si="19"/>
        <v>0</v>
      </c>
      <c r="X55" s="194">
        <f t="shared" si="20"/>
        <v>0</v>
      </c>
      <c r="Y55" s="194" t="str">
        <f t="shared" si="21"/>
        <v/>
      </c>
      <c r="Z55" s="195">
        <f t="shared" si="38"/>
        <v>0</v>
      </c>
      <c r="AA55" s="2714">
        <f t="shared" si="22"/>
        <v>0</v>
      </c>
      <c r="AB55" s="2715">
        <f t="shared" si="23"/>
        <v>0</v>
      </c>
      <c r="AC55" s="2716" t="str">
        <f t="shared" si="24"/>
        <v/>
      </c>
      <c r="AD55" s="2717">
        <f t="shared" si="33"/>
        <v>0</v>
      </c>
      <c r="AE55" s="2271">
        <f t="shared" si="34"/>
        <v>0</v>
      </c>
      <c r="AF55" s="2272">
        <f t="shared" si="35"/>
        <v>0</v>
      </c>
      <c r="AG55" s="2273" t="str">
        <f t="shared" si="25"/>
        <v/>
      </c>
      <c r="AH55" s="2447">
        <f t="shared" si="39"/>
        <v>0</v>
      </c>
      <c r="AI55" s="2451">
        <f t="shared" si="26"/>
        <v>0</v>
      </c>
      <c r="AJ55" s="2153">
        <f t="shared" si="44"/>
        <v>0</v>
      </c>
      <c r="AK55" s="2154">
        <f t="shared" si="44"/>
        <v>0</v>
      </c>
      <c r="AL55" s="2155">
        <f t="shared" si="36"/>
        <v>0</v>
      </c>
      <c r="AM55" s="2419" t="str">
        <f t="shared" si="40"/>
        <v>OK</v>
      </c>
      <c r="AN55" s="3"/>
      <c r="AO55" s="188" t="str">
        <f t="shared" si="7"/>
        <v>►</v>
      </c>
      <c r="AP55" s="305" t="s">
        <v>563</v>
      </c>
      <c r="AQ55" s="3"/>
      <c r="AR55" s="176">
        <f t="array" ref="AR55">SUMPRODUCT(LEN(AS55:AY55))</f>
        <v>0</v>
      </c>
      <c r="AS55" s="177"/>
      <c r="AT55" s="178"/>
      <c r="AU55" s="178"/>
      <c r="AV55" s="178"/>
      <c r="AW55" s="178"/>
      <c r="AX55" s="178"/>
      <c r="AY55" s="179"/>
      <c r="AZ55" s="3"/>
      <c r="BA55" s="2954" t="str">
        <f t="shared" si="28"/>
        <v>►</v>
      </c>
      <c r="BB55" s="2946" t="str">
        <f t="shared" si="15"/>
        <v/>
      </c>
      <c r="BC55" s="2947" t="str">
        <f t="shared" si="37"/>
        <v/>
      </c>
      <c r="BD55" s="2957"/>
      <c r="BE55" s="2955" t="str">
        <f t="shared" si="16"/>
        <v xml:space="preserve"> ◄ ligne 55</v>
      </c>
      <c r="BF55" s="2946" t="str">
        <f t="shared" si="29"/>
        <v/>
      </c>
      <c r="BG55" s="2950" t="str">
        <f t="shared" si="30"/>
        <v/>
      </c>
      <c r="BH55" s="2951" t="str">
        <f>IF(LEN(TRIM(BM55))&gt;0,MAX(BH29:BH54)+1,"")</f>
        <v/>
      </c>
      <c r="BI55" s="2906" t="str">
        <f>IFERROR(INDEX(BM30:BM299,MATCH(ROW()-ROW(BM30)+1,BH30:BH299,0)),"")</f>
        <v/>
      </c>
      <c r="BJ55" s="2944"/>
      <c r="BK55" s="2937"/>
      <c r="BL55" s="2907" t="str">
        <f>TRIM(SUBSTITUTE(SUBSTITUTE(SUBSTITUTE(SUBSTITUTE(IF(OR(LEFT(BL54,1)="-",LEFT(BL54,1)="="),MID(BL54,2,9999),BL54),CHAR(160)," "),","," "),";"," "),"."," "))</f>
        <v/>
      </c>
      <c r="BM55" s="2908" t="str">
        <f>IF(OR(BN54="",BL56=""),"",IF(LEN(BN54)&lt;=BL56,BN54,IFERROR(LEFT(BN54,FIND("♦",SUBSTITUTE(LEFT(BN54,BL56+1)," ","♦",LEN(LEFT(BN54,BL56+1))-LEN(SUBSTITUTE(LEFT(BN54,BL56+1)," ",""))))),LEFT(BN54,IFERROR(FIND(" ",BN54)-1,LEN(BN54))))))</f>
        <v/>
      </c>
      <c r="BN55" s="2908" t="str">
        <f>IF(BM55="","",TRIM(RIGHT(BN54,LEN(BN54)-LEN(BM55))))</f>
        <v/>
      </c>
      <c r="BO55" s="2956" t="str">
        <f t="shared" ref="BO55:BO59" si="48">"ligne "&amp;ROW()&amp;" ►"</f>
        <v>ligne 55 ►</v>
      </c>
      <c r="BP55" s="2945" t="str">
        <f>IF(BC55="","",IF(OR(BC55=0,BC55&lt;BI17),0,IF(BC55&gt;BI17,(BC55-BI17)&amp;" car. en trop",(BC55-BI17)&amp;" car.")))</f>
        <v/>
      </c>
      <c r="BQ55" s="2953" t="str">
        <f>IF(BC55="","",ROUNDUP(BC55/BI17,0)&amp;" ligne(s)")</f>
        <v/>
      </c>
      <c r="BR55" s="3"/>
      <c r="BS55" s="134"/>
      <c r="BT55" s="157" t="s">
        <v>3855</v>
      </c>
      <c r="BU55" s="25"/>
      <c r="BV55" s="25"/>
      <c r="BW55" s="162"/>
      <c r="BX55" s="3"/>
      <c r="BY55" s="10">
        <v>1</v>
      </c>
    </row>
    <row r="56" spans="1:77" ht="21.75" customHeight="1">
      <c r="A56" s="3">
        <v>25</v>
      </c>
      <c r="B56" s="188" t="str">
        <f t="shared" si="17"/>
        <v>►</v>
      </c>
      <c r="C56" s="2237">
        <f t="array" ref="C56">IFERROR(_xlfn.LET(_xlpm.k,UPPER(TRIM(K56)),_xlpm.r,_xlfn.XLOOKUP(_xlpm.k,UPPER(TRIM($R$64:$AM$64)),$R$67:$AM$67,_xlfn.XLOOKUP(_xlpm.k,UPPER(TRIM($R$65:$AM$65)),$R$67:$AM$67,_xlfn.XLOOKUP(_xlpm.k,UPPER(TRIM($R$66:$AM$66)),$R$67:$AM$67,0.001))),_xlpm.r*J56),0)</f>
        <v>0</v>
      </c>
      <c r="D56" s="2692">
        <f t="array" ref="D56">IFERROR(_xlfn.LET(_xlpm.k,UPPER(TRIM(N56)),_xlpm.r,_xlfn.XLOOKUP(_xlpm.k,UPPER(TRIM($R$64:$AM$64)),$R$67:$AM$67,_xlfn.XLOOKUP(_xlpm.k,UPPER(TRIM($R$65:$AM$65)),$R$67:$AM$67,_xlfn.XLOOKUP(_xlpm.k,UPPER(TRIM($R$66:$AM$66)),$R$67:$AM$67,0.001))),_xlpm.r*M56),0)</f>
        <v>0</v>
      </c>
      <c r="E56" s="190">
        <f t="array" ref="E56">IFERROR(_xlfn.LET(_xlpm.k,UPPER(TRIM(Q56)),_xlpm.r,_xlfn.XLOOKUP(_xlpm.k,UPPER(TRIM($R$64:$AM$64)),$R$67:$AM$67,_xlfn.XLOOKUP(_xlpm.k,UPPER(TRIM($R$65:$AM$65)),$R$67:$AM$67,_xlfn.XLOOKUP(_xlpm.k,UPPER(TRIM($R$66:$AM$66)),$R$67:$AM$67,0.001))),_xlpm.r*P56),0)</f>
        <v>0</v>
      </c>
      <c r="F56" s="192" t="s">
        <v>3693</v>
      </c>
      <c r="G56" s="2480"/>
      <c r="H56" s="2250" t="s">
        <v>13</v>
      </c>
      <c r="I56" s="2709"/>
      <c r="J56" s="2710"/>
      <c r="K56" s="2213"/>
      <c r="L56" s="2711"/>
      <c r="M56" s="2712"/>
      <c r="N56" s="2214"/>
      <c r="O56" s="2713"/>
      <c r="P56" s="2211"/>
      <c r="Q56" s="2214"/>
      <c r="R56" s="2472" t="str">
        <f t="shared" si="18"/>
        <v>25 ►</v>
      </c>
      <c r="S56" s="4806">
        <f t="shared" si="18"/>
        <v>0</v>
      </c>
      <c r="T56" s="4807"/>
      <c r="U56" s="4807"/>
      <c r="V56" s="2362">
        <v>1</v>
      </c>
      <c r="W56" s="193">
        <f t="shared" si="19"/>
        <v>0</v>
      </c>
      <c r="X56" s="194">
        <f t="shared" si="20"/>
        <v>0</v>
      </c>
      <c r="Y56" s="194" t="str">
        <f t="shared" si="21"/>
        <v/>
      </c>
      <c r="Z56" s="195">
        <f t="shared" si="38"/>
        <v>0</v>
      </c>
      <c r="AA56" s="2714">
        <f t="shared" si="22"/>
        <v>0</v>
      </c>
      <c r="AB56" s="2715">
        <f t="shared" si="23"/>
        <v>0</v>
      </c>
      <c r="AC56" s="2716" t="str">
        <f t="shared" si="24"/>
        <v/>
      </c>
      <c r="AD56" s="2717">
        <f t="shared" si="33"/>
        <v>0</v>
      </c>
      <c r="AE56" s="2271">
        <f t="shared" si="34"/>
        <v>0</v>
      </c>
      <c r="AF56" s="2272">
        <f t="shared" si="35"/>
        <v>0</v>
      </c>
      <c r="AG56" s="2273" t="str">
        <f t="shared" si="25"/>
        <v/>
      </c>
      <c r="AH56" s="2447">
        <f t="shared" si="39"/>
        <v>0</v>
      </c>
      <c r="AI56" s="2451">
        <f t="shared" si="26"/>
        <v>0</v>
      </c>
      <c r="AJ56" s="2153">
        <f t="shared" si="44"/>
        <v>0</v>
      </c>
      <c r="AK56" s="2154">
        <f t="shared" si="44"/>
        <v>0</v>
      </c>
      <c r="AL56" s="2155">
        <f t="shared" si="36"/>
        <v>0</v>
      </c>
      <c r="AM56" s="2419" t="str">
        <f t="shared" si="40"/>
        <v>OK</v>
      </c>
      <c r="AN56" s="3"/>
      <c r="AO56" s="188" t="str">
        <f t="shared" si="7"/>
        <v>►</v>
      </c>
      <c r="AP56" s="301" t="s">
        <v>571</v>
      </c>
      <c r="AQ56" s="3"/>
      <c r="AR56" s="176">
        <f t="array" ref="AR56">SUMPRODUCT(LEN(AS56:AY56))</f>
        <v>0</v>
      </c>
      <c r="AS56" s="177"/>
      <c r="AT56" s="178"/>
      <c r="AU56" s="178"/>
      <c r="AV56" s="178"/>
      <c r="AW56" s="178"/>
      <c r="AX56" s="178"/>
      <c r="AY56" s="179"/>
      <c r="AZ56" s="3"/>
      <c r="BA56" s="2954" t="str">
        <f t="shared" si="28"/>
        <v>►</v>
      </c>
      <c r="BB56" s="2946" t="str">
        <f t="shared" si="15"/>
        <v/>
      </c>
      <c r="BC56" s="2947" t="str">
        <f t="shared" si="37"/>
        <v/>
      </c>
      <c r="BD56" s="2957"/>
      <c r="BE56" s="2949" t="str">
        <f t="shared" si="16"/>
        <v xml:space="preserve"> ◄ ligne 56</v>
      </c>
      <c r="BF56" s="2946" t="str">
        <f t="shared" si="29"/>
        <v/>
      </c>
      <c r="BG56" s="2950" t="str">
        <f t="shared" si="30"/>
        <v/>
      </c>
      <c r="BH56" s="2951" t="str">
        <f>IF(LEN(TRIM(BM56))&gt;0,MAX(BH29:BH55)+1,"")</f>
        <v/>
      </c>
      <c r="BI56" s="2906" t="str">
        <f>IFERROR(INDEX(BM30:BM299,MATCH(ROW()-ROW(BM30)+1,BH30:BH299,0)),"")</f>
        <v/>
      </c>
      <c r="BJ56" s="2944"/>
      <c r="BK56" s="2937"/>
      <c r="BL56" s="2909">
        <f>BI17</f>
        <v>100</v>
      </c>
      <c r="BM56" s="2908" t="str">
        <f>IF(OR(BN55="",BL56=""),"",IF(LEN(BN55)&lt;=BL56,BN55,IFERROR(LEFT(BN55,FIND("♦",SUBSTITUTE(LEFT(BN55,BL56+1)," ","♦",LEN(LEFT(BN55,BL56+1))-LEN(SUBSTITUTE(LEFT(BN55,BL56+1)," ",""))))),LEFT(BN55,IFERROR(FIND(" ",BN55)-1,LEN(BN55))))))</f>
        <v/>
      </c>
      <c r="BN56" s="2908" t="str">
        <f t="shared" ref="BN56:BN59" si="49">IF(BM56="","",TRIM(RIGHT(BN55,LEN(BN55)-LEN(BM56))))</f>
        <v/>
      </c>
      <c r="BO56" s="2956" t="str">
        <f t="shared" si="48"/>
        <v>ligne 56 ►</v>
      </c>
      <c r="BP56" s="2945" t="str">
        <f>IF(BC56="","",IF(OR(BC56=0,BC56&lt;BI17),0,IF(BC56&gt;BI17,(BC56-BI17)&amp;" car. en trop",(BC56-BI17)&amp;" car.")))</f>
        <v/>
      </c>
      <c r="BQ56" s="2953" t="str">
        <f>IF(BC56="","",ROUNDUP(BC56/BI17,0)&amp;" ligne(s)")</f>
        <v/>
      </c>
      <c r="BR56" s="3"/>
      <c r="BS56" s="134"/>
      <c r="BT56" s="25" t="s">
        <v>3871</v>
      </c>
      <c r="BU56" s="25"/>
      <c r="BV56" s="25"/>
      <c r="BW56" s="162"/>
      <c r="BX56" s="3"/>
      <c r="BY56" s="10">
        <v>1</v>
      </c>
    </row>
    <row r="57" spans="1:77" ht="21.75" customHeight="1">
      <c r="A57" s="3">
        <v>26</v>
      </c>
      <c r="B57" s="188" t="str">
        <f t="shared" si="17"/>
        <v>►</v>
      </c>
      <c r="C57" s="2237">
        <f t="array" ref="C57">IFERROR(_xlfn.LET(_xlpm.k,UPPER(TRIM(K57)),_xlpm.r,_xlfn.XLOOKUP(_xlpm.k,UPPER(TRIM($R$64:$AM$64)),$R$67:$AM$67,_xlfn.XLOOKUP(_xlpm.k,UPPER(TRIM($R$65:$AM$65)),$R$67:$AM$67,_xlfn.XLOOKUP(_xlpm.k,UPPER(TRIM($R$66:$AM$66)),$R$67:$AM$67,0.001))),_xlpm.r*J57),0)</f>
        <v>0</v>
      </c>
      <c r="D57" s="2692">
        <f t="array" ref="D57">IFERROR(_xlfn.LET(_xlpm.k,UPPER(TRIM(N57)),_xlpm.r,_xlfn.XLOOKUP(_xlpm.k,UPPER(TRIM($R$64:$AM$64)),$R$67:$AM$67,_xlfn.XLOOKUP(_xlpm.k,UPPER(TRIM($R$65:$AM$65)),$R$67:$AM$67,_xlfn.XLOOKUP(_xlpm.k,UPPER(TRIM($R$66:$AM$66)),$R$67:$AM$67,0.001))),_xlpm.r*M57),0)</f>
        <v>0</v>
      </c>
      <c r="E57" s="190">
        <f t="array" ref="E57">IFERROR(_xlfn.LET(_xlpm.k,UPPER(TRIM(Q57)),_xlpm.r,_xlfn.XLOOKUP(_xlpm.k,UPPER(TRIM($R$64:$AM$64)),$R$67:$AM$67,_xlfn.XLOOKUP(_xlpm.k,UPPER(TRIM($R$65:$AM$65)),$R$67:$AM$67,_xlfn.XLOOKUP(_xlpm.k,UPPER(TRIM($R$66:$AM$66)),$R$67:$AM$67,0.001))),_xlpm.r*P57),0)</f>
        <v>0</v>
      </c>
      <c r="F57" s="192" t="s">
        <v>3694</v>
      </c>
      <c r="G57" s="2480"/>
      <c r="H57" s="2250" t="s">
        <v>13</v>
      </c>
      <c r="I57" s="2709"/>
      <c r="J57" s="2710"/>
      <c r="K57" s="2213"/>
      <c r="L57" s="2711"/>
      <c r="M57" s="2712"/>
      <c r="N57" s="2214"/>
      <c r="O57" s="2713"/>
      <c r="P57" s="2211"/>
      <c r="Q57" s="2214"/>
      <c r="R57" s="2472" t="str">
        <f t="shared" si="18"/>
        <v>26 ►</v>
      </c>
      <c r="S57" s="4806">
        <f t="shared" si="18"/>
        <v>0</v>
      </c>
      <c r="T57" s="4807"/>
      <c r="U57" s="4807"/>
      <c r="V57" s="2362">
        <v>1</v>
      </c>
      <c r="W57" s="193">
        <f t="shared" si="19"/>
        <v>0</v>
      </c>
      <c r="X57" s="194">
        <f t="shared" si="20"/>
        <v>0</v>
      </c>
      <c r="Y57" s="194" t="str">
        <f t="shared" si="21"/>
        <v/>
      </c>
      <c r="Z57" s="195">
        <f t="shared" si="38"/>
        <v>0</v>
      </c>
      <c r="AA57" s="2714">
        <f t="shared" si="22"/>
        <v>0</v>
      </c>
      <c r="AB57" s="2715">
        <f t="shared" si="23"/>
        <v>0</v>
      </c>
      <c r="AC57" s="2716" t="str">
        <f t="shared" si="24"/>
        <v/>
      </c>
      <c r="AD57" s="2717">
        <f t="shared" si="33"/>
        <v>0</v>
      </c>
      <c r="AE57" s="2271">
        <f t="shared" si="34"/>
        <v>0</v>
      </c>
      <c r="AF57" s="2272">
        <f t="shared" si="35"/>
        <v>0</v>
      </c>
      <c r="AG57" s="2273" t="str">
        <f t="shared" si="25"/>
        <v/>
      </c>
      <c r="AH57" s="2447">
        <f t="shared" si="39"/>
        <v>0</v>
      </c>
      <c r="AI57" s="2451">
        <f t="shared" si="26"/>
        <v>0</v>
      </c>
      <c r="AJ57" s="2153">
        <f t="shared" si="44"/>
        <v>0</v>
      </c>
      <c r="AK57" s="2154">
        <f t="shared" si="44"/>
        <v>0</v>
      </c>
      <c r="AL57" s="2155">
        <f t="shared" si="36"/>
        <v>0</v>
      </c>
      <c r="AM57" s="2419" t="str">
        <f t="shared" si="40"/>
        <v>OK</v>
      </c>
      <c r="AN57" s="3"/>
      <c r="AO57" s="188" t="str">
        <f t="shared" si="7"/>
        <v>►</v>
      </c>
      <c r="AP57" s="305" t="s">
        <v>590</v>
      </c>
      <c r="AQ57" s="3"/>
      <c r="AR57" s="176">
        <f t="array" ref="AR57">SUMPRODUCT(LEN(AS57:AY57))</f>
        <v>0</v>
      </c>
      <c r="AS57" s="177"/>
      <c r="AT57" s="178"/>
      <c r="AU57" s="178"/>
      <c r="AV57" s="178"/>
      <c r="AW57" s="178"/>
      <c r="AX57" s="178"/>
      <c r="AY57" s="179"/>
      <c r="AZ57" s="3"/>
      <c r="BA57" s="2954" t="str">
        <f t="shared" si="28"/>
        <v>►</v>
      </c>
      <c r="BB57" s="2946" t="str">
        <f t="shared" si="15"/>
        <v/>
      </c>
      <c r="BC57" s="2947" t="str">
        <f t="shared" si="37"/>
        <v/>
      </c>
      <c r="BD57" s="2957"/>
      <c r="BE57" s="2955" t="str">
        <f t="shared" si="16"/>
        <v xml:space="preserve"> ◄ ligne 57</v>
      </c>
      <c r="BF57" s="2946" t="str">
        <f t="shared" si="29"/>
        <v/>
      </c>
      <c r="BG57" s="2950" t="str">
        <f t="shared" si="30"/>
        <v/>
      </c>
      <c r="BH57" s="2951" t="str">
        <f>IF(LEN(TRIM(BM57))&gt;0,MAX(BH29:BH56)+1,"")</f>
        <v/>
      </c>
      <c r="BI57" s="2906" t="str">
        <f>IFERROR(INDEX(BM30:BM299,MATCH(ROW()-ROW(BM30)+1,BH30:BH299,0)),"")</f>
        <v/>
      </c>
      <c r="BJ57" s="2944"/>
      <c r="BK57" s="2937"/>
      <c r="BL57" s="2907"/>
      <c r="BM57" s="2908" t="str">
        <f>IF(OR(BN56="",BL56=""),"",IF(LEN(BN56)&lt;=BL56,BN56,IFERROR(LEFT(BN56,FIND("♦",SUBSTITUTE(LEFT(BN56,BL56+1)," ","♦",LEN(LEFT(BN56,BL56+1))-LEN(SUBSTITUTE(LEFT(BN56,BL56+1)," ",""))))),LEFT(BN56,IFERROR(FIND(" ",BN56)-1,LEN(BN56))))))</f>
        <v/>
      </c>
      <c r="BN57" s="2908" t="str">
        <f t="shared" si="49"/>
        <v/>
      </c>
      <c r="BO57" s="2956" t="str">
        <f t="shared" si="48"/>
        <v>ligne 57 ►</v>
      </c>
      <c r="BP57" s="2945" t="str">
        <f>IF(BC57="","",IF(OR(BC57=0,BC57&lt;BI17),0,IF(BC57&gt;BI17,(BC57-BI17)&amp;" car. en trop",(BC57-BI17)&amp;" car.")))</f>
        <v/>
      </c>
      <c r="BQ57" s="2953" t="str">
        <f>IF(BC57="","",ROUNDUP(BC57/BI17,0)&amp;" ligne(s)")</f>
        <v/>
      </c>
      <c r="BR57" s="3"/>
      <c r="BS57" s="134"/>
      <c r="BT57" s="25" t="s">
        <v>3870</v>
      </c>
      <c r="BU57" s="25"/>
      <c r="BV57" s="25"/>
      <c r="BW57" s="162"/>
      <c r="BX57" s="3"/>
      <c r="BY57" s="10">
        <v>1</v>
      </c>
    </row>
    <row r="58" spans="1:77" ht="21.75" customHeight="1">
      <c r="A58" s="3">
        <v>27</v>
      </c>
      <c r="B58" s="188" t="str">
        <f t="shared" si="17"/>
        <v>►</v>
      </c>
      <c r="C58" s="2237">
        <f t="array" ref="C58">IFERROR(_xlfn.LET(_xlpm.k,UPPER(TRIM(K58)),_xlpm.r,_xlfn.XLOOKUP(_xlpm.k,UPPER(TRIM($R$64:$AM$64)),$R$67:$AM$67,_xlfn.XLOOKUP(_xlpm.k,UPPER(TRIM($R$65:$AM$65)),$R$67:$AM$67,_xlfn.XLOOKUP(_xlpm.k,UPPER(TRIM($R$66:$AM$66)),$R$67:$AM$67,0.001))),_xlpm.r*J58),0)</f>
        <v>0</v>
      </c>
      <c r="D58" s="2692">
        <f t="array" ref="D58">IFERROR(_xlfn.LET(_xlpm.k,UPPER(TRIM(N58)),_xlpm.r,_xlfn.XLOOKUP(_xlpm.k,UPPER(TRIM($R$64:$AM$64)),$R$67:$AM$67,_xlfn.XLOOKUP(_xlpm.k,UPPER(TRIM($R$65:$AM$65)),$R$67:$AM$67,_xlfn.XLOOKUP(_xlpm.k,UPPER(TRIM($R$66:$AM$66)),$R$67:$AM$67,0.001))),_xlpm.r*M58),0)</f>
        <v>0</v>
      </c>
      <c r="E58" s="190">
        <f t="array" ref="E58">IFERROR(_xlfn.LET(_xlpm.k,UPPER(TRIM(Q58)),_xlpm.r,_xlfn.XLOOKUP(_xlpm.k,UPPER(TRIM($R$64:$AM$64)),$R$67:$AM$67,_xlfn.XLOOKUP(_xlpm.k,UPPER(TRIM($R$65:$AM$65)),$R$67:$AM$67,_xlfn.XLOOKUP(_xlpm.k,UPPER(TRIM($R$66:$AM$66)),$R$67:$AM$67,0.001))),_xlpm.r*P58),0)</f>
        <v>0</v>
      </c>
      <c r="F58" s="192" t="s">
        <v>3695</v>
      </c>
      <c r="G58" s="2480"/>
      <c r="H58" s="2250" t="s">
        <v>13</v>
      </c>
      <c r="I58" s="2709"/>
      <c r="J58" s="2710"/>
      <c r="K58" s="2213"/>
      <c r="L58" s="2711"/>
      <c r="M58" s="2712"/>
      <c r="N58" s="2214"/>
      <c r="O58" s="2713"/>
      <c r="P58" s="2211"/>
      <c r="Q58" s="2214"/>
      <c r="R58" s="2472" t="str">
        <f t="shared" si="18"/>
        <v>27 ►</v>
      </c>
      <c r="S58" s="4806">
        <f t="shared" si="18"/>
        <v>0</v>
      </c>
      <c r="T58" s="4807"/>
      <c r="U58" s="4807"/>
      <c r="V58" s="2362">
        <v>1</v>
      </c>
      <c r="W58" s="193">
        <f t="shared" si="19"/>
        <v>0</v>
      </c>
      <c r="X58" s="194">
        <f t="shared" si="20"/>
        <v>0</v>
      </c>
      <c r="Y58" s="194" t="str">
        <f t="shared" si="21"/>
        <v/>
      </c>
      <c r="Z58" s="195">
        <f t="shared" si="38"/>
        <v>0</v>
      </c>
      <c r="AA58" s="2714">
        <f t="shared" si="22"/>
        <v>0</v>
      </c>
      <c r="AB58" s="2715">
        <f t="shared" si="23"/>
        <v>0</v>
      </c>
      <c r="AC58" s="2716" t="str">
        <f t="shared" si="24"/>
        <v/>
      </c>
      <c r="AD58" s="2717">
        <f t="shared" si="33"/>
        <v>0</v>
      </c>
      <c r="AE58" s="2271">
        <f t="shared" si="34"/>
        <v>0</v>
      </c>
      <c r="AF58" s="2272">
        <f t="shared" si="35"/>
        <v>0</v>
      </c>
      <c r="AG58" s="2273" t="str">
        <f t="shared" si="25"/>
        <v/>
      </c>
      <c r="AH58" s="2447">
        <f t="shared" si="39"/>
        <v>0</v>
      </c>
      <c r="AI58" s="2451">
        <f t="shared" si="26"/>
        <v>0</v>
      </c>
      <c r="AJ58" s="2153">
        <f t="shared" si="44"/>
        <v>0</v>
      </c>
      <c r="AK58" s="2154">
        <f t="shared" si="44"/>
        <v>0</v>
      </c>
      <c r="AL58" s="2155">
        <f t="shared" si="36"/>
        <v>0</v>
      </c>
      <c r="AM58" s="2419" t="str">
        <f t="shared" si="40"/>
        <v>OK</v>
      </c>
      <c r="AN58" s="3"/>
      <c r="AO58" s="188" t="str">
        <f t="shared" si="7"/>
        <v>►</v>
      </c>
      <c r="AP58" s="2418"/>
      <c r="AQ58" s="3"/>
      <c r="AR58" s="176">
        <f t="array" ref="AR58">SUMPRODUCT(LEN(AS58:AY58))</f>
        <v>0</v>
      </c>
      <c r="AS58" s="177"/>
      <c r="AT58" s="178"/>
      <c r="AU58" s="178"/>
      <c r="AV58" s="178"/>
      <c r="AW58" s="178"/>
      <c r="AX58" s="178"/>
      <c r="AY58" s="179"/>
      <c r="AZ58" s="3"/>
      <c r="BA58" s="2954" t="str">
        <f t="shared" si="28"/>
        <v>►</v>
      </c>
      <c r="BB58" s="2946" t="str">
        <f t="shared" si="15"/>
        <v/>
      </c>
      <c r="BC58" s="2947" t="str">
        <f t="shared" si="37"/>
        <v/>
      </c>
      <c r="BD58" s="2957"/>
      <c r="BE58" s="2949" t="str">
        <f t="shared" si="16"/>
        <v xml:space="preserve"> ◄ ligne 58</v>
      </c>
      <c r="BF58" s="2946" t="str">
        <f t="shared" si="29"/>
        <v/>
      </c>
      <c r="BG58" s="2950" t="str">
        <f t="shared" si="30"/>
        <v/>
      </c>
      <c r="BH58" s="2951" t="str">
        <f>IF(LEN(TRIM(BM58))&gt;0,MAX(BH29:BH57)+1,"")</f>
        <v/>
      </c>
      <c r="BI58" s="2906" t="str">
        <f>IFERROR(INDEX(BM30:BM299,MATCH(ROW()-ROW(BM30)+1,BH30:BH299,0)),"")</f>
        <v/>
      </c>
      <c r="BJ58" s="2944"/>
      <c r="BK58" s="2937"/>
      <c r="BL58" s="2958"/>
      <c r="BM58" s="2908" t="str">
        <f>IF(OR(BN57="",BL56=""),"",IF(LEN(BN57)&lt;=BL56,BN57,IFERROR(LEFT(BN57,FIND("♦",SUBSTITUTE(LEFT(BN57,BL56+1)," ","♦",LEN(LEFT(BN57,BL56+1))-LEN(SUBSTITUTE(LEFT(BN57,BL56+1)," ",""))))),LEFT(BN57,IFERROR(FIND(" ",BN57)-1,LEN(BN57))))))</f>
        <v/>
      </c>
      <c r="BN58" s="2908" t="str">
        <f t="shared" si="49"/>
        <v/>
      </c>
      <c r="BO58" s="2956" t="str">
        <f t="shared" si="48"/>
        <v>ligne 58 ►</v>
      </c>
      <c r="BP58" s="2945" t="str">
        <f>IF(BC58="","",IF(OR(BC58=0,BC58&lt;BI17),0,IF(BC58&gt;BI17,(BC58-BI17)&amp;" car. en trop",(BC58-BI17)&amp;" car.")))</f>
        <v/>
      </c>
      <c r="BQ58" s="2953" t="str">
        <f>IF(BC58="","",ROUNDUP(BC58/BI17,0)&amp;" ligne(s)")</f>
        <v/>
      </c>
      <c r="BR58" s="3"/>
      <c r="BS58" s="134"/>
      <c r="BT58" s="25"/>
      <c r="BU58" s="25"/>
      <c r="BV58" s="25"/>
      <c r="BW58" s="162"/>
      <c r="BX58" s="3"/>
      <c r="BY58" s="10">
        <v>1</v>
      </c>
    </row>
    <row r="59" spans="1:77" ht="21.75" customHeight="1">
      <c r="A59" s="3">
        <v>28</v>
      </c>
      <c r="B59" s="188" t="str">
        <f t="shared" si="17"/>
        <v>►</v>
      </c>
      <c r="C59" s="2237">
        <f t="array" ref="C59">IFERROR(_xlfn.LET(_xlpm.k,UPPER(TRIM(K59)),_xlpm.r,_xlfn.XLOOKUP(_xlpm.k,UPPER(TRIM($R$64:$AM$64)),$R$67:$AM$67,_xlfn.XLOOKUP(_xlpm.k,UPPER(TRIM($R$65:$AM$65)),$R$67:$AM$67,_xlfn.XLOOKUP(_xlpm.k,UPPER(TRIM($R$66:$AM$66)),$R$67:$AM$67,0.001))),_xlpm.r*J59),0)</f>
        <v>0</v>
      </c>
      <c r="D59" s="2692">
        <f t="array" ref="D59">IFERROR(_xlfn.LET(_xlpm.k,UPPER(TRIM(N59)),_xlpm.r,_xlfn.XLOOKUP(_xlpm.k,UPPER(TRIM($R$64:$AM$64)),$R$67:$AM$67,_xlfn.XLOOKUP(_xlpm.k,UPPER(TRIM($R$65:$AM$65)),$R$67:$AM$67,_xlfn.XLOOKUP(_xlpm.k,UPPER(TRIM($R$66:$AM$66)),$R$67:$AM$67,0.001))),_xlpm.r*M59),0)</f>
        <v>0</v>
      </c>
      <c r="E59" s="190">
        <f t="array" ref="E59">IFERROR(_xlfn.LET(_xlpm.k,UPPER(TRIM(Q59)),_xlpm.r,_xlfn.XLOOKUP(_xlpm.k,UPPER(TRIM($R$64:$AM$64)),$R$67:$AM$67,_xlfn.XLOOKUP(_xlpm.k,UPPER(TRIM($R$65:$AM$65)),$R$67:$AM$67,_xlfn.XLOOKUP(_xlpm.k,UPPER(TRIM($R$66:$AM$66)),$R$67:$AM$67,0.001))),_xlpm.r*P59),0)</f>
        <v>0</v>
      </c>
      <c r="F59" s="192" t="s">
        <v>3696</v>
      </c>
      <c r="G59" s="2480"/>
      <c r="H59" s="2250" t="s">
        <v>13</v>
      </c>
      <c r="I59" s="2709"/>
      <c r="J59" s="2710"/>
      <c r="K59" s="2213"/>
      <c r="L59" s="2711"/>
      <c r="M59" s="2712"/>
      <c r="N59" s="2214"/>
      <c r="O59" s="2713"/>
      <c r="P59" s="2211"/>
      <c r="Q59" s="2214"/>
      <c r="R59" s="2472" t="str">
        <f t="shared" si="18"/>
        <v>28 ►</v>
      </c>
      <c r="S59" s="4806">
        <f t="shared" si="18"/>
        <v>0</v>
      </c>
      <c r="T59" s="4807"/>
      <c r="U59" s="4807"/>
      <c r="V59" s="2362">
        <v>1</v>
      </c>
      <c r="W59" s="193">
        <f t="shared" si="19"/>
        <v>0</v>
      </c>
      <c r="X59" s="194">
        <f t="shared" si="20"/>
        <v>0</v>
      </c>
      <c r="Y59" s="194" t="str">
        <f t="shared" si="21"/>
        <v/>
      </c>
      <c r="Z59" s="195">
        <f t="shared" si="38"/>
        <v>0</v>
      </c>
      <c r="AA59" s="2714">
        <f t="shared" si="22"/>
        <v>0</v>
      </c>
      <c r="AB59" s="2715">
        <f t="shared" si="23"/>
        <v>0</v>
      </c>
      <c r="AC59" s="2716" t="str">
        <f t="shared" si="24"/>
        <v/>
      </c>
      <c r="AD59" s="2717">
        <f t="shared" si="33"/>
        <v>0</v>
      </c>
      <c r="AE59" s="2271">
        <f t="shared" si="34"/>
        <v>0</v>
      </c>
      <c r="AF59" s="2272">
        <f t="shared" si="35"/>
        <v>0</v>
      </c>
      <c r="AG59" s="2273" t="str">
        <f t="shared" si="25"/>
        <v/>
      </c>
      <c r="AH59" s="2447">
        <f t="shared" si="39"/>
        <v>0</v>
      </c>
      <c r="AI59" s="2451">
        <f t="shared" si="26"/>
        <v>0</v>
      </c>
      <c r="AJ59" s="2153">
        <f t="shared" si="44"/>
        <v>0</v>
      </c>
      <c r="AK59" s="2154">
        <f t="shared" si="44"/>
        <v>0</v>
      </c>
      <c r="AL59" s="2155">
        <f t="shared" si="36"/>
        <v>0</v>
      </c>
      <c r="AM59" s="2419" t="str">
        <f t="shared" si="40"/>
        <v>OK</v>
      </c>
      <c r="AN59" s="3"/>
      <c r="AO59" s="188" t="str">
        <f t="shared" si="7"/>
        <v>►</v>
      </c>
      <c r="AP59" s="2418"/>
      <c r="AQ59" s="3"/>
      <c r="AR59" s="176">
        <f t="array" ref="AR59">SUMPRODUCT(LEN(AS59:AY59))</f>
        <v>0</v>
      </c>
      <c r="AS59" s="177"/>
      <c r="AT59" s="178"/>
      <c r="AU59" s="178"/>
      <c r="AV59" s="178"/>
      <c r="AW59" s="178"/>
      <c r="AX59" s="178"/>
      <c r="AY59" s="179"/>
      <c r="AZ59" s="3"/>
      <c r="BA59" s="2954" t="str">
        <f t="shared" si="28"/>
        <v>►</v>
      </c>
      <c r="BB59" s="2946" t="str">
        <f t="shared" si="15"/>
        <v/>
      </c>
      <c r="BC59" s="2947" t="str">
        <f t="shared" si="37"/>
        <v/>
      </c>
      <c r="BD59" s="2957"/>
      <c r="BE59" s="2955" t="str">
        <f t="shared" si="16"/>
        <v xml:space="preserve"> ◄ ligne 59</v>
      </c>
      <c r="BF59" s="2946" t="str">
        <f t="shared" si="29"/>
        <v/>
      </c>
      <c r="BG59" s="2950" t="str">
        <f t="shared" si="30"/>
        <v/>
      </c>
      <c r="BH59" s="2951" t="str">
        <f>IF(LEN(TRIM(BM59))&gt;0,MAX(BH29:BH58)+1,"")</f>
        <v/>
      </c>
      <c r="BI59" s="2906" t="str">
        <f>IFERROR(INDEX(BM30:BM299,MATCH(ROW()-ROW(BM30)+1,BH30:BH299,0)),"")</f>
        <v/>
      </c>
      <c r="BJ59" s="2944"/>
      <c r="BK59" s="2937"/>
      <c r="BL59" s="2959"/>
      <c r="BM59" s="2908" t="str">
        <f>IF(OR(BN58="",BL56=""),"",IF(LEN(BN58)&lt;=BL56,BN58,IFERROR(LEFT(BN58,FIND("♦",SUBSTITUTE(LEFT(BN58,BL56+1)," ","♦",LEN(LEFT(BN58,BL56+1))-LEN(SUBSTITUTE(LEFT(BN58,BL56+1)," ",""))))),LEFT(BN58,IFERROR(FIND(" ",BN58)-1,LEN(BN58))))))</f>
        <v/>
      </c>
      <c r="BN59" s="2908" t="str">
        <f t="shared" si="49"/>
        <v/>
      </c>
      <c r="BO59" s="2956" t="str">
        <f t="shared" si="48"/>
        <v>ligne 59 ►</v>
      </c>
      <c r="BP59" s="2945" t="str">
        <f>IF(BC59="","",IF(OR(BC59=0,BC59&lt;BI17),0,IF(BC59&gt;BI17,(BC59-BI17)&amp;" car. en trop",(BC59-BI17)&amp;" car.")))</f>
        <v/>
      </c>
      <c r="BQ59" s="2953" t="str">
        <f>IF(BC59="","",ROUNDUP(BC59/BI17,0)&amp;" ligne(s)")</f>
        <v/>
      </c>
      <c r="BR59" s="3"/>
      <c r="BS59" s="134"/>
      <c r="BT59" s="2197" t="s">
        <v>3615</v>
      </c>
      <c r="BU59" s="97" t="s">
        <v>3867</v>
      </c>
      <c r="BV59" s="25"/>
      <c r="BW59" s="162"/>
      <c r="BX59" s="3"/>
      <c r="BY59" s="10">
        <v>1</v>
      </c>
    </row>
    <row r="60" spans="1:77" ht="21.75" customHeight="1">
      <c r="A60" s="3">
        <v>29</v>
      </c>
      <c r="B60" s="188" t="str">
        <f t="shared" si="17"/>
        <v>►</v>
      </c>
      <c r="C60" s="2237">
        <f t="array" ref="C60">IFERROR(_xlfn.LET(_xlpm.k,UPPER(TRIM(K60)),_xlpm.r,_xlfn.XLOOKUP(_xlpm.k,UPPER(TRIM($R$64:$AM$64)),$R$67:$AM$67,_xlfn.XLOOKUP(_xlpm.k,UPPER(TRIM($R$65:$AM$65)),$R$67:$AM$67,_xlfn.XLOOKUP(_xlpm.k,UPPER(TRIM($R$66:$AM$66)),$R$67:$AM$67,0.001))),_xlpm.r*J60),0)</f>
        <v>0</v>
      </c>
      <c r="D60" s="2692">
        <f t="array" ref="D60">IFERROR(_xlfn.LET(_xlpm.k,UPPER(TRIM(N60)),_xlpm.r,_xlfn.XLOOKUP(_xlpm.k,UPPER(TRIM($R$64:$AM$64)),$R$67:$AM$67,_xlfn.XLOOKUP(_xlpm.k,UPPER(TRIM($R$65:$AM$65)),$R$67:$AM$67,_xlfn.XLOOKUP(_xlpm.k,UPPER(TRIM($R$66:$AM$66)),$R$67:$AM$67,0.001))),_xlpm.r*M60),0)</f>
        <v>0</v>
      </c>
      <c r="E60" s="190">
        <f t="array" ref="E60">IFERROR(_xlfn.LET(_xlpm.k,UPPER(TRIM(Q60)),_xlpm.r,_xlfn.XLOOKUP(_xlpm.k,UPPER(TRIM($R$64:$AM$64)),$R$67:$AM$67,_xlfn.XLOOKUP(_xlpm.k,UPPER(TRIM($R$65:$AM$65)),$R$67:$AM$67,_xlfn.XLOOKUP(_xlpm.k,UPPER(TRIM($R$66:$AM$66)),$R$67:$AM$67,0.001))),_xlpm.r*P60),0)</f>
        <v>0</v>
      </c>
      <c r="F60" s="192" t="s">
        <v>3697</v>
      </c>
      <c r="G60" s="2480"/>
      <c r="H60" s="2250" t="s">
        <v>13</v>
      </c>
      <c r="I60" s="2709"/>
      <c r="J60" s="2710"/>
      <c r="K60" s="2213"/>
      <c r="L60" s="2711"/>
      <c r="M60" s="2712"/>
      <c r="N60" s="2214"/>
      <c r="O60" s="2713"/>
      <c r="P60" s="2211"/>
      <c r="Q60" s="2214"/>
      <c r="R60" s="2472" t="str">
        <f t="shared" si="18"/>
        <v>29 ►</v>
      </c>
      <c r="S60" s="4806">
        <f t="shared" si="18"/>
        <v>0</v>
      </c>
      <c r="T60" s="4807"/>
      <c r="U60" s="4807"/>
      <c r="V60" s="2362">
        <v>1</v>
      </c>
      <c r="W60" s="193">
        <f t="shared" si="19"/>
        <v>0</v>
      </c>
      <c r="X60" s="194">
        <f t="shared" si="20"/>
        <v>0</v>
      </c>
      <c r="Y60" s="194" t="str">
        <f t="shared" si="21"/>
        <v/>
      </c>
      <c r="Z60" s="195">
        <f t="shared" si="38"/>
        <v>0</v>
      </c>
      <c r="AA60" s="2714">
        <f t="shared" si="22"/>
        <v>0</v>
      </c>
      <c r="AB60" s="2715">
        <f t="shared" si="23"/>
        <v>0</v>
      </c>
      <c r="AC60" s="2716" t="str">
        <f t="shared" si="24"/>
        <v/>
      </c>
      <c r="AD60" s="2717">
        <f t="shared" si="33"/>
        <v>0</v>
      </c>
      <c r="AE60" s="2271">
        <f t="shared" si="34"/>
        <v>0</v>
      </c>
      <c r="AF60" s="2272">
        <f t="shared" si="35"/>
        <v>0</v>
      </c>
      <c r="AG60" s="2273" t="str">
        <f t="shared" si="25"/>
        <v/>
      </c>
      <c r="AH60" s="2447">
        <f t="shared" si="39"/>
        <v>0</v>
      </c>
      <c r="AI60" s="2451">
        <f t="shared" si="26"/>
        <v>0</v>
      </c>
      <c r="AJ60" s="2153">
        <f t="shared" si="44"/>
        <v>0</v>
      </c>
      <c r="AK60" s="2154">
        <f t="shared" si="44"/>
        <v>0</v>
      </c>
      <c r="AL60" s="2155">
        <f t="shared" si="36"/>
        <v>0</v>
      </c>
      <c r="AM60" s="2419" t="str">
        <f t="shared" si="40"/>
        <v>OK</v>
      </c>
      <c r="AN60" s="3"/>
      <c r="AO60" s="188" t="str">
        <f t="shared" si="7"/>
        <v>►</v>
      </c>
      <c r="AP60" s="2418"/>
      <c r="AQ60" s="3"/>
      <c r="AR60" s="176">
        <f t="array" ref="AR60">SUMPRODUCT(LEN(AS60:AY60))</f>
        <v>0</v>
      </c>
      <c r="AS60" s="177"/>
      <c r="AT60" s="178"/>
      <c r="AU60" s="178"/>
      <c r="AV60" s="178"/>
      <c r="AW60" s="178"/>
      <c r="AX60" s="178"/>
      <c r="AY60" s="179"/>
      <c r="AZ60" s="3"/>
      <c r="BA60" s="2954" t="str">
        <f t="shared" si="28"/>
        <v>►</v>
      </c>
      <c r="BB60" s="2946" t="str">
        <f t="shared" si="15"/>
        <v/>
      </c>
      <c r="BC60" s="2947" t="str">
        <f t="shared" si="37"/>
        <v/>
      </c>
      <c r="BD60" s="2957"/>
      <c r="BE60" s="2949" t="str">
        <f t="shared" si="16"/>
        <v xml:space="preserve"> ◄ ligne 60</v>
      </c>
      <c r="BF60" s="2946" t="str">
        <f t="shared" si="29"/>
        <v/>
      </c>
      <c r="BG60" s="2950" t="str">
        <f t="shared" si="30"/>
        <v/>
      </c>
      <c r="BH60" s="2951">
        <f>IF(LEN(TRIM(BM60))&gt;0,MAX(BH29:BH59)+1,"")</f>
        <v>4</v>
      </c>
      <c r="BI60" s="2906" t="str">
        <f>IFERROR(INDEX(BM30:BM299,MATCH(ROW()-ROW(BM30)+1,BH30:BH299,0)),"")</f>
        <v/>
      </c>
      <c r="BJ60" s="2944"/>
      <c r="BK60" s="2937"/>
      <c r="BL60" s="2370" t="str">
        <f>(SUBSTITUTE(SUBSTITUTE(BD35,CHAR(13)&amp;CHAR(10),"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0" s="2960" t="str">
        <f>IF(OR(BL61="",BL62=""),"",IF(LEN(BL61)&lt;=BL62,BL61,IFERROR(LEFT(BL61,FIND("♦",SUBSTITUTE(LEFT(BL61,BL62+1)," ","♦",LEN(LEFT(BL61,BL62+1))-LEN(SUBSTITUTE(LEFT(BL61,BL62+1)," ",""))))),LEFT(BL61,IFERROR(FIND(" ",BL61)-1,LEN(BL61))))))</f>
        <v xml:space="preserve">1 Coupez la viande en cubes d’environ 4 cm et mettez-la dans un grand saladier Ajoutez-y les oignons </v>
      </c>
      <c r="BN60" s="2961" t="str">
        <f>IF(BM60="","",TRIM(RIGHT(BL61,LEN(BL61)-LEN(BM60))))</f>
        <v>coupés en rondelles les carottes coupées en rondelles les lardons l’ail émincé et le bouquet garni Versez le vin rouge sur le tout et laissez mariner au frais pendant 24 heures</v>
      </c>
      <c r="BO60" s="2952" t="str">
        <f>BE35</f>
        <v xml:space="preserve"> ◄ ligne 35</v>
      </c>
      <c r="BP60" s="2945" t="str">
        <f>IF(BC60="","",IF(OR(BC60=0,BC60&lt;BI17),0,IF(BC60&gt;BI17,(BC60-BI17)&amp;" car. en trop",(BC60-BI17)&amp;" car.")))</f>
        <v/>
      </c>
      <c r="BQ60" s="2953" t="str">
        <f>IF(BC60="","",ROUNDUP(BC60/BI17,0)&amp;" ligne(s)")</f>
        <v/>
      </c>
      <c r="BR60" s="3"/>
      <c r="BS60" s="134"/>
      <c r="BT60" s="2193" t="s">
        <v>867</v>
      </c>
      <c r="BU60" s="97" t="s">
        <v>3868</v>
      </c>
      <c r="BV60" s="25"/>
      <c r="BW60" s="162"/>
      <c r="BX60" s="3"/>
      <c r="BY60" s="10">
        <v>1</v>
      </c>
    </row>
    <row r="61" spans="1:77" ht="21" customHeight="1">
      <c r="A61" s="3">
        <v>55</v>
      </c>
      <c r="B61" s="188" t="str">
        <f t="shared" si="17"/>
        <v>►</v>
      </c>
      <c r="C61" s="2237">
        <f t="array" ref="C61">IFERROR(_xlfn.LET(_xlpm.k,UPPER(TRIM(K61)),_xlpm.r,_xlfn.XLOOKUP(_xlpm.k,UPPER(TRIM($R$64:$AM$64)),$R$67:$AM$67,_xlfn.XLOOKUP(_xlpm.k,UPPER(TRIM($R$65:$AM$65)),$R$67:$AM$67,_xlfn.XLOOKUP(_xlpm.k,UPPER(TRIM($R$66:$AM$66)),$R$67:$AM$67,0.001))),_xlpm.r*J61),0)</f>
        <v>0</v>
      </c>
      <c r="D61" s="2692">
        <f t="array" ref="D61">IFERROR(_xlfn.LET(_xlpm.k,UPPER(TRIM(N61)),_xlpm.r,_xlfn.XLOOKUP(_xlpm.k,UPPER(TRIM($R$64:$AM$64)),$R$67:$AM$67,_xlfn.XLOOKUP(_xlpm.k,UPPER(TRIM($R$65:$AM$65)),$R$67:$AM$67,_xlfn.XLOOKUP(_xlpm.k,UPPER(TRIM($R$66:$AM$66)),$R$67:$AM$67,0.001))),_xlpm.r*M61),0)</f>
        <v>0</v>
      </c>
      <c r="E61" s="190">
        <f t="array" ref="E61">IFERROR(_xlfn.LET(_xlpm.k,UPPER(TRIM(Q61)),_xlpm.r,_xlfn.XLOOKUP(_xlpm.k,UPPER(TRIM($R$64:$AM$64)),$R$67:$AM$67,_xlfn.XLOOKUP(_xlpm.k,UPPER(TRIM($R$65:$AM$65)),$R$67:$AM$67,_xlfn.XLOOKUP(_xlpm.k,UPPER(TRIM($R$66:$AM$66)),$R$67:$AM$67,0.001))),_xlpm.r*P61),0)</f>
        <v>0</v>
      </c>
      <c r="F61" s="192" t="s">
        <v>3698</v>
      </c>
      <c r="G61" s="2480"/>
      <c r="H61" s="2250" t="s">
        <v>13</v>
      </c>
      <c r="I61" s="2709"/>
      <c r="J61" s="2710"/>
      <c r="K61" s="2213"/>
      <c r="L61" s="2711"/>
      <c r="M61" s="2712"/>
      <c r="N61" s="2214"/>
      <c r="O61" s="2713"/>
      <c r="P61" s="2211"/>
      <c r="Q61" s="2754"/>
      <c r="R61" s="2472" t="str">
        <f t="shared" si="18"/>
        <v>30 ►</v>
      </c>
      <c r="S61" s="4806">
        <f t="shared" si="18"/>
        <v>0</v>
      </c>
      <c r="T61" s="4807"/>
      <c r="U61" s="4807"/>
      <c r="V61" s="2362">
        <v>1</v>
      </c>
      <c r="W61" s="193">
        <f t="shared" si="19"/>
        <v>0</v>
      </c>
      <c r="X61" s="194">
        <f t="shared" si="20"/>
        <v>0</v>
      </c>
      <c r="Y61" s="194" t="str">
        <f t="shared" si="21"/>
        <v/>
      </c>
      <c r="Z61" s="195">
        <f t="shared" si="38"/>
        <v>0</v>
      </c>
      <c r="AA61" s="2714">
        <f t="shared" si="22"/>
        <v>0</v>
      </c>
      <c r="AB61" s="2715">
        <f t="shared" si="23"/>
        <v>0</v>
      </c>
      <c r="AC61" s="2716" t="str">
        <f t="shared" si="24"/>
        <v/>
      </c>
      <c r="AD61" s="2717">
        <f t="shared" si="33"/>
        <v>0</v>
      </c>
      <c r="AE61" s="2271">
        <f t="shared" si="34"/>
        <v>0</v>
      </c>
      <c r="AF61" s="2272">
        <f t="shared" si="35"/>
        <v>0</v>
      </c>
      <c r="AG61" s="2273" t="str">
        <f t="shared" si="25"/>
        <v/>
      </c>
      <c r="AH61" s="2447">
        <f t="shared" si="39"/>
        <v>0</v>
      </c>
      <c r="AI61" s="2451">
        <f t="shared" si="26"/>
        <v>0</v>
      </c>
      <c r="AJ61" s="2153">
        <f t="shared" si="44"/>
        <v>0</v>
      </c>
      <c r="AK61" s="2154">
        <f t="shared" si="44"/>
        <v>0</v>
      </c>
      <c r="AL61" s="2155">
        <f t="shared" si="36"/>
        <v>0</v>
      </c>
      <c r="AM61" s="2419" t="str">
        <f t="shared" si="40"/>
        <v>OK</v>
      </c>
      <c r="AN61" s="3"/>
      <c r="AO61" s="188" t="str">
        <f t="shared" si="7"/>
        <v>►</v>
      </c>
      <c r="AP61" s="5"/>
      <c r="AQ61" s="3"/>
      <c r="AR61" s="176">
        <f t="array" ref="AR61">SUMPRODUCT(LEN(AS61:AY61))</f>
        <v>0</v>
      </c>
      <c r="AS61" s="177"/>
      <c r="AT61" s="178"/>
      <c r="AU61" s="178"/>
      <c r="AV61" s="178"/>
      <c r="AW61" s="178"/>
      <c r="AX61" s="178"/>
      <c r="AY61" s="179"/>
      <c r="AZ61" s="3"/>
      <c r="BA61" s="2954" t="str">
        <f t="shared" si="28"/>
        <v>►</v>
      </c>
      <c r="BB61" s="2946" t="str">
        <f t="shared" si="15"/>
        <v/>
      </c>
      <c r="BC61" s="2947" t="str">
        <f t="shared" si="37"/>
        <v/>
      </c>
      <c r="BD61" s="2957"/>
      <c r="BE61" s="2955" t="str">
        <f t="shared" si="16"/>
        <v xml:space="preserve"> ◄ ligne 61</v>
      </c>
      <c r="BF61" s="2946" t="str">
        <f t="shared" si="29"/>
        <v/>
      </c>
      <c r="BG61" s="2950" t="str">
        <f t="shared" si="30"/>
        <v/>
      </c>
      <c r="BH61" s="2951">
        <f>IF(LEN(TRIM(BM61))&gt;0,MAX(BH29:BH60)+1,"")</f>
        <v>5</v>
      </c>
      <c r="BI61" s="2906" t="str">
        <f>IFERROR(INDEX(BM30:BM299,MATCH(ROW()-ROW(BM30)+1,BH30:BH299,0)),"")</f>
        <v/>
      </c>
      <c r="BJ61" s="2944"/>
      <c r="BK61" s="2937"/>
      <c r="BL61" s="2960" t="str">
        <f>TRIM(SUBSTITUTE(SUBSTITUTE(SUBSTITUTE(SUBSTITUTE(IF(OR(LEFT(BL60,1)="-",LEFT(BL60,1)="="),MID(BL60,2,9999),BL60),CHAR(160),"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1" s="2961" t="str">
        <f>IF(OR(BN60="",BL62=""),"",IF(LEN(BN60)&lt;=BL62,BN60,IFERROR(LEFT(BN60,FIND("♦",SUBSTITUTE(LEFT(BN60,BL62+1)," ","♦",LEN(LEFT(BN60,BL62+1))-LEN(SUBSTITUTE(LEFT(BN60,BL62+1)," ",""))))),LEFT(BN60,IFERROR(FIND(" ",BN60)-1,LEN(BN60))))))</f>
        <v xml:space="preserve">coupés en rondelles les carottes coupées en rondelles les lardons l’ail émincé et le bouquet garni </v>
      </c>
      <c r="BN61" s="2961" t="str">
        <f>IF(BM61="","",TRIM(RIGHT(BN60,LEN(BN60)-LEN(BM61))))</f>
        <v>Versez le vin rouge sur le tout et laissez mariner au frais pendant 24 heures</v>
      </c>
      <c r="BO61" s="2962" t="str">
        <f t="shared" ref="BO61:BO65" si="50">"ligne "&amp;ROW()&amp;" ►"</f>
        <v>ligne 61 ►</v>
      </c>
      <c r="BP61" s="2945" t="str">
        <f>IF(BC61="","",IF(OR(BC61=0,BC61&lt;BI17),0,IF(BC61&gt;BI17,(BC61-BI17)&amp;" car. en trop",(BC61-BI17)&amp;" car.")))</f>
        <v/>
      </c>
      <c r="BQ61" s="2953" t="str">
        <f>IF(BC61="","",ROUNDUP(BC61/BI17,0)&amp;" ligne(s)")</f>
        <v/>
      </c>
      <c r="BR61" s="3"/>
      <c r="BS61" s="2549" t="s">
        <v>3923</v>
      </c>
      <c r="BT61" s="97"/>
      <c r="BU61" s="97"/>
      <c r="BV61" s="97"/>
      <c r="BW61" s="2550"/>
      <c r="BX61" s="3"/>
      <c r="BY61" s="10">
        <v>1</v>
      </c>
    </row>
    <row r="62" spans="1:77" ht="21" customHeight="1">
      <c r="A62" s="3"/>
      <c r="B62" s="72" t="s">
        <v>24</v>
      </c>
      <c r="C62" s="2238">
        <f>IFERROR(W23/C63,0)</f>
        <v>0</v>
      </c>
      <c r="D62" s="2721">
        <f>IFERROR(AA23/D63,0)</f>
        <v>0</v>
      </c>
      <c r="E62" s="247">
        <f>IFERROR(AE23/D63,0)</f>
        <v>0</v>
      </c>
      <c r="F62" s="2146"/>
      <c r="G62" s="2146"/>
      <c r="H62" s="2146"/>
      <c r="I62" s="2722"/>
      <c r="J62" s="2723"/>
      <c r="K62" s="2233"/>
      <c r="L62" s="2724"/>
      <c r="M62" s="2724"/>
      <c r="N62" s="249"/>
      <c r="O62" s="2725"/>
      <c r="P62" s="2726"/>
      <c r="Q62" s="2220"/>
      <c r="R62" s="4815"/>
      <c r="S62" s="4815"/>
      <c r="T62" s="4815"/>
      <c r="U62" s="4815"/>
      <c r="V62" s="250"/>
      <c r="W62" s="2727"/>
      <c r="X62" s="2727"/>
      <c r="Y62" s="2727"/>
      <c r="Z62" s="2727"/>
      <c r="AA62" s="2724"/>
      <c r="AB62" s="2724"/>
      <c r="AC62" s="2724"/>
      <c r="AD62" s="2724"/>
      <c r="AE62" s="2728"/>
      <c r="AF62" s="2728"/>
      <c r="AG62" s="2728"/>
      <c r="AH62" s="2728"/>
      <c r="AI62" s="2755"/>
      <c r="AJ62" s="2756"/>
      <c r="AK62" s="2756"/>
      <c r="AL62" s="2757" t="str">
        <f>"Contrôle colonne "&amp;AM1&amp;" ►"</f>
        <v>Contrôle colonne AM ►</v>
      </c>
      <c r="AM62" s="5050" t="str">
        <f>" ▲ "&amp;IF(SUMPRODUCT((AM32:AM61&lt;&gt;"")*(UPPER(TRIM(SUBSTITUTE(AM32:AM61,CHAR(160),"")))&lt;&gt;"OK"))=0,"OK",SUMPRODUCT((AM32:AM61&lt;&gt;"")*(UPPER(TRIM(SUBSTITUTE(AM32:AM61,CHAR(160),"")))&lt;&gt;"OK"))&amp;" erreur"&amp;IF(SUMPRODUCT((AM32:AM61&lt;&gt;"")*(UPPER(TRIM(SUBSTITUTE(AM32:AM61,CHAR(160),"")))&lt;&gt;"OK"))&gt;1,"s",""))</f>
        <v xml:space="preserve"> ▲ OK</v>
      </c>
      <c r="AN62" s="3"/>
      <c r="AO62" s="72" t="str">
        <f t="shared" si="7"/>
        <v>A</v>
      </c>
      <c r="AP62" s="5"/>
      <c r="AQ62" s="3"/>
      <c r="AR62" s="176">
        <f t="array" ref="AR62">SUMPRODUCT(LEN(AS62:AY62))</f>
        <v>0</v>
      </c>
      <c r="AS62" s="177"/>
      <c r="AT62" s="178"/>
      <c r="AU62" s="178"/>
      <c r="AV62" s="178"/>
      <c r="AW62" s="178"/>
      <c r="AX62" s="178"/>
      <c r="AY62" s="179"/>
      <c r="AZ62" s="3"/>
      <c r="BA62" s="2954" t="str">
        <f t="shared" si="28"/>
        <v>►</v>
      </c>
      <c r="BB62" s="2946" t="str">
        <f t="shared" si="15"/>
        <v/>
      </c>
      <c r="BC62" s="2947" t="str">
        <f t="shared" si="37"/>
        <v/>
      </c>
      <c r="BD62" s="2957"/>
      <c r="BE62" s="2949" t="str">
        <f t="shared" si="16"/>
        <v xml:space="preserve"> ◄ ligne 62</v>
      </c>
      <c r="BF62" s="2946" t="str">
        <f t="shared" si="29"/>
        <v/>
      </c>
      <c r="BG62" s="2950" t="str">
        <f t="shared" si="30"/>
        <v/>
      </c>
      <c r="BH62" s="2951">
        <f>IF(LEN(TRIM(BM62))&gt;0,MAX(BH29:BH61)+1,"")</f>
        <v>6</v>
      </c>
      <c r="BI62" s="2906" t="str">
        <f>IFERROR(INDEX(BM30:BM299,MATCH(ROW()-ROW(BM30)+1,BH30:BH299,0)),"")</f>
        <v/>
      </c>
      <c r="BJ62" s="2944"/>
      <c r="BK62" s="2937"/>
      <c r="BL62" s="2909">
        <f>BI17</f>
        <v>100</v>
      </c>
      <c r="BM62" s="2961" t="str">
        <f>IF(OR(BN61="",BL62=""),"",IF(LEN(BN61)&lt;=BL62,BN61,IFERROR(LEFT(BN61,FIND("♦",SUBSTITUTE(LEFT(BN61,BL62+1)," ","♦",LEN(LEFT(BN61,BL62+1))-LEN(SUBSTITUTE(LEFT(BN61,BL62+1)," ",""))))),LEFT(BN61,IFERROR(FIND(" ",BN61)-1,LEN(BN61))))))</f>
        <v>Versez le vin rouge sur le tout et laissez mariner au frais pendant 24 heures</v>
      </c>
      <c r="BN62" s="2961" t="str">
        <f t="shared" ref="BN62:BN65" si="51">IF(BM62="","",TRIM(RIGHT(BN61,LEN(BN61)-LEN(BM62))))</f>
        <v/>
      </c>
      <c r="BO62" s="2962" t="str">
        <f t="shared" si="50"/>
        <v>ligne 62 ►</v>
      </c>
      <c r="BP62" s="2945" t="str">
        <f>IF(BC62="","",IF(OR(BC62=0,BC62&lt;BI17),0,IF(BC62&gt;BI17,(BC62-BI17)&amp;" car. en trop",(BC62-BI17)&amp;" car.")))</f>
        <v/>
      </c>
      <c r="BQ62" s="2953" t="str">
        <f>IF(BC62="","",ROUNDUP(BC62/BI17,0)&amp;" ligne(s)")</f>
        <v/>
      </c>
      <c r="BR62" s="3"/>
      <c r="BS62" s="232" t="s">
        <v>4069</v>
      </c>
      <c r="BT62" s="97"/>
      <c r="BU62" s="97"/>
      <c r="BV62" s="97"/>
      <c r="BW62" s="2550"/>
      <c r="BX62" s="3"/>
      <c r="BY62" s="10">
        <v>1</v>
      </c>
    </row>
    <row r="63" spans="1:77" ht="21" customHeight="1">
      <c r="A63" s="3"/>
      <c r="B63" s="72" t="s">
        <v>24</v>
      </c>
      <c r="C63" s="2239">
        <f>SUM(C32:C61)</f>
        <v>0</v>
      </c>
      <c r="D63" s="2730">
        <f>SUM(D32:D61)</f>
        <v>0</v>
      </c>
      <c r="E63" s="254">
        <f>SUM(E32:E62)</f>
        <v>0</v>
      </c>
      <c r="F63" s="2147"/>
      <c r="G63" s="2147"/>
      <c r="H63" s="2147"/>
      <c r="I63" s="2731"/>
      <c r="J63" s="2732">
        <f>C63</f>
        <v>0</v>
      </c>
      <c r="K63" s="2236"/>
      <c r="L63" s="2733"/>
      <c r="M63" s="2734">
        <f>D63</f>
        <v>0</v>
      </c>
      <c r="N63" s="257"/>
      <c r="O63" s="2735"/>
      <c r="P63" s="2736">
        <f>E63</f>
        <v>0</v>
      </c>
      <c r="Q63" s="2222"/>
      <c r="R63" s="4816"/>
      <c r="S63" s="4816"/>
      <c r="T63" s="4817"/>
      <c r="U63" s="4818"/>
      <c r="V63" s="260"/>
      <c r="W63" s="261"/>
      <c r="X63" s="262">
        <f>SUM(X32:X62)</f>
        <v>0</v>
      </c>
      <c r="Y63" s="263"/>
      <c r="Z63" s="264">
        <f>SUM(Z32:Z61)</f>
        <v>0</v>
      </c>
      <c r="AA63" s="2737"/>
      <c r="AB63" s="2738">
        <f>SUM(AB32:AB62)</f>
        <v>0</v>
      </c>
      <c r="AC63" s="2739"/>
      <c r="AD63" s="2740">
        <f>SUM(AD32:AD61)</f>
        <v>0</v>
      </c>
      <c r="AE63" s="2277"/>
      <c r="AF63" s="2278">
        <f>SUM(AF32:AF62)</f>
        <v>0</v>
      </c>
      <c r="AG63" s="2279"/>
      <c r="AH63" s="2448">
        <f>SUM(AH32:AH61)</f>
        <v>0</v>
      </c>
      <c r="AI63" s="2453" t="s">
        <v>3609</v>
      </c>
      <c r="AJ63" s="2161"/>
      <c r="AK63" s="2165">
        <f>IFERROR(X63,0)+IFERROR(AB63,0)+IFERROR(AF63,0)</f>
        <v>0</v>
      </c>
      <c r="AL63" s="2377">
        <f>IFERROR(Z63,0)+IFERROR(AD63,0)+IFERROR(AH63,0)</f>
        <v>0</v>
      </c>
      <c r="AM63" s="5051"/>
      <c r="AN63" s="3"/>
      <c r="AO63" s="72" t="str">
        <f t="shared" si="7"/>
        <v>A</v>
      </c>
      <c r="AP63" s="5"/>
      <c r="AQ63" s="3"/>
      <c r="AR63" s="176">
        <f t="array" ref="AR63">SUMPRODUCT(LEN(AS63:AY63))</f>
        <v>0</v>
      </c>
      <c r="AS63" s="177"/>
      <c r="AT63" s="178"/>
      <c r="AU63" s="178"/>
      <c r="AV63" s="178"/>
      <c r="AW63" s="178"/>
      <c r="AX63" s="178"/>
      <c r="AY63" s="179"/>
      <c r="AZ63" s="3"/>
      <c r="BA63" s="2954" t="str">
        <f t="shared" si="28"/>
        <v>►</v>
      </c>
      <c r="BB63" s="2946" t="str">
        <f t="shared" si="15"/>
        <v/>
      </c>
      <c r="BC63" s="2947" t="str">
        <f t="shared" si="37"/>
        <v/>
      </c>
      <c r="BD63" s="2957"/>
      <c r="BE63" s="2955" t="str">
        <f t="shared" si="16"/>
        <v xml:space="preserve"> ◄ ligne 63</v>
      </c>
      <c r="BF63" s="2946" t="str">
        <f t="shared" si="29"/>
        <v/>
      </c>
      <c r="BG63" s="2950" t="str">
        <f t="shared" si="30"/>
        <v/>
      </c>
      <c r="BH63" s="2951" t="str">
        <f>IF(LEN(TRIM(BM63))&gt;0,MAX(BH29:BH62)+1,"")</f>
        <v/>
      </c>
      <c r="BI63" s="2906" t="str">
        <f>IFERROR(INDEX(BM30:BM299,MATCH(ROW()-ROW(BM30)+1,BH30:BH299,0)),"")</f>
        <v/>
      </c>
      <c r="BJ63" s="2944"/>
      <c r="BK63" s="2937"/>
      <c r="BL63" s="2960"/>
      <c r="BM63" s="2961" t="str">
        <f>IF(OR(BN62="",BL62=""),"",IF(LEN(BN62)&lt;=BL62,BN62,IFERROR(LEFT(BN62,FIND("♦",SUBSTITUTE(LEFT(BN62,BL62+1)," ","♦",LEN(LEFT(BN62,BL62+1))-LEN(SUBSTITUTE(LEFT(BN62,BL62+1)," ",""))))),LEFT(BN62,IFERROR(FIND(" ",BN62)-1,LEN(BN62))))))</f>
        <v/>
      </c>
      <c r="BN63" s="2961" t="str">
        <f t="shared" si="51"/>
        <v/>
      </c>
      <c r="BO63" s="2962" t="str">
        <f t="shared" si="50"/>
        <v>ligne 63 ►</v>
      </c>
      <c r="BP63" s="2945" t="str">
        <f>IF(BC63="","",IF(OR(BC63=0,BC63&lt;BI17),0,IF(BC63&gt;BI17,(BC63-BI17)&amp;" car. en trop",(BC63-BI17)&amp;" car.")))</f>
        <v/>
      </c>
      <c r="BQ63" s="2953" t="str">
        <f>IF(BC63="","",ROUNDUP(BC63/BI17,0)&amp;" ligne(s)")</f>
        <v/>
      </c>
      <c r="BR63" s="3"/>
      <c r="BS63" s="232" t="s">
        <v>4070</v>
      </c>
      <c r="BT63" s="2551" t="s">
        <v>3924</v>
      </c>
      <c r="BU63" s="2551"/>
      <c r="BV63" s="2551"/>
      <c r="BW63" s="2550"/>
      <c r="BX63" s="3"/>
      <c r="BY63" s="10">
        <v>1</v>
      </c>
    </row>
    <row r="64" spans="1:77" ht="21" customHeight="1">
      <c r="A64" s="3"/>
      <c r="B64" s="72" t="s">
        <v>24</v>
      </c>
      <c r="C64" s="2465" t="str">
        <f>C31</f>
        <v>🅐</v>
      </c>
      <c r="D64" s="2741" t="str">
        <f>D31</f>
        <v>🅑</v>
      </c>
      <c r="E64" s="2466" t="str">
        <f>E31</f>
        <v>🅒</v>
      </c>
      <c r="F64" s="2454"/>
      <c r="G64" s="2454"/>
      <c r="H64" s="2454"/>
      <c r="I64" s="2454"/>
      <c r="J64" s="2455"/>
      <c r="K64" s="2454"/>
      <c r="L64" s="2456"/>
      <c r="M64" s="2456"/>
      <c r="N64" s="2456"/>
      <c r="O64" s="2456"/>
      <c r="P64" s="2456"/>
      <c r="Q64" s="2457" t="s">
        <v>3606</v>
      </c>
      <c r="R64" s="2136" t="s">
        <v>418</v>
      </c>
      <c r="S64" s="2132" t="s">
        <v>163</v>
      </c>
      <c r="T64" s="2133" t="s">
        <v>419</v>
      </c>
      <c r="U64" s="2133" t="s">
        <v>420</v>
      </c>
      <c r="V64" s="2133" t="s">
        <v>3561</v>
      </c>
      <c r="W64" s="2137" t="s">
        <v>421</v>
      </c>
      <c r="X64" s="2134" t="s">
        <v>469</v>
      </c>
      <c r="Y64" s="2134" t="s">
        <v>422</v>
      </c>
      <c r="Z64" s="2137" t="s">
        <v>470</v>
      </c>
      <c r="AA64" s="2135" t="s">
        <v>464</v>
      </c>
      <c r="AB64" s="2139" t="s">
        <v>3565</v>
      </c>
      <c r="AC64" s="2139" t="s">
        <v>468</v>
      </c>
      <c r="AD64" s="2139" t="s">
        <v>3566</v>
      </c>
      <c r="AE64" s="2139" t="s">
        <v>3567</v>
      </c>
      <c r="AF64" s="2320" t="s">
        <v>426</v>
      </c>
      <c r="AG64" s="2320" t="s">
        <v>427</v>
      </c>
      <c r="AH64" s="2320" t="s">
        <v>430</v>
      </c>
      <c r="AI64" s="2320" t="s">
        <v>425</v>
      </c>
      <c r="AJ64" s="2320" t="s">
        <v>431</v>
      </c>
      <c r="AK64" s="2138" t="s">
        <v>3563</v>
      </c>
      <c r="AL64" s="2138" t="s">
        <v>3564</v>
      </c>
      <c r="AM64" s="2138" t="s">
        <v>423</v>
      </c>
      <c r="AN64" s="3"/>
      <c r="AO64" s="72" t="str">
        <f t="shared" si="7"/>
        <v>A</v>
      </c>
      <c r="AP64" s="5"/>
      <c r="AQ64" s="3"/>
      <c r="AR64" s="176">
        <f t="array" ref="AR64">SUMPRODUCT(LEN(AS64:AY64))</f>
        <v>0</v>
      </c>
      <c r="AS64" s="177"/>
      <c r="AT64" s="178"/>
      <c r="AU64" s="178"/>
      <c r="AV64" s="178"/>
      <c r="AW64" s="178"/>
      <c r="AX64" s="178"/>
      <c r="AY64" s="179"/>
      <c r="AZ64" s="3"/>
      <c r="BA64" s="2954" t="str">
        <f t="shared" si="28"/>
        <v>►</v>
      </c>
      <c r="BB64" s="2946" t="str">
        <f t="shared" si="15"/>
        <v/>
      </c>
      <c r="BC64" s="2947" t="str">
        <f t="shared" si="37"/>
        <v/>
      </c>
      <c r="BD64" s="2957"/>
      <c r="BE64" s="2949" t="str">
        <f t="shared" si="16"/>
        <v xml:space="preserve"> ◄ ligne 64</v>
      </c>
      <c r="BF64" s="2946" t="str">
        <f t="shared" si="29"/>
        <v/>
      </c>
      <c r="BG64" s="2950" t="str">
        <f t="shared" si="30"/>
        <v/>
      </c>
      <c r="BH64" s="2951" t="str">
        <f>IF(LEN(TRIM(BM64))&gt;0,MAX(BH29:BH63)+1,"")</f>
        <v/>
      </c>
      <c r="BI64" s="2906" t="str">
        <f>IFERROR(INDEX(BM30:BM299,MATCH(ROW()-ROW(BM30)+1,BH30:BH299,0)),"")</f>
        <v/>
      </c>
      <c r="BJ64" s="2944"/>
      <c r="BK64" s="2937"/>
      <c r="BL64" s="2963"/>
      <c r="BM64" s="2961" t="str">
        <f>IF(OR(BN63="",BL62=""),"",IF(LEN(BN63)&lt;=BL62,BN63,IFERROR(LEFT(BN63,FIND("♦",SUBSTITUTE(LEFT(BN63,BL62+1)," ","♦",LEN(LEFT(BN63,BL62+1))-LEN(SUBSTITUTE(LEFT(BN63,BL62+1)," ",""))))),LEFT(BN63,IFERROR(FIND(" ",BN63)-1,LEN(BN63))))))</f>
        <v/>
      </c>
      <c r="BN64" s="2961" t="str">
        <f t="shared" si="51"/>
        <v/>
      </c>
      <c r="BO64" s="2962" t="str">
        <f t="shared" si="50"/>
        <v>ligne 64 ►</v>
      </c>
      <c r="BP64" s="2945" t="str">
        <f>IF(BC64="","",IF(OR(BC64=0,BC64&lt;BI17),0,IF(BC64&gt;BI17,(BC64-BI17)&amp;" car. en trop",(BC64-BI17)&amp;" car.")))</f>
        <v/>
      </c>
      <c r="BQ64" s="2953" t="str">
        <f>IF(BC64="","",ROUNDUP(BC64/BI17,0)&amp;" ligne(s)")</f>
        <v/>
      </c>
      <c r="BR64" s="3"/>
      <c r="BS64" s="134"/>
      <c r="BT64" s="2552" t="s">
        <v>3925</v>
      </c>
      <c r="BU64" s="2552" t="s">
        <v>3926</v>
      </c>
      <c r="BV64" s="2552" t="s">
        <v>3927</v>
      </c>
      <c r="BW64" s="162"/>
      <c r="BX64" s="3"/>
      <c r="BY64" s="10">
        <v>1</v>
      </c>
    </row>
    <row r="65" spans="1:77" ht="21" customHeight="1">
      <c r="A65" s="3"/>
      <c r="B65" s="72" t="s">
        <v>24</v>
      </c>
      <c r="C65" s="2454"/>
      <c r="D65" s="2454"/>
      <c r="E65" s="2454"/>
      <c r="F65" s="2454"/>
      <c r="G65" s="2456"/>
      <c r="H65" s="2456"/>
      <c r="I65" s="2456"/>
      <c r="J65" s="2456"/>
      <c r="K65" s="2456"/>
      <c r="L65" s="2456"/>
      <c r="M65" s="2456"/>
      <c r="N65" s="2456"/>
      <c r="O65" s="2456"/>
      <c r="P65" s="2459" t="s">
        <v>4072</v>
      </c>
      <c r="Q65" s="2457" t="s">
        <v>3607</v>
      </c>
      <c r="R65" s="2136" t="s">
        <v>418</v>
      </c>
      <c r="S65" s="2132" t="s">
        <v>163</v>
      </c>
      <c r="T65" s="2133" t="s">
        <v>3569</v>
      </c>
      <c r="U65" s="2133" t="s">
        <v>3570</v>
      </c>
      <c r="V65" s="2133" t="s">
        <v>3571</v>
      </c>
      <c r="W65" s="2137" t="s">
        <v>421</v>
      </c>
      <c r="X65" s="2134" t="s">
        <v>469</v>
      </c>
      <c r="Y65" s="2134" t="s">
        <v>422</v>
      </c>
      <c r="Z65" s="2137" t="s">
        <v>470</v>
      </c>
      <c r="AA65" s="2135" t="s">
        <v>464</v>
      </c>
      <c r="AB65" s="2139" t="s">
        <v>3574</v>
      </c>
      <c r="AC65" s="2135" t="s">
        <v>3575</v>
      </c>
      <c r="AD65" s="2139" t="s">
        <v>3566</v>
      </c>
      <c r="AE65" s="2139" t="s">
        <v>3567</v>
      </c>
      <c r="AF65" s="2320" t="s">
        <v>474</v>
      </c>
      <c r="AG65" s="2320" t="s">
        <v>475</v>
      </c>
      <c r="AH65" s="2320" t="s">
        <v>478</v>
      </c>
      <c r="AI65" s="2320" t="s">
        <v>473</v>
      </c>
      <c r="AJ65" s="2320" t="s">
        <v>479</v>
      </c>
      <c r="AK65" s="2138" t="s">
        <v>3572</v>
      </c>
      <c r="AL65" s="2138" t="s">
        <v>3573</v>
      </c>
      <c r="AM65" s="2138" t="s">
        <v>471</v>
      </c>
      <c r="AN65" s="3"/>
      <c r="AO65" s="72" t="str">
        <f t="shared" si="7"/>
        <v>A</v>
      </c>
      <c r="AP65" s="5"/>
      <c r="AQ65" s="3"/>
      <c r="AR65" s="176">
        <f t="array" ref="AR65">SUMPRODUCT(LEN(AS65:AY65))</f>
        <v>0</v>
      </c>
      <c r="AS65" s="177"/>
      <c r="AT65" s="178"/>
      <c r="AU65" s="178"/>
      <c r="AV65" s="178"/>
      <c r="AW65" s="178"/>
      <c r="AX65" s="178"/>
      <c r="AY65" s="179"/>
      <c r="AZ65" s="3"/>
      <c r="BA65" s="2954" t="str">
        <f t="shared" si="28"/>
        <v>►</v>
      </c>
      <c r="BB65" s="2946" t="str">
        <f t="shared" si="15"/>
        <v/>
      </c>
      <c r="BC65" s="2947" t="str">
        <f t="shared" si="37"/>
        <v/>
      </c>
      <c r="BD65" s="2957"/>
      <c r="BE65" s="2955" t="str">
        <f t="shared" si="16"/>
        <v xml:space="preserve"> ◄ ligne 65</v>
      </c>
      <c r="BF65" s="2946" t="str">
        <f t="shared" si="29"/>
        <v/>
      </c>
      <c r="BG65" s="2950" t="str">
        <f t="shared" si="30"/>
        <v/>
      </c>
      <c r="BH65" s="2951" t="str">
        <f>IF(LEN(TRIM(BM65))&gt;0,MAX(BH29:BH64)+1,"")</f>
        <v/>
      </c>
      <c r="BI65" s="2906" t="str">
        <f>IFERROR(INDEX(BM30:BM299,MATCH(ROW()-ROW(BM30)+1,BH30:BH299,0)),"")</f>
        <v/>
      </c>
      <c r="BJ65" s="2944"/>
      <c r="BK65" s="2937"/>
      <c r="BL65" s="2964"/>
      <c r="BM65" s="2961" t="str">
        <f>IF(OR(BN64="",BL62=""),"",IF(LEN(BN64)&lt;=BL62,BN64,IFERROR(LEFT(BN64,FIND("♦",SUBSTITUTE(LEFT(BN64,BL62+1)," ","♦",LEN(LEFT(BN64,BL62+1))-LEN(SUBSTITUTE(LEFT(BN64,BL62+1)," ",""))))),LEFT(BN64,IFERROR(FIND(" ",BN64)-1,LEN(BN64))))))</f>
        <v/>
      </c>
      <c r="BN65" s="2961" t="str">
        <f t="shared" si="51"/>
        <v/>
      </c>
      <c r="BO65" s="2962" t="str">
        <f t="shared" si="50"/>
        <v>ligne 65 ►</v>
      </c>
      <c r="BP65" s="2945" t="str">
        <f>IF(BC65="","",IF(OR(BC65=0,BC65&lt;BI17),0,IF(BC65&gt;BI17,(BC65-BI17)&amp;" car. en trop",(BC65-BI17)&amp;" car.")))</f>
        <v/>
      </c>
      <c r="BQ65" s="2953" t="str">
        <f>IF(BC65="","",ROUNDUP(BC65/BI17,0)&amp;" ligne(s)")</f>
        <v/>
      </c>
      <c r="BR65" s="3"/>
      <c r="BS65" s="134"/>
      <c r="BT65" s="2552" t="s">
        <v>3928</v>
      </c>
      <c r="BU65" s="2552"/>
      <c r="BV65" s="2552" t="s">
        <v>3929</v>
      </c>
      <c r="BW65" s="162"/>
      <c r="BX65" s="3"/>
      <c r="BY65" s="10">
        <v>1</v>
      </c>
    </row>
    <row r="66" spans="1:77" ht="21" customHeight="1">
      <c r="A66" s="3"/>
      <c r="B66" s="72" t="s">
        <v>24</v>
      </c>
      <c r="C66" s="2454"/>
      <c r="D66" s="2456"/>
      <c r="E66" s="2456"/>
      <c r="F66" s="2456"/>
      <c r="G66" s="2456"/>
      <c r="H66" s="2456"/>
      <c r="I66" s="2456"/>
      <c r="J66" s="2456"/>
      <c r="K66" s="2456"/>
      <c r="L66" s="2456"/>
      <c r="M66" s="2456"/>
      <c r="N66" s="2456"/>
      <c r="O66" s="2456"/>
      <c r="P66" s="2459" t="s">
        <v>4073</v>
      </c>
      <c r="Q66" s="2457" t="s">
        <v>3608</v>
      </c>
      <c r="R66" s="2136" t="s">
        <v>418</v>
      </c>
      <c r="S66" s="2132" t="s">
        <v>163</v>
      </c>
      <c r="T66" s="2133" t="s">
        <v>3580</v>
      </c>
      <c r="U66" s="2133" t="s">
        <v>3581</v>
      </c>
      <c r="V66" s="2133" t="s">
        <v>3582</v>
      </c>
      <c r="W66" s="2137" t="s">
        <v>421</v>
      </c>
      <c r="X66" s="2134" t="s">
        <v>469</v>
      </c>
      <c r="Y66" s="2134" t="s">
        <v>422</v>
      </c>
      <c r="Z66" s="2137" t="s">
        <v>470</v>
      </c>
      <c r="AA66" s="2135" t="s">
        <v>3594</v>
      </c>
      <c r="AB66" s="2139" t="s">
        <v>3595</v>
      </c>
      <c r="AC66" s="2135" t="s">
        <v>3596</v>
      </c>
      <c r="AD66" s="2139" t="s">
        <v>3597</v>
      </c>
      <c r="AE66" s="2139" t="s">
        <v>3598</v>
      </c>
      <c r="AF66" s="2320" t="s">
        <v>3583</v>
      </c>
      <c r="AG66" s="2320" t="s">
        <v>3584</v>
      </c>
      <c r="AH66" s="2320" t="s">
        <v>3585</v>
      </c>
      <c r="AI66" s="2320" t="s">
        <v>3587</v>
      </c>
      <c r="AJ66" s="2320" t="s">
        <v>3589</v>
      </c>
      <c r="AK66" s="2138" t="s">
        <v>3590</v>
      </c>
      <c r="AL66" s="2138" t="s">
        <v>3591</v>
      </c>
      <c r="AM66" s="2138" t="s">
        <v>3592</v>
      </c>
      <c r="AN66" s="3"/>
      <c r="AO66" s="72" t="str">
        <f t="shared" si="7"/>
        <v>A</v>
      </c>
      <c r="AP66" s="5"/>
      <c r="AQ66" s="3"/>
      <c r="AR66" s="176">
        <f t="array" ref="AR66">SUMPRODUCT(LEN(AS66:AY66))</f>
        <v>0</v>
      </c>
      <c r="AS66" s="177"/>
      <c r="AT66" s="178"/>
      <c r="AU66" s="178"/>
      <c r="AV66" s="178"/>
      <c r="AW66" s="178"/>
      <c r="AX66" s="178"/>
      <c r="AY66" s="179"/>
      <c r="AZ66" s="3"/>
      <c r="BA66" s="2954" t="str">
        <f t="shared" si="28"/>
        <v>►</v>
      </c>
      <c r="BB66" s="2946" t="str">
        <f t="shared" si="15"/>
        <v/>
      </c>
      <c r="BC66" s="2947" t="str">
        <f t="shared" si="37"/>
        <v/>
      </c>
      <c r="BD66" s="2957"/>
      <c r="BE66" s="2949" t="str">
        <f t="shared" si="16"/>
        <v xml:space="preserve"> ◄ ligne 66</v>
      </c>
      <c r="BF66" s="2946" t="str">
        <f t="shared" si="29"/>
        <v/>
      </c>
      <c r="BG66" s="2950" t="str">
        <f t="shared" si="30"/>
        <v/>
      </c>
      <c r="BH66" s="2951">
        <f>IF(LEN(TRIM(BM66))&gt;0,MAX(BH29:BH65)+1,"")</f>
        <v>7</v>
      </c>
      <c r="BI66" s="2906" t="str">
        <f>IFERROR(INDEX(BM30:BM299,MATCH(ROW()-ROW(BM30)+1,BH30:BH299,0)),"")</f>
        <v/>
      </c>
      <c r="BJ66" s="2944"/>
      <c r="BK66" s="2937"/>
      <c r="BL66" s="2370" t="str">
        <f>(SUBSTITUTE(SUBSTITUTE(BD36,CHAR(13)&amp;CHAR(10)," "),CHAR(10)," "))</f>
        <v>2. Le lendemain, sortez la viande et les légumes de la marinade et égouttez-les. Réservez la marinade.</v>
      </c>
      <c r="BM66" s="2907" t="str">
        <f>IF(OR(BL67="",BL68=""),"",IF(LEN(BL67)&lt;=BL68,BL67,IFERROR(LEFT(BL67,FIND("♦",SUBSTITUTE(LEFT(BL67,BL68+1)," ","♦",LEN(LEFT(BL67,BL68+1))-LEN(SUBSTITUTE(LEFT(BL67,BL68+1)," ",""))))),LEFT(BL67,IFERROR(FIND(" ",BL67)-1,LEN(BL67))))))</f>
        <v>2 Le lendemain sortez la viande et les légumes de la marinade et égouttez-les Réservez la marinade</v>
      </c>
      <c r="BN66" s="2908" t="str">
        <f>IF(BM66="","",TRIM(RIGHT(BL67,LEN(BL67)-LEN(BM66))))</f>
        <v/>
      </c>
      <c r="BO66" s="2952" t="str">
        <f>BE36</f>
        <v xml:space="preserve"> ◄ ligne 36</v>
      </c>
      <c r="BP66" s="2945" t="str">
        <f>IF(BC66="","",IF(OR(BC66=0,BC66&lt;BI17),0,IF(BC66&gt;BI17,(BC66-BI17)&amp;" car. en trop",(BC66-BI17)&amp;" car.")))</f>
        <v/>
      </c>
      <c r="BQ66" s="2953" t="str">
        <f>IF(BC66="","",ROUNDUP(BC66/BI17,0)&amp;" ligne(s)")</f>
        <v/>
      </c>
      <c r="BR66" s="3"/>
      <c r="BS66" s="134"/>
      <c r="BT66" s="2552" t="s">
        <v>3930</v>
      </c>
      <c r="BU66" s="2552"/>
      <c r="BV66" s="2552"/>
      <c r="BW66" s="162"/>
      <c r="BX66" s="3"/>
      <c r="BY66" s="10">
        <v>1</v>
      </c>
    </row>
    <row r="67" spans="1:77" ht="21" customHeight="1">
      <c r="A67" s="3"/>
      <c r="B67" s="72" t="s">
        <v>24</v>
      </c>
      <c r="C67" s="2454"/>
      <c r="D67" s="2459"/>
      <c r="E67" s="2459"/>
      <c r="F67" s="2459"/>
      <c r="G67" s="2459"/>
      <c r="H67" s="2459"/>
      <c r="I67" s="2459"/>
      <c r="J67" s="2459"/>
      <c r="K67" s="2459"/>
      <c r="L67" s="2459"/>
      <c r="M67" s="2456"/>
      <c r="N67" s="2456"/>
      <c r="O67" s="2456"/>
      <c r="P67" s="2456"/>
      <c r="Q67" s="2456"/>
      <c r="R67" s="2758">
        <v>1</v>
      </c>
      <c r="S67" s="2759">
        <v>1E-3</v>
      </c>
      <c r="T67" s="2759">
        <v>0.25</v>
      </c>
      <c r="U67" s="2759">
        <v>0.5</v>
      </c>
      <c r="V67" s="2759">
        <v>0.33300000000000002</v>
      </c>
      <c r="W67" s="2760">
        <v>1</v>
      </c>
      <c r="X67" s="2760">
        <v>0.1</v>
      </c>
      <c r="Y67" s="2760">
        <v>0.01</v>
      </c>
      <c r="Z67" s="2760">
        <v>1E-3</v>
      </c>
      <c r="AA67" s="2758">
        <v>2.835E-2</v>
      </c>
      <c r="AB67" s="2759">
        <v>1.4E-2</v>
      </c>
      <c r="AC67" s="2759">
        <v>0.22500000000000001</v>
      </c>
      <c r="AD67" s="2759">
        <v>0.11799999999999999</v>
      </c>
      <c r="AE67" s="2759">
        <v>5.8999999999999997E-2</v>
      </c>
      <c r="AF67" s="2760">
        <v>0.25</v>
      </c>
      <c r="AG67" s="2760">
        <v>0.5</v>
      </c>
      <c r="AH67" s="2760">
        <v>0.1</v>
      </c>
      <c r="AI67" s="2760">
        <v>1.4999999999999999E-2</v>
      </c>
      <c r="AJ67" s="2760">
        <v>0.22500000000000001</v>
      </c>
      <c r="AK67" s="2760">
        <v>0.11799999999999999</v>
      </c>
      <c r="AL67" s="2760">
        <v>0.25</v>
      </c>
      <c r="AM67" s="2760">
        <v>4.9299999999999995E-3</v>
      </c>
      <c r="AN67" s="3"/>
      <c r="AO67" s="72" t="str">
        <f t="shared" si="7"/>
        <v>A</v>
      </c>
      <c r="AP67" s="5"/>
      <c r="AQ67" s="3"/>
      <c r="AR67" s="176">
        <f t="array" ref="AR67">SUMPRODUCT(LEN(AS67:AY67))</f>
        <v>0</v>
      </c>
      <c r="AS67" s="177"/>
      <c r="AT67" s="178"/>
      <c r="AU67" s="178"/>
      <c r="AV67" s="178"/>
      <c r="AW67" s="178"/>
      <c r="AX67" s="178"/>
      <c r="AY67" s="179"/>
      <c r="AZ67" s="3"/>
      <c r="BA67" s="2954" t="str">
        <f t="shared" si="28"/>
        <v>►</v>
      </c>
      <c r="BB67" s="2946" t="str">
        <f t="shared" si="15"/>
        <v/>
      </c>
      <c r="BC67" s="2947" t="str">
        <f t="shared" si="37"/>
        <v/>
      </c>
      <c r="BD67" s="2957"/>
      <c r="BE67" s="2955" t="str">
        <f t="shared" si="16"/>
        <v xml:space="preserve"> ◄ ligne 67</v>
      </c>
      <c r="BF67" s="2946" t="str">
        <f t="shared" si="29"/>
        <v/>
      </c>
      <c r="BG67" s="2950" t="str">
        <f t="shared" si="30"/>
        <v/>
      </c>
      <c r="BH67" s="2951" t="str">
        <f>IF(LEN(TRIM(BM67))&gt;0,MAX(BH29:BH66)+1,"")</f>
        <v/>
      </c>
      <c r="BI67" s="2906" t="str">
        <f>IFERROR(INDEX(BM30:BM299,MATCH(ROW()-ROW(BM30)+1,BH30:BH299,0)),"")</f>
        <v/>
      </c>
      <c r="BJ67" s="2944"/>
      <c r="BK67" s="2937"/>
      <c r="BL67" s="2907" t="str">
        <f>TRIM(SUBSTITUTE(SUBSTITUTE(SUBSTITUTE(SUBSTITUTE(IF(OR(LEFT(BL66,1)="-",LEFT(BL66,1)="="),MID(BL66,2,9999),BL66),CHAR(160)," "),","," "),";"," "),"."," "))</f>
        <v>2 Le lendemain sortez la viande et les légumes de la marinade et égouttez-les Réservez la marinade</v>
      </c>
      <c r="BM67" s="2908" t="str">
        <f>IF(OR(BN66="",BL68=""),"",IF(LEN(BN66)&lt;=BL68,BN66,IFERROR(LEFT(BN66,FIND("♦",SUBSTITUTE(LEFT(BN66,BL68+1)," ","♦",LEN(LEFT(BN66,BL68+1))-LEN(SUBSTITUTE(LEFT(BN66,BL68+1)," ",""))))),LEFT(BN66,IFERROR(FIND(" ",BN66)-1,LEN(BN66))))))</f>
        <v/>
      </c>
      <c r="BN67" s="2908" t="str">
        <f>IF(BM67="","",TRIM(RIGHT(BN66,LEN(BN66)-LEN(BM67))))</f>
        <v/>
      </c>
      <c r="BO67" s="2956" t="str">
        <f t="shared" ref="BO67:BO71" si="52">"ligne "&amp;ROW()&amp;" ►"</f>
        <v>ligne 67 ►</v>
      </c>
      <c r="BP67" s="2945" t="str">
        <f>IF(BC67="","",IF(OR(BC67=0,BC67&lt;BI17),0,IF(BC67&gt;BI17,(BC67-BI17)&amp;" car. en trop",(BC67-BI17)&amp;" car.")))</f>
        <v/>
      </c>
      <c r="BQ67" s="2953" t="str">
        <f>IF(BC67="","",ROUNDUP(BC67/BI17,0)&amp;" ligne(s)")</f>
        <v/>
      </c>
      <c r="BR67" s="3"/>
      <c r="BS67" s="134"/>
      <c r="BT67" s="2551" t="s">
        <v>3931</v>
      </c>
      <c r="BU67" s="2551"/>
      <c r="BV67" s="2551"/>
      <c r="BW67" s="162"/>
      <c r="BX67" s="3"/>
      <c r="BY67" s="10">
        <v>1</v>
      </c>
    </row>
    <row r="68" spans="1:77" ht="21" customHeight="1">
      <c r="A68" s="3"/>
      <c r="B68" s="72" t="s">
        <v>24</v>
      </c>
      <c r="C68" s="2454"/>
      <c r="D68" s="2456"/>
      <c r="E68" s="2456"/>
      <c r="F68" s="2456"/>
      <c r="G68" s="2461"/>
      <c r="H68" s="2461"/>
      <c r="I68" s="2461"/>
      <c r="J68" s="2461"/>
      <c r="K68" s="2461"/>
      <c r="L68" s="2461"/>
      <c r="M68" s="2461"/>
      <c r="N68" s="2461"/>
      <c r="O68" s="2461"/>
      <c r="P68" s="2461"/>
      <c r="Q68" s="2461"/>
      <c r="R68" s="2467">
        <v>0</v>
      </c>
      <c r="S68" s="157" t="s">
        <v>3855</v>
      </c>
      <c r="T68" s="157"/>
      <c r="U68" s="157"/>
      <c r="V68" s="157"/>
      <c r="W68" s="157"/>
      <c r="X68" s="157"/>
      <c r="Y68" s="157"/>
      <c r="Z68" s="157"/>
      <c r="AC68" s="2468">
        <f>MAX(R68:R104)</f>
        <v>2</v>
      </c>
      <c r="AD68" s="2468"/>
      <c r="AE68" s="2468"/>
      <c r="AF68" s="157"/>
      <c r="AG68" s="157"/>
      <c r="AH68" s="157"/>
      <c r="AI68" s="157"/>
      <c r="AJ68" s="157"/>
      <c r="AK68" s="157"/>
      <c r="AL68" s="157"/>
      <c r="AM68" s="2761"/>
      <c r="AN68" s="3"/>
      <c r="AO68" s="72" t="str">
        <f t="shared" si="7"/>
        <v>A</v>
      </c>
      <c r="AP68" s="5"/>
      <c r="AQ68" s="3"/>
      <c r="AR68" s="176">
        <f t="array" ref="AR68">SUMPRODUCT(LEN(AS68:AY68))</f>
        <v>0</v>
      </c>
      <c r="AS68" s="177"/>
      <c r="AT68" s="178"/>
      <c r="AU68" s="178"/>
      <c r="AV68" s="178"/>
      <c r="AW68" s="178"/>
      <c r="AX68" s="178"/>
      <c r="AY68" s="179"/>
      <c r="AZ68" s="3"/>
      <c r="BA68" s="2954" t="str">
        <f t="shared" si="28"/>
        <v>►</v>
      </c>
      <c r="BB68" s="2946" t="str">
        <f t="shared" si="15"/>
        <v/>
      </c>
      <c r="BC68" s="2947" t="str">
        <f t="shared" si="37"/>
        <v/>
      </c>
      <c r="BD68" s="2957"/>
      <c r="BE68" s="2949" t="str">
        <f t="shared" si="16"/>
        <v xml:space="preserve"> ◄ ligne 68</v>
      </c>
      <c r="BF68" s="2946" t="str">
        <f t="shared" si="29"/>
        <v/>
      </c>
      <c r="BG68" s="2950" t="str">
        <f t="shared" si="30"/>
        <v/>
      </c>
      <c r="BH68" s="2951" t="str">
        <f>IF(LEN(TRIM(BM68))&gt;0,MAX(BH29:BH67)+1,"")</f>
        <v/>
      </c>
      <c r="BI68" s="2906" t="str">
        <f>IFERROR(INDEX(BM30:BM299,MATCH(ROW()-ROW(BM30)+1,BH30:BH299,0)),"")</f>
        <v/>
      </c>
      <c r="BJ68" s="2944"/>
      <c r="BK68" s="2937"/>
      <c r="BL68" s="2909">
        <f>BI17</f>
        <v>100</v>
      </c>
      <c r="BM68" s="2908" t="str">
        <f>IF(OR(BN67="",BL68=""),"",IF(LEN(BN67)&lt;=BL68,BN67,IFERROR(LEFT(BN67,FIND("♦",SUBSTITUTE(LEFT(BN67,BL68+1)," ","♦",LEN(LEFT(BN67,BL68+1))-LEN(SUBSTITUTE(LEFT(BN67,BL68+1)," ",""))))),LEFT(BN67,IFERROR(FIND(" ",BN67)-1,LEN(BN67))))))</f>
        <v/>
      </c>
      <c r="BN68" s="2908" t="str">
        <f t="shared" ref="BN68:BN71" si="53">IF(BM68="","",TRIM(RIGHT(BN67,LEN(BN67)-LEN(BM68))))</f>
        <v/>
      </c>
      <c r="BO68" s="2956" t="str">
        <f t="shared" si="52"/>
        <v>ligne 68 ►</v>
      </c>
      <c r="BP68" s="2945" t="str">
        <f>IF(BC68="","",IF(OR(BC68=0,BC68&lt;BI17),0,IF(BC68&gt;BI17,(BC68-BI17)&amp;" car. en trop",(BC68-BI17)&amp;" car.")))</f>
        <v/>
      </c>
      <c r="BQ68" s="2953" t="str">
        <f>IF(BC68="","",ROUNDUP(BC68/BI17,0)&amp;" ligne(s)")</f>
        <v/>
      </c>
      <c r="BR68" s="3"/>
      <c r="BS68" s="134"/>
      <c r="BT68" s="2552" t="s">
        <v>3932</v>
      </c>
      <c r="BU68" s="2552" t="s">
        <v>3933</v>
      </c>
      <c r="BV68" s="2552" t="s">
        <v>3933</v>
      </c>
      <c r="BW68" s="162"/>
      <c r="BX68" s="3"/>
      <c r="BY68" s="10">
        <v>1</v>
      </c>
    </row>
    <row r="69" spans="1:77" ht="21" customHeight="1">
      <c r="A69" s="3"/>
      <c r="B69" s="188" t="str">
        <f>IF(COUNTA(S69:U69,AD69:AH69)&gt;0, "A", "►")</f>
        <v>►</v>
      </c>
      <c r="C69" s="2460"/>
      <c r="D69" s="2461"/>
      <c r="E69" s="2461"/>
      <c r="F69" s="2461"/>
      <c r="G69" s="2461"/>
      <c r="H69" s="2461"/>
      <c r="I69" s="2461"/>
      <c r="J69" s="2461"/>
      <c r="K69" s="2461"/>
      <c r="L69" s="2461"/>
      <c r="M69" s="2461"/>
      <c r="N69" s="2461"/>
      <c r="O69" s="2461"/>
      <c r="P69" s="2461"/>
      <c r="Q69" s="2461"/>
      <c r="R69" s="291" t="str">
        <f>IF(ISBLANK(S69),"",LARGE(R68:R68,1)+1)</f>
        <v/>
      </c>
      <c r="S69" s="292"/>
      <c r="T69" s="293"/>
      <c r="U69" s="293"/>
      <c r="V69" s="293"/>
      <c r="W69" s="293"/>
      <c r="X69" s="293"/>
      <c r="Y69" s="293"/>
      <c r="Z69" s="293"/>
      <c r="AA69" s="293"/>
      <c r="AB69" s="293"/>
      <c r="AC69" s="291" t="str">
        <f>IF(ISBLANK(AD69),"",LARGE(AC68:AC68,1)+1)</f>
        <v/>
      </c>
      <c r="AD69" s="292"/>
      <c r="AE69" s="293"/>
      <c r="AF69" s="293"/>
      <c r="AG69" s="293"/>
      <c r="AH69" s="293"/>
      <c r="AI69" s="293"/>
      <c r="AJ69" s="293"/>
      <c r="AK69" s="293"/>
      <c r="AL69" s="293"/>
      <c r="AM69" s="294"/>
      <c r="AN69" s="3"/>
      <c r="AO69" s="188" t="str">
        <f t="shared" si="7"/>
        <v>►</v>
      </c>
      <c r="AP69" s="5"/>
      <c r="AQ69" s="3"/>
      <c r="AR69" s="176">
        <f t="array" ref="AR69">SUMPRODUCT(LEN(AS69:AY69))</f>
        <v>0</v>
      </c>
      <c r="AS69" s="177"/>
      <c r="AT69" s="178"/>
      <c r="AU69" s="178"/>
      <c r="AV69" s="178"/>
      <c r="AW69" s="178"/>
      <c r="AX69" s="178"/>
      <c r="AY69" s="179"/>
      <c r="AZ69" s="3"/>
      <c r="BA69" s="2954" t="str">
        <f t="shared" si="28"/>
        <v>►</v>
      </c>
      <c r="BB69" s="2946" t="str">
        <f t="shared" si="15"/>
        <v/>
      </c>
      <c r="BC69" s="2947" t="str">
        <f t="shared" si="37"/>
        <v/>
      </c>
      <c r="BD69" s="2957"/>
      <c r="BE69" s="2955" t="str">
        <f t="shared" si="16"/>
        <v xml:space="preserve"> ◄ ligne 69</v>
      </c>
      <c r="BF69" s="2946" t="str">
        <f t="shared" si="29"/>
        <v/>
      </c>
      <c r="BG69" s="2950" t="str">
        <f t="shared" si="30"/>
        <v/>
      </c>
      <c r="BH69" s="2951" t="str">
        <f>IF(LEN(TRIM(BM69))&gt;0,MAX(BH29:BH68)+1,"")</f>
        <v/>
      </c>
      <c r="BI69" s="2906" t="str">
        <f>IFERROR(INDEX(BM30:BM299,MATCH(ROW()-ROW(BM30)+1,BH30:BH299,0)),"")</f>
        <v/>
      </c>
      <c r="BJ69" s="2944"/>
      <c r="BK69" s="2937"/>
      <c r="BL69" s="2907"/>
      <c r="BM69" s="2908" t="str">
        <f>IF(OR(BN68="",BL68=""),"",IF(LEN(BN68)&lt;=BL68,BN68,IFERROR(LEFT(BN68,FIND("♦",SUBSTITUTE(LEFT(BN68,BL68+1)," ","♦",LEN(LEFT(BN68,BL68+1))-LEN(SUBSTITUTE(LEFT(BN68,BL68+1)," ",""))))),LEFT(BN68,IFERROR(FIND(" ",BN68)-1,LEN(BN68))))))</f>
        <v/>
      </c>
      <c r="BN69" s="2908" t="str">
        <f t="shared" si="53"/>
        <v/>
      </c>
      <c r="BO69" s="2956" t="str">
        <f t="shared" si="52"/>
        <v>ligne 69 ►</v>
      </c>
      <c r="BP69" s="2945" t="str">
        <f>IF(BC69="","",IF(OR(BC69=0,BC69&lt;BI17),0,IF(BC69&gt;BI17,(BC69-BI17)&amp;" car. en trop",(BC69-BI17)&amp;" car.")))</f>
        <v/>
      </c>
      <c r="BQ69" s="2953" t="str">
        <f>IF(BC69="","",ROUNDUP(BC69/BI17,0)&amp;" ligne(s)")</f>
        <v/>
      </c>
      <c r="BR69" s="3"/>
      <c r="BS69" s="134"/>
      <c r="BT69" s="2552" t="s">
        <v>3934</v>
      </c>
      <c r="BU69" s="2552" t="s">
        <v>3935</v>
      </c>
      <c r="BV69" s="2552" t="s">
        <v>3936</v>
      </c>
      <c r="BW69" s="162"/>
      <c r="BX69" s="3"/>
      <c r="BY69" s="10">
        <v>1</v>
      </c>
    </row>
    <row r="70" spans="1:77" ht="21" customHeight="1">
      <c r="A70" s="3"/>
      <c r="B70" s="188" t="str">
        <f t="shared" ref="B70:B104" si="54">IF(COUNTA(S70:U70,AD70:AH70)&gt;0, "A", "►")</f>
        <v>A</v>
      </c>
      <c r="C70" s="2460"/>
      <c r="D70" s="2461"/>
      <c r="E70" s="2461"/>
      <c r="F70" s="2461"/>
      <c r="G70" s="2461"/>
      <c r="H70" s="2461"/>
      <c r="I70" s="2461"/>
      <c r="J70" s="2461"/>
      <c r="K70" s="2461"/>
      <c r="L70" s="2461"/>
      <c r="M70" s="2461"/>
      <c r="N70" s="2461"/>
      <c r="O70" s="2461"/>
      <c r="P70" s="2461"/>
      <c r="Q70" s="2461"/>
      <c r="R70" s="291" t="str">
        <f>IF(ISBLANK(S70),"",LARGE(R68:R69,1)+1)</f>
        <v/>
      </c>
      <c r="S70" s="292"/>
      <c r="T70" s="293" t="s">
        <v>3902</v>
      </c>
      <c r="U70" s="293"/>
      <c r="V70" s="293" t="s">
        <v>3910</v>
      </c>
      <c r="W70" s="293"/>
      <c r="X70" s="293"/>
      <c r="Y70" s="293"/>
      <c r="Z70" s="293"/>
      <c r="AA70" s="293"/>
      <c r="AB70" s="293"/>
      <c r="AC70" s="291" t="str">
        <f>IF(ISBLANK(AD70),"",LARGE(AC68:AC69,1)+1)</f>
        <v/>
      </c>
      <c r="AD70" s="292"/>
      <c r="AE70" s="293"/>
      <c r="AF70" s="293"/>
      <c r="AG70" s="293"/>
      <c r="AH70" s="293"/>
      <c r="AI70" s="293"/>
      <c r="AJ70" s="293"/>
      <c r="AK70" s="293"/>
      <c r="AL70" s="293"/>
      <c r="AM70" s="294"/>
      <c r="AN70" s="3"/>
      <c r="AO70" s="188" t="str">
        <f t="shared" si="7"/>
        <v>A</v>
      </c>
      <c r="AP70" s="5"/>
      <c r="AQ70" s="3"/>
      <c r="AR70" s="176">
        <f t="array" ref="AR70">SUMPRODUCT(LEN(AS70:AY70))</f>
        <v>0</v>
      </c>
      <c r="AS70" s="177"/>
      <c r="AT70" s="178"/>
      <c r="AU70" s="178"/>
      <c r="AV70" s="178"/>
      <c r="AW70" s="178"/>
      <c r="AX70" s="178"/>
      <c r="AY70" s="179"/>
      <c r="AZ70" s="3"/>
      <c r="BA70" s="2954" t="str">
        <f t="shared" si="28"/>
        <v>►</v>
      </c>
      <c r="BB70" s="2946" t="str">
        <f t="shared" si="15"/>
        <v/>
      </c>
      <c r="BC70" s="2947" t="str">
        <f t="shared" si="37"/>
        <v/>
      </c>
      <c r="BD70" s="2957"/>
      <c r="BE70" s="2949" t="str">
        <f t="shared" si="16"/>
        <v xml:space="preserve"> ◄ ligne 70</v>
      </c>
      <c r="BF70" s="2946" t="str">
        <f t="shared" si="29"/>
        <v/>
      </c>
      <c r="BG70" s="2950" t="str">
        <f t="shared" si="30"/>
        <v/>
      </c>
      <c r="BH70" s="2951" t="str">
        <f>IF(LEN(TRIM(BM70))&gt;0,MAX(BH29:BH69)+1,"")</f>
        <v/>
      </c>
      <c r="BI70" s="2906" t="str">
        <f>IFERROR(INDEX(BM30:BM299,MATCH(ROW()-ROW(BM30)+1,BH30:BH299,0)),"")</f>
        <v/>
      </c>
      <c r="BJ70" s="2944"/>
      <c r="BK70" s="2937"/>
      <c r="BL70" s="2958"/>
      <c r="BM70" s="2908" t="str">
        <f>IF(OR(BN69="",BL68=""),"",IF(LEN(BN69)&lt;=BL68,BN69,IFERROR(LEFT(BN69,FIND("♦",SUBSTITUTE(LEFT(BN69,BL68+1)," ","♦",LEN(LEFT(BN69,BL68+1))-LEN(SUBSTITUTE(LEFT(BN69,BL68+1)," ",""))))),LEFT(BN69,IFERROR(FIND(" ",BN69)-1,LEN(BN69))))))</f>
        <v/>
      </c>
      <c r="BN70" s="2908" t="str">
        <f t="shared" si="53"/>
        <v/>
      </c>
      <c r="BO70" s="2956" t="str">
        <f t="shared" si="52"/>
        <v>ligne 70 ►</v>
      </c>
      <c r="BP70" s="2945" t="str">
        <f>IF(BC70="","",IF(OR(BC70=0,BC70&lt;BI17),0,IF(BC70&gt;BI17,(BC70-BI17)&amp;" car. en trop",(BC70-BI17)&amp;" car.")))</f>
        <v/>
      </c>
      <c r="BQ70" s="2953" t="str">
        <f>IF(BC70="","",ROUNDUP(BC70/BI17,0)&amp;" ligne(s)")</f>
        <v/>
      </c>
      <c r="BR70" s="3"/>
      <c r="BS70" s="134"/>
      <c r="BT70" s="2552"/>
      <c r="BU70" s="2552"/>
      <c r="BV70" s="2552" t="s">
        <v>3937</v>
      </c>
      <c r="BW70" s="162"/>
      <c r="BX70" s="3"/>
      <c r="BY70" s="10">
        <v>1</v>
      </c>
    </row>
    <row r="71" spans="1:77" ht="21" customHeight="1">
      <c r="A71" s="3"/>
      <c r="B71" s="188" t="str">
        <f t="shared" si="54"/>
        <v>A</v>
      </c>
      <c r="C71" s="2460"/>
      <c r="D71" s="2461"/>
      <c r="E71" s="2461"/>
      <c r="F71" s="2461"/>
      <c r="G71" s="2461"/>
      <c r="H71" s="2461"/>
      <c r="I71" s="2461"/>
      <c r="J71" s="2461"/>
      <c r="K71" s="2461"/>
      <c r="L71" s="2461"/>
      <c r="M71" s="2461"/>
      <c r="N71" s="2461"/>
      <c r="O71" s="2461"/>
      <c r="P71" s="2461"/>
      <c r="Q71" s="2461"/>
      <c r="R71" s="291" t="str">
        <f>IF(ISBLANK(S71),"",LARGE(R68:R70,1)+1)</f>
        <v/>
      </c>
      <c r="S71" s="292"/>
      <c r="T71" s="293" t="s">
        <v>3903</v>
      </c>
      <c r="U71" s="293"/>
      <c r="V71" s="293" t="s">
        <v>3912</v>
      </c>
      <c r="W71" s="293"/>
      <c r="X71" s="293"/>
      <c r="Y71" s="293"/>
      <c r="Z71" s="293"/>
      <c r="AA71" s="293"/>
      <c r="AB71" s="293"/>
      <c r="AC71" s="291" t="str">
        <f>IF(ISBLANK(AD71),"",LARGE(AC68:AC70,1)+1)</f>
        <v/>
      </c>
      <c r="AD71" s="292"/>
      <c r="AE71" s="293"/>
      <c r="AF71" s="293"/>
      <c r="AG71" s="293"/>
      <c r="AH71" s="293"/>
      <c r="AI71" s="293"/>
      <c r="AJ71" s="293"/>
      <c r="AK71" s="293"/>
      <c r="AL71" s="293"/>
      <c r="AM71" s="294"/>
      <c r="AN71" s="3"/>
      <c r="AO71" s="188" t="str">
        <f t="shared" si="7"/>
        <v>A</v>
      </c>
      <c r="AP71" s="301"/>
      <c r="AQ71" s="3"/>
      <c r="AR71" s="176">
        <f t="array" ref="AR71">SUMPRODUCT(LEN(AS71:AY71))</f>
        <v>0</v>
      </c>
      <c r="AS71" s="177"/>
      <c r="AT71" s="178"/>
      <c r="AU71" s="178"/>
      <c r="AV71" s="178"/>
      <c r="AW71" s="178"/>
      <c r="AX71" s="178"/>
      <c r="AY71" s="179"/>
      <c r="AZ71" s="3"/>
      <c r="BA71" s="2954" t="str">
        <f t="shared" si="28"/>
        <v>►</v>
      </c>
      <c r="BB71" s="2946" t="str">
        <f t="shared" si="15"/>
        <v/>
      </c>
      <c r="BC71" s="2947" t="str">
        <f t="shared" si="37"/>
        <v/>
      </c>
      <c r="BD71" s="2957"/>
      <c r="BE71" s="2955" t="str">
        <f t="shared" si="16"/>
        <v xml:space="preserve"> ◄ ligne 71</v>
      </c>
      <c r="BF71" s="2946" t="str">
        <f t="shared" si="29"/>
        <v/>
      </c>
      <c r="BG71" s="2950" t="str">
        <f t="shared" si="30"/>
        <v/>
      </c>
      <c r="BH71" s="2951" t="str">
        <f>IF(LEN(TRIM(BM71))&gt;0,MAX(BH29:BH70)+1,"")</f>
        <v/>
      </c>
      <c r="BI71" s="2906" t="str">
        <f>IFERROR(INDEX(BM30:BM299,MATCH(ROW()-ROW(BM30)+1,BH30:BH299,0)),"")</f>
        <v/>
      </c>
      <c r="BJ71" s="2944"/>
      <c r="BK71" s="2937"/>
      <c r="BL71" s="2959"/>
      <c r="BM71" s="2908" t="str">
        <f>IF(OR(BN70="",BL68=""),"",IF(LEN(BN70)&lt;=BL68,BN70,IFERROR(LEFT(BN70,FIND("♦",SUBSTITUTE(LEFT(BN70,BL68+1)," ","♦",LEN(LEFT(BN70,BL68+1))-LEN(SUBSTITUTE(LEFT(BN70,BL68+1)," ",""))))),LEFT(BN70,IFERROR(FIND(" ",BN70)-1,LEN(BN70))))))</f>
        <v/>
      </c>
      <c r="BN71" s="2908" t="str">
        <f t="shared" si="53"/>
        <v/>
      </c>
      <c r="BO71" s="2956" t="str">
        <f t="shared" si="52"/>
        <v>ligne 71 ►</v>
      </c>
      <c r="BP71" s="2945" t="str">
        <f>IF(BC71="","",IF(OR(BC71=0,BC71&lt;BI17),0,IF(BC71&gt;BI17,(BC71-BI17)&amp;" car. en trop",(BC71-BI17)&amp;" car.")))</f>
        <v/>
      </c>
      <c r="BQ71" s="2953" t="str">
        <f>IF(BC71="","",ROUNDUP(BC71/BI17,0)&amp;" ligne(s)")</f>
        <v/>
      </c>
      <c r="BR71" s="3"/>
      <c r="BS71" s="134"/>
      <c r="BT71" s="2551" t="s">
        <v>3938</v>
      </c>
      <c r="BU71" s="2551"/>
      <c r="BV71" s="2551"/>
      <c r="BW71" s="162"/>
      <c r="BX71" s="3"/>
      <c r="BY71" s="10">
        <v>1</v>
      </c>
    </row>
    <row r="72" spans="1:77" ht="21" customHeight="1">
      <c r="A72" s="3"/>
      <c r="B72" s="188" t="str">
        <f t="shared" si="54"/>
        <v>A</v>
      </c>
      <c r="C72" s="2460"/>
      <c r="D72" s="2460"/>
      <c r="E72" s="2460"/>
      <c r="F72" s="2460"/>
      <c r="G72" s="2460"/>
      <c r="H72" s="2460"/>
      <c r="I72" s="2460"/>
      <c r="J72" s="2455"/>
      <c r="K72" s="2462"/>
      <c r="L72" s="2461"/>
      <c r="M72" s="2461"/>
      <c r="N72" s="2461"/>
      <c r="O72" s="2461"/>
      <c r="P72" s="2461"/>
      <c r="Q72" s="2461"/>
      <c r="R72" s="291" t="str">
        <f>IF(ISBLANK(S72),"",LARGE(R68:R71,1)+1)</f>
        <v/>
      </c>
      <c r="S72" s="292"/>
      <c r="T72" s="293"/>
      <c r="U72" s="293"/>
      <c r="V72" s="293" t="s">
        <v>3914</v>
      </c>
      <c r="W72" s="293"/>
      <c r="X72" s="293"/>
      <c r="Y72" s="293"/>
      <c r="Z72" s="293"/>
      <c r="AA72" s="293"/>
      <c r="AB72" s="293"/>
      <c r="AC72" s="291">
        <f>IF(ISBLANK(AD72),"",LARGE(AC68:AC71,1)+1)</f>
        <v>3</v>
      </c>
      <c r="AD72" s="292" t="s">
        <v>562</v>
      </c>
      <c r="AE72" s="293"/>
      <c r="AF72" s="293"/>
      <c r="AG72" s="293"/>
      <c r="AH72" s="293"/>
      <c r="AI72" s="293"/>
      <c r="AJ72" s="293"/>
      <c r="AK72" s="293"/>
      <c r="AL72" s="293"/>
      <c r="AM72" s="294"/>
      <c r="AN72" s="3"/>
      <c r="AO72" s="188" t="str">
        <f t="shared" si="7"/>
        <v>A</v>
      </c>
      <c r="AP72" s="305"/>
      <c r="AQ72" s="3" t="s">
        <v>13</v>
      </c>
      <c r="AR72" s="176">
        <f t="array" ref="AR72">SUMPRODUCT(LEN(AS72:AY72))</f>
        <v>0</v>
      </c>
      <c r="AS72" s="177"/>
      <c r="AT72" s="178"/>
      <c r="AU72" s="178"/>
      <c r="AV72" s="178"/>
      <c r="AW72" s="178"/>
      <c r="AX72" s="178"/>
      <c r="AY72" s="179"/>
      <c r="AZ72" s="3"/>
      <c r="BA72" s="2954" t="str">
        <f t="shared" si="28"/>
        <v>►</v>
      </c>
      <c r="BB72" s="2946" t="str">
        <f t="shared" si="15"/>
        <v/>
      </c>
      <c r="BC72" s="2947" t="str">
        <f t="shared" si="37"/>
        <v/>
      </c>
      <c r="BD72" s="2957"/>
      <c r="BE72" s="2949" t="str">
        <f t="shared" si="16"/>
        <v xml:space="preserve"> ◄ ligne 72</v>
      </c>
      <c r="BF72" s="2946" t="str">
        <f t="shared" si="29"/>
        <v/>
      </c>
      <c r="BG72" s="2950" t="str">
        <f t="shared" si="30"/>
        <v/>
      </c>
      <c r="BH72" s="2951">
        <f>IF(LEN(TRIM(BM72))&gt;0,MAX(BH29:BH71)+1,"")</f>
        <v>8</v>
      </c>
      <c r="BI72" s="2906" t="str">
        <f>IFERROR(INDEX(BM30:BM299,MATCH(ROW()-ROW(BM30)+1,BH30:BH299,0)),"")</f>
        <v/>
      </c>
      <c r="BJ72" s="2944"/>
      <c r="BK72" s="2937"/>
      <c r="BL72" s="2370" t="str">
        <f>(SUBSTITUTE(SUBSTITUTE(BD37,CHAR(13)&amp;CHAR(10)," "),CHAR(10)," "))</f>
        <v>3. Dans une cocotte en fonte, faites chauffer l’huile d’olive à feu moyen. Ajoutez la viande et faites-la dorer de tous les côtés. Retirez-la de la cocotte et réservez-la.</v>
      </c>
      <c r="BM72" s="2960" t="str">
        <f>IF(OR(BL73="",BL74=""),"",IF(LEN(BL73)&lt;=BL74,BL73,IFERROR(LEFT(BL73,FIND("♦",SUBSTITUTE(LEFT(BL73,BL74+1)," ","♦",LEN(LEFT(BL73,BL74+1))-LEN(SUBSTITUTE(LEFT(BL73,BL74+1)," ",""))))),LEFT(BL73,IFERROR(FIND(" ",BL73)-1,LEN(BL73))))))</f>
        <v xml:space="preserve">3 Dans une cocotte en fonte faites chauffer l’huile d’olive à feu moyen Ajoutez la viande et </v>
      </c>
      <c r="BN72" s="2961" t="str">
        <f>IF(BM72="","",TRIM(RIGHT(BL73,LEN(BL73)-LEN(BM72))))</f>
        <v>faites-la dorer de tous les côtés Retirez-la de la cocotte et réservez-la</v>
      </c>
      <c r="BO72" s="2952" t="str">
        <f>BE37</f>
        <v xml:space="preserve"> ◄ ligne 37</v>
      </c>
      <c r="BP72" s="2945" t="str">
        <f>IF(BC72="","",IF(OR(BC72=0,BC72&lt;BI17),0,IF(BC72&gt;BI17,(BC72-BI17)&amp;" car. en trop",(BC72-BI17)&amp;" car.")))</f>
        <v/>
      </c>
      <c r="BQ72" s="2953" t="str">
        <f>IF(BC72="","",ROUNDUP(BC72/BI17,0)&amp;" ligne(s)")</f>
        <v/>
      </c>
      <c r="BR72" s="3"/>
      <c r="BS72" s="134"/>
      <c r="BT72" s="2552" t="s">
        <v>3939</v>
      </c>
      <c r="BU72" s="2552" t="s">
        <v>3940</v>
      </c>
      <c r="BV72" s="2552" t="s">
        <v>3941</v>
      </c>
      <c r="BW72" s="162"/>
      <c r="BX72" s="3"/>
      <c r="BY72" s="10">
        <v>1</v>
      </c>
    </row>
    <row r="73" spans="1:77" ht="21" customHeight="1">
      <c r="A73" s="3"/>
      <c r="B73" s="188" t="str">
        <f t="shared" si="54"/>
        <v>A</v>
      </c>
      <c r="C73" s="2460"/>
      <c r="D73" s="2460"/>
      <c r="E73" s="2460"/>
      <c r="F73" s="2460"/>
      <c r="G73" s="2460"/>
      <c r="H73" s="2460"/>
      <c r="I73" s="2460"/>
      <c r="J73" s="2455"/>
      <c r="K73" s="2462"/>
      <c r="L73" s="2461"/>
      <c r="M73" s="2461"/>
      <c r="N73" s="2461"/>
      <c r="O73" s="2461"/>
      <c r="P73" s="2461"/>
      <c r="Q73" s="2461"/>
      <c r="R73" s="291" t="str">
        <f>IF(ISBLANK(S73),"",LARGE(R68:R72,1)+1)</f>
        <v/>
      </c>
      <c r="S73" s="292"/>
      <c r="T73" s="293"/>
      <c r="U73" s="293"/>
      <c r="V73" s="293"/>
      <c r="W73" s="293"/>
      <c r="X73" s="293"/>
      <c r="Y73" s="293"/>
      <c r="Z73" s="293"/>
      <c r="AA73" s="293"/>
      <c r="AB73" s="293"/>
      <c r="AC73" s="291">
        <f>IF(ISBLANK(AD73),"",LARGE(AC68:AC72,1)+1)</f>
        <v>4</v>
      </c>
      <c r="AD73" s="292" t="s">
        <v>570</v>
      </c>
      <c r="AE73" s="293"/>
      <c r="AF73" s="293"/>
      <c r="AG73" s="293"/>
      <c r="AH73" s="293"/>
      <c r="AI73" s="293"/>
      <c r="AJ73" s="293"/>
      <c r="AK73" s="293"/>
      <c r="AL73" s="293"/>
      <c r="AM73" s="294"/>
      <c r="AN73" s="3"/>
      <c r="AO73" s="188" t="str">
        <f t="shared" si="7"/>
        <v>A</v>
      </c>
      <c r="AP73" s="301"/>
      <c r="AQ73" s="3"/>
      <c r="AR73" s="176">
        <f t="array" ref="AR73">SUMPRODUCT(LEN(AS73:AY73))</f>
        <v>0</v>
      </c>
      <c r="AS73" s="177"/>
      <c r="AT73" s="178"/>
      <c r="AU73" s="178"/>
      <c r="AV73" s="178"/>
      <c r="AW73" s="178"/>
      <c r="AX73" s="178"/>
      <c r="AY73" s="179"/>
      <c r="AZ73" s="3"/>
      <c r="BA73" s="2954" t="str">
        <f t="shared" si="28"/>
        <v>►</v>
      </c>
      <c r="BB73" s="2946" t="str">
        <f t="shared" si="15"/>
        <v/>
      </c>
      <c r="BC73" s="2947" t="str">
        <f t="shared" si="37"/>
        <v/>
      </c>
      <c r="BD73" s="2957"/>
      <c r="BE73" s="2955" t="str">
        <f t="shared" si="16"/>
        <v xml:space="preserve"> ◄ ligne 73</v>
      </c>
      <c r="BF73" s="2946" t="str">
        <f t="shared" si="29"/>
        <v/>
      </c>
      <c r="BG73" s="2950" t="str">
        <f t="shared" si="30"/>
        <v/>
      </c>
      <c r="BH73" s="2951">
        <f>IF(LEN(TRIM(BM73))&gt;0,MAX(BH29:BH72)+1,"")</f>
        <v>9</v>
      </c>
      <c r="BI73" s="2906" t="str">
        <f>IFERROR(INDEX(BM30:BM299,MATCH(ROW()-ROW(BM30)+1,BH30:BH299,0)),"")</f>
        <v/>
      </c>
      <c r="BJ73" s="2944"/>
      <c r="BK73" s="2937"/>
      <c r="BL73" s="2960" t="str">
        <f>TRIM(SUBSTITUTE(SUBSTITUTE(SUBSTITUTE(SUBSTITUTE(IF(OR(LEFT(BL72,1)="-",LEFT(BL72,1)="="),MID(BL72,2,9999),BL72),CHAR(160)," "),","," "),";"," "),"."," "))</f>
        <v>3 Dans une cocotte en fonte faites chauffer l’huile d’olive à feu moyen Ajoutez la viande et faites-la dorer de tous les côtés Retirez-la de la cocotte et réservez-la</v>
      </c>
      <c r="BM73" s="2961" t="str">
        <f>IF(OR(BN72="",BL74=""),"",IF(LEN(BN72)&lt;=BL74,BN72,IFERROR(LEFT(BN72,FIND("♦",SUBSTITUTE(LEFT(BN72,BL74+1)," ","♦",LEN(LEFT(BN72,BL74+1))-LEN(SUBSTITUTE(LEFT(BN72,BL74+1)," ",""))))),LEFT(BN72,IFERROR(FIND(" ",BN72)-1,LEN(BN72))))))</f>
        <v>faites-la dorer de tous les côtés Retirez-la de la cocotte et réservez-la</v>
      </c>
      <c r="BN73" s="2961" t="str">
        <f>IF(BM73="","",TRIM(RIGHT(BN72,LEN(BN72)-LEN(BM73))))</f>
        <v/>
      </c>
      <c r="BO73" s="2962" t="str">
        <f t="shared" ref="BO73:BO74" si="55">"ligne "&amp;ROW()&amp;" ►"</f>
        <v>ligne 73 ►</v>
      </c>
      <c r="BP73" s="2945" t="str">
        <f>IF(BC73="","",IF(OR(BC73=0,BC73&lt;BI17),0,IF(BC73&gt;BI17,(BC73-BI17)&amp;" car. en trop",(BC73-BI17)&amp;" car.")))</f>
        <v/>
      </c>
      <c r="BQ73" s="2953" t="str">
        <f>IF(BC73="","",ROUNDUP(BC73/BI17,0)&amp;" ligne(s)")</f>
        <v/>
      </c>
      <c r="BR73" s="3"/>
      <c r="BS73" s="134"/>
      <c r="BT73" s="2552" t="s">
        <v>3942</v>
      </c>
      <c r="BU73" s="2552"/>
      <c r="BV73" s="2552" t="s">
        <v>3943</v>
      </c>
      <c r="BW73" s="162"/>
      <c r="BX73" s="3"/>
      <c r="BY73" s="10">
        <v>1</v>
      </c>
    </row>
    <row r="74" spans="1:77" ht="21" customHeight="1">
      <c r="A74" s="3"/>
      <c r="B74" s="188" t="str">
        <f t="shared" si="54"/>
        <v>A</v>
      </c>
      <c r="C74" s="2460"/>
      <c r="D74" s="2460"/>
      <c r="E74" s="2460"/>
      <c r="F74" s="2460"/>
      <c r="G74" s="2460"/>
      <c r="H74" s="2460"/>
      <c r="I74" s="2460"/>
      <c r="J74" s="2455"/>
      <c r="K74" s="2462"/>
      <c r="L74" s="2461"/>
      <c r="M74" s="2461"/>
      <c r="N74" s="2461"/>
      <c r="O74" s="2461"/>
      <c r="P74" s="2461"/>
      <c r="Q74" s="2461"/>
      <c r="R74" s="291">
        <f>IF(ISBLANK(S74),"",LARGE(R68:R73,1)+1)</f>
        <v>1</v>
      </c>
      <c r="S74" s="292" t="s">
        <v>562</v>
      </c>
      <c r="T74" s="293"/>
      <c r="U74" s="293"/>
      <c r="V74" s="293"/>
      <c r="W74" s="293"/>
      <c r="X74" s="293"/>
      <c r="Y74" s="293"/>
      <c r="Z74" s="293"/>
      <c r="AA74" s="293"/>
      <c r="AB74" s="293"/>
      <c r="AC74" s="291" t="str">
        <f>IF(ISBLANK(AD74),"",LARGE(AC68:AC73,1)+1)</f>
        <v/>
      </c>
      <c r="AD74" s="292"/>
      <c r="AE74" s="293"/>
      <c r="AF74" s="293"/>
      <c r="AG74" s="293"/>
      <c r="AH74" s="293"/>
      <c r="AI74" s="293"/>
      <c r="AJ74" s="293"/>
      <c r="AK74" s="293"/>
      <c r="AL74" s="293"/>
      <c r="AM74" s="294"/>
      <c r="AN74" s="3"/>
      <c r="AO74" s="188" t="str">
        <f t="shared" si="7"/>
        <v>A</v>
      </c>
      <c r="AP74" s="305"/>
      <c r="AQ74" s="3" t="s">
        <v>13</v>
      </c>
      <c r="AR74" s="176">
        <f t="array" ref="AR74">SUMPRODUCT(LEN(AS74:AY74))</f>
        <v>0</v>
      </c>
      <c r="AS74" s="177"/>
      <c r="AT74" s="178"/>
      <c r="AU74" s="178"/>
      <c r="AV74" s="178"/>
      <c r="AW74" s="178"/>
      <c r="AX74" s="178"/>
      <c r="AY74" s="179"/>
      <c r="AZ74" s="3"/>
      <c r="BA74" s="2954" t="str">
        <f t="shared" si="28"/>
        <v>►</v>
      </c>
      <c r="BB74" s="2946" t="str">
        <f t="shared" si="15"/>
        <v/>
      </c>
      <c r="BC74" s="2947" t="str">
        <f t="shared" si="37"/>
        <v/>
      </c>
      <c r="BD74" s="2957"/>
      <c r="BE74" s="2949" t="str">
        <f t="shared" si="16"/>
        <v xml:space="preserve"> ◄ ligne 74</v>
      </c>
      <c r="BF74" s="2946" t="str">
        <f t="shared" si="29"/>
        <v/>
      </c>
      <c r="BG74" s="2950" t="str">
        <f t="shared" si="30"/>
        <v/>
      </c>
      <c r="BH74" s="2951" t="str">
        <f>IF(LEN(TRIM(BM74))&gt;0,MAX(BH29:BH73)+1,"")</f>
        <v/>
      </c>
      <c r="BI74" s="2906" t="str">
        <f>IFERROR(INDEX(BM30:BM299,MATCH(ROW()-ROW(BM30)+1,BH30:BH299,0)),"")</f>
        <v/>
      </c>
      <c r="BJ74" s="2944"/>
      <c r="BK74" s="2937"/>
      <c r="BL74" s="2909">
        <f>BI17</f>
        <v>100</v>
      </c>
      <c r="BM74" s="2961" t="str">
        <f>IF(OR(BN73="",BL74=""),"",IF(LEN(BN73)&lt;=BL74,BN73,IFERROR(LEFT(BN73,FIND("♦",SUBSTITUTE(LEFT(BN73,BL74+1)," ","♦",LEN(LEFT(BN73,BL74+1))-LEN(SUBSTITUTE(LEFT(BN73,BL74+1)," ",""))))),LEFT(BN73,IFERROR(FIND(" ",BN73)-1,LEN(BN73))))))</f>
        <v/>
      </c>
      <c r="BN74" s="2961" t="str">
        <f t="shared" ref="BN74:BN77" si="56">IF(BM74="","",TRIM(RIGHT(BN73,LEN(BN73)-LEN(BM74))))</f>
        <v/>
      </c>
      <c r="BO74" s="2962" t="str">
        <f t="shared" si="55"/>
        <v>ligne 74 ►</v>
      </c>
      <c r="BP74" s="2945" t="str">
        <f>IF(BC74="","",IF(OR(BC74=0,BC74&lt;BI17),0,IF(BC74&gt;BI17,(BC74-BI17)&amp;" car. en trop",(BC74-BI17)&amp;" car.")))</f>
        <v/>
      </c>
      <c r="BQ74" s="2953" t="str">
        <f>IF(BC74="","",ROUNDUP(BC74/BI17,0)&amp;" ligne(s)")</f>
        <v/>
      </c>
      <c r="BR74" s="3"/>
      <c r="BS74" s="134"/>
      <c r="BT74" s="2552"/>
      <c r="BU74" s="2552"/>
      <c r="BV74" s="2552"/>
      <c r="BW74" s="162"/>
      <c r="BX74" s="3"/>
      <c r="BY74" s="10">
        <v>1</v>
      </c>
    </row>
    <row r="75" spans="1:77" ht="21" customHeight="1">
      <c r="A75" s="3"/>
      <c r="B75" s="188" t="str">
        <f t="shared" si="54"/>
        <v>A</v>
      </c>
      <c r="C75" s="2460"/>
      <c r="D75" s="2460"/>
      <c r="E75" s="2460"/>
      <c r="F75" s="2460"/>
      <c r="G75" s="2460"/>
      <c r="H75" s="2460"/>
      <c r="I75" s="2460"/>
      <c r="J75" s="2455"/>
      <c r="K75" s="2462"/>
      <c r="L75" s="2461"/>
      <c r="M75" s="2461"/>
      <c r="N75" s="2461"/>
      <c r="O75" s="2461"/>
      <c r="P75" s="2461"/>
      <c r="Q75" s="2461"/>
      <c r="R75" s="291">
        <f>IF(ISBLANK(S75),"",LARGE(R68:R74,1)+1)</f>
        <v>2</v>
      </c>
      <c r="S75" s="292" t="s">
        <v>570</v>
      </c>
      <c r="T75" s="293"/>
      <c r="U75" s="293"/>
      <c r="V75" s="293"/>
      <c r="W75" s="293"/>
      <c r="X75" s="293"/>
      <c r="Y75" s="293"/>
      <c r="Z75" s="293"/>
      <c r="AA75" s="293"/>
      <c r="AB75" s="293"/>
      <c r="AC75" s="291" t="str">
        <f>IF(ISBLANK(AD75),"",LARGE(AC68:AC74,1)+1)</f>
        <v/>
      </c>
      <c r="AD75" s="292"/>
      <c r="AE75" s="293" t="s">
        <v>3901</v>
      </c>
      <c r="AF75" s="293"/>
      <c r="AG75" s="293"/>
      <c r="AH75" s="293"/>
      <c r="AI75" s="293"/>
      <c r="AJ75" s="293"/>
      <c r="AK75" s="293"/>
      <c r="AL75" s="293"/>
      <c r="AM75" s="294"/>
      <c r="AN75" s="3"/>
      <c r="AO75" s="188" t="str">
        <f t="shared" si="7"/>
        <v>A</v>
      </c>
      <c r="AP75" s="5"/>
      <c r="AQ75" s="3"/>
      <c r="AR75" s="176">
        <f t="array" ref="AR75">SUMPRODUCT(LEN(AS75:AY75))</f>
        <v>0</v>
      </c>
      <c r="AS75" s="177"/>
      <c r="AT75" s="178"/>
      <c r="AU75" s="178"/>
      <c r="AV75" s="178"/>
      <c r="AW75" s="178"/>
      <c r="AX75" s="178"/>
      <c r="AY75" s="179"/>
      <c r="AZ75" s="3"/>
      <c r="BA75" s="2965">
        <v>5</v>
      </c>
      <c r="BB75" s="2966">
        <v>12</v>
      </c>
      <c r="BC75" s="2966">
        <v>12</v>
      </c>
      <c r="BD75" s="2967">
        <f ca="1">BD76</f>
        <v>103</v>
      </c>
      <c r="BE75" s="2942" t="s">
        <v>13</v>
      </c>
      <c r="BF75" s="2946" t="str">
        <f t="shared" si="29"/>
        <v/>
      </c>
      <c r="BG75" s="2950" t="str">
        <f t="shared" si="30"/>
        <v/>
      </c>
      <c r="BH75" s="2951" t="str">
        <f>IF(LEN(TRIM(BM75))&gt;0,MAX(BH29:BH74)+1,"")</f>
        <v/>
      </c>
      <c r="BI75" s="2906" t="str">
        <f>IFERROR(INDEX(BM30:BM299,MATCH(ROW()-ROW(BM30)+1,BH30:BH299,0)),"")</f>
        <v/>
      </c>
      <c r="BJ75" s="2944"/>
      <c r="BK75" s="2937"/>
      <c r="BL75" s="2960"/>
      <c r="BM75" s="2961" t="str">
        <f>IF(OR(BN74="",BL74=""),"",IF(LEN(BN74)&lt;=BL74,BN74,IFERROR(LEFT(BN74,FIND("♦",SUBSTITUTE(LEFT(BN74,BL74+1)," ","♦",LEN(LEFT(BN74,BL74+1))-LEN(SUBSTITUTE(LEFT(BN74,BL74+1)," ",""))))),LEFT(BN74,IFERROR(FIND(" ",BN74)-1,LEN(BN74))))))</f>
        <v/>
      </c>
      <c r="BN75" s="2961" t="str">
        <f t="shared" si="56"/>
        <v/>
      </c>
      <c r="BO75" s="2962"/>
      <c r="BP75" s="2968"/>
      <c r="BQ75" s="2969"/>
      <c r="BR75" s="3"/>
      <c r="BS75" s="134"/>
      <c r="BT75" s="2551" t="s">
        <v>3944</v>
      </c>
      <c r="BU75" s="2551"/>
      <c r="BV75" s="2551"/>
      <c r="BW75" s="162"/>
      <c r="BX75" s="3"/>
      <c r="BY75" s="10">
        <v>1</v>
      </c>
    </row>
    <row r="76" spans="1:77" ht="21" customHeight="1" thickBot="1">
      <c r="A76" s="3"/>
      <c r="B76" s="188" t="str">
        <f t="shared" si="54"/>
        <v>►</v>
      </c>
      <c r="C76" s="2460"/>
      <c r="D76" s="2460"/>
      <c r="E76" s="2460"/>
      <c r="F76" s="2460"/>
      <c r="G76" s="2460"/>
      <c r="H76" s="2460"/>
      <c r="I76" s="2460"/>
      <c r="J76" s="2455"/>
      <c r="K76" s="2462"/>
      <c r="L76" s="2461"/>
      <c r="M76" s="2461"/>
      <c r="N76" s="2461"/>
      <c r="O76" s="2461"/>
      <c r="P76" s="2461"/>
      <c r="Q76" s="2461"/>
      <c r="R76" s="291" t="str">
        <f>IF(ISBLANK(S76),"",LARGE(R68:R75,1)+1)</f>
        <v/>
      </c>
      <c r="S76" s="292"/>
      <c r="T76" s="293"/>
      <c r="U76" s="293"/>
      <c r="V76" s="293"/>
      <c r="W76" s="293"/>
      <c r="X76" s="293"/>
      <c r="Y76" s="293"/>
      <c r="Z76" s="293"/>
      <c r="AA76" s="293"/>
      <c r="AB76" s="293"/>
      <c r="AC76" s="291" t="str">
        <f>IF(ISBLANK(AD76),"",LARGE(AC68:AC75,1)+1)</f>
        <v/>
      </c>
      <c r="AD76" s="292"/>
      <c r="AE76" s="293"/>
      <c r="AF76" s="293"/>
      <c r="AG76" s="293"/>
      <c r="AH76" s="293"/>
      <c r="AI76" s="293"/>
      <c r="AJ76" s="293"/>
      <c r="AK76" s="293"/>
      <c r="AL76" s="293"/>
      <c r="AM76" s="294"/>
      <c r="AN76" s="3"/>
      <c r="AO76" s="188" t="str">
        <f t="shared" ref="AO76:AO111" si="57">B76</f>
        <v>►</v>
      </c>
      <c r="AP76" s="5"/>
      <c r="AQ76" s="3"/>
      <c r="AR76" s="176">
        <f t="array" ref="AR76">SUMPRODUCT(LEN(AS76:AY76))</f>
        <v>0</v>
      </c>
      <c r="AS76" s="177"/>
      <c r="AT76" s="178"/>
      <c r="AU76" s="178"/>
      <c r="AV76" s="178"/>
      <c r="AW76" s="178"/>
      <c r="AX76" s="178"/>
      <c r="AY76" s="179"/>
      <c r="AZ76" s="3"/>
      <c r="BA76" s="2970">
        <f t="shared" ref="BA76:BD76" ca="1" si="58">CELL("largeur",BA76)</f>
        <v>5</v>
      </c>
      <c r="BB76" s="2910">
        <f t="shared" ca="1" si="58"/>
        <v>9</v>
      </c>
      <c r="BC76" s="2910">
        <f t="shared" ca="1" si="58"/>
        <v>7</v>
      </c>
      <c r="BD76" s="2971">
        <f t="shared" ca="1" si="58"/>
        <v>103</v>
      </c>
      <c r="BE76" s="2942" t="s">
        <v>13</v>
      </c>
      <c r="BF76" s="2946" t="str">
        <f t="shared" si="29"/>
        <v/>
      </c>
      <c r="BG76" s="2950" t="str">
        <f t="shared" si="30"/>
        <v/>
      </c>
      <c r="BH76" s="2951" t="str">
        <f>IF(LEN(TRIM(BM76))&gt;0,MAX(BH29:BH75)+1,"")</f>
        <v/>
      </c>
      <c r="BI76" s="2906" t="str">
        <f>IFERROR(INDEX(BM30:BM299,MATCH(ROW()-ROW(BM30)+1,BH30:BH299,0)),"")</f>
        <v/>
      </c>
      <c r="BJ76" s="2944"/>
      <c r="BK76" s="2937"/>
      <c r="BL76" s="2963"/>
      <c r="BM76" s="2961" t="str">
        <f>IF(OR(BN75="",BL74=""),"",IF(LEN(BN75)&lt;=BL74,BN75,IFERROR(LEFT(BN75,FIND("♦",SUBSTITUTE(LEFT(BN75,BL74+1)," ","♦",LEN(LEFT(BN75,BL74+1))-LEN(SUBSTITUTE(LEFT(BN75,BL74+1)," ",""))))),LEFT(BN75,IFERROR(FIND(" ",BN75)-1,LEN(BN75))))))</f>
        <v/>
      </c>
      <c r="BN76" s="2961" t="str">
        <f t="shared" si="56"/>
        <v/>
      </c>
      <c r="BO76" s="2962"/>
      <c r="BP76" s="2968"/>
      <c r="BQ76" s="2969"/>
      <c r="BR76" s="3"/>
      <c r="BS76" s="134"/>
      <c r="BT76" s="2552" t="s">
        <v>3945</v>
      </c>
      <c r="BU76" s="2552" t="s">
        <v>3946</v>
      </c>
      <c r="BV76" s="2552" t="s">
        <v>3947</v>
      </c>
      <c r="BW76" s="162"/>
      <c r="BX76" s="3"/>
      <c r="BY76" s="10">
        <v>1</v>
      </c>
    </row>
    <row r="77" spans="1:77" ht="21" customHeight="1">
      <c r="A77" s="3"/>
      <c r="B77" s="188" t="str">
        <f t="shared" si="54"/>
        <v>A</v>
      </c>
      <c r="C77" s="2460"/>
      <c r="D77" s="2460"/>
      <c r="E77" s="2460"/>
      <c r="F77" s="2460"/>
      <c r="G77" s="2460"/>
      <c r="H77" s="2460"/>
      <c r="I77" s="2460"/>
      <c r="J77" s="2455"/>
      <c r="K77" s="2462"/>
      <c r="L77" s="2461"/>
      <c r="M77" s="2461"/>
      <c r="N77" s="2461"/>
      <c r="O77" s="2461"/>
      <c r="P77" s="2461"/>
      <c r="Q77" s="2461"/>
      <c r="R77" s="291" t="str">
        <f>IF(ISBLANK(S77),"",LARGE(R68:R76,1)+1)</f>
        <v/>
      </c>
      <c r="S77" s="292"/>
      <c r="T77" s="293" t="s">
        <v>3901</v>
      </c>
      <c r="U77" s="293"/>
      <c r="V77" s="293"/>
      <c r="W77" s="293"/>
      <c r="X77" s="293"/>
      <c r="Y77" s="293"/>
      <c r="Z77" s="293"/>
      <c r="AA77" s="293"/>
      <c r="AB77" s="293"/>
      <c r="AC77" s="291" t="str">
        <f>IF(ISBLANK(AD77),"",LARGE(AC68:AC76,1)+1)</f>
        <v/>
      </c>
      <c r="AD77" s="292"/>
      <c r="AE77" s="293"/>
      <c r="AF77" s="293"/>
      <c r="AG77" s="293"/>
      <c r="AH77" s="293"/>
      <c r="AI77" s="293"/>
      <c r="AJ77" s="293"/>
      <c r="AK77" s="293"/>
      <c r="AL77" s="293"/>
      <c r="AM77" s="294"/>
      <c r="AN77" s="3"/>
      <c r="AO77" s="188" t="str">
        <f t="shared" si="57"/>
        <v>A</v>
      </c>
      <c r="AP77" s="5"/>
      <c r="AQ77" s="3"/>
      <c r="AR77" s="176">
        <f t="array" ref="AR77">SUMPRODUCT(LEN(AS77:AY77))</f>
        <v>0</v>
      </c>
      <c r="AS77" s="177"/>
      <c r="AT77" s="178"/>
      <c r="AU77" s="178"/>
      <c r="AV77" s="178"/>
      <c r="AW77" s="178"/>
      <c r="AX77" s="178"/>
      <c r="AY77" s="179"/>
      <c r="AZ77" s="3"/>
      <c r="BB77" s="2972"/>
      <c r="BC77" s="2972"/>
      <c r="BD77" s="2969"/>
      <c r="BE77" s="2972"/>
      <c r="BF77" s="2946" t="str">
        <f t="shared" si="29"/>
        <v/>
      </c>
      <c r="BG77" s="2950" t="str">
        <f t="shared" si="30"/>
        <v/>
      </c>
      <c r="BH77" s="2951" t="str">
        <f>IF(LEN(TRIM(BM77))&gt;0,MAX(BH29:BH76)+1,"")</f>
        <v/>
      </c>
      <c r="BI77" s="2906" t="str">
        <f>IFERROR(INDEX(BM30:BM299,MATCH(ROW()-ROW(BM30)+1,BH30:BH299,0)),"")</f>
        <v/>
      </c>
      <c r="BJ77" s="2973"/>
      <c r="BK77" s="2972"/>
      <c r="BL77" s="2964"/>
      <c r="BM77" s="2961" t="str">
        <f>IF(OR(BN76="",BL74=""),"",IF(LEN(BN76)&lt;=BL74,BN76,IFERROR(LEFT(BN76,FIND("♦",SUBSTITUTE(LEFT(BN76,BL74+1)," ","♦",LEN(LEFT(BN76,BL74+1))-LEN(SUBSTITUTE(LEFT(BN76,BL74+1)," ",""))))),LEFT(BN76,IFERROR(FIND(" ",BN76)-1,LEN(BN76))))))</f>
        <v/>
      </c>
      <c r="BN77" s="2961" t="str">
        <f t="shared" si="56"/>
        <v/>
      </c>
      <c r="BO77" s="2962"/>
      <c r="BP77" s="2968"/>
      <c r="BQ77" s="2969"/>
      <c r="BR77" s="3"/>
      <c r="BS77" s="134"/>
      <c r="BT77" s="2552" t="s">
        <v>3948</v>
      </c>
      <c r="BU77" s="2552" t="s">
        <v>3949</v>
      </c>
      <c r="BV77" s="2552" t="s">
        <v>3950</v>
      </c>
      <c r="BW77" s="162"/>
      <c r="BX77" s="3"/>
      <c r="BY77" s="10">
        <v>1</v>
      </c>
    </row>
    <row r="78" spans="1:77" ht="21" customHeight="1">
      <c r="A78" s="3"/>
      <c r="B78" s="188" t="str">
        <f t="shared" si="54"/>
        <v>►</v>
      </c>
      <c r="C78" s="2460"/>
      <c r="D78" s="2460"/>
      <c r="E78" s="2460"/>
      <c r="F78" s="2460"/>
      <c r="G78" s="2460"/>
      <c r="H78" s="2460"/>
      <c r="I78" s="2460"/>
      <c r="J78" s="2455"/>
      <c r="K78" s="2462"/>
      <c r="L78" s="2461"/>
      <c r="M78" s="2461"/>
      <c r="N78" s="2461"/>
      <c r="O78" s="2461"/>
      <c r="P78" s="2461"/>
      <c r="Q78" s="2461"/>
      <c r="R78" s="291" t="str">
        <f>IF(ISBLANK(S78),"",LARGE(R68:R77,1)+1)</f>
        <v/>
      </c>
      <c r="S78" s="292"/>
      <c r="T78" s="293"/>
      <c r="U78" s="293"/>
      <c r="V78" s="293"/>
      <c r="W78" s="293"/>
      <c r="X78" s="293"/>
      <c r="Y78" s="293"/>
      <c r="Z78" s="293"/>
      <c r="AA78" s="293"/>
      <c r="AB78" s="293"/>
      <c r="AC78" s="291" t="str">
        <f>IF(ISBLANK(AD78),"",LARGE(AC68:AC77,1)+1)</f>
        <v/>
      </c>
      <c r="AD78" s="292"/>
      <c r="AE78" s="293"/>
      <c r="AF78" s="293"/>
      <c r="AG78" s="293"/>
      <c r="AH78" s="293"/>
      <c r="AI78" s="293"/>
      <c r="AJ78" s="293"/>
      <c r="AK78" s="293"/>
      <c r="AL78" s="293"/>
      <c r="AM78" s="294"/>
      <c r="AN78" s="3"/>
      <c r="AO78" s="188" t="str">
        <f t="shared" si="57"/>
        <v>►</v>
      </c>
      <c r="AP78" s="5"/>
      <c r="AQ78" s="3"/>
      <c r="AR78" s="176">
        <f t="array" ref="AR78">SUMPRODUCT(LEN(AS78:AY78))</f>
        <v>0</v>
      </c>
      <c r="AS78" s="177"/>
      <c r="AT78" s="178"/>
      <c r="AU78" s="178"/>
      <c r="AV78" s="178"/>
      <c r="AW78" s="178"/>
      <c r="AX78" s="178"/>
      <c r="AY78" s="179"/>
      <c r="AZ78" s="3"/>
      <c r="BB78" s="2972"/>
      <c r="BC78" s="2972"/>
      <c r="BD78" s="2969"/>
      <c r="BE78" s="2972"/>
      <c r="BF78" s="2946" t="str">
        <f t="shared" si="29"/>
        <v/>
      </c>
      <c r="BG78" s="2950" t="str">
        <f t="shared" si="30"/>
        <v/>
      </c>
      <c r="BH78" s="2951">
        <f>IF(LEN(TRIM(BM78))&gt;0,MAX(BH29:BH77)+1,"")</f>
        <v>10</v>
      </c>
      <c r="BI78" s="2906" t="str">
        <f>IFERROR(INDEX(BM30:BM299,MATCH(ROW()-ROW(BM30)+1,BH30:BH299,0)),"")</f>
        <v/>
      </c>
      <c r="BJ78" s="2973"/>
      <c r="BK78" s="2972"/>
      <c r="BL78" s="2370" t="str">
        <f>(SUBSTITUTE(SUBSTITUTE(BD38,CHAR(13)&amp;CHAR(10)," "),CHAR(10)," "))</f>
        <v>4. Dans la même cocotte, faites revenir les légumes et les lardons pendant environ 5 minutes. Saupoudrez de farine et mélangez bien.</v>
      </c>
      <c r="BM78" s="2907" t="str">
        <f>IF(OR(BL79="",BL80=""),"",IF(LEN(BL79)&lt;=BL80,BL79,IFERROR(LEFT(BL79,FIND("♦",SUBSTITUTE(LEFT(BL79,BL80+1)," ","♦",LEN(LEFT(BL79,BL80+1))-LEN(SUBSTITUTE(LEFT(BL79,BL80+1)," ",""))))),LEFT(BL79,IFERROR(FIND(" ",BL79)-1,LEN(BL79))))))</f>
        <v xml:space="preserve">4 Dans la même cocotte faites revenir les légumes et les lardons pendant environ 5 minutes </v>
      </c>
      <c r="BN78" s="2908" t="str">
        <f>IF(BM78="","",TRIM(RIGHT(BL79,LEN(BL79)-LEN(BM78))))</f>
        <v>Saupoudrez de farine et mélangez bien</v>
      </c>
      <c r="BO78" s="2952" t="str">
        <f>BE38</f>
        <v xml:space="preserve"> ◄ ligne 38</v>
      </c>
      <c r="BP78" s="2968"/>
      <c r="BQ78" s="2969"/>
      <c r="BR78" s="3"/>
      <c r="BS78" s="134"/>
      <c r="BT78" s="2552"/>
      <c r="BU78" s="2552"/>
      <c r="BV78" s="2552"/>
      <c r="BW78" s="162"/>
      <c r="BX78" s="3"/>
      <c r="BY78" s="10">
        <v>1</v>
      </c>
    </row>
    <row r="79" spans="1:77" ht="21" customHeight="1">
      <c r="A79" s="3"/>
      <c r="B79" s="188" t="str">
        <f t="shared" si="54"/>
        <v>►</v>
      </c>
      <c r="C79" s="2460"/>
      <c r="D79" s="2454"/>
      <c r="E79" s="2454"/>
      <c r="F79" s="2454"/>
      <c r="G79" s="2454"/>
      <c r="H79" s="2454"/>
      <c r="I79" s="2454"/>
      <c r="J79" s="2455"/>
      <c r="K79" s="2462"/>
      <c r="L79" s="2461"/>
      <c r="M79" s="2461"/>
      <c r="N79" s="2461"/>
      <c r="O79" s="2461"/>
      <c r="P79" s="2461"/>
      <c r="Q79" s="2461"/>
      <c r="R79" s="291" t="str">
        <f>IF(ISBLANK(S79),"",LARGE(R68:R78,1)+1)</f>
        <v/>
      </c>
      <c r="S79" s="292"/>
      <c r="T79" s="293"/>
      <c r="U79" s="293"/>
      <c r="V79" s="293"/>
      <c r="W79" s="293"/>
      <c r="X79" s="293"/>
      <c r="Y79" s="293"/>
      <c r="Z79" s="293"/>
      <c r="AA79" s="293"/>
      <c r="AB79" s="293"/>
      <c r="AC79" s="291" t="str">
        <f>IF(ISBLANK(AD79),"",LARGE(AC68:AC78,1)+1)</f>
        <v/>
      </c>
      <c r="AD79" s="292"/>
      <c r="AE79" s="293"/>
      <c r="AF79" s="293"/>
      <c r="AG79" s="293"/>
      <c r="AH79" s="293"/>
      <c r="AI79" s="293"/>
      <c r="AJ79" s="293"/>
      <c r="AK79" s="293"/>
      <c r="AL79" s="293"/>
      <c r="AM79" s="294"/>
      <c r="AN79" s="3"/>
      <c r="AO79" s="188" t="str">
        <f t="shared" si="57"/>
        <v>►</v>
      </c>
      <c r="AP79" s="5"/>
      <c r="AQ79" s="3"/>
      <c r="AR79" s="176">
        <f t="array" ref="AR79">SUMPRODUCT(LEN(AS79:AY79))</f>
        <v>0</v>
      </c>
      <c r="AS79" s="177"/>
      <c r="AT79" s="178"/>
      <c r="AU79" s="178"/>
      <c r="AV79" s="178"/>
      <c r="AW79" s="178"/>
      <c r="AX79" s="178"/>
      <c r="AY79" s="179"/>
      <c r="AZ79" s="3"/>
      <c r="BB79" s="2972"/>
      <c r="BC79" s="2972"/>
      <c r="BD79" s="2969"/>
      <c r="BE79" s="2972"/>
      <c r="BF79" s="2946" t="str">
        <f t="shared" si="29"/>
        <v/>
      </c>
      <c r="BG79" s="2950" t="str">
        <f t="shared" si="30"/>
        <v/>
      </c>
      <c r="BH79" s="2951">
        <f>IF(LEN(TRIM(BM79))&gt;0,MAX(BH29:BH78)+1,"")</f>
        <v>11</v>
      </c>
      <c r="BI79" s="2906" t="str">
        <f>IFERROR(INDEX(BM30:BM299,MATCH(ROW()-ROW(BM30)+1,BH30:BH299,0)),"")</f>
        <v/>
      </c>
      <c r="BJ79" s="2973"/>
      <c r="BK79" s="2972"/>
      <c r="BL79" s="2907" t="str">
        <f>TRIM(SUBSTITUTE(SUBSTITUTE(SUBSTITUTE(SUBSTITUTE(IF(OR(LEFT(BL78,1)="-",LEFT(BL78,1)="="),MID(BL78,2,9999),BL78),CHAR(160)," "),","," "),";"," "),"."," "))</f>
        <v>4 Dans la même cocotte faites revenir les légumes et les lardons pendant environ 5 minutes Saupoudrez de farine et mélangez bien</v>
      </c>
      <c r="BM79" s="2908" t="str">
        <f>IF(OR(BN78="",BL80=""),"",IF(LEN(BN78)&lt;=BL80,BN78,IFERROR(LEFT(BN78,FIND("♦",SUBSTITUTE(LEFT(BN78,BL80+1)," ","♦",LEN(LEFT(BN78,BL80+1))-LEN(SUBSTITUTE(LEFT(BN78,BL80+1)," ",""))))),LEFT(BN78,IFERROR(FIND(" ",BN78)-1,LEN(BN78))))))</f>
        <v>Saupoudrez de farine et mélangez bien</v>
      </c>
      <c r="BN79" s="2908" t="str">
        <f>IF(BM79="","",TRIM(RIGHT(BN78,LEN(BN78)-LEN(BM79))))</f>
        <v/>
      </c>
      <c r="BO79" s="2974"/>
      <c r="BP79" s="2968"/>
      <c r="BQ79" s="2969"/>
      <c r="BR79" s="3"/>
      <c r="BS79" s="2549" t="s">
        <v>3951</v>
      </c>
      <c r="BT79" s="97"/>
      <c r="BU79" s="97"/>
      <c r="BV79" s="97"/>
      <c r="BW79" s="2550"/>
      <c r="BX79" s="3"/>
      <c r="BY79" s="10">
        <v>1</v>
      </c>
    </row>
    <row r="80" spans="1:77" ht="21" customHeight="1">
      <c r="A80" s="3"/>
      <c r="B80" s="188" t="str">
        <f t="shared" si="54"/>
        <v>►</v>
      </c>
      <c r="C80" s="2460"/>
      <c r="D80" s="2454"/>
      <c r="E80" s="2454"/>
      <c r="F80" s="2454"/>
      <c r="G80" s="2454"/>
      <c r="H80" s="2454"/>
      <c r="I80" s="2454"/>
      <c r="J80" s="2455"/>
      <c r="K80" s="2462"/>
      <c r="L80" s="2461"/>
      <c r="M80" s="2461"/>
      <c r="N80" s="2461"/>
      <c r="O80" s="2461"/>
      <c r="P80" s="2461"/>
      <c r="Q80" s="2461"/>
      <c r="R80" s="291" t="str">
        <f>IF(ISBLANK(S80),"",LARGE(R68:R79,1)+1)</f>
        <v/>
      </c>
      <c r="S80" s="292"/>
      <c r="T80" s="293"/>
      <c r="U80" s="293"/>
      <c r="V80" s="293"/>
      <c r="W80" s="293"/>
      <c r="X80" s="293"/>
      <c r="Y80" s="293"/>
      <c r="Z80" s="293"/>
      <c r="AA80" s="293"/>
      <c r="AB80" s="293"/>
      <c r="AC80" s="291" t="str">
        <f>IF(ISBLANK(AD80),"",LARGE(AC68:AC79,1)+1)</f>
        <v/>
      </c>
      <c r="AD80" s="292"/>
      <c r="AE80" s="293"/>
      <c r="AF80" s="293"/>
      <c r="AG80" s="293"/>
      <c r="AH80" s="293"/>
      <c r="AI80" s="293"/>
      <c r="AJ80" s="293"/>
      <c r="AK80" s="293"/>
      <c r="AL80" s="293"/>
      <c r="AM80" s="294"/>
      <c r="AN80" s="3"/>
      <c r="AO80" s="188" t="str">
        <f t="shared" si="57"/>
        <v>►</v>
      </c>
      <c r="AP80" s="5"/>
      <c r="AQ80" s="3"/>
      <c r="AR80" s="176">
        <f t="array" ref="AR80">SUMPRODUCT(LEN(AS80:AY80))</f>
        <v>0</v>
      </c>
      <c r="AS80" s="177"/>
      <c r="AT80" s="178"/>
      <c r="AU80" s="178"/>
      <c r="AV80" s="178"/>
      <c r="AW80" s="178"/>
      <c r="AX80" s="178"/>
      <c r="AY80" s="179"/>
      <c r="AZ80" s="3"/>
      <c r="BB80" s="2972"/>
      <c r="BC80" s="2972"/>
      <c r="BD80" s="2969"/>
      <c r="BE80" s="2972"/>
      <c r="BF80" s="2946" t="str">
        <f t="shared" si="29"/>
        <v/>
      </c>
      <c r="BG80" s="2950" t="str">
        <f t="shared" si="30"/>
        <v/>
      </c>
      <c r="BH80" s="2951" t="str">
        <f>IF(LEN(TRIM(BM80))&gt;0,MAX(BH29:BH79)+1,"")</f>
        <v/>
      </c>
      <c r="BI80" s="2906" t="str">
        <f>IFERROR(INDEX(BM30:BM299,MATCH(ROW()-ROW(BM30)+1,BH30:BH299,0)),"")</f>
        <v/>
      </c>
      <c r="BJ80" s="2973"/>
      <c r="BK80" s="2972"/>
      <c r="BL80" s="2909">
        <f>BI17</f>
        <v>100</v>
      </c>
      <c r="BM80" s="2908" t="str">
        <f>IF(OR(BN79="",BL80=""),"",IF(LEN(BN79)&lt;=BL80,BN79,IFERROR(LEFT(BN79,FIND("♦",SUBSTITUTE(LEFT(BN79,BL80+1)," ","♦",LEN(LEFT(BN79,BL80+1))-LEN(SUBSTITUTE(LEFT(BN79,BL80+1)," ",""))))),LEFT(BN79,IFERROR(FIND(" ",BN79)-1,LEN(BN79))))))</f>
        <v/>
      </c>
      <c r="BN80" s="2908" t="str">
        <f t="shared" ref="BN80:BN83" si="59">IF(BM80="","",TRIM(RIGHT(BN79,LEN(BN79)-LEN(BM80))))</f>
        <v/>
      </c>
      <c r="BO80" s="2974"/>
      <c r="BP80" s="2968"/>
      <c r="BQ80" s="2969"/>
      <c r="BR80" s="3"/>
      <c r="BS80" s="232" t="s">
        <v>4071</v>
      </c>
      <c r="BT80" s="97"/>
      <c r="BU80" s="97"/>
      <c r="BV80" s="2512" t="s">
        <v>3952</v>
      </c>
      <c r="BW80" s="2550"/>
      <c r="BX80" s="3"/>
      <c r="BY80" s="10">
        <v>1</v>
      </c>
    </row>
    <row r="81" spans="1:77" ht="21" customHeight="1">
      <c r="A81" s="3"/>
      <c r="B81" s="188" t="str">
        <f t="shared" si="54"/>
        <v>►</v>
      </c>
      <c r="C81" s="2460"/>
      <c r="D81" s="2454"/>
      <c r="E81" s="2454"/>
      <c r="F81" s="2454"/>
      <c r="G81" s="2454"/>
      <c r="H81" s="2454"/>
      <c r="I81" s="2454"/>
      <c r="J81" s="2455"/>
      <c r="K81" s="2462"/>
      <c r="L81" s="2461"/>
      <c r="M81" s="2461"/>
      <c r="N81" s="2461"/>
      <c r="O81" s="2461"/>
      <c r="P81" s="2461"/>
      <c r="Q81" s="2461"/>
      <c r="R81" s="291" t="str">
        <f>IF(ISBLANK(S81),"",LARGE(R68:R80,1)+1)</f>
        <v/>
      </c>
      <c r="S81" s="292"/>
      <c r="T81" s="293"/>
      <c r="U81" s="293"/>
      <c r="V81" s="293"/>
      <c r="W81" s="293"/>
      <c r="X81" s="293"/>
      <c r="Y81" s="293"/>
      <c r="Z81" s="293"/>
      <c r="AA81" s="293"/>
      <c r="AB81" s="293"/>
      <c r="AC81" s="291" t="str">
        <f>IF(ISBLANK(AD81),"",LARGE(AC68:AC80,1)+1)</f>
        <v/>
      </c>
      <c r="AD81" s="292"/>
      <c r="AE81" s="293"/>
      <c r="AF81" s="293"/>
      <c r="AG81" s="293"/>
      <c r="AH81" s="293"/>
      <c r="AI81" s="293"/>
      <c r="AJ81" s="293"/>
      <c r="AK81" s="293"/>
      <c r="AL81" s="293"/>
      <c r="AM81" s="294"/>
      <c r="AN81" s="3"/>
      <c r="AO81" s="188" t="str">
        <f t="shared" si="57"/>
        <v>►</v>
      </c>
      <c r="AP81" s="5"/>
      <c r="AQ81" s="3"/>
      <c r="AR81" s="176">
        <f t="array" ref="AR81">SUMPRODUCT(LEN(AS81:AY81))</f>
        <v>0</v>
      </c>
      <c r="AS81" s="177"/>
      <c r="AT81" s="178"/>
      <c r="AU81" s="178"/>
      <c r="AV81" s="178"/>
      <c r="AW81" s="178"/>
      <c r="AX81" s="178"/>
      <c r="AY81" s="179"/>
      <c r="AZ81" s="3"/>
      <c r="BB81" s="2972"/>
      <c r="BC81" s="2972"/>
      <c r="BD81" s="2969"/>
      <c r="BE81" s="2972"/>
      <c r="BF81" s="2946" t="str">
        <f t="shared" si="29"/>
        <v/>
      </c>
      <c r="BG81" s="2950" t="str">
        <f t="shared" si="30"/>
        <v/>
      </c>
      <c r="BH81" s="2951" t="str">
        <f>IF(LEN(TRIM(BM81))&gt;0,MAX(BH29:BH80)+1,"")</f>
        <v/>
      </c>
      <c r="BI81" s="2906" t="str">
        <f>IFERROR(INDEX(BM30:BM299,MATCH(ROW()-ROW(BM30)+1,BH30:BH299,0)),"")</f>
        <v/>
      </c>
      <c r="BJ81" s="2973"/>
      <c r="BK81" s="2972"/>
      <c r="BL81" s="2907"/>
      <c r="BM81" s="2908" t="str">
        <f>IF(OR(BN80="",BL80=""),"",IF(LEN(BN80)&lt;=BL80,BN80,IFERROR(LEFT(BN80,FIND("♦",SUBSTITUTE(LEFT(BN80,BL80+1)," ","♦",LEN(LEFT(BN80,BL80+1))-LEN(SUBSTITUTE(LEFT(BN80,BL80+1)," ",""))))),LEFT(BN80,IFERROR(FIND(" ",BN80)-1,LEN(BN80))))))</f>
        <v/>
      </c>
      <c r="BN81" s="2908" t="str">
        <f t="shared" si="59"/>
        <v/>
      </c>
      <c r="BO81" s="2974"/>
      <c r="BP81" s="2968"/>
      <c r="BQ81" s="2969"/>
      <c r="BR81" s="3"/>
      <c r="BS81" s="5019" t="s">
        <v>3953</v>
      </c>
      <c r="BT81" s="97"/>
      <c r="BU81" s="97"/>
      <c r="BV81" s="2512" t="s">
        <v>3954</v>
      </c>
      <c r="BW81" s="2550"/>
      <c r="BX81" s="3"/>
      <c r="BY81" s="10">
        <v>1</v>
      </c>
    </row>
    <row r="82" spans="1:77" ht="21" customHeight="1">
      <c r="A82" s="3"/>
      <c r="B82" s="188" t="str">
        <f t="shared" si="54"/>
        <v>►</v>
      </c>
      <c r="C82" s="2460"/>
      <c r="D82" s="2454"/>
      <c r="E82" s="2454"/>
      <c r="F82" s="2454"/>
      <c r="G82" s="2454"/>
      <c r="H82" s="2454"/>
      <c r="I82" s="2454"/>
      <c r="J82" s="2455"/>
      <c r="K82" s="2462"/>
      <c r="L82" s="2461"/>
      <c r="M82" s="2461"/>
      <c r="N82" s="2461"/>
      <c r="O82" s="2461"/>
      <c r="P82" s="2461"/>
      <c r="Q82" s="2461"/>
      <c r="R82" s="291" t="str">
        <f>IF(ISBLANK(S82),"",LARGE(R68:R81,1)+1)</f>
        <v/>
      </c>
      <c r="S82" s="292"/>
      <c r="T82" s="293"/>
      <c r="U82" s="293"/>
      <c r="V82" s="293"/>
      <c r="W82" s="293"/>
      <c r="X82" s="293"/>
      <c r="Y82" s="293"/>
      <c r="Z82" s="293"/>
      <c r="AA82" s="293"/>
      <c r="AB82" s="293"/>
      <c r="AC82" s="291" t="str">
        <f>IF(ISBLANK(AD82),"",LARGE(AC68:AC81,1)+1)</f>
        <v/>
      </c>
      <c r="AD82" s="292"/>
      <c r="AE82" s="293"/>
      <c r="AF82" s="293"/>
      <c r="AG82" s="293"/>
      <c r="AH82" s="293"/>
      <c r="AI82" s="293"/>
      <c r="AJ82" s="293"/>
      <c r="AK82" s="293"/>
      <c r="AL82" s="293"/>
      <c r="AM82" s="294"/>
      <c r="AN82" s="3"/>
      <c r="AO82" s="188" t="str">
        <f t="shared" si="57"/>
        <v>►</v>
      </c>
      <c r="AP82" s="5"/>
      <c r="AQ82" s="3"/>
      <c r="AR82" s="176">
        <f t="array" ref="AR82">SUMPRODUCT(LEN(AS82:AY82))</f>
        <v>0</v>
      </c>
      <c r="AS82" s="177"/>
      <c r="AT82" s="178"/>
      <c r="AU82" s="178"/>
      <c r="AV82" s="178"/>
      <c r="AW82" s="178"/>
      <c r="AX82" s="178"/>
      <c r="AY82" s="179"/>
      <c r="AZ82" s="3"/>
      <c r="BB82" s="2972"/>
      <c r="BC82" s="2972"/>
      <c r="BD82" s="2969"/>
      <c r="BE82" s="2972"/>
      <c r="BF82" s="2946" t="str">
        <f t="shared" si="29"/>
        <v/>
      </c>
      <c r="BG82" s="2950" t="str">
        <f t="shared" si="30"/>
        <v/>
      </c>
      <c r="BH82" s="2951" t="str">
        <f>IF(LEN(TRIM(BM82))&gt;0,MAX(BH29:BH81)+1,"")</f>
        <v/>
      </c>
      <c r="BI82" s="2906" t="str">
        <f>IFERROR(INDEX(BM30:BM299,MATCH(ROW()-ROW(BM30)+1,BH30:BH299,0)),"")</f>
        <v/>
      </c>
      <c r="BJ82" s="2973"/>
      <c r="BK82" s="2972"/>
      <c r="BL82" s="2958"/>
      <c r="BM82" s="2908" t="str">
        <f>IF(OR(BN81="",BL80=""),"",IF(LEN(BN81)&lt;=BL80,BN81,IFERROR(LEFT(BN81,FIND("♦",SUBSTITUTE(LEFT(BN81,BL80+1)," ","♦",LEN(LEFT(BN81,BL80+1))-LEN(SUBSTITUTE(LEFT(BN81,BL80+1)," ",""))))),LEFT(BN81,IFERROR(FIND(" ",BN81)-1,LEN(BN81))))))</f>
        <v/>
      </c>
      <c r="BN82" s="2908" t="str">
        <f t="shared" si="59"/>
        <v/>
      </c>
      <c r="BO82" s="2974"/>
      <c r="BP82" s="2968"/>
      <c r="BQ82" s="2969"/>
      <c r="BR82" s="3"/>
      <c r="BS82" s="5019"/>
      <c r="BT82" s="97"/>
      <c r="BU82" s="97"/>
      <c r="BV82" s="97"/>
      <c r="BW82" s="2550"/>
      <c r="BX82" s="3"/>
      <c r="BY82" s="10">
        <v>1</v>
      </c>
    </row>
    <row r="83" spans="1:77" ht="21" customHeight="1">
      <c r="A83" s="3"/>
      <c r="B83" s="188" t="str">
        <f t="shared" si="54"/>
        <v>►</v>
      </c>
      <c r="C83" s="2460"/>
      <c r="D83" s="2461"/>
      <c r="E83" s="2461"/>
      <c r="F83" s="2461"/>
      <c r="G83" s="2461"/>
      <c r="H83" s="2461"/>
      <c r="I83" s="2461"/>
      <c r="J83" s="2461"/>
      <c r="K83" s="2461"/>
      <c r="L83" s="2461"/>
      <c r="M83" s="2461"/>
      <c r="N83" s="2461"/>
      <c r="O83" s="2461"/>
      <c r="P83" s="2461"/>
      <c r="Q83" s="2461"/>
      <c r="R83" s="291" t="str">
        <f>IF(ISBLANK(S83),"",LARGE(R68:R82,1)+1)</f>
        <v/>
      </c>
      <c r="S83" s="292"/>
      <c r="T83" s="293"/>
      <c r="U83" s="293"/>
      <c r="V83" s="293"/>
      <c r="W83" s="293"/>
      <c r="X83" s="293"/>
      <c r="Y83" s="293"/>
      <c r="Z83" s="293"/>
      <c r="AA83" s="293"/>
      <c r="AB83" s="293"/>
      <c r="AC83" s="291" t="str">
        <f>IF(ISBLANK(AD83),"",LARGE(AC68:AC82,1)+1)</f>
        <v/>
      </c>
      <c r="AD83" s="292"/>
      <c r="AE83" s="293"/>
      <c r="AF83" s="293"/>
      <c r="AG83" s="293"/>
      <c r="AH83" s="293"/>
      <c r="AI83" s="293"/>
      <c r="AJ83" s="293"/>
      <c r="AK83" s="293"/>
      <c r="AL83" s="293"/>
      <c r="AM83" s="294"/>
      <c r="AN83" s="3"/>
      <c r="AO83" s="188" t="str">
        <f t="shared" si="57"/>
        <v>►</v>
      </c>
      <c r="AP83" s="5"/>
      <c r="AQ83" s="3"/>
      <c r="AR83" s="176">
        <f t="array" ref="AR83">SUMPRODUCT(LEN(AS83:AY83))</f>
        <v>0</v>
      </c>
      <c r="AS83" s="177"/>
      <c r="AT83" s="178"/>
      <c r="AU83" s="178"/>
      <c r="AV83" s="178"/>
      <c r="AW83" s="178"/>
      <c r="AX83" s="178"/>
      <c r="AY83" s="179"/>
      <c r="AZ83" s="3"/>
      <c r="BB83" s="2972"/>
      <c r="BC83" s="2972"/>
      <c r="BD83" s="2969"/>
      <c r="BE83" s="2972"/>
      <c r="BF83" s="2946" t="str">
        <f t="shared" si="29"/>
        <v/>
      </c>
      <c r="BG83" s="2950" t="str">
        <f t="shared" si="30"/>
        <v/>
      </c>
      <c r="BH83" s="2951" t="str">
        <f>IF(LEN(TRIM(BM83))&gt;0,MAX(BH29:BH82)+1,"")</f>
        <v/>
      </c>
      <c r="BI83" s="2906" t="str">
        <f>IFERROR(INDEX(BM30:BM299,MATCH(ROW()-ROW(BM30)+1,BH30:BH299,0)),"")</f>
        <v/>
      </c>
      <c r="BJ83" s="2973"/>
      <c r="BK83" s="2972"/>
      <c r="BL83" s="2959"/>
      <c r="BM83" s="2908" t="str">
        <f>IF(OR(BN82="",BL80=""),"",IF(LEN(BN82)&lt;=BL80,BN82,IFERROR(LEFT(BN82,FIND("♦",SUBSTITUTE(LEFT(BN82,BL80+1)," ","♦",LEN(LEFT(BN82,BL80+1))-LEN(SUBSTITUTE(LEFT(BN82,BL80+1)," ",""))))),LEFT(BN82,IFERROR(FIND(" ",BN82)-1,LEN(BN82))))))</f>
        <v/>
      </c>
      <c r="BN83" s="2908" t="str">
        <f t="shared" si="59"/>
        <v/>
      </c>
      <c r="BO83" s="2974"/>
      <c r="BP83" s="2968"/>
      <c r="BQ83" s="2969"/>
      <c r="BR83" s="3"/>
      <c r="BS83" s="232"/>
      <c r="BT83" s="97"/>
      <c r="BU83" s="97"/>
      <c r="BV83" s="97"/>
      <c r="BW83" s="2550"/>
      <c r="BX83" s="3"/>
      <c r="BY83" s="10">
        <v>1</v>
      </c>
    </row>
    <row r="84" spans="1:77" ht="21" customHeight="1">
      <c r="A84" s="3"/>
      <c r="B84" s="188" t="str">
        <f t="shared" si="54"/>
        <v>►</v>
      </c>
      <c r="C84" s="2460"/>
      <c r="D84" s="2461"/>
      <c r="E84" s="2461"/>
      <c r="F84" s="2461"/>
      <c r="G84" s="2461"/>
      <c r="H84" s="2461"/>
      <c r="I84" s="2461"/>
      <c r="J84" s="2461"/>
      <c r="K84" s="2461"/>
      <c r="L84" s="2461"/>
      <c r="M84" s="2461"/>
      <c r="N84" s="2461"/>
      <c r="O84" s="2461"/>
      <c r="P84" s="2461"/>
      <c r="Q84" s="2461"/>
      <c r="R84" s="291" t="str">
        <f>IF(ISBLANK(S84),"",LARGE(R68:R83,1)+1)</f>
        <v/>
      </c>
      <c r="S84" s="292"/>
      <c r="T84" s="293"/>
      <c r="U84" s="293"/>
      <c r="V84" s="293"/>
      <c r="W84" s="293"/>
      <c r="X84" s="293"/>
      <c r="Y84" s="293"/>
      <c r="Z84" s="293"/>
      <c r="AA84" s="293"/>
      <c r="AB84" s="293"/>
      <c r="AC84" s="291" t="str">
        <f>IF(ISBLANK(AD84),"",LARGE(AC68:AC83,1)+1)</f>
        <v/>
      </c>
      <c r="AD84" s="292"/>
      <c r="AE84" s="293"/>
      <c r="AF84" s="293"/>
      <c r="AG84" s="293"/>
      <c r="AH84" s="293"/>
      <c r="AI84" s="293"/>
      <c r="AJ84" s="293"/>
      <c r="AK84" s="293"/>
      <c r="AL84" s="293"/>
      <c r="AM84" s="294"/>
      <c r="AN84" s="3"/>
      <c r="AO84" s="188" t="str">
        <f t="shared" si="57"/>
        <v>►</v>
      </c>
      <c r="AP84" s="5"/>
      <c r="AQ84" s="3"/>
      <c r="AR84" s="176">
        <f t="array" ref="AR84">SUMPRODUCT(LEN(AS84:AY84))</f>
        <v>0</v>
      </c>
      <c r="AS84" s="177"/>
      <c r="AT84" s="178"/>
      <c r="AU84" s="178"/>
      <c r="AV84" s="178"/>
      <c r="AW84" s="178"/>
      <c r="AX84" s="178"/>
      <c r="AY84" s="179"/>
      <c r="AZ84" s="3"/>
      <c r="BB84" s="2972"/>
      <c r="BC84" s="2972"/>
      <c r="BD84" s="2969"/>
      <c r="BE84" s="2972"/>
      <c r="BF84" s="2946" t="str">
        <f t="shared" si="29"/>
        <v/>
      </c>
      <c r="BG84" s="2950" t="str">
        <f t="shared" si="30"/>
        <v/>
      </c>
      <c r="BH84" s="2951">
        <f>IF(LEN(TRIM(BM84))&gt;0,MAX(BH29:BH83)+1,"")</f>
        <v>12</v>
      </c>
      <c r="BI84" s="2906" t="str">
        <f>IFERROR(INDEX(BM30:BM299,MATCH(ROW()-ROW(BM30)+1,BH30:BH299,0)),"")</f>
        <v/>
      </c>
      <c r="BJ84" s="2973"/>
      <c r="BK84" s="2972"/>
      <c r="BL84" s="2370" t="str">
        <f>(SUBSTITUTE(SUBSTITUTE(BD39,CHAR(13)&amp;CHAR(10)," "),CHAR(10)," "))</f>
        <v>5. Remettez la viande dans la cocotte et versez la marinade filtrée par-dessus. Ajoutez de l’eau si nécessaire pour recouvrir la viande. Salez et poivrez.</v>
      </c>
      <c r="BM84" s="2960" t="str">
        <f>IF(OR(BL85="",BL86=""),"",IF(LEN(BL85)&lt;=BL86,BL85,IFERROR(LEFT(BL85,FIND("♦",SUBSTITUTE(LEFT(BL85,BL86+1)," ","♦",LEN(LEFT(BL85,BL86+1))-LEN(SUBSTITUTE(LEFT(BL85,BL86+1)," ",""))))),LEFT(BL85,IFERROR(FIND(" ",BL85)-1,LEN(BL85))))))</f>
        <v xml:space="preserve">5 Remettez la viande dans la cocotte et versez la marinade filtrée par-dessus Ajoutez de l’eau si </v>
      </c>
      <c r="BN84" s="2961" t="str">
        <f>IF(BM84="","",TRIM(RIGHT(BL85,LEN(BL85)-LEN(BM84))))</f>
        <v>nécessaire pour recouvrir la viande Salez et poivrez</v>
      </c>
      <c r="BO84" s="2952" t="str">
        <f>BE39</f>
        <v xml:space="preserve"> ◄ ligne 39</v>
      </c>
      <c r="BP84" s="2968"/>
      <c r="BQ84" s="2969"/>
      <c r="BR84" s="3"/>
      <c r="BS84" s="2553" t="s">
        <v>3955</v>
      </c>
      <c r="BT84" s="97"/>
      <c r="BU84" s="97"/>
      <c r="BV84" s="97"/>
      <c r="BW84" s="2550"/>
      <c r="BX84" s="3"/>
      <c r="BY84" s="10">
        <v>1</v>
      </c>
    </row>
    <row r="85" spans="1:77" ht="21" customHeight="1">
      <c r="A85" s="3"/>
      <c r="B85" s="188" t="str">
        <f t="shared" si="54"/>
        <v>►</v>
      </c>
      <c r="C85" s="2460"/>
      <c r="D85" s="2460"/>
      <c r="E85" s="2460"/>
      <c r="F85" s="2460"/>
      <c r="G85" s="2460"/>
      <c r="H85" s="2460"/>
      <c r="I85" s="2460"/>
      <c r="J85" s="2455"/>
      <c r="K85" s="2462"/>
      <c r="L85" s="2461"/>
      <c r="M85" s="2461"/>
      <c r="N85" s="2461"/>
      <c r="O85" s="2461"/>
      <c r="P85" s="2461"/>
      <c r="Q85" s="2461"/>
      <c r="R85" s="291" t="str">
        <f>IF(ISBLANK(S85),"",LARGE(R68:R84,1)+1)</f>
        <v/>
      </c>
      <c r="S85" s="292"/>
      <c r="T85" s="293"/>
      <c r="U85" s="293"/>
      <c r="V85" s="293"/>
      <c r="W85" s="293"/>
      <c r="X85" s="293"/>
      <c r="Y85" s="293"/>
      <c r="Z85" s="293"/>
      <c r="AA85" s="293"/>
      <c r="AB85" s="293"/>
      <c r="AC85" s="291" t="str">
        <f>IF(ISBLANK(AD85),"",LARGE(AC68:AC84,1)+1)</f>
        <v/>
      </c>
      <c r="AD85" s="292"/>
      <c r="AE85" s="293"/>
      <c r="AF85" s="293"/>
      <c r="AG85" s="293"/>
      <c r="AH85" s="293"/>
      <c r="AI85" s="293"/>
      <c r="AJ85" s="293"/>
      <c r="AK85" s="293"/>
      <c r="AL85" s="293"/>
      <c r="AM85" s="294"/>
      <c r="AN85" s="3"/>
      <c r="AO85" s="188" t="str">
        <f t="shared" si="57"/>
        <v>►</v>
      </c>
      <c r="AP85" s="5"/>
      <c r="AQ85" s="3"/>
      <c r="AR85" s="176">
        <f t="array" ref="AR85">SUMPRODUCT(LEN(AS85:AY85))</f>
        <v>0</v>
      </c>
      <c r="AS85" s="177"/>
      <c r="AT85" s="178"/>
      <c r="AU85" s="178"/>
      <c r="AV85" s="178"/>
      <c r="AW85" s="178"/>
      <c r="AX85" s="178"/>
      <c r="AY85" s="179"/>
      <c r="AZ85" s="3"/>
      <c r="BB85" s="2972"/>
      <c r="BC85" s="2972"/>
      <c r="BD85" s="2969"/>
      <c r="BE85" s="2972"/>
      <c r="BF85" s="2946" t="str">
        <f t="shared" si="29"/>
        <v/>
      </c>
      <c r="BG85" s="2950" t="str">
        <f t="shared" si="30"/>
        <v/>
      </c>
      <c r="BH85" s="2951">
        <f>IF(LEN(TRIM(BM85))&gt;0,MAX(BH29:BH84)+1,"")</f>
        <v>13</v>
      </c>
      <c r="BI85" s="2906" t="str">
        <f>IFERROR(INDEX(BM30:BM299,MATCH(ROW()-ROW(BM30)+1,BH30:BH299,0)),"")</f>
        <v/>
      </c>
      <c r="BJ85" s="2973"/>
      <c r="BK85" s="2972"/>
      <c r="BL85" s="2960" t="str">
        <f>TRIM(SUBSTITUTE(SUBSTITUTE(SUBSTITUTE(SUBSTITUTE(IF(OR(LEFT(BL84,1)="-",LEFT(BL84,1)="="),MID(BL84,2,9999),BL84),CHAR(160)," "),","," "),";"," "),"."," "))</f>
        <v>5 Remettez la viande dans la cocotte et versez la marinade filtrée par-dessus Ajoutez de l’eau si nécessaire pour recouvrir la viande Salez et poivrez</v>
      </c>
      <c r="BM85" s="2961" t="str">
        <f>IF(OR(BN84="",BL86=""),"",IF(LEN(BN84)&lt;=BL86,BN84,IFERROR(LEFT(BN84,FIND("♦",SUBSTITUTE(LEFT(BN84,BL86+1)," ","♦",LEN(LEFT(BN84,BL86+1))-LEN(SUBSTITUTE(LEFT(BN84,BL86+1)," ",""))))),LEFT(BN84,IFERROR(FIND(" ",BN84)-1,LEN(BN84))))))</f>
        <v>nécessaire pour recouvrir la viande Salez et poivrez</v>
      </c>
      <c r="BN85" s="2961" t="str">
        <f>IF(BM85="","",TRIM(RIGHT(BN84,LEN(BN84)-LEN(BM85))))</f>
        <v/>
      </c>
      <c r="BO85" s="2975"/>
      <c r="BP85" s="2968"/>
      <c r="BQ85" s="2969"/>
      <c r="BR85" s="3"/>
      <c r="BS85" s="2553" t="s">
        <v>3956</v>
      </c>
      <c r="BT85" s="97"/>
      <c r="BU85" s="97"/>
      <c r="BV85" s="97"/>
      <c r="BW85" s="2550"/>
      <c r="BX85" s="3"/>
      <c r="BY85" s="10">
        <v>1</v>
      </c>
    </row>
    <row r="86" spans="1:77" ht="21" customHeight="1">
      <c r="A86" s="3"/>
      <c r="B86" s="188" t="str">
        <f t="shared" si="54"/>
        <v>►</v>
      </c>
      <c r="C86" s="2460"/>
      <c r="D86" s="2460"/>
      <c r="E86" s="2460"/>
      <c r="F86" s="2460"/>
      <c r="G86" s="2460"/>
      <c r="H86" s="2460"/>
      <c r="I86" s="2460"/>
      <c r="J86" s="2455"/>
      <c r="K86" s="2462"/>
      <c r="L86" s="2461"/>
      <c r="M86" s="2461"/>
      <c r="N86" s="2461"/>
      <c r="O86" s="2461"/>
      <c r="P86" s="2461"/>
      <c r="Q86" s="2461"/>
      <c r="R86" s="291" t="str">
        <f>IF(ISBLANK(S86),"",LARGE(R68:R85,1)+1)</f>
        <v/>
      </c>
      <c r="S86" s="292"/>
      <c r="T86" s="293"/>
      <c r="U86" s="293"/>
      <c r="V86" s="293"/>
      <c r="W86" s="293"/>
      <c r="X86" s="293"/>
      <c r="Y86" s="293"/>
      <c r="Z86" s="293"/>
      <c r="AA86" s="293"/>
      <c r="AB86" s="293"/>
      <c r="AC86" s="291" t="str">
        <f>IF(ISBLANK(AD86),"",LARGE(AC68:AC85,1)+1)</f>
        <v/>
      </c>
      <c r="AD86" s="292"/>
      <c r="AE86" s="293"/>
      <c r="AF86" s="293"/>
      <c r="AG86" s="293"/>
      <c r="AH86" s="293"/>
      <c r="AI86" s="293"/>
      <c r="AJ86" s="293"/>
      <c r="AK86" s="293"/>
      <c r="AL86" s="293"/>
      <c r="AM86" s="294"/>
      <c r="AN86" s="3"/>
      <c r="AO86" s="188" t="str">
        <f t="shared" si="57"/>
        <v>►</v>
      </c>
      <c r="AP86" s="5"/>
      <c r="AQ86" s="3"/>
      <c r="AR86" s="176">
        <f t="array" ref="AR86">SUMPRODUCT(LEN(AS86:AY86))</f>
        <v>0</v>
      </c>
      <c r="AS86" s="177"/>
      <c r="AT86" s="178"/>
      <c r="AU86" s="178"/>
      <c r="AV86" s="178"/>
      <c r="AW86" s="178"/>
      <c r="AX86" s="178"/>
      <c r="AY86" s="179"/>
      <c r="AZ86" s="3"/>
      <c r="BB86" s="2972"/>
      <c r="BC86" s="2972"/>
      <c r="BD86" s="2969"/>
      <c r="BE86" s="2972"/>
      <c r="BF86" s="2946" t="str">
        <f t="shared" si="29"/>
        <v/>
      </c>
      <c r="BG86" s="2950" t="str">
        <f t="shared" si="30"/>
        <v/>
      </c>
      <c r="BH86" s="2951" t="str">
        <f>IF(LEN(TRIM(BM86))&gt;0,MAX(BH29:BH85)+1,"")</f>
        <v/>
      </c>
      <c r="BI86" s="2906" t="str">
        <f>IFERROR(INDEX(BM30:BM299,MATCH(ROW()-ROW(BM30)+1,BH30:BH299,0)),"")</f>
        <v/>
      </c>
      <c r="BJ86" s="2973"/>
      <c r="BK86" s="2972"/>
      <c r="BL86" s="2909">
        <f>BI17</f>
        <v>100</v>
      </c>
      <c r="BM86" s="2961" t="str">
        <f>IF(OR(BN85="",BL86=""),"",IF(LEN(BN85)&lt;=BL86,BN85,IFERROR(LEFT(BN85,FIND("♦",SUBSTITUTE(LEFT(BN85,BL86+1)," ","♦",LEN(LEFT(BN85,BL86+1))-LEN(SUBSTITUTE(LEFT(BN85,BL86+1)," ",""))))),LEFT(BN85,IFERROR(FIND(" ",BN85)-1,LEN(BN85))))))</f>
        <v/>
      </c>
      <c r="BN86" s="2961" t="str">
        <f t="shared" ref="BN86:BN89" si="60">IF(BM86="","",TRIM(RIGHT(BN85,LEN(BN85)-LEN(BM86))))</f>
        <v/>
      </c>
      <c r="BO86" s="2975"/>
      <c r="BP86" s="2968"/>
      <c r="BQ86" s="2969"/>
      <c r="BR86" s="3"/>
      <c r="BS86" s="2553" t="s">
        <v>3957</v>
      </c>
      <c r="BT86" s="97"/>
      <c r="BU86" s="97"/>
      <c r="BV86" s="97"/>
      <c r="BW86" s="2550"/>
      <c r="BX86" s="3"/>
      <c r="BY86" s="10">
        <v>1</v>
      </c>
    </row>
    <row r="87" spans="1:77" ht="21" customHeight="1">
      <c r="A87" s="3"/>
      <c r="B87" s="188" t="str">
        <f t="shared" si="54"/>
        <v>►</v>
      </c>
      <c r="C87" s="2460"/>
      <c r="D87" s="2460"/>
      <c r="E87" s="2460"/>
      <c r="F87" s="2460"/>
      <c r="G87" s="2460"/>
      <c r="H87" s="2460"/>
      <c r="I87" s="2460"/>
      <c r="J87" s="2455"/>
      <c r="K87" s="2462"/>
      <c r="L87" s="2461"/>
      <c r="M87" s="2461"/>
      <c r="N87" s="2461"/>
      <c r="O87" s="2461"/>
      <c r="P87" s="2461"/>
      <c r="Q87" s="2461"/>
      <c r="R87" s="291" t="str">
        <f>IF(ISBLANK(S87),"",LARGE(R68:R86,1)+1)</f>
        <v/>
      </c>
      <c r="S87" s="292"/>
      <c r="T87" s="293"/>
      <c r="U87" s="293"/>
      <c r="V87" s="293"/>
      <c r="W87" s="293"/>
      <c r="X87" s="293"/>
      <c r="Y87" s="293"/>
      <c r="Z87" s="293"/>
      <c r="AA87" s="293"/>
      <c r="AB87" s="293"/>
      <c r="AC87" s="291" t="str">
        <f>IF(ISBLANK(AD87),"",LARGE(AC68:AC86,1)+1)</f>
        <v/>
      </c>
      <c r="AD87" s="292"/>
      <c r="AE87" s="293"/>
      <c r="AF87" s="293"/>
      <c r="AG87" s="293"/>
      <c r="AH87" s="293"/>
      <c r="AI87" s="293"/>
      <c r="AJ87" s="293"/>
      <c r="AK87" s="293"/>
      <c r="AL87" s="293"/>
      <c r="AM87" s="294"/>
      <c r="AN87" s="3"/>
      <c r="AO87" s="188" t="str">
        <f t="shared" si="57"/>
        <v>►</v>
      </c>
      <c r="AP87" s="5"/>
      <c r="AQ87" s="3"/>
      <c r="AR87" s="176">
        <f t="array" ref="AR87">SUMPRODUCT(LEN(AS87:AY87))</f>
        <v>0</v>
      </c>
      <c r="AS87" s="177"/>
      <c r="AT87" s="178"/>
      <c r="AU87" s="178"/>
      <c r="AV87" s="178"/>
      <c r="AW87" s="178"/>
      <c r="AX87" s="178"/>
      <c r="AY87" s="179"/>
      <c r="AZ87" s="3"/>
      <c r="BB87" s="2972"/>
      <c r="BC87" s="2972"/>
      <c r="BD87" s="2969"/>
      <c r="BE87" s="2972"/>
      <c r="BF87" s="2946" t="str">
        <f t="shared" si="29"/>
        <v/>
      </c>
      <c r="BG87" s="2950" t="str">
        <f t="shared" si="30"/>
        <v/>
      </c>
      <c r="BH87" s="2951" t="str">
        <f>IF(LEN(TRIM(BM87))&gt;0,MAX(BH29:BH86)+1,"")</f>
        <v/>
      </c>
      <c r="BI87" s="2906" t="str">
        <f>IFERROR(INDEX(BM30:BM299,MATCH(ROW()-ROW(BM30)+1,BH30:BH299,0)),"")</f>
        <v/>
      </c>
      <c r="BJ87" s="2973"/>
      <c r="BK87" s="2972"/>
      <c r="BL87" s="2960"/>
      <c r="BM87" s="2961" t="str">
        <f>IF(OR(BN86="",BL86=""),"",IF(LEN(BN86)&lt;=BL86,BN86,IFERROR(LEFT(BN86,FIND("♦",SUBSTITUTE(LEFT(BN86,BL86+1)," ","♦",LEN(LEFT(BN86,BL86+1))-LEN(SUBSTITUTE(LEFT(BN86,BL86+1)," ",""))))),LEFT(BN86,IFERROR(FIND(" ",BN86)-1,LEN(BN86))))))</f>
        <v/>
      </c>
      <c r="BN87" s="2961" t="str">
        <f t="shared" si="60"/>
        <v/>
      </c>
      <c r="BO87" s="2975"/>
      <c r="BP87" s="2968"/>
      <c r="BQ87" s="2969"/>
      <c r="BR87" s="3"/>
      <c r="BS87" s="2553" t="s">
        <v>3958</v>
      </c>
      <c r="BT87" s="97"/>
      <c r="BU87" s="97"/>
      <c r="BV87" s="97"/>
      <c r="BW87" s="2550"/>
      <c r="BX87" s="3"/>
      <c r="BY87" s="10">
        <v>1</v>
      </c>
    </row>
    <row r="88" spans="1:77" ht="21" customHeight="1">
      <c r="A88" s="3"/>
      <c r="B88" s="188" t="str">
        <f t="shared" si="54"/>
        <v>►</v>
      </c>
      <c r="C88" s="2454"/>
      <c r="D88" s="2454"/>
      <c r="E88" s="2454"/>
      <c r="F88" s="2454"/>
      <c r="G88" s="2454"/>
      <c r="H88" s="2454"/>
      <c r="I88" s="2454"/>
      <c r="J88" s="2455"/>
      <c r="K88" s="2462"/>
      <c r="L88" s="2461"/>
      <c r="M88" s="2461"/>
      <c r="N88" s="2461"/>
      <c r="O88" s="2461"/>
      <c r="P88" s="2461"/>
      <c r="Q88" s="2461"/>
      <c r="R88" s="291" t="str">
        <f>IF(ISBLANK(S88),"",LARGE(R68:R87,1)+1)</f>
        <v/>
      </c>
      <c r="S88" s="292"/>
      <c r="T88" s="293"/>
      <c r="U88" s="293"/>
      <c r="V88" s="293"/>
      <c r="W88" s="293"/>
      <c r="X88" s="293"/>
      <c r="Y88" s="293"/>
      <c r="Z88" s="293"/>
      <c r="AA88" s="293"/>
      <c r="AB88" s="293"/>
      <c r="AC88" s="291" t="str">
        <f>IF(ISBLANK(AD88),"",LARGE(AC68:AC87,1)+1)</f>
        <v/>
      </c>
      <c r="AD88" s="292"/>
      <c r="AE88" s="293"/>
      <c r="AF88" s="293"/>
      <c r="AG88" s="293"/>
      <c r="AH88" s="293"/>
      <c r="AI88" s="293"/>
      <c r="AJ88" s="293"/>
      <c r="AK88" s="293"/>
      <c r="AL88" s="293"/>
      <c r="AM88" s="294"/>
      <c r="AN88" s="3"/>
      <c r="AO88" s="188" t="str">
        <f t="shared" si="57"/>
        <v>►</v>
      </c>
      <c r="AP88" s="5"/>
      <c r="AQ88" s="3"/>
      <c r="AR88" s="176">
        <f t="array" ref="AR88">SUMPRODUCT(LEN(AS88:AY88))</f>
        <v>0</v>
      </c>
      <c r="AS88" s="177"/>
      <c r="AT88" s="178"/>
      <c r="AU88" s="178"/>
      <c r="AV88" s="178"/>
      <c r="AW88" s="178"/>
      <c r="AX88" s="178"/>
      <c r="AY88" s="179"/>
      <c r="AZ88" s="3"/>
      <c r="BB88" s="2972"/>
      <c r="BC88" s="2972"/>
      <c r="BD88" s="2969"/>
      <c r="BE88" s="2972"/>
      <c r="BF88" s="2946" t="str">
        <f t="shared" si="29"/>
        <v/>
      </c>
      <c r="BG88" s="2950" t="str">
        <f t="shared" si="30"/>
        <v/>
      </c>
      <c r="BH88" s="2951" t="str">
        <f>IF(LEN(TRIM(BM88))&gt;0,MAX(BH29:BH87)+1,"")</f>
        <v/>
      </c>
      <c r="BI88" s="2906" t="str">
        <f>IFERROR(INDEX(BM30:BM299,MATCH(ROW()-ROW(BM30)+1,BH30:BH299,0)),"")</f>
        <v/>
      </c>
      <c r="BJ88" s="2973"/>
      <c r="BK88" s="2972"/>
      <c r="BL88" s="2963"/>
      <c r="BM88" s="2961" t="str">
        <f>IF(OR(BN87="",BL86=""),"",IF(LEN(BN87)&lt;=BL86,BN87,IFERROR(LEFT(BN87,FIND("♦",SUBSTITUTE(LEFT(BN87,BL86+1)," ","♦",LEN(LEFT(BN87,BL86+1))-LEN(SUBSTITUTE(LEFT(BN87,BL86+1)," ",""))))),LEFT(BN87,IFERROR(FIND(" ",BN87)-1,LEN(BN87))))))</f>
        <v/>
      </c>
      <c r="BN88" s="2961" t="str">
        <f t="shared" si="60"/>
        <v/>
      </c>
      <c r="BO88" s="2975"/>
      <c r="BP88" s="2968"/>
      <c r="BQ88" s="2969"/>
      <c r="BR88" s="3"/>
      <c r="BS88" s="2553" t="s">
        <v>3959</v>
      </c>
      <c r="BT88" s="97"/>
      <c r="BU88" s="97"/>
      <c r="BV88" s="97"/>
      <c r="BW88" s="2550"/>
      <c r="BX88" s="3"/>
      <c r="BY88" s="10">
        <v>1</v>
      </c>
    </row>
    <row r="89" spans="1:77" ht="21" customHeight="1">
      <c r="A89" s="3"/>
      <c r="B89" s="188" t="str">
        <f t="shared" si="54"/>
        <v>►</v>
      </c>
      <c r="C89" s="2454"/>
      <c r="D89" s="2454"/>
      <c r="E89" s="2454"/>
      <c r="F89" s="2454"/>
      <c r="G89" s="2454"/>
      <c r="H89" s="2454"/>
      <c r="I89" s="2454"/>
      <c r="J89" s="2455"/>
      <c r="K89" s="2462"/>
      <c r="L89" s="2461"/>
      <c r="M89" s="2461"/>
      <c r="N89" s="2461"/>
      <c r="O89" s="2461"/>
      <c r="P89" s="2461"/>
      <c r="Q89" s="2461"/>
      <c r="R89" s="291" t="str">
        <f>IF(ISBLANK(S89),"",LARGE(R68:R88,1)+1)</f>
        <v/>
      </c>
      <c r="S89" s="292"/>
      <c r="T89" s="293"/>
      <c r="U89" s="293"/>
      <c r="V89" s="293"/>
      <c r="W89" s="293"/>
      <c r="X89" s="293"/>
      <c r="Y89" s="293"/>
      <c r="Z89" s="293"/>
      <c r="AA89" s="293"/>
      <c r="AB89" s="293"/>
      <c r="AC89" s="291" t="str">
        <f>IF(ISBLANK(AD89),"",LARGE(AC68:AC88,1)+1)</f>
        <v/>
      </c>
      <c r="AD89" s="292"/>
      <c r="AE89" s="293"/>
      <c r="AF89" s="293"/>
      <c r="AG89" s="293"/>
      <c r="AH89" s="293"/>
      <c r="AI89" s="293"/>
      <c r="AJ89" s="293"/>
      <c r="AK89" s="293"/>
      <c r="AL89" s="293"/>
      <c r="AM89" s="294"/>
      <c r="AN89" s="3"/>
      <c r="AO89" s="188" t="str">
        <f t="shared" si="57"/>
        <v>►</v>
      </c>
      <c r="AP89" s="5"/>
      <c r="AQ89" s="3"/>
      <c r="AR89" s="176">
        <f t="array" ref="AR89">SUMPRODUCT(LEN(AS89:AY89))</f>
        <v>0</v>
      </c>
      <c r="AS89" s="177"/>
      <c r="AT89" s="178"/>
      <c r="AU89" s="178"/>
      <c r="AV89" s="178"/>
      <c r="AW89" s="178"/>
      <c r="AX89" s="178"/>
      <c r="AY89" s="179"/>
      <c r="AZ89" s="3"/>
      <c r="BB89" s="2972"/>
      <c r="BC89" s="2972"/>
      <c r="BD89" s="2969"/>
      <c r="BE89" s="2972"/>
      <c r="BF89" s="2946" t="str">
        <f t="shared" si="29"/>
        <v/>
      </c>
      <c r="BG89" s="2950" t="str">
        <f t="shared" si="30"/>
        <v/>
      </c>
      <c r="BH89" s="2951" t="str">
        <f>IF(LEN(TRIM(BM89))&gt;0,MAX(BH29:BH88)+1,"")</f>
        <v/>
      </c>
      <c r="BI89" s="2906" t="str">
        <f>IFERROR(INDEX(BM30:BM299,MATCH(ROW()-ROW(BM30)+1,BH30:BH299,0)),"")</f>
        <v/>
      </c>
      <c r="BJ89" s="2973"/>
      <c r="BK89" s="2972"/>
      <c r="BL89" s="2964"/>
      <c r="BM89" s="2961" t="str">
        <f>IF(OR(BN88="",BL86=""),"",IF(LEN(BN88)&lt;=BL86,BN88,IFERROR(LEFT(BN88,FIND("♦",SUBSTITUTE(LEFT(BN88,BL86+1)," ","♦",LEN(LEFT(BN88,BL86+1))-LEN(SUBSTITUTE(LEFT(BN88,BL86+1)," ",""))))),LEFT(BN88,IFERROR(FIND(" ",BN88)-1,LEN(BN88))))))</f>
        <v/>
      </c>
      <c r="BN89" s="2961" t="str">
        <f t="shared" si="60"/>
        <v/>
      </c>
      <c r="BO89" s="2975"/>
      <c r="BP89" s="2968"/>
      <c r="BQ89" s="2969"/>
      <c r="BR89" s="3"/>
      <c r="BS89" s="2553" t="s">
        <v>3960</v>
      </c>
      <c r="BT89" s="97"/>
      <c r="BU89" s="97"/>
      <c r="BV89" s="97"/>
      <c r="BW89" s="2550"/>
      <c r="BX89" s="3"/>
      <c r="BY89" s="10">
        <v>1</v>
      </c>
    </row>
    <row r="90" spans="1:77" ht="21" customHeight="1">
      <c r="A90" s="3"/>
      <c r="B90" s="188" t="str">
        <f t="shared" si="54"/>
        <v>►</v>
      </c>
      <c r="C90" s="2454"/>
      <c r="D90" s="2454"/>
      <c r="E90" s="2454"/>
      <c r="F90" s="2454"/>
      <c r="G90" s="2454"/>
      <c r="H90" s="2454"/>
      <c r="I90" s="2454"/>
      <c r="J90" s="2455"/>
      <c r="K90" s="2462"/>
      <c r="L90" s="2461"/>
      <c r="M90" s="2461"/>
      <c r="N90" s="2461"/>
      <c r="O90" s="2461"/>
      <c r="P90" s="2461"/>
      <c r="Q90" s="2461"/>
      <c r="R90" s="291" t="str">
        <f>IF(ISBLANK(S90),"",LARGE(R68:R89,1)+1)</f>
        <v/>
      </c>
      <c r="S90" s="292"/>
      <c r="T90" s="293"/>
      <c r="U90" s="293"/>
      <c r="V90" s="293"/>
      <c r="W90" s="293"/>
      <c r="X90" s="293"/>
      <c r="Y90" s="293"/>
      <c r="Z90" s="293"/>
      <c r="AA90" s="293"/>
      <c r="AB90" s="293"/>
      <c r="AC90" s="291" t="str">
        <f>IF(ISBLANK(AD90),"",LARGE(AC68:AC89,1)+1)</f>
        <v/>
      </c>
      <c r="AD90" s="292"/>
      <c r="AE90" s="293"/>
      <c r="AF90" s="293"/>
      <c r="AG90" s="293"/>
      <c r="AH90" s="293"/>
      <c r="AI90" s="293"/>
      <c r="AJ90" s="293"/>
      <c r="AK90" s="293"/>
      <c r="AL90" s="293"/>
      <c r="AM90" s="294"/>
      <c r="AN90" s="3"/>
      <c r="AO90" s="188" t="str">
        <f t="shared" si="57"/>
        <v>►</v>
      </c>
      <c r="AP90" s="5"/>
      <c r="AQ90" s="3"/>
      <c r="AR90" s="176">
        <f t="array" ref="AR90">SUMPRODUCT(LEN(AS90:AY90))</f>
        <v>0</v>
      </c>
      <c r="AS90" s="177"/>
      <c r="AT90" s="178"/>
      <c r="AU90" s="178"/>
      <c r="AV90" s="178"/>
      <c r="AW90" s="178"/>
      <c r="AX90" s="178"/>
      <c r="AY90" s="179"/>
      <c r="AZ90" s="3"/>
      <c r="BB90" s="2972"/>
      <c r="BC90" s="2972"/>
      <c r="BD90" s="2969"/>
      <c r="BE90" s="2972"/>
      <c r="BF90" s="2946" t="str">
        <f t="shared" si="29"/>
        <v/>
      </c>
      <c r="BG90" s="2950" t="str">
        <f t="shared" si="30"/>
        <v/>
      </c>
      <c r="BH90" s="2951">
        <f>IF(LEN(TRIM(BM90))&gt;0,MAX(BH29:BH89)+1,"")</f>
        <v>14</v>
      </c>
      <c r="BI90" s="2906" t="str">
        <f>IFERROR(INDEX(BM30:BM299,MATCH(ROW()-ROW(BM30)+1,BH30:BH299,0)),"")</f>
        <v/>
      </c>
      <c r="BJ90" s="2973"/>
      <c r="BK90" s="2972"/>
      <c r="BL90" s="2370" t="str">
        <f>(SUBSTITUTE(SUBSTITUTE(BD40,CHAR(13)&amp;CHAR(10)," "),CHAR(10)," "))</f>
        <v>6. Portez à ébullition, puis baissez le feu et laissez mijoter à feu doux pendant environ 3 heures, en remuant de temps en temps. La viande doit être tendre et la sauce onctueuse.</v>
      </c>
      <c r="BM90" s="2907" t="str">
        <f>IF(OR(BL91="",BL92=""),"",IF(LEN(BL91)&lt;=BL92,BL91,IFERROR(LEFT(BL91,FIND("♦",SUBSTITUTE(LEFT(BL91,BL92+1)," ","♦",LEN(LEFT(BL91,BL92+1))-LEN(SUBSTITUTE(LEFT(BL91,BL92+1)," ",""))))),LEFT(BL91,IFERROR(FIND(" ",BL91)-1,LEN(BL91))))))</f>
        <v xml:space="preserve">6 Portez à ébullition puis baissez le feu et laissez mijoter à feu doux pendant environ 3 heures en </v>
      </c>
      <c r="BN90" s="2908" t="str">
        <f>IF(BM90="","",TRIM(RIGHT(BL91,LEN(BL91)-LEN(BM90))))</f>
        <v>remuant de temps en temps La viande doit être tendre et la sauce onctueuse</v>
      </c>
      <c r="BO90" s="2952" t="str">
        <f>BE40</f>
        <v xml:space="preserve"> ◄ ligne 40</v>
      </c>
      <c r="BP90" s="2968"/>
      <c r="BQ90" s="2969"/>
      <c r="BR90" s="3"/>
      <c r="BS90" s="2553" t="s">
        <v>3961</v>
      </c>
      <c r="BT90" s="97"/>
      <c r="BU90" s="2554" t="s">
        <v>3962</v>
      </c>
      <c r="BV90" s="2555"/>
      <c r="BW90" s="2556" t="s">
        <v>3963</v>
      </c>
      <c r="BX90" s="3"/>
      <c r="BY90" s="10">
        <v>1</v>
      </c>
    </row>
    <row r="91" spans="1:77" ht="21" customHeight="1">
      <c r="A91" s="3"/>
      <c r="B91" s="188" t="str">
        <f t="shared" si="54"/>
        <v>►</v>
      </c>
      <c r="C91" s="2454"/>
      <c r="D91" s="2454"/>
      <c r="E91" s="2454"/>
      <c r="F91" s="2454"/>
      <c r="G91" s="2454"/>
      <c r="H91" s="2454"/>
      <c r="I91" s="2454"/>
      <c r="J91" s="2455"/>
      <c r="K91" s="2462"/>
      <c r="L91" s="2461"/>
      <c r="M91" s="2461"/>
      <c r="N91" s="2461"/>
      <c r="O91" s="2461"/>
      <c r="P91" s="2461"/>
      <c r="Q91" s="2461"/>
      <c r="R91" s="291" t="str">
        <f>IF(ISBLANK(S91),"",LARGE(R68:R90,1)+1)</f>
        <v/>
      </c>
      <c r="S91" s="292"/>
      <c r="T91" s="293"/>
      <c r="U91" s="293"/>
      <c r="V91" s="293"/>
      <c r="W91" s="293"/>
      <c r="X91" s="293"/>
      <c r="Y91" s="293"/>
      <c r="Z91" s="293"/>
      <c r="AA91" s="293"/>
      <c r="AB91" s="293"/>
      <c r="AC91" s="291" t="str">
        <f>IF(ISBLANK(AD91),"",LARGE(AC68:AC90,1)+1)</f>
        <v/>
      </c>
      <c r="AD91" s="292"/>
      <c r="AE91" s="293"/>
      <c r="AF91" s="293"/>
      <c r="AG91" s="293"/>
      <c r="AH91" s="293"/>
      <c r="AI91" s="293"/>
      <c r="AJ91" s="293"/>
      <c r="AK91" s="293"/>
      <c r="AL91" s="293"/>
      <c r="AM91" s="294"/>
      <c r="AN91" s="3"/>
      <c r="AO91" s="188" t="str">
        <f t="shared" si="57"/>
        <v>►</v>
      </c>
      <c r="AP91" s="5"/>
      <c r="AQ91" s="3"/>
      <c r="AR91" s="176">
        <f t="array" ref="AR91">SUMPRODUCT(LEN(AS91:AY91))</f>
        <v>0</v>
      </c>
      <c r="AS91" s="177"/>
      <c r="AT91" s="178"/>
      <c r="AU91" s="178"/>
      <c r="AV91" s="178"/>
      <c r="AW91" s="178"/>
      <c r="AX91" s="178"/>
      <c r="AY91" s="179"/>
      <c r="AZ91" s="3"/>
      <c r="BB91" s="2972"/>
      <c r="BC91" s="2972"/>
      <c r="BD91" s="2969"/>
      <c r="BE91" s="2972"/>
      <c r="BF91" s="2946" t="str">
        <f t="shared" si="29"/>
        <v/>
      </c>
      <c r="BG91" s="2950" t="str">
        <f t="shared" si="30"/>
        <v/>
      </c>
      <c r="BH91" s="2951">
        <f>IF(LEN(TRIM(BM91))&gt;0,MAX(BH29:BH90)+1,"")</f>
        <v>15</v>
      </c>
      <c r="BI91" s="2906" t="str">
        <f>IFERROR(INDEX(BM30:BM299,MATCH(ROW()-ROW(BM30)+1,BH30:BH299,0)),"")</f>
        <v/>
      </c>
      <c r="BJ91" s="2973"/>
      <c r="BK91" s="2972"/>
      <c r="BL91" s="2907" t="str">
        <f>TRIM(SUBSTITUTE(SUBSTITUTE(SUBSTITUTE(SUBSTITUTE(IF(OR(LEFT(BL90,1)="-",LEFT(BL90,1)="="),MID(BL90,2,9999),BL90),CHAR(160)," "),","," "),";"," "),"."," "))</f>
        <v>6 Portez à ébullition puis baissez le feu et laissez mijoter à feu doux pendant environ 3 heures en remuant de temps en temps La viande doit être tendre et la sauce onctueuse</v>
      </c>
      <c r="BM91" s="2908" t="str">
        <f>IF(OR(BN90="",BL92=""),"",IF(LEN(BN90)&lt;=BL92,BN90,IFERROR(LEFT(BN90,FIND("♦",SUBSTITUTE(LEFT(BN90,BL92+1)," ","♦",LEN(LEFT(BN90,BL92+1))-LEN(SUBSTITUTE(LEFT(BN90,BL92+1)," ",""))))),LEFT(BN90,IFERROR(FIND(" ",BN90)-1,LEN(BN90))))))</f>
        <v>remuant de temps en temps La viande doit être tendre et la sauce onctueuse</v>
      </c>
      <c r="BN91" s="2908" t="str">
        <f>IF(BM91="","",TRIM(RIGHT(BN90,LEN(BN90)-LEN(BM91))))</f>
        <v/>
      </c>
      <c r="BO91" s="2974"/>
      <c r="BP91" s="2968"/>
      <c r="BQ91" s="2969"/>
      <c r="BR91" s="3"/>
      <c r="BS91" s="2557" t="s">
        <v>3964</v>
      </c>
      <c r="BT91" s="2558"/>
      <c r="BU91" s="2559" t="str" cm="1">
        <f t="array" ref="BU91">IF(TRIM(BS91)="","&lt; VIDE",IF(SUMPRODUCT((UPPER(TRIM($BS$91:BS91))=UPPER(TRIM(BS91)))*1)&gt;1,"◄ Doublon","Unique"))</f>
        <v>Unique</v>
      </c>
      <c r="BV91" s="192" t="s">
        <v>3669</v>
      </c>
      <c r="BW91" s="2560" t="s">
        <v>3965</v>
      </c>
      <c r="BX91" s="3"/>
      <c r="BY91" s="10">
        <v>1</v>
      </c>
    </row>
    <row r="92" spans="1:77" ht="21" customHeight="1">
      <c r="A92" s="3"/>
      <c r="B92" s="188" t="str">
        <f t="shared" si="54"/>
        <v>►</v>
      </c>
      <c r="C92" s="2454"/>
      <c r="D92" s="2463"/>
      <c r="E92" s="2463"/>
      <c r="F92" s="2463"/>
      <c r="G92" s="2463"/>
      <c r="H92" s="2463"/>
      <c r="I92" s="2463"/>
      <c r="J92" s="2463"/>
      <c r="K92" s="2463"/>
      <c r="L92" s="2461"/>
      <c r="M92" s="2461"/>
      <c r="N92" s="2461"/>
      <c r="O92" s="2461"/>
      <c r="P92" s="2461"/>
      <c r="Q92" s="2461"/>
      <c r="R92" s="291" t="str">
        <f>IF(ISBLANK(S92),"",LARGE(R68:R91,1)+1)</f>
        <v/>
      </c>
      <c r="S92" s="292"/>
      <c r="T92" s="293"/>
      <c r="U92" s="293"/>
      <c r="V92" s="293"/>
      <c r="W92" s="293"/>
      <c r="X92" s="293"/>
      <c r="Y92" s="293"/>
      <c r="Z92" s="293"/>
      <c r="AA92" s="293"/>
      <c r="AB92" s="293"/>
      <c r="AC92" s="291" t="str">
        <f>IF(ISBLANK(AD92),"",LARGE(AC68:AC91,1)+1)</f>
        <v/>
      </c>
      <c r="AD92" s="292"/>
      <c r="AE92" s="293"/>
      <c r="AF92" s="293"/>
      <c r="AG92" s="293"/>
      <c r="AH92" s="293"/>
      <c r="AI92" s="293"/>
      <c r="AJ92" s="293"/>
      <c r="AK92" s="293"/>
      <c r="AL92" s="293"/>
      <c r="AM92" s="294"/>
      <c r="AN92" s="3"/>
      <c r="AO92" s="188" t="str">
        <f t="shared" si="57"/>
        <v>►</v>
      </c>
      <c r="AP92" s="5"/>
      <c r="AQ92" s="3"/>
      <c r="AR92" s="176">
        <f t="array" ref="AR92">SUMPRODUCT(LEN(AS92:AY92))</f>
        <v>0</v>
      </c>
      <c r="AS92" s="177"/>
      <c r="AT92" s="178"/>
      <c r="AU92" s="178"/>
      <c r="AV92" s="178"/>
      <c r="AW92" s="178"/>
      <c r="AX92" s="178"/>
      <c r="AY92" s="179"/>
      <c r="AZ92" s="3"/>
      <c r="BB92" s="2972"/>
      <c r="BC92" s="2972"/>
      <c r="BD92" s="2969"/>
      <c r="BE92" s="2972"/>
      <c r="BF92" s="2946" t="str">
        <f t="shared" si="29"/>
        <v/>
      </c>
      <c r="BG92" s="2950" t="str">
        <f t="shared" si="30"/>
        <v/>
      </c>
      <c r="BH92" s="2951" t="str">
        <f>IF(LEN(TRIM(BM92))&gt;0,MAX(BH29:BH91)+1,"")</f>
        <v/>
      </c>
      <c r="BI92" s="2906" t="str">
        <f>IFERROR(INDEX(BM30:BM299,MATCH(ROW()-ROW(BM30)+1,BH30:BH299,0)),"")</f>
        <v/>
      </c>
      <c r="BJ92" s="2973"/>
      <c r="BK92" s="2972"/>
      <c r="BL92" s="2909">
        <f>BI17</f>
        <v>100</v>
      </c>
      <c r="BM92" s="2908" t="str">
        <f>IF(OR(BN91="",BL92=""),"",IF(LEN(BN91)&lt;=BL92,BN91,IFERROR(LEFT(BN91,FIND("♦",SUBSTITUTE(LEFT(BN91,BL92+1)," ","♦",LEN(LEFT(BN91,BL92+1))-LEN(SUBSTITUTE(LEFT(BN91,BL92+1)," ",""))))),LEFT(BN91,IFERROR(FIND(" ",BN91)-1,LEN(BN91))))))</f>
        <v/>
      </c>
      <c r="BN92" s="2908" t="str">
        <f t="shared" ref="BN92:BN95" si="61">IF(BM92="","",TRIM(RIGHT(BN91,LEN(BN91)-LEN(BM92))))</f>
        <v/>
      </c>
      <c r="BO92" s="2974"/>
      <c r="BP92" s="2968"/>
      <c r="BQ92" s="2969"/>
      <c r="BR92" s="3"/>
      <c r="BS92" s="2561" t="s">
        <v>3966</v>
      </c>
      <c r="BT92" s="2558">
        <v>2409</v>
      </c>
      <c r="BU92" s="2559" t="str" cm="1">
        <f t="array" ref="BU92">IF(TRIM(BS92)="","&lt; VIDE",IF(SUMPRODUCT((UPPER(TRIM($BS$91:BS92))=UPPER(TRIM(BS92)))*1)&gt;1,"◄ Doublon","Unique"))</f>
        <v>Unique</v>
      </c>
      <c r="BV92" s="192" t="s">
        <v>3670</v>
      </c>
      <c r="BW92" s="2560" t="s">
        <v>3967</v>
      </c>
      <c r="BX92" s="3"/>
      <c r="BY92" s="10">
        <v>1</v>
      </c>
    </row>
    <row r="93" spans="1:77" ht="21" customHeight="1">
      <c r="A93" s="3"/>
      <c r="B93" s="188" t="str">
        <f t="shared" si="54"/>
        <v>►</v>
      </c>
      <c r="C93" s="2454"/>
      <c r="D93" s="2463"/>
      <c r="E93" s="2463"/>
      <c r="F93" s="2463"/>
      <c r="G93" s="2463"/>
      <c r="H93" s="2463"/>
      <c r="I93" s="2463"/>
      <c r="J93" s="2463"/>
      <c r="K93" s="2463"/>
      <c r="L93" s="2461"/>
      <c r="M93" s="2461"/>
      <c r="N93" s="2461"/>
      <c r="O93" s="2461"/>
      <c r="P93" s="2461"/>
      <c r="Q93" s="2461"/>
      <c r="R93" s="291" t="str">
        <f>IF(ISBLANK(S93),"",LARGE(R68:R92,1)+1)</f>
        <v/>
      </c>
      <c r="S93" s="292"/>
      <c r="T93" s="293"/>
      <c r="U93" s="293"/>
      <c r="V93" s="293"/>
      <c r="W93" s="293"/>
      <c r="X93" s="293"/>
      <c r="Y93" s="293"/>
      <c r="Z93" s="293"/>
      <c r="AA93" s="293"/>
      <c r="AB93" s="293"/>
      <c r="AC93" s="291" t="str">
        <f>IF(ISBLANK(AD93),"",LARGE(AC68:AC92,1)+1)</f>
        <v/>
      </c>
      <c r="AD93" s="292"/>
      <c r="AE93" s="293"/>
      <c r="AF93" s="293"/>
      <c r="AG93" s="293"/>
      <c r="AH93" s="293"/>
      <c r="AI93" s="293"/>
      <c r="AJ93" s="293"/>
      <c r="AK93" s="293"/>
      <c r="AL93" s="293"/>
      <c r="AM93" s="294"/>
      <c r="AN93" s="3"/>
      <c r="AO93" s="188" t="str">
        <f t="shared" si="57"/>
        <v>►</v>
      </c>
      <c r="AP93" s="5"/>
      <c r="AQ93" s="3"/>
      <c r="AR93" s="176">
        <f t="array" ref="AR93">SUMPRODUCT(LEN(AS93:AY93))</f>
        <v>0</v>
      </c>
      <c r="AS93" s="177"/>
      <c r="AT93" s="178"/>
      <c r="AU93" s="178"/>
      <c r="AV93" s="178"/>
      <c r="AW93" s="178"/>
      <c r="AX93" s="178"/>
      <c r="AY93" s="179"/>
      <c r="AZ93" s="3"/>
      <c r="BB93" s="2972"/>
      <c r="BC93" s="2972"/>
      <c r="BD93" s="2969"/>
      <c r="BE93" s="2972"/>
      <c r="BF93" s="2946" t="str">
        <f t="shared" si="29"/>
        <v/>
      </c>
      <c r="BG93" s="2950" t="str">
        <f t="shared" si="30"/>
        <v/>
      </c>
      <c r="BH93" s="2951" t="str">
        <f>IF(LEN(TRIM(BM93))&gt;0,MAX(BH29:BH92)+1,"")</f>
        <v/>
      </c>
      <c r="BI93" s="2906" t="str">
        <f>IFERROR(INDEX(BM30:BM299,MATCH(ROW()-ROW(BM30)+1,BH30:BH299,0)),"")</f>
        <v/>
      </c>
      <c r="BJ93" s="2973"/>
      <c r="BK93" s="2972"/>
      <c r="BL93" s="2907"/>
      <c r="BM93" s="2908" t="str">
        <f>IF(OR(BN92="",BL92=""),"",IF(LEN(BN92)&lt;=BL92,BN92,IFERROR(LEFT(BN92,FIND("♦",SUBSTITUTE(LEFT(BN92,BL92+1)," ","♦",LEN(LEFT(BN92,BL92+1))-LEN(SUBSTITUTE(LEFT(BN92,BL92+1)," ",""))))),LEFT(BN92,IFERROR(FIND(" ",BN92)-1,LEN(BN92))))))</f>
        <v/>
      </c>
      <c r="BN93" s="2908" t="str">
        <f t="shared" si="61"/>
        <v/>
      </c>
      <c r="BO93" s="2974"/>
      <c r="BP93" s="2968"/>
      <c r="BQ93" s="2969"/>
      <c r="BR93" s="3"/>
      <c r="BS93" s="2561" t="s">
        <v>3968</v>
      </c>
      <c r="BT93" s="2558">
        <v>90</v>
      </c>
      <c r="BU93" s="2559" t="str" cm="1">
        <f t="array" ref="BU93">IF(TRIM(BS93)="","&lt; VIDE",IF(SUMPRODUCT((UPPER(TRIM($BS$91:BS93))=UPPER(TRIM(BS93)))*1)&gt;1,"◄ Doublon","Unique"))</f>
        <v>Unique</v>
      </c>
      <c r="BV93" s="192" t="s">
        <v>3671</v>
      </c>
      <c r="BW93" s="2560" t="s">
        <v>3969</v>
      </c>
      <c r="BX93" s="3"/>
      <c r="BY93" s="10">
        <v>1</v>
      </c>
    </row>
    <row r="94" spans="1:77" ht="21" customHeight="1">
      <c r="A94" s="3"/>
      <c r="B94" s="188" t="str">
        <f t="shared" si="54"/>
        <v>►</v>
      </c>
      <c r="C94" s="2454"/>
      <c r="D94" s="2463"/>
      <c r="E94" s="2463"/>
      <c r="F94" s="2463"/>
      <c r="G94" s="2463"/>
      <c r="H94" s="2463"/>
      <c r="I94" s="2463"/>
      <c r="J94" s="2463"/>
      <c r="K94" s="2463"/>
      <c r="L94" s="2461"/>
      <c r="M94" s="2461"/>
      <c r="N94" s="2461"/>
      <c r="O94" s="2461"/>
      <c r="P94" s="2461"/>
      <c r="Q94" s="2461"/>
      <c r="R94" s="291" t="str">
        <f>IF(ISBLANK(S94),"",LARGE(R68:R93,1)+1)</f>
        <v/>
      </c>
      <c r="S94" s="292"/>
      <c r="T94" s="293"/>
      <c r="U94" s="293"/>
      <c r="V94" s="293"/>
      <c r="W94" s="293"/>
      <c r="X94" s="293"/>
      <c r="Y94" s="293"/>
      <c r="Z94" s="293"/>
      <c r="AA94" s="293"/>
      <c r="AB94" s="293"/>
      <c r="AC94" s="291" t="str">
        <f>IF(ISBLANK(AD94),"",LARGE(AC68:AC93,1)+1)</f>
        <v/>
      </c>
      <c r="AD94" s="292"/>
      <c r="AE94" s="293"/>
      <c r="AF94" s="293"/>
      <c r="AG94" s="293"/>
      <c r="AH94" s="293"/>
      <c r="AI94" s="293"/>
      <c r="AJ94" s="293"/>
      <c r="AK94" s="293"/>
      <c r="AL94" s="293"/>
      <c r="AM94" s="294"/>
      <c r="AN94" s="3"/>
      <c r="AO94" s="188" t="str">
        <f t="shared" si="57"/>
        <v>►</v>
      </c>
      <c r="AP94" s="5"/>
      <c r="AQ94" s="3"/>
      <c r="AR94" s="176">
        <f t="array" ref="AR94">SUMPRODUCT(LEN(AS94:AY94))</f>
        <v>0</v>
      </c>
      <c r="AS94" s="177"/>
      <c r="AT94" s="178"/>
      <c r="AU94" s="178"/>
      <c r="AV94" s="178"/>
      <c r="AW94" s="178"/>
      <c r="AX94" s="178"/>
      <c r="AY94" s="179"/>
      <c r="AZ94" s="2293"/>
      <c r="BB94" s="2972"/>
      <c r="BC94" s="2972"/>
      <c r="BD94" s="2969"/>
      <c r="BE94" s="2972"/>
      <c r="BF94" s="2946" t="str">
        <f t="shared" si="29"/>
        <v/>
      </c>
      <c r="BG94" s="2950" t="str">
        <f t="shared" si="30"/>
        <v/>
      </c>
      <c r="BH94" s="2951" t="str">
        <f>IF(LEN(TRIM(BM94))&gt;0,MAX(BH29:BH93)+1,"")</f>
        <v/>
      </c>
      <c r="BI94" s="2906" t="str">
        <f>IFERROR(INDEX(BM30:BM299,MATCH(ROW()-ROW(BM30)+1,BH30:BH299,0)),"")</f>
        <v/>
      </c>
      <c r="BJ94" s="2973"/>
      <c r="BK94" s="2972"/>
      <c r="BL94" s="2958"/>
      <c r="BM94" s="2908" t="str">
        <f>IF(OR(BN93="",BL92=""),"",IF(LEN(BN93)&lt;=BL92,BN93,IFERROR(LEFT(BN93,FIND("♦",SUBSTITUTE(LEFT(BN93,BL92+1)," ","♦",LEN(LEFT(BN93,BL92+1))-LEN(SUBSTITUTE(LEFT(BN93,BL92+1)," ",""))))),LEFT(BN93,IFERROR(FIND(" ",BN93)-1,LEN(BN93))))))</f>
        <v/>
      </c>
      <c r="BN94" s="2908" t="str">
        <f t="shared" si="61"/>
        <v/>
      </c>
      <c r="BO94" s="2974"/>
      <c r="BP94" s="2968"/>
      <c r="BQ94" s="2969"/>
      <c r="BR94" s="2293"/>
      <c r="BS94" s="2561" t="s">
        <v>3970</v>
      </c>
      <c r="BT94" s="2558">
        <v>6</v>
      </c>
      <c r="BU94" s="2559" t="str" cm="1">
        <f t="array" ref="BU94">IF(TRIM(BS94)="","&lt; VIDE",IF(SUMPRODUCT((UPPER(TRIM($BS$91:BS94))=UPPER(TRIM(BS94)))*1)&gt;1,"◄ Doublon","Unique"))</f>
        <v>Unique</v>
      </c>
      <c r="BV94" s="192" t="s">
        <v>3672</v>
      </c>
      <c r="BW94" s="2560" t="s">
        <v>3644</v>
      </c>
      <c r="BX94" s="3"/>
      <c r="BY94" s="10">
        <v>1</v>
      </c>
    </row>
    <row r="95" spans="1:77" ht="21" customHeight="1">
      <c r="A95" s="3"/>
      <c r="B95" s="188" t="str">
        <f t="shared" si="54"/>
        <v>►</v>
      </c>
      <c r="C95" s="2454"/>
      <c r="D95" s="2464"/>
      <c r="E95" s="2464"/>
      <c r="F95" s="2464"/>
      <c r="G95" s="2464"/>
      <c r="H95" s="2464"/>
      <c r="I95" s="2464"/>
      <c r="J95" s="2464"/>
      <c r="K95" s="2464"/>
      <c r="L95" s="2461"/>
      <c r="M95" s="2461"/>
      <c r="N95" s="2461"/>
      <c r="O95" s="2461"/>
      <c r="P95" s="2461"/>
      <c r="Q95" s="2461"/>
      <c r="R95" s="291" t="str">
        <f>IF(ISBLANK(S95),"",LARGE(R68:R94,1)+1)</f>
        <v/>
      </c>
      <c r="S95" s="292"/>
      <c r="T95" s="293"/>
      <c r="U95" s="293"/>
      <c r="V95" s="293"/>
      <c r="W95" s="293"/>
      <c r="X95" s="293"/>
      <c r="Y95" s="293"/>
      <c r="Z95" s="293"/>
      <c r="AA95" s="293"/>
      <c r="AB95" s="293"/>
      <c r="AC95" s="291" t="str">
        <f>IF(ISBLANK(AD95),"",LARGE(AC68:AC94,1)+1)</f>
        <v/>
      </c>
      <c r="AD95" s="292"/>
      <c r="AE95" s="293"/>
      <c r="AF95" s="293"/>
      <c r="AG95" s="293"/>
      <c r="AH95" s="293"/>
      <c r="AI95" s="293"/>
      <c r="AJ95" s="293"/>
      <c r="AK95" s="293"/>
      <c r="AL95" s="293"/>
      <c r="AM95" s="294"/>
      <c r="AN95" s="3"/>
      <c r="AO95" s="188" t="str">
        <f t="shared" si="57"/>
        <v>►</v>
      </c>
      <c r="AP95" s="5"/>
      <c r="AQ95" s="3"/>
      <c r="AR95" s="176">
        <f t="array" ref="AR95">SUMPRODUCT(LEN(AS95:AY95))</f>
        <v>0</v>
      </c>
      <c r="AS95" s="177"/>
      <c r="AT95" s="178"/>
      <c r="AU95" s="178"/>
      <c r="AV95" s="178"/>
      <c r="AW95" s="178"/>
      <c r="AX95" s="178"/>
      <c r="AY95" s="179"/>
      <c r="AZ95" s="2293"/>
      <c r="BB95" s="2972"/>
      <c r="BC95" s="2972"/>
      <c r="BD95" s="2969"/>
      <c r="BE95" s="2972"/>
      <c r="BF95" s="2946" t="str">
        <f t="shared" si="29"/>
        <v/>
      </c>
      <c r="BG95" s="2950" t="str">
        <f t="shared" si="30"/>
        <v/>
      </c>
      <c r="BH95" s="2951" t="str">
        <f>IF(LEN(TRIM(BM95))&gt;0,MAX(BH29:BH94)+1,"")</f>
        <v/>
      </c>
      <c r="BI95" s="2906" t="str">
        <f>IFERROR(INDEX(BM30:BM299,MATCH(ROW()-ROW(BM30)+1,BH30:BH299,0)),"")</f>
        <v/>
      </c>
      <c r="BJ95" s="2973"/>
      <c r="BK95" s="2972"/>
      <c r="BL95" s="2959"/>
      <c r="BM95" s="2908" t="str">
        <f>IF(OR(BN94="",BL92=""),"",IF(LEN(BN94)&lt;=BL92,BN94,IFERROR(LEFT(BN94,FIND("♦",SUBSTITUTE(LEFT(BN94,BL92+1)," ","♦",LEN(LEFT(BN94,BL92+1))-LEN(SUBSTITUTE(LEFT(BN94,BL92+1)," ",""))))),LEFT(BN94,IFERROR(FIND(" ",BN94)-1,LEN(BN94))))))</f>
        <v/>
      </c>
      <c r="BN95" s="2908" t="str">
        <f t="shared" si="61"/>
        <v/>
      </c>
      <c r="BO95" s="2974"/>
      <c r="BP95" s="2968"/>
      <c r="BQ95" s="2969"/>
      <c r="BR95" s="2293"/>
      <c r="BS95" s="2561" t="s">
        <v>3971</v>
      </c>
      <c r="BT95" s="2558">
        <v>150</v>
      </c>
      <c r="BU95" s="2559" t="str" cm="1">
        <f t="array" ref="BU95">IF(TRIM(BS95)="","&lt; VIDE",IF(SUMPRODUCT((UPPER(TRIM($BS$91:BS95))=UPPER(TRIM(BS95)))*1)&gt;1,"◄ Doublon","Unique"))</f>
        <v>Unique</v>
      </c>
      <c r="BV95" s="192" t="s">
        <v>3673</v>
      </c>
      <c r="BW95" s="2560" t="s">
        <v>3972</v>
      </c>
      <c r="BX95" s="3"/>
      <c r="BY95" s="10">
        <v>1</v>
      </c>
    </row>
    <row r="96" spans="1:77" ht="21" customHeight="1">
      <c r="A96" s="3"/>
      <c r="B96" s="188" t="str">
        <f t="shared" si="54"/>
        <v>►</v>
      </c>
      <c r="C96" s="2454"/>
      <c r="D96" s="2454"/>
      <c r="E96" s="2454"/>
      <c r="F96" s="2454"/>
      <c r="G96" s="2454"/>
      <c r="H96" s="2454"/>
      <c r="I96" s="2454"/>
      <c r="J96" s="2455"/>
      <c r="K96" s="2462"/>
      <c r="L96" s="2461"/>
      <c r="M96" s="2461"/>
      <c r="N96" s="2461"/>
      <c r="O96" s="2461"/>
      <c r="P96" s="2461"/>
      <c r="Q96" s="2461"/>
      <c r="R96" s="291" t="str">
        <f>IF(ISBLANK(S96),"",LARGE(R68:R95,1)+1)</f>
        <v/>
      </c>
      <c r="S96" s="292"/>
      <c r="T96" s="293"/>
      <c r="U96" s="293"/>
      <c r="V96" s="293"/>
      <c r="W96" s="293"/>
      <c r="X96" s="293"/>
      <c r="Y96" s="293"/>
      <c r="Z96" s="293"/>
      <c r="AA96" s="293"/>
      <c r="AB96" s="293"/>
      <c r="AC96" s="291" t="str">
        <f>IF(ISBLANK(AD96),"",LARGE(AC68:AC95,1)+1)</f>
        <v/>
      </c>
      <c r="AD96" s="292"/>
      <c r="AE96" s="293"/>
      <c r="AF96" s="293"/>
      <c r="AG96" s="293"/>
      <c r="AH96" s="293"/>
      <c r="AI96" s="293"/>
      <c r="AJ96" s="293"/>
      <c r="AK96" s="293"/>
      <c r="AL96" s="293"/>
      <c r="AM96" s="294"/>
      <c r="AN96" s="3"/>
      <c r="AO96" s="188" t="str">
        <f t="shared" si="57"/>
        <v>►</v>
      </c>
      <c r="AP96" s="5"/>
      <c r="AQ96" s="3"/>
      <c r="AR96" s="176">
        <f t="array" ref="AR96">SUMPRODUCT(LEN(AS96:AY96))</f>
        <v>0</v>
      </c>
      <c r="AS96" s="177"/>
      <c r="AT96" s="178"/>
      <c r="AU96" s="178"/>
      <c r="AV96" s="178"/>
      <c r="AW96" s="178"/>
      <c r="AX96" s="178"/>
      <c r="AY96" s="179"/>
      <c r="AZ96" s="2293"/>
      <c r="BB96" s="2972"/>
      <c r="BC96" s="2972"/>
      <c r="BD96" s="2969"/>
      <c r="BE96" s="2972"/>
      <c r="BF96" s="2946" t="str">
        <f t="shared" ref="BF96:BF159" si="62">IF(BI96="","",(LEN(TRIM(SUBSTITUTE(BI96,CHAR(160)," ")))-LEN(SUBSTITUTE(TRIM(SUBSTITUTE(BI96,CHAR(160)," "))," ",""))+1)&amp;" mot"&amp;IF((LEN(TRIM(SUBSTITUTE(BI96,CHAR(160)," ")))-LEN(SUBSTITUTE(TRIM(SUBSTITUTE(BI96,CHAR(160)," "))," ",""))+1)&gt;1,"s",""))</f>
        <v/>
      </c>
      <c r="BG96" s="2950" t="str">
        <f t="shared" ref="BG96:BG159" si="63">IF(BI96="","",LEN(TRIM(SUBSTITUTE(BI96,CHAR(160),"")))&amp;" car. ►")</f>
        <v/>
      </c>
      <c r="BH96" s="2951">
        <f>IF(LEN(TRIM(BM96))&gt;0,MAX(BH29:BH95)+1,"")</f>
        <v>16</v>
      </c>
      <c r="BI96" s="2906" t="str">
        <f>IFERROR(INDEX(BM30:BM299,MATCH(ROW()-ROW(BM30)+1,BH30:BH299,0)),"")</f>
        <v/>
      </c>
      <c r="BJ96" s="2973"/>
      <c r="BK96" s="2972"/>
      <c r="BL96" s="2370" t="str">
        <f>(SUBSTITUTE(SUBSTITUTE(BD41,CHAR(13)&amp;CHAR(10)," "),CHAR(10)," "))</f>
        <v>7. Pendant ce temps, faites revenir les champignons dans une poêle avec un peu d’huile d’olive pendant environ 5 minutes.</v>
      </c>
      <c r="BM96" s="2960" t="str">
        <f>IF(OR(BL97="",BL98=""),"",IF(LEN(BL97)&lt;=BL98,BL97,IFERROR(LEFT(BL97,FIND("♦",SUBSTITUTE(LEFT(BL97,BL98+1)," ","♦",LEN(LEFT(BL97,BL98+1))-LEN(SUBSTITUTE(LEFT(BL97,BL98+1)," ",""))))),LEFT(BL97,IFERROR(FIND(" ",BL97)-1,LEN(BL97))))))</f>
        <v xml:space="preserve">7 Pendant ce temps faites revenir les champignons dans une poêle avec un peu d’huile d’olive pendant </v>
      </c>
      <c r="BN96" s="2961" t="str">
        <f>IF(BM96="","",TRIM(RIGHT(BL97,LEN(BL97)-LEN(BM96))))</f>
        <v>environ 5 minutes</v>
      </c>
      <c r="BO96" s="2952" t="str">
        <f>BE41</f>
        <v xml:space="preserve"> ◄ ligne 41</v>
      </c>
      <c r="BP96" s="2968"/>
      <c r="BQ96" s="2969"/>
      <c r="BR96" s="2293"/>
      <c r="BS96" s="2561" t="s">
        <v>3973</v>
      </c>
      <c r="BT96" s="2558">
        <v>345</v>
      </c>
      <c r="BU96" s="2559" t="str" cm="1">
        <f t="array" ref="BU96">IF(TRIM(BS96)="","&lt; VIDE",IF(SUMPRODUCT((UPPER(TRIM($BS$91:BS96))=UPPER(TRIM(BS96)))*1)&gt;1,"◄ Doublon","Unique"))</f>
        <v>Unique</v>
      </c>
      <c r="BV96" s="192" t="s">
        <v>3674</v>
      </c>
      <c r="BW96" s="2560" t="s">
        <v>3971</v>
      </c>
      <c r="BX96" s="3"/>
      <c r="BY96" s="10">
        <v>1</v>
      </c>
    </row>
    <row r="97" spans="1:77" ht="21" customHeight="1">
      <c r="A97" s="3"/>
      <c r="B97" s="188" t="str">
        <f t="shared" si="54"/>
        <v>►</v>
      </c>
      <c r="C97" s="2454"/>
      <c r="D97" s="2454"/>
      <c r="E97" s="2454"/>
      <c r="F97" s="2454"/>
      <c r="G97" s="2454"/>
      <c r="H97" s="2454"/>
      <c r="I97" s="2454"/>
      <c r="J97" s="2455"/>
      <c r="K97" s="2462"/>
      <c r="L97" s="2461"/>
      <c r="M97" s="2461"/>
      <c r="N97" s="2461"/>
      <c r="O97" s="2461"/>
      <c r="P97" s="2461"/>
      <c r="Q97" s="2461"/>
      <c r="R97" s="291" t="str">
        <f>IF(ISBLANK(S97),"",LARGE(R68:R96,1)+1)</f>
        <v/>
      </c>
      <c r="S97" s="292"/>
      <c r="T97" s="293"/>
      <c r="U97" s="293"/>
      <c r="V97" s="293"/>
      <c r="W97" s="293"/>
      <c r="X97" s="293"/>
      <c r="Y97" s="293"/>
      <c r="Z97" s="293"/>
      <c r="AA97" s="293"/>
      <c r="AB97" s="293"/>
      <c r="AC97" s="291" t="str">
        <f>IF(ISBLANK(AD97),"",LARGE(AC68:AC96,1)+1)</f>
        <v/>
      </c>
      <c r="AD97" s="292"/>
      <c r="AE97" s="293"/>
      <c r="AF97" s="293"/>
      <c r="AG97" s="293"/>
      <c r="AH97" s="293"/>
      <c r="AI97" s="293"/>
      <c r="AJ97" s="293"/>
      <c r="AK97" s="293"/>
      <c r="AL97" s="293"/>
      <c r="AM97" s="294"/>
      <c r="AN97" s="3"/>
      <c r="AO97" s="188" t="str">
        <f t="shared" si="57"/>
        <v>►</v>
      </c>
      <c r="AP97" s="5"/>
      <c r="AQ97" s="3"/>
      <c r="AR97" s="176">
        <f t="array" ref="AR97">SUMPRODUCT(LEN(AS97:AY97))</f>
        <v>0</v>
      </c>
      <c r="AS97" s="177"/>
      <c r="AT97" s="178"/>
      <c r="AU97" s="178"/>
      <c r="AV97" s="178"/>
      <c r="AW97" s="178"/>
      <c r="AX97" s="178"/>
      <c r="AY97" s="179"/>
      <c r="AZ97" s="2293"/>
      <c r="BB97" s="2972"/>
      <c r="BC97" s="2972"/>
      <c r="BD97" s="2969"/>
      <c r="BE97" s="2972"/>
      <c r="BF97" s="2946" t="str">
        <f t="shared" si="62"/>
        <v/>
      </c>
      <c r="BG97" s="2950" t="str">
        <f t="shared" si="63"/>
        <v/>
      </c>
      <c r="BH97" s="2951">
        <f>IF(LEN(TRIM(BM97))&gt;0,MAX(BH29:BH96)+1,"")</f>
        <v>17</v>
      </c>
      <c r="BI97" s="2906" t="str">
        <f>IFERROR(INDEX(BM30:BM299,MATCH(ROW()-ROW(BM30)+1,BH30:BH299,0)),"")</f>
        <v/>
      </c>
      <c r="BJ97" s="2973"/>
      <c r="BK97" s="2972"/>
      <c r="BL97" s="2960" t="str">
        <f>TRIM(SUBSTITUTE(SUBSTITUTE(SUBSTITUTE(SUBSTITUTE(IF(OR(LEFT(BL96,1)="-",LEFT(BL96,1)="="),MID(BL96,2,9999),BL96),CHAR(160)," "),","," "),";"," "),"."," "))</f>
        <v>7 Pendant ce temps faites revenir les champignons dans une poêle avec un peu d’huile d’olive pendant environ 5 minutes</v>
      </c>
      <c r="BM97" s="2961" t="str">
        <f>IF(OR(BN96="",BL98=""),"",IF(LEN(BN96)&lt;=BL98,BN96,IFERROR(LEFT(BN96,FIND("♦",SUBSTITUTE(LEFT(BN96,BL98+1)," ","♦",LEN(LEFT(BN96,BL98+1))-LEN(SUBSTITUTE(LEFT(BN96,BL98+1)," ",""))))),LEFT(BN96,IFERROR(FIND(" ",BN96)-1,LEN(BN96))))))</f>
        <v>environ 5 minutes</v>
      </c>
      <c r="BN97" s="2961" t="str">
        <f>IF(BM97="","",TRIM(RIGHT(BN96,LEN(BN96)-LEN(BM97))))</f>
        <v/>
      </c>
      <c r="BO97" s="2975"/>
      <c r="BP97" s="2968"/>
      <c r="BQ97" s="2969"/>
      <c r="BR97" s="2293"/>
      <c r="BS97" s="2561"/>
      <c r="BT97" s="2558"/>
      <c r="BU97" s="2559" t="str" cm="1">
        <f t="array" ref="BU97">IF(TRIM(BS97)="","&lt; VIDE",IF(SUMPRODUCT((UPPER(TRIM($BS$91:BS97))=UPPER(TRIM(BS97)))*1)&gt;1,"◄ Doublon","Unique"))</f>
        <v>&lt; VIDE</v>
      </c>
      <c r="BV97" s="192" t="s">
        <v>3675</v>
      </c>
      <c r="BW97" s="2560" t="s">
        <v>3974</v>
      </c>
      <c r="BX97" s="3"/>
      <c r="BY97" s="10">
        <v>1</v>
      </c>
    </row>
    <row r="98" spans="1:77" ht="21" customHeight="1">
      <c r="A98" s="3"/>
      <c r="B98" s="188" t="str">
        <f t="shared" si="54"/>
        <v>►</v>
      </c>
      <c r="C98" s="2454"/>
      <c r="D98" s="2454"/>
      <c r="E98" s="2454"/>
      <c r="F98" s="2454"/>
      <c r="G98" s="2454"/>
      <c r="H98" s="2454"/>
      <c r="I98" s="2454"/>
      <c r="J98" s="2455"/>
      <c r="K98" s="2462"/>
      <c r="L98" s="2461"/>
      <c r="M98" s="2461"/>
      <c r="N98" s="2461"/>
      <c r="O98" s="2461"/>
      <c r="P98" s="2461"/>
      <c r="Q98" s="2461"/>
      <c r="R98" s="291" t="str">
        <f>IF(ISBLANK(S98),"",LARGE(R68:R97,1)+1)</f>
        <v/>
      </c>
      <c r="S98" s="292"/>
      <c r="T98" s="293"/>
      <c r="U98" s="293"/>
      <c r="V98" s="293"/>
      <c r="W98" s="293"/>
      <c r="X98" s="293"/>
      <c r="Y98" s="293"/>
      <c r="Z98" s="293"/>
      <c r="AA98" s="293"/>
      <c r="AB98" s="293"/>
      <c r="AC98" s="291" t="str">
        <f>IF(ISBLANK(AD98),"",LARGE(AC68:AC97,1)+1)</f>
        <v/>
      </c>
      <c r="AD98" s="292"/>
      <c r="AE98" s="293"/>
      <c r="AF98" s="293"/>
      <c r="AG98" s="293"/>
      <c r="AH98" s="293"/>
      <c r="AI98" s="293"/>
      <c r="AJ98" s="293"/>
      <c r="AK98" s="293"/>
      <c r="AL98" s="293"/>
      <c r="AM98" s="294"/>
      <c r="AN98" s="3"/>
      <c r="AO98" s="188" t="str">
        <f t="shared" si="57"/>
        <v>►</v>
      </c>
      <c r="AP98" s="5"/>
      <c r="AQ98" s="3"/>
      <c r="AR98" s="176">
        <f t="array" ref="AR98">SUMPRODUCT(LEN(AS98:AY98))</f>
        <v>0</v>
      </c>
      <c r="AS98" s="177"/>
      <c r="AT98" s="178"/>
      <c r="AU98" s="178"/>
      <c r="AV98" s="178"/>
      <c r="AW98" s="178"/>
      <c r="AX98" s="178"/>
      <c r="AY98" s="179"/>
      <c r="AZ98" s="2293"/>
      <c r="BB98" s="2972"/>
      <c r="BC98" s="2972"/>
      <c r="BD98" s="2969"/>
      <c r="BE98" s="2972"/>
      <c r="BF98" s="2946" t="str">
        <f t="shared" si="62"/>
        <v/>
      </c>
      <c r="BG98" s="2950" t="str">
        <f t="shared" si="63"/>
        <v/>
      </c>
      <c r="BH98" s="2951" t="str">
        <f>IF(LEN(TRIM(BM98))&gt;0,MAX(BH29:BH97)+1,"")</f>
        <v/>
      </c>
      <c r="BI98" s="2906" t="str">
        <f>IFERROR(INDEX(BM30:BM299,MATCH(ROW()-ROW(BM30)+1,BH30:BH299,0)),"")</f>
        <v/>
      </c>
      <c r="BJ98" s="2973"/>
      <c r="BK98" s="2972"/>
      <c r="BL98" s="2909">
        <f>BI17</f>
        <v>100</v>
      </c>
      <c r="BM98" s="2961" t="str">
        <f>IF(OR(BN97="",BL98=""),"",IF(LEN(BN97)&lt;=BL98,BN97,IFERROR(LEFT(BN97,FIND("♦",SUBSTITUTE(LEFT(BN97,BL98+1)," ","♦",LEN(LEFT(BN97,BL98+1))-LEN(SUBSTITUTE(LEFT(BN97,BL98+1)," ",""))))),LEFT(BN97,IFERROR(FIND(" ",BN97)-1,LEN(BN97))))))</f>
        <v/>
      </c>
      <c r="BN98" s="2961" t="str">
        <f t="shared" ref="BN98:BN101" si="64">IF(BM98="","",TRIM(RIGHT(BN97,LEN(BN97)-LEN(BM98))))</f>
        <v/>
      </c>
      <c r="BO98" s="2975"/>
      <c r="BP98" s="2968"/>
      <c r="BQ98" s="2969"/>
      <c r="BR98" s="2293"/>
      <c r="BS98" s="2562" t="s">
        <v>3975</v>
      </c>
      <c r="BT98" s="2563">
        <v>3</v>
      </c>
      <c r="BU98" s="2559" t="str" cm="1">
        <f t="array" ref="BU98">IF(TRIM(BS98)="","&lt; VIDE",IF(SUMPRODUCT((UPPER(TRIM($BS$91:BS98))=UPPER(TRIM(BS98)))*1)&gt;1,"◄ Doublon","Unique"))</f>
        <v>Unique</v>
      </c>
      <c r="BV98" s="192" t="s">
        <v>3676</v>
      </c>
      <c r="BW98" s="2560" t="s">
        <v>3968</v>
      </c>
      <c r="BX98" s="3"/>
      <c r="BY98" s="10">
        <v>1</v>
      </c>
    </row>
    <row r="99" spans="1:77" ht="21" customHeight="1">
      <c r="A99" s="3"/>
      <c r="B99" s="188" t="str">
        <f t="shared" si="54"/>
        <v>►</v>
      </c>
      <c r="C99" s="2454"/>
      <c r="D99" s="2454"/>
      <c r="E99" s="2454"/>
      <c r="F99" s="2454"/>
      <c r="G99" s="2454"/>
      <c r="H99" s="2454"/>
      <c r="I99" s="2454"/>
      <c r="J99" s="2455"/>
      <c r="K99" s="2462"/>
      <c r="L99" s="2461"/>
      <c r="M99" s="2461"/>
      <c r="N99" s="2461"/>
      <c r="O99" s="2461"/>
      <c r="P99" s="2461"/>
      <c r="Q99" s="2461"/>
      <c r="R99" s="291" t="str">
        <f>IF(ISBLANK(S99),"",LARGE(R68:R98,1)+1)</f>
        <v/>
      </c>
      <c r="S99" s="292"/>
      <c r="T99" s="293"/>
      <c r="U99" s="293"/>
      <c r="V99" s="293"/>
      <c r="W99" s="293"/>
      <c r="X99" s="293"/>
      <c r="Y99" s="293"/>
      <c r="Z99" s="293"/>
      <c r="AA99" s="293"/>
      <c r="AB99" s="293"/>
      <c r="AC99" s="291" t="str">
        <f>IF(ISBLANK(AD99),"",LARGE(AC68:AC98,1)+1)</f>
        <v/>
      </c>
      <c r="AD99" s="292"/>
      <c r="AE99" s="293"/>
      <c r="AF99" s="293"/>
      <c r="AG99" s="293"/>
      <c r="AH99" s="293"/>
      <c r="AI99" s="293"/>
      <c r="AJ99" s="293"/>
      <c r="AK99" s="293"/>
      <c r="AL99" s="293"/>
      <c r="AM99" s="294"/>
      <c r="AN99" s="3"/>
      <c r="AO99" s="188" t="str">
        <f t="shared" si="57"/>
        <v>►</v>
      </c>
      <c r="AP99" s="5"/>
      <c r="AQ99" s="3"/>
      <c r="AR99" s="176">
        <f t="array" ref="AR99">SUMPRODUCT(LEN(AS99:AY99))</f>
        <v>0</v>
      </c>
      <c r="AS99" s="177"/>
      <c r="AT99" s="178"/>
      <c r="AU99" s="178"/>
      <c r="AV99" s="178"/>
      <c r="AW99" s="178"/>
      <c r="AX99" s="178"/>
      <c r="AY99" s="179"/>
      <c r="AZ99" s="2293"/>
      <c r="BB99" s="2972"/>
      <c r="BC99" s="2972"/>
      <c r="BD99" s="2969"/>
      <c r="BE99" s="2972"/>
      <c r="BF99" s="2946" t="str">
        <f t="shared" si="62"/>
        <v/>
      </c>
      <c r="BG99" s="2950" t="str">
        <f t="shared" si="63"/>
        <v/>
      </c>
      <c r="BH99" s="2951" t="str">
        <f>IF(LEN(TRIM(BM99))&gt;0,MAX(BH29:BH98)+1,"")</f>
        <v/>
      </c>
      <c r="BI99" s="2906" t="str">
        <f>IFERROR(INDEX(BM30:BM299,MATCH(ROW()-ROW(BM30)+1,BH30:BH299,0)),"")</f>
        <v/>
      </c>
      <c r="BJ99" s="2973"/>
      <c r="BK99" s="2972"/>
      <c r="BL99" s="2960"/>
      <c r="BM99" s="2961" t="str">
        <f>IF(OR(BN98="",BL98=""),"",IF(LEN(BN98)&lt;=BL98,BN98,IFERROR(LEFT(BN98,FIND("♦",SUBSTITUTE(LEFT(BN98,BL98+1)," ","♦",LEN(LEFT(BN98,BL98+1))-LEN(SUBSTITUTE(LEFT(BN98,BL98+1)," ",""))))),LEFT(BN98,IFERROR(FIND(" ",BN98)-1,LEN(BN98))))))</f>
        <v/>
      </c>
      <c r="BN99" s="2961" t="str">
        <f t="shared" si="64"/>
        <v/>
      </c>
      <c r="BO99" s="2975"/>
      <c r="BP99" s="2968"/>
      <c r="BQ99" s="2969"/>
      <c r="BR99" s="2293"/>
      <c r="BS99" s="2561" t="s">
        <v>3976</v>
      </c>
      <c r="BT99" s="2558">
        <v>45</v>
      </c>
      <c r="BU99" s="2559" t="str" cm="1">
        <f t="array" ref="BU99">IF(TRIM(BS99)="","&lt; VIDE",IF(SUMPRODUCT((UPPER(TRIM($BS$91:BS99))=UPPER(TRIM(BS99)))*1)&gt;1,"◄ Doublon","Unique"))</f>
        <v>Unique</v>
      </c>
      <c r="BV99" s="192" t="s">
        <v>3677</v>
      </c>
      <c r="BW99" s="2560" t="s">
        <v>3966</v>
      </c>
      <c r="BX99" s="3"/>
      <c r="BY99" s="10">
        <v>1</v>
      </c>
    </row>
    <row r="100" spans="1:77" ht="21" customHeight="1">
      <c r="A100" s="3"/>
      <c r="B100" s="188" t="str">
        <f t="shared" si="54"/>
        <v>►</v>
      </c>
      <c r="C100" s="2454"/>
      <c r="D100" s="2454"/>
      <c r="E100" s="2454"/>
      <c r="F100" s="2454"/>
      <c r="G100" s="2454"/>
      <c r="H100" s="2454"/>
      <c r="I100" s="2454"/>
      <c r="J100" s="2455"/>
      <c r="K100" s="2462"/>
      <c r="L100" s="2461"/>
      <c r="M100" s="2461"/>
      <c r="N100" s="2461"/>
      <c r="O100" s="2461"/>
      <c r="P100" s="2461"/>
      <c r="Q100" s="2461"/>
      <c r="R100" s="291" t="str">
        <f>IF(ISBLANK(S100),"",LARGE(R68:R99,1)+1)</f>
        <v/>
      </c>
      <c r="S100" s="292"/>
      <c r="T100" s="293"/>
      <c r="U100" s="293"/>
      <c r="V100" s="293"/>
      <c r="W100" s="293"/>
      <c r="X100" s="293"/>
      <c r="Y100" s="293"/>
      <c r="Z100" s="293"/>
      <c r="AA100" s="293"/>
      <c r="AB100" s="293"/>
      <c r="AC100" s="291" t="str">
        <f>IF(ISBLANK(AD100),"",LARGE(AC68:AC99,1)+1)</f>
        <v/>
      </c>
      <c r="AD100" s="292"/>
      <c r="AE100" s="293"/>
      <c r="AF100" s="293"/>
      <c r="AG100" s="293"/>
      <c r="AH100" s="293"/>
      <c r="AI100" s="293"/>
      <c r="AJ100" s="293"/>
      <c r="AK100" s="293"/>
      <c r="AL100" s="293"/>
      <c r="AM100" s="294"/>
      <c r="AN100" s="3"/>
      <c r="AO100" s="188" t="str">
        <f t="shared" si="57"/>
        <v>►</v>
      </c>
      <c r="AP100" s="5"/>
      <c r="AQ100" s="3"/>
      <c r="AR100" s="176">
        <f t="array" ref="AR100">SUMPRODUCT(LEN(AS100:AY100))</f>
        <v>0</v>
      </c>
      <c r="AS100" s="177"/>
      <c r="AT100" s="178"/>
      <c r="AU100" s="178"/>
      <c r="AV100" s="178"/>
      <c r="AW100" s="178"/>
      <c r="AX100" s="178"/>
      <c r="AY100" s="179"/>
      <c r="AZ100" s="2293"/>
      <c r="BB100" s="2972"/>
      <c r="BC100" s="2972"/>
      <c r="BD100" s="2969"/>
      <c r="BE100" s="2972"/>
      <c r="BF100" s="2946" t="str">
        <f t="shared" si="62"/>
        <v/>
      </c>
      <c r="BG100" s="2950" t="str">
        <f t="shared" si="63"/>
        <v/>
      </c>
      <c r="BH100" s="2951" t="str">
        <f>IF(LEN(TRIM(BM100))&gt;0,MAX(BH29:BH99)+1,"")</f>
        <v/>
      </c>
      <c r="BI100" s="2906" t="str">
        <f>IFERROR(INDEX(BM30:BM299,MATCH(ROW()-ROW(BM30)+1,BH30:BH299,0)),"")</f>
        <v/>
      </c>
      <c r="BJ100" s="2973"/>
      <c r="BK100" s="2972"/>
      <c r="BL100" s="2963"/>
      <c r="BM100" s="2961" t="str">
        <f>IF(OR(BN99="",BL98=""),"",IF(LEN(BN99)&lt;=BL98,BN99,IFERROR(LEFT(BN99,FIND("♦",SUBSTITUTE(LEFT(BN99,BL98+1)," ","♦",LEN(LEFT(BN99,BL98+1))-LEN(SUBSTITUTE(LEFT(BN99,BL98+1)," ",""))))),LEFT(BN99,IFERROR(FIND(" ",BN99)-1,LEN(BN99))))))</f>
        <v/>
      </c>
      <c r="BN100" s="2961" t="str">
        <f t="shared" si="64"/>
        <v/>
      </c>
      <c r="BO100" s="2975"/>
      <c r="BP100" s="2968"/>
      <c r="BQ100" s="2969"/>
      <c r="BR100" s="2293"/>
      <c r="BS100" s="2561" t="s">
        <v>3978</v>
      </c>
      <c r="BT100" s="2558">
        <v>51.000000000000007</v>
      </c>
      <c r="BU100" s="2559" t="str" cm="1">
        <f t="array" ref="BU100">IF(TRIM(BS100)="","&lt; VIDE",IF(SUMPRODUCT((UPPER(TRIM($BS$91:BS100))=UPPER(TRIM(BS100)))*1)&gt;1,"◄ Doublon","Unique"))</f>
        <v>Unique</v>
      </c>
      <c r="BV100" s="192" t="s">
        <v>3678</v>
      </c>
      <c r="BW100" s="2560" t="s">
        <v>3977</v>
      </c>
      <c r="BX100" s="3"/>
      <c r="BY100" s="10">
        <v>1</v>
      </c>
    </row>
    <row r="101" spans="1:77" ht="21" customHeight="1">
      <c r="A101" s="3"/>
      <c r="B101" s="188" t="str">
        <f t="shared" si="54"/>
        <v>►</v>
      </c>
      <c r="C101" s="2454"/>
      <c r="D101" s="2454"/>
      <c r="E101" s="2454"/>
      <c r="F101" s="2454"/>
      <c r="G101" s="2454"/>
      <c r="H101" s="2454"/>
      <c r="I101" s="2454"/>
      <c r="J101" s="2455"/>
      <c r="K101" s="2462"/>
      <c r="L101" s="2461"/>
      <c r="M101" s="2461"/>
      <c r="N101" s="2461"/>
      <c r="O101" s="2461"/>
      <c r="P101" s="2461"/>
      <c r="Q101" s="2461"/>
      <c r="R101" s="291" t="str">
        <f>IF(ISBLANK(S101),"",LARGE(R68:R100,1)+1)</f>
        <v/>
      </c>
      <c r="S101" s="292"/>
      <c r="T101" s="293"/>
      <c r="U101" s="293"/>
      <c r="V101" s="293"/>
      <c r="W101" s="293"/>
      <c r="X101" s="293"/>
      <c r="Y101" s="293"/>
      <c r="Z101" s="293"/>
      <c r="AA101" s="293"/>
      <c r="AB101" s="293"/>
      <c r="AC101" s="291" t="str">
        <f>IF(ISBLANK(AD101),"",LARGE(AC68:AC100,1)+1)</f>
        <v/>
      </c>
      <c r="AD101" s="292"/>
      <c r="AE101" s="293"/>
      <c r="AF101" s="293"/>
      <c r="AG101" s="293"/>
      <c r="AH101" s="293"/>
      <c r="AI101" s="293"/>
      <c r="AJ101" s="293"/>
      <c r="AK101" s="293"/>
      <c r="AL101" s="293"/>
      <c r="AM101" s="294"/>
      <c r="AN101" s="3"/>
      <c r="AO101" s="188" t="str">
        <f t="shared" si="57"/>
        <v>►</v>
      </c>
      <c r="AP101" s="5"/>
      <c r="AQ101" s="3"/>
      <c r="AR101" s="176">
        <f t="array" ref="AR101">SUMPRODUCT(LEN(AS101:AY101))</f>
        <v>0</v>
      </c>
      <c r="AS101" s="177"/>
      <c r="AT101" s="178"/>
      <c r="AU101" s="178"/>
      <c r="AV101" s="178"/>
      <c r="AW101" s="178"/>
      <c r="AX101" s="178"/>
      <c r="AY101" s="179"/>
      <c r="AZ101" s="2293"/>
      <c r="BB101" s="2972"/>
      <c r="BC101" s="2972"/>
      <c r="BD101" s="2969"/>
      <c r="BE101" s="2972"/>
      <c r="BF101" s="2946" t="str">
        <f t="shared" si="62"/>
        <v/>
      </c>
      <c r="BG101" s="2950" t="str">
        <f t="shared" si="63"/>
        <v/>
      </c>
      <c r="BH101" s="2951" t="str">
        <f>IF(LEN(TRIM(BM101))&gt;0,MAX(BH29:BH100)+1,"")</f>
        <v/>
      </c>
      <c r="BI101" s="2906" t="str">
        <f>IFERROR(INDEX(BM30:BM299,MATCH(ROW()-ROW(BM30)+1,BH30:BH299,0)),"")</f>
        <v/>
      </c>
      <c r="BJ101" s="2973"/>
      <c r="BK101" s="2972"/>
      <c r="BL101" s="2964"/>
      <c r="BM101" s="2961" t="str">
        <f>IF(OR(BN100="",BL98=""),"",IF(LEN(BN100)&lt;=BL98,BN100,IFERROR(LEFT(BN100,FIND("♦",SUBSTITUTE(LEFT(BN100,BL98+1)," ","♦",LEN(LEFT(BN100,BL98+1))-LEN(SUBSTITUTE(LEFT(BN100,BL98+1)," ",""))))),LEFT(BN100,IFERROR(FIND(" ",BN100)-1,LEN(BN100))))))</f>
        <v/>
      </c>
      <c r="BN101" s="2961" t="str">
        <f t="shared" si="64"/>
        <v/>
      </c>
      <c r="BO101" s="2975"/>
      <c r="BP101" s="2968"/>
      <c r="BQ101" s="2969"/>
      <c r="BR101" s="2293"/>
      <c r="BS101" s="2562" t="s">
        <v>3975</v>
      </c>
      <c r="BT101" s="2563" t="s">
        <v>3980</v>
      </c>
      <c r="BU101" s="2559" t="str" cm="1">
        <f t="array" ref="BU101">IF(TRIM(BS101)="","&lt; VIDE",IF(SUMPRODUCT((UPPER(TRIM($BS$91:BS101))=UPPER(TRIM(BS101)))*1)&gt;1,"◄ Doublon","Unique"))</f>
        <v>◄ Doublon</v>
      </c>
      <c r="BV101" s="192" t="s">
        <v>3679</v>
      </c>
      <c r="BW101" s="2560" t="s">
        <v>3970</v>
      </c>
      <c r="BX101" s="3"/>
      <c r="BY101" s="10">
        <v>1</v>
      </c>
    </row>
    <row r="102" spans="1:77" ht="21" customHeight="1">
      <c r="A102" s="3"/>
      <c r="B102" s="188" t="str">
        <f t="shared" si="54"/>
        <v>►</v>
      </c>
      <c r="C102" s="2454"/>
      <c r="D102" s="2461"/>
      <c r="E102" s="2461"/>
      <c r="F102" s="2461"/>
      <c r="G102" s="2461"/>
      <c r="H102" s="2461"/>
      <c r="I102" s="2461"/>
      <c r="J102" s="2461"/>
      <c r="K102" s="2461"/>
      <c r="L102" s="2461"/>
      <c r="M102" s="2461"/>
      <c r="N102" s="2461"/>
      <c r="O102" s="2461"/>
      <c r="P102" s="2461"/>
      <c r="Q102" s="2461"/>
      <c r="R102" s="291" t="str">
        <f>IF(ISBLANK(S102),"",LARGE(R68:R101,1)+1)</f>
        <v/>
      </c>
      <c r="S102" s="292"/>
      <c r="T102" s="293"/>
      <c r="U102" s="293"/>
      <c r="V102" s="293"/>
      <c r="W102" s="293"/>
      <c r="X102" s="293"/>
      <c r="Y102" s="293"/>
      <c r="Z102" s="293"/>
      <c r="AA102" s="293"/>
      <c r="AB102" s="293"/>
      <c r="AC102" s="291" t="str">
        <f>IF(ISBLANK(AD102),"",LARGE(AC68:AC101,1)+1)</f>
        <v/>
      </c>
      <c r="AD102" s="292"/>
      <c r="AE102" s="293"/>
      <c r="AF102" s="293"/>
      <c r="AG102" s="293"/>
      <c r="AH102" s="293"/>
      <c r="AI102" s="293"/>
      <c r="AJ102" s="293"/>
      <c r="AK102" s="293"/>
      <c r="AL102" s="293"/>
      <c r="AM102" s="294"/>
      <c r="AN102" s="3"/>
      <c r="AO102" s="188" t="str">
        <f t="shared" si="57"/>
        <v>►</v>
      </c>
      <c r="AP102" s="5"/>
      <c r="AQ102" s="3"/>
      <c r="AR102" s="176">
        <f t="array" ref="AR102">SUMPRODUCT(LEN(AS102:AY102))</f>
        <v>0</v>
      </c>
      <c r="AS102" s="177"/>
      <c r="AT102" s="178"/>
      <c r="AU102" s="178"/>
      <c r="AV102" s="178"/>
      <c r="AW102" s="178"/>
      <c r="AX102" s="178"/>
      <c r="AY102" s="179"/>
      <c r="AZ102" s="2293"/>
      <c r="BB102" s="2972"/>
      <c r="BC102" s="2972"/>
      <c r="BD102" s="2969"/>
      <c r="BE102" s="2972"/>
      <c r="BF102" s="2946" t="str">
        <f t="shared" si="62"/>
        <v/>
      </c>
      <c r="BG102" s="2950" t="str">
        <f t="shared" si="63"/>
        <v/>
      </c>
      <c r="BH102" s="2951">
        <f>IF(LEN(TRIM(BM102))&gt;0,MAX(BH29:BH101)+1,"")</f>
        <v>18</v>
      </c>
      <c r="BI102" s="2906" t="str">
        <f>IFERROR(INDEX(BM30:BM299,MATCH(ROW()-ROW(BM30)+1,BH30:BH299,0)),"")</f>
        <v/>
      </c>
      <c r="BJ102" s="2973"/>
      <c r="BK102" s="2972"/>
      <c r="BL102" s="2370" t="str">
        <f>(SUBSTITUTE(SUBSTITUTE(BD42,CHAR(13)&amp;CHAR(10)," "),CHAR(10)," "))</f>
        <v>8. Ajoutez les champignons dans la cocotte environ 30 minutes avant la fin de la cuisson.</v>
      </c>
      <c r="BM102" s="2907" t="str">
        <f>IF(OR(BL103="",BL104=""),"",IF(LEN(BL103)&lt;=BL104,BL103,IFERROR(LEFT(BL103,FIND("♦",SUBSTITUTE(LEFT(BL103,BL104+1)," ","♦",LEN(LEFT(BL103,BL104+1))-LEN(SUBSTITUTE(LEFT(BL103,BL104+1)," ",""))))),LEFT(BL103,IFERROR(FIND(" ",BL103)-1,LEN(BL103))))))</f>
        <v>8 Ajoutez les champignons dans la cocotte environ 30 minutes avant la fin de la cuisson</v>
      </c>
      <c r="BN102" s="2908" t="str">
        <f>IF(BM102="","",TRIM(RIGHT(BL103,LEN(BL103)-LEN(BM102))))</f>
        <v/>
      </c>
      <c r="BO102" s="2952" t="str">
        <f>BE42</f>
        <v xml:space="preserve"> ◄ ligne 42</v>
      </c>
      <c r="BP102" s="2968"/>
      <c r="BQ102" s="2969"/>
      <c r="BR102" s="2293"/>
      <c r="BS102" s="2557" t="s">
        <v>3997</v>
      </c>
      <c r="BT102" s="2568"/>
      <c r="BU102" s="2559" t="str" cm="1">
        <f t="array" ref="BU102">IF(TRIM(BS102)="","&lt; VIDE",IF(SUMPRODUCT((UPPER(TRIM($BS$91:BS102))=UPPER(TRIM(BS102)))*1)&gt;1,"◄ Doublon","Unique"))</f>
        <v>Unique</v>
      </c>
      <c r="BV102" s="192" t="s">
        <v>3680</v>
      </c>
      <c r="BW102" s="2560" t="s">
        <v>3979</v>
      </c>
      <c r="BX102" s="3"/>
      <c r="BY102" s="10">
        <v>1</v>
      </c>
    </row>
    <row r="103" spans="1:77" ht="21" customHeight="1">
      <c r="A103" s="3"/>
      <c r="B103" s="188" t="str">
        <f t="shared" si="54"/>
        <v>►</v>
      </c>
      <c r="C103" s="2454"/>
      <c r="D103" s="2454"/>
      <c r="E103" s="2454"/>
      <c r="F103" s="2454"/>
      <c r="G103" s="2454"/>
      <c r="H103" s="2454"/>
      <c r="I103" s="2454"/>
      <c r="J103" s="2454"/>
      <c r="K103" s="2454"/>
      <c r="L103" s="2454"/>
      <c r="M103" s="2454"/>
      <c r="N103" s="2461"/>
      <c r="O103" s="2461"/>
      <c r="P103" s="2461"/>
      <c r="Q103" s="2461"/>
      <c r="R103" s="291" t="str">
        <f>IF(ISBLANK(S103),"",LARGE(R68:R102,1)+1)</f>
        <v/>
      </c>
      <c r="S103" s="292"/>
      <c r="T103" s="293"/>
      <c r="U103" s="293"/>
      <c r="V103" s="293"/>
      <c r="W103" s="293"/>
      <c r="X103" s="293"/>
      <c r="Y103" s="293"/>
      <c r="Z103" s="293"/>
      <c r="AA103" s="293"/>
      <c r="AB103" s="293"/>
      <c r="AC103" s="291" t="str">
        <f>IF(ISBLANK(AD103),"",LARGE(AC68:AC102,1)+1)</f>
        <v/>
      </c>
      <c r="AD103" s="292"/>
      <c r="AE103" s="293"/>
      <c r="AF103" s="293"/>
      <c r="AG103" s="293"/>
      <c r="AH103" s="293"/>
      <c r="AI103" s="293"/>
      <c r="AJ103" s="293"/>
      <c r="AK103" s="293"/>
      <c r="AL103" s="293"/>
      <c r="AM103" s="294"/>
      <c r="AN103" s="3"/>
      <c r="AO103" s="188" t="str">
        <f t="shared" si="57"/>
        <v>►</v>
      </c>
      <c r="AP103" s="5"/>
      <c r="AQ103" s="3"/>
      <c r="AR103" s="176">
        <f t="array" ref="AR103">SUMPRODUCT(LEN(AS103:AY103))</f>
        <v>0</v>
      </c>
      <c r="AS103" s="177"/>
      <c r="AT103" s="178"/>
      <c r="AU103" s="178"/>
      <c r="AV103" s="178"/>
      <c r="AW103" s="178"/>
      <c r="AX103" s="178"/>
      <c r="AY103" s="179"/>
      <c r="AZ103" s="2293"/>
      <c r="BB103" s="2972"/>
      <c r="BC103" s="2972"/>
      <c r="BD103" s="2969"/>
      <c r="BE103" s="2972"/>
      <c r="BF103" s="2946" t="str">
        <f t="shared" si="62"/>
        <v/>
      </c>
      <c r="BG103" s="2950" t="str">
        <f t="shared" si="63"/>
        <v/>
      </c>
      <c r="BH103" s="2951" t="str">
        <f>IF(LEN(TRIM(BM103))&gt;0,MAX(BH29:BH102)+1,"")</f>
        <v/>
      </c>
      <c r="BI103" s="2906" t="str">
        <f>IFERROR(INDEX(BM30:BM299,MATCH(ROW()-ROW(BM30)+1,BH30:BH299,0)),"")</f>
        <v/>
      </c>
      <c r="BJ103" s="2973"/>
      <c r="BK103" s="2972"/>
      <c r="BL103" s="2907" t="str">
        <f>TRIM(SUBSTITUTE(SUBSTITUTE(SUBSTITUTE(SUBSTITUTE(IF(OR(LEFT(BL102,1)="-",LEFT(BL102,1)="="),MID(BL102,2,9999),BL102),CHAR(160)," "),","," "),";"," "),"."," "))</f>
        <v>8 Ajoutez les champignons dans la cocotte environ 30 minutes avant la fin de la cuisson</v>
      </c>
      <c r="BM103" s="2908" t="str">
        <f>IF(OR(BN102="",BL104=""),"",IF(LEN(BN102)&lt;=BL104,BN102,IFERROR(LEFT(BN102,FIND("♦",SUBSTITUTE(LEFT(BN102,BL104+1)," ","♦",LEN(LEFT(BN102,BL104+1))-LEN(SUBSTITUTE(LEFT(BN102,BL104+1)," ",""))))),LEFT(BN102,IFERROR(FIND(" ",BN102)-1,LEN(BN102))))))</f>
        <v/>
      </c>
      <c r="BN103" s="2908" t="str">
        <f>IF(BM103="","",TRIM(RIGHT(BN102,LEN(BN102)-LEN(BM103))))</f>
        <v/>
      </c>
      <c r="BO103" s="2974"/>
      <c r="BP103" s="2968"/>
      <c r="BQ103" s="2969"/>
      <c r="BR103" s="2293"/>
      <c r="BS103" s="2567" t="s">
        <v>3998</v>
      </c>
      <c r="BT103" s="2558">
        <v>1050</v>
      </c>
      <c r="BU103" s="2559" t="str" cm="1">
        <f t="array" ref="BU103">IF(TRIM(BS103)="","&lt; VIDE",IF(SUMPRODUCT((UPPER(TRIM($BS$91:BS103))=UPPER(TRIM(BS103)))*1)&gt;1,"◄ Doublon","Unique"))</f>
        <v>Unique</v>
      </c>
      <c r="BV103" s="192" t="s">
        <v>3681</v>
      </c>
      <c r="BW103" s="2560" t="s">
        <v>3981</v>
      </c>
      <c r="BX103" s="3"/>
      <c r="BY103" s="10">
        <v>1</v>
      </c>
    </row>
    <row r="104" spans="1:77" ht="21" customHeight="1">
      <c r="A104" s="3"/>
      <c r="B104" s="188" t="str">
        <f t="shared" si="54"/>
        <v>►</v>
      </c>
      <c r="C104" s="2454"/>
      <c r="D104" s="2454"/>
      <c r="E104" s="2454"/>
      <c r="F104" s="2454"/>
      <c r="G104" s="2454"/>
      <c r="H104" s="2454"/>
      <c r="I104" s="2454"/>
      <c r="J104" s="2454"/>
      <c r="K104" s="2454"/>
      <c r="L104" s="2454"/>
      <c r="M104" s="2454"/>
      <c r="N104" s="2461"/>
      <c r="O104" s="2461"/>
      <c r="P104" s="2461"/>
      <c r="Q104" s="2461"/>
      <c r="R104" s="291" t="str">
        <f>IF(ISBLANK(S104),"",LARGE(R68:R103,1)+1)</f>
        <v/>
      </c>
      <c r="S104" s="292"/>
      <c r="T104" s="293"/>
      <c r="U104" s="293"/>
      <c r="V104" s="293"/>
      <c r="W104" s="293"/>
      <c r="X104" s="293"/>
      <c r="Y104" s="293"/>
      <c r="Z104" s="293"/>
      <c r="AA104" s="293"/>
      <c r="AB104" s="293"/>
      <c r="AC104" s="291" t="str">
        <f>IF(ISBLANK(AD104),"",LARGE(AC68:AC103,1)+1)</f>
        <v/>
      </c>
      <c r="AD104" s="292"/>
      <c r="AE104" s="293"/>
      <c r="AF104" s="293"/>
      <c r="AG104" s="293"/>
      <c r="AH104" s="293"/>
      <c r="AI104" s="293"/>
      <c r="AJ104" s="293"/>
      <c r="AK104" s="293"/>
      <c r="AL104" s="293"/>
      <c r="AM104" s="294"/>
      <c r="AN104" s="3"/>
      <c r="AO104" s="188" t="str">
        <f t="shared" si="57"/>
        <v>►</v>
      </c>
      <c r="AP104" s="5"/>
      <c r="AQ104" s="3"/>
      <c r="AR104" s="176">
        <f t="array" ref="AR104">SUMPRODUCT(LEN(AS104:AY104))</f>
        <v>0</v>
      </c>
      <c r="AS104" s="177"/>
      <c r="AT104" s="178"/>
      <c r="AU104" s="178"/>
      <c r="AV104" s="178"/>
      <c r="AW104" s="178"/>
      <c r="AX104" s="178"/>
      <c r="AY104" s="179"/>
      <c r="AZ104" s="2293"/>
      <c r="BB104" s="2972"/>
      <c r="BC104" s="2972"/>
      <c r="BD104" s="2969"/>
      <c r="BE104" s="2972"/>
      <c r="BF104" s="2946" t="str">
        <f t="shared" si="62"/>
        <v/>
      </c>
      <c r="BG104" s="2950" t="str">
        <f t="shared" si="63"/>
        <v/>
      </c>
      <c r="BH104" s="2951" t="str">
        <f>IF(LEN(TRIM(BM104))&gt;0,MAX(BH29:BH103)+1,"")</f>
        <v/>
      </c>
      <c r="BI104" s="2906" t="str">
        <f>IFERROR(INDEX(BM30:BM299,MATCH(ROW()-ROW(BM30)+1,BH30:BH299,0)),"")</f>
        <v/>
      </c>
      <c r="BJ104" s="2973"/>
      <c r="BK104" s="2972"/>
      <c r="BL104" s="2909">
        <f>BI17</f>
        <v>100</v>
      </c>
      <c r="BM104" s="2908" t="str">
        <f>IF(OR(BN103="",BL104=""),"",IF(LEN(BN103)&lt;=BL104,BN103,IFERROR(LEFT(BN103,FIND("♦",SUBSTITUTE(LEFT(BN103,BL104+1)," ","♦",LEN(LEFT(BN103,BL104+1))-LEN(SUBSTITUTE(LEFT(BN103,BL104+1)," ",""))))),LEFT(BN103,IFERROR(FIND(" ",BN103)-1,LEN(BN103))))))</f>
        <v/>
      </c>
      <c r="BN104" s="2908" t="str">
        <f t="shared" ref="BN104:BN107" si="65">IF(BM104="","",TRIM(RIGHT(BN103,LEN(BN103)-LEN(BM104))))</f>
        <v/>
      </c>
      <c r="BO104" s="2974"/>
      <c r="BP104" s="2968"/>
      <c r="BQ104" s="2969"/>
      <c r="BR104" s="2293"/>
      <c r="BS104" s="2567" t="s">
        <v>3981</v>
      </c>
      <c r="BT104" s="2558">
        <v>810</v>
      </c>
      <c r="BU104" s="2559" t="str" cm="1">
        <f t="array" ref="BU104">IF(TRIM(BS104)="","&lt; VIDE",IF(SUMPRODUCT((UPPER(TRIM($BS$91:BS104))=UPPER(TRIM(BS104)))*1)&gt;1,"◄ Doublon","Unique"))</f>
        <v>Unique</v>
      </c>
      <c r="BV104" s="192" t="s">
        <v>3682</v>
      </c>
      <c r="BW104" s="2560" t="s">
        <v>3646</v>
      </c>
      <c r="BX104" s="3"/>
      <c r="BY104" s="10">
        <v>1</v>
      </c>
    </row>
    <row r="105" spans="1:77" ht="21" customHeight="1">
      <c r="A105" s="3"/>
      <c r="B105" s="72" t="s">
        <v>24</v>
      </c>
      <c r="C105" s="483"/>
      <c r="D105" s="483"/>
      <c r="E105" s="483"/>
      <c r="F105" s="483"/>
      <c r="G105" s="483"/>
      <c r="H105" s="483"/>
      <c r="I105" s="483"/>
      <c r="J105" s="483"/>
      <c r="K105" s="483"/>
      <c r="L105" s="483"/>
      <c r="M105" s="483"/>
      <c r="N105" s="485"/>
      <c r="O105" s="485"/>
      <c r="P105" s="485"/>
      <c r="Q105" s="485"/>
      <c r="R105" s="485"/>
      <c r="S105" s="484"/>
      <c r="T105" s="484"/>
      <c r="U105" s="485"/>
      <c r="V105" s="485"/>
      <c r="W105" s="485"/>
      <c r="X105" s="485"/>
      <c r="Y105" s="485"/>
      <c r="Z105" s="485"/>
      <c r="AA105" s="485"/>
      <c r="AB105" s="485"/>
      <c r="AC105" s="485"/>
      <c r="AD105" s="485"/>
      <c r="AE105" s="485"/>
      <c r="AF105" s="485"/>
      <c r="AG105" s="485"/>
      <c r="AH105" s="485"/>
      <c r="AI105" s="485"/>
      <c r="AJ105" s="485"/>
      <c r="AK105" s="485"/>
      <c r="AL105" s="485"/>
      <c r="AM105" s="486"/>
      <c r="AN105" s="3"/>
      <c r="AO105" s="72" t="str">
        <f t="shared" si="57"/>
        <v>A</v>
      </c>
      <c r="AP105" s="5">
        <v>1</v>
      </c>
      <c r="AQ105" s="3"/>
      <c r="AR105" s="176">
        <f t="array" ref="AR105">SUMPRODUCT(LEN(AS105:AY105))</f>
        <v>0</v>
      </c>
      <c r="AS105" s="177"/>
      <c r="AT105" s="178"/>
      <c r="AU105" s="178"/>
      <c r="AV105" s="178"/>
      <c r="AW105" s="178"/>
      <c r="AX105" s="178"/>
      <c r="AY105" s="179"/>
      <c r="AZ105" s="2293"/>
      <c r="BD105" s="2969"/>
      <c r="BF105" s="2946" t="str">
        <f t="shared" si="62"/>
        <v/>
      </c>
      <c r="BG105" s="2950" t="str">
        <f t="shared" si="63"/>
        <v/>
      </c>
      <c r="BH105" s="2951" t="str">
        <f>IF(LEN(TRIM(BM105))&gt;0,MAX(BH29:BH104)+1,"")</f>
        <v/>
      </c>
      <c r="BI105" s="2906" t="str">
        <f>IFERROR(INDEX(BM30:BM299,MATCH(ROW()-ROW(BM30)+1,BH30:BH299,0)),"")</f>
        <v/>
      </c>
      <c r="BJ105" s="336"/>
      <c r="BL105" s="2907"/>
      <c r="BM105" s="2908" t="str">
        <f>IF(OR(BN104="",BL104=""),"",IF(LEN(BN104)&lt;=BL104,BN104,IFERROR(LEFT(BN104,FIND("♦",SUBSTITUTE(LEFT(BN104,BL104+1)," ","♦",LEN(LEFT(BN104,BL104+1))-LEN(SUBSTITUTE(LEFT(BN104,BL104+1)," ",""))))),LEFT(BN104,IFERROR(FIND(" ",BN104)-1,LEN(BN104))))))</f>
        <v/>
      </c>
      <c r="BN105" s="2908" t="str">
        <f t="shared" si="65"/>
        <v/>
      </c>
      <c r="BO105" s="2974"/>
      <c r="BP105" s="2968"/>
      <c r="BQ105" s="2969"/>
      <c r="BR105" s="2293"/>
      <c r="BS105" s="2567" t="s">
        <v>3979</v>
      </c>
      <c r="BT105" s="2558">
        <v>600</v>
      </c>
      <c r="BU105" s="2559" t="str" cm="1">
        <f t="array" ref="BU105">IF(TRIM(BS105)="","&lt; VIDE",IF(SUMPRODUCT((UPPER(TRIM($BS$91:BS105))=UPPER(TRIM(BS105)))*1)&gt;1,"◄ Doublon","Unique"))</f>
        <v>Unique</v>
      </c>
      <c r="BV105" s="192" t="s">
        <v>3683</v>
      </c>
      <c r="BW105" s="2560" t="s">
        <v>3983</v>
      </c>
      <c r="BX105" s="3"/>
      <c r="BY105" s="10">
        <v>1</v>
      </c>
    </row>
    <row r="106" spans="1:77" ht="21" customHeight="1">
      <c r="A106" s="3"/>
      <c r="B106" s="72" t="s">
        <v>24</v>
      </c>
      <c r="C106" s="499"/>
      <c r="D106" s="499"/>
      <c r="E106" s="499"/>
      <c r="F106" s="499"/>
      <c r="G106" s="499"/>
      <c r="H106" s="499"/>
      <c r="I106" s="499"/>
      <c r="J106" s="499"/>
      <c r="K106" s="499"/>
      <c r="L106" s="499"/>
      <c r="M106" s="499"/>
      <c r="N106" s="499"/>
      <c r="O106" s="499"/>
      <c r="P106" s="499"/>
      <c r="Q106" s="499"/>
      <c r="R106" s="2199"/>
      <c r="S106" s="2193" t="s">
        <v>126</v>
      </c>
      <c r="T106" s="2197" t="s">
        <v>3615</v>
      </c>
      <c r="U106" s="2199" t="s">
        <v>3622</v>
      </c>
      <c r="V106" s="2195"/>
      <c r="W106" s="2195"/>
      <c r="X106" s="2195"/>
      <c r="Y106" s="2195"/>
      <c r="Z106" s="2195"/>
      <c r="AA106" s="2195"/>
      <c r="AB106" s="2195"/>
      <c r="AC106" s="2195"/>
      <c r="AD106" s="2195"/>
      <c r="AE106" s="2195"/>
      <c r="AF106" s="2195"/>
      <c r="AG106" s="2195"/>
      <c r="AH106" s="2195"/>
      <c r="AI106" s="2195"/>
      <c r="AJ106" s="2195"/>
      <c r="AK106" s="2195"/>
      <c r="AL106" s="2195"/>
      <c r="AM106" s="2196"/>
      <c r="AN106" s="3"/>
      <c r="AO106" s="72" t="str">
        <f t="shared" si="57"/>
        <v>A</v>
      </c>
      <c r="AP106" s="5">
        <v>1</v>
      </c>
      <c r="AQ106" s="3"/>
      <c r="AR106" s="176">
        <f t="array" ref="AR106">SUMPRODUCT(LEN(AS106:AY106))</f>
        <v>0</v>
      </c>
      <c r="AS106" s="177"/>
      <c r="AT106" s="178"/>
      <c r="AU106" s="178"/>
      <c r="AV106" s="178"/>
      <c r="AW106" s="178"/>
      <c r="AX106" s="178"/>
      <c r="AY106" s="179"/>
      <c r="AZ106" s="2293"/>
      <c r="BD106" s="2969"/>
      <c r="BF106" s="2946" t="str">
        <f t="shared" si="62"/>
        <v/>
      </c>
      <c r="BG106" s="2950" t="str">
        <f t="shared" si="63"/>
        <v/>
      </c>
      <c r="BH106" s="2951" t="str">
        <f>IF(LEN(TRIM(BM106))&gt;0,MAX(BH29:BH105)+1,"")</f>
        <v/>
      </c>
      <c r="BI106" s="2906" t="str">
        <f>IFERROR(INDEX(BM30:BM299,MATCH(ROW()-ROW(BM30)+1,BH30:BH299,0)),"")</f>
        <v/>
      </c>
      <c r="BJ106" s="336"/>
      <c r="BL106" s="2958"/>
      <c r="BM106" s="2908" t="str">
        <f>IF(OR(BN105="",BL104=""),"",IF(LEN(BN105)&lt;=BL104,BN105,IFERROR(LEFT(BN105,FIND("♦",SUBSTITUTE(LEFT(BN105,BL104+1)," ","♦",LEN(LEFT(BN105,BL104+1))-LEN(SUBSTITUTE(LEFT(BN105,BL104+1)," ",""))))),LEFT(BN105,IFERROR(FIND(" ",BN105)-1,LEN(BN105))))))</f>
        <v/>
      </c>
      <c r="BN106" s="2908" t="str">
        <f t="shared" si="65"/>
        <v/>
      </c>
      <c r="BO106" s="2974"/>
      <c r="BP106" s="2968"/>
      <c r="BQ106" s="2969"/>
      <c r="BR106" s="2293"/>
      <c r="BS106" s="2567" t="s">
        <v>3972</v>
      </c>
      <c r="BT106" s="2558">
        <v>9</v>
      </c>
      <c r="BU106" s="2559" t="str" cm="1">
        <f t="array" ref="BU106">IF(TRIM(BS106)="","&lt; VIDE",IF(SUMPRODUCT((UPPER(TRIM($BS$91:BS106))=UPPER(TRIM(BS106)))*1)&gt;1,"◄ Doublon","Unique"))</f>
        <v>Unique</v>
      </c>
      <c r="BV106" s="192" t="s">
        <v>3684</v>
      </c>
      <c r="BW106" s="2560" t="s">
        <v>3985</v>
      </c>
      <c r="BX106" s="3"/>
      <c r="BY106" s="10">
        <v>1</v>
      </c>
    </row>
    <row r="107" spans="1:77" ht="21" customHeight="1">
      <c r="A107" s="3"/>
      <c r="B107" s="72" t="s">
        <v>24</v>
      </c>
      <c r="C107" s="499"/>
      <c r="D107" s="499"/>
      <c r="E107" s="499"/>
      <c r="F107" s="499"/>
      <c r="G107" s="499"/>
      <c r="H107" s="499"/>
      <c r="I107" s="499"/>
      <c r="J107" s="499"/>
      <c r="K107" s="499"/>
      <c r="L107" s="499"/>
      <c r="M107" s="499"/>
      <c r="N107" s="499"/>
      <c r="O107" s="499"/>
      <c r="P107" s="499"/>
      <c r="Q107" s="499"/>
      <c r="R107" s="2199"/>
      <c r="S107" s="2194" t="s">
        <v>127</v>
      </c>
      <c r="T107" s="2198" t="s">
        <v>3615</v>
      </c>
      <c r="U107" s="2199"/>
      <c r="V107" s="2195"/>
      <c r="W107" s="2195"/>
      <c r="X107" s="2195"/>
      <c r="Y107" s="2195"/>
      <c r="Z107" s="2195"/>
      <c r="AA107" s="2195"/>
      <c r="AB107" s="2195"/>
      <c r="AC107" s="2195"/>
      <c r="AD107" s="2195"/>
      <c r="AE107" s="2195"/>
      <c r="AF107" s="2195"/>
      <c r="AG107" s="2195"/>
      <c r="AH107" s="2195"/>
      <c r="AI107" s="2195"/>
      <c r="AJ107" s="2195"/>
      <c r="AK107" s="2195"/>
      <c r="AL107" s="2195"/>
      <c r="AM107" s="2196"/>
      <c r="AN107" s="3"/>
      <c r="AO107" s="72" t="str">
        <f t="shared" si="57"/>
        <v>A</v>
      </c>
      <c r="AP107" s="5">
        <v>1</v>
      </c>
      <c r="AQ107" s="3"/>
      <c r="AR107" s="176">
        <f t="array" ref="AR107">SUMPRODUCT(LEN(AS107:AY107))</f>
        <v>0</v>
      </c>
      <c r="AS107" s="177"/>
      <c r="AT107" s="178"/>
      <c r="AU107" s="178"/>
      <c r="AV107" s="178"/>
      <c r="AW107" s="178"/>
      <c r="AX107" s="178"/>
      <c r="AY107" s="179"/>
      <c r="AZ107" s="2293"/>
      <c r="BD107" s="2969"/>
      <c r="BF107" s="2946" t="str">
        <f t="shared" si="62"/>
        <v/>
      </c>
      <c r="BG107" s="2950" t="str">
        <f t="shared" si="63"/>
        <v/>
      </c>
      <c r="BH107" s="2951" t="str">
        <f>IF(LEN(TRIM(BM107))&gt;0,MAX(BH29:BH106)+1,"")</f>
        <v/>
      </c>
      <c r="BI107" s="2906" t="str">
        <f>IFERROR(INDEX(BM30:BM299,MATCH(ROW()-ROW(BM30)+1,BH30:BH299,0)),"")</f>
        <v/>
      </c>
      <c r="BJ107" s="336"/>
      <c r="BL107" s="2959"/>
      <c r="BM107" s="2908" t="str">
        <f>IF(OR(BN106="",BL104=""),"",IF(LEN(BN106)&lt;=BL104,BN106,IFERROR(LEFT(BN106,FIND("♦",SUBSTITUTE(LEFT(BN106,BL104+1)," ","♦",LEN(LEFT(BN106,BL104+1))-LEN(SUBSTITUTE(LEFT(BN106,BL104+1)," ",""))))),LEFT(BN106,IFERROR(FIND(" ",BN106)-1,LEN(BN106))))))</f>
        <v/>
      </c>
      <c r="BN107" s="2908" t="str">
        <f t="shared" si="65"/>
        <v/>
      </c>
      <c r="BO107" s="2974"/>
      <c r="BP107" s="2968"/>
      <c r="BQ107" s="2969"/>
      <c r="BR107" s="2293"/>
      <c r="BS107" s="2567" t="s">
        <v>3992</v>
      </c>
      <c r="BT107" s="2558">
        <v>21</v>
      </c>
      <c r="BU107" s="2559" t="str" cm="1">
        <f t="array" ref="BU107">IF(TRIM(BS107)="","&lt; VIDE",IF(SUMPRODUCT((UPPER(TRIM($BS$91:BS107))=UPPER(TRIM(BS107)))*1)&gt;1,"◄ Doublon","Unique"))</f>
        <v>Unique</v>
      </c>
      <c r="BV107" s="192" t="s">
        <v>3685</v>
      </c>
      <c r="BW107" s="2560" t="s">
        <v>3987</v>
      </c>
      <c r="BX107" s="3"/>
      <c r="BY107" s="10">
        <v>1</v>
      </c>
    </row>
    <row r="108" spans="1:77" ht="21" customHeight="1">
      <c r="A108" s="3"/>
      <c r="B108" s="72" t="s">
        <v>24</v>
      </c>
      <c r="C108" s="499"/>
      <c r="D108" s="499"/>
      <c r="E108" s="499"/>
      <c r="F108" s="499"/>
      <c r="G108" s="499"/>
      <c r="H108" s="499"/>
      <c r="I108" s="499"/>
      <c r="J108" s="499"/>
      <c r="K108" s="499"/>
      <c r="L108" s="499"/>
      <c r="M108" s="499"/>
      <c r="N108" s="499"/>
      <c r="O108" s="499"/>
      <c r="P108" s="499"/>
      <c r="Q108" s="499"/>
      <c r="R108" s="2199"/>
      <c r="S108" s="2294" t="s">
        <v>128</v>
      </c>
      <c r="T108" s="2298" t="s">
        <v>3615</v>
      </c>
      <c r="U108" s="2199"/>
      <c r="V108" s="2195"/>
      <c r="W108" s="2195"/>
      <c r="X108" s="2195"/>
      <c r="Y108" s="2195"/>
      <c r="Z108" s="500"/>
      <c r="AA108" s="500"/>
      <c r="AB108" s="500"/>
      <c r="AC108" s="500"/>
      <c r="AD108" s="500"/>
      <c r="AE108" s="500"/>
      <c r="AF108" s="500"/>
      <c r="AG108" s="500"/>
      <c r="AH108" s="500"/>
      <c r="AI108" s="500"/>
      <c r="AJ108" s="500"/>
      <c r="AK108" s="500"/>
      <c r="AL108" s="500"/>
      <c r="AM108" s="501"/>
      <c r="AN108" s="3"/>
      <c r="AO108" s="72" t="str">
        <f t="shared" si="57"/>
        <v>A</v>
      </c>
      <c r="AP108" s="5"/>
      <c r="AQ108" s="3"/>
      <c r="AR108" s="176">
        <f t="array" ref="AR108">SUMPRODUCT(LEN(AS108:AY108))</f>
        <v>0</v>
      </c>
      <c r="AS108" s="177"/>
      <c r="AT108" s="178"/>
      <c r="AU108" s="178"/>
      <c r="AV108" s="178"/>
      <c r="AW108" s="178"/>
      <c r="AX108" s="178"/>
      <c r="AY108" s="179"/>
      <c r="AZ108" s="2293"/>
      <c r="BD108" s="2969"/>
      <c r="BF108" s="2946" t="str">
        <f t="shared" si="62"/>
        <v/>
      </c>
      <c r="BG108" s="2950" t="str">
        <f t="shared" si="63"/>
        <v/>
      </c>
      <c r="BH108" s="2951">
        <f>IF(LEN(TRIM(BM108))&gt;0,MAX(BH29:BH107)+1,"")</f>
        <v>19</v>
      </c>
      <c r="BI108" s="2906" t="str">
        <f>IFERROR(INDEX(BM30:BM299,MATCH(ROW()-ROW(BM30)+1,BH30:BH299,0)),"")</f>
        <v/>
      </c>
      <c r="BJ108" s="336"/>
      <c r="BL108" s="2370" t="str">
        <f>(SUBSTITUTE(SUBSTITUTE(BD43,CHAR(13)&amp;CHAR(10)," "),CHAR(10)," "))</f>
        <v>9. Servez le bœuf bourguignon bien chaud accompagné de pommes de terre, de pâtes ou de riz.</v>
      </c>
      <c r="BM108" s="2960" t="str">
        <f>IF(OR(BL109="",BL110=""),"",IF(LEN(BL109)&lt;=BL110,BL109,IFERROR(LEFT(BL109,FIND("♦",SUBSTITUTE(LEFT(BL109,BL110+1)," ","♦",LEN(LEFT(BL109,BL110+1))-LEN(SUBSTITUTE(LEFT(BL109,BL110+1)," ",""))))),LEFT(BL109,IFERROR(FIND(" ",BL109)-1,LEN(BL109))))))</f>
        <v>9 Servez le bœuf bourguignon bien chaud accompagné de pommes de terre de pâtes ou de riz</v>
      </c>
      <c r="BN108" s="2961" t="str">
        <f>IF(BM108="","",TRIM(RIGHT(BL109,LEN(BL109)-LEN(BM108))))</f>
        <v/>
      </c>
      <c r="BO108" s="2952" t="str">
        <f>BE43</f>
        <v xml:space="preserve"> ◄ ligne 43</v>
      </c>
      <c r="BP108" s="2968"/>
      <c r="BQ108" s="2969"/>
      <c r="BR108" s="2293"/>
      <c r="BS108" s="2567" t="s">
        <v>3995</v>
      </c>
      <c r="BT108" s="2558">
        <v>3</v>
      </c>
      <c r="BU108" s="2559" t="str" cm="1">
        <f t="array" ref="BU108">IF(TRIM(BS108)="","&lt; VIDE",IF(SUMPRODUCT((UPPER(TRIM($BS$91:BS108))=UPPER(TRIM(BS108)))*1)&gt;1,"◄ Doublon","Unique"))</f>
        <v>Unique</v>
      </c>
      <c r="BV108" s="192" t="s">
        <v>3686</v>
      </c>
      <c r="BW108" s="2560" t="s">
        <v>3988</v>
      </c>
      <c r="BX108" s="3"/>
      <c r="BY108" s="10">
        <v>1</v>
      </c>
    </row>
    <row r="109" spans="1:77" ht="21" customHeight="1">
      <c r="A109" s="3"/>
      <c r="B109" s="72" t="s">
        <v>24</v>
      </c>
      <c r="C109" s="499"/>
      <c r="D109" s="499"/>
      <c r="E109" s="499"/>
      <c r="F109" s="499"/>
      <c r="G109" s="499"/>
      <c r="H109" s="499"/>
      <c r="I109" s="499"/>
      <c r="J109" s="499"/>
      <c r="K109" s="499"/>
      <c r="L109" s="499"/>
      <c r="M109" s="499"/>
      <c r="N109" s="499"/>
      <c r="O109" s="499"/>
      <c r="P109" s="499"/>
      <c r="Q109" s="499"/>
      <c r="R109" s="538"/>
      <c r="S109" s="538"/>
      <c r="T109" s="538" t="s">
        <v>922</v>
      </c>
      <c r="U109" s="538"/>
      <c r="V109" s="538"/>
      <c r="W109" s="538"/>
      <c r="X109" s="538"/>
      <c r="Y109" s="538"/>
      <c r="Z109" s="538"/>
      <c r="AA109" s="538"/>
      <c r="AB109" s="538"/>
      <c r="AC109" s="538"/>
      <c r="AD109" s="538"/>
      <c r="AE109" s="538"/>
      <c r="AF109" s="538"/>
      <c r="AG109" s="538"/>
      <c r="AH109" s="538"/>
      <c r="AI109" s="538"/>
      <c r="AJ109" s="538"/>
      <c r="AK109" s="538"/>
      <c r="AL109" s="538"/>
      <c r="AM109" s="539"/>
      <c r="AN109" s="3"/>
      <c r="AO109" s="72" t="str">
        <f t="shared" si="57"/>
        <v>A</v>
      </c>
      <c r="AP109" s="5">
        <v>1</v>
      </c>
      <c r="AQ109" s="3"/>
      <c r="AR109" s="176">
        <f t="array" ref="AR109">SUMPRODUCT(LEN(AS109:AY109))</f>
        <v>0</v>
      </c>
      <c r="AS109" s="177"/>
      <c r="AT109" s="178"/>
      <c r="AU109" s="178"/>
      <c r="AV109" s="178"/>
      <c r="AW109" s="178"/>
      <c r="AX109" s="178"/>
      <c r="AY109" s="179"/>
      <c r="AZ109" s="3"/>
      <c r="BD109" s="2969"/>
      <c r="BF109" s="2946" t="str">
        <f t="shared" si="62"/>
        <v/>
      </c>
      <c r="BG109" s="2950" t="str">
        <f t="shared" si="63"/>
        <v/>
      </c>
      <c r="BH109" s="2951" t="str">
        <f>IF(LEN(TRIM(BM109))&gt;0,MAX(BH29:BH108)+1,"")</f>
        <v/>
      </c>
      <c r="BI109" s="2906" t="str">
        <f>IFERROR(INDEX(BM30:BM299,MATCH(ROW()-ROW(BM30)+1,BH30:BH299,0)),"")</f>
        <v/>
      </c>
      <c r="BJ109" s="336"/>
      <c r="BL109" s="2960" t="str">
        <f>TRIM(SUBSTITUTE(SUBSTITUTE(SUBSTITUTE(SUBSTITUTE(IF(OR(LEFT(BL108,1)="-",LEFT(BL108,1)="="),MID(BL108,2,9999),BL108),CHAR(160)," "),","," "),";"," "),"."," "))</f>
        <v>9 Servez le bœuf bourguignon bien chaud accompagné de pommes de terre de pâtes ou de riz</v>
      </c>
      <c r="BM109" s="2961" t="str">
        <f>IF(OR(BN108="",BL110=""),"",IF(LEN(BN108)&lt;=BL110,BN108,IFERROR(LEFT(BN108,FIND("♦",SUBSTITUTE(LEFT(BN108,BL110+1)," ","♦",LEN(LEFT(BN108,BL110+1))-LEN(SUBSTITUTE(LEFT(BN108,BL110+1)," ",""))))),LEFT(BN108,IFERROR(FIND(" ",BN108)-1,LEN(BN108))))))</f>
        <v/>
      </c>
      <c r="BN109" s="2961" t="str">
        <f>IF(BM109="","",TRIM(RIGHT(BN108,LEN(BN108)-LEN(BM109))))</f>
        <v/>
      </c>
      <c r="BO109" s="2975"/>
      <c r="BP109" s="2968"/>
      <c r="BQ109" s="2969"/>
      <c r="BR109" s="3"/>
      <c r="BS109" s="2567" t="s">
        <v>3990</v>
      </c>
      <c r="BT109" s="2569">
        <v>1.8</v>
      </c>
      <c r="BU109" s="2559" t="str" cm="1">
        <f t="array" ref="BU109">IF(TRIM(BS109)="","&lt; VIDE",IF(SUMPRODUCT((UPPER(TRIM($BS$91:BS109))=UPPER(TRIM(BS109)))*1)&gt;1,"◄ Doublon","Unique"))</f>
        <v>Unique</v>
      </c>
      <c r="BV109" s="192" t="s">
        <v>3687</v>
      </c>
      <c r="BW109" s="2560" t="s">
        <v>3990</v>
      </c>
      <c r="BX109" s="3"/>
      <c r="BY109" s="10">
        <v>1</v>
      </c>
    </row>
    <row r="110" spans="1:77" ht="21" customHeight="1">
      <c r="A110" s="3"/>
      <c r="B110" s="72" t="s">
        <v>24</v>
      </c>
      <c r="C110" s="483"/>
      <c r="D110" s="483"/>
      <c r="E110" s="483"/>
      <c r="F110" s="483"/>
      <c r="G110" s="483"/>
      <c r="H110" s="483"/>
      <c r="I110" s="483"/>
      <c r="J110" s="2328"/>
      <c r="K110" s="483"/>
      <c r="L110" s="553"/>
      <c r="M110" s="553"/>
      <c r="N110" s="553"/>
      <c r="O110" s="553"/>
      <c r="P110" s="553"/>
      <c r="Q110" s="553"/>
      <c r="R110" s="552" t="s">
        <v>12</v>
      </c>
      <c r="S110" s="553" t="str">
        <f ca="1">CELL("nomfichier")</f>
        <v>D:\Données\1.UPRT\0-UPRT.fait\1-UPRT.FR-SITE-WEB\ff-fiches-fabrications\ff.fiches.fabrication.2023\ffr.restaurant.2023\[Tableau.Magique.17.12.2025.xlsx]Joël.Leboucher</v>
      </c>
      <c r="T110" s="553"/>
      <c r="U110" s="553"/>
      <c r="V110" s="553"/>
      <c r="W110" s="553"/>
      <c r="X110" s="553"/>
      <c r="Y110" s="553"/>
      <c r="Z110" s="553"/>
      <c r="AA110" s="553"/>
      <c r="AB110" s="553"/>
      <c r="AC110" s="553"/>
      <c r="AD110" s="553"/>
      <c r="AE110" s="553"/>
      <c r="AF110" s="553"/>
      <c r="AG110" s="553"/>
      <c r="AH110" s="553"/>
      <c r="AI110" s="553"/>
      <c r="AJ110" s="553"/>
      <c r="AK110" s="553"/>
      <c r="AL110" s="553"/>
      <c r="AM110" s="2200"/>
      <c r="AN110" s="3"/>
      <c r="AO110" s="72" t="str">
        <f t="shared" si="57"/>
        <v>A</v>
      </c>
      <c r="AP110" s="5">
        <v>1</v>
      </c>
      <c r="AQ110" s="3"/>
      <c r="AR110" s="176">
        <f t="array" ref="AR110">SUMPRODUCT(LEN(AS110:AY110))</f>
        <v>0</v>
      </c>
      <c r="AS110" s="177"/>
      <c r="AT110" s="178"/>
      <c r="AU110" s="178"/>
      <c r="AV110" s="178"/>
      <c r="AW110" s="178"/>
      <c r="AX110" s="178"/>
      <c r="AY110" s="179"/>
      <c r="AZ110" s="3"/>
      <c r="BD110" s="2969"/>
      <c r="BF110" s="2946" t="str">
        <f t="shared" si="62"/>
        <v/>
      </c>
      <c r="BG110" s="2950" t="str">
        <f t="shared" si="63"/>
        <v/>
      </c>
      <c r="BH110" s="2951" t="str">
        <f>IF(LEN(TRIM(BM110))&gt;0,MAX(BH29:BH109)+1,"")</f>
        <v/>
      </c>
      <c r="BI110" s="2906" t="str">
        <f>IFERROR(INDEX(BM30:BM299,MATCH(ROW()-ROW(BM30)+1,BH30:BH299,0)),"")</f>
        <v/>
      </c>
      <c r="BJ110" s="336"/>
      <c r="BL110" s="2909">
        <f>BI17</f>
        <v>100</v>
      </c>
      <c r="BM110" s="2961" t="str">
        <f>IF(OR(BN109="",BL110=""),"",IF(LEN(BN109)&lt;=BL110,BN109,IFERROR(LEFT(BN109,FIND("♦",SUBSTITUTE(LEFT(BN109,BL110+1)," ","♦",LEN(LEFT(BN109,BL110+1))-LEN(SUBSTITUTE(LEFT(BN109,BL110+1)," ",""))))),LEFT(BN109,IFERROR(FIND(" ",BN109)-1,LEN(BN109))))))</f>
        <v/>
      </c>
      <c r="BN110" s="2961" t="str">
        <f t="shared" ref="BN110:BN113" si="66">IF(BM110="","",TRIM(RIGHT(BN109,LEN(BN109)-LEN(BM110))))</f>
        <v/>
      </c>
      <c r="BO110" s="2975"/>
      <c r="BP110" s="2968"/>
      <c r="BQ110" s="2969"/>
      <c r="BR110" s="3"/>
      <c r="BS110" s="2567" t="s">
        <v>3965</v>
      </c>
      <c r="BT110" s="2569">
        <v>0.6</v>
      </c>
      <c r="BU110" s="2559" t="str" cm="1">
        <f t="array" ref="BU110">IF(TRIM(BS110)="","&lt; VIDE",IF(SUMPRODUCT((UPPER(TRIM($BS$91:BS110))=UPPER(TRIM(BS110)))*1)&gt;1,"◄ Doublon","Unique"))</f>
        <v>Unique</v>
      </c>
      <c r="BV110" s="192" t="s">
        <v>3688</v>
      </c>
      <c r="BW110" s="2560" t="s">
        <v>3986</v>
      </c>
      <c r="BX110" s="3"/>
      <c r="BY110" s="10">
        <v>1</v>
      </c>
    </row>
    <row r="111" spans="1:77" ht="21" customHeight="1" thickBot="1">
      <c r="A111" s="3"/>
      <c r="B111" s="566" t="s">
        <v>24</v>
      </c>
      <c r="C111" s="567">
        <v>6</v>
      </c>
      <c r="D111" s="567">
        <v>8</v>
      </c>
      <c r="E111" s="567">
        <v>8</v>
      </c>
      <c r="F111" s="567">
        <v>8</v>
      </c>
      <c r="G111" s="567">
        <v>55</v>
      </c>
      <c r="H111" s="567">
        <v>7</v>
      </c>
      <c r="I111" s="567">
        <v>11</v>
      </c>
      <c r="J111" s="567">
        <v>10</v>
      </c>
      <c r="K111" s="567">
        <v>10</v>
      </c>
      <c r="L111" s="567">
        <v>10</v>
      </c>
      <c r="M111" s="567">
        <v>10</v>
      </c>
      <c r="N111" s="567">
        <v>10</v>
      </c>
      <c r="O111" s="567">
        <v>10</v>
      </c>
      <c r="P111" s="567">
        <v>10</v>
      </c>
      <c r="Q111" s="567">
        <v>10</v>
      </c>
      <c r="R111" s="567">
        <v>9</v>
      </c>
      <c r="S111" s="567">
        <v>9</v>
      </c>
      <c r="T111" s="567">
        <v>14</v>
      </c>
      <c r="U111" s="567">
        <v>20</v>
      </c>
      <c r="V111" s="567">
        <v>10</v>
      </c>
      <c r="W111" s="567">
        <v>10</v>
      </c>
      <c r="X111" s="567">
        <v>10</v>
      </c>
      <c r="Y111" s="567">
        <v>10</v>
      </c>
      <c r="Z111" s="567">
        <v>10</v>
      </c>
      <c r="AA111" s="567">
        <v>10</v>
      </c>
      <c r="AB111" s="567">
        <v>10</v>
      </c>
      <c r="AC111" s="567">
        <v>10</v>
      </c>
      <c r="AD111" s="567">
        <v>10</v>
      </c>
      <c r="AE111" s="567">
        <v>10</v>
      </c>
      <c r="AF111" s="567">
        <v>10</v>
      </c>
      <c r="AG111" s="567">
        <v>10</v>
      </c>
      <c r="AH111" s="567">
        <v>10</v>
      </c>
      <c r="AI111" s="567">
        <v>29</v>
      </c>
      <c r="AJ111" s="567">
        <v>12</v>
      </c>
      <c r="AK111" s="567">
        <v>9</v>
      </c>
      <c r="AL111" s="567">
        <v>11</v>
      </c>
      <c r="AM111" s="2201">
        <v>17</v>
      </c>
      <c r="AN111" s="3"/>
      <c r="AO111" s="566" t="str">
        <f t="shared" si="57"/>
        <v>A</v>
      </c>
      <c r="AP111" s="568">
        <v>41</v>
      </c>
      <c r="AQ111" s="3"/>
      <c r="AR111" s="176">
        <f t="array" ref="AR111">SUMPRODUCT(LEN(AS111:AY111))</f>
        <v>0</v>
      </c>
      <c r="AS111" s="177"/>
      <c r="AT111" s="178"/>
      <c r="AU111" s="178"/>
      <c r="AV111" s="178"/>
      <c r="AW111" s="178"/>
      <c r="AX111" s="178"/>
      <c r="AY111" s="179"/>
      <c r="BD111" s="2969"/>
      <c r="BF111" s="2946" t="str">
        <f t="shared" si="62"/>
        <v/>
      </c>
      <c r="BG111" s="2950" t="str">
        <f t="shared" si="63"/>
        <v/>
      </c>
      <c r="BH111" s="2951" t="str">
        <f>IF(LEN(TRIM(BM111))&gt;0,MAX(BH29:BH110)+1,"")</f>
        <v/>
      </c>
      <c r="BI111" s="2906" t="str">
        <f>IFERROR(INDEX(BM30:BM299,MATCH(ROW()-ROW(BM30)+1,BH30:BH299,0)),"")</f>
        <v/>
      </c>
      <c r="BJ111" s="336"/>
      <c r="BL111" s="2960"/>
      <c r="BM111" s="2961" t="str">
        <f>IF(OR(BN110="",BL110=""),"",IF(LEN(BN110)&lt;=BL110,BN110,IFERROR(LEFT(BN110,FIND("♦",SUBSTITUTE(LEFT(BN110,BL110+1)," ","♦",LEN(LEFT(BN110,BL110+1))-LEN(SUBSTITUTE(LEFT(BN110,BL110+1)," ",""))))),LEFT(BN110,IFERROR(FIND(" ",BN110)-1,LEN(BN110))))))</f>
        <v/>
      </c>
      <c r="BN111" s="2961" t="str">
        <f t="shared" si="66"/>
        <v/>
      </c>
      <c r="BO111" s="2975"/>
      <c r="BP111" s="2968"/>
      <c r="BQ111" s="2969"/>
      <c r="BS111" s="2567" t="s">
        <v>3985</v>
      </c>
      <c r="BT111" s="2569">
        <v>0.6</v>
      </c>
      <c r="BU111" s="2559" t="str" cm="1">
        <f t="array" ref="BU111">IF(TRIM(BS111)="","&lt; VIDE",IF(SUMPRODUCT((UPPER(TRIM($BS$91:BS111))=UPPER(TRIM(BS111)))*1)&gt;1,"◄ Doublon","Unique"))</f>
        <v>Unique</v>
      </c>
      <c r="BV111" s="192" t="s">
        <v>3689</v>
      </c>
      <c r="BW111" s="2560" t="s">
        <v>3650</v>
      </c>
      <c r="BX111" s="3"/>
      <c r="BY111" s="10">
        <v>1</v>
      </c>
    </row>
    <row r="112" spans="1:77" ht="21" customHeight="1">
      <c r="A112" s="3"/>
      <c r="B112" s="13">
        <f t="shared" ref="B112:AM112" ca="1" si="67">CELL("largeur",B112)</f>
        <v>3</v>
      </c>
      <c r="C112" s="13">
        <f t="shared" ca="1" si="67"/>
        <v>6</v>
      </c>
      <c r="D112" s="13">
        <f t="shared" ca="1" si="67"/>
        <v>8</v>
      </c>
      <c r="E112" s="13">
        <f t="shared" ca="1" si="67"/>
        <v>8</v>
      </c>
      <c r="F112" s="13">
        <f t="shared" ca="1" si="67"/>
        <v>8</v>
      </c>
      <c r="G112" s="13">
        <f t="shared" ca="1" si="67"/>
        <v>56</v>
      </c>
      <c r="H112" s="13">
        <f t="shared" ca="1" si="67"/>
        <v>7</v>
      </c>
      <c r="I112" s="13">
        <f t="shared" ca="1" si="67"/>
        <v>11</v>
      </c>
      <c r="J112" s="13">
        <f t="shared" ca="1" si="67"/>
        <v>10</v>
      </c>
      <c r="K112" s="13">
        <f t="shared" ca="1" si="67"/>
        <v>10</v>
      </c>
      <c r="L112" s="13">
        <f t="shared" ca="1" si="67"/>
        <v>10</v>
      </c>
      <c r="M112" s="13">
        <f t="shared" ca="1" si="67"/>
        <v>10</v>
      </c>
      <c r="N112" s="13">
        <f t="shared" ca="1" si="67"/>
        <v>10</v>
      </c>
      <c r="O112" s="13">
        <f t="shared" ca="1" si="67"/>
        <v>10</v>
      </c>
      <c r="P112" s="13">
        <f t="shared" ca="1" si="67"/>
        <v>10</v>
      </c>
      <c r="Q112" s="13">
        <f t="shared" ca="1" si="67"/>
        <v>10</v>
      </c>
      <c r="R112" s="13">
        <f ca="1">CELL("largeur",R112)</f>
        <v>9</v>
      </c>
      <c r="S112" s="13">
        <f t="shared" ca="1" si="67"/>
        <v>9</v>
      </c>
      <c r="T112" s="13">
        <f t="shared" ca="1" si="67"/>
        <v>14</v>
      </c>
      <c r="U112" s="13">
        <f t="shared" ca="1" si="67"/>
        <v>20</v>
      </c>
      <c r="V112" s="13">
        <f t="shared" ca="1" si="67"/>
        <v>10</v>
      </c>
      <c r="W112" s="13">
        <f t="shared" ca="1" si="67"/>
        <v>10</v>
      </c>
      <c r="X112" s="13">
        <f t="shared" ca="1" si="67"/>
        <v>10</v>
      </c>
      <c r="Y112" s="13">
        <f t="shared" ca="1" si="67"/>
        <v>10</v>
      </c>
      <c r="Z112" s="13">
        <f t="shared" ca="1" si="67"/>
        <v>10</v>
      </c>
      <c r="AA112" s="13">
        <f t="shared" ca="1" si="67"/>
        <v>10</v>
      </c>
      <c r="AB112" s="13">
        <f t="shared" ca="1" si="67"/>
        <v>10</v>
      </c>
      <c r="AC112" s="13">
        <f t="shared" ca="1" si="67"/>
        <v>10</v>
      </c>
      <c r="AD112" s="13">
        <f t="shared" ca="1" si="67"/>
        <v>10</v>
      </c>
      <c r="AE112" s="13">
        <f t="shared" ca="1" si="67"/>
        <v>10</v>
      </c>
      <c r="AF112" s="13">
        <f t="shared" ca="1" si="67"/>
        <v>10</v>
      </c>
      <c r="AG112" s="13">
        <f t="shared" ca="1" si="67"/>
        <v>10</v>
      </c>
      <c r="AH112" s="13">
        <f t="shared" ca="1" si="67"/>
        <v>10</v>
      </c>
      <c r="AI112" s="13">
        <f t="shared" ca="1" si="67"/>
        <v>29</v>
      </c>
      <c r="AJ112" s="13">
        <f t="shared" ca="1" si="67"/>
        <v>12</v>
      </c>
      <c r="AK112" s="13">
        <f t="shared" ca="1" si="67"/>
        <v>9</v>
      </c>
      <c r="AL112" s="13">
        <f t="shared" ca="1" si="67"/>
        <v>11</v>
      </c>
      <c r="AM112" s="13">
        <f t="shared" ca="1" si="67"/>
        <v>17</v>
      </c>
      <c r="AN112" s="3"/>
      <c r="AO112" s="13">
        <f ca="1">CELL("largeur",AO112)</f>
        <v>5</v>
      </c>
      <c r="AP112" s="13">
        <f ca="1">CELL("largeur",AP112)</f>
        <v>41</v>
      </c>
      <c r="AQ112" s="3"/>
      <c r="AR112" s="176">
        <f t="array" ref="AR112">SUMPRODUCT(LEN(AS112:AY112))</f>
        <v>0</v>
      </c>
      <c r="AS112" s="177"/>
      <c r="AT112" s="178"/>
      <c r="AU112" s="178"/>
      <c r="AV112" s="178"/>
      <c r="AW112" s="178"/>
      <c r="AX112" s="178"/>
      <c r="AY112" s="179"/>
      <c r="BD112" s="2969"/>
      <c r="BF112" s="2946" t="str">
        <f t="shared" si="62"/>
        <v/>
      </c>
      <c r="BG112" s="2950" t="str">
        <f t="shared" si="63"/>
        <v/>
      </c>
      <c r="BH112" s="2951" t="str">
        <f>IF(LEN(TRIM(BM112))&gt;0,MAX(BH29:BH111)+1,"")</f>
        <v/>
      </c>
      <c r="BI112" s="2906" t="str">
        <f>IFERROR(INDEX(BM30:BM299,MATCH(ROW()-ROW(BM30)+1,BH30:BH299,0)),"")</f>
        <v/>
      </c>
      <c r="BJ112" s="336"/>
      <c r="BL112" s="2963"/>
      <c r="BM112" s="2961" t="str">
        <f>IF(OR(BN111="",BL110=""),"",IF(LEN(BN111)&lt;=BL110,BN111,IFERROR(LEFT(BN111,FIND("♦",SUBSTITUTE(LEFT(BN111,BL110+1)," ","♦",LEN(LEFT(BN111,BL110+1))-LEN(SUBSTITUTE(LEFT(BN111,BL110+1)," ",""))))),LEFT(BN111,IFERROR(FIND(" ",BN111)-1,LEN(BN111))))))</f>
        <v/>
      </c>
      <c r="BN112" s="2961" t="str">
        <f t="shared" si="66"/>
        <v/>
      </c>
      <c r="BO112" s="2975"/>
      <c r="BP112" s="2968"/>
      <c r="BQ112" s="2969"/>
      <c r="BS112" s="2567" t="s">
        <v>3999</v>
      </c>
      <c r="BT112" s="2558">
        <v>9</v>
      </c>
      <c r="BU112" s="2559" t="str" cm="1">
        <f t="array" ref="BU112">IF(TRIM(BS112)="","&lt; VIDE",IF(SUMPRODUCT((UPPER(TRIM($BS$91:BS112))=UPPER(TRIM(BS112)))*1)&gt;1,"◄ Doublon","Unique"))</f>
        <v>Unique</v>
      </c>
      <c r="BV112" s="192" t="s">
        <v>3690</v>
      </c>
      <c r="BW112" s="2560" t="s">
        <v>3992</v>
      </c>
      <c r="BX112" s="3"/>
      <c r="BY112" s="10">
        <v>1</v>
      </c>
    </row>
    <row r="113" spans="1:77" ht="21" customHeight="1">
      <c r="A113" s="3"/>
      <c r="AN113" s="3"/>
      <c r="AQ113" s="3"/>
      <c r="AR113" s="176">
        <f t="array" ref="AR113">SUMPRODUCT(LEN(AS113:AY113))</f>
        <v>0</v>
      </c>
      <c r="AS113" s="177"/>
      <c r="AT113" s="178"/>
      <c r="AU113" s="178"/>
      <c r="AV113" s="178"/>
      <c r="AW113" s="178"/>
      <c r="AX113" s="178"/>
      <c r="AY113" s="179"/>
      <c r="AZ113" s="3"/>
      <c r="BD113" s="2969"/>
      <c r="BF113" s="2946" t="str">
        <f t="shared" si="62"/>
        <v/>
      </c>
      <c r="BG113" s="2950" t="str">
        <f t="shared" si="63"/>
        <v/>
      </c>
      <c r="BH113" s="2951" t="str">
        <f>IF(LEN(TRIM(BM113))&gt;0,MAX(BH29:BH112)+1,"")</f>
        <v/>
      </c>
      <c r="BI113" s="2906" t="str">
        <f>IFERROR(INDEX(BM30:BM299,MATCH(ROW()-ROW(BM30)+1,BH30:BH299,0)),"")</f>
        <v/>
      </c>
      <c r="BJ113" s="336"/>
      <c r="BL113" s="2964"/>
      <c r="BM113" s="2961" t="str">
        <f>IF(OR(BN112="",BL110=""),"",IF(LEN(BN112)&lt;=BL110,BN112,IFERROR(LEFT(BN112,FIND("♦",SUBSTITUTE(LEFT(BN112,BL110+1)," ","♦",LEN(LEFT(BN112,BL110+1))-LEN(SUBSTITUTE(LEFT(BN112,BL110+1)," ",""))))),LEFT(BN112,IFERROR(FIND(" ",BN112)-1,LEN(BN112))))))</f>
        <v/>
      </c>
      <c r="BN113" s="2961" t="str">
        <f t="shared" si="66"/>
        <v/>
      </c>
      <c r="BO113" s="2975"/>
      <c r="BP113" s="2968"/>
      <c r="BQ113" s="2969"/>
      <c r="BR113" s="3"/>
      <c r="BS113" s="2561" t="s">
        <v>3977</v>
      </c>
      <c r="BT113" s="2558">
        <v>150</v>
      </c>
      <c r="BU113" s="2559" t="str" cm="1">
        <f t="array" ref="BU113">IF(TRIM(BS113)="","&lt; VIDE",IF(SUMPRODUCT((UPPER(TRIM($BS$91:BS113))=UPPER(TRIM(BS113)))*1)&gt;1,"◄ Doublon","Unique"))</f>
        <v>Unique</v>
      </c>
      <c r="BV113" s="192" t="s">
        <v>3691</v>
      </c>
      <c r="BW113" s="2560" t="s">
        <v>3989</v>
      </c>
      <c r="BX113" s="3"/>
      <c r="BY113" s="10">
        <v>1</v>
      </c>
    </row>
    <row r="114" spans="1:77" ht="21" customHeight="1">
      <c r="A114" s="3"/>
      <c r="AQ114" s="3"/>
      <c r="AR114" s="176">
        <f t="array" ref="AR114">SUMPRODUCT(LEN(AS114:AY114))</f>
        <v>0</v>
      </c>
      <c r="AS114" s="177"/>
      <c r="AT114" s="178"/>
      <c r="AU114" s="178"/>
      <c r="AV114" s="178"/>
      <c r="AW114" s="178"/>
      <c r="AX114" s="178"/>
      <c r="AY114" s="179"/>
      <c r="AZ114" s="3"/>
      <c r="BD114" s="2969"/>
      <c r="BF114" s="2946" t="str">
        <f t="shared" si="62"/>
        <v/>
      </c>
      <c r="BG114" s="2950" t="str">
        <f t="shared" si="63"/>
        <v/>
      </c>
      <c r="BH114" s="2951" t="str">
        <f>IF(LEN(TRIM(BM114))&gt;0,MAX(BH29:BH113)+1,"")</f>
        <v/>
      </c>
      <c r="BI114" s="2906" t="str">
        <f>IFERROR(INDEX(BM30:BM299,MATCH(ROW()-ROW(BM30)+1,BH30:BH299,0)),"")</f>
        <v/>
      </c>
      <c r="BJ114" s="336"/>
      <c r="BL114" s="2370" t="str">
        <f>(SUBSTITUTE(SUBSTITUTE(BD44,CHAR(13)&amp;CHAR(10)," "),CHAR(10)," "))</f>
        <v/>
      </c>
      <c r="BM114" s="2907" t="str">
        <f>IF(OR(BL115="",BL116=""),"",IF(LEN(BL115)&lt;=BL116,BL115,IFERROR(LEFT(BL115,FIND("♦",SUBSTITUTE(LEFT(BL115,BL116+1)," ","♦",LEN(LEFT(BL115,BL116+1))-LEN(SUBSTITUTE(LEFT(BL115,BL116+1)," ",""))))),LEFT(BL115,IFERROR(FIND(" ",BL115)-1,LEN(BL115))))))</f>
        <v/>
      </c>
      <c r="BN114" s="2908" t="str">
        <f>IF(BM114="","",TRIM(RIGHT(BL115,LEN(BL115)-LEN(BM114))))</f>
        <v/>
      </c>
      <c r="BO114" s="2952" t="str">
        <f>BE44</f>
        <v xml:space="preserve"> ◄ ligne 44</v>
      </c>
      <c r="BP114" s="2968"/>
      <c r="BQ114" s="2969"/>
      <c r="BR114" s="3"/>
      <c r="BS114" s="2561" t="s">
        <v>3996</v>
      </c>
      <c r="BT114" s="2558">
        <v>300</v>
      </c>
      <c r="BU114" s="2559" t="str" cm="1">
        <f t="array" ref="BU114">IF(TRIM(BS114)="","&lt; VIDE",IF(SUMPRODUCT((UPPER(TRIM($BS$91:BS114))=UPPER(TRIM(BS114)))*1)&gt;1,"◄ Doublon","Unique"))</f>
        <v>Unique</v>
      </c>
      <c r="BV114" s="192" t="s">
        <v>3692</v>
      </c>
      <c r="BW114" s="2560" t="s">
        <v>3994</v>
      </c>
      <c r="BX114" s="3"/>
      <c r="BY114" s="10">
        <v>1</v>
      </c>
    </row>
    <row r="115" spans="1:77" ht="21" customHeight="1">
      <c r="A115" s="3"/>
      <c r="AQ115" s="3"/>
      <c r="AR115" s="176">
        <f t="array" ref="AR115">SUMPRODUCT(LEN(AS115:AY115))</f>
        <v>0</v>
      </c>
      <c r="AS115" s="177"/>
      <c r="AT115" s="178"/>
      <c r="AU115" s="178"/>
      <c r="AV115" s="178"/>
      <c r="AW115" s="178"/>
      <c r="AX115" s="178"/>
      <c r="AY115" s="179"/>
      <c r="AZ115" s="3"/>
      <c r="BD115" s="2969"/>
      <c r="BF115" s="2946" t="str">
        <f t="shared" si="62"/>
        <v/>
      </c>
      <c r="BG115" s="2950" t="str">
        <f t="shared" si="63"/>
        <v/>
      </c>
      <c r="BH115" s="2951" t="str">
        <f>IF(LEN(TRIM(BM115))&gt;0,MAX(BH29:BH114)+1,"")</f>
        <v/>
      </c>
      <c r="BI115" s="2906" t="str">
        <f>IFERROR(INDEX(BM30:BM299,MATCH(ROW()-ROW(BM30)+1,BH30:BH299,0)),"")</f>
        <v/>
      </c>
      <c r="BJ115" s="336"/>
      <c r="BL115" s="2907" t="str">
        <f>TRIM(SUBSTITUTE(SUBSTITUTE(SUBSTITUTE(SUBSTITUTE(IF(OR(LEFT(BL114,1)="-",LEFT(BL114,1)="="),MID(BL114,2,9999),BL114),CHAR(160)," "),","," "),";"," "),"."," "))</f>
        <v/>
      </c>
      <c r="BM115" s="2908" t="str">
        <f>IF(OR(BN114="",BL116=""),"",IF(LEN(BN114)&lt;=BL116,BN114,IFERROR(LEFT(BN114,FIND("♦",SUBSTITUTE(LEFT(BN114,BL116+1)," ","♦",LEN(LEFT(BN114,BL116+1))-LEN(SUBSTITUTE(LEFT(BN114,BL116+1)," ",""))))),LEFT(BN114,IFERROR(FIND(" ",BN114)-1,LEN(BN114))))))</f>
        <v/>
      </c>
      <c r="BN115" s="2908" t="str">
        <f>IF(BM115="","",TRIM(RIGHT(BN114,LEN(BN114)-LEN(BM115))))</f>
        <v/>
      </c>
      <c r="BO115" s="2974"/>
      <c r="BP115" s="2968"/>
      <c r="BQ115" s="2969"/>
      <c r="BR115" s="3"/>
      <c r="BS115" s="2561" t="s">
        <v>3983</v>
      </c>
      <c r="BT115" s="2558">
        <v>45</v>
      </c>
      <c r="BU115" s="2559" t="str" cm="1">
        <f t="array" ref="BU115">IF(TRIM(BS115)="","&lt; VIDE",IF(SUMPRODUCT((UPPER(TRIM($BS$91:BS115))=UPPER(TRIM(BS115)))*1)&gt;1,"◄ Doublon","Unique"))</f>
        <v>Unique</v>
      </c>
      <c r="BV115" s="192" t="s">
        <v>3693</v>
      </c>
      <c r="BW115" s="2560" t="s">
        <v>3995</v>
      </c>
      <c r="BX115" s="3"/>
      <c r="BY115" s="10">
        <v>1</v>
      </c>
    </row>
    <row r="116" spans="1:77" ht="21" customHeight="1">
      <c r="A116" s="3"/>
      <c r="AI116" s="3"/>
      <c r="AJ116" s="3"/>
      <c r="AK116" s="3"/>
      <c r="AL116" s="3"/>
      <c r="AM116" s="3"/>
      <c r="AN116" s="3"/>
      <c r="AO116" s="3"/>
      <c r="AP116" s="3"/>
      <c r="AQ116" s="3"/>
      <c r="AR116" s="176">
        <f t="array" ref="AR116">SUMPRODUCT(LEN(AS116:AY116))</f>
        <v>0</v>
      </c>
      <c r="AS116" s="177"/>
      <c r="AT116" s="178"/>
      <c r="AU116" s="178"/>
      <c r="AV116" s="178"/>
      <c r="AW116" s="178"/>
      <c r="AX116" s="178"/>
      <c r="AY116" s="179"/>
      <c r="AZ116" s="3"/>
      <c r="BD116" s="2969"/>
      <c r="BF116" s="2946" t="str">
        <f t="shared" si="62"/>
        <v/>
      </c>
      <c r="BG116" s="2950" t="str">
        <f t="shared" si="63"/>
        <v/>
      </c>
      <c r="BH116" s="2951" t="str">
        <f>IF(LEN(TRIM(BM116))&gt;0,MAX(BH29:BH115)+1,"")</f>
        <v/>
      </c>
      <c r="BI116" s="2906" t="str">
        <f>IFERROR(INDEX(BM30:BM299,MATCH(ROW()-ROW(BM30)+1,BH30:BH299,0)),"")</f>
        <v/>
      </c>
      <c r="BJ116" s="336"/>
      <c r="BL116" s="2909">
        <f>BI17</f>
        <v>100</v>
      </c>
      <c r="BM116" s="2908" t="str">
        <f>IF(OR(BN115="",BL116=""),"",IF(LEN(BN115)&lt;=BL116,BN115,IFERROR(LEFT(BN115,FIND("♦",SUBSTITUTE(LEFT(BN115,BL116+1)," ","♦",LEN(LEFT(BN115,BL116+1))-LEN(SUBSTITUTE(LEFT(BN115,BL116+1)," ",""))))),LEFT(BN115,IFERROR(FIND(" ",BN115)-1,LEN(BN115))))))</f>
        <v/>
      </c>
      <c r="BN116" s="2908" t="str">
        <f t="shared" ref="BN116:BN119" si="68">IF(BM116="","",TRIM(RIGHT(BN115,LEN(BN115)-LEN(BM116))))</f>
        <v/>
      </c>
      <c r="BO116" s="2974"/>
      <c r="BP116" s="2968"/>
      <c r="BQ116" s="2969"/>
      <c r="BR116" s="3"/>
      <c r="BS116" s="2561" t="s">
        <v>3987</v>
      </c>
      <c r="BT116" s="2558" t="s">
        <v>4000</v>
      </c>
      <c r="BU116" s="2559" t="str" cm="1">
        <f t="array" ref="BU116">IF(TRIM(BS116)="","&lt; VIDE",IF(SUMPRODUCT((UPPER(TRIM($BS$91:BS116))=UPPER(TRIM(BS116)))*1)&gt;1,"◄ Doublon","Unique"))</f>
        <v>Unique</v>
      </c>
      <c r="BV116" s="192" t="s">
        <v>3694</v>
      </c>
      <c r="BW116" s="2560" t="s">
        <v>3996</v>
      </c>
      <c r="BX116" s="3"/>
      <c r="BY116" s="10">
        <v>1</v>
      </c>
    </row>
    <row r="117" spans="1:77" ht="21" customHeight="1">
      <c r="A117" s="3"/>
      <c r="J117" s="605"/>
      <c r="K117" s="605"/>
      <c r="L117" s="605"/>
      <c r="M117" s="605"/>
      <c r="N117" s="605"/>
      <c r="O117" s="605"/>
      <c r="P117" s="605"/>
      <c r="AD117" s="3"/>
      <c r="AE117" s="3"/>
      <c r="AF117" s="3"/>
      <c r="AG117" s="3"/>
      <c r="AH117" s="3"/>
      <c r="AI117" s="3"/>
      <c r="AJ117" s="3"/>
      <c r="AK117" s="3"/>
      <c r="AL117" s="3"/>
      <c r="AM117" s="3"/>
      <c r="AN117" s="3"/>
      <c r="AO117" s="3"/>
      <c r="AP117" s="3"/>
      <c r="AQ117" s="3"/>
      <c r="AR117" s="176">
        <f t="array" ref="AR117">SUMPRODUCT(LEN(AS117:AY117))</f>
        <v>0</v>
      </c>
      <c r="AS117" s="177"/>
      <c r="AT117" s="178"/>
      <c r="AU117" s="178"/>
      <c r="AV117" s="178"/>
      <c r="AW117" s="178"/>
      <c r="AX117" s="178"/>
      <c r="AY117" s="179"/>
      <c r="AZ117" s="3"/>
      <c r="BD117" s="2969"/>
      <c r="BF117" s="2946" t="str">
        <f t="shared" si="62"/>
        <v/>
      </c>
      <c r="BG117" s="2950" t="str">
        <f t="shared" si="63"/>
        <v/>
      </c>
      <c r="BH117" s="2951" t="str">
        <f>IF(LEN(TRIM(BM117))&gt;0,MAX(BH29:BH116)+1,"")</f>
        <v/>
      </c>
      <c r="BI117" s="2906" t="str">
        <f>IFERROR(INDEX(BM30:BM299,MATCH(ROW()-ROW(BM30)+1,BH30:BH299,0)),"")</f>
        <v/>
      </c>
      <c r="BJ117" s="336"/>
      <c r="BL117" s="2907"/>
      <c r="BM117" s="2908" t="str">
        <f>IF(OR(BN116="",BL116=""),"",IF(LEN(BN116)&lt;=BL116,BN116,IFERROR(LEFT(BN116,FIND("♦",SUBSTITUTE(LEFT(BN116,BL116+1)," ","♦",LEN(LEFT(BN116,BL116+1))-LEN(SUBSTITUTE(LEFT(BN116,BL116+1)," ",""))))),LEFT(BN116,IFERROR(FIND(" ",BN116)-1,LEN(BN116))))))</f>
        <v/>
      </c>
      <c r="BN117" s="2908" t="str">
        <f t="shared" si="68"/>
        <v/>
      </c>
      <c r="BO117" s="2974"/>
      <c r="BP117" s="2968"/>
      <c r="BQ117" s="2969"/>
      <c r="BR117" s="3"/>
      <c r="BS117" s="2561" t="s">
        <v>3969</v>
      </c>
      <c r="BT117" s="2568"/>
      <c r="BU117" s="2559" t="str" cm="1">
        <f t="array" ref="BU117">IF(TRIM(BS117)="","&lt; VIDE",IF(SUMPRODUCT((UPPER(TRIM($BS$91:BS117))=UPPER(TRIM(BS117)))*1)&gt;1,"◄ Doublon","Unique"))</f>
        <v>Unique</v>
      </c>
      <c r="BV117" s="192" t="s">
        <v>3695</v>
      </c>
      <c r="BW117" s="2560" t="s">
        <v>3973</v>
      </c>
      <c r="BX117" s="3"/>
      <c r="BY117" s="10">
        <v>1</v>
      </c>
    </row>
    <row r="118" spans="1:77" ht="21" customHeight="1">
      <c r="A118" s="3"/>
      <c r="B118" s="3"/>
      <c r="C118" s="3"/>
      <c r="D118" s="3"/>
      <c r="E118" s="3"/>
      <c r="F118" s="3"/>
      <c r="G118" s="3"/>
      <c r="H118" s="3"/>
      <c r="I118" s="3"/>
      <c r="J118" s="605"/>
      <c r="K118" s="605"/>
      <c r="L118" s="605"/>
      <c r="M118" s="605"/>
      <c r="N118" s="605"/>
      <c r="O118" s="3"/>
      <c r="P118" s="3"/>
      <c r="Q118" s="3"/>
      <c r="R118" s="3"/>
      <c r="S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176">
        <f t="array" ref="AR118">SUMPRODUCT(LEN(AS118:AY118))</f>
        <v>0</v>
      </c>
      <c r="AS118" s="177"/>
      <c r="AT118" s="178"/>
      <c r="AU118" s="178"/>
      <c r="AV118" s="178"/>
      <c r="AW118" s="178"/>
      <c r="AX118" s="178"/>
      <c r="AY118" s="179"/>
      <c r="AZ118" s="3"/>
      <c r="BD118" s="2969"/>
      <c r="BF118" s="2946" t="str">
        <f t="shared" si="62"/>
        <v/>
      </c>
      <c r="BG118" s="2950" t="str">
        <f t="shared" si="63"/>
        <v/>
      </c>
      <c r="BH118" s="2951" t="str">
        <f>IF(LEN(TRIM(BM118))&gt;0,MAX(BH29:BH117)+1,"")</f>
        <v/>
      </c>
      <c r="BI118" s="2906" t="str">
        <f>IFERROR(INDEX(BM30:BM299,MATCH(ROW()-ROW(BM30)+1,BH30:BH299,0)),"")</f>
        <v/>
      </c>
      <c r="BJ118" s="336"/>
      <c r="BL118" s="2958"/>
      <c r="BM118" s="2908" t="str">
        <f>IF(OR(BN117="",BL116=""),"",IF(LEN(BN117)&lt;=BL116,BN117,IFERROR(LEFT(BN117,FIND("♦",SUBSTITUTE(LEFT(BN117,BL116+1)," ","♦",LEN(LEFT(BN117,BL116+1))-LEN(SUBSTITUTE(LEFT(BN117,BL116+1)," ",""))))),LEFT(BN117,IFERROR(FIND(" ",BN117)-1,LEN(BN117))))))</f>
        <v/>
      </c>
      <c r="BN118" s="2908" t="str">
        <f t="shared" si="68"/>
        <v/>
      </c>
      <c r="BO118" s="2974"/>
      <c r="BP118" s="2968"/>
      <c r="BQ118" s="2969"/>
      <c r="BR118" s="3"/>
      <c r="BS118" s="2561" t="s">
        <v>3974</v>
      </c>
      <c r="BT118" s="2558"/>
      <c r="BU118" s="2559" t="str" cm="1">
        <f t="array" ref="BU118">IF(TRIM(BS118)="","&lt; VIDE",IF(SUMPRODUCT((UPPER(TRIM($BS$91:BS118))=UPPER(TRIM(BS118)))*1)&gt;1,"◄ Doublon","Unique"))</f>
        <v>Unique</v>
      </c>
      <c r="BV118" s="192" t="s">
        <v>3696</v>
      </c>
      <c r="BW118" s="2560" t="s">
        <v>3976</v>
      </c>
      <c r="BX118" s="3"/>
      <c r="BY118" s="10">
        <v>1</v>
      </c>
    </row>
    <row r="119" spans="1:77" ht="2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176">
        <f t="array" ref="AR119">SUMPRODUCT(LEN(AS119:AY119))</f>
        <v>0</v>
      </c>
      <c r="AS119" s="177"/>
      <c r="AT119" s="178"/>
      <c r="AU119" s="178"/>
      <c r="AV119" s="178"/>
      <c r="AW119" s="178"/>
      <c r="AX119" s="178"/>
      <c r="AY119" s="179"/>
      <c r="AZ119" s="3"/>
      <c r="BD119" s="2969"/>
      <c r="BF119" s="2946" t="str">
        <f t="shared" si="62"/>
        <v/>
      </c>
      <c r="BG119" s="2950" t="str">
        <f t="shared" si="63"/>
        <v/>
      </c>
      <c r="BH119" s="2951" t="str">
        <f>IF(LEN(TRIM(BM119))&gt;0,MAX(BH29:BH118)+1,"")</f>
        <v/>
      </c>
      <c r="BI119" s="2906" t="str">
        <f>IFERROR(INDEX(BM30:BM299,MATCH(ROW()-ROW(BM30)+1,BH30:BH299,0)),"")</f>
        <v/>
      </c>
      <c r="BJ119" s="336"/>
      <c r="BL119" s="2959"/>
      <c r="BM119" s="2908" t="str">
        <f>IF(OR(BN118="",BL116=""),"",IF(LEN(BN118)&lt;=BL116,BN118,IFERROR(LEFT(BN118,FIND("♦",SUBSTITUTE(LEFT(BN118,BL116+1)," ","♦",LEN(LEFT(BN118,BL116+1))-LEN(SUBSTITUTE(LEFT(BN118,BL116+1)," ",""))))),LEFT(BN118,IFERROR(FIND(" ",BN118)-1,LEN(BN118))))))</f>
        <v/>
      </c>
      <c r="BN119" s="2908" t="str">
        <f t="shared" si="68"/>
        <v/>
      </c>
      <c r="BO119" s="2974"/>
      <c r="BP119" s="2968"/>
      <c r="BQ119" s="2969"/>
      <c r="BR119" s="3"/>
      <c r="BS119" s="2562" t="s">
        <v>3975</v>
      </c>
      <c r="BT119" s="2563">
        <v>3</v>
      </c>
      <c r="BU119" s="2559" t="str" cm="1">
        <f t="array" ref="BU119">IF(TRIM(BS119)="","&lt; VIDE",IF(SUMPRODUCT((UPPER(TRIM($BS$91:BS119))=UPPER(TRIM(BS119)))*1)&gt;1,"◄ Doublon","Unique"))</f>
        <v>◄ Doublon</v>
      </c>
      <c r="BV119" s="192" t="s">
        <v>3697</v>
      </c>
      <c r="BW119" s="2560" t="s">
        <v>3978</v>
      </c>
      <c r="BX119" s="3"/>
      <c r="BY119" s="10">
        <v>1</v>
      </c>
    </row>
    <row r="120" spans="1:77" ht="2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176">
        <f t="array" ref="AR120">SUMPRODUCT(LEN(AS120:AY120))</f>
        <v>0</v>
      </c>
      <c r="AS120" s="177"/>
      <c r="AT120" s="178"/>
      <c r="AU120" s="178"/>
      <c r="AV120" s="178"/>
      <c r="AW120" s="178"/>
      <c r="AX120" s="178"/>
      <c r="AY120" s="179"/>
      <c r="AZ120" s="3"/>
      <c r="BD120" s="2969"/>
      <c r="BF120" s="2946" t="str">
        <f t="shared" si="62"/>
        <v/>
      </c>
      <c r="BG120" s="2950" t="str">
        <f t="shared" si="63"/>
        <v/>
      </c>
      <c r="BH120" s="2951" t="str">
        <f>IF(LEN(TRIM(BM120))&gt;0,MAX(BH29:BH119)+1,"")</f>
        <v/>
      </c>
      <c r="BI120" s="2906" t="str">
        <f>IFERROR(INDEX(BM30:BM299,MATCH(ROW()-ROW(BM30)+1,BH30:BH299,0)),"")</f>
        <v/>
      </c>
      <c r="BJ120" s="336"/>
      <c r="BL120" s="2370" t="str">
        <f>(SUBSTITUTE(SUBSTITUTE(BD45,CHAR(13)&amp;CHAR(10)," "),CHAR(10)," "))</f>
        <v/>
      </c>
      <c r="BM120" s="2960" t="str">
        <f>IF(OR(BL121="",BL122=""),"",IF(LEN(BL121)&lt;=BL122,BL121,IFERROR(LEFT(BL121,FIND("♦",SUBSTITUTE(LEFT(BL121,BL122+1)," ","♦",LEN(LEFT(BL121,BL122+1))-LEN(SUBSTITUTE(LEFT(BL121,BL122+1)," ",""))))),LEFT(BL121,IFERROR(FIND(" ",BL121)-1,LEN(BL121))))))</f>
        <v/>
      </c>
      <c r="BN120" s="2961" t="str">
        <f>IF(BM120="","",TRIM(RIGHT(BL121,LEN(BL121)-LEN(BM120))))</f>
        <v/>
      </c>
      <c r="BO120" s="2952" t="str">
        <f>BE45</f>
        <v xml:space="preserve"> ◄ ligne 45</v>
      </c>
      <c r="BP120" s="2968"/>
      <c r="BQ120" s="2969"/>
      <c r="BR120" s="3"/>
      <c r="BS120" s="2570"/>
      <c r="BT120" s="2463"/>
      <c r="BU120" s="2463"/>
      <c r="BV120" s="192" t="s">
        <v>3698</v>
      </c>
      <c r="BW120" s="2560" t="s">
        <v>3998</v>
      </c>
      <c r="BX120" s="3"/>
      <c r="BY120" s="10">
        <v>1</v>
      </c>
    </row>
    <row r="121" spans="1:77" ht="21" customHeight="1">
      <c r="A121" s="3"/>
      <c r="B121" s="3"/>
      <c r="C121" s="3"/>
      <c r="D121" s="3"/>
      <c r="E121" s="3"/>
      <c r="F121" s="3"/>
      <c r="G121" s="3"/>
      <c r="H121" s="3"/>
      <c r="I121" s="3"/>
      <c r="J121" s="605"/>
      <c r="K121" s="605"/>
      <c r="L121" s="605"/>
      <c r="M121" s="605"/>
      <c r="N121" s="605"/>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176">
        <f t="array" ref="AR121">SUMPRODUCT(LEN(AS121:AY121))</f>
        <v>0</v>
      </c>
      <c r="AS121" s="177"/>
      <c r="AT121" s="178"/>
      <c r="AU121" s="178"/>
      <c r="AV121" s="178"/>
      <c r="AW121" s="178"/>
      <c r="AX121" s="178"/>
      <c r="AY121" s="179"/>
      <c r="AZ121" s="3"/>
      <c r="BD121" s="2969"/>
      <c r="BF121" s="2946" t="str">
        <f t="shared" si="62"/>
        <v/>
      </c>
      <c r="BG121" s="2950" t="str">
        <f t="shared" si="63"/>
        <v/>
      </c>
      <c r="BH121" s="2951" t="str">
        <f>IF(LEN(TRIM(BM121))&gt;0,MAX(BH29:BH120)+1,"")</f>
        <v/>
      </c>
      <c r="BI121" s="2906" t="str">
        <f>IFERROR(INDEX(BM30:BM299,MATCH(ROW()-ROW(BM30)+1,BH30:BH299,0)),"")</f>
        <v/>
      </c>
      <c r="BJ121" s="336"/>
      <c r="BL121" s="2960" t="str">
        <f>TRIM(SUBSTITUTE(SUBSTITUTE(SUBSTITUTE(SUBSTITUTE(IF(OR(LEFT(BL120,1)="-",LEFT(BL120,1)="="),MID(BL120,2,9999),BL120),CHAR(160)," "),","," "),";"," "),"."," "))</f>
        <v/>
      </c>
      <c r="BM121" s="2961" t="str">
        <f>IF(OR(BN120="",BL122=""),"",IF(LEN(BN120)&lt;=BL122,BN120,IFERROR(LEFT(BN120,FIND("♦",SUBSTITUTE(LEFT(BN120,BL122+1)," ","♦",LEN(LEFT(BN120,BL122+1))-LEN(SUBSTITUTE(LEFT(BN120,BL122+1)," ",""))))),LEFT(BN120,IFERROR(FIND(" ",BN120)-1,LEN(BN120))))))</f>
        <v/>
      </c>
      <c r="BN121" s="2961" t="str">
        <f>IF(BM121="","",TRIM(RIGHT(BN120,LEN(BN120)-LEN(BM121))))</f>
        <v/>
      </c>
      <c r="BO121" s="2975"/>
      <c r="BP121" s="2968"/>
      <c r="BQ121" s="2969"/>
      <c r="BR121" s="3"/>
      <c r="BS121" s="2570"/>
      <c r="BT121" s="2463"/>
      <c r="BU121" s="2463"/>
      <c r="BV121" s="25"/>
      <c r="BW121" s="2560"/>
      <c r="BX121" s="3"/>
      <c r="BY121" s="10">
        <v>1</v>
      </c>
    </row>
    <row r="122" spans="1:77" ht="21" customHeight="1">
      <c r="A122" s="3"/>
      <c r="B122" s="3"/>
      <c r="C122" s="3"/>
      <c r="D122" s="3"/>
      <c r="E122" s="3"/>
      <c r="F122" s="3"/>
      <c r="G122" s="3"/>
      <c r="H122" s="3"/>
      <c r="I122" s="3"/>
      <c r="J122" s="605"/>
      <c r="K122" s="605"/>
      <c r="L122" s="605"/>
      <c r="M122" s="605"/>
      <c r="N122" s="605"/>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176">
        <f t="array" ref="AR122">SUMPRODUCT(LEN(AS122:AY122))</f>
        <v>0</v>
      </c>
      <c r="AS122" s="177"/>
      <c r="AT122" s="178"/>
      <c r="AU122" s="178"/>
      <c r="AV122" s="178"/>
      <c r="AW122" s="178"/>
      <c r="AX122" s="178"/>
      <c r="AY122" s="179"/>
      <c r="AZ122" s="3"/>
      <c r="BD122" s="2969"/>
      <c r="BF122" s="2946" t="str">
        <f t="shared" si="62"/>
        <v/>
      </c>
      <c r="BG122" s="2950" t="str">
        <f t="shared" si="63"/>
        <v/>
      </c>
      <c r="BH122" s="2951" t="str">
        <f>IF(LEN(TRIM(BM122))&gt;0,MAX(BH29:BH121)+1,"")</f>
        <v/>
      </c>
      <c r="BI122" s="2906" t="str">
        <f>IFERROR(INDEX(BM30:BM299,MATCH(ROW()-ROW(BM30)+1,BH30:BH299,0)),"")</f>
        <v/>
      </c>
      <c r="BJ122" s="336"/>
      <c r="BL122" s="2909">
        <f>BI17</f>
        <v>100</v>
      </c>
      <c r="BM122" s="2961" t="str">
        <f>IF(OR(BN121="",BL122=""),"",IF(LEN(BN121)&lt;=BL122,BN121,IFERROR(LEFT(BN121,FIND("♦",SUBSTITUTE(LEFT(BN121,BL122+1)," ","♦",LEN(LEFT(BN121,BL122+1))-LEN(SUBSTITUTE(LEFT(BN121,BL122+1)," ",""))))),LEFT(BN121,IFERROR(FIND(" ",BN121)-1,LEN(BN121))))))</f>
        <v/>
      </c>
      <c r="BN122" s="2961" t="str">
        <f t="shared" ref="BN122:BN125" si="69">IF(BM122="","",TRIM(RIGHT(BN121,LEN(BN121)-LEN(BM122))))</f>
        <v/>
      </c>
      <c r="BO122" s="2975"/>
      <c r="BP122" s="2968"/>
      <c r="BQ122" s="2969"/>
      <c r="BR122" s="3"/>
      <c r="BS122" s="2570"/>
      <c r="BT122" s="2463"/>
      <c r="BU122" s="2463"/>
      <c r="BV122" s="25"/>
      <c r="BW122" s="2560"/>
      <c r="BX122" s="3"/>
      <c r="BY122" s="10">
        <v>1</v>
      </c>
    </row>
    <row r="123" spans="1:77" ht="21" customHeight="1">
      <c r="A123" s="3"/>
      <c r="B123" s="3"/>
      <c r="C123" s="3"/>
      <c r="D123" s="3"/>
      <c r="E123" s="3"/>
      <c r="F123" s="3"/>
      <c r="G123" s="3"/>
      <c r="H123" s="3"/>
      <c r="I123" s="3"/>
      <c r="J123" s="605"/>
      <c r="K123" s="605"/>
      <c r="L123" s="605"/>
      <c r="M123" s="605"/>
      <c r="N123" s="605"/>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176">
        <f t="array" ref="AR123">SUMPRODUCT(LEN(AS123:AY123))</f>
        <v>0</v>
      </c>
      <c r="AS123" s="177"/>
      <c r="AT123" s="178"/>
      <c r="AU123" s="178"/>
      <c r="AV123" s="178"/>
      <c r="AW123" s="178"/>
      <c r="AX123" s="178"/>
      <c r="AY123" s="179"/>
      <c r="AZ123" s="3"/>
      <c r="BD123" s="2969"/>
      <c r="BF123" s="2946" t="str">
        <f t="shared" si="62"/>
        <v/>
      </c>
      <c r="BG123" s="2950" t="str">
        <f t="shared" si="63"/>
        <v/>
      </c>
      <c r="BH123" s="2951" t="str">
        <f>IF(LEN(TRIM(BM123))&gt;0,MAX(BH29:BH122)+1,"")</f>
        <v/>
      </c>
      <c r="BI123" s="2906" t="str">
        <f>IFERROR(INDEX(BM30:BM299,MATCH(ROW()-ROW(BM30)+1,BH30:BH299,0)),"")</f>
        <v/>
      </c>
      <c r="BJ123" s="336"/>
      <c r="BL123" s="2960"/>
      <c r="BM123" s="2961" t="str">
        <f>IF(OR(BN122="",BL122=""),"",IF(LEN(BN122)&lt;=BL122,BN122,IFERROR(LEFT(BN122,FIND("♦",SUBSTITUTE(LEFT(BN122,BL122+1)," ","♦",LEN(LEFT(BN122,BL122+1))-LEN(SUBSTITUTE(LEFT(BN122,BL122+1)," ",""))))),LEFT(BN122,IFERROR(FIND(" ",BN122)-1,LEN(BN122))))))</f>
        <v/>
      </c>
      <c r="BN123" s="2961" t="str">
        <f t="shared" si="69"/>
        <v/>
      </c>
      <c r="BO123" s="2975"/>
      <c r="BP123" s="2968"/>
      <c r="BQ123" s="2969"/>
      <c r="BR123" s="3"/>
      <c r="BS123" s="2570"/>
      <c r="BT123" s="2463"/>
      <c r="BU123" s="2463"/>
      <c r="BV123" s="25"/>
      <c r="BW123" s="2560"/>
      <c r="BX123" s="3"/>
      <c r="BY123" s="10">
        <v>1</v>
      </c>
    </row>
    <row r="124" spans="1:77" ht="21" customHeight="1">
      <c r="A124" s="3"/>
      <c r="B124" s="3"/>
      <c r="C124" s="3"/>
      <c r="D124" s="3"/>
      <c r="E124" s="3"/>
      <c r="F124" s="3"/>
      <c r="G124" s="3"/>
      <c r="H124" s="3"/>
      <c r="I124" s="3"/>
      <c r="J124" s="605"/>
      <c r="K124" s="605"/>
      <c r="L124" s="605"/>
      <c r="M124" s="605"/>
      <c r="N124" s="605"/>
      <c r="O124" s="605"/>
      <c r="P124" s="605"/>
      <c r="Q124" s="605"/>
      <c r="R124" s="605"/>
      <c r="S124" s="605"/>
      <c r="T124" s="605"/>
      <c r="U124" s="605"/>
      <c r="V124" s="605"/>
      <c r="W124" s="605"/>
      <c r="X124" s="605"/>
      <c r="Y124" s="605"/>
      <c r="Z124" s="605"/>
      <c r="AA124" s="3"/>
      <c r="AB124" s="3"/>
      <c r="AC124" s="3"/>
      <c r="AD124" s="3"/>
      <c r="AE124" s="3"/>
      <c r="AF124" s="3"/>
      <c r="AG124" s="3"/>
      <c r="AH124" s="3"/>
      <c r="AI124" s="3"/>
      <c r="AJ124" s="3"/>
      <c r="AK124" s="3"/>
      <c r="AL124" s="3"/>
      <c r="AM124" s="3"/>
      <c r="AN124" s="3"/>
      <c r="AO124" s="3"/>
      <c r="AP124" s="3"/>
      <c r="AQ124" s="3"/>
      <c r="AR124" s="176">
        <f t="array" ref="AR124">SUMPRODUCT(LEN(AS124:AY124))</f>
        <v>0</v>
      </c>
      <c r="AS124" s="177"/>
      <c r="AT124" s="178"/>
      <c r="AU124" s="178"/>
      <c r="AV124" s="178"/>
      <c r="AW124" s="178"/>
      <c r="AX124" s="178"/>
      <c r="AY124" s="179"/>
      <c r="AZ124" s="3"/>
      <c r="BD124" s="2969"/>
      <c r="BF124" s="2946" t="str">
        <f t="shared" si="62"/>
        <v/>
      </c>
      <c r="BG124" s="2950" t="str">
        <f t="shared" si="63"/>
        <v/>
      </c>
      <c r="BH124" s="2951" t="str">
        <f>IF(LEN(TRIM(BM124))&gt;0,MAX(BH29:BH123)+1,"")</f>
        <v/>
      </c>
      <c r="BI124" s="2906" t="str">
        <f>IFERROR(INDEX(BM30:BM299,MATCH(ROW()-ROW(BM30)+1,BH30:BH299,0)),"")</f>
        <v/>
      </c>
      <c r="BJ124" s="336"/>
      <c r="BL124" s="2963"/>
      <c r="BM124" s="2961" t="str">
        <f>IF(OR(BN123="",BL122=""),"",IF(LEN(BN123)&lt;=BL122,BN123,IFERROR(LEFT(BN123,FIND("♦",SUBSTITUTE(LEFT(BN123,BL122+1)," ","♦",LEN(LEFT(BN123,BL122+1))-LEN(SUBSTITUTE(LEFT(BN123,BL122+1)," ",""))))),LEFT(BN123,IFERROR(FIND(" ",BN123)-1,LEN(BN123))))))</f>
        <v/>
      </c>
      <c r="BN124" s="2961" t="str">
        <f t="shared" si="69"/>
        <v/>
      </c>
      <c r="BO124" s="2975"/>
      <c r="BP124" s="2968"/>
      <c r="BQ124" s="2969"/>
      <c r="BR124" s="3"/>
      <c r="BS124" s="2570"/>
      <c r="BT124" s="2463"/>
      <c r="BU124" s="2463"/>
      <c r="BV124" s="25"/>
      <c r="BW124" s="314"/>
      <c r="BX124" s="3"/>
      <c r="BY124" s="10">
        <v>1</v>
      </c>
    </row>
    <row r="125" spans="1:77" ht="21" customHeight="1">
      <c r="A125" s="3"/>
      <c r="B125" s="3"/>
      <c r="C125" s="3"/>
      <c r="D125" s="3"/>
      <c r="E125" s="3"/>
      <c r="F125" s="3"/>
      <c r="G125" s="3"/>
      <c r="H125" s="3"/>
      <c r="I125" s="3"/>
      <c r="J125" s="605"/>
      <c r="K125" s="605"/>
      <c r="L125" s="605"/>
      <c r="M125" s="605"/>
      <c r="N125" s="605"/>
      <c r="O125" s="605"/>
      <c r="P125" s="605"/>
      <c r="Q125" s="605"/>
      <c r="R125" s="605"/>
      <c r="S125" s="605"/>
      <c r="T125" s="605"/>
      <c r="U125" s="605"/>
      <c r="V125" s="605"/>
      <c r="W125" s="605"/>
      <c r="X125" s="605"/>
      <c r="Y125" s="605"/>
      <c r="Z125" s="605"/>
      <c r="AA125" s="3"/>
      <c r="AB125" s="3"/>
      <c r="AC125" s="3"/>
      <c r="AD125" s="3"/>
      <c r="AE125" s="3"/>
      <c r="AF125" s="3"/>
      <c r="AG125" s="3"/>
      <c r="AH125" s="3"/>
      <c r="AI125" s="3"/>
      <c r="AJ125" s="3"/>
      <c r="AK125" s="3"/>
      <c r="AL125" s="3"/>
      <c r="AM125" s="3"/>
      <c r="AN125" s="3"/>
      <c r="AO125" s="3"/>
      <c r="AP125" s="3"/>
      <c r="AQ125" s="3"/>
      <c r="AR125" s="176">
        <f t="array" ref="AR125">SUMPRODUCT(LEN(AS125:AY125))</f>
        <v>0</v>
      </c>
      <c r="AS125" s="177"/>
      <c r="AT125" s="178"/>
      <c r="AU125" s="178"/>
      <c r="AV125" s="178"/>
      <c r="AW125" s="178"/>
      <c r="AX125" s="178"/>
      <c r="AY125" s="179"/>
      <c r="AZ125" s="3"/>
      <c r="BD125" s="2969"/>
      <c r="BF125" s="2946" t="str">
        <f t="shared" si="62"/>
        <v/>
      </c>
      <c r="BG125" s="2950" t="str">
        <f t="shared" si="63"/>
        <v/>
      </c>
      <c r="BH125" s="2951" t="str">
        <f>IF(LEN(TRIM(BM125))&gt;0,MAX(BH29:BH124)+1,"")</f>
        <v/>
      </c>
      <c r="BI125" s="2906" t="str">
        <f>IFERROR(INDEX(BM30:BM299,MATCH(ROW()-ROW(BM30)+1,BH30:BH299,0)),"")</f>
        <v/>
      </c>
      <c r="BJ125" s="336"/>
      <c r="BL125" s="2964"/>
      <c r="BM125" s="2961" t="str">
        <f>IF(OR(BN124="",BL122=""),"",IF(LEN(BN124)&lt;=BL122,BN124,IFERROR(LEFT(BN124,FIND("♦",SUBSTITUTE(LEFT(BN124,BL122+1)," ","♦",LEN(LEFT(BN124,BL122+1))-LEN(SUBSTITUTE(LEFT(BN124,BL122+1)," ",""))))),LEFT(BN124,IFERROR(FIND(" ",BN124)-1,LEN(BN124))))))</f>
        <v/>
      </c>
      <c r="BN125" s="2961" t="str">
        <f t="shared" si="69"/>
        <v/>
      </c>
      <c r="BO125" s="2975"/>
      <c r="BP125" s="2968"/>
      <c r="BQ125" s="2969"/>
      <c r="BR125" s="3"/>
      <c r="BS125" s="2570"/>
      <c r="BT125" s="2463"/>
      <c r="BU125" s="2463"/>
      <c r="BV125" s="25"/>
      <c r="BW125" s="314"/>
      <c r="BX125" s="3"/>
      <c r="BY125" s="10">
        <v>1</v>
      </c>
    </row>
    <row r="126" spans="1:77" ht="21" customHeight="1">
      <c r="A126" s="3"/>
      <c r="B126" s="3"/>
      <c r="C126" s="3"/>
      <c r="D126" s="3"/>
      <c r="E126" s="3"/>
      <c r="F126" s="3"/>
      <c r="G126" s="3"/>
      <c r="H126" s="3"/>
      <c r="I126" s="3"/>
      <c r="J126" s="605"/>
      <c r="K126" s="605"/>
      <c r="L126" s="605"/>
      <c r="M126" s="605"/>
      <c r="N126" s="605"/>
      <c r="O126" s="605"/>
      <c r="P126" s="605"/>
      <c r="Q126" s="605"/>
      <c r="R126" s="605"/>
      <c r="S126" s="605"/>
      <c r="T126" s="605"/>
      <c r="U126" s="605"/>
      <c r="V126" s="605"/>
      <c r="W126" s="605"/>
      <c r="X126" s="605"/>
      <c r="Y126" s="605"/>
      <c r="Z126" s="605"/>
      <c r="AA126" s="3"/>
      <c r="AB126" s="3"/>
      <c r="AC126" s="3"/>
      <c r="AD126" s="3"/>
      <c r="AE126" s="3"/>
      <c r="AF126" s="3"/>
      <c r="AG126" s="3"/>
      <c r="AH126" s="3"/>
      <c r="AI126" s="3"/>
      <c r="AJ126" s="3"/>
      <c r="AK126" s="3"/>
      <c r="AL126" s="3"/>
      <c r="AM126" s="3"/>
      <c r="AN126" s="3"/>
      <c r="AO126" s="3"/>
      <c r="AP126" s="3"/>
      <c r="AQ126" s="3"/>
      <c r="AR126" s="176">
        <f t="array" ref="AR126">SUMPRODUCT(LEN(AS126:AY126))</f>
        <v>0</v>
      </c>
      <c r="AS126" s="177"/>
      <c r="AT126" s="178"/>
      <c r="AU126" s="178"/>
      <c r="AV126" s="178"/>
      <c r="AW126" s="178"/>
      <c r="AX126" s="178"/>
      <c r="AY126" s="179"/>
      <c r="AZ126" s="3"/>
      <c r="BD126" s="2969"/>
      <c r="BF126" s="2946" t="str">
        <f t="shared" si="62"/>
        <v/>
      </c>
      <c r="BG126" s="2950" t="str">
        <f t="shared" si="63"/>
        <v/>
      </c>
      <c r="BH126" s="2951" t="str">
        <f>IF(LEN(TRIM(BM126))&gt;0,MAX(BH29:BH125)+1,"")</f>
        <v/>
      </c>
      <c r="BI126" s="2906" t="str">
        <f>IFERROR(INDEX(BM30:BM299,MATCH(ROW()-ROW(BM30)+1,BH30:BH299,0)),"")</f>
        <v/>
      </c>
      <c r="BJ126" s="336"/>
      <c r="BL126" s="2370" t="str">
        <f>(SUBSTITUTE(SUBSTITUTE(BD46,CHAR(13)&amp;CHAR(10)," "),CHAR(10)," "))</f>
        <v/>
      </c>
      <c r="BM126" s="2907" t="str">
        <f>IF(OR(BL127="",BL128=""),"",IF(LEN(BL127)&lt;=BL128,BL127,IFERROR(LEFT(BL127,FIND("♦",SUBSTITUTE(LEFT(BL127,BL128+1)," ","♦",LEN(LEFT(BL127,BL128+1))-LEN(SUBSTITUTE(LEFT(BL127,BL128+1)," ",""))))),LEFT(BL127,IFERROR(FIND(" ",BL127)-1,LEN(BL127))))))</f>
        <v/>
      </c>
      <c r="BN126" s="2908" t="str">
        <f>IF(BM126="","",TRIM(RIGHT(BL127,LEN(BL127)-LEN(BM126))))</f>
        <v/>
      </c>
      <c r="BO126" s="2952" t="str">
        <f>BE46</f>
        <v xml:space="preserve"> ◄ ligne 46</v>
      </c>
      <c r="BP126" s="2968"/>
      <c r="BQ126" s="2969"/>
      <c r="BR126" s="3"/>
      <c r="BS126" s="2570"/>
      <c r="BT126" s="2463"/>
      <c r="BU126" s="2463"/>
      <c r="BV126" s="25"/>
      <c r="BW126" s="314"/>
      <c r="BX126" s="3"/>
      <c r="BY126" s="10">
        <v>1</v>
      </c>
    </row>
    <row r="127" spans="1:77" ht="21" customHeight="1">
      <c r="A127" s="3"/>
      <c r="B127" s="3"/>
      <c r="C127" s="3"/>
      <c r="D127" s="3"/>
      <c r="E127" s="3"/>
      <c r="F127" s="3"/>
      <c r="G127" s="3"/>
      <c r="H127" s="3"/>
      <c r="I127" s="3"/>
      <c r="J127" s="605"/>
      <c r="K127" s="605"/>
      <c r="L127" s="605"/>
      <c r="M127" s="605"/>
      <c r="N127" s="605"/>
      <c r="O127" s="605"/>
      <c r="P127" s="605"/>
      <c r="Q127" s="605"/>
      <c r="R127" s="605"/>
      <c r="S127" s="605"/>
      <c r="T127" s="605"/>
      <c r="U127" s="605"/>
      <c r="V127" s="605"/>
      <c r="W127" s="605"/>
      <c r="X127" s="605"/>
      <c r="Y127" s="605"/>
      <c r="Z127" s="605"/>
      <c r="AA127" s="3"/>
      <c r="AB127" s="3"/>
      <c r="AC127" s="3"/>
      <c r="AD127" s="3"/>
      <c r="AE127" s="3"/>
      <c r="AF127" s="3"/>
      <c r="AG127" s="3"/>
      <c r="AH127" s="3"/>
      <c r="AI127" s="3"/>
      <c r="AJ127" s="3"/>
      <c r="AK127" s="3"/>
      <c r="AL127" s="3"/>
      <c r="AM127" s="3"/>
      <c r="AN127" s="3"/>
      <c r="AO127" s="3"/>
      <c r="AP127" s="3"/>
      <c r="AQ127" s="3"/>
      <c r="AR127" s="176">
        <f t="array" ref="AR127">SUMPRODUCT(LEN(AS127:AY127))</f>
        <v>0</v>
      </c>
      <c r="AS127" s="177"/>
      <c r="AT127" s="178"/>
      <c r="AU127" s="178"/>
      <c r="AV127" s="178"/>
      <c r="AW127" s="178"/>
      <c r="AX127" s="178"/>
      <c r="AY127" s="179"/>
      <c r="AZ127" s="3"/>
      <c r="BD127" s="2969"/>
      <c r="BF127" s="2946" t="str">
        <f t="shared" si="62"/>
        <v/>
      </c>
      <c r="BG127" s="2950" t="str">
        <f t="shared" si="63"/>
        <v/>
      </c>
      <c r="BH127" s="2951" t="str">
        <f>IF(LEN(TRIM(BM127))&gt;0,MAX(BH29:BH126)+1,"")</f>
        <v/>
      </c>
      <c r="BI127" s="2906" t="str">
        <f>IFERROR(INDEX(BM30:BM299,MATCH(ROW()-ROW(BM30)+1,BH30:BH299,0)),"")</f>
        <v/>
      </c>
      <c r="BJ127" s="336"/>
      <c r="BL127" s="2907" t="str">
        <f>TRIM(SUBSTITUTE(SUBSTITUTE(SUBSTITUTE(SUBSTITUTE(IF(OR(LEFT(BL126,1)="-",LEFT(BL126,1)="="),MID(BL126,2,9999),BL126),CHAR(160)," "),","," "),";"," "),"."," "))</f>
        <v/>
      </c>
      <c r="BM127" s="2908" t="str">
        <f>IF(OR(BN126="",BL128=""),"",IF(LEN(BN126)&lt;=BL128,BN126,IFERROR(LEFT(BN126,FIND("♦",SUBSTITUTE(LEFT(BN126,BL128+1)," ","♦",LEN(LEFT(BN126,BL128+1))-LEN(SUBSTITUTE(LEFT(BN126,BL128+1)," ",""))))),LEFT(BN126,IFERROR(FIND(" ",BN126)-1,LEN(BN126))))))</f>
        <v/>
      </c>
      <c r="BN127" s="2908" t="str">
        <f>IF(BM127="","",TRIM(RIGHT(BN126,LEN(BN126)-LEN(BM127))))</f>
        <v/>
      </c>
      <c r="BO127" s="2974"/>
      <c r="BP127" s="2968"/>
      <c r="BQ127" s="2969"/>
      <c r="BR127" s="3"/>
      <c r="BS127" s="2570"/>
      <c r="BT127" s="2463"/>
      <c r="BU127" s="2463"/>
      <c r="BV127" s="25"/>
      <c r="BW127" s="314"/>
      <c r="BX127" s="3"/>
      <c r="BY127" s="10">
        <v>1</v>
      </c>
    </row>
    <row r="128" spans="1:77" ht="21" customHeight="1">
      <c r="A128" s="3"/>
      <c r="B128" s="3"/>
      <c r="C128" s="3"/>
      <c r="D128" s="3"/>
      <c r="E128" s="3"/>
      <c r="F128" s="3"/>
      <c r="G128" s="3"/>
      <c r="H128" s="3"/>
      <c r="I128" s="3"/>
      <c r="J128" s="605"/>
      <c r="K128" s="605"/>
      <c r="L128" s="605"/>
      <c r="M128" s="605"/>
      <c r="N128" s="605"/>
      <c r="O128" s="605"/>
      <c r="P128" s="605"/>
      <c r="Q128" s="605"/>
      <c r="R128" s="605"/>
      <c r="S128" s="605"/>
      <c r="T128" s="605"/>
      <c r="U128" s="605"/>
      <c r="V128" s="605"/>
      <c r="W128" s="605"/>
      <c r="X128" s="605"/>
      <c r="Y128" s="605"/>
      <c r="Z128" s="605"/>
      <c r="AA128" s="3"/>
      <c r="AB128" s="3"/>
      <c r="AC128" s="3"/>
      <c r="AD128" s="3"/>
      <c r="AE128" s="3"/>
      <c r="AF128" s="3"/>
      <c r="AG128" s="3"/>
      <c r="AH128" s="3"/>
      <c r="AI128" s="3"/>
      <c r="AJ128" s="3"/>
      <c r="AK128" s="3"/>
      <c r="AL128" s="3"/>
      <c r="AM128" s="3"/>
      <c r="AN128" s="3"/>
      <c r="AO128" s="3"/>
      <c r="AP128" s="3"/>
      <c r="AQ128" s="3"/>
      <c r="AR128" s="176">
        <f t="array" ref="AR128">SUMPRODUCT(LEN(AS128:AY128))</f>
        <v>0</v>
      </c>
      <c r="AS128" s="177"/>
      <c r="AT128" s="178"/>
      <c r="AU128" s="178"/>
      <c r="AV128" s="178"/>
      <c r="AW128" s="178"/>
      <c r="AX128" s="178"/>
      <c r="AY128" s="179"/>
      <c r="AZ128" s="3"/>
      <c r="BD128" s="2969"/>
      <c r="BF128" s="2946" t="str">
        <f t="shared" si="62"/>
        <v/>
      </c>
      <c r="BG128" s="2950" t="str">
        <f t="shared" si="63"/>
        <v/>
      </c>
      <c r="BH128" s="2951" t="str">
        <f>IF(LEN(TRIM(BM128))&gt;0,MAX(BH29:BH127)+1,"")</f>
        <v/>
      </c>
      <c r="BI128" s="2906" t="str">
        <f>IFERROR(INDEX(BM30:BM299,MATCH(ROW()-ROW(BM30)+1,BH30:BH299,0)),"")</f>
        <v/>
      </c>
      <c r="BJ128" s="336"/>
      <c r="BL128" s="2909">
        <f>BI17</f>
        <v>100</v>
      </c>
      <c r="BM128" s="2908" t="str">
        <f>IF(OR(BN127="",BL128=""),"",IF(LEN(BN127)&lt;=BL128,BN127,IFERROR(LEFT(BN127,FIND("♦",SUBSTITUTE(LEFT(BN127,BL128+1)," ","♦",LEN(LEFT(BN127,BL128+1))-LEN(SUBSTITUTE(LEFT(BN127,BL128+1)," ",""))))),LEFT(BN127,IFERROR(FIND(" ",BN127)-1,LEN(BN127))))))</f>
        <v/>
      </c>
      <c r="BN128" s="2908" t="str">
        <f t="shared" ref="BN128:BN131" si="70">IF(BM128="","",TRIM(RIGHT(BN127,LEN(BN127)-LEN(BM128))))</f>
        <v/>
      </c>
      <c r="BO128" s="2974"/>
      <c r="BP128" s="2968"/>
      <c r="BQ128" s="2969"/>
      <c r="BR128" s="3"/>
      <c r="BS128" s="134"/>
      <c r="BT128" s="25"/>
      <c r="BU128" s="25"/>
      <c r="BV128" s="25"/>
      <c r="BW128" s="162"/>
      <c r="BX128" s="3"/>
      <c r="BY128" s="10">
        <v>1</v>
      </c>
    </row>
    <row r="129" spans="1:77" ht="21" customHeight="1">
      <c r="A129" s="3"/>
      <c r="B129" s="3"/>
      <c r="C129" s="3"/>
      <c r="D129" s="3"/>
      <c r="E129" s="3"/>
      <c r="F129" s="3"/>
      <c r="G129" s="3"/>
      <c r="H129" s="3"/>
      <c r="I129" s="3"/>
      <c r="J129" s="605"/>
      <c r="K129" s="605"/>
      <c r="L129" s="605"/>
      <c r="M129" s="605"/>
      <c r="N129" s="605"/>
      <c r="O129" s="605"/>
      <c r="P129" s="605"/>
      <c r="Q129" s="605"/>
      <c r="R129" s="605"/>
      <c r="S129" s="605"/>
      <c r="T129" s="605"/>
      <c r="U129" s="605"/>
      <c r="V129" s="605"/>
      <c r="W129" s="605"/>
      <c r="X129" s="605"/>
      <c r="Y129" s="605"/>
      <c r="Z129" s="605"/>
      <c r="AA129" s="3"/>
      <c r="AB129" s="3"/>
      <c r="AC129" s="3"/>
      <c r="AD129" s="3"/>
      <c r="AE129" s="3"/>
      <c r="AF129" s="3"/>
      <c r="AG129" s="3"/>
      <c r="AH129" s="3"/>
      <c r="AI129" s="3"/>
      <c r="AJ129" s="3"/>
      <c r="AK129" s="3"/>
      <c r="AL129" s="3"/>
      <c r="AM129" s="3"/>
      <c r="AN129" s="3"/>
      <c r="AO129" s="3"/>
      <c r="AP129" s="3"/>
      <c r="AQ129" s="3"/>
      <c r="AR129" s="176">
        <f t="array" ref="AR129">SUMPRODUCT(LEN(AS129:AY129))</f>
        <v>0</v>
      </c>
      <c r="AS129" s="177"/>
      <c r="AT129" s="178"/>
      <c r="AU129" s="178"/>
      <c r="AV129" s="178"/>
      <c r="AW129" s="178"/>
      <c r="AX129" s="178"/>
      <c r="AY129" s="179"/>
      <c r="AZ129" s="3"/>
      <c r="BD129" s="2969"/>
      <c r="BF129" s="2946" t="str">
        <f t="shared" si="62"/>
        <v/>
      </c>
      <c r="BG129" s="2950" t="str">
        <f t="shared" si="63"/>
        <v/>
      </c>
      <c r="BH129" s="2951" t="str">
        <f>IF(LEN(TRIM(BM129))&gt;0,MAX(BH29:BH128)+1,"")</f>
        <v/>
      </c>
      <c r="BI129" s="2906" t="str">
        <f>IFERROR(INDEX(BM30:BM299,MATCH(ROW()-ROW(BM30)+1,BH30:BH299,0)),"")</f>
        <v/>
      </c>
      <c r="BJ129" s="336"/>
      <c r="BL129" s="2907"/>
      <c r="BM129" s="2908" t="str">
        <f>IF(OR(BN128="",BL128=""),"",IF(LEN(BN128)&lt;=BL128,BN128,IFERROR(LEFT(BN128,FIND("♦",SUBSTITUTE(LEFT(BN128,BL128+1)," ","♦",LEN(LEFT(BN128,BL128+1))-LEN(SUBSTITUTE(LEFT(BN128,BL128+1)," ",""))))),LEFT(BN128,IFERROR(FIND(" ",BN128)-1,LEN(BN128))))))</f>
        <v/>
      </c>
      <c r="BN129" s="2908" t="str">
        <f t="shared" si="70"/>
        <v/>
      </c>
      <c r="BO129" s="2974"/>
      <c r="BP129" s="2968"/>
      <c r="BQ129" s="2969"/>
      <c r="BR129" s="3"/>
      <c r="BS129" s="2549" t="s">
        <v>4074</v>
      </c>
      <c r="BT129" s="25"/>
      <c r="BU129" s="25"/>
      <c r="BV129" s="2571" t="s">
        <v>4001</v>
      </c>
      <c r="BW129" s="162"/>
      <c r="BX129" s="3"/>
      <c r="BY129" s="10">
        <v>1</v>
      </c>
    </row>
    <row r="130" spans="1:77" ht="21" customHeight="1">
      <c r="A130" s="3"/>
      <c r="B130" s="3"/>
      <c r="C130" s="3"/>
      <c r="D130" s="3"/>
      <c r="E130" s="3"/>
      <c r="F130" s="3"/>
      <c r="G130" s="3"/>
      <c r="H130" s="3"/>
      <c r="I130" s="3"/>
      <c r="J130" s="605"/>
      <c r="K130" s="605"/>
      <c r="L130" s="605"/>
      <c r="M130" s="605"/>
      <c r="N130" s="605"/>
      <c r="O130" s="605"/>
      <c r="P130" s="605"/>
      <c r="Q130" s="605"/>
      <c r="R130" s="605"/>
      <c r="S130" s="605"/>
      <c r="T130" s="605"/>
      <c r="U130" s="605"/>
      <c r="V130" s="605"/>
      <c r="W130" s="605"/>
      <c r="X130" s="605"/>
      <c r="Y130" s="605"/>
      <c r="Z130" s="605"/>
      <c r="AA130" s="3"/>
      <c r="AB130" s="3"/>
      <c r="AC130" s="3"/>
      <c r="AD130" s="3"/>
      <c r="AE130" s="3"/>
      <c r="AF130" s="3"/>
      <c r="AG130" s="3"/>
      <c r="AH130" s="3"/>
      <c r="AI130" s="3"/>
      <c r="AJ130" s="3"/>
      <c r="AK130" s="3"/>
      <c r="AL130" s="3"/>
      <c r="AM130" s="3"/>
      <c r="AN130" s="3"/>
      <c r="AO130" s="3"/>
      <c r="AP130" s="3"/>
      <c r="AQ130" s="3"/>
      <c r="AR130" s="176">
        <f t="array" ref="AR130">SUMPRODUCT(LEN(AS130:AY130))</f>
        <v>0</v>
      </c>
      <c r="AS130" s="177"/>
      <c r="AT130" s="178"/>
      <c r="AU130" s="178"/>
      <c r="AV130" s="178"/>
      <c r="AW130" s="178"/>
      <c r="AX130" s="178"/>
      <c r="AY130" s="179"/>
      <c r="AZ130" s="3"/>
      <c r="BD130" s="2969"/>
      <c r="BF130" s="2946" t="str">
        <f t="shared" si="62"/>
        <v/>
      </c>
      <c r="BG130" s="2950" t="str">
        <f t="shared" si="63"/>
        <v/>
      </c>
      <c r="BH130" s="2951" t="str">
        <f>IF(LEN(TRIM(BM130))&gt;0,MAX(BH29:BH129)+1,"")</f>
        <v/>
      </c>
      <c r="BI130" s="2906" t="str">
        <f>IFERROR(INDEX(BM30:BM299,MATCH(ROW()-ROW(BM30)+1,BH30:BH299,0)),"")</f>
        <v/>
      </c>
      <c r="BJ130" s="336"/>
      <c r="BL130" s="2958"/>
      <c r="BM130" s="2908" t="str">
        <f>IF(OR(BN129="",BL128=""),"",IF(LEN(BN129)&lt;=BL128,BN129,IFERROR(LEFT(BN129,FIND("♦",SUBSTITUTE(LEFT(BN129,BL128+1)," ","♦",LEN(LEFT(BN129,BL128+1))-LEN(SUBSTITUTE(LEFT(BN129,BL128+1)," ",""))))),LEFT(BN129,IFERROR(FIND(" ",BN129)-1,LEN(BN129))))))</f>
        <v/>
      </c>
      <c r="BN130" s="2908" t="str">
        <f t="shared" si="70"/>
        <v/>
      </c>
      <c r="BO130" s="2974"/>
      <c r="BP130" s="2968"/>
      <c r="BQ130" s="2969"/>
      <c r="BR130" s="3"/>
      <c r="BS130" s="134"/>
      <c r="BT130" s="25"/>
      <c r="BU130" s="25"/>
      <c r="BV130" s="2481" t="s">
        <v>3992</v>
      </c>
      <c r="BW130" s="162"/>
      <c r="BX130" s="3"/>
      <c r="BY130" s="10">
        <v>1</v>
      </c>
    </row>
    <row r="131" spans="1:77" ht="21" customHeight="1">
      <c r="A131" s="3"/>
      <c r="B131" s="3"/>
      <c r="C131" s="3"/>
      <c r="D131" s="3"/>
      <c r="E131" s="3"/>
      <c r="F131" s="3"/>
      <c r="G131" s="3"/>
      <c r="H131" s="3"/>
      <c r="I131" s="3"/>
      <c r="J131" s="605"/>
      <c r="K131" s="605"/>
      <c r="L131" s="605"/>
      <c r="M131" s="605"/>
      <c r="N131" s="605"/>
      <c r="O131" s="605"/>
      <c r="P131" s="605"/>
      <c r="Q131" s="605"/>
      <c r="R131" s="605"/>
      <c r="S131" s="605"/>
      <c r="T131" s="605"/>
      <c r="U131" s="605"/>
      <c r="V131" s="605"/>
      <c r="W131" s="605"/>
      <c r="X131" s="605"/>
      <c r="Y131" s="605"/>
      <c r="Z131" s="605"/>
      <c r="AA131" s="3"/>
      <c r="AB131" s="3"/>
      <c r="AC131" s="3"/>
      <c r="AD131" s="3"/>
      <c r="AE131" s="3"/>
      <c r="AF131" s="3"/>
      <c r="AG131" s="3"/>
      <c r="AH131" s="3"/>
      <c r="AI131" s="3"/>
      <c r="AJ131" s="3"/>
      <c r="AK131" s="3"/>
      <c r="AL131" s="3"/>
      <c r="AM131" s="3"/>
      <c r="AN131" s="3"/>
      <c r="AO131" s="3"/>
      <c r="AP131" s="3"/>
      <c r="AQ131" s="3"/>
      <c r="AR131" s="176">
        <f t="array" ref="AR131">SUMPRODUCT(LEN(AS131:AY131))</f>
        <v>0</v>
      </c>
      <c r="AS131" s="177"/>
      <c r="AT131" s="178"/>
      <c r="AU131" s="178"/>
      <c r="AV131" s="178"/>
      <c r="AW131" s="178"/>
      <c r="AX131" s="178"/>
      <c r="AY131" s="179"/>
      <c r="AZ131" s="3"/>
      <c r="BD131" s="2969"/>
      <c r="BF131" s="2946" t="str">
        <f t="shared" si="62"/>
        <v/>
      </c>
      <c r="BG131" s="2950" t="str">
        <f t="shared" si="63"/>
        <v/>
      </c>
      <c r="BH131" s="2951" t="str">
        <f>IF(LEN(TRIM(BM131))&gt;0,MAX(BH29:BH130)+1,"")</f>
        <v/>
      </c>
      <c r="BI131" s="2906" t="str">
        <f>IFERROR(INDEX(BM30:BM299,MATCH(ROW()-ROW(BM30)+1,BH30:BH299,0)),"")</f>
        <v/>
      </c>
      <c r="BJ131" s="336"/>
      <c r="BL131" s="2959"/>
      <c r="BM131" s="2908" t="str">
        <f>IF(OR(BN130="",BL128=""),"",IF(LEN(BN130)&lt;=BL128,BN130,IFERROR(LEFT(BN130,FIND("♦",SUBSTITUTE(LEFT(BN130,BL128+1)," ","♦",LEN(LEFT(BN130,BL128+1))-LEN(SUBSTITUTE(LEFT(BN130,BL128+1)," ",""))))),LEFT(BN130,IFERROR(FIND(" ",BN130)-1,LEN(BN130))))))</f>
        <v/>
      </c>
      <c r="BN131" s="2908" t="str">
        <f t="shared" si="70"/>
        <v/>
      </c>
      <c r="BO131" s="2974"/>
      <c r="BP131" s="2968"/>
      <c r="BQ131" s="2969"/>
      <c r="BR131" s="3"/>
      <c r="BS131" s="134"/>
      <c r="BT131" s="25"/>
      <c r="BU131" s="25"/>
      <c r="BV131" s="2481" t="s">
        <v>3989</v>
      </c>
      <c r="BW131" s="162"/>
      <c r="BX131" s="3"/>
      <c r="BY131" s="10">
        <v>1</v>
      </c>
    </row>
    <row r="132" spans="1:77" ht="21" customHeight="1">
      <c r="A132" s="3"/>
      <c r="B132" s="3"/>
      <c r="C132" s="3"/>
      <c r="D132" s="3"/>
      <c r="E132" s="3"/>
      <c r="F132" s="3"/>
      <c r="G132" s="3"/>
      <c r="H132" s="3"/>
      <c r="I132" s="3"/>
      <c r="J132" s="605"/>
      <c r="K132" s="605"/>
      <c r="L132" s="605"/>
      <c r="M132" s="605"/>
      <c r="N132" s="605"/>
      <c r="O132" s="605"/>
      <c r="P132" s="605"/>
      <c r="Q132" s="605"/>
      <c r="R132" s="605"/>
      <c r="S132" s="605"/>
      <c r="T132" s="605"/>
      <c r="U132" s="605"/>
      <c r="V132" s="605"/>
      <c r="W132" s="605"/>
      <c r="X132" s="605"/>
      <c r="Y132" s="605"/>
      <c r="Z132" s="605"/>
      <c r="AA132" s="3"/>
      <c r="AB132" s="3"/>
      <c r="AC132" s="3"/>
      <c r="AD132" s="3"/>
      <c r="AE132" s="3"/>
      <c r="AF132" s="3"/>
      <c r="AG132" s="3"/>
      <c r="AH132" s="3"/>
      <c r="AI132" s="3"/>
      <c r="AJ132" s="3"/>
      <c r="AK132" s="3"/>
      <c r="AL132" s="3"/>
      <c r="AM132" s="3"/>
      <c r="AN132" s="3"/>
      <c r="AO132" s="3"/>
      <c r="AP132" s="3"/>
      <c r="AQ132" s="3"/>
      <c r="AR132" s="176">
        <f t="array" ref="AR132">SUMPRODUCT(LEN(AS132:AY132))</f>
        <v>0</v>
      </c>
      <c r="AS132" s="177"/>
      <c r="AT132" s="178"/>
      <c r="AU132" s="178"/>
      <c r="AV132" s="178"/>
      <c r="AW132" s="178"/>
      <c r="AX132" s="178"/>
      <c r="AY132" s="179"/>
      <c r="AZ132" s="3"/>
      <c r="BD132" s="2969"/>
      <c r="BF132" s="2946" t="str">
        <f t="shared" si="62"/>
        <v/>
      </c>
      <c r="BG132" s="2950" t="str">
        <f t="shared" si="63"/>
        <v/>
      </c>
      <c r="BH132" s="2951" t="str">
        <f>IF(LEN(TRIM(BM132))&gt;0,MAX(BH29:BH131)+1,"")</f>
        <v/>
      </c>
      <c r="BI132" s="2906" t="str">
        <f>IFERROR(INDEX(BM30:BM299,MATCH(ROW()-ROW(BM30)+1,BH30:BH299,0)),"")</f>
        <v/>
      </c>
      <c r="BJ132" s="336"/>
      <c r="BL132" s="2370" t="str">
        <f>(SUBSTITUTE(SUBSTITUTE(BD47,CHAR(13)&amp;CHAR(10)," "),CHAR(10)," "))</f>
        <v/>
      </c>
      <c r="BM132" s="2960" t="str">
        <f>IF(OR(BL133="",BL134=""),"",IF(LEN(BL133)&lt;=BL134,BL133,IFERROR(LEFT(BL133,FIND("♦",SUBSTITUTE(LEFT(BL133,BL134+1)," ","♦",LEN(LEFT(BL133,BL134+1))-LEN(SUBSTITUTE(LEFT(BL133,BL134+1)," ",""))))),LEFT(BL133,IFERROR(FIND(" ",BL133)-1,LEN(BL133))))))</f>
        <v/>
      </c>
      <c r="BN132" s="2961" t="str">
        <f>IF(BM132="","",TRIM(RIGHT(BL133,LEN(BL133)-LEN(BM132))))</f>
        <v/>
      </c>
      <c r="BO132" s="2952" t="str">
        <f>BE47</f>
        <v xml:space="preserve"> ◄ ligne 47</v>
      </c>
      <c r="BP132" s="2968"/>
      <c r="BQ132" s="2969"/>
      <c r="BR132" s="3"/>
      <c r="BS132" s="134"/>
      <c r="BT132" s="25"/>
      <c r="BU132" s="25"/>
      <c r="BV132" s="2481" t="s">
        <v>3994</v>
      </c>
      <c r="BW132" s="162"/>
      <c r="BX132" s="3"/>
      <c r="BY132" s="10">
        <v>1</v>
      </c>
    </row>
    <row r="133" spans="1:77" ht="21" customHeight="1">
      <c r="A133" s="3"/>
      <c r="B133" s="3"/>
      <c r="C133" s="3"/>
      <c r="D133" s="3"/>
      <c r="E133" s="3"/>
      <c r="F133" s="3"/>
      <c r="G133" s="3"/>
      <c r="H133" s="3"/>
      <c r="I133" s="3"/>
      <c r="J133" s="605"/>
      <c r="K133" s="605"/>
      <c r="L133" s="605"/>
      <c r="M133" s="605"/>
      <c r="N133" s="605"/>
      <c r="O133" s="605"/>
      <c r="P133" s="605"/>
      <c r="Q133" s="605"/>
      <c r="R133" s="605"/>
      <c r="S133" s="605"/>
      <c r="T133" s="605"/>
      <c r="U133" s="605"/>
      <c r="V133" s="605"/>
      <c r="W133" s="605"/>
      <c r="X133" s="605"/>
      <c r="Y133" s="605"/>
      <c r="Z133" s="605"/>
      <c r="AA133" s="3"/>
      <c r="AB133" s="3"/>
      <c r="AC133" s="3"/>
      <c r="AD133" s="3"/>
      <c r="AE133" s="3"/>
      <c r="AF133" s="3"/>
      <c r="AG133" s="3"/>
      <c r="AH133" s="3"/>
      <c r="AI133" s="3"/>
      <c r="AJ133" s="3"/>
      <c r="AK133" s="3"/>
      <c r="AL133" s="3"/>
      <c r="AM133" s="3"/>
      <c r="AN133" s="3"/>
      <c r="AO133" s="3"/>
      <c r="AP133" s="3"/>
      <c r="AQ133" s="3"/>
      <c r="AR133" s="176">
        <f t="array" ref="AR133">SUMPRODUCT(LEN(AS133:AY133))</f>
        <v>0</v>
      </c>
      <c r="AS133" s="177"/>
      <c r="AT133" s="178"/>
      <c r="AU133" s="178"/>
      <c r="AV133" s="178"/>
      <c r="AW133" s="178"/>
      <c r="AX133" s="178"/>
      <c r="AY133" s="179"/>
      <c r="AZ133" s="3"/>
      <c r="BD133" s="2969"/>
      <c r="BF133" s="2946" t="str">
        <f t="shared" si="62"/>
        <v/>
      </c>
      <c r="BG133" s="2950" t="str">
        <f t="shared" si="63"/>
        <v/>
      </c>
      <c r="BH133" s="2951" t="str">
        <f>IF(LEN(TRIM(BM133))&gt;0,MAX(BH29:BH132)+1,"")</f>
        <v/>
      </c>
      <c r="BI133" s="2906" t="str">
        <f>IFERROR(INDEX(BM30:BM299,MATCH(ROW()-ROW(BM30)+1,BH30:BH299,0)),"")</f>
        <v/>
      </c>
      <c r="BJ133" s="336"/>
      <c r="BL133" s="2960" t="str">
        <f>TRIM(SUBSTITUTE(SUBSTITUTE(SUBSTITUTE(SUBSTITUTE(IF(OR(LEFT(BL132,1)="-",LEFT(BL132,1)="="),MID(BL132,2,9999),BL132),CHAR(160)," "),","," "),";"," "),"."," "))</f>
        <v/>
      </c>
      <c r="BM133" s="2961" t="str">
        <f>IF(OR(BN132="",BL134=""),"",IF(LEN(BN132)&lt;=BL134,BN132,IFERROR(LEFT(BN132,FIND("♦",SUBSTITUTE(LEFT(BN132,BL134+1)," ","♦",LEN(LEFT(BN132,BL134+1))-LEN(SUBSTITUTE(LEFT(BN132,BL134+1)," ",""))))),LEFT(BN132,IFERROR(FIND(" ",BN132)-1,LEN(BN132))))))</f>
        <v/>
      </c>
      <c r="BN133" s="2961" t="str">
        <f>IF(BM133="","",TRIM(RIGHT(BN132,LEN(BN132)-LEN(BM133))))</f>
        <v/>
      </c>
      <c r="BO133" s="2975"/>
      <c r="BP133" s="2968"/>
      <c r="BQ133" s="2969"/>
      <c r="BR133" s="3"/>
      <c r="BS133" s="134"/>
      <c r="BT133" s="25"/>
      <c r="BU133" s="25"/>
      <c r="BV133" s="25"/>
      <c r="BW133" s="162"/>
      <c r="BX133" s="3"/>
      <c r="BY133" s="10">
        <v>1</v>
      </c>
    </row>
    <row r="134" spans="1:77" ht="21" customHeight="1">
      <c r="A134" s="3"/>
      <c r="B134" s="3"/>
      <c r="C134" s="3"/>
      <c r="D134" s="3"/>
      <c r="E134" s="3"/>
      <c r="F134" s="3"/>
      <c r="G134" s="3"/>
      <c r="H134" s="3"/>
      <c r="I134" s="3"/>
      <c r="J134" s="605"/>
      <c r="K134" s="605"/>
      <c r="L134" s="605"/>
      <c r="M134" s="605"/>
      <c r="N134" s="605"/>
      <c r="O134" s="605"/>
      <c r="P134" s="605"/>
      <c r="Q134" s="605"/>
      <c r="R134" s="605"/>
      <c r="S134" s="605"/>
      <c r="T134" s="605"/>
      <c r="U134" s="605"/>
      <c r="V134" s="605"/>
      <c r="W134" s="605"/>
      <c r="X134" s="605"/>
      <c r="Y134" s="605"/>
      <c r="Z134" s="605"/>
      <c r="AA134" s="3"/>
      <c r="AB134" s="3"/>
      <c r="AC134" s="3"/>
      <c r="AD134" s="3"/>
      <c r="AE134" s="3"/>
      <c r="AF134" s="3"/>
      <c r="AG134" s="3"/>
      <c r="AH134" s="3"/>
      <c r="AI134" s="3"/>
      <c r="AJ134" s="3"/>
      <c r="AK134" s="3"/>
      <c r="AL134" s="3"/>
      <c r="AM134" s="3"/>
      <c r="AN134" s="3"/>
      <c r="AO134" s="3"/>
      <c r="AP134" s="3"/>
      <c r="AQ134" s="3"/>
      <c r="AR134" s="176">
        <f t="array" ref="AR134">SUMPRODUCT(LEN(AS134:AY134))</f>
        <v>0</v>
      </c>
      <c r="AS134" s="177"/>
      <c r="AT134" s="178"/>
      <c r="AU134" s="178"/>
      <c r="AV134" s="178"/>
      <c r="AW134" s="178"/>
      <c r="AX134" s="178"/>
      <c r="AY134" s="179"/>
      <c r="AZ134" s="3"/>
      <c r="BD134" s="2969"/>
      <c r="BF134" s="2946" t="str">
        <f t="shared" si="62"/>
        <v/>
      </c>
      <c r="BG134" s="2950" t="str">
        <f t="shared" si="63"/>
        <v/>
      </c>
      <c r="BH134" s="2951" t="str">
        <f>IF(LEN(TRIM(BM134))&gt;0,MAX(BH29:BH133)+1,"")</f>
        <v/>
      </c>
      <c r="BI134" s="2906" t="str">
        <f>IFERROR(INDEX(BM30:BM299,MATCH(ROW()-ROW(BM30)+1,BH30:BH299,0)),"")</f>
        <v/>
      </c>
      <c r="BJ134" s="336"/>
      <c r="BL134" s="2909">
        <f>BI17</f>
        <v>100</v>
      </c>
      <c r="BM134" s="2961" t="str">
        <f>IF(OR(BN133="",BL134=""),"",IF(LEN(BN133)&lt;=BL134,BN133,IFERROR(LEFT(BN133,FIND("♦",SUBSTITUTE(LEFT(BN133,BL134+1)," ","♦",LEN(LEFT(BN133,BL134+1))-LEN(SUBSTITUTE(LEFT(BN133,BL134+1)," ",""))))),LEFT(BN133,IFERROR(FIND(" ",BN133)-1,LEN(BN133))))))</f>
        <v/>
      </c>
      <c r="BN134" s="2961" t="str">
        <f t="shared" ref="BN134:BN137" si="71">IF(BM134="","",TRIM(RIGHT(BN133,LEN(BN133)-LEN(BM134))))</f>
        <v/>
      </c>
      <c r="BO134" s="2975"/>
      <c r="BP134" s="2968"/>
      <c r="BQ134" s="2969"/>
      <c r="BR134" s="3"/>
      <c r="BS134" s="2549" t="s">
        <v>4034</v>
      </c>
      <c r="BV134" s="25"/>
      <c r="BW134" s="162"/>
      <c r="BX134" s="3"/>
      <c r="BY134" s="10">
        <v>1</v>
      </c>
    </row>
    <row r="135" spans="1:77" ht="21" customHeight="1">
      <c r="A135" s="3"/>
      <c r="B135" s="3"/>
      <c r="C135" s="3"/>
      <c r="D135" s="3"/>
      <c r="E135" s="3"/>
      <c r="F135" s="3"/>
      <c r="G135" s="3"/>
      <c r="H135" s="3"/>
      <c r="I135" s="3"/>
      <c r="J135" s="605"/>
      <c r="K135" s="605"/>
      <c r="L135" s="605"/>
      <c r="M135" s="605"/>
      <c r="N135" s="605"/>
      <c r="O135" s="605"/>
      <c r="P135" s="605"/>
      <c r="Q135" s="605"/>
      <c r="R135" s="605"/>
      <c r="S135" s="605"/>
      <c r="T135" s="605"/>
      <c r="U135" s="605"/>
      <c r="V135" s="605"/>
      <c r="W135" s="605"/>
      <c r="X135" s="605"/>
      <c r="Y135" s="605"/>
      <c r="Z135" s="605"/>
      <c r="AA135" s="3"/>
      <c r="AB135" s="3"/>
      <c r="AC135" s="3"/>
      <c r="AD135" s="3"/>
      <c r="AE135" s="3"/>
      <c r="AF135" s="3"/>
      <c r="AG135" s="3"/>
      <c r="AH135" s="3"/>
      <c r="AI135" s="3"/>
      <c r="AJ135" s="3"/>
      <c r="AK135" s="3"/>
      <c r="AL135" s="3"/>
      <c r="AM135" s="3"/>
      <c r="AN135" s="3"/>
      <c r="AO135" s="3"/>
      <c r="AP135" s="3"/>
      <c r="AQ135" s="3"/>
      <c r="AR135" s="176">
        <f t="array" ref="AR135">SUMPRODUCT(LEN(AS135:AY135))</f>
        <v>0</v>
      </c>
      <c r="AS135" s="177"/>
      <c r="AT135" s="178"/>
      <c r="AU135" s="178"/>
      <c r="AV135" s="178"/>
      <c r="AW135" s="178"/>
      <c r="AX135" s="178"/>
      <c r="AY135" s="179"/>
      <c r="AZ135" s="3"/>
      <c r="BD135" s="2969"/>
      <c r="BF135" s="2946" t="str">
        <f t="shared" si="62"/>
        <v/>
      </c>
      <c r="BG135" s="2950" t="str">
        <f t="shared" si="63"/>
        <v/>
      </c>
      <c r="BH135" s="2951" t="str">
        <f>IF(LEN(TRIM(BM135))&gt;0,MAX(BH29:BH134)+1,"")</f>
        <v/>
      </c>
      <c r="BI135" s="2906" t="str">
        <f>IFERROR(INDEX(BM30:BM299,MATCH(ROW()-ROW(BM30)+1,BH30:BH299,0)),"")</f>
        <v/>
      </c>
      <c r="BJ135" s="336"/>
      <c r="BL135" s="2960"/>
      <c r="BM135" s="2961" t="str">
        <f>IF(OR(BN134="",BL134=""),"",IF(LEN(BN134)&lt;=BL134,BN134,IFERROR(LEFT(BN134,FIND("♦",SUBSTITUTE(LEFT(BN134,BL134+1)," ","♦",LEN(LEFT(BN134,BL134+1))-LEN(SUBSTITUTE(LEFT(BN134,BL134+1)," ",""))))),LEFT(BN134,IFERROR(FIND(" ",BN134)-1,LEN(BN134))))))</f>
        <v/>
      </c>
      <c r="BN135" s="2961" t="str">
        <f t="shared" si="71"/>
        <v/>
      </c>
      <c r="BO135" s="2975"/>
      <c r="BP135" s="2968"/>
      <c r="BQ135" s="2969"/>
      <c r="BR135" s="3"/>
      <c r="BS135" s="2596" t="s">
        <v>4035</v>
      </c>
      <c r="BT135" s="2597" t="s">
        <v>4037</v>
      </c>
      <c r="BU135" s="2598"/>
      <c r="BV135" s="25"/>
      <c r="BW135" s="162"/>
      <c r="BX135" s="3"/>
      <c r="BY135" s="10">
        <v>1</v>
      </c>
    </row>
    <row r="136" spans="1:77" ht="21" customHeight="1">
      <c r="A136" s="3"/>
      <c r="B136" s="3"/>
      <c r="C136" s="3"/>
      <c r="D136" s="3"/>
      <c r="E136" s="3"/>
      <c r="F136" s="3"/>
      <c r="G136" s="3"/>
      <c r="H136" s="3"/>
      <c r="I136" s="3"/>
      <c r="J136" s="605"/>
      <c r="K136" s="605"/>
      <c r="L136" s="605"/>
      <c r="M136" s="605"/>
      <c r="N136" s="605"/>
      <c r="O136" s="605"/>
      <c r="P136" s="605"/>
      <c r="Q136" s="605"/>
      <c r="R136" s="605"/>
      <c r="S136" s="605"/>
      <c r="T136" s="605"/>
      <c r="U136" s="605"/>
      <c r="V136" s="605"/>
      <c r="W136" s="605"/>
      <c r="X136" s="605"/>
      <c r="Y136" s="605"/>
      <c r="Z136" s="605"/>
      <c r="AA136" s="3"/>
      <c r="AB136" s="3"/>
      <c r="AC136" s="3"/>
      <c r="AD136" s="3"/>
      <c r="AE136" s="3"/>
      <c r="AF136" s="3"/>
      <c r="AG136" s="3"/>
      <c r="AH136" s="3"/>
      <c r="AI136" s="3"/>
      <c r="AJ136" s="3"/>
      <c r="AK136" s="3"/>
      <c r="AL136" s="3"/>
      <c r="AM136" s="3"/>
      <c r="AN136" s="3"/>
      <c r="AO136" s="3"/>
      <c r="AP136" s="3"/>
      <c r="AQ136" s="3"/>
      <c r="AR136" s="176">
        <f t="array" ref="AR136">SUMPRODUCT(LEN(AS136:AY136))</f>
        <v>0</v>
      </c>
      <c r="AS136" s="177"/>
      <c r="AT136" s="178"/>
      <c r="AU136" s="178"/>
      <c r="AV136" s="178"/>
      <c r="AW136" s="178"/>
      <c r="AX136" s="178"/>
      <c r="AY136" s="179"/>
      <c r="AZ136" s="3"/>
      <c r="BD136" s="2969"/>
      <c r="BF136" s="2946" t="str">
        <f t="shared" si="62"/>
        <v/>
      </c>
      <c r="BG136" s="2950" t="str">
        <f t="shared" si="63"/>
        <v/>
      </c>
      <c r="BH136" s="2951" t="str">
        <f>IF(LEN(TRIM(BM136))&gt;0,MAX(BH29:BH135)+1,"")</f>
        <v/>
      </c>
      <c r="BI136" s="2906" t="str">
        <f>IFERROR(INDEX(BM30:BM299,MATCH(ROW()-ROW(BM30)+1,BH30:BH299,0)),"")</f>
        <v/>
      </c>
      <c r="BJ136" s="336"/>
      <c r="BL136" s="2963"/>
      <c r="BM136" s="2961" t="str">
        <f>IF(OR(BN135="",BL134=""),"",IF(LEN(BN135)&lt;=BL134,BN135,IFERROR(LEFT(BN135,FIND("♦",SUBSTITUTE(LEFT(BN135,BL134+1)," ","♦",LEN(LEFT(BN135,BL134+1))-LEN(SUBSTITUTE(LEFT(BN135,BL134+1)," ",""))))),LEFT(BN135,IFERROR(FIND(" ",BN135)-1,LEN(BN135))))))</f>
        <v/>
      </c>
      <c r="BN136" s="2961" t="str">
        <f t="shared" si="71"/>
        <v/>
      </c>
      <c r="BO136" s="2975"/>
      <c r="BP136" s="2968"/>
      <c r="BQ136" s="2969"/>
      <c r="BR136" s="3"/>
      <c r="BS136" s="336" t="str">
        <f t="shared" ref="BS136:BS144" si="72">TRIM(LEFT(BT136,FIND(" .",BT136&amp;" .")-1))</f>
        <v>Navarin d’agneau</v>
      </c>
      <c r="BT136" t="s">
        <v>4010</v>
      </c>
      <c r="BV136" s="25"/>
      <c r="BW136" s="162"/>
      <c r="BX136" s="3"/>
      <c r="BY136" s="10">
        <v>1</v>
      </c>
    </row>
    <row r="137" spans="1:77" ht="21" customHeight="1">
      <c r="A137" s="3"/>
      <c r="B137" s="3"/>
      <c r="C137" s="3"/>
      <c r="D137" s="3"/>
      <c r="E137" s="3"/>
      <c r="F137" s="3"/>
      <c r="G137" s="3"/>
      <c r="H137" s="3"/>
      <c r="I137" s="3"/>
      <c r="J137" s="605"/>
      <c r="K137" s="605"/>
      <c r="L137" s="605"/>
      <c r="M137" s="605"/>
      <c r="N137" s="605"/>
      <c r="O137" s="605"/>
      <c r="P137" s="605"/>
      <c r="Q137" s="605"/>
      <c r="R137" s="605"/>
      <c r="S137" s="605"/>
      <c r="T137" s="605"/>
      <c r="U137" s="605"/>
      <c r="V137" s="605"/>
      <c r="W137" s="605"/>
      <c r="X137" s="605"/>
      <c r="Y137" s="605"/>
      <c r="Z137" s="605"/>
      <c r="AA137" s="3"/>
      <c r="AB137" s="3"/>
      <c r="AC137" s="3"/>
      <c r="AD137" s="3"/>
      <c r="AE137" s="3"/>
      <c r="AF137" s="3"/>
      <c r="AG137" s="3"/>
      <c r="AH137" s="3"/>
      <c r="AI137" s="3"/>
      <c r="AJ137" s="3"/>
      <c r="AK137" s="3"/>
      <c r="AL137" s="3"/>
      <c r="AM137" s="3"/>
      <c r="AN137" s="3"/>
      <c r="AO137" s="3"/>
      <c r="AP137" s="3"/>
      <c r="AQ137" s="3"/>
      <c r="AR137" s="176">
        <f t="array" ref="AR137">SUMPRODUCT(LEN(AS137:AY137))</f>
        <v>0</v>
      </c>
      <c r="AS137" s="177"/>
      <c r="AT137" s="178"/>
      <c r="AU137" s="178"/>
      <c r="AV137" s="178"/>
      <c r="AW137" s="178"/>
      <c r="AX137" s="178"/>
      <c r="AY137" s="179"/>
      <c r="AZ137" s="3"/>
      <c r="BD137" s="2969"/>
      <c r="BF137" s="2946" t="str">
        <f t="shared" si="62"/>
        <v/>
      </c>
      <c r="BG137" s="2950" t="str">
        <f t="shared" si="63"/>
        <v/>
      </c>
      <c r="BH137" s="2951" t="str">
        <f>IF(LEN(TRIM(BM137))&gt;0,MAX(BH29:BH136)+1,"")</f>
        <v/>
      </c>
      <c r="BI137" s="2906" t="str">
        <f>IFERROR(INDEX(BM30:BM299,MATCH(ROW()-ROW(BM30)+1,BH30:BH299,0)),"")</f>
        <v/>
      </c>
      <c r="BJ137" s="336"/>
      <c r="BL137" s="2964"/>
      <c r="BM137" s="2961" t="str">
        <f>IF(OR(BN136="",BL134=""),"",IF(LEN(BN136)&lt;=BL134,BN136,IFERROR(LEFT(BN136,FIND("♦",SUBSTITUTE(LEFT(BN136,BL134+1)," ","♦",LEN(LEFT(BN136,BL134+1))-LEN(SUBSTITUTE(LEFT(BN136,BL134+1)," ",""))))),LEFT(BN136,IFERROR(FIND(" ",BN136)-1,LEN(BN136))))))</f>
        <v/>
      </c>
      <c r="BN137" s="2961" t="str">
        <f t="shared" si="71"/>
        <v/>
      </c>
      <c r="BO137" s="2975"/>
      <c r="BP137" s="2968"/>
      <c r="BQ137" s="2969"/>
      <c r="BR137" s="3"/>
      <c r="BS137" s="336" t="str">
        <f t="shared" si="72"/>
        <v>Éléments pour la cuisson du navarin</v>
      </c>
      <c r="BT137" t="s">
        <v>4011</v>
      </c>
      <c r="BV137" s="25"/>
      <c r="BW137" s="162"/>
      <c r="BX137" s="3"/>
      <c r="BY137" s="10">
        <v>1</v>
      </c>
    </row>
    <row r="138" spans="1:77" ht="21" customHeight="1">
      <c r="A138" s="3"/>
      <c r="B138" s="3"/>
      <c r="C138" s="3"/>
      <c r="D138" s="3"/>
      <c r="E138" s="3"/>
      <c r="F138" s="3"/>
      <c r="G138" s="3"/>
      <c r="H138" s="3"/>
      <c r="I138" s="3"/>
      <c r="J138" s="605"/>
      <c r="K138" s="605"/>
      <c r="L138" s="605"/>
      <c r="M138" s="605"/>
      <c r="N138" s="605"/>
      <c r="O138" s="605"/>
      <c r="P138" s="605"/>
      <c r="Q138" s="605"/>
      <c r="R138" s="605"/>
      <c r="S138" s="605"/>
      <c r="T138" s="605"/>
      <c r="U138" s="605"/>
      <c r="V138" s="605"/>
      <c r="W138" s="605"/>
      <c r="X138" s="605"/>
      <c r="Y138" s="605"/>
      <c r="Z138" s="605"/>
      <c r="AA138" s="3"/>
      <c r="AB138" s="3"/>
      <c r="AC138" s="3"/>
      <c r="AD138" s="3"/>
      <c r="AE138" s="3"/>
      <c r="AF138" s="3"/>
      <c r="AG138" s="3"/>
      <c r="AH138" s="3"/>
      <c r="AI138" s="3"/>
      <c r="AJ138" s="3"/>
      <c r="AK138" s="3"/>
      <c r="AL138" s="3"/>
      <c r="AM138" s="3"/>
      <c r="AN138" s="3"/>
      <c r="AO138" s="3"/>
      <c r="AP138" s="3"/>
      <c r="AQ138" s="3"/>
      <c r="AR138" s="176">
        <f t="array" ref="AR138">SUMPRODUCT(LEN(AS138:AY138))</f>
        <v>0</v>
      </c>
      <c r="AS138" s="177"/>
      <c r="AT138" s="178"/>
      <c r="AU138" s="178"/>
      <c r="AV138" s="178"/>
      <c r="AW138" s="178"/>
      <c r="AX138" s="178"/>
      <c r="AY138" s="179"/>
      <c r="AZ138" s="3"/>
      <c r="BD138" s="2969"/>
      <c r="BF138" s="2946" t="str">
        <f t="shared" si="62"/>
        <v/>
      </c>
      <c r="BG138" s="2950" t="str">
        <f t="shared" si="63"/>
        <v/>
      </c>
      <c r="BH138" s="2951" t="str">
        <f>IF(LEN(TRIM(BM138))&gt;0,MAX(BH29:BH137)+1,"")</f>
        <v/>
      </c>
      <c r="BI138" s="2906" t="str">
        <f>IFERROR(INDEX(BM30:BM299,MATCH(ROW()-ROW(BM30)+1,BH30:BH299,0)),"")</f>
        <v/>
      </c>
      <c r="BJ138" s="336"/>
      <c r="BL138" s="2370" t="str">
        <f>(SUBSTITUTE(SUBSTITUTE(BD48,CHAR(13)&amp;CHAR(10)," "),CHAR(10)," "))</f>
        <v/>
      </c>
      <c r="BM138" s="2907" t="str">
        <f>IF(OR(BL139="",BL140=""),"",IF(LEN(BL139)&lt;=BL140,BL139,IFERROR(LEFT(BL139,FIND("♦",SUBSTITUTE(LEFT(BL139,BL140+1)," ","♦",LEN(LEFT(BL139,BL140+1))-LEN(SUBSTITUTE(LEFT(BL139,BL140+1)," ",""))))),LEFT(BL139,IFERROR(FIND(" ",BL139)-1,LEN(BL139))))))</f>
        <v/>
      </c>
      <c r="BN138" s="2908" t="str">
        <f>IF(BM138="","",TRIM(RIGHT(BL139,LEN(BL139)-LEN(BM138))))</f>
        <v/>
      </c>
      <c r="BO138" s="2952" t="str">
        <f>BE48</f>
        <v xml:space="preserve"> ◄ ligne 48</v>
      </c>
      <c r="BP138" s="2968"/>
      <c r="BQ138" s="2969"/>
      <c r="BR138" s="3"/>
      <c r="BS138" s="336" t="str">
        <f t="shared" si="72"/>
        <v>Oignons</v>
      </c>
      <c r="BT138" t="s">
        <v>4012</v>
      </c>
      <c r="BV138" s="25"/>
      <c r="BW138" s="162"/>
      <c r="BX138" s="3"/>
      <c r="BY138" s="10">
        <v>1</v>
      </c>
    </row>
    <row r="139" spans="1:77" ht="21" customHeight="1">
      <c r="A139" s="3"/>
      <c r="B139" s="3"/>
      <c r="C139" s="3"/>
      <c r="D139" s="3"/>
      <c r="E139" s="3"/>
      <c r="F139" s="3"/>
      <c r="G139" s="3"/>
      <c r="H139" s="3"/>
      <c r="I139" s="3"/>
      <c r="J139" s="605"/>
      <c r="K139" s="605"/>
      <c r="L139" s="605"/>
      <c r="M139" s="605"/>
      <c r="N139" s="605"/>
      <c r="O139" s="605"/>
      <c r="P139" s="605"/>
      <c r="Q139" s="605"/>
      <c r="R139" s="605"/>
      <c r="S139" s="605"/>
      <c r="T139" s="605"/>
      <c r="U139" s="605"/>
      <c r="V139" s="605"/>
      <c r="W139" s="605"/>
      <c r="X139" s="605"/>
      <c r="Y139" s="605"/>
      <c r="Z139" s="605"/>
      <c r="AA139" s="3"/>
      <c r="AB139" s="3"/>
      <c r="AC139" s="3"/>
      <c r="AD139" s="3"/>
      <c r="AE139" s="3"/>
      <c r="AF139" s="3"/>
      <c r="AG139" s="3"/>
      <c r="AH139" s="3"/>
      <c r="AI139" s="3"/>
      <c r="AJ139" s="3"/>
      <c r="AK139" s="3"/>
      <c r="AL139" s="3"/>
      <c r="AM139" s="3"/>
      <c r="AN139" s="3"/>
      <c r="AO139" s="3"/>
      <c r="AP139" s="3"/>
      <c r="AQ139" s="3"/>
      <c r="AR139" s="176">
        <f t="array" ref="AR139">SUMPRODUCT(LEN(AS139:AY139))</f>
        <v>0</v>
      </c>
      <c r="AS139" s="177"/>
      <c r="AT139" s="178"/>
      <c r="AU139" s="178"/>
      <c r="AV139" s="178"/>
      <c r="AW139" s="178"/>
      <c r="AX139" s="178"/>
      <c r="AY139" s="179"/>
      <c r="AZ139" s="3"/>
      <c r="BD139" s="2969"/>
      <c r="BF139" s="2946" t="str">
        <f t="shared" si="62"/>
        <v/>
      </c>
      <c r="BG139" s="2950" t="str">
        <f t="shared" si="63"/>
        <v/>
      </c>
      <c r="BH139" s="2951" t="str">
        <f>IF(LEN(TRIM(BM139))&gt;0,MAX(BH29:BH138)+1,"")</f>
        <v/>
      </c>
      <c r="BI139" s="2906" t="str">
        <f>IFERROR(INDEX(BM30:BM299,MATCH(ROW()-ROW(BM30)+1,BH30:BH299,0)),"")</f>
        <v/>
      </c>
      <c r="BJ139" s="336"/>
      <c r="BL139" s="2907" t="str">
        <f>TRIM(SUBSTITUTE(SUBSTITUTE(SUBSTITUTE(SUBSTITUTE(IF(OR(LEFT(BL138,1)="-",LEFT(BL138,1)="="),MID(BL138,2,9999),BL138),CHAR(160)," "),","," "),";"," "),"."," "))</f>
        <v/>
      </c>
      <c r="BM139" s="2908" t="str">
        <f>IF(OR(BN138="",BL140=""),"",IF(LEN(BN138)&lt;=BL140,BN138,IFERROR(LEFT(BN138,FIND("♦",SUBSTITUTE(LEFT(BN138,BL140+1)," ","♦",LEN(LEFT(BN138,BL140+1))-LEN(SUBSTITUTE(LEFT(BN138,BL140+1)," ",""))))),LEFT(BN138,IFERROR(FIND(" ",BN138)-1,LEN(BN138))))))</f>
        <v/>
      </c>
      <c r="BN139" s="2908" t="str">
        <f>IF(BM139="","",TRIM(RIGHT(BN138,LEN(BN138)-LEN(BM139))))</f>
        <v/>
      </c>
      <c r="BO139" s="2974"/>
      <c r="BP139" s="2968"/>
      <c r="BQ139" s="2969"/>
      <c r="BR139" s="3"/>
      <c r="BS139" s="336" t="str">
        <f t="shared" si="72"/>
        <v>Concentré de tomate</v>
      </c>
      <c r="BT139" t="s">
        <v>4013</v>
      </c>
      <c r="BV139" s="25"/>
      <c r="BW139" s="162"/>
      <c r="BX139" s="3"/>
      <c r="BY139" s="10">
        <v>1</v>
      </c>
    </row>
    <row r="140" spans="1:77" ht="21" customHeight="1">
      <c r="A140" s="3"/>
      <c r="B140" s="3"/>
      <c r="C140" s="3"/>
      <c r="D140" s="3"/>
      <c r="E140" s="3"/>
      <c r="F140" s="3"/>
      <c r="G140" s="3"/>
      <c r="H140" s="3"/>
      <c r="I140" s="3"/>
      <c r="J140" s="605"/>
      <c r="K140" s="605"/>
      <c r="L140" s="605"/>
      <c r="M140" s="605"/>
      <c r="N140" s="605"/>
      <c r="O140" s="605"/>
      <c r="P140" s="605"/>
      <c r="Q140" s="605"/>
      <c r="R140" s="605"/>
      <c r="S140" s="605"/>
      <c r="T140" s="605"/>
      <c r="U140" s="605"/>
      <c r="V140" s="605"/>
      <c r="W140" s="605"/>
      <c r="X140" s="605"/>
      <c r="Y140" s="605"/>
      <c r="Z140" s="605"/>
      <c r="AA140" s="3"/>
      <c r="AB140" s="3"/>
      <c r="AC140" s="3"/>
      <c r="AD140" s="3"/>
      <c r="AE140" s="3"/>
      <c r="AF140" s="3"/>
      <c r="AG140" s="3"/>
      <c r="AH140" s="3"/>
      <c r="AI140" s="3"/>
      <c r="AJ140" s="3"/>
      <c r="AK140" s="3"/>
      <c r="AL140" s="3"/>
      <c r="AM140" s="3"/>
      <c r="AN140" s="3"/>
      <c r="AO140" s="3"/>
      <c r="AP140" s="3"/>
      <c r="AQ140" s="3"/>
      <c r="AR140" s="176">
        <f t="array" ref="AR140">SUMPRODUCT(LEN(AS140:AY140))</f>
        <v>0</v>
      </c>
      <c r="AS140" s="177"/>
      <c r="AT140" s="178"/>
      <c r="AU140" s="178"/>
      <c r="AV140" s="178"/>
      <c r="AW140" s="178"/>
      <c r="AX140" s="178"/>
      <c r="AY140" s="179"/>
      <c r="AZ140" s="3"/>
      <c r="BD140" s="2969"/>
      <c r="BF140" s="2946" t="str">
        <f t="shared" si="62"/>
        <v/>
      </c>
      <c r="BG140" s="2950" t="str">
        <f t="shared" si="63"/>
        <v/>
      </c>
      <c r="BH140" s="2951" t="str">
        <f>IF(LEN(TRIM(BM140))&gt;0,MAX(BH29:BH139)+1,"")</f>
        <v/>
      </c>
      <c r="BI140" s="2906" t="str">
        <f>IFERROR(INDEX(BM30:BM299,MATCH(ROW()-ROW(BM30)+1,BH30:BH299,0)),"")</f>
        <v/>
      </c>
      <c r="BJ140" s="336"/>
      <c r="BL140" s="2909">
        <f>BI17</f>
        <v>100</v>
      </c>
      <c r="BM140" s="2908" t="str">
        <f>IF(OR(BN139="",BL140=""),"",IF(LEN(BN139)&lt;=BL140,BN139,IFERROR(LEFT(BN139,FIND("♦",SUBSTITUTE(LEFT(BN139,BL140+1)," ","♦",LEN(LEFT(BN139,BL140+1))-LEN(SUBSTITUTE(LEFT(BN139,BL140+1)," ",""))))),LEFT(BN139,IFERROR(FIND(" ",BN139)-1,LEN(BN139))))))</f>
        <v/>
      </c>
      <c r="BN140" s="2908" t="str">
        <f t="shared" ref="BN140:BN143" si="73">IF(BM140="","",TRIM(RIGHT(BN139,LEN(BN139)-LEN(BM140))))</f>
        <v/>
      </c>
      <c r="BO140" s="2974"/>
      <c r="BP140" s="2968"/>
      <c r="BQ140" s="2969"/>
      <c r="BR140" s="3"/>
      <c r="BS140" s="336" t="str">
        <f t="shared" si="72"/>
        <v>Ail haché surgelé</v>
      </c>
      <c r="BT140" t="s">
        <v>4014</v>
      </c>
      <c r="BV140" s="25"/>
      <c r="BW140" s="162"/>
      <c r="BX140" s="3"/>
      <c r="BY140" s="10">
        <v>1</v>
      </c>
    </row>
    <row r="141" spans="1:77" ht="21" customHeight="1">
      <c r="A141" s="3"/>
      <c r="B141" s="3"/>
      <c r="C141" s="3"/>
      <c r="D141" s="3"/>
      <c r="E141" s="3"/>
      <c r="F141" s="3"/>
      <c r="G141" s="3"/>
      <c r="H141" s="3"/>
      <c r="I141" s="3"/>
      <c r="J141" s="605"/>
      <c r="K141" s="605"/>
      <c r="L141" s="605"/>
      <c r="M141" s="605"/>
      <c r="N141" s="605"/>
      <c r="O141" s="605"/>
      <c r="P141" s="605"/>
      <c r="Q141" s="605"/>
      <c r="R141" s="605"/>
      <c r="S141" s="605"/>
      <c r="T141" s="605"/>
      <c r="U141" s="605"/>
      <c r="V141" s="605"/>
      <c r="W141" s="605"/>
      <c r="X141" s="605"/>
      <c r="Y141" s="605"/>
      <c r="Z141" s="605"/>
      <c r="AA141" s="3"/>
      <c r="AB141" s="3"/>
      <c r="AC141" s="3"/>
      <c r="AD141" s="3"/>
      <c r="AE141" s="3"/>
      <c r="AF141" s="3"/>
      <c r="AG141" s="3"/>
      <c r="AH141" s="3"/>
      <c r="AI141" s="3"/>
      <c r="AJ141" s="3"/>
      <c r="AK141" s="3"/>
      <c r="AL141" s="3"/>
      <c r="AM141" s="3"/>
      <c r="AN141" s="3"/>
      <c r="AO141" s="3"/>
      <c r="AP141" s="3"/>
      <c r="AQ141" s="3"/>
      <c r="AR141" s="176">
        <f t="array" ref="AR141">SUMPRODUCT(LEN(AS141:AY141))</f>
        <v>0</v>
      </c>
      <c r="AS141" s="177"/>
      <c r="AT141" s="178"/>
      <c r="AU141" s="178"/>
      <c r="AV141" s="178"/>
      <c r="AW141" s="178"/>
      <c r="AX141" s="178"/>
      <c r="AY141" s="179"/>
      <c r="AZ141" s="3"/>
      <c r="BD141" s="2969"/>
      <c r="BF141" s="2946" t="str">
        <f t="shared" si="62"/>
        <v/>
      </c>
      <c r="BG141" s="2950" t="str">
        <f t="shared" si="63"/>
        <v/>
      </c>
      <c r="BH141" s="2951" t="str">
        <f>IF(LEN(TRIM(BM141))&gt;0,MAX(BH29:BH140)+1,"")</f>
        <v/>
      </c>
      <c r="BI141" s="2906" t="str">
        <f>IFERROR(INDEX(BM30:BM299,MATCH(ROW()-ROW(BM30)+1,BH30:BH299,0)),"")</f>
        <v/>
      </c>
      <c r="BJ141" s="336"/>
      <c r="BL141" s="2907"/>
      <c r="BM141" s="2908" t="str">
        <f>IF(OR(BN140="",BL140=""),"",IF(LEN(BN140)&lt;=BL140,BN140,IFERROR(LEFT(BN140,FIND("♦",SUBSTITUTE(LEFT(BN140,BL140+1)," ","♦",LEN(LEFT(BN140,BL140+1))-LEN(SUBSTITUTE(LEFT(BN140,BL140+1)," ",""))))),LEFT(BN140,IFERROR(FIND(" ",BN140)-1,LEN(BN140))))))</f>
        <v/>
      </c>
      <c r="BN141" s="2908" t="str">
        <f t="shared" si="73"/>
        <v/>
      </c>
      <c r="BO141" s="2974"/>
      <c r="BP141" s="2968"/>
      <c r="BQ141" s="2969"/>
      <c r="BR141" s="3"/>
      <c r="BS141" s="336" t="str">
        <f t="shared" si="72"/>
        <v>Farine</v>
      </c>
      <c r="BT141" t="s">
        <v>4015</v>
      </c>
      <c r="BV141" s="25"/>
      <c r="BW141" s="162"/>
      <c r="BX141" s="3"/>
      <c r="BY141" s="10">
        <v>1</v>
      </c>
    </row>
    <row r="142" spans="1:77" ht="21" customHeight="1">
      <c r="A142" s="3"/>
      <c r="B142" s="3"/>
      <c r="C142" s="3"/>
      <c r="D142" s="3"/>
      <c r="E142" s="3"/>
      <c r="F142" s="3"/>
      <c r="G142" s="3"/>
      <c r="H142" s="3"/>
      <c r="I142" s="3"/>
      <c r="J142" s="605"/>
      <c r="K142" s="605"/>
      <c r="L142" s="605"/>
      <c r="M142" s="605"/>
      <c r="N142" s="605"/>
      <c r="O142" s="605"/>
      <c r="P142" s="605"/>
      <c r="Q142" s="605"/>
      <c r="R142" s="605"/>
      <c r="S142" s="605"/>
      <c r="T142" s="605"/>
      <c r="U142" s="605"/>
      <c r="V142" s="605"/>
      <c r="W142" s="605"/>
      <c r="X142" s="605"/>
      <c r="Y142" s="605"/>
      <c r="Z142" s="605"/>
      <c r="AA142" s="3"/>
      <c r="AB142" s="3"/>
      <c r="AC142" s="3"/>
      <c r="AD142" s="3"/>
      <c r="AE142" s="3"/>
      <c r="AF142" s="3"/>
      <c r="AG142" s="3"/>
      <c r="AH142" s="3"/>
      <c r="AI142" s="3"/>
      <c r="AJ142" s="3"/>
      <c r="AK142" s="3"/>
      <c r="AL142" s="3"/>
      <c r="AM142" s="3"/>
      <c r="AN142" s="3"/>
      <c r="AO142" s="3"/>
      <c r="AP142" s="3"/>
      <c r="AQ142" s="3"/>
      <c r="AR142" s="176">
        <f t="array" ref="AR142">SUMPRODUCT(LEN(AS142:AY142))</f>
        <v>0</v>
      </c>
      <c r="AS142" s="177"/>
      <c r="AT142" s="178"/>
      <c r="AU142" s="178"/>
      <c r="AV142" s="178"/>
      <c r="AW142" s="178"/>
      <c r="AX142" s="178"/>
      <c r="AY142" s="179"/>
      <c r="AZ142" s="3"/>
      <c r="BD142" s="2969"/>
      <c r="BF142" s="2946" t="str">
        <f t="shared" si="62"/>
        <v/>
      </c>
      <c r="BG142" s="2950" t="str">
        <f t="shared" si="63"/>
        <v/>
      </c>
      <c r="BH142" s="2951" t="str">
        <f>IF(LEN(TRIM(BM142))&gt;0,MAX(BH29:BH141)+1,"")</f>
        <v/>
      </c>
      <c r="BI142" s="2906" t="str">
        <f>IFERROR(INDEX(BM30:BM299,MATCH(ROW()-ROW(BM30)+1,BH30:BH299,0)),"")</f>
        <v/>
      </c>
      <c r="BJ142" s="336"/>
      <c r="BL142" s="2958"/>
      <c r="BM142" s="2908" t="str">
        <f>IF(OR(BN141="",BL140=""),"",IF(LEN(BN141)&lt;=BL140,BN141,IFERROR(LEFT(BN141,FIND("♦",SUBSTITUTE(LEFT(BN141,BL140+1)," ","♦",LEN(LEFT(BN141,BL140+1))-LEN(SUBSTITUTE(LEFT(BN141,BL140+1)," ",""))))),LEFT(BN141,IFERROR(FIND(" ",BN141)-1,LEN(BN141))))))</f>
        <v/>
      </c>
      <c r="BN142" s="2908" t="str">
        <f t="shared" si="73"/>
        <v/>
      </c>
      <c r="BO142" s="2974"/>
      <c r="BP142" s="2968"/>
      <c r="BQ142" s="2969"/>
      <c r="BR142" s="3"/>
      <c r="BS142" s="336" t="str">
        <f t="shared" si="72"/>
        <v>Bouquet garni</v>
      </c>
      <c r="BT142" t="s">
        <v>4016</v>
      </c>
      <c r="BV142" s="25"/>
      <c r="BW142" s="162"/>
      <c r="BX142" s="3"/>
      <c r="BY142" s="10">
        <v>1</v>
      </c>
    </row>
    <row r="143" spans="1:77" ht="21" customHeight="1">
      <c r="A143" s="3"/>
      <c r="B143" s="3"/>
      <c r="C143" s="3"/>
      <c r="D143" s="3"/>
      <c r="E143" s="3"/>
      <c r="F143" s="3"/>
      <c r="G143" s="3"/>
      <c r="H143" s="3"/>
      <c r="I143" s="3"/>
      <c r="J143" s="605"/>
      <c r="K143" s="605"/>
      <c r="L143" s="605"/>
      <c r="M143" s="605"/>
      <c r="N143" s="605"/>
      <c r="O143" s="605"/>
      <c r="P143" s="605"/>
      <c r="Q143" s="605"/>
      <c r="R143" s="605"/>
      <c r="S143" s="605"/>
      <c r="T143" s="605"/>
      <c r="U143" s="605"/>
      <c r="V143" s="605"/>
      <c r="W143" s="605"/>
      <c r="X143" s="605"/>
      <c r="Y143" s="605"/>
      <c r="Z143" s="605"/>
      <c r="AA143" s="3"/>
      <c r="AB143" s="3"/>
      <c r="AC143" s="3"/>
      <c r="AD143" s="3"/>
      <c r="AE143" s="3"/>
      <c r="AF143" s="3"/>
      <c r="AG143" s="3"/>
      <c r="AH143" s="3"/>
      <c r="AI143" s="3"/>
      <c r="AJ143" s="3"/>
      <c r="AK143" s="3"/>
      <c r="AL143" s="3"/>
      <c r="AM143" s="3"/>
      <c r="AN143" s="3"/>
      <c r="AO143" s="3"/>
      <c r="AP143" s="3"/>
      <c r="AQ143" s="3"/>
      <c r="AR143" s="176">
        <f t="array" ref="AR143">SUMPRODUCT(LEN(AS143:AY143))</f>
        <v>0</v>
      </c>
      <c r="AS143" s="177"/>
      <c r="AT143" s="178"/>
      <c r="AU143" s="178"/>
      <c r="AV143" s="178"/>
      <c r="AW143" s="178"/>
      <c r="AX143" s="178"/>
      <c r="AY143" s="179"/>
      <c r="AZ143" s="3"/>
      <c r="BD143" s="2969"/>
      <c r="BF143" s="2946" t="str">
        <f t="shared" si="62"/>
        <v/>
      </c>
      <c r="BG143" s="2950" t="str">
        <f t="shared" si="63"/>
        <v/>
      </c>
      <c r="BH143" s="2951" t="str">
        <f>IF(LEN(TRIM(BM143))&gt;0,MAX(BH29:BH142)+1,"")</f>
        <v/>
      </c>
      <c r="BI143" s="2906" t="str">
        <f>IFERROR(INDEX(BM30:BM299,MATCH(ROW()-ROW(BM30)+1,BH30:BH299,0)),"")</f>
        <v/>
      </c>
      <c r="BJ143" s="336"/>
      <c r="BL143" s="2959"/>
      <c r="BM143" s="2908" t="str">
        <f>IF(OR(BN142="",BL140=""),"",IF(LEN(BN142)&lt;=BL140,BN142,IFERROR(LEFT(BN142,FIND("♦",SUBSTITUTE(LEFT(BN142,BL140+1)," ","♦",LEN(LEFT(BN142,BL140+1))-LEN(SUBSTITUTE(LEFT(BN142,BL140+1)," ",""))))),LEFT(BN142,IFERROR(FIND(" ",BN142)-1,LEN(BN142))))))</f>
        <v/>
      </c>
      <c r="BN143" s="2908" t="str">
        <f t="shared" si="73"/>
        <v/>
      </c>
      <c r="BO143" s="2974"/>
      <c r="BP143" s="2968"/>
      <c r="BQ143" s="2969"/>
      <c r="BR143" s="3"/>
      <c r="BS143" s="336" t="str">
        <f t="shared" si="72"/>
        <v>Fond brun clair de veau</v>
      </c>
      <c r="BT143" t="s">
        <v>4017</v>
      </c>
      <c r="BV143" s="25"/>
      <c r="BW143" s="162"/>
      <c r="BX143" s="3"/>
      <c r="BY143" s="10">
        <v>1</v>
      </c>
    </row>
    <row r="144" spans="1:77" ht="21" customHeight="1">
      <c r="A144" s="3"/>
      <c r="B144" s="3"/>
      <c r="C144" s="3"/>
      <c r="D144" s="3"/>
      <c r="E144" s="3"/>
      <c r="F144" s="3"/>
      <c r="G144" s="3"/>
      <c r="H144" s="3"/>
      <c r="I144" s="3"/>
      <c r="J144" s="605"/>
      <c r="K144" s="605"/>
      <c r="L144" s="605"/>
      <c r="M144" s="605"/>
      <c r="N144" s="605"/>
      <c r="O144" s="605"/>
      <c r="P144" s="605"/>
      <c r="Q144" s="605"/>
      <c r="R144" s="605"/>
      <c r="S144" s="605"/>
      <c r="T144" s="605"/>
      <c r="U144" s="605"/>
      <c r="V144" s="605"/>
      <c r="W144" s="605"/>
      <c r="X144" s="605"/>
      <c r="Y144" s="605"/>
      <c r="Z144" s="605"/>
      <c r="AA144" s="3"/>
      <c r="AB144" s="3"/>
      <c r="AC144" s="3"/>
      <c r="AD144" s="3"/>
      <c r="AE144" s="3"/>
      <c r="AF144" s="3"/>
      <c r="AG144" s="3"/>
      <c r="AH144" s="3"/>
      <c r="AI144" s="3"/>
      <c r="AJ144" s="3"/>
      <c r="AK144" s="3"/>
      <c r="AL144" s="3"/>
      <c r="AM144" s="3"/>
      <c r="AN144" s="3"/>
      <c r="AO144" s="3"/>
      <c r="AP144" s="3"/>
      <c r="AQ144" s="3"/>
      <c r="AR144" s="176">
        <f t="array" ref="AR144">SUMPRODUCT(LEN(AS144:AY144))</f>
        <v>0</v>
      </c>
      <c r="AS144" s="177"/>
      <c r="AT144" s="178"/>
      <c r="AU144" s="178"/>
      <c r="AV144" s="178"/>
      <c r="AW144" s="178"/>
      <c r="AX144" s="178"/>
      <c r="AY144" s="179"/>
      <c r="AZ144" s="3"/>
      <c r="BD144" s="2969"/>
      <c r="BF144" s="2946" t="str">
        <f t="shared" si="62"/>
        <v/>
      </c>
      <c r="BG144" s="2950" t="str">
        <f t="shared" si="63"/>
        <v/>
      </c>
      <c r="BH144" s="2951" t="str">
        <f>IF(LEN(TRIM(BM144))&gt;0,MAX(BH29:BH143)+1,"")</f>
        <v/>
      </c>
      <c r="BI144" s="2906" t="str">
        <f>IFERROR(INDEX(BM30:BM299,MATCH(ROW()-ROW(BM30)+1,BH30:BH299,0)),"")</f>
        <v/>
      </c>
      <c r="BJ144" s="336"/>
      <c r="BL144" s="2370" t="str">
        <f>(SUBSTITUTE(SUBSTITUTE(BD49,CHAR(13)&amp;CHAR(10)," "),CHAR(10)," "))</f>
        <v/>
      </c>
      <c r="BM144" s="2960" t="str">
        <f>IF(OR(BL145="",BL146=""),"",IF(LEN(BL145)&lt;=BL146,BL145,IFERROR(LEFT(BL145,FIND("♦",SUBSTITUTE(LEFT(BL145,BL146+1)," ","♦",LEN(LEFT(BL145,BL146+1))-LEN(SUBSTITUTE(LEFT(BL145,BL146+1)," ",""))))),LEFT(BL145,IFERROR(FIND(" ",BL145)-1,LEN(BL145))))))</f>
        <v/>
      </c>
      <c r="BN144" s="2961" t="str">
        <f>IF(BM144="","",TRIM(RIGHT(BL145,LEN(BL145)-LEN(BM144))))</f>
        <v/>
      </c>
      <c r="BO144" s="2952" t="str">
        <f>BE49</f>
        <v xml:space="preserve"> ◄ ligne 49</v>
      </c>
      <c r="BP144" s="2968"/>
      <c r="BQ144" s="2969"/>
      <c r="BR144" s="3"/>
      <c r="BS144" s="336" t="str">
        <f t="shared" si="72"/>
        <v>Haricots blancs (coco)</v>
      </c>
      <c r="BT144" t="s">
        <v>4018</v>
      </c>
      <c r="BV144" s="25"/>
      <c r="BW144" s="162"/>
      <c r="BX144" s="3"/>
      <c r="BY144" s="10">
        <v>1</v>
      </c>
    </row>
    <row r="145" spans="1:77" ht="21" customHeight="1">
      <c r="A145" s="3"/>
      <c r="B145" s="3"/>
      <c r="C145" s="3"/>
      <c r="D145" s="3"/>
      <c r="E145" s="3"/>
      <c r="F145" s="3"/>
      <c r="G145" s="3"/>
      <c r="H145" s="3"/>
      <c r="I145" s="3"/>
      <c r="J145" s="605"/>
      <c r="K145" s="605"/>
      <c r="L145" s="605"/>
      <c r="M145" s="605"/>
      <c r="N145" s="605"/>
      <c r="O145" s="605"/>
      <c r="P145" s="605"/>
      <c r="Q145" s="605"/>
      <c r="R145" s="605"/>
      <c r="S145" s="605"/>
      <c r="T145" s="605"/>
      <c r="U145" s="605"/>
      <c r="V145" s="605"/>
      <c r="W145" s="605"/>
      <c r="X145" s="605"/>
      <c r="Y145" s="605"/>
      <c r="Z145" s="605"/>
      <c r="AA145" s="3"/>
      <c r="AB145" s="3"/>
      <c r="AC145" s="3"/>
      <c r="AD145" s="3"/>
      <c r="AE145" s="3"/>
      <c r="AF145" s="3"/>
      <c r="AG145" s="3"/>
      <c r="AH145" s="3"/>
      <c r="AI145" s="3"/>
      <c r="AJ145" s="3"/>
      <c r="AK145" s="3"/>
      <c r="AL145" s="3"/>
      <c r="AM145" s="3"/>
      <c r="AN145" s="3"/>
      <c r="AO145" s="3"/>
      <c r="AP145" s="3"/>
      <c r="AQ145" s="3"/>
      <c r="AR145" s="176">
        <f t="array" ref="AR145">SUMPRODUCT(LEN(AS145:AY145))</f>
        <v>0</v>
      </c>
      <c r="AS145" s="177"/>
      <c r="AT145" s="178"/>
      <c r="AU145" s="178"/>
      <c r="AV145" s="178"/>
      <c r="AW145" s="178"/>
      <c r="AX145" s="178"/>
      <c r="AY145" s="179"/>
      <c r="AZ145" s="3"/>
      <c r="BD145" s="2969"/>
      <c r="BF145" s="2946" t="str">
        <f t="shared" si="62"/>
        <v/>
      </c>
      <c r="BG145" s="2950" t="str">
        <f t="shared" si="63"/>
        <v/>
      </c>
      <c r="BH145" s="2951" t="str">
        <f>IF(LEN(TRIM(BM145))&gt;0,MAX(BH29:BH144)+1,"")</f>
        <v/>
      </c>
      <c r="BI145" s="2906" t="str">
        <f>IFERROR(INDEX(BM30:BM299,MATCH(ROW()-ROW(BM30)+1,BH30:BH299,0)),"")</f>
        <v/>
      </c>
      <c r="BJ145" s="336"/>
      <c r="BL145" s="2960" t="str">
        <f>TRIM(SUBSTITUTE(SUBSTITUTE(SUBSTITUTE(SUBSTITUTE(IF(OR(LEFT(BL144,1)="-",LEFT(BL144,1)="="),MID(BL144,2,9999),BL144),CHAR(160)," "),","," "),";"," "),"."," "))</f>
        <v/>
      </c>
      <c r="BM145" s="2961" t="str">
        <f>IF(OR(BN144="",BL146=""),"",IF(LEN(BN144)&lt;=BL146,BN144,IFERROR(LEFT(BN144,FIND("♦",SUBSTITUTE(LEFT(BN144,BL146+1)," ","♦",LEN(LEFT(BN144,BL146+1))-LEN(SUBSTITUTE(LEFT(BN144,BL146+1)," ",""))))),LEFT(BN144,IFERROR(FIND(" ",BN144)-1,LEN(BN144))))))</f>
        <v/>
      </c>
      <c r="BN145" s="2961" t="str">
        <f>IF(BM145="","",TRIM(RIGHT(BN144,LEN(BN144)-LEN(BM145))))</f>
        <v/>
      </c>
      <c r="BO145" s="2975"/>
      <c r="BP145" s="2968"/>
      <c r="BQ145" s="2969"/>
      <c r="BR145" s="3"/>
      <c r="BS145" s="336" t="str">
        <f>TRIM(LEFT(BT145,FIND(" .",BT145&amp;" .")-1))</f>
        <v>Éléments de la garniture aromatique des</v>
      </c>
      <c r="BT145" t="s">
        <v>4019</v>
      </c>
      <c r="BV145" s="25"/>
      <c r="BW145" s="162"/>
      <c r="BX145" s="3"/>
      <c r="BY145" s="10">
        <v>1</v>
      </c>
    </row>
    <row r="146" spans="1:77" ht="21" customHeight="1">
      <c r="A146" s="3"/>
      <c r="B146" s="3"/>
      <c r="C146" s="3"/>
      <c r="D146" s="3"/>
      <c r="E146" s="3"/>
      <c r="F146" s="3"/>
      <c r="G146" s="3"/>
      <c r="H146" s="3"/>
      <c r="I146" s="3"/>
      <c r="J146" s="605"/>
      <c r="K146" s="605"/>
      <c r="L146" s="605"/>
      <c r="M146" s="605"/>
      <c r="N146" s="605"/>
      <c r="O146" s="605"/>
      <c r="P146" s="605"/>
      <c r="Q146" s="605"/>
      <c r="R146" s="605"/>
      <c r="S146" s="605"/>
      <c r="T146" s="605"/>
      <c r="U146" s="605"/>
      <c r="V146" s="605"/>
      <c r="W146" s="605"/>
      <c r="X146" s="605"/>
      <c r="Y146" s="605"/>
      <c r="Z146" s="605"/>
      <c r="AA146" s="3"/>
      <c r="AB146" s="3"/>
      <c r="AC146" s="3"/>
      <c r="AD146" s="3"/>
      <c r="AE146" s="3"/>
      <c r="AF146" s="3"/>
      <c r="AG146" s="3"/>
      <c r="AH146" s="3"/>
      <c r="AI146" s="3"/>
      <c r="AJ146" s="3"/>
      <c r="AK146" s="3"/>
      <c r="AL146" s="3"/>
      <c r="AM146" s="3"/>
      <c r="AN146" s="3"/>
      <c r="AO146" s="3"/>
      <c r="AP146" s="3"/>
      <c r="AQ146" s="3"/>
      <c r="AR146" s="176">
        <f t="array" ref="AR146">SUMPRODUCT(LEN(AS146:AY146))</f>
        <v>0</v>
      </c>
      <c r="AS146" s="177"/>
      <c r="AT146" s="178"/>
      <c r="AU146" s="178"/>
      <c r="AV146" s="178"/>
      <c r="AW146" s="178"/>
      <c r="AX146" s="178"/>
      <c r="AY146" s="179"/>
      <c r="AZ146" s="3"/>
      <c r="BD146" s="2969"/>
      <c r="BF146" s="2946" t="str">
        <f t="shared" si="62"/>
        <v/>
      </c>
      <c r="BG146" s="2950" t="str">
        <f t="shared" si="63"/>
        <v/>
      </c>
      <c r="BH146" s="2951" t="str">
        <f>IF(LEN(TRIM(BM146))&gt;0,MAX(BH29:BH145)+1,"")</f>
        <v/>
      </c>
      <c r="BI146" s="2906" t="str">
        <f>IFERROR(INDEX(BM30:BM299,MATCH(ROW()-ROW(BM30)+1,BH30:BH299,0)),"")</f>
        <v/>
      </c>
      <c r="BJ146" s="336"/>
      <c r="BL146" s="2909">
        <f>BI17</f>
        <v>100</v>
      </c>
      <c r="BM146" s="2961" t="str">
        <f>IF(OR(BN145="",BL146=""),"",IF(LEN(BN145)&lt;=BL146,BN145,IFERROR(LEFT(BN145,FIND("♦",SUBSTITUTE(LEFT(BN145,BL146+1)," ","♦",LEN(LEFT(BN145,BL146+1))-LEN(SUBSTITUTE(LEFT(BN145,BL146+1)," ",""))))),LEFT(BN145,IFERROR(FIND(" ",BN145)-1,LEN(BN145))))))</f>
        <v/>
      </c>
      <c r="BN146" s="2961" t="str">
        <f t="shared" ref="BN146:BN149" si="74">IF(BM146="","",TRIM(RIGHT(BN145,LEN(BN145)-LEN(BM146))))</f>
        <v/>
      </c>
      <c r="BO146" s="2975"/>
      <c r="BP146" s="2968"/>
      <c r="BQ146" s="2969"/>
      <c r="BR146" s="3"/>
      <c r="BS146" s="336" t="str">
        <f t="shared" ref="BS146:BS162" si="75">TRIM(LEFT(BT146,FIND(" .",BT146&amp;" .")-1))</f>
        <v>haricots</v>
      </c>
      <c r="BT146" t="s">
        <v>3654</v>
      </c>
      <c r="BV146" s="25"/>
      <c r="BW146" s="162"/>
      <c r="BX146" s="3"/>
      <c r="BY146" s="10">
        <v>1</v>
      </c>
    </row>
    <row r="147" spans="1:77" ht="21" customHeight="1">
      <c r="A147" s="3"/>
      <c r="B147" s="3"/>
      <c r="C147" s="3"/>
      <c r="D147" s="3"/>
      <c r="E147" s="3"/>
      <c r="F147" s="3"/>
      <c r="G147" s="3"/>
      <c r="H147" s="3"/>
      <c r="I147" s="3"/>
      <c r="J147" s="605"/>
      <c r="K147" s="605"/>
      <c r="L147" s="605"/>
      <c r="M147" s="605"/>
      <c r="N147" s="605"/>
      <c r="O147" s="605"/>
      <c r="P147" s="605"/>
      <c r="Q147" s="605"/>
      <c r="R147" s="605"/>
      <c r="S147" s="605"/>
      <c r="T147" s="605"/>
      <c r="U147" s="605"/>
      <c r="V147" s="605"/>
      <c r="W147" s="605"/>
      <c r="X147" s="605"/>
      <c r="Y147" s="605"/>
      <c r="Z147" s="605"/>
      <c r="AA147" s="3"/>
      <c r="AB147" s="3"/>
      <c r="AC147" s="3"/>
      <c r="AD147" s="3"/>
      <c r="AE147" s="3"/>
      <c r="AF147" s="3"/>
      <c r="AG147" s="3"/>
      <c r="AH147" s="3"/>
      <c r="AI147" s="3"/>
      <c r="AJ147" s="3"/>
      <c r="AK147" s="3"/>
      <c r="AL147" s="3"/>
      <c r="AM147" s="3"/>
      <c r="AN147" s="3"/>
      <c r="AO147" s="3"/>
      <c r="AP147" s="3"/>
      <c r="AQ147" s="3"/>
      <c r="AR147" s="176">
        <f t="array" ref="AR147">SUMPRODUCT(LEN(AS147:AY147))</f>
        <v>0</v>
      </c>
      <c r="AS147" s="177"/>
      <c r="AT147" s="178"/>
      <c r="AU147" s="178"/>
      <c r="AV147" s="178"/>
      <c r="AW147" s="178"/>
      <c r="AX147" s="178"/>
      <c r="AY147" s="179"/>
      <c r="AZ147" s="3"/>
      <c r="BD147" s="2969"/>
      <c r="BF147" s="2946" t="str">
        <f t="shared" si="62"/>
        <v/>
      </c>
      <c r="BG147" s="2950" t="str">
        <f t="shared" si="63"/>
        <v/>
      </c>
      <c r="BH147" s="2951" t="str">
        <f>IF(LEN(TRIM(BM147))&gt;0,MAX(BH29:BH146)+1,"")</f>
        <v/>
      </c>
      <c r="BI147" s="2906" t="str">
        <f>IFERROR(INDEX(BM30:BM299,MATCH(ROW()-ROW(BM30)+1,BH30:BH299,0)),"")</f>
        <v/>
      </c>
      <c r="BJ147" s="336"/>
      <c r="BL147" s="2960"/>
      <c r="BM147" s="2961" t="str">
        <f>IF(OR(BN146="",BL146=""),"",IF(LEN(BN146)&lt;=BL146,BN146,IFERROR(LEFT(BN146,FIND("♦",SUBSTITUTE(LEFT(BN146,BL146+1)," ","♦",LEN(LEFT(BN146,BL146+1))-LEN(SUBSTITUTE(LEFT(BN146,BL146+1)," ",""))))),LEFT(BN146,IFERROR(FIND(" ",BN146)-1,LEN(BN146))))))</f>
        <v/>
      </c>
      <c r="BN147" s="2961" t="str">
        <f t="shared" si="74"/>
        <v/>
      </c>
      <c r="BO147" s="2975"/>
      <c r="BP147" s="2968"/>
      <c r="BQ147" s="2969"/>
      <c r="BR147" s="3"/>
      <c r="BS147" s="336" t="str">
        <f t="shared" si="75"/>
        <v>Oignons</v>
      </c>
      <c r="BT147" t="s">
        <v>4020</v>
      </c>
      <c r="BV147" s="25"/>
      <c r="BW147" s="162"/>
      <c r="BX147" s="3"/>
      <c r="BY147" s="10">
        <v>1</v>
      </c>
    </row>
    <row r="148" spans="1:77" ht="21" customHeight="1">
      <c r="A148" s="3"/>
      <c r="B148" s="3"/>
      <c r="C148" s="3"/>
      <c r="D148" s="3"/>
      <c r="E148" s="3"/>
      <c r="F148" s="3"/>
      <c r="G148" s="3"/>
      <c r="H148" s="3"/>
      <c r="I148" s="3"/>
      <c r="J148" s="605"/>
      <c r="K148" s="605"/>
      <c r="L148" s="605"/>
      <c r="M148" s="605"/>
      <c r="N148" s="605"/>
      <c r="O148" s="605"/>
      <c r="P148" s="605"/>
      <c r="Q148" s="605"/>
      <c r="R148" s="605"/>
      <c r="S148" s="605"/>
      <c r="T148" s="605"/>
      <c r="U148" s="605"/>
      <c r="V148" s="605"/>
      <c r="W148" s="605"/>
      <c r="X148" s="605"/>
      <c r="Y148" s="605"/>
      <c r="Z148" s="605"/>
      <c r="AA148" s="3"/>
      <c r="AB148" s="3"/>
      <c r="AC148" s="3"/>
      <c r="AD148" s="3"/>
      <c r="AE148" s="3"/>
      <c r="AF148" s="3"/>
      <c r="AG148" s="3"/>
      <c r="AH148" s="3"/>
      <c r="AI148" s="3"/>
      <c r="AJ148" s="3"/>
      <c r="AK148" s="3"/>
      <c r="AL148" s="3"/>
      <c r="AM148" s="3"/>
      <c r="AN148" s="3"/>
      <c r="AO148" s="3"/>
      <c r="AP148" s="3"/>
      <c r="AQ148" s="3"/>
      <c r="AR148" s="176">
        <f t="array" ref="AR148">SUMPRODUCT(LEN(AS148:AY148))</f>
        <v>0</v>
      </c>
      <c r="AS148" s="177"/>
      <c r="AT148" s="178"/>
      <c r="AU148" s="178"/>
      <c r="AV148" s="178"/>
      <c r="AW148" s="178"/>
      <c r="AX148" s="178"/>
      <c r="AY148" s="179"/>
      <c r="AZ148" s="3"/>
      <c r="BD148" s="2969"/>
      <c r="BF148" s="2946" t="str">
        <f t="shared" si="62"/>
        <v/>
      </c>
      <c r="BG148" s="2950" t="str">
        <f t="shared" si="63"/>
        <v/>
      </c>
      <c r="BH148" s="2951" t="str">
        <f>IF(LEN(TRIM(BM148))&gt;0,MAX(BH29:BH147)+1,"")</f>
        <v/>
      </c>
      <c r="BI148" s="2906" t="str">
        <f>IFERROR(INDEX(BM30:BM299,MATCH(ROW()-ROW(BM30)+1,BH30:BH299,0)),"")</f>
        <v/>
      </c>
      <c r="BJ148" s="336"/>
      <c r="BL148" s="2963"/>
      <c r="BM148" s="2961" t="str">
        <f>IF(OR(BN147="",BL146=""),"",IF(LEN(BN147)&lt;=BL146,BN147,IFERROR(LEFT(BN147,FIND("♦",SUBSTITUTE(LEFT(BN147,BL146+1)," ","♦",LEN(LEFT(BN147,BL146+1))-LEN(SUBSTITUTE(LEFT(BN147,BL146+1)," ",""))))),LEFT(BN147,IFERROR(FIND(" ",BN147)-1,LEN(BN147))))))</f>
        <v/>
      </c>
      <c r="BN148" s="2961" t="str">
        <f t="shared" si="74"/>
        <v/>
      </c>
      <c r="BO148" s="2975"/>
      <c r="BP148" s="2968"/>
      <c r="BQ148" s="2969"/>
      <c r="BR148" s="3"/>
      <c r="BS148" s="336" t="str">
        <f t="shared" si="75"/>
        <v>Carottes</v>
      </c>
      <c r="BT148" t="s">
        <v>4021</v>
      </c>
      <c r="BV148" s="25"/>
      <c r="BW148" s="162"/>
      <c r="BX148" s="3"/>
      <c r="BY148" s="10">
        <v>1</v>
      </c>
    </row>
    <row r="149" spans="1:77" ht="21" customHeight="1">
      <c r="A149" s="3"/>
      <c r="B149" s="3"/>
      <c r="C149" s="3"/>
      <c r="D149" s="3"/>
      <c r="E149" s="3"/>
      <c r="F149" s="3"/>
      <c r="G149" s="3"/>
      <c r="H149" s="3"/>
      <c r="I149" s="3"/>
      <c r="J149" s="605"/>
      <c r="K149" s="605"/>
      <c r="L149" s="605"/>
      <c r="M149" s="605"/>
      <c r="N149" s="605"/>
      <c r="O149" s="605"/>
      <c r="P149" s="605"/>
      <c r="Q149" s="605"/>
      <c r="R149" s="605"/>
      <c r="S149" s="605"/>
      <c r="T149" s="605"/>
      <c r="U149" s="605"/>
      <c r="V149" s="605"/>
      <c r="W149" s="605"/>
      <c r="X149" s="605"/>
      <c r="Y149" s="605"/>
      <c r="Z149" s="605"/>
      <c r="AA149" s="3"/>
      <c r="AB149" s="3"/>
      <c r="AC149" s="3"/>
      <c r="AD149" s="3"/>
      <c r="AE149" s="3"/>
      <c r="AF149" s="3"/>
      <c r="AG149" s="3"/>
      <c r="AH149" s="3"/>
      <c r="AI149" s="3"/>
      <c r="AJ149" s="3"/>
      <c r="AK149" s="3"/>
      <c r="AL149" s="3"/>
      <c r="AM149" s="3"/>
      <c r="AN149" s="3"/>
      <c r="AO149" s="3"/>
      <c r="AP149" s="3"/>
      <c r="AQ149" s="3"/>
      <c r="AR149" s="176">
        <f t="array" ref="AR149">SUMPRODUCT(LEN(AS149:AY149))</f>
        <v>0</v>
      </c>
      <c r="AS149" s="177"/>
      <c r="AT149" s="178"/>
      <c r="AU149" s="178"/>
      <c r="AV149" s="178"/>
      <c r="AW149" s="178"/>
      <c r="AX149" s="178"/>
      <c r="AY149" s="179"/>
      <c r="AZ149" s="3"/>
      <c r="BD149" s="2969"/>
      <c r="BF149" s="2946" t="str">
        <f t="shared" si="62"/>
        <v/>
      </c>
      <c r="BG149" s="2950" t="str">
        <f t="shared" si="63"/>
        <v/>
      </c>
      <c r="BH149" s="2951" t="str">
        <f>IF(LEN(TRIM(BM149))&gt;0,MAX(BH29:BH148)+1,"")</f>
        <v/>
      </c>
      <c r="BI149" s="2906" t="str">
        <f>IFERROR(INDEX(BM30:BM299,MATCH(ROW()-ROW(BM30)+1,BH30:BH299,0)),"")</f>
        <v/>
      </c>
      <c r="BJ149" s="336"/>
      <c r="BL149" s="2964"/>
      <c r="BM149" s="2961" t="str">
        <f>IF(OR(BN148="",BL146=""),"",IF(LEN(BN148)&lt;=BL146,BN148,IFERROR(LEFT(BN148,FIND("♦",SUBSTITUTE(LEFT(BN148,BL146+1)," ","♦",LEN(LEFT(BN148,BL146+1))-LEN(SUBSTITUTE(LEFT(BN148,BL146+1)," ",""))))),LEFT(BN148,IFERROR(FIND(" ",BN148)-1,LEN(BN148))))))</f>
        <v/>
      </c>
      <c r="BN149" s="2961" t="str">
        <f t="shared" si="74"/>
        <v/>
      </c>
      <c r="BO149" s="2975"/>
      <c r="BP149" s="2968"/>
      <c r="BQ149" s="2969"/>
      <c r="BR149" s="3"/>
      <c r="BS149" s="336" t="str">
        <f t="shared" si="75"/>
        <v>Bouquet garni</v>
      </c>
      <c r="BT149" t="s">
        <v>4016</v>
      </c>
      <c r="BV149" s="25"/>
      <c r="BW149" s="162"/>
      <c r="BX149" s="3"/>
      <c r="BY149" s="10">
        <v>1</v>
      </c>
    </row>
    <row r="150" spans="1:77" ht="21" customHeight="1">
      <c r="A150" s="3"/>
      <c r="B150" s="3"/>
      <c r="C150" s="3"/>
      <c r="D150" s="3"/>
      <c r="E150" s="3"/>
      <c r="F150" s="3"/>
      <c r="G150" s="3"/>
      <c r="H150" s="3"/>
      <c r="I150" s="3"/>
      <c r="J150" s="605"/>
      <c r="K150" s="605"/>
      <c r="L150" s="605"/>
      <c r="M150" s="605"/>
      <c r="N150" s="605"/>
      <c r="O150" s="605"/>
      <c r="P150" s="605"/>
      <c r="Q150" s="605"/>
      <c r="R150" s="605"/>
      <c r="S150" s="605"/>
      <c r="T150" s="605"/>
      <c r="U150" s="605"/>
      <c r="V150" s="605"/>
      <c r="W150" s="605"/>
      <c r="X150" s="605"/>
      <c r="Y150" s="605"/>
      <c r="Z150" s="605"/>
      <c r="AA150" s="3"/>
      <c r="AB150" s="3"/>
      <c r="AC150" s="3"/>
      <c r="AD150" s="3"/>
      <c r="AE150" s="3"/>
      <c r="AF150" s="3"/>
      <c r="AG150" s="3"/>
      <c r="AH150" s="3"/>
      <c r="AI150" s="3"/>
      <c r="AJ150" s="3"/>
      <c r="AK150" s="3"/>
      <c r="AL150" s="3"/>
      <c r="AM150" s="3"/>
      <c r="AN150" s="3"/>
      <c r="AO150" s="3"/>
      <c r="AP150" s="3"/>
      <c r="AQ150" s="3"/>
      <c r="AR150" s="176">
        <f t="array" ref="AR150">SUMPRODUCT(LEN(AS150:AY150))</f>
        <v>0</v>
      </c>
      <c r="AS150" s="177"/>
      <c r="AT150" s="178"/>
      <c r="AU150" s="178"/>
      <c r="AV150" s="178"/>
      <c r="AW150" s="178"/>
      <c r="AX150" s="178"/>
      <c r="AY150" s="179"/>
      <c r="AZ150" s="3"/>
      <c r="BD150" s="2969"/>
      <c r="BF150" s="2946" t="str">
        <f t="shared" si="62"/>
        <v/>
      </c>
      <c r="BG150" s="2950" t="str">
        <f t="shared" si="63"/>
        <v/>
      </c>
      <c r="BH150" s="2951" t="str">
        <f>IF(LEN(TRIM(BM150))&gt;0,MAX(BH29:BH149)+1,"")</f>
        <v/>
      </c>
      <c r="BI150" s="2906" t="str">
        <f>IFERROR(INDEX(BM30:BM299,MATCH(ROW()-ROW(BM30)+1,BH30:BH299,0)),"")</f>
        <v/>
      </c>
      <c r="BJ150" s="336"/>
      <c r="BL150" s="2370" t="str">
        <f>(SUBSTITUTE(SUBSTITUTE(BD50,CHAR(13)&amp;CHAR(10)," "),CHAR(10)," "))</f>
        <v/>
      </c>
      <c r="BM150" s="2907" t="str">
        <f>IF(OR(BL151="",BL152=""),"",IF(LEN(BL151)&lt;=BL152,BL151,IFERROR(LEFT(BL151,FIND("♦",SUBSTITUTE(LEFT(BL151,BL152+1)," ","♦",LEN(LEFT(BL151,BL152+1))-LEN(SUBSTITUTE(LEFT(BL151,BL152+1)," ",""))))),LEFT(BL151,IFERROR(FIND(" ",BL151)-1,LEN(BL151))))))</f>
        <v/>
      </c>
      <c r="BN150" s="2908" t="str">
        <f>IF(BM150="","",TRIM(RIGHT(BL151,LEN(BL151)-LEN(BM150))))</f>
        <v/>
      </c>
      <c r="BO150" s="2952" t="str">
        <f>BE50</f>
        <v xml:space="preserve"> ◄ ligne 50</v>
      </c>
      <c r="BP150" s="2968"/>
      <c r="BQ150" s="2969"/>
      <c r="BR150" s="3"/>
      <c r="BS150" s="336" t="str">
        <f t="shared" si="75"/>
        <v>Clous de girofle</v>
      </c>
      <c r="BT150" t="s">
        <v>4022</v>
      </c>
      <c r="BV150" s="25"/>
      <c r="BW150" s="162"/>
      <c r="BX150" s="3"/>
      <c r="BY150" s="10">
        <v>1</v>
      </c>
    </row>
    <row r="151" spans="1:77" ht="21" customHeight="1">
      <c r="A151" s="3"/>
      <c r="B151" s="3"/>
      <c r="C151" s="3"/>
      <c r="D151" s="3"/>
      <c r="E151" s="3"/>
      <c r="F151" s="3"/>
      <c r="G151" s="3"/>
      <c r="H151" s="3"/>
      <c r="I151" s="3"/>
      <c r="J151" s="605"/>
      <c r="K151" s="605"/>
      <c r="L151" s="605"/>
      <c r="M151" s="605"/>
      <c r="N151" s="605"/>
      <c r="O151" s="605"/>
      <c r="P151" s="605"/>
      <c r="Q151" s="605"/>
      <c r="R151" s="605"/>
      <c r="S151" s="605"/>
      <c r="T151" s="605"/>
      <c r="U151" s="605"/>
      <c r="V151" s="605"/>
      <c r="W151" s="605"/>
      <c r="X151" s="605"/>
      <c r="Y151" s="605"/>
      <c r="Z151" s="605"/>
      <c r="AA151" s="3"/>
      <c r="AB151" s="3"/>
      <c r="AC151" s="3"/>
      <c r="AD151" s="3"/>
      <c r="AE151" s="3"/>
      <c r="AF151" s="3"/>
      <c r="AG151" s="3"/>
      <c r="AH151" s="3"/>
      <c r="AI151" s="3"/>
      <c r="AJ151" s="3"/>
      <c r="AK151" s="3"/>
      <c r="AL151" s="3"/>
      <c r="AM151" s="3"/>
      <c r="AN151" s="3"/>
      <c r="AO151" s="3"/>
      <c r="AP151" s="3"/>
      <c r="AQ151" s="3"/>
      <c r="AR151" s="176">
        <f t="array" ref="AR151">SUMPRODUCT(LEN(AS151:AY151))</f>
        <v>0</v>
      </c>
      <c r="AS151" s="177"/>
      <c r="AT151" s="178"/>
      <c r="AU151" s="178"/>
      <c r="AV151" s="178"/>
      <c r="AW151" s="178"/>
      <c r="AX151" s="178"/>
      <c r="AY151" s="179"/>
      <c r="AZ151" s="3"/>
      <c r="BD151" s="2969"/>
      <c r="BF151" s="2946" t="str">
        <f t="shared" si="62"/>
        <v/>
      </c>
      <c r="BG151" s="2950" t="str">
        <f t="shared" si="63"/>
        <v/>
      </c>
      <c r="BH151" s="2951" t="str">
        <f>IF(LEN(TRIM(BM151))&gt;0,MAX(BH29:BH150)+1,"")</f>
        <v/>
      </c>
      <c r="BI151" s="2906" t="str">
        <f>IFERROR(INDEX(BM30:BM299,MATCH(ROW()-ROW(BM30)+1,BH30:BH299,0)),"")</f>
        <v/>
      </c>
      <c r="BJ151" s="336"/>
      <c r="BL151" s="2907" t="str">
        <f>TRIM(SUBSTITUTE(SUBSTITUTE(SUBSTITUTE(SUBSTITUTE(IF(OR(LEFT(BL150,1)="-",LEFT(BL150,1)="="),MID(BL150,2,9999),BL150),CHAR(160)," "),","," "),";"," "),"."," "))</f>
        <v/>
      </c>
      <c r="BM151" s="2908" t="str">
        <f>IF(OR(BN150="",BL152=""),"",IF(LEN(BN150)&lt;=BL152,BN150,IFERROR(LEFT(BN150,FIND("♦",SUBSTITUTE(LEFT(BN150,BL152+1)," ","♦",LEN(LEFT(BN150,BL152+1))-LEN(SUBSTITUTE(LEFT(BN150,BL152+1)," ",""))))),LEFT(BN150,IFERROR(FIND(" ",BN150)-1,LEN(BN150))))))</f>
        <v/>
      </c>
      <c r="BN151" s="2908" t="str">
        <f>IF(BM151="","",TRIM(RIGHT(BN150,LEN(BN150)-LEN(BM151))))</f>
        <v/>
      </c>
      <c r="BO151" s="2974"/>
      <c r="BP151" s="2969"/>
      <c r="BQ151" s="2969"/>
      <c r="BR151" s="3"/>
      <c r="BS151" s="336" t="str">
        <f t="shared" si="75"/>
        <v>Éléments de la garniture du cassoulet</v>
      </c>
      <c r="BT151" t="s">
        <v>4023</v>
      </c>
      <c r="BV151" s="25"/>
      <c r="BW151" s="162"/>
      <c r="BX151" s="3"/>
      <c r="BY151" s="10">
        <v>1</v>
      </c>
    </row>
    <row r="152" spans="1:77" ht="21" customHeight="1">
      <c r="A152" s="3"/>
      <c r="B152" s="3"/>
      <c r="C152" s="3"/>
      <c r="D152" s="3"/>
      <c r="E152" s="3"/>
      <c r="F152" s="3"/>
      <c r="G152" s="3"/>
      <c r="H152" s="3"/>
      <c r="I152" s="3"/>
      <c r="J152" s="605"/>
      <c r="K152" s="605"/>
      <c r="L152" s="605"/>
      <c r="M152" s="605"/>
      <c r="N152" s="605"/>
      <c r="O152" s="605"/>
      <c r="P152" s="605"/>
      <c r="Q152" s="605"/>
      <c r="R152" s="605"/>
      <c r="S152" s="605"/>
      <c r="T152" s="605"/>
      <c r="U152" s="605"/>
      <c r="V152" s="605"/>
      <c r="W152" s="605"/>
      <c r="X152" s="605"/>
      <c r="Y152" s="605"/>
      <c r="Z152" s="605"/>
      <c r="AA152" s="3"/>
      <c r="AB152" s="3"/>
      <c r="AC152" s="3"/>
      <c r="AD152" s="3"/>
      <c r="AE152" s="3"/>
      <c r="AF152" s="3"/>
      <c r="AG152" s="3"/>
      <c r="AH152" s="3"/>
      <c r="AI152" s="3"/>
      <c r="AJ152" s="3"/>
      <c r="AK152" s="3"/>
      <c r="AL152" s="3"/>
      <c r="AM152" s="3"/>
      <c r="AN152" s="3"/>
      <c r="AO152" s="3"/>
      <c r="AP152" s="3"/>
      <c r="AQ152" s="3"/>
      <c r="AR152" s="176">
        <f t="array" ref="AR152">SUMPRODUCT(LEN(AS152:AY152))</f>
        <v>0</v>
      </c>
      <c r="AS152" s="177"/>
      <c r="AT152" s="178"/>
      <c r="AU152" s="178"/>
      <c r="AV152" s="178"/>
      <c r="AW152" s="178"/>
      <c r="AX152" s="178"/>
      <c r="AY152" s="179"/>
      <c r="AZ152" s="3"/>
      <c r="BD152" s="2969"/>
      <c r="BF152" s="2946" t="str">
        <f t="shared" si="62"/>
        <v/>
      </c>
      <c r="BG152" s="2950" t="str">
        <f t="shared" si="63"/>
        <v/>
      </c>
      <c r="BH152" s="2951" t="str">
        <f>IF(LEN(TRIM(BM152))&gt;0,MAX(BH29:BH151)+1,"")</f>
        <v/>
      </c>
      <c r="BI152" s="2906" t="str">
        <f>IFERROR(INDEX(BM30:BM299,MATCH(ROW()-ROW(BM30)+1,BH30:BH299,0)),"")</f>
        <v/>
      </c>
      <c r="BJ152" s="336"/>
      <c r="BL152" s="2909">
        <f>BI17</f>
        <v>100</v>
      </c>
      <c r="BM152" s="2908" t="str">
        <f>IF(OR(BN151="",BL152=""),"",IF(LEN(BN151)&lt;=BL152,BN151,IFERROR(LEFT(BN151,FIND("♦",SUBSTITUTE(LEFT(BN151,BL152+1)," ","♦",LEN(LEFT(BN151,BL152+1))-LEN(SUBSTITUTE(LEFT(BN151,BL152+1)," ",""))))),LEFT(BN151,IFERROR(FIND(" ",BN151)-1,LEN(BN151))))))</f>
        <v/>
      </c>
      <c r="BN152" s="2908" t="str">
        <f t="shared" ref="BN152:BN155" si="76">IF(BM152="","",TRIM(RIGHT(BN151,LEN(BN151)-LEN(BM152))))</f>
        <v/>
      </c>
      <c r="BO152" s="2974"/>
      <c r="BP152" s="2969"/>
      <c r="BQ152" s="2969"/>
      <c r="BR152" s="3"/>
      <c r="BS152" s="336" t="str">
        <f t="shared" si="75"/>
        <v>Poitrine fraîche</v>
      </c>
      <c r="BT152" t="s">
        <v>4024</v>
      </c>
      <c r="BV152" s="25"/>
      <c r="BW152" s="162"/>
      <c r="BX152" s="3"/>
      <c r="BY152" s="10">
        <v>1</v>
      </c>
    </row>
    <row r="153" spans="1:77" ht="21" customHeight="1">
      <c r="A153" s="3"/>
      <c r="B153" s="3"/>
      <c r="C153" s="3"/>
      <c r="D153" s="3"/>
      <c r="E153" s="3"/>
      <c r="F153" s="3"/>
      <c r="G153" s="3"/>
      <c r="H153" s="3"/>
      <c r="I153" s="3"/>
      <c r="J153" s="605"/>
      <c r="K153" s="605"/>
      <c r="L153" s="605"/>
      <c r="M153" s="605"/>
      <c r="N153" s="605"/>
      <c r="O153" s="605"/>
      <c r="P153" s="605"/>
      <c r="Q153" s="605"/>
      <c r="R153" s="605"/>
      <c r="S153" s="605"/>
      <c r="T153" s="605"/>
      <c r="U153" s="605"/>
      <c r="V153" s="605"/>
      <c r="W153" s="605"/>
      <c r="X153" s="605"/>
      <c r="Y153" s="605"/>
      <c r="Z153" s="605"/>
      <c r="AA153" s="3"/>
      <c r="AB153" s="3"/>
      <c r="AC153" s="3"/>
      <c r="AD153" s="3"/>
      <c r="AE153" s="3"/>
      <c r="AF153" s="3"/>
      <c r="AG153" s="3"/>
      <c r="AH153" s="3"/>
      <c r="AI153" s="3"/>
      <c r="AJ153" s="3"/>
      <c r="AK153" s="3"/>
      <c r="AL153" s="3"/>
      <c r="AM153" s="3"/>
      <c r="AN153" s="3"/>
      <c r="AO153" s="3"/>
      <c r="AP153" s="3"/>
      <c r="AQ153" s="3"/>
      <c r="AR153" s="176">
        <f t="array" ref="AR153">SUMPRODUCT(LEN(AS153:AY153))</f>
        <v>0</v>
      </c>
      <c r="AS153" s="177"/>
      <c r="AT153" s="178"/>
      <c r="AU153" s="178"/>
      <c r="AV153" s="178"/>
      <c r="AW153" s="178"/>
      <c r="AX153" s="178"/>
      <c r="AY153" s="179"/>
      <c r="AZ153" s="3"/>
      <c r="BD153" s="2969"/>
      <c r="BF153" s="2946" t="str">
        <f t="shared" si="62"/>
        <v/>
      </c>
      <c r="BG153" s="2950" t="str">
        <f t="shared" si="63"/>
        <v/>
      </c>
      <c r="BH153" s="2951" t="str">
        <f>IF(LEN(TRIM(BM153))&gt;0,MAX(BH29:BH152)+1,"")</f>
        <v/>
      </c>
      <c r="BI153" s="2906" t="str">
        <f>IFERROR(INDEX(BM30:BM299,MATCH(ROW()-ROW(BM30)+1,BH30:BH299,0)),"")</f>
        <v/>
      </c>
      <c r="BJ153" s="336"/>
      <c r="BL153" s="2907"/>
      <c r="BM153" s="2908" t="str">
        <f>IF(OR(BN152="",BL152=""),"",IF(LEN(BN152)&lt;=BL152,BN152,IFERROR(LEFT(BN152,FIND("♦",SUBSTITUTE(LEFT(BN152,BL152+1)," ","♦",LEN(LEFT(BN152,BL152+1))-LEN(SUBSTITUTE(LEFT(BN152,BL152+1)," ",""))))),LEFT(BN152,IFERROR(FIND(" ",BN152)-1,LEN(BN152))))))</f>
        <v/>
      </c>
      <c r="BN153" s="2908" t="str">
        <f t="shared" si="76"/>
        <v/>
      </c>
      <c r="BO153" s="2974"/>
      <c r="BP153" s="2969"/>
      <c r="BQ153" s="2969"/>
      <c r="BR153" s="3"/>
      <c r="BS153" s="336" t="str">
        <f t="shared" si="75"/>
        <v>Saucisson à l’ail</v>
      </c>
      <c r="BT153" t="s">
        <v>4025</v>
      </c>
      <c r="BV153" s="25"/>
      <c r="BW153" s="162"/>
      <c r="BX153" s="3"/>
      <c r="BY153" s="10">
        <v>1</v>
      </c>
    </row>
    <row r="154" spans="1:77" ht="21" customHeight="1">
      <c r="A154" s="3"/>
      <c r="B154" s="3"/>
      <c r="C154" s="3"/>
      <c r="D154" s="3"/>
      <c r="E154" s="3"/>
      <c r="F154" s="3"/>
      <c r="G154" s="3"/>
      <c r="H154" s="3"/>
      <c r="I154" s="3"/>
      <c r="J154" s="605"/>
      <c r="K154" s="605"/>
      <c r="L154" s="605"/>
      <c r="M154" s="605"/>
      <c r="N154" s="605"/>
      <c r="O154" s="605"/>
      <c r="P154" s="605"/>
      <c r="Q154" s="605"/>
      <c r="R154" s="605"/>
      <c r="S154" s="605"/>
      <c r="T154" s="605"/>
      <c r="U154" s="605"/>
      <c r="V154" s="605"/>
      <c r="W154" s="605"/>
      <c r="X154" s="605"/>
      <c r="Y154" s="605"/>
      <c r="Z154" s="605"/>
      <c r="AA154" s="3"/>
      <c r="AB154" s="3"/>
      <c r="AC154" s="3"/>
      <c r="AD154" s="3"/>
      <c r="AE154" s="3"/>
      <c r="AF154" s="3"/>
      <c r="AG154" s="3"/>
      <c r="AH154" s="3"/>
      <c r="AI154" s="3"/>
      <c r="AJ154" s="3"/>
      <c r="AK154" s="3"/>
      <c r="AL154" s="3"/>
      <c r="AM154" s="3"/>
      <c r="AN154" s="3"/>
      <c r="AO154" s="3"/>
      <c r="AP154" s="3"/>
      <c r="AQ154" s="3"/>
      <c r="AR154" s="176">
        <f t="array" ref="AR154">SUMPRODUCT(LEN(AS154:AY154))</f>
        <v>0</v>
      </c>
      <c r="AS154" s="177"/>
      <c r="AT154" s="178"/>
      <c r="AU154" s="178"/>
      <c r="AV154" s="178"/>
      <c r="AW154" s="178"/>
      <c r="AX154" s="178"/>
      <c r="AY154" s="179"/>
      <c r="AZ154" s="3"/>
      <c r="BD154" s="2969"/>
      <c r="BF154" s="2946" t="str">
        <f t="shared" si="62"/>
        <v/>
      </c>
      <c r="BG154" s="2950" t="str">
        <f t="shared" si="63"/>
        <v/>
      </c>
      <c r="BH154" s="2951" t="str">
        <f>IF(LEN(TRIM(BM154))&gt;0,MAX(BH29:BH153)+1,"")</f>
        <v/>
      </c>
      <c r="BI154" s="2906" t="str">
        <f>IFERROR(INDEX(BM30:BM299,MATCH(ROW()-ROW(BM30)+1,BH30:BH299,0)),"")</f>
        <v/>
      </c>
      <c r="BJ154" s="336"/>
      <c r="BL154" s="2958"/>
      <c r="BM154" s="2908" t="str">
        <f>IF(OR(BN153="",BL152=""),"",IF(LEN(BN153)&lt;=BL152,BN153,IFERROR(LEFT(BN153,FIND("♦",SUBSTITUTE(LEFT(BN153,BL152+1)," ","♦",LEN(LEFT(BN153,BL152+1))-LEN(SUBSTITUTE(LEFT(BN153,BL152+1)," ",""))))),LEFT(BN153,IFERROR(FIND(" ",BN153)-1,LEN(BN153))))))</f>
        <v/>
      </c>
      <c r="BN154" s="2908" t="str">
        <f t="shared" si="76"/>
        <v/>
      </c>
      <c r="BO154" s="2974"/>
      <c r="BP154" s="2969"/>
      <c r="BQ154" s="2969"/>
      <c r="BR154" s="3"/>
      <c r="BS154" s="336" t="str">
        <f t="shared" si="75"/>
        <v>ou saucisse de Toulouse</v>
      </c>
      <c r="BT154" t="s">
        <v>4026</v>
      </c>
      <c r="BV154" s="25"/>
      <c r="BW154" s="162"/>
      <c r="BX154" s="3"/>
      <c r="BY154" s="10">
        <v>1</v>
      </c>
    </row>
    <row r="155" spans="1:77" ht="21" customHeight="1">
      <c r="A155" s="3"/>
      <c r="B155" s="3"/>
      <c r="C155" s="3"/>
      <c r="D155" s="3"/>
      <c r="E155" s="3"/>
      <c r="F155" s="3"/>
      <c r="G155" s="3"/>
      <c r="H155" s="3"/>
      <c r="I155" s="3"/>
      <c r="J155" s="605"/>
      <c r="K155" s="605"/>
      <c r="L155" s="605"/>
      <c r="M155" s="605"/>
      <c r="N155" s="605"/>
      <c r="O155" s="605"/>
      <c r="P155" s="605"/>
      <c r="Q155" s="605"/>
      <c r="R155" s="605"/>
      <c r="S155" s="605"/>
      <c r="T155" s="605"/>
      <c r="U155" s="605"/>
      <c r="V155" s="605"/>
      <c r="W155" s="605"/>
      <c r="X155" s="605"/>
      <c r="Y155" s="605"/>
      <c r="Z155" s="605"/>
      <c r="AA155" s="3"/>
      <c r="AB155" s="3"/>
      <c r="AC155" s="3"/>
      <c r="AD155" s="3"/>
      <c r="AE155" s="3"/>
      <c r="AF155" s="3"/>
      <c r="AG155" s="3"/>
      <c r="AH155" s="3"/>
      <c r="AI155" s="3"/>
      <c r="AJ155" s="3"/>
      <c r="AK155" s="3"/>
      <c r="AL155" s="3"/>
      <c r="AM155" s="3"/>
      <c r="AN155" s="3"/>
      <c r="AO155" s="3"/>
      <c r="AP155" s="3"/>
      <c r="AQ155" s="3"/>
      <c r="AR155" s="176">
        <f t="array" ref="AR155">SUMPRODUCT(LEN(AS155:AY155))</f>
        <v>0</v>
      </c>
      <c r="AS155" s="177"/>
      <c r="AT155" s="178"/>
      <c r="AU155" s="178"/>
      <c r="AV155" s="178"/>
      <c r="AW155" s="178"/>
      <c r="AX155" s="178"/>
      <c r="AY155" s="179"/>
      <c r="AZ155" s="3"/>
      <c r="BD155" s="2969"/>
      <c r="BF155" s="2946" t="str">
        <f t="shared" si="62"/>
        <v/>
      </c>
      <c r="BG155" s="2950" t="str">
        <f t="shared" si="63"/>
        <v/>
      </c>
      <c r="BH155" s="2951" t="str">
        <f>IF(LEN(TRIM(BM155))&gt;0,MAX(BH29:BH154)+1,"")</f>
        <v/>
      </c>
      <c r="BI155" s="2906" t="str">
        <f>IFERROR(INDEX(BM30:BM299,MATCH(ROW()-ROW(BM30)+1,BH30:BH299,0)),"")</f>
        <v/>
      </c>
      <c r="BJ155" s="336"/>
      <c r="BL155" s="2959"/>
      <c r="BM155" s="2908" t="str">
        <f>IF(OR(BN154="",BL152=""),"",IF(LEN(BN154)&lt;=BL152,BN154,IFERROR(LEFT(BN154,FIND("♦",SUBSTITUTE(LEFT(BN154,BL152+1)," ","♦",LEN(LEFT(BN154,BL152+1))-LEN(SUBSTITUTE(LEFT(BN154,BL152+1)," ",""))))),LEFT(BN154,IFERROR(FIND(" ",BN154)-1,LEN(BN154))))))</f>
        <v/>
      </c>
      <c r="BN155" s="2908" t="str">
        <f t="shared" si="76"/>
        <v/>
      </c>
      <c r="BO155" s="2974"/>
      <c r="BP155" s="2969"/>
      <c r="BQ155" s="2969"/>
      <c r="BR155" s="3"/>
      <c r="BS155" s="336" t="str">
        <f t="shared" si="75"/>
        <v>Oignons</v>
      </c>
      <c r="BT155" t="s">
        <v>4012</v>
      </c>
      <c r="BV155" s="25"/>
      <c r="BW155" s="162"/>
      <c r="BX155" s="3"/>
      <c r="BY155" s="10">
        <v>1</v>
      </c>
    </row>
    <row r="156" spans="1:77" ht="21" customHeight="1">
      <c r="A156" s="3"/>
      <c r="B156" s="3"/>
      <c r="C156" s="3"/>
      <c r="D156" s="3"/>
      <c r="E156" s="3"/>
      <c r="F156" s="3"/>
      <c r="G156" s="3"/>
      <c r="H156" s="3"/>
      <c r="I156" s="3"/>
      <c r="J156" s="605"/>
      <c r="K156" s="605"/>
      <c r="L156" s="605"/>
      <c r="M156" s="605"/>
      <c r="N156" s="605"/>
      <c r="O156" s="605"/>
      <c r="P156" s="605"/>
      <c r="Q156" s="605"/>
      <c r="R156" s="605"/>
      <c r="S156" s="605"/>
      <c r="T156" s="605"/>
      <c r="U156" s="605"/>
      <c r="V156" s="605"/>
      <c r="W156" s="605"/>
      <c r="X156" s="605"/>
      <c r="Y156" s="605"/>
      <c r="Z156" s="605"/>
      <c r="AA156" s="3"/>
      <c r="AB156" s="3"/>
      <c r="AC156" s="3"/>
      <c r="AD156" s="3"/>
      <c r="AE156" s="3"/>
      <c r="AF156" s="3"/>
      <c r="AG156" s="3"/>
      <c r="AH156" s="3"/>
      <c r="AI156" s="3"/>
      <c r="AJ156" s="3"/>
      <c r="AK156" s="3"/>
      <c r="AL156" s="3"/>
      <c r="AM156" s="3"/>
      <c r="AN156" s="3"/>
      <c r="AO156" s="3"/>
      <c r="AP156" s="3"/>
      <c r="AQ156" s="3"/>
      <c r="AR156" s="176">
        <f t="array" ref="AR156">SUMPRODUCT(LEN(AS156:AY156))</f>
        <v>0</v>
      </c>
      <c r="AS156" s="177"/>
      <c r="AT156" s="178"/>
      <c r="AU156" s="178"/>
      <c r="AV156" s="178"/>
      <c r="AW156" s="178"/>
      <c r="AX156" s="178"/>
      <c r="AY156" s="179"/>
      <c r="AZ156" s="3"/>
      <c r="BD156" s="2969"/>
      <c r="BF156" s="2946" t="str">
        <f t="shared" si="62"/>
        <v/>
      </c>
      <c r="BG156" s="2950" t="str">
        <f t="shared" si="63"/>
        <v/>
      </c>
      <c r="BH156" s="2951" t="str">
        <f>IF(LEN(TRIM(BM156))&gt;0,MAX(BH29:BH155)+1,"")</f>
        <v/>
      </c>
      <c r="BI156" s="2906" t="str">
        <f>IFERROR(INDEX(BM30:BM299,MATCH(ROW()-ROW(BM30)+1,BH30:BH299,0)),"")</f>
        <v/>
      </c>
      <c r="BJ156" s="336"/>
      <c r="BL156" s="2370" t="str">
        <f>(SUBSTITUTE(SUBSTITUTE(BD51,CHAR(13)&amp;CHAR(10)," "),CHAR(10)," "))</f>
        <v/>
      </c>
      <c r="BM156" s="2960" t="str">
        <f>IF(OR(BL157="",BL158=""),"",IF(LEN(BL157)&lt;=BL158,BL157,IFERROR(LEFT(BL157,FIND("♦",SUBSTITUTE(LEFT(BL157,BL158+1)," ","♦",LEN(LEFT(BL157,BL158+1))-LEN(SUBSTITUTE(LEFT(BL157,BL158+1)," ",""))))),LEFT(BL157,IFERROR(FIND(" ",BL157)-1,LEN(BL157))))))</f>
        <v/>
      </c>
      <c r="BN156" s="2961" t="str">
        <f>IF(BM156="","",TRIM(RIGHT(BL157,LEN(BL157)-LEN(BM156))))</f>
        <v/>
      </c>
      <c r="BO156" s="2952" t="str">
        <f>BE51</f>
        <v xml:space="preserve"> ◄ ligne 51</v>
      </c>
      <c r="BP156" s="2969"/>
      <c r="BQ156" s="2969"/>
      <c r="BR156" s="3"/>
      <c r="BS156" s="336" t="str">
        <f t="shared" si="75"/>
        <v>Dés de tomates surgelés</v>
      </c>
      <c r="BT156" t="s">
        <v>4027</v>
      </c>
      <c r="BV156" s="25"/>
      <c r="BW156" s="162"/>
      <c r="BX156" s="3"/>
      <c r="BY156" s="10">
        <v>1</v>
      </c>
    </row>
    <row r="157" spans="1:77" ht="21" customHeight="1">
      <c r="A157" s="3"/>
      <c r="B157" s="3"/>
      <c r="C157" s="3"/>
      <c r="D157" s="3"/>
      <c r="E157" s="3"/>
      <c r="F157" s="3"/>
      <c r="G157" s="3"/>
      <c r="H157" s="3"/>
      <c r="I157" s="3"/>
      <c r="J157" s="605"/>
      <c r="K157" s="605"/>
      <c r="L157" s="605"/>
      <c r="M157" s="605"/>
      <c r="N157" s="605"/>
      <c r="O157" s="605"/>
      <c r="P157" s="605"/>
      <c r="Q157" s="605"/>
      <c r="R157" s="605"/>
      <c r="S157" s="605"/>
      <c r="T157" s="605"/>
      <c r="U157" s="605"/>
      <c r="V157" s="605"/>
      <c r="W157" s="605"/>
      <c r="X157" s="605"/>
      <c r="Y157" s="605"/>
      <c r="Z157" s="605"/>
      <c r="AA157" s="3"/>
      <c r="AB157" s="3"/>
      <c r="AC157" s="3"/>
      <c r="AD157" s="3"/>
      <c r="AE157" s="3"/>
      <c r="AF157" s="3"/>
      <c r="AG157" s="3"/>
      <c r="AH157" s="3"/>
      <c r="AI157" s="3"/>
      <c r="AJ157" s="3"/>
      <c r="AK157" s="3"/>
      <c r="AL157" s="3"/>
      <c r="AM157" s="3"/>
      <c r="AN157" s="3"/>
      <c r="AO157" s="3"/>
      <c r="AP157" s="3"/>
      <c r="AQ157" s="3"/>
      <c r="AR157" s="176">
        <f t="array" ref="AR157">SUMPRODUCT(LEN(AS157:AY157))</f>
        <v>0</v>
      </c>
      <c r="AS157" s="177"/>
      <c r="AT157" s="178"/>
      <c r="AU157" s="178"/>
      <c r="AV157" s="178"/>
      <c r="AW157" s="178"/>
      <c r="AX157" s="178"/>
      <c r="AY157" s="179"/>
      <c r="AZ157" s="3"/>
      <c r="BD157" s="2969"/>
      <c r="BF157" s="2946" t="str">
        <f t="shared" si="62"/>
        <v/>
      </c>
      <c r="BG157" s="2950" t="str">
        <f t="shared" si="63"/>
        <v/>
      </c>
      <c r="BH157" s="2951" t="str">
        <f>IF(LEN(TRIM(BM157))&gt;0,MAX(BH29:BH156)+1,"")</f>
        <v/>
      </c>
      <c r="BI157" s="2906" t="str">
        <f>IFERROR(INDEX(BM30:BM299,MATCH(ROW()-ROW(BM30)+1,BH30:BH299,0)),"")</f>
        <v/>
      </c>
      <c r="BJ157" s="336"/>
      <c r="BL157" s="2960" t="str">
        <f>TRIM(SUBSTITUTE(SUBSTITUTE(SUBSTITUTE(SUBSTITUTE(IF(OR(LEFT(BL156,1)="-",LEFT(BL156,1)="="),MID(BL156,2,9999),BL156),CHAR(160)," "),","," "),";"," "),"."," "))</f>
        <v/>
      </c>
      <c r="BM157" s="2961" t="str">
        <f>IF(OR(BN156="",BL158=""),"",IF(LEN(BN156)&lt;=BL158,BN156,IFERROR(LEFT(BN156,FIND("♦",SUBSTITUTE(LEFT(BN156,BL158+1)," ","♦",LEN(LEFT(BN156,BL158+1))-LEN(SUBSTITUTE(LEFT(BN156,BL158+1)," ",""))))),LEFT(BN156,IFERROR(FIND(" ",BN156)-1,LEN(BN156))))))</f>
        <v/>
      </c>
      <c r="BN157" s="2961" t="str">
        <f>IF(BM157="","",TRIM(RIGHT(BN156,LEN(BN156)-LEN(BM157))))</f>
        <v/>
      </c>
      <c r="BO157" s="2975"/>
      <c r="BP157" s="2969"/>
      <c r="BQ157" s="2969"/>
      <c r="BR157" s="3"/>
      <c r="BS157" s="336" t="str">
        <f t="shared" si="75"/>
        <v>Tomate concentrée</v>
      </c>
      <c r="BT157" t="s">
        <v>4028</v>
      </c>
      <c r="BV157" s="25"/>
      <c r="BW157" s="162"/>
      <c r="BX157" s="3"/>
      <c r="BY157" s="10">
        <v>1</v>
      </c>
    </row>
    <row r="158" spans="1:77" ht="21"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176">
        <f t="array" ref="AR158">SUMPRODUCT(LEN(AS158:AY158))</f>
        <v>0</v>
      </c>
      <c r="AS158" s="177"/>
      <c r="AT158" s="178"/>
      <c r="AU158" s="178"/>
      <c r="AV158" s="178"/>
      <c r="AW158" s="178"/>
      <c r="AX158" s="178"/>
      <c r="AY158" s="179"/>
      <c r="AZ158" s="3"/>
      <c r="BD158" s="2969"/>
      <c r="BF158" s="2946" t="str">
        <f t="shared" si="62"/>
        <v/>
      </c>
      <c r="BG158" s="2950" t="str">
        <f t="shared" si="63"/>
        <v/>
      </c>
      <c r="BH158" s="2951" t="str">
        <f>IF(LEN(TRIM(BM158))&gt;0,MAX(BH29:BH157)+1,"")</f>
        <v/>
      </c>
      <c r="BI158" s="2906" t="str">
        <f>IFERROR(INDEX(BM30:BM299,MATCH(ROW()-ROW(BM30)+1,BH30:BH299,0)),"")</f>
        <v/>
      </c>
      <c r="BJ158" s="336"/>
      <c r="BL158" s="2909">
        <f>BI17</f>
        <v>100</v>
      </c>
      <c r="BM158" s="2961" t="str">
        <f>IF(OR(BN157="",BL158=""),"",IF(LEN(BN157)&lt;=BL158,BN157,IFERROR(LEFT(BN157,FIND("♦",SUBSTITUTE(LEFT(BN157,BL158+1)," ","♦",LEN(LEFT(BN157,BL158+1))-LEN(SUBSTITUTE(LEFT(BN157,BL158+1)," ",""))))),LEFT(BN157,IFERROR(FIND(" ",BN157)-1,LEN(BN157))))))</f>
        <v/>
      </c>
      <c r="BN158" s="2961" t="str">
        <f t="shared" ref="BN158:BN161" si="77">IF(BM158="","",TRIM(RIGHT(BN157,LEN(BN157)-LEN(BM158))))</f>
        <v/>
      </c>
      <c r="BO158" s="2975"/>
      <c r="BP158" s="2969"/>
      <c r="BQ158" s="2969"/>
      <c r="BR158" s="3"/>
      <c r="BS158" s="336" t="str">
        <f t="shared" si="75"/>
        <v>Ail haché surgelé</v>
      </c>
      <c r="BT158" t="s">
        <v>4029</v>
      </c>
      <c r="BV158" s="25"/>
      <c r="BW158" s="162"/>
      <c r="BX158" s="3"/>
      <c r="BY158" s="10">
        <v>1</v>
      </c>
    </row>
    <row r="159" spans="1:77" ht="21"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176">
        <f t="array" ref="AR159">SUMPRODUCT(LEN(AS159:AY159))</f>
        <v>0</v>
      </c>
      <c r="AS159" s="177"/>
      <c r="AT159" s="178"/>
      <c r="AU159" s="178"/>
      <c r="AV159" s="178"/>
      <c r="AW159" s="178"/>
      <c r="AX159" s="178"/>
      <c r="AY159" s="179"/>
      <c r="AZ159" s="3"/>
      <c r="BD159" s="2969"/>
      <c r="BF159" s="2946" t="str">
        <f t="shared" si="62"/>
        <v/>
      </c>
      <c r="BG159" s="2950" t="str">
        <f t="shared" si="63"/>
        <v/>
      </c>
      <c r="BH159" s="2951" t="str">
        <f>IF(LEN(TRIM(BM159))&gt;0,MAX(BH29:BH158)+1,"")</f>
        <v/>
      </c>
      <c r="BI159" s="2906" t="str">
        <f>IFERROR(INDEX(BM30:BM299,MATCH(ROW()-ROW(BM30)+1,BH30:BH299,0)),"")</f>
        <v/>
      </c>
      <c r="BJ159" s="336"/>
      <c r="BL159" s="2960"/>
      <c r="BM159" s="2961" t="str">
        <f>IF(OR(BN158="",BL158=""),"",IF(LEN(BN158)&lt;=BL158,BN158,IFERROR(LEFT(BN158,FIND("♦",SUBSTITUTE(LEFT(BN158,BL158+1)," ","♦",LEN(LEFT(BN158,BL158+1))-LEN(SUBSTITUTE(LEFT(BN158,BL158+1)," ",""))))),LEFT(BN158,IFERROR(FIND(" ",BN158)-1,LEN(BN158))))))</f>
        <v/>
      </c>
      <c r="BN159" s="2961" t="str">
        <f t="shared" si="77"/>
        <v/>
      </c>
      <c r="BO159" s="2975"/>
      <c r="BP159" s="2969"/>
      <c r="BQ159" s="2969"/>
      <c r="BR159" s="3"/>
      <c r="BS159" s="336" t="str">
        <f t="shared" si="75"/>
        <v>Herbes de Provence</v>
      </c>
      <c r="BT159" t="s">
        <v>4030</v>
      </c>
      <c r="BV159" s="25"/>
      <c r="BW159" s="162"/>
      <c r="BX159" s="3"/>
      <c r="BY159" s="10">
        <v>1</v>
      </c>
    </row>
    <row r="160" spans="1:77" ht="21"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176">
        <f t="array" ref="AR160">SUMPRODUCT(LEN(AS160:AY160))</f>
        <v>0</v>
      </c>
      <c r="AS160" s="177"/>
      <c r="AT160" s="178"/>
      <c r="AU160" s="178"/>
      <c r="AV160" s="178"/>
      <c r="AW160" s="178"/>
      <c r="AX160" s="178"/>
      <c r="AY160" s="179"/>
      <c r="AZ160" s="3"/>
      <c r="BD160" s="2969"/>
      <c r="BF160" s="2946" t="str">
        <f t="shared" ref="BF160:BF223" si="78">IF(BI160="","",(LEN(TRIM(SUBSTITUTE(BI160,CHAR(160)," ")))-LEN(SUBSTITUTE(TRIM(SUBSTITUTE(BI160,CHAR(160)," "))," ",""))+1)&amp;" mot"&amp;IF((LEN(TRIM(SUBSTITUTE(BI160,CHAR(160)," ")))-LEN(SUBSTITUTE(TRIM(SUBSTITUTE(BI160,CHAR(160)," "))," ",""))+1)&gt;1,"s",""))</f>
        <v/>
      </c>
      <c r="BG160" s="2950" t="str">
        <f t="shared" ref="BG160:BG223" si="79">IF(BI160="","",LEN(TRIM(SUBSTITUTE(BI160,CHAR(160),"")))&amp;" car. ►")</f>
        <v/>
      </c>
      <c r="BH160" s="2951" t="str">
        <f>IF(LEN(TRIM(BM160))&gt;0,MAX(BH29:BH159)+1,"")</f>
        <v/>
      </c>
      <c r="BI160" s="2906" t="str">
        <f>IFERROR(INDEX(BM30:BM299,MATCH(ROW()-ROW(BM30)+1,BH30:BH299,0)),"")</f>
        <v/>
      </c>
      <c r="BJ160" s="336"/>
      <c r="BL160" s="2963"/>
      <c r="BM160" s="2961" t="str">
        <f>IF(OR(BN159="",BL158=""),"",IF(LEN(BN159)&lt;=BL158,BN159,IFERROR(LEFT(BN159,FIND("♦",SUBSTITUTE(LEFT(BN159,BL158+1)," ","♦",LEN(LEFT(BN159,BL158+1))-LEN(SUBSTITUTE(LEFT(BN159,BL158+1)," ",""))))),LEFT(BN159,IFERROR(FIND(" ",BN159)-1,LEN(BN159))))))</f>
        <v/>
      </c>
      <c r="BN160" s="2961" t="str">
        <f t="shared" si="77"/>
        <v/>
      </c>
      <c r="BO160" s="2975"/>
      <c r="BP160" s="2969"/>
      <c r="BQ160" s="2969"/>
      <c r="BR160" s="3"/>
      <c r="BS160" s="336" t="str">
        <f t="shared" si="75"/>
        <v>Sel</v>
      </c>
      <c r="BT160" t="s">
        <v>4031</v>
      </c>
      <c r="BV160" s="25"/>
      <c r="BW160" s="162"/>
      <c r="BX160" s="3"/>
      <c r="BY160" s="10">
        <v>1</v>
      </c>
    </row>
    <row r="161" spans="1:77" ht="21"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176">
        <f t="array" ref="AR161">SUMPRODUCT(LEN(AS161:AY161))</f>
        <v>0</v>
      </c>
      <c r="AS161" s="177"/>
      <c r="AT161" s="178"/>
      <c r="AU161" s="178"/>
      <c r="AV161" s="178"/>
      <c r="AW161" s="178"/>
      <c r="AX161" s="178"/>
      <c r="AY161" s="179"/>
      <c r="AZ161" s="3"/>
      <c r="BD161" s="2969"/>
      <c r="BF161" s="2946" t="str">
        <f t="shared" si="78"/>
        <v/>
      </c>
      <c r="BG161" s="2950" t="str">
        <f t="shared" si="79"/>
        <v/>
      </c>
      <c r="BH161" s="2951" t="str">
        <f>IF(LEN(TRIM(BM161))&gt;0,MAX(BH29:BH160)+1,"")</f>
        <v/>
      </c>
      <c r="BI161" s="2906" t="str">
        <f>IFERROR(INDEX(BM30:BM299,MATCH(ROW()-ROW(BM30)+1,BH30:BH299,0)),"")</f>
        <v/>
      </c>
      <c r="BJ161" s="336"/>
      <c r="BL161" s="2964"/>
      <c r="BM161" s="2961" t="str">
        <f>IF(OR(BN160="",BL158=""),"",IF(LEN(BN160)&lt;=BL158,BN160,IFERROR(LEFT(BN160,FIND("♦",SUBSTITUTE(LEFT(BN160,BL158+1)," ","♦",LEN(LEFT(BN160,BL158+1))-LEN(SUBSTITUTE(LEFT(BN160,BL158+1)," ",""))))),LEFT(BN160,IFERROR(FIND(" ",BN160)-1,LEN(BN160))))))</f>
        <v/>
      </c>
      <c r="BN161" s="2961" t="str">
        <f t="shared" si="77"/>
        <v/>
      </c>
      <c r="BO161" s="2975"/>
      <c r="BP161" s="2969"/>
      <c r="BQ161" s="2969"/>
      <c r="BR161" s="3"/>
      <c r="BS161" s="336" t="str">
        <f t="shared" si="75"/>
        <v>Poivre</v>
      </c>
      <c r="BT161" t="s">
        <v>4032</v>
      </c>
      <c r="BV161" s="25"/>
      <c r="BW161" s="162"/>
      <c r="BX161" s="3"/>
      <c r="BY161" s="10">
        <v>1</v>
      </c>
    </row>
    <row r="162" spans="1:77" ht="21"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176">
        <f t="array" ref="AR162">SUMPRODUCT(LEN(AS162:AY162))</f>
        <v>0</v>
      </c>
      <c r="AS162" s="177"/>
      <c r="AT162" s="178"/>
      <c r="AU162" s="178"/>
      <c r="AV162" s="178"/>
      <c r="AW162" s="178"/>
      <c r="AX162" s="178"/>
      <c r="AY162" s="179"/>
      <c r="AZ162" s="3"/>
      <c r="BD162" s="2969"/>
      <c r="BF162" s="2946" t="str">
        <f t="shared" si="78"/>
        <v/>
      </c>
      <c r="BG162" s="2950" t="str">
        <f t="shared" si="79"/>
        <v/>
      </c>
      <c r="BH162" s="2951" t="str">
        <f>IF(LEN(TRIM(BM162))&gt;0,MAX(BH29:BH161)+1,"")</f>
        <v/>
      </c>
      <c r="BI162" s="2906" t="str">
        <f>IFERROR(INDEX(BM30:BM299,MATCH(ROW()-ROW(BM30)+1,BH30:BH299,0)),"")</f>
        <v/>
      </c>
      <c r="BJ162" s="336"/>
      <c r="BL162" s="2370" t="str">
        <f>(SUBSTITUTE(SUBSTITUTE(BD52,CHAR(13)&amp;CHAR(10)," "),CHAR(10)," "))</f>
        <v/>
      </c>
      <c r="BM162" s="2907" t="str">
        <f>IF(OR(BL163="",BL164=""),"",IF(LEN(BL163)&lt;=BL164,BL163,IFERROR(LEFT(BL163,FIND("♦",SUBSTITUTE(LEFT(BL163,BL164+1)," ","♦",LEN(LEFT(BL163,BL164+1))-LEN(SUBSTITUTE(LEFT(BL163,BL164+1)," ",""))))),LEFT(BL163,IFERROR(FIND(" ",BL163)-1,LEN(BL163))))))</f>
        <v/>
      </c>
      <c r="BN162" s="2908" t="str">
        <f>IF(BM162="","",TRIM(RIGHT(BL163,LEN(BL163)-LEN(BM162))))</f>
        <v/>
      </c>
      <c r="BO162" s="2952" t="str">
        <f>BE52</f>
        <v xml:space="preserve"> ◄ ligne 52</v>
      </c>
      <c r="BP162" s="2969"/>
      <c r="BQ162" s="2969"/>
      <c r="BR162" s="3"/>
      <c r="BS162" s="336" t="str">
        <f t="shared" si="75"/>
        <v>Chapelure</v>
      </c>
      <c r="BT162" t="s">
        <v>4033</v>
      </c>
      <c r="BV162" s="25"/>
      <c r="BW162" s="162"/>
      <c r="BX162" s="3"/>
      <c r="BY162" s="10">
        <v>1</v>
      </c>
    </row>
    <row r="163" spans="1:77" ht="21"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176">
        <f t="array" ref="AR163">SUMPRODUCT(LEN(AS163:AY163))</f>
        <v>0</v>
      </c>
      <c r="AS163" s="177"/>
      <c r="AT163" s="178"/>
      <c r="AU163" s="178"/>
      <c r="AV163" s="178"/>
      <c r="AW163" s="178"/>
      <c r="AX163" s="178"/>
      <c r="AY163" s="179"/>
      <c r="AZ163" s="3"/>
      <c r="BD163" s="2969"/>
      <c r="BF163" s="2946" t="str">
        <f t="shared" si="78"/>
        <v/>
      </c>
      <c r="BG163" s="2950" t="str">
        <f t="shared" si="79"/>
        <v/>
      </c>
      <c r="BH163" s="2951" t="str">
        <f>IF(LEN(TRIM(BM163))&gt;0,MAX(BH29:BH162)+1,"")</f>
        <v/>
      </c>
      <c r="BI163" s="2906" t="str">
        <f>IFERROR(INDEX(BM30:BM299,MATCH(ROW()-ROW(BM30)+1,BH30:BH299,0)),"")</f>
        <v/>
      </c>
      <c r="BJ163" s="336"/>
      <c r="BL163" s="2907" t="str">
        <f>TRIM(SUBSTITUTE(SUBSTITUTE(SUBSTITUTE(SUBSTITUTE(IF(OR(LEFT(BL162,1)="-",LEFT(BL162,1)="="),MID(BL162,2,9999),BL162),CHAR(160)," "),","," "),";"," "),"."," "))</f>
        <v/>
      </c>
      <c r="BM163" s="2908" t="str">
        <f>IF(OR(BN162="",BL164=""),"",IF(LEN(BN162)&lt;=BL164,BN162,IFERROR(LEFT(BN162,FIND("♦",SUBSTITUTE(LEFT(BN162,BL164+1)," ","♦",LEN(LEFT(BN162,BL164+1))-LEN(SUBSTITUTE(LEFT(BN162,BL164+1)," ",""))))),LEFT(BN162,IFERROR(FIND(" ",BN162)-1,LEN(BN162))))))</f>
        <v/>
      </c>
      <c r="BN163" s="2908" t="str">
        <f>IF(BM163="","",TRIM(RIGHT(BN162,LEN(BN162)-LEN(BM163))))</f>
        <v/>
      </c>
      <c r="BO163" s="2974"/>
      <c r="BP163" s="2969"/>
      <c r="BQ163" s="2969"/>
      <c r="BR163" s="3"/>
      <c r="BS163" s="336"/>
      <c r="BV163" s="25"/>
      <c r="BW163" s="162"/>
      <c r="BX163" s="3"/>
      <c r="BY163" s="10">
        <v>1</v>
      </c>
    </row>
    <row r="164" spans="1:77" ht="21"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176">
        <f t="array" ref="AR164">SUMPRODUCT(LEN(AS164:AY164))</f>
        <v>0</v>
      </c>
      <c r="AS164" s="177"/>
      <c r="AT164" s="178"/>
      <c r="AU164" s="178"/>
      <c r="AV164" s="178"/>
      <c r="AW164" s="178"/>
      <c r="AX164" s="178"/>
      <c r="AY164" s="179"/>
      <c r="AZ164" s="3"/>
      <c r="BD164" s="2969"/>
      <c r="BF164" s="2946" t="str">
        <f t="shared" si="78"/>
        <v/>
      </c>
      <c r="BG164" s="2950" t="str">
        <f t="shared" si="79"/>
        <v/>
      </c>
      <c r="BH164" s="2951" t="str">
        <f>IF(LEN(TRIM(BM164))&gt;0,MAX(BH29:BH163)+1,"")</f>
        <v/>
      </c>
      <c r="BI164" s="2906" t="str">
        <f>IFERROR(INDEX(BM30:BM299,MATCH(ROW()-ROW(BM30)+1,BH30:BH299,0)),"")</f>
        <v/>
      </c>
      <c r="BJ164" s="336"/>
      <c r="BL164" s="2909">
        <f>BI17</f>
        <v>100</v>
      </c>
      <c r="BM164" s="2908" t="str">
        <f>IF(OR(BN163="",BL164=""),"",IF(LEN(BN163)&lt;=BL164,BN163,IFERROR(LEFT(BN163,FIND("♦",SUBSTITUTE(LEFT(BN163,BL164+1)," ","♦",LEN(LEFT(BN163,BL164+1))-LEN(SUBSTITUTE(LEFT(BN163,BL164+1)," ",""))))),LEFT(BN163,IFERROR(FIND(" ",BN163)-1,LEN(BN163))))))</f>
        <v/>
      </c>
      <c r="BN164" s="2908" t="str">
        <f t="shared" ref="BN164:BN167" si="80">IF(BM164="","",TRIM(RIGHT(BN163,LEN(BN163)-LEN(BM164))))</f>
        <v/>
      </c>
      <c r="BO164" s="2974"/>
      <c r="BP164" s="2969"/>
      <c r="BQ164" s="2969"/>
      <c r="BR164" s="3"/>
      <c r="BS164" s="2596" t="s">
        <v>4036</v>
      </c>
      <c r="BV164" s="25"/>
      <c r="BW164" s="162"/>
      <c r="BX164" s="3"/>
      <c r="BY164" s="10">
        <v>1</v>
      </c>
    </row>
    <row r="165" spans="1:77" ht="21"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176">
        <f t="array" ref="AR165">SUMPRODUCT(LEN(AS165:AY165))</f>
        <v>0</v>
      </c>
      <c r="AS165" s="177"/>
      <c r="AT165" s="178"/>
      <c r="AU165" s="178"/>
      <c r="AV165" s="178"/>
      <c r="AW165" s="178"/>
      <c r="AX165" s="178"/>
      <c r="AY165" s="179"/>
      <c r="AZ165" s="3"/>
      <c r="BD165" s="2969"/>
      <c r="BF165" s="2946" t="str">
        <f t="shared" si="78"/>
        <v/>
      </c>
      <c r="BG165" s="2950" t="str">
        <f t="shared" si="79"/>
        <v/>
      </c>
      <c r="BH165" s="2951" t="str">
        <f>IF(LEN(TRIM(BM165))&gt;0,MAX(BH29:BH164)+1,"")</f>
        <v/>
      </c>
      <c r="BI165" s="2906" t="str">
        <f>IFERROR(INDEX(BM30:BM299,MATCH(ROW()-ROW(BM30)+1,BH30:BH299,0)),"")</f>
        <v/>
      </c>
      <c r="BJ165" s="336"/>
      <c r="BL165" s="2907"/>
      <c r="BM165" s="2908" t="str">
        <f>IF(OR(BN164="",BL164=""),"",IF(LEN(BN164)&lt;=BL164,BN164,IFERROR(LEFT(BN164,FIND("♦",SUBSTITUTE(LEFT(BN164,BL164+1)," ","♦",LEN(LEFT(BN164,BL164+1))-LEN(SUBSTITUTE(LEFT(BN164,BL164+1)," ",""))))),LEFT(BN164,IFERROR(FIND(" ",BN164)-1,LEN(BN164))))))</f>
        <v/>
      </c>
      <c r="BN165" s="2908" t="str">
        <f t="shared" si="80"/>
        <v/>
      </c>
      <c r="BO165" s="2974"/>
      <c r="BP165" s="2969"/>
      <c r="BQ165" s="2969"/>
      <c r="BR165" s="3"/>
      <c r="BS165" s="232" t="s">
        <v>4043</v>
      </c>
      <c r="BT165" s="97"/>
      <c r="BU165" s="97"/>
      <c r="BV165" s="97"/>
      <c r="BW165" s="2550"/>
      <c r="BX165" s="3"/>
      <c r="BY165" s="10">
        <v>1</v>
      </c>
    </row>
    <row r="166" spans="1:77" ht="21"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176">
        <f t="array" ref="AR166">SUMPRODUCT(LEN(AS166:AY166))</f>
        <v>0</v>
      </c>
      <c r="AS166" s="177"/>
      <c r="AT166" s="178"/>
      <c r="AU166" s="178"/>
      <c r="AV166" s="178"/>
      <c r="AW166" s="178"/>
      <c r="AX166" s="178"/>
      <c r="AY166" s="179"/>
      <c r="AZ166" s="3"/>
      <c r="BD166" s="2969"/>
      <c r="BF166" s="2946" t="str">
        <f t="shared" si="78"/>
        <v/>
      </c>
      <c r="BG166" s="2950" t="str">
        <f t="shared" si="79"/>
        <v/>
      </c>
      <c r="BH166" s="2951" t="str">
        <f>IF(LEN(TRIM(BM166))&gt;0,MAX(BH29:BH165)+1,"")</f>
        <v/>
      </c>
      <c r="BI166" s="2906" t="str">
        <f>IFERROR(INDEX(BM30:BM299,MATCH(ROW()-ROW(BM30)+1,BH30:BH299,0)),"")</f>
        <v/>
      </c>
      <c r="BJ166" s="336"/>
      <c r="BL166" s="2958"/>
      <c r="BM166" s="2908" t="str">
        <f>IF(OR(BN165="",BL164=""),"",IF(LEN(BN165)&lt;=BL164,BN165,IFERROR(LEFT(BN165,FIND("♦",SUBSTITUTE(LEFT(BN165,BL164+1)," ","♦",LEN(LEFT(BN165,BL164+1))-LEN(SUBSTITUTE(LEFT(BN165,BL164+1)," ",""))))),LEFT(BN165,IFERROR(FIND(" ",BN165)-1,LEN(BN165))))))</f>
        <v/>
      </c>
      <c r="BN166" s="2908" t="str">
        <f t="shared" si="80"/>
        <v/>
      </c>
      <c r="BO166" s="2974"/>
      <c r="BP166" s="2969"/>
      <c r="BQ166" s="2969"/>
      <c r="BR166" s="3"/>
      <c r="BS166" s="232" t="e" cm="1">
        <f t="array" ref="BS166">- La veille : faire tremper les haricots.</f>
        <v>#NAME?</v>
      </c>
      <c r="BT166" s="97" t="str">
        <f ca="1">_xlfn.FORMULATEXT(BS166)</f>
        <v>=- La veille : faire tremper les haricots.</v>
      </c>
      <c r="BU166" s="97"/>
      <c r="BV166" s="97"/>
      <c r="BW166" s="2550"/>
      <c r="BX166" s="3"/>
      <c r="BY166" s="10">
        <v>1</v>
      </c>
    </row>
    <row r="167" spans="1:77" ht="21"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176">
        <f t="array" ref="AR167">SUMPRODUCT(LEN(AS167:AY167))</f>
        <v>0</v>
      </c>
      <c r="AS167" s="177"/>
      <c r="AT167" s="178"/>
      <c r="AU167" s="178"/>
      <c r="AV167" s="178"/>
      <c r="AW167" s="178"/>
      <c r="AX167" s="178"/>
      <c r="AY167" s="179"/>
      <c r="AZ167" s="3"/>
      <c r="BD167" s="2969"/>
      <c r="BF167" s="2946" t="str">
        <f t="shared" si="78"/>
        <v/>
      </c>
      <c r="BG167" s="2950" t="str">
        <f t="shared" si="79"/>
        <v/>
      </c>
      <c r="BH167" s="2951" t="str">
        <f>IF(LEN(TRIM(BM167))&gt;0,MAX(BH29:BH166)+1,"")</f>
        <v/>
      </c>
      <c r="BI167" s="2906" t="str">
        <f>IFERROR(INDEX(BM30:BM299,MATCH(ROW()-ROW(BM30)+1,BH30:BH299,0)),"")</f>
        <v/>
      </c>
      <c r="BJ167" s="336"/>
      <c r="BL167" s="2959"/>
      <c r="BM167" s="2908" t="str">
        <f>IF(OR(BN166="",BL164=""),"",IF(LEN(BN166)&lt;=BL164,BN166,IFERROR(LEFT(BN166,FIND("♦",SUBSTITUTE(LEFT(BN166,BL164+1)," ","♦",LEN(LEFT(BN166,BL164+1))-LEN(SUBSTITUTE(LEFT(BN166,BL164+1)," ",""))))),LEFT(BN166,IFERROR(FIND(" ",BN166)-1,LEN(BN166))))))</f>
        <v/>
      </c>
      <c r="BN167" s="2908" t="str">
        <f t="shared" si="80"/>
        <v/>
      </c>
      <c r="BO167" s="2974"/>
      <c r="BP167" s="2969"/>
      <c r="BQ167" s="2969"/>
      <c r="BR167" s="3"/>
      <c r="BS167" s="232" t="s">
        <v>4044</v>
      </c>
      <c r="BT167" s="97"/>
      <c r="BU167" s="97"/>
      <c r="BV167" s="97"/>
      <c r="BW167" s="2550"/>
      <c r="BX167" s="3"/>
      <c r="BY167" s="10">
        <v>1</v>
      </c>
    </row>
    <row r="168" spans="1:77" ht="21"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176">
        <f t="array" ref="AR168">SUMPRODUCT(LEN(AS168:AY168))</f>
        <v>0</v>
      </c>
      <c r="AS168" s="177"/>
      <c r="AT168" s="178"/>
      <c r="AU168" s="178"/>
      <c r="AV168" s="178"/>
      <c r="AW168" s="178"/>
      <c r="AX168" s="178"/>
      <c r="AY168" s="179"/>
      <c r="AZ168" s="3"/>
      <c r="BD168" s="2969"/>
      <c r="BF168" s="2946" t="str">
        <f t="shared" si="78"/>
        <v/>
      </c>
      <c r="BG168" s="2950" t="str">
        <f t="shared" si="79"/>
        <v/>
      </c>
      <c r="BH168" s="2951" t="str">
        <f>IF(LEN(TRIM(BM168))&gt;0,MAX(BH29:BH167)+1,"")</f>
        <v/>
      </c>
      <c r="BI168" s="2906" t="str">
        <f>IFERROR(INDEX(BM30:BM299,MATCH(ROW()-ROW(BM30)+1,BH30:BH299,0)),"")</f>
        <v/>
      </c>
      <c r="BJ168" s="336"/>
      <c r="BL168" s="2370" t="str">
        <f>(SUBSTITUTE(SUBSTITUTE(BD53,CHAR(13)&amp;CHAR(10)," "),CHAR(10)," "))</f>
        <v/>
      </c>
      <c r="BM168" s="2960" t="str">
        <f>IF(OR(BL169="",BL170=""),"",IF(LEN(BL169)&lt;=BL170,BL169,IFERROR(LEFT(BL169,FIND("♦",SUBSTITUTE(LEFT(BL169,BL170+1)," ","♦",LEN(LEFT(BL169,BL170+1))-LEN(SUBSTITUTE(LEFT(BL169,BL170+1)," ",""))))),LEFT(BL169,IFERROR(FIND(" ",BL169)-1,LEN(BL169))))))</f>
        <v/>
      </c>
      <c r="BN168" s="2961" t="str">
        <f>IF(BM168="","",TRIM(RIGHT(BL169,LEN(BL169)-LEN(BM168))))</f>
        <v/>
      </c>
      <c r="BO168" s="2952" t="str">
        <f>BE53</f>
        <v xml:space="preserve"> ◄ ligne 53</v>
      </c>
      <c r="BP168" s="2969"/>
      <c r="BQ168" s="2969"/>
      <c r="BR168" s="3"/>
      <c r="BS168" s="2335" t="s">
        <v>3616</v>
      </c>
      <c r="BT168" s="2336"/>
      <c r="BU168" s="2336"/>
      <c r="BV168" s="25"/>
      <c r="BW168" s="162"/>
      <c r="BX168" s="3"/>
      <c r="BY168" s="10">
        <v>1</v>
      </c>
    </row>
    <row r="169" spans="1:77" ht="21"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176">
        <f t="array" ref="AR169">SUMPRODUCT(LEN(AS169:AY169))</f>
        <v>0</v>
      </c>
      <c r="AS169" s="177"/>
      <c r="AT169" s="178"/>
      <c r="AU169" s="178"/>
      <c r="AV169" s="178"/>
      <c r="AW169" s="178"/>
      <c r="AX169" s="178"/>
      <c r="AY169" s="179"/>
      <c r="AZ169" s="3"/>
      <c r="BD169" s="2969"/>
      <c r="BF169" s="2946" t="str">
        <f t="shared" si="78"/>
        <v/>
      </c>
      <c r="BG169" s="2950" t="str">
        <f t="shared" si="79"/>
        <v/>
      </c>
      <c r="BH169" s="2951" t="str">
        <f>IF(LEN(TRIM(BM169))&gt;0,MAX(BH29:BH168)+1,"")</f>
        <v/>
      </c>
      <c r="BI169" s="2906" t="str">
        <f>IFERROR(INDEX(BM30:BM299,MATCH(ROW()-ROW(BM30)+1,BH30:BH299,0)),"")</f>
        <v/>
      </c>
      <c r="BJ169" s="336"/>
      <c r="BL169" s="2960" t="str">
        <f>TRIM(SUBSTITUTE(SUBSTITUTE(SUBSTITUTE(SUBSTITUTE(IF(OR(LEFT(BL168,1)="-",LEFT(BL168,1)="="),MID(BL168,2,9999),BL168),CHAR(160)," "),","," "),";"," "),"."," "))</f>
        <v/>
      </c>
      <c r="BM169" s="2961" t="str">
        <f>IF(OR(BN168="",BL170=""),"",IF(LEN(BN168)&lt;=BL170,BN168,IFERROR(LEFT(BN168,FIND("♦",SUBSTITUTE(LEFT(BN168,BL170+1)," ","♦",LEN(LEFT(BN168,BL170+1))-LEN(SUBSTITUTE(LEFT(BN168,BL170+1)," ",""))))),LEFT(BN168,IFERROR(FIND(" ",BN168)-1,LEN(BN168))))))</f>
        <v/>
      </c>
      <c r="BN169" s="2961" t="str">
        <f>IF(BM169="","",TRIM(RIGHT(BN168,LEN(BN168)-LEN(BM169))))</f>
        <v/>
      </c>
      <c r="BO169" s="2975"/>
      <c r="BP169" s="2969"/>
      <c r="BQ169" s="2969"/>
      <c r="BR169" s="3"/>
      <c r="BS169" s="4955" t="s">
        <v>3793</v>
      </c>
      <c r="BT169" s="2337" t="s">
        <v>3794</v>
      </c>
      <c r="BU169" s="2378"/>
      <c r="BV169" s="25"/>
      <c r="BW169" s="162"/>
      <c r="BX169" s="3"/>
      <c r="BY169" s="10">
        <v>1</v>
      </c>
    </row>
    <row r="170" spans="1:77" ht="21"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176">
        <f t="array" ref="AR170">SUMPRODUCT(LEN(AS170:AY170))</f>
        <v>0</v>
      </c>
      <c r="AS170" s="177"/>
      <c r="AT170" s="178"/>
      <c r="AU170" s="178"/>
      <c r="AV170" s="178"/>
      <c r="AW170" s="178"/>
      <c r="AX170" s="178"/>
      <c r="AY170" s="179"/>
      <c r="AZ170" s="3"/>
      <c r="BD170" s="2969"/>
      <c r="BF170" s="2946" t="str">
        <f t="shared" si="78"/>
        <v/>
      </c>
      <c r="BG170" s="2950" t="str">
        <f t="shared" si="79"/>
        <v/>
      </c>
      <c r="BH170" s="2951" t="str">
        <f>IF(LEN(TRIM(BM170))&gt;0,MAX(BH29:BH169)+1,"")</f>
        <v/>
      </c>
      <c r="BI170" s="2906" t="str">
        <f>IFERROR(INDEX(BM30:BM299,MATCH(ROW()-ROW(BM30)+1,BH30:BH299,0)),"")</f>
        <v/>
      </c>
      <c r="BJ170" s="336"/>
      <c r="BL170" s="2909">
        <f>BI17</f>
        <v>100</v>
      </c>
      <c r="BM170" s="2961" t="str">
        <f>IF(OR(BN169="",BL170=""),"",IF(LEN(BN169)&lt;=BL170,BN169,IFERROR(LEFT(BN169,FIND("♦",SUBSTITUTE(LEFT(BN169,BL170+1)," ","♦",LEN(LEFT(BN169,BL170+1))-LEN(SUBSTITUTE(LEFT(BN169,BL170+1)," ",""))))),LEFT(BN169,IFERROR(FIND(" ",BN169)-1,LEN(BN169))))))</f>
        <v/>
      </c>
      <c r="BN170" s="2961" t="str">
        <f t="shared" ref="BN170:BN173" si="81">IF(BM170="","",TRIM(RIGHT(BN169,LEN(BN169)-LEN(BM170))))</f>
        <v/>
      </c>
      <c r="BO170" s="2975"/>
      <c r="BP170" s="2969"/>
      <c r="BQ170" s="2969"/>
      <c r="BR170" s="3"/>
      <c r="BS170" s="4955"/>
      <c r="BT170" s="2337" t="s">
        <v>3795</v>
      </c>
      <c r="BU170" s="2378"/>
      <c r="BV170" s="25"/>
      <c r="BW170" s="162"/>
      <c r="BX170" s="3"/>
      <c r="BY170" s="10">
        <v>1</v>
      </c>
    </row>
    <row r="171" spans="1:77" ht="21"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176">
        <f t="array" ref="AR171">SUMPRODUCT(LEN(AS171:AY171))</f>
        <v>0</v>
      </c>
      <c r="AS171" s="177"/>
      <c r="AT171" s="178"/>
      <c r="AU171" s="178"/>
      <c r="AV171" s="178"/>
      <c r="AW171" s="178"/>
      <c r="AX171" s="178"/>
      <c r="AY171" s="179"/>
      <c r="AZ171" s="3"/>
      <c r="BD171" s="2969"/>
      <c r="BF171" s="2946" t="str">
        <f t="shared" si="78"/>
        <v/>
      </c>
      <c r="BG171" s="2950" t="str">
        <f t="shared" si="79"/>
        <v/>
      </c>
      <c r="BH171" s="2951" t="str">
        <f>IF(LEN(TRIM(BM171))&gt;0,MAX(BH29:BH170)+1,"")</f>
        <v/>
      </c>
      <c r="BI171" s="2906" t="str">
        <f>IFERROR(INDEX(BM30:BM299,MATCH(ROW()-ROW(BM30)+1,BH30:BH299,0)),"")</f>
        <v/>
      </c>
      <c r="BJ171" s="336"/>
      <c r="BL171" s="2960"/>
      <c r="BM171" s="2961" t="str">
        <f>IF(OR(BN170="",BL170=""),"",IF(LEN(BN170)&lt;=BL170,BN170,IFERROR(LEFT(BN170,FIND("♦",SUBSTITUTE(LEFT(BN170,BL170+1)," ","♦",LEN(LEFT(BN170,BL170+1))-LEN(SUBSTITUTE(LEFT(BN170,BL170+1)," ",""))))),LEFT(BN170,IFERROR(FIND(" ",BN170)-1,LEN(BN170))))))</f>
        <v/>
      </c>
      <c r="BN171" s="2961" t="str">
        <f t="shared" si="81"/>
        <v/>
      </c>
      <c r="BO171" s="2975"/>
      <c r="BP171" s="2969"/>
      <c r="BQ171" s="2969"/>
      <c r="BR171" s="3"/>
      <c r="BS171" s="4955"/>
      <c r="BT171" s="2337" t="s">
        <v>3796</v>
      </c>
      <c r="BU171" s="2378"/>
      <c r="BV171" s="25"/>
      <c r="BW171" s="162"/>
      <c r="BX171" s="3"/>
      <c r="BY171" s="10">
        <v>1</v>
      </c>
    </row>
    <row r="172" spans="1:77" ht="2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176">
        <f t="array" ref="AR172">SUMPRODUCT(LEN(AS172:AY172))</f>
        <v>0</v>
      </c>
      <c r="AS172" s="177"/>
      <c r="AT172" s="178"/>
      <c r="AU172" s="178"/>
      <c r="AV172" s="178"/>
      <c r="AW172" s="178"/>
      <c r="AX172" s="178"/>
      <c r="AY172" s="179"/>
      <c r="AZ172" s="3"/>
      <c r="BD172" s="2969"/>
      <c r="BF172" s="2946" t="str">
        <f t="shared" si="78"/>
        <v/>
      </c>
      <c r="BG172" s="2950" t="str">
        <f t="shared" si="79"/>
        <v/>
      </c>
      <c r="BH172" s="2951" t="str">
        <f>IF(LEN(TRIM(BM172))&gt;0,MAX(BH29:BH171)+1,"")</f>
        <v/>
      </c>
      <c r="BI172" s="2906" t="str">
        <f>IFERROR(INDEX(BM30:BM299,MATCH(ROW()-ROW(BM30)+1,BH30:BH299,0)),"")</f>
        <v/>
      </c>
      <c r="BJ172" s="336"/>
      <c r="BL172" s="2963"/>
      <c r="BM172" s="2961" t="str">
        <f>IF(OR(BN171="",BL170=""),"",IF(LEN(BN171)&lt;=BL170,BN171,IFERROR(LEFT(BN171,FIND("♦",SUBSTITUTE(LEFT(BN171,BL170+1)," ","♦",LEN(LEFT(BN171,BL170+1))-LEN(SUBSTITUTE(LEFT(BN171,BL170+1)," ",""))))),LEFT(BN171,IFERROR(FIND(" ",BN171)-1,LEN(BN171))))))</f>
        <v/>
      </c>
      <c r="BN172" s="2961" t="str">
        <f t="shared" si="81"/>
        <v/>
      </c>
      <c r="BO172" s="2975"/>
      <c r="BP172" s="2969"/>
      <c r="BQ172" s="2969"/>
      <c r="BR172" s="3"/>
      <c r="BS172" s="4955"/>
      <c r="BT172" s="4956" t="s">
        <v>3797</v>
      </c>
      <c r="BU172" s="4956"/>
      <c r="BV172" s="25"/>
      <c r="BW172" s="162"/>
      <c r="BX172" s="3"/>
      <c r="BY172" s="10">
        <v>1</v>
      </c>
    </row>
    <row r="173" spans="1:77" ht="21"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176">
        <f t="array" ref="AR173">SUMPRODUCT(LEN(AS173:AY173))</f>
        <v>0</v>
      </c>
      <c r="AS173" s="177"/>
      <c r="AT173" s="178"/>
      <c r="AU173" s="178"/>
      <c r="AV173" s="178"/>
      <c r="AW173" s="178"/>
      <c r="AX173" s="178"/>
      <c r="AY173" s="179"/>
      <c r="AZ173" s="3"/>
      <c r="BD173" s="2969"/>
      <c r="BF173" s="2946" t="str">
        <f t="shared" si="78"/>
        <v/>
      </c>
      <c r="BG173" s="2950" t="str">
        <f t="shared" si="79"/>
        <v/>
      </c>
      <c r="BH173" s="2951" t="str">
        <f>IF(LEN(TRIM(BM173))&gt;0,MAX(BH29:BH172)+1,"")</f>
        <v/>
      </c>
      <c r="BI173" s="2906" t="str">
        <f>IFERROR(INDEX(BM30:BM299,MATCH(ROW()-ROW(BM30)+1,BH30:BH299,0)),"")</f>
        <v/>
      </c>
      <c r="BJ173" s="336"/>
      <c r="BL173" s="2964"/>
      <c r="BM173" s="2961" t="str">
        <f>IF(OR(BN172="",BL170=""),"",IF(LEN(BN172)&lt;=BL170,BN172,IFERROR(LEFT(BN172,FIND("♦",SUBSTITUTE(LEFT(BN172,BL170+1)," ","♦",LEN(LEFT(BN172,BL170+1))-LEN(SUBSTITUTE(LEFT(BN172,BL170+1)," ",""))))),LEFT(BN172,IFERROR(FIND(" ",BN172)-1,LEN(BN172))))))</f>
        <v/>
      </c>
      <c r="BN173" s="2961" t="str">
        <f t="shared" si="81"/>
        <v/>
      </c>
      <c r="BO173" s="2975"/>
      <c r="BP173" s="2969"/>
      <c r="BQ173" s="2969"/>
      <c r="BR173" s="3"/>
      <c r="BS173" s="4955"/>
      <c r="BT173" s="4956"/>
      <c r="BU173" s="4956"/>
      <c r="BV173" s="25"/>
      <c r="BW173" s="162"/>
      <c r="BY173" s="10">
        <v>1</v>
      </c>
    </row>
    <row r="174" spans="1:77" ht="21"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176">
        <f t="array" ref="AR174">SUMPRODUCT(LEN(AS174:AY174))</f>
        <v>0</v>
      </c>
      <c r="AS174" s="177"/>
      <c r="AT174" s="178"/>
      <c r="AU174" s="178"/>
      <c r="AV174" s="178"/>
      <c r="AW174" s="178"/>
      <c r="AX174" s="178"/>
      <c r="AY174" s="179"/>
      <c r="AZ174" s="3"/>
      <c r="BD174" s="2969"/>
      <c r="BF174" s="2946" t="str">
        <f t="shared" si="78"/>
        <v/>
      </c>
      <c r="BG174" s="2950" t="str">
        <f t="shared" si="79"/>
        <v/>
      </c>
      <c r="BH174" s="2951" t="str">
        <f>IF(LEN(TRIM(BM174))&gt;0,MAX(BH29:BH173)+1,"")</f>
        <v/>
      </c>
      <c r="BI174" s="2906" t="str">
        <f>IFERROR(INDEX(BM30:BM299,MATCH(ROW()-ROW(BM30)+1,BH30:BH299,0)),"")</f>
        <v/>
      </c>
      <c r="BJ174" s="336"/>
      <c r="BL174" s="2370" t="str">
        <f>(SUBSTITUTE(SUBSTITUTE(BD54,CHAR(13)&amp;CHAR(10)," "),CHAR(10)," "))</f>
        <v/>
      </c>
      <c r="BM174" s="2907" t="str">
        <f>IF(OR(BL175="",BL176=""),"",IF(LEN(BL175)&lt;=BL176,BL175,IFERROR(LEFT(BL175,FIND("♦",SUBSTITUTE(LEFT(BL175,BL176+1)," ","♦",LEN(LEFT(BL175,BL176+1))-LEN(SUBSTITUTE(LEFT(BL175,BL176+1)," ",""))))),LEFT(BL175,IFERROR(FIND(" ",BL175)-1,LEN(BL175))))))</f>
        <v/>
      </c>
      <c r="BN174" s="2908" t="str">
        <f>IF(BM174="","",TRIM(RIGHT(BL175,LEN(BL175)-LEN(BM174))))</f>
        <v/>
      </c>
      <c r="BO174" s="2952" t="str">
        <f>BE54</f>
        <v xml:space="preserve"> ◄ ligne 54</v>
      </c>
      <c r="BP174" s="2969"/>
      <c r="BQ174" s="2969"/>
      <c r="BR174" s="3"/>
      <c r="BS174" s="4955"/>
      <c r="BT174" s="2338" t="s">
        <v>3798</v>
      </c>
      <c r="BU174" s="2378"/>
      <c r="BV174" s="2157"/>
      <c r="BW174" s="2408"/>
      <c r="BX174"/>
      <c r="BY174" s="10">
        <v>1</v>
      </c>
    </row>
    <row r="175" spans="1:77" ht="21"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176">
        <f t="array" ref="AR175">SUMPRODUCT(LEN(AS175:AY175))</f>
        <v>0</v>
      </c>
      <c r="AS175" s="177"/>
      <c r="AT175" s="178"/>
      <c r="AU175" s="178"/>
      <c r="AV175" s="178"/>
      <c r="AW175" s="178"/>
      <c r="AX175" s="178"/>
      <c r="AY175" s="179"/>
      <c r="AZ175" s="3"/>
      <c r="BD175" s="2969"/>
      <c r="BF175" s="2946" t="str">
        <f t="shared" si="78"/>
        <v/>
      </c>
      <c r="BG175" s="2950" t="str">
        <f t="shared" si="79"/>
        <v/>
      </c>
      <c r="BH175" s="2951" t="str">
        <f>IF(LEN(TRIM(BM175))&gt;0,MAX(BH29:BH174)+1,"")</f>
        <v/>
      </c>
      <c r="BI175" s="2906" t="str">
        <f>IFERROR(INDEX(BM30:BM299,MATCH(ROW()-ROW(BM30)+1,BH30:BH299,0)),"")</f>
        <v/>
      </c>
      <c r="BJ175" s="336"/>
      <c r="BL175" s="2907" t="str">
        <f>TRIM(SUBSTITUTE(SUBSTITUTE(SUBSTITUTE(SUBSTITUTE(IF(OR(LEFT(BL174,1)="-",LEFT(BL174,1)="="),MID(BL174,2,9999),BL174),CHAR(160)," "),","," "),";"," "),"."," "))</f>
        <v/>
      </c>
      <c r="BM175" s="2908" t="str">
        <f>IF(OR(BN174="",BL176=""),"",IF(LEN(BN174)&lt;=BL176,BN174,IFERROR(LEFT(BN174,FIND("♦",SUBSTITUTE(LEFT(BN174,BL176+1)," ","♦",LEN(LEFT(BN174,BL176+1))-LEN(SUBSTITUTE(LEFT(BN174,BL176+1)," ",""))))),LEFT(BN174,IFERROR(FIND(" ",BN174)-1,LEN(BN174))))))</f>
        <v/>
      </c>
      <c r="BN175" s="2908" t="str">
        <f>IF(BM175="","",TRIM(RIGHT(BN174,LEN(BN174)-LEN(BM175))))</f>
        <v/>
      </c>
      <c r="BO175" s="2974"/>
      <c r="BP175" s="2969"/>
      <c r="BQ175" s="2969"/>
      <c r="BR175" s="3"/>
      <c r="BS175" s="4955"/>
      <c r="BT175" s="2338" t="s">
        <v>3799</v>
      </c>
      <c r="BU175" s="2379"/>
      <c r="BV175" s="2157"/>
      <c r="BW175" s="2408"/>
      <c r="BY175" s="10">
        <v>1</v>
      </c>
    </row>
    <row r="176" spans="1:77" ht="21"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176">
        <f t="array" ref="AR176">SUMPRODUCT(LEN(AS176:AY176))</f>
        <v>0</v>
      </c>
      <c r="AS176" s="177"/>
      <c r="AT176" s="178"/>
      <c r="AU176" s="178"/>
      <c r="AV176" s="178"/>
      <c r="AW176" s="178"/>
      <c r="AX176" s="178"/>
      <c r="AY176" s="179"/>
      <c r="AZ176" s="3"/>
      <c r="BD176" s="2969"/>
      <c r="BF176" s="2946" t="str">
        <f t="shared" si="78"/>
        <v/>
      </c>
      <c r="BG176" s="2950" t="str">
        <f t="shared" si="79"/>
        <v/>
      </c>
      <c r="BH176" s="2951" t="str">
        <f>IF(LEN(TRIM(BM176))&gt;0,MAX(BH29:BH175)+1,"")</f>
        <v/>
      </c>
      <c r="BI176" s="2906" t="str">
        <f>IFERROR(INDEX(BM30:BM299,MATCH(ROW()-ROW(BM30)+1,BH30:BH299,0)),"")</f>
        <v/>
      </c>
      <c r="BJ176" s="336"/>
      <c r="BL176" s="2909">
        <f>BI17</f>
        <v>100</v>
      </c>
      <c r="BM176" s="2908" t="str">
        <f>IF(OR(BN175="",BL176=""),"",IF(LEN(BN175)&lt;=BL176,BN175,IFERROR(LEFT(BN175,FIND("♦",SUBSTITUTE(LEFT(BN175,BL176+1)," ","♦",LEN(LEFT(BN175,BL176+1))-LEN(SUBSTITUTE(LEFT(BN175,BL176+1)," ",""))))),LEFT(BN175,IFERROR(FIND(" ",BN175)-1,LEN(BN175))))))</f>
        <v/>
      </c>
      <c r="BN176" s="2908" t="str">
        <f t="shared" ref="BN176:BN179" si="82">IF(BM176="","",TRIM(RIGHT(BN175,LEN(BN175)-LEN(BM176))))</f>
        <v/>
      </c>
      <c r="BO176" s="2974"/>
      <c r="BP176" s="2969"/>
      <c r="BQ176" s="2969"/>
      <c r="BR176" s="3"/>
      <c r="BS176" s="4955"/>
      <c r="BT176" s="2339" t="s">
        <v>3800</v>
      </c>
      <c r="BU176" s="2379"/>
      <c r="BV176" s="2157"/>
      <c r="BW176" s="2408"/>
      <c r="BY176" s="10">
        <v>1</v>
      </c>
    </row>
    <row r="177" spans="1:77" ht="21"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176">
        <f t="array" ref="AR177">SUMPRODUCT(LEN(AS177:AY177))</f>
        <v>0</v>
      </c>
      <c r="AS177" s="177"/>
      <c r="AT177" s="178"/>
      <c r="AU177" s="178"/>
      <c r="AV177" s="178"/>
      <c r="AW177" s="178"/>
      <c r="AX177" s="178"/>
      <c r="AY177" s="179"/>
      <c r="AZ177" s="3"/>
      <c r="BD177" s="2969"/>
      <c r="BF177" s="2946" t="str">
        <f t="shared" si="78"/>
        <v/>
      </c>
      <c r="BG177" s="2950" t="str">
        <f t="shared" si="79"/>
        <v/>
      </c>
      <c r="BH177" s="2951" t="str">
        <f>IF(LEN(TRIM(BM177))&gt;0,MAX(BH29:BH176)+1,"")</f>
        <v/>
      </c>
      <c r="BI177" s="2906" t="str">
        <f>IFERROR(INDEX(BM30:BM299,MATCH(ROW()-ROW(BM30)+1,BH30:BH299,0)),"")</f>
        <v/>
      </c>
      <c r="BJ177" s="336"/>
      <c r="BL177" s="2907"/>
      <c r="BM177" s="2908" t="str">
        <f>IF(OR(BN176="",BL176=""),"",IF(LEN(BN176)&lt;=BL176,BN176,IFERROR(LEFT(BN176,FIND("♦",SUBSTITUTE(LEFT(BN176,BL176+1)," ","♦",LEN(LEFT(BN176,BL176+1))-LEN(SUBSTITUTE(LEFT(BN176,BL176+1)," ",""))))),LEFT(BN176,IFERROR(FIND(" ",BN176)-1,LEN(BN176))))))</f>
        <v/>
      </c>
      <c r="BN177" s="2908" t="str">
        <f t="shared" si="82"/>
        <v/>
      </c>
      <c r="BO177" s="2974"/>
      <c r="BP177" s="2969"/>
      <c r="BQ177" s="2969"/>
      <c r="BR177" s="3"/>
      <c r="BS177" s="4955"/>
      <c r="BT177" s="2339" t="s">
        <v>3801</v>
      </c>
      <c r="BU177" s="2378"/>
      <c r="BV177" s="2157"/>
      <c r="BW177" s="2408"/>
      <c r="BY177" s="10">
        <v>1</v>
      </c>
    </row>
    <row r="178" spans="1:77" ht="21"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176">
        <f t="array" ref="AR178">SUMPRODUCT(LEN(AS178:AY178))</f>
        <v>0</v>
      </c>
      <c r="AS178" s="177"/>
      <c r="AT178" s="178"/>
      <c r="AU178" s="178"/>
      <c r="AV178" s="178"/>
      <c r="AW178" s="178"/>
      <c r="AX178" s="178"/>
      <c r="AY178" s="179"/>
      <c r="AZ178" s="3"/>
      <c r="BD178" s="2969"/>
      <c r="BF178" s="2946" t="str">
        <f t="shared" si="78"/>
        <v/>
      </c>
      <c r="BG178" s="2950" t="str">
        <f t="shared" si="79"/>
        <v/>
      </c>
      <c r="BH178" s="2951" t="str">
        <f>IF(LEN(TRIM(BM178))&gt;0,MAX(BH29:BH177)+1,"")</f>
        <v/>
      </c>
      <c r="BI178" s="2906" t="str">
        <f>IFERROR(INDEX(BM30:BM299,MATCH(ROW()-ROW(BM30)+1,BH30:BH299,0)),"")</f>
        <v/>
      </c>
      <c r="BJ178" s="336"/>
      <c r="BL178" s="2958"/>
      <c r="BM178" s="2908" t="str">
        <f>IF(OR(BN177="",BL176=""),"",IF(LEN(BN177)&lt;=BL176,BN177,IFERROR(LEFT(BN177,FIND("♦",SUBSTITUTE(LEFT(BN177,BL176+1)," ","♦",LEN(LEFT(BN177,BL176+1))-LEN(SUBSTITUTE(LEFT(BN177,BL176+1)," ",""))))),LEFT(BN177,IFERROR(FIND(" ",BN177)-1,LEN(BN177))))))</f>
        <v/>
      </c>
      <c r="BN178" s="2908" t="str">
        <f t="shared" si="82"/>
        <v/>
      </c>
      <c r="BO178" s="2974"/>
      <c r="BP178" s="2969"/>
      <c r="BQ178" s="2969"/>
      <c r="BR178" s="3"/>
      <c r="BS178" s="4955"/>
      <c r="BT178" s="2340" t="s">
        <v>3802</v>
      </c>
      <c r="BU178" s="2378"/>
      <c r="BV178" s="2157"/>
      <c r="BW178" s="2408"/>
      <c r="BY178" s="10">
        <v>1</v>
      </c>
    </row>
    <row r="179" spans="1:77" ht="21"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176">
        <f t="array" ref="AR179">SUMPRODUCT(LEN(AS179:AY179))</f>
        <v>0</v>
      </c>
      <c r="AS179" s="177"/>
      <c r="AT179" s="178"/>
      <c r="AU179" s="178"/>
      <c r="AV179" s="178"/>
      <c r="AW179" s="178"/>
      <c r="AX179" s="178"/>
      <c r="AY179" s="179"/>
      <c r="AZ179" s="3"/>
      <c r="BD179" s="2969"/>
      <c r="BF179" s="2946" t="str">
        <f t="shared" si="78"/>
        <v/>
      </c>
      <c r="BG179" s="2950" t="str">
        <f t="shared" si="79"/>
        <v/>
      </c>
      <c r="BH179" s="2951" t="str">
        <f>IF(LEN(TRIM(BM179))&gt;0,MAX(BH29:BH178)+1,"")</f>
        <v/>
      </c>
      <c r="BI179" s="2906" t="str">
        <f>IFERROR(INDEX(BM30:BM299,MATCH(ROW()-ROW(BM30)+1,BH30:BH299,0)),"")</f>
        <v/>
      </c>
      <c r="BJ179" s="336"/>
      <c r="BL179" s="2959"/>
      <c r="BM179" s="2908" t="str">
        <f>IF(OR(BN178="",BL176=""),"",IF(LEN(BN178)&lt;=BL176,BN178,IFERROR(LEFT(BN178,FIND("♦",SUBSTITUTE(LEFT(BN178,BL176+1)," ","♦",LEN(LEFT(BN178,BL176+1))-LEN(SUBSTITUTE(LEFT(BN178,BL176+1)," ",""))))),LEFT(BN178,IFERROR(FIND(" ",BN178)-1,LEN(BN178))))))</f>
        <v/>
      </c>
      <c r="BN179" s="2908" t="str">
        <f t="shared" si="82"/>
        <v/>
      </c>
      <c r="BO179" s="2974"/>
      <c r="BP179" s="2969"/>
      <c r="BQ179" s="2969"/>
      <c r="BR179" s="3"/>
      <c r="BS179" s="4955"/>
      <c r="BT179" s="2340" t="s">
        <v>3803</v>
      </c>
      <c r="BU179" s="2378"/>
      <c r="BV179" s="2157"/>
      <c r="BW179" s="2408"/>
      <c r="BY179" s="10">
        <v>1</v>
      </c>
    </row>
    <row r="180" spans="1:77" ht="21"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176">
        <f t="array" ref="AR180">SUMPRODUCT(LEN(AS180:AY180))</f>
        <v>0</v>
      </c>
      <c r="AS180" s="177"/>
      <c r="AT180" s="178"/>
      <c r="AU180" s="178"/>
      <c r="AV180" s="178"/>
      <c r="AW180" s="178"/>
      <c r="AX180" s="178"/>
      <c r="AY180" s="179"/>
      <c r="AZ180" s="3"/>
      <c r="BD180" s="2969"/>
      <c r="BF180" s="2946" t="str">
        <f t="shared" si="78"/>
        <v/>
      </c>
      <c r="BG180" s="2950" t="str">
        <f t="shared" si="79"/>
        <v/>
      </c>
      <c r="BH180" s="2951" t="str">
        <f>IF(LEN(TRIM(BM180))&gt;0,MAX(BH29:BH179)+1,"")</f>
        <v/>
      </c>
      <c r="BI180" s="2906" t="str">
        <f>IFERROR(INDEX(BM30:BM299,MATCH(ROW()-ROW(BM30)+1,BH30:BH299,0)),"")</f>
        <v/>
      </c>
      <c r="BJ180" s="336"/>
      <c r="BL180" s="2370" t="str">
        <f>(SUBSTITUTE(SUBSTITUTE(BD55,CHAR(13)&amp;CHAR(10)," "),CHAR(10)," "))</f>
        <v/>
      </c>
      <c r="BM180" s="2960" t="str">
        <f>IF(OR(BL181="",BL182=""),"",IF(LEN(BL181)&lt;=BL182,BL181,IFERROR(LEFT(BL181,FIND("♦",SUBSTITUTE(LEFT(BL181,BL182+1)," ","♦",LEN(LEFT(BL181,BL182+1))-LEN(SUBSTITUTE(LEFT(BL181,BL182+1)," ",""))))),LEFT(BL181,IFERROR(FIND(" ",BL181)-1,LEN(BL181))))))</f>
        <v/>
      </c>
      <c r="BN180" s="2961" t="str">
        <f>IF(BM180="","",TRIM(RIGHT(BL181,LEN(BL181)-LEN(BM180))))</f>
        <v/>
      </c>
      <c r="BO180" s="2952" t="str">
        <f>BE55</f>
        <v xml:space="preserve"> ◄ ligne 55</v>
      </c>
      <c r="BP180" s="2969"/>
      <c r="BQ180" s="2969"/>
      <c r="BR180" s="3"/>
      <c r="BS180" s="4955"/>
      <c r="BT180" s="2341"/>
      <c r="BU180" s="2378"/>
      <c r="BV180" s="2157"/>
      <c r="BW180" s="2408"/>
      <c r="BY180" s="10">
        <v>1</v>
      </c>
    </row>
    <row r="181" spans="1:77" ht="21"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176">
        <f t="array" ref="AR181">SUMPRODUCT(LEN(AS181:AY181))</f>
        <v>0</v>
      </c>
      <c r="AS181" s="177"/>
      <c r="AT181" s="178"/>
      <c r="AU181" s="178"/>
      <c r="AV181" s="178"/>
      <c r="AW181" s="178"/>
      <c r="AX181" s="178"/>
      <c r="AY181" s="179"/>
      <c r="AZ181" s="3"/>
      <c r="BD181" s="2969"/>
      <c r="BF181" s="2946" t="str">
        <f t="shared" si="78"/>
        <v/>
      </c>
      <c r="BG181" s="2950" t="str">
        <f t="shared" si="79"/>
        <v/>
      </c>
      <c r="BH181" s="2951" t="str">
        <f>IF(LEN(TRIM(BM181))&gt;0,MAX(BH29:BH180)+1,"")</f>
        <v/>
      </c>
      <c r="BI181" s="2906" t="str">
        <f>IFERROR(INDEX(BM30:BM299,MATCH(ROW()-ROW(BM30)+1,BH30:BH299,0)),"")</f>
        <v/>
      </c>
      <c r="BJ181" s="336"/>
      <c r="BL181" s="2960" t="str">
        <f>TRIM(SUBSTITUTE(SUBSTITUTE(SUBSTITUTE(SUBSTITUTE(IF(OR(LEFT(BL180,1)="-",LEFT(BL180,1)="="),MID(BL180,2,9999),BL180),CHAR(160)," "),","," "),";"," "),"."," "))</f>
        <v/>
      </c>
      <c r="BM181" s="2961" t="str">
        <f>IF(OR(BN180="",BL182=""),"",IF(LEN(BN180)&lt;=BL182,BN180,IFERROR(LEFT(BN180,FIND("♦",SUBSTITUTE(LEFT(BN180,BL182+1)," ","♦",LEN(LEFT(BN180,BL182+1))-LEN(SUBSTITUTE(LEFT(BN180,BL182+1)," ",""))))),LEFT(BN180,IFERROR(FIND(" ",BN180)-1,LEN(BN180))))))</f>
        <v/>
      </c>
      <c r="BN181" s="2961" t="str">
        <f>IF(BM181="","",TRIM(RIGHT(BN180,LEN(BN180)-LEN(BM181))))</f>
        <v/>
      </c>
      <c r="BO181" s="2975"/>
      <c r="BP181" s="2969"/>
      <c r="BQ181" s="2969"/>
      <c r="BR181" s="3"/>
      <c r="BS181" s="2342" t="s">
        <v>3804</v>
      </c>
      <c r="BT181" s="2343"/>
      <c r="BU181" s="2343"/>
      <c r="BV181" s="2157"/>
      <c r="BW181" s="2408"/>
      <c r="BY181" s="10">
        <v>1</v>
      </c>
    </row>
    <row r="182" spans="1:77" ht="21"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176">
        <f t="array" ref="AR182">SUMPRODUCT(LEN(AS182:AY182))</f>
        <v>0</v>
      </c>
      <c r="AS182" s="177"/>
      <c r="AT182" s="178"/>
      <c r="AU182" s="178"/>
      <c r="AV182" s="178"/>
      <c r="AW182" s="178"/>
      <c r="AX182" s="178"/>
      <c r="AY182" s="179"/>
      <c r="AZ182" s="3"/>
      <c r="BD182" s="2969"/>
      <c r="BF182" s="2946" t="str">
        <f t="shared" si="78"/>
        <v/>
      </c>
      <c r="BG182" s="2950" t="str">
        <f t="shared" si="79"/>
        <v/>
      </c>
      <c r="BH182" s="2951" t="str">
        <f>IF(LEN(TRIM(BM182))&gt;0,MAX(BH29:BH181)+1,"")</f>
        <v/>
      </c>
      <c r="BI182" s="2906" t="str">
        <f>IFERROR(INDEX(BM30:BM299,MATCH(ROW()-ROW(BM30)+1,BH30:BH299,0)),"")</f>
        <v/>
      </c>
      <c r="BJ182" s="336"/>
      <c r="BL182" s="2909">
        <f>BI17</f>
        <v>100</v>
      </c>
      <c r="BM182" s="2961" t="str">
        <f>IF(OR(BN181="",BL182=""),"",IF(LEN(BN181)&lt;=BL182,BN181,IFERROR(LEFT(BN181,FIND("♦",SUBSTITUTE(LEFT(BN181,BL182+1)," ","♦",LEN(LEFT(BN181,BL182+1))-LEN(SUBSTITUTE(LEFT(BN181,BL182+1)," ",""))))),LEFT(BN181,IFERROR(FIND(" ",BN181)-1,LEN(BN181))))))</f>
        <v/>
      </c>
      <c r="BN182" s="2961" t="str">
        <f t="shared" ref="BN182:BN185" si="83">IF(BM182="","",TRIM(RIGHT(BN181,LEN(BN181)-LEN(BM182))))</f>
        <v/>
      </c>
      <c r="BO182" s="2975"/>
      <c r="BP182" s="2969"/>
      <c r="BQ182" s="2969"/>
      <c r="BR182" s="3"/>
      <c r="BS182" s="2344" t="s">
        <v>3805</v>
      </c>
      <c r="BT182" s="2336"/>
      <c r="BU182" s="2336"/>
      <c r="BV182" s="2157"/>
      <c r="BW182" s="2408"/>
      <c r="BY182" s="10">
        <v>1</v>
      </c>
    </row>
    <row r="183" spans="1:77"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176">
        <f t="array" ref="AR183">SUMPRODUCT(LEN(AS183:AY183))</f>
        <v>0</v>
      </c>
      <c r="AS183" s="177"/>
      <c r="AT183" s="178"/>
      <c r="AU183" s="178"/>
      <c r="AV183" s="178"/>
      <c r="AW183" s="178"/>
      <c r="AX183" s="178"/>
      <c r="AY183" s="179"/>
      <c r="AZ183" s="3"/>
      <c r="BD183" s="2969"/>
      <c r="BF183" s="2946" t="str">
        <f t="shared" si="78"/>
        <v/>
      </c>
      <c r="BG183" s="2950" t="str">
        <f t="shared" si="79"/>
        <v/>
      </c>
      <c r="BH183" s="2951" t="str">
        <f>IF(LEN(TRIM(BM183))&gt;0,MAX(BH29:BH182)+1,"")</f>
        <v/>
      </c>
      <c r="BI183" s="2906" t="str">
        <f>IFERROR(INDEX(BM30:BM299,MATCH(ROW()-ROW(BM30)+1,BH30:BH299,0)),"")</f>
        <v/>
      </c>
      <c r="BJ183" s="336"/>
      <c r="BL183" s="2960"/>
      <c r="BM183" s="2961" t="str">
        <f>IF(OR(BN182="",BL182=""),"",IF(LEN(BN182)&lt;=BL182,BN182,IFERROR(LEFT(BN182,FIND("♦",SUBSTITUTE(LEFT(BN182,BL182+1)," ","♦",LEN(LEFT(BN182,BL182+1))-LEN(SUBSTITUTE(LEFT(BN182,BL182+1)," ",""))))),LEFT(BN182,IFERROR(FIND(" ",BN182)-1,LEN(BN182))))))</f>
        <v/>
      </c>
      <c r="BN183" s="2961" t="str">
        <f t="shared" si="83"/>
        <v/>
      </c>
      <c r="BO183" s="2975"/>
      <c r="BP183" s="2969"/>
      <c r="BQ183" s="2969"/>
      <c r="BR183" s="3"/>
      <c r="BS183" s="4957" t="s">
        <v>3806</v>
      </c>
      <c r="BT183" s="2345" t="s">
        <v>3807</v>
      </c>
      <c r="BU183" s="2336"/>
      <c r="BV183" s="2157"/>
      <c r="BW183" s="2408"/>
      <c r="BY183" s="10">
        <v>1</v>
      </c>
    </row>
    <row r="184" spans="1:77"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176">
        <f t="array" ref="AR184">SUMPRODUCT(LEN(AS184:AY184))</f>
        <v>0</v>
      </c>
      <c r="AS184" s="177"/>
      <c r="AT184" s="178"/>
      <c r="AU184" s="178"/>
      <c r="AV184" s="178"/>
      <c r="AW184" s="178"/>
      <c r="AX184" s="178"/>
      <c r="AY184" s="179"/>
      <c r="AZ184" s="3"/>
      <c r="BD184" s="2969"/>
      <c r="BF184" s="2946" t="str">
        <f t="shared" si="78"/>
        <v/>
      </c>
      <c r="BG184" s="2950" t="str">
        <f t="shared" si="79"/>
        <v/>
      </c>
      <c r="BH184" s="2951" t="str">
        <f>IF(LEN(TRIM(BM184))&gt;0,MAX(BH29:BH183)+1,"")</f>
        <v/>
      </c>
      <c r="BI184" s="2906" t="str">
        <f>IFERROR(INDEX(BM30:BM299,MATCH(ROW()-ROW(BM30)+1,BH30:BH299,0)),"")</f>
        <v/>
      </c>
      <c r="BJ184" s="336"/>
      <c r="BL184" s="2963"/>
      <c r="BM184" s="2961" t="str">
        <f>IF(OR(BN183="",BL182=""),"",IF(LEN(BN183)&lt;=BL182,BN183,IFERROR(LEFT(BN183,FIND("♦",SUBSTITUTE(LEFT(BN183,BL182+1)," ","♦",LEN(LEFT(BN183,BL182+1))-LEN(SUBSTITUTE(LEFT(BN183,BL182+1)," ",""))))),LEFT(BN183,IFERROR(FIND(" ",BN183)-1,LEN(BN183))))))</f>
        <v/>
      </c>
      <c r="BN184" s="2961" t="str">
        <f t="shared" si="83"/>
        <v/>
      </c>
      <c r="BO184" s="2975"/>
      <c r="BP184" s="2969"/>
      <c r="BQ184" s="2969"/>
      <c r="BR184" s="3"/>
      <c r="BS184" s="4957"/>
      <c r="BT184" s="2345" t="s">
        <v>3808</v>
      </c>
      <c r="BU184" s="2336"/>
      <c r="BV184" s="25"/>
      <c r="BW184" s="162"/>
      <c r="BY184" s="10">
        <v>1</v>
      </c>
    </row>
    <row r="185" spans="1:77"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176">
        <f t="array" ref="AR185">SUMPRODUCT(LEN(AS185:AY185))</f>
        <v>0</v>
      </c>
      <c r="AS185" s="177"/>
      <c r="AT185" s="178"/>
      <c r="AU185" s="178"/>
      <c r="AV185" s="178"/>
      <c r="AW185" s="178"/>
      <c r="AX185" s="178"/>
      <c r="AY185" s="179"/>
      <c r="AZ185" s="3"/>
      <c r="BD185" s="2969"/>
      <c r="BF185" s="2946" t="str">
        <f t="shared" si="78"/>
        <v/>
      </c>
      <c r="BG185" s="2950" t="str">
        <f t="shared" si="79"/>
        <v/>
      </c>
      <c r="BH185" s="2951" t="str">
        <f>IF(LEN(TRIM(BM185))&gt;0,MAX(BH29:BH184)+1,"")</f>
        <v/>
      </c>
      <c r="BI185" s="2906" t="str">
        <f>IFERROR(INDEX(BM30:BM299,MATCH(ROW()-ROW(BM30)+1,BH30:BH299,0)),"")</f>
        <v/>
      </c>
      <c r="BJ185" s="336"/>
      <c r="BL185" s="2964"/>
      <c r="BM185" s="2961" t="str">
        <f>IF(OR(BN184="",BL182=""),"",IF(LEN(BN184)&lt;=BL182,BN184,IFERROR(LEFT(BN184,FIND("♦",SUBSTITUTE(LEFT(BN184,BL182+1)," ","♦",LEN(LEFT(BN184,BL182+1))-LEN(SUBSTITUTE(LEFT(BN184,BL182+1)," ",""))))),LEFT(BN184,IFERROR(FIND(" ",BN184)-1,LEN(BN184))))))</f>
        <v/>
      </c>
      <c r="BN185" s="2961" t="str">
        <f t="shared" si="83"/>
        <v/>
      </c>
      <c r="BO185" s="2975"/>
      <c r="BP185" s="2969"/>
      <c r="BQ185" s="2969"/>
      <c r="BR185" s="3"/>
      <c r="BS185" s="4957"/>
      <c r="BT185" s="2345" t="s">
        <v>3809</v>
      </c>
      <c r="BU185" s="2336"/>
      <c r="BV185" s="25"/>
      <c r="BW185" s="162"/>
      <c r="BY185" s="10">
        <v>1</v>
      </c>
    </row>
    <row r="186" spans="1:77"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176">
        <f t="array" ref="AR186">SUMPRODUCT(LEN(AS186:AY186))</f>
        <v>0</v>
      </c>
      <c r="AS186" s="177"/>
      <c r="AT186" s="178"/>
      <c r="AU186" s="178"/>
      <c r="AV186" s="178"/>
      <c r="AW186" s="178"/>
      <c r="AX186" s="178"/>
      <c r="AY186" s="179"/>
      <c r="AZ186" s="3"/>
      <c r="BD186" s="2969"/>
      <c r="BF186" s="2946" t="str">
        <f t="shared" si="78"/>
        <v/>
      </c>
      <c r="BG186" s="2950" t="str">
        <f t="shared" si="79"/>
        <v/>
      </c>
      <c r="BH186" s="2951" t="str">
        <f>IF(LEN(TRIM(BM186))&gt;0,MAX(BH29:BH185)+1,"")</f>
        <v/>
      </c>
      <c r="BI186" s="2906" t="str">
        <f>IFERROR(INDEX(BM30:BM299,MATCH(ROW()-ROW(BM30)+1,BH30:BH299,0)),"")</f>
        <v/>
      </c>
      <c r="BJ186" s="336"/>
      <c r="BL186" s="2370" t="str">
        <f>(SUBSTITUTE(SUBSTITUTE(BD56,CHAR(13)&amp;CHAR(10)," "),CHAR(10)," "))</f>
        <v/>
      </c>
      <c r="BM186" s="2907" t="str">
        <f>IF(OR(BL187="",BL188=""),"",IF(LEN(BL187)&lt;=BL188,BL187,IFERROR(LEFT(BL187,FIND("♦",SUBSTITUTE(LEFT(BL187,BL188+1)," ","♦",LEN(LEFT(BL187,BL188+1))-LEN(SUBSTITUTE(LEFT(BL187,BL188+1)," ",""))))),LEFT(BL187,IFERROR(FIND(" ",BL187)-1,LEN(BL187))))))</f>
        <v/>
      </c>
      <c r="BN186" s="2908" t="str">
        <f>IF(BM186="","",TRIM(RIGHT(BL187,LEN(BL187)-LEN(BM186))))</f>
        <v/>
      </c>
      <c r="BO186" s="2952" t="str">
        <f>BE56</f>
        <v xml:space="preserve"> ◄ ligne 56</v>
      </c>
      <c r="BP186" s="2969"/>
      <c r="BQ186" s="2969"/>
      <c r="BR186" s="3"/>
      <c r="BS186" s="4957"/>
      <c r="BT186" s="2345" t="s">
        <v>3810</v>
      </c>
      <c r="BU186" s="2336"/>
      <c r="BV186" s="25"/>
      <c r="BW186" s="162"/>
      <c r="BY186" s="10">
        <v>1</v>
      </c>
    </row>
    <row r="187" spans="1:77"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176">
        <f t="array" ref="AR187">SUMPRODUCT(LEN(AS187:AY187))</f>
        <v>0</v>
      </c>
      <c r="AS187" s="177"/>
      <c r="AT187" s="178"/>
      <c r="AU187" s="178"/>
      <c r="AV187" s="178"/>
      <c r="AW187" s="178"/>
      <c r="AX187" s="178"/>
      <c r="AY187" s="179"/>
      <c r="AZ187" s="3"/>
      <c r="BD187" s="2969"/>
      <c r="BF187" s="2946" t="str">
        <f t="shared" si="78"/>
        <v/>
      </c>
      <c r="BG187" s="2950" t="str">
        <f t="shared" si="79"/>
        <v/>
      </c>
      <c r="BH187" s="2951" t="str">
        <f>IF(LEN(TRIM(BM187))&gt;0,MAX(BH29:BH186)+1,"")</f>
        <v/>
      </c>
      <c r="BI187" s="2906" t="str">
        <f>IFERROR(INDEX(BM30:BM299,MATCH(ROW()-ROW(BM30)+1,BH30:BH299,0)),"")</f>
        <v/>
      </c>
      <c r="BJ187" s="336"/>
      <c r="BL187" s="2907" t="str">
        <f>TRIM(SUBSTITUTE(SUBSTITUTE(SUBSTITUTE(SUBSTITUTE(IF(OR(LEFT(BL186,1)="-",LEFT(BL186,1)="="),MID(BL186,2,9999),BL186),CHAR(160)," "),","," "),";"," "),"."," "))</f>
        <v/>
      </c>
      <c r="BM187" s="2908" t="str">
        <f>IF(OR(BN186="",BL188=""),"",IF(LEN(BN186)&lt;=BL188,BN186,IFERROR(LEFT(BN186,FIND("♦",SUBSTITUTE(LEFT(BN186,BL188+1)," ","♦",LEN(LEFT(BN186,BL188+1))-LEN(SUBSTITUTE(LEFT(BN186,BL188+1)," ",""))))),LEFT(BN186,IFERROR(FIND(" ",BN186)-1,LEN(BN186))))))</f>
        <v/>
      </c>
      <c r="BN187" s="2908" t="str">
        <f>IF(BM187="","",TRIM(RIGHT(BN186,LEN(BN186)-LEN(BM187))))</f>
        <v/>
      </c>
      <c r="BO187" s="2974"/>
      <c r="BP187" s="2969"/>
      <c r="BQ187" s="2969"/>
      <c r="BR187" s="3"/>
      <c r="BS187" s="4957"/>
      <c r="BT187" s="2345" t="s">
        <v>3811</v>
      </c>
      <c r="BU187" s="2336"/>
      <c r="BV187" s="25"/>
      <c r="BW187" s="162"/>
      <c r="BY187" s="10">
        <v>1</v>
      </c>
    </row>
    <row r="188" spans="1:77"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176">
        <f t="array" ref="AR188">SUMPRODUCT(LEN(AS188:AY188))</f>
        <v>0</v>
      </c>
      <c r="AS188" s="177"/>
      <c r="AT188" s="178"/>
      <c r="AU188" s="178"/>
      <c r="AV188" s="178"/>
      <c r="AW188" s="178"/>
      <c r="AX188" s="178"/>
      <c r="AY188" s="179"/>
      <c r="AZ188" s="3"/>
      <c r="BD188" s="2969"/>
      <c r="BF188" s="2946" t="str">
        <f t="shared" si="78"/>
        <v/>
      </c>
      <c r="BG188" s="2950" t="str">
        <f t="shared" si="79"/>
        <v/>
      </c>
      <c r="BH188" s="2951" t="str">
        <f>IF(LEN(TRIM(BM188))&gt;0,MAX(BH29:BH187)+1,"")</f>
        <v/>
      </c>
      <c r="BI188" s="2906" t="str">
        <f>IFERROR(INDEX(BM30:BM299,MATCH(ROW()-ROW(BM30)+1,BH30:BH299,0)),"")</f>
        <v/>
      </c>
      <c r="BJ188" s="336"/>
      <c r="BL188" s="2909">
        <f>BI17</f>
        <v>100</v>
      </c>
      <c r="BM188" s="2908" t="str">
        <f>IF(OR(BN187="",BL188=""),"",IF(LEN(BN187)&lt;=BL188,BN187,IFERROR(LEFT(BN187,FIND("♦",SUBSTITUTE(LEFT(BN187,BL188+1)," ","♦",LEN(LEFT(BN187,BL188+1))-LEN(SUBSTITUTE(LEFT(BN187,BL188+1)," ",""))))),LEFT(BN187,IFERROR(FIND(" ",BN187)-1,LEN(BN187))))))</f>
        <v/>
      </c>
      <c r="BN188" s="2908" t="str">
        <f t="shared" ref="BN188:BN191" si="84">IF(BM188="","",TRIM(RIGHT(BN187,LEN(BN187)-LEN(BM188))))</f>
        <v/>
      </c>
      <c r="BO188" s="2974"/>
      <c r="BP188" s="2969"/>
      <c r="BQ188" s="2969"/>
      <c r="BR188" s="3"/>
      <c r="BS188" s="4957"/>
      <c r="BT188" s="2345" t="s">
        <v>3812</v>
      </c>
      <c r="BU188" s="2336"/>
      <c r="BV188" s="25"/>
      <c r="BW188" s="162"/>
      <c r="BY188" s="10">
        <v>1</v>
      </c>
    </row>
    <row r="189" spans="1:77"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176">
        <f t="array" ref="AR189">SUMPRODUCT(LEN(AS189:AY189))</f>
        <v>0</v>
      </c>
      <c r="AS189" s="177"/>
      <c r="AT189" s="178"/>
      <c r="AU189" s="178"/>
      <c r="AV189" s="178"/>
      <c r="AW189" s="178"/>
      <c r="AX189" s="178"/>
      <c r="AY189" s="179"/>
      <c r="AZ189" s="3"/>
      <c r="BD189" s="2969"/>
      <c r="BF189" s="2946" t="str">
        <f t="shared" si="78"/>
        <v/>
      </c>
      <c r="BG189" s="2950" t="str">
        <f t="shared" si="79"/>
        <v/>
      </c>
      <c r="BH189" s="2951" t="str">
        <f>IF(LEN(TRIM(BM189))&gt;0,MAX(BH29:BH188)+1,"")</f>
        <v/>
      </c>
      <c r="BI189" s="2906" t="str">
        <f>IFERROR(INDEX(BM30:BM299,MATCH(ROW()-ROW(BM30)+1,BH30:BH299,0)),"")</f>
        <v/>
      </c>
      <c r="BJ189" s="336"/>
      <c r="BL189" s="2907"/>
      <c r="BM189" s="2908" t="str">
        <f>IF(OR(BN188="",BL188=""),"",IF(LEN(BN188)&lt;=BL188,BN188,IFERROR(LEFT(BN188,FIND("♦",SUBSTITUTE(LEFT(BN188,BL188+1)," ","♦",LEN(LEFT(BN188,BL188+1))-LEN(SUBSTITUTE(LEFT(BN188,BL188+1)," ",""))))),LEFT(BN188,IFERROR(FIND(" ",BN188)-1,LEN(BN188))))))</f>
        <v/>
      </c>
      <c r="BN189" s="2908" t="str">
        <f t="shared" si="84"/>
        <v/>
      </c>
      <c r="BO189" s="2974"/>
      <c r="BP189" s="2969"/>
      <c r="BQ189" s="2969"/>
      <c r="BR189" s="3"/>
      <c r="BS189" s="2346" t="s">
        <v>3813</v>
      </c>
      <c r="BT189" s="2336"/>
      <c r="BU189" s="2336"/>
      <c r="BV189" s="25"/>
      <c r="BW189" s="162"/>
      <c r="BY189" s="10">
        <v>1</v>
      </c>
    </row>
    <row r="190" spans="1:77"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176">
        <f t="array" ref="AR190">SUMPRODUCT(LEN(AS190:AY190))</f>
        <v>0</v>
      </c>
      <c r="AS190" s="177"/>
      <c r="AT190" s="178"/>
      <c r="AU190" s="178"/>
      <c r="AV190" s="178"/>
      <c r="AW190" s="178"/>
      <c r="AX190" s="178"/>
      <c r="AY190" s="179"/>
      <c r="AZ190" s="3"/>
      <c r="BD190" s="2969"/>
      <c r="BF190" s="2946" t="str">
        <f t="shared" si="78"/>
        <v/>
      </c>
      <c r="BG190" s="2950" t="str">
        <f t="shared" si="79"/>
        <v/>
      </c>
      <c r="BH190" s="2951" t="str">
        <f>IF(LEN(TRIM(BM190))&gt;0,MAX(BH29:BH189)+1,"")</f>
        <v/>
      </c>
      <c r="BI190" s="2906" t="str">
        <f>IFERROR(INDEX(BM30:BM299,MATCH(ROW()-ROW(BM30)+1,BH30:BH299,0)),"")</f>
        <v/>
      </c>
      <c r="BJ190" s="336"/>
      <c r="BL190" s="2958"/>
      <c r="BM190" s="2908" t="str">
        <f>IF(OR(BN189="",BL188=""),"",IF(LEN(BN189)&lt;=BL188,BN189,IFERROR(LEFT(BN189,FIND("♦",SUBSTITUTE(LEFT(BN189,BL188+1)," ","♦",LEN(LEFT(BN189,BL188+1))-LEN(SUBSTITUTE(LEFT(BN189,BL188+1)," ",""))))),LEFT(BN189,IFERROR(FIND(" ",BN189)-1,LEN(BN189))))))</f>
        <v/>
      </c>
      <c r="BN190" s="2908" t="str">
        <f t="shared" si="84"/>
        <v/>
      </c>
      <c r="BO190" s="2974"/>
      <c r="BP190" s="2969"/>
      <c r="BQ190" s="2969"/>
      <c r="BR190" s="3"/>
      <c r="BS190" s="2347" t="s">
        <v>3814</v>
      </c>
      <c r="BT190" s="2336"/>
      <c r="BU190" s="2336"/>
      <c r="BV190" s="25"/>
      <c r="BW190" s="162"/>
      <c r="BY190" s="10">
        <v>1</v>
      </c>
    </row>
    <row r="191" spans="1:77"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176">
        <f t="array" ref="AR191">SUMPRODUCT(LEN(AS191:AY191))</f>
        <v>0</v>
      </c>
      <c r="AS191" s="177"/>
      <c r="AT191" s="178"/>
      <c r="AU191" s="178"/>
      <c r="AV191" s="178"/>
      <c r="AW191" s="178"/>
      <c r="AX191" s="178"/>
      <c r="AY191" s="179"/>
      <c r="AZ191" s="3"/>
      <c r="BD191" s="2969"/>
      <c r="BF191" s="2946" t="str">
        <f t="shared" si="78"/>
        <v/>
      </c>
      <c r="BG191" s="2950" t="str">
        <f t="shared" si="79"/>
        <v/>
      </c>
      <c r="BH191" s="2951" t="str">
        <f>IF(LEN(TRIM(BM191))&gt;0,MAX(BH29:BH190)+1,"")</f>
        <v/>
      </c>
      <c r="BI191" s="2906" t="str">
        <f>IFERROR(INDEX(BM30:BM299,MATCH(ROW()-ROW(BM30)+1,BH30:BH299,0)),"")</f>
        <v/>
      </c>
      <c r="BJ191" s="336"/>
      <c r="BL191" s="2959"/>
      <c r="BM191" s="2908" t="str">
        <f>IF(OR(BN190="",BL188=""),"",IF(LEN(BN190)&lt;=BL188,BN190,IFERROR(LEFT(BN190,FIND("♦",SUBSTITUTE(LEFT(BN190,BL188+1)," ","♦",LEN(LEFT(BN190,BL188+1))-LEN(SUBSTITUTE(LEFT(BN190,BL188+1)," ",""))))),LEFT(BN190,IFERROR(FIND(" ",BN190)-1,LEN(BN190))))))</f>
        <v/>
      </c>
      <c r="BN191" s="2908" t="str">
        <f t="shared" si="84"/>
        <v/>
      </c>
      <c r="BO191" s="2974"/>
      <c r="BP191" s="2969"/>
      <c r="BQ191" s="2969"/>
      <c r="BR191" s="3"/>
      <c r="BS191" s="2350"/>
      <c r="BT191" s="2336"/>
      <c r="BU191" s="2336"/>
      <c r="BV191" s="25"/>
      <c r="BW191" s="162"/>
      <c r="BY191" s="10">
        <v>1</v>
      </c>
    </row>
    <row r="192" spans="1:77"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176">
        <f t="array" ref="AR192">SUMPRODUCT(LEN(AS192:AY192))</f>
        <v>0</v>
      </c>
      <c r="AS192" s="177"/>
      <c r="AT192" s="178"/>
      <c r="AU192" s="178"/>
      <c r="AV192" s="178"/>
      <c r="AW192" s="178"/>
      <c r="AX192" s="178"/>
      <c r="AY192" s="179"/>
      <c r="AZ192" s="3"/>
      <c r="BD192" s="2969"/>
      <c r="BF192" s="2946" t="str">
        <f t="shared" si="78"/>
        <v/>
      </c>
      <c r="BG192" s="2950" t="str">
        <f t="shared" si="79"/>
        <v/>
      </c>
      <c r="BH192" s="2951" t="str">
        <f>IF(LEN(TRIM(BM192))&gt;0,MAX(BH29:BH191)+1,"")</f>
        <v/>
      </c>
      <c r="BI192" s="2906" t="str">
        <f>IFERROR(INDEX(BM30:BM299,MATCH(ROW()-ROW(BM30)+1,BH30:BH299,0)),"")</f>
        <v/>
      </c>
      <c r="BJ192" s="336"/>
      <c r="BL192" s="2370" t="str">
        <f>(SUBSTITUTE(SUBSTITUTE(BD57,CHAR(13)&amp;CHAR(10)," "),CHAR(10)," "))</f>
        <v/>
      </c>
      <c r="BM192" s="2960" t="str">
        <f>IF(OR(BL193="",BL194=""),"",IF(LEN(BL193)&lt;=BL194,BL193,IFERROR(LEFT(BL193,FIND("♦",SUBSTITUTE(LEFT(BL193,BL194+1)," ","♦",LEN(LEFT(BL193,BL194+1))-LEN(SUBSTITUTE(LEFT(BL193,BL194+1)," ",""))))),LEFT(BL193,IFERROR(FIND(" ",BL193)-1,LEN(BL193))))))</f>
        <v/>
      </c>
      <c r="BN192" s="2961" t="str">
        <f>IF(BM192="","",TRIM(RIGHT(BL193,LEN(BL193)-LEN(BM192))))</f>
        <v/>
      </c>
      <c r="BO192" s="2952" t="str">
        <f>BE57</f>
        <v xml:space="preserve"> ◄ ligne 57</v>
      </c>
      <c r="BP192" s="2969"/>
      <c r="BQ192" s="2969"/>
      <c r="BR192" s="3"/>
      <c r="BS192" s="2350"/>
      <c r="BT192" s="97" t="s">
        <v>326</v>
      </c>
      <c r="BU192" s="97"/>
      <c r="BV192" s="97"/>
      <c r="BW192" s="314"/>
      <c r="BY192" s="10">
        <v>1</v>
      </c>
    </row>
    <row r="193" spans="1:77" ht="21" customHeight="1" thickBo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176">
        <f t="array" ref="AR193">SUMPRODUCT(LEN(AS193:AY193))</f>
        <v>0</v>
      </c>
      <c r="AS193" s="177"/>
      <c r="AT193" s="178"/>
      <c r="AU193" s="178"/>
      <c r="AV193" s="178"/>
      <c r="AW193" s="178"/>
      <c r="AX193" s="178"/>
      <c r="AY193" s="179"/>
      <c r="AZ193" s="3"/>
      <c r="BD193" s="2969"/>
      <c r="BF193" s="2946" t="str">
        <f t="shared" si="78"/>
        <v/>
      </c>
      <c r="BG193" s="2950" t="str">
        <f t="shared" si="79"/>
        <v/>
      </c>
      <c r="BH193" s="2951" t="str">
        <f>IF(LEN(TRIM(BM193))&gt;0,MAX(BH29:BH192)+1,"")</f>
        <v/>
      </c>
      <c r="BI193" s="2906" t="str">
        <f>IFERROR(INDEX(BM30:BM299,MATCH(ROW()-ROW(BM30)+1,BH30:BH299,0)),"")</f>
        <v/>
      </c>
      <c r="BJ193" s="336"/>
      <c r="BL193" s="2960" t="str">
        <f>TRIM(SUBSTITUTE(SUBSTITUTE(SUBSTITUTE(SUBSTITUTE(IF(OR(LEFT(BL192,1)="-",LEFT(BL192,1)="="),MID(BL192,2,9999),BL192),CHAR(160)," "),","," "),";"," "),"."," "))</f>
        <v/>
      </c>
      <c r="BM193" s="2961" t="str">
        <f>IF(OR(BN192="",BL194=""),"",IF(LEN(BN192)&lt;=BL194,BN192,IFERROR(LEFT(BN192,FIND("♦",SUBSTITUTE(LEFT(BN192,BL194+1)," ","♦",LEN(LEFT(BN192,BL194+1))-LEN(SUBSTITUTE(LEFT(BN192,BL194+1)," ",""))))),LEFT(BN192,IFERROR(FIND(" ",BN192)-1,LEN(BN192))))))</f>
        <v/>
      </c>
      <c r="BN193" s="2961" t="str">
        <f>IF(BM193="","",TRIM(RIGHT(BN192,LEN(BN192)-LEN(BM193))))</f>
        <v/>
      </c>
      <c r="BO193" s="2975"/>
      <c r="BP193" s="2969"/>
      <c r="BQ193" s="2969"/>
      <c r="BR193" s="3"/>
      <c r="BS193" s="2350"/>
      <c r="BT193" s="2417">
        <v>12</v>
      </c>
      <c r="BU193" s="97" t="s">
        <v>349</v>
      </c>
      <c r="BV193" s="97"/>
      <c r="BW193" s="162"/>
      <c r="BY193" s="10">
        <v>1</v>
      </c>
    </row>
    <row r="194" spans="1:77"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176">
        <f t="array" ref="AR194">SUMPRODUCT(LEN(AS194:AY194))</f>
        <v>0</v>
      </c>
      <c r="AS194" s="177"/>
      <c r="AT194" s="178"/>
      <c r="AU194" s="178"/>
      <c r="AV194" s="178"/>
      <c r="AW194" s="178"/>
      <c r="AX194" s="178"/>
      <c r="AY194" s="179"/>
      <c r="AZ194" s="3"/>
      <c r="BD194" s="2969"/>
      <c r="BF194" s="2946" t="str">
        <f t="shared" si="78"/>
        <v/>
      </c>
      <c r="BG194" s="2950" t="str">
        <f t="shared" si="79"/>
        <v/>
      </c>
      <c r="BH194" s="2951" t="str">
        <f>IF(LEN(TRIM(BM194))&gt;0,MAX(BH29:BH193)+1,"")</f>
        <v/>
      </c>
      <c r="BI194" s="2906" t="str">
        <f>IFERROR(INDEX(BM30:BM299,MATCH(ROW()-ROW(BM30)+1,BH30:BH299,0)),"")</f>
        <v/>
      </c>
      <c r="BJ194" s="336"/>
      <c r="BL194" s="2909">
        <f>BI17</f>
        <v>100</v>
      </c>
      <c r="BM194" s="2961" t="str">
        <f>IF(OR(BN193="",BL194=""),"",IF(LEN(BN193)&lt;=BL194,BN193,IFERROR(LEFT(BN193,FIND("♦",SUBSTITUTE(LEFT(BN193,BL194+1)," ","♦",LEN(LEFT(BN193,BL194+1))-LEN(SUBSTITUTE(LEFT(BN193,BL194+1)," ",""))))),LEFT(BN193,IFERROR(FIND(" ",BN193)-1,LEN(BN193))))))</f>
        <v/>
      </c>
      <c r="BN194" s="2961" t="str">
        <f t="shared" ref="BN194:BN197" si="85">IF(BM194="","",TRIM(RIGHT(BN193,LEN(BN193)-LEN(BM194))))</f>
        <v/>
      </c>
      <c r="BO194" s="2975"/>
      <c r="BP194" s="2969"/>
      <c r="BQ194" s="2969"/>
      <c r="BR194" s="3"/>
      <c r="BS194" s="2350"/>
      <c r="BT194" s="13">
        <f ca="1">CELL("largeur",BT194)</f>
        <v>18</v>
      </c>
      <c r="BU194" s="97" t="s">
        <v>361</v>
      </c>
      <c r="BV194" s="97"/>
      <c r="BW194" s="162"/>
      <c r="BY194" s="10">
        <v>1</v>
      </c>
    </row>
    <row r="195" spans="1:77"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176">
        <f t="array" ref="AR195">SUMPRODUCT(LEN(AS195:AY195))</f>
        <v>0</v>
      </c>
      <c r="AS195" s="177"/>
      <c r="AT195" s="178"/>
      <c r="AU195" s="178"/>
      <c r="AV195" s="178"/>
      <c r="AW195" s="178"/>
      <c r="AX195" s="178"/>
      <c r="AY195" s="179"/>
      <c r="AZ195" s="3"/>
      <c r="BD195" s="2969"/>
      <c r="BF195" s="2946" t="str">
        <f t="shared" si="78"/>
        <v/>
      </c>
      <c r="BG195" s="2950" t="str">
        <f t="shared" si="79"/>
        <v/>
      </c>
      <c r="BH195" s="2951" t="str">
        <f>IF(LEN(TRIM(BM195))&gt;0,MAX(BH29:BH194)+1,"")</f>
        <v/>
      </c>
      <c r="BI195" s="2906" t="str">
        <f>IFERROR(INDEX(BM30:BM299,MATCH(ROW()-ROW(BM30)+1,BH30:BH299,0)),"")</f>
        <v/>
      </c>
      <c r="BJ195" s="336"/>
      <c r="BL195" s="2960"/>
      <c r="BM195" s="2961" t="str">
        <f>IF(OR(BN194="",BL194=""),"",IF(LEN(BN194)&lt;=BL194,BN194,IFERROR(LEFT(BN194,FIND("♦",SUBSTITUTE(LEFT(BN194,BL194+1)," ","♦",LEN(LEFT(BN194,BL194+1))-LEN(SUBSTITUTE(LEFT(BN194,BL194+1)," ",""))))),LEFT(BN194,IFERROR(FIND(" ",BN194)-1,LEN(BN194))))))</f>
        <v/>
      </c>
      <c r="BN195" s="2961" t="str">
        <f t="shared" si="85"/>
        <v/>
      </c>
      <c r="BO195" s="2975"/>
      <c r="BP195" s="2969"/>
      <c r="BQ195" s="2969"/>
      <c r="BR195" s="3"/>
      <c r="BS195" s="2350"/>
      <c r="BT195" s="97" t="s">
        <v>372</v>
      </c>
      <c r="BU195" s="97"/>
      <c r="BV195" s="97"/>
      <c r="BW195" s="162"/>
      <c r="BY195" s="10">
        <v>1</v>
      </c>
    </row>
    <row r="196" spans="1:77"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176">
        <f t="array" ref="AR196">SUMPRODUCT(LEN(AS196:AY196))</f>
        <v>0</v>
      </c>
      <c r="AS196" s="177"/>
      <c r="AT196" s="178"/>
      <c r="AU196" s="178"/>
      <c r="AV196" s="178"/>
      <c r="AW196" s="178"/>
      <c r="AX196" s="178"/>
      <c r="AY196" s="179"/>
      <c r="AZ196" s="3"/>
      <c r="BD196" s="2969"/>
      <c r="BF196" s="2946" t="str">
        <f t="shared" si="78"/>
        <v/>
      </c>
      <c r="BG196" s="2950" t="str">
        <f t="shared" si="79"/>
        <v/>
      </c>
      <c r="BH196" s="2951" t="str">
        <f>IF(LEN(TRIM(BM196))&gt;0,MAX(BH29:BH195)+1,"")</f>
        <v/>
      </c>
      <c r="BI196" s="2906" t="str">
        <f>IFERROR(INDEX(BM30:BM299,MATCH(ROW()-ROW(BM30)+1,BH30:BH299,0)),"")</f>
        <v/>
      </c>
      <c r="BJ196" s="336"/>
      <c r="BL196" s="2963"/>
      <c r="BM196" s="2961" t="str">
        <f>IF(OR(BN195="",BL194=""),"",IF(LEN(BN195)&lt;=BL194,BN195,IFERROR(LEFT(BN195,FIND("♦",SUBSTITUTE(LEFT(BN195,BL194+1)," ","♦",LEN(LEFT(BN195,BL194+1))-LEN(SUBSTITUTE(LEFT(BN195,BL194+1)," ",""))))),LEFT(BN195,IFERROR(FIND(" ",BN195)-1,LEN(BN195))))))</f>
        <v/>
      </c>
      <c r="BN196" s="2961" t="str">
        <f t="shared" si="85"/>
        <v/>
      </c>
      <c r="BO196" s="2975"/>
      <c r="BP196" s="2969"/>
      <c r="BQ196" s="2969"/>
      <c r="BR196" s="3"/>
      <c r="BS196" s="2350"/>
      <c r="BT196" s="97" t="s">
        <v>397</v>
      </c>
      <c r="BU196" s="97"/>
      <c r="BV196" s="97"/>
      <c r="BW196" s="162"/>
      <c r="BY196" s="10">
        <v>1</v>
      </c>
    </row>
    <row r="197" spans="1:77"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176">
        <f t="array" ref="AR197">SUMPRODUCT(LEN(AS197:AY197))</f>
        <v>0</v>
      </c>
      <c r="AS197" s="177"/>
      <c r="AT197" s="178"/>
      <c r="AU197" s="178"/>
      <c r="AV197" s="178"/>
      <c r="AW197" s="178"/>
      <c r="AX197" s="178"/>
      <c r="AY197" s="179"/>
      <c r="AZ197" s="3"/>
      <c r="BD197" s="2969"/>
      <c r="BF197" s="2946" t="str">
        <f t="shared" si="78"/>
        <v/>
      </c>
      <c r="BG197" s="2950" t="str">
        <f t="shared" si="79"/>
        <v/>
      </c>
      <c r="BH197" s="2951" t="str">
        <f>IF(LEN(TRIM(BM197))&gt;0,MAX(BH29:BH196)+1,"")</f>
        <v/>
      </c>
      <c r="BI197" s="2906" t="str">
        <f>IFERROR(INDEX(BM30:BM299,MATCH(ROW()-ROW(BM30)+1,BH30:BH299,0)),"")</f>
        <v/>
      </c>
      <c r="BJ197" s="336"/>
      <c r="BL197" s="2964"/>
      <c r="BM197" s="2961" t="str">
        <f>IF(OR(BN196="",BL194=""),"",IF(LEN(BN196)&lt;=BL194,BN196,IFERROR(LEFT(BN196,FIND("♦",SUBSTITUTE(LEFT(BN196,BL194+1)," ","♦",LEN(LEFT(BN196,BL194+1))-LEN(SUBSTITUTE(LEFT(BN196,BL194+1)," ",""))))),LEFT(BN196,IFERROR(FIND(" ",BN196)-1,LEN(BN196))))))</f>
        <v/>
      </c>
      <c r="BN197" s="2961" t="str">
        <f t="shared" si="85"/>
        <v/>
      </c>
      <c r="BO197" s="2975"/>
      <c r="BP197" s="2969"/>
      <c r="BQ197" s="2969"/>
      <c r="BR197" s="3"/>
      <c r="BS197" s="2350"/>
      <c r="BT197" s="97" t="s">
        <v>408</v>
      </c>
      <c r="BU197" s="265"/>
      <c r="BV197" s="265"/>
      <c r="BW197" s="162"/>
      <c r="BY197" s="10">
        <v>1</v>
      </c>
    </row>
    <row r="198" spans="1:77"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176">
        <f t="array" ref="AR198">SUMPRODUCT(LEN(AS198:AY198))</f>
        <v>0</v>
      </c>
      <c r="AS198" s="177"/>
      <c r="AT198" s="178"/>
      <c r="AU198" s="178"/>
      <c r="AV198" s="178"/>
      <c r="AW198" s="178"/>
      <c r="AX198" s="178"/>
      <c r="AY198" s="179"/>
      <c r="AZ198" s="3"/>
      <c r="BD198" s="2969"/>
      <c r="BF198" s="2946" t="str">
        <f t="shared" si="78"/>
        <v/>
      </c>
      <c r="BG198" s="2950" t="str">
        <f t="shared" si="79"/>
        <v/>
      </c>
      <c r="BH198" s="2951" t="str">
        <f>IF(LEN(TRIM(BM198))&gt;0,MAX(BH29:BH197)+1,"")</f>
        <v/>
      </c>
      <c r="BI198" s="2906" t="str">
        <f>IFERROR(INDEX(BM30:BM299,MATCH(ROW()-ROW(BM30)+1,BH30:BH299,0)),"")</f>
        <v/>
      </c>
      <c r="BJ198" s="336"/>
      <c r="BL198" s="2370" t="str">
        <f>(SUBSTITUTE(SUBSTITUTE(BD58,CHAR(13)&amp;CHAR(10)," "),CHAR(10)," "))</f>
        <v/>
      </c>
      <c r="BM198" s="2907" t="str">
        <f>IF(OR(BL199="",BL200=""),"",IF(LEN(BL199)&lt;=BL200,BL199,IFERROR(LEFT(BL199,FIND("♦",SUBSTITUTE(LEFT(BL199,BL200+1)," ","♦",LEN(LEFT(BL199,BL200+1))-LEN(SUBSTITUTE(LEFT(BL199,BL200+1)," ",""))))),LEFT(BL199,IFERROR(FIND(" ",BL199)-1,LEN(BL199))))))</f>
        <v/>
      </c>
      <c r="BN198" s="2908" t="str">
        <f>IF(BM198="","",TRIM(RIGHT(BL199,LEN(BL199)-LEN(BM198))))</f>
        <v/>
      </c>
      <c r="BO198" s="2952" t="str">
        <f>BE58</f>
        <v xml:space="preserve"> ◄ ligne 58</v>
      </c>
      <c r="BP198" s="2969"/>
      <c r="BQ198" s="2969"/>
      <c r="BR198" s="3"/>
      <c r="BS198" s="2350"/>
      <c r="BT198" s="265"/>
      <c r="BU198" s="265"/>
      <c r="BV198" s="265"/>
      <c r="BW198" s="162"/>
      <c r="BY198" s="10">
        <v>1</v>
      </c>
    </row>
    <row r="199" spans="1:77"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176">
        <f t="array" ref="AR199">SUMPRODUCT(LEN(AS199:AY199))</f>
        <v>0</v>
      </c>
      <c r="AS199" s="177"/>
      <c r="AT199" s="178"/>
      <c r="AU199" s="178"/>
      <c r="AV199" s="178"/>
      <c r="AW199" s="178"/>
      <c r="AX199" s="178"/>
      <c r="AY199" s="179"/>
      <c r="AZ199" s="3"/>
      <c r="BD199" s="2969"/>
      <c r="BF199" s="2946" t="str">
        <f t="shared" si="78"/>
        <v/>
      </c>
      <c r="BG199" s="2950" t="str">
        <f t="shared" si="79"/>
        <v/>
      </c>
      <c r="BH199" s="2951" t="str">
        <f>IF(LEN(TRIM(BM199))&gt;0,MAX(BH29:BH198)+1,"")</f>
        <v/>
      </c>
      <c r="BI199" s="2906" t="str">
        <f>IFERROR(INDEX(BM30:BM299,MATCH(ROW()-ROW(BM30)+1,BH30:BH299,0)),"")</f>
        <v/>
      </c>
      <c r="BJ199" s="336"/>
      <c r="BL199" s="2907" t="str">
        <f>TRIM(SUBSTITUTE(SUBSTITUTE(SUBSTITUTE(SUBSTITUTE(IF(OR(LEFT(BL198,1)="-",LEFT(BL198,1)="="),MID(BL198,2,9999),BL198),CHAR(160)," "),","," "),";"," "),"."," "))</f>
        <v/>
      </c>
      <c r="BM199" s="2908" t="str">
        <f>IF(OR(BN198="",BL200=""),"",IF(LEN(BN198)&lt;=BL200,BN198,IFERROR(LEFT(BN198,FIND("♦",SUBSTITUTE(LEFT(BN198,BL200+1)," ","♦",LEN(LEFT(BN198,BL200+1))-LEN(SUBSTITUTE(LEFT(BN198,BL200+1)," ",""))))),LEFT(BN198,IFERROR(FIND(" ",BN198)-1,LEN(BN198))))))</f>
        <v/>
      </c>
      <c r="BN199" s="2908" t="str">
        <f>IF(BM199="","",TRIM(RIGHT(BN198,LEN(BN198)-LEN(BM199))))</f>
        <v/>
      </c>
      <c r="BO199" s="2974"/>
      <c r="BP199" s="2969"/>
      <c r="BQ199" s="2969"/>
      <c r="BR199" s="3"/>
      <c r="BS199" s="232"/>
      <c r="BT199" s="2416" t="s">
        <v>25</v>
      </c>
      <c r="BU199" s="272" t="s">
        <v>453</v>
      </c>
      <c r="BV199" s="265"/>
      <c r="BW199" s="162"/>
      <c r="BY199" s="10">
        <v>1</v>
      </c>
    </row>
    <row r="200" spans="1:77"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176">
        <f t="array" ref="AR200">SUMPRODUCT(LEN(AS200:AY200))</f>
        <v>0</v>
      </c>
      <c r="AS200" s="177"/>
      <c r="AT200" s="178"/>
      <c r="AU200" s="178"/>
      <c r="AV200" s="178"/>
      <c r="AW200" s="178"/>
      <c r="AX200" s="178"/>
      <c r="AY200" s="179"/>
      <c r="AZ200" s="3"/>
      <c r="BD200" s="2969"/>
      <c r="BF200" s="2946" t="str">
        <f t="shared" si="78"/>
        <v/>
      </c>
      <c r="BG200" s="2950" t="str">
        <f t="shared" si="79"/>
        <v/>
      </c>
      <c r="BH200" s="2951" t="str">
        <f>IF(LEN(TRIM(BM200))&gt;0,MAX(BH29:BH199)+1,"")</f>
        <v/>
      </c>
      <c r="BI200" s="2906" t="str">
        <f>IFERROR(INDEX(BM30:BM299,MATCH(ROW()-ROW(BM30)+1,BH30:BH299,0)),"")</f>
        <v/>
      </c>
      <c r="BJ200" s="336"/>
      <c r="BL200" s="2909">
        <f>BI17</f>
        <v>100</v>
      </c>
      <c r="BM200" s="2908" t="str">
        <f>IF(OR(BN199="",BL200=""),"",IF(LEN(BN199)&lt;=BL200,BN199,IFERROR(LEFT(BN199,FIND("♦",SUBSTITUTE(LEFT(BN199,BL200+1)," ","♦",LEN(LEFT(BN199,BL200+1))-LEN(SUBSTITUTE(LEFT(BN199,BL200+1)," ",""))))),LEFT(BN199,IFERROR(FIND(" ",BN199)-1,LEN(BN199))))))</f>
        <v/>
      </c>
      <c r="BN200" s="2908" t="str">
        <f t="shared" ref="BN200:BN203" si="86">IF(BM200="","",TRIM(RIGHT(BN199,LEN(BN199)-LEN(BM200))))</f>
        <v/>
      </c>
      <c r="BO200" s="2974"/>
      <c r="BP200" s="2969"/>
      <c r="BQ200" s="2969"/>
      <c r="BR200" s="3"/>
      <c r="BS200" s="232"/>
      <c r="BT200" s="276" t="s">
        <v>480</v>
      </c>
      <c r="BU200" s="25"/>
      <c r="BV200" s="265"/>
      <c r="BW200" s="162"/>
      <c r="BY200" s="10">
        <v>1</v>
      </c>
    </row>
    <row r="201" spans="1:77"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176">
        <f t="array" ref="AR201">SUMPRODUCT(LEN(AS201:AY201))</f>
        <v>0</v>
      </c>
      <c r="AS201" s="177"/>
      <c r="AT201" s="178"/>
      <c r="AU201" s="178"/>
      <c r="AV201" s="178"/>
      <c r="AW201" s="178"/>
      <c r="AX201" s="178"/>
      <c r="AY201" s="179"/>
      <c r="AZ201" s="3"/>
      <c r="BD201" s="2969"/>
      <c r="BF201" s="2946" t="str">
        <f t="shared" si="78"/>
        <v/>
      </c>
      <c r="BG201" s="2950" t="str">
        <f t="shared" si="79"/>
        <v/>
      </c>
      <c r="BH201" s="2951" t="str">
        <f>IF(LEN(TRIM(BM201))&gt;0,MAX(BH29:BH200)+1,"")</f>
        <v/>
      </c>
      <c r="BI201" s="2906" t="str">
        <f>IFERROR(INDEX(BM30:BM299,MATCH(ROW()-ROW(BM30)+1,BH30:BH299,0)),"")</f>
        <v/>
      </c>
      <c r="BJ201" s="336"/>
      <c r="BL201" s="2907"/>
      <c r="BM201" s="2908" t="str">
        <f>IF(OR(BN200="",BL200=""),"",IF(LEN(BN200)&lt;=BL200,BN200,IFERROR(LEFT(BN200,FIND("♦",SUBSTITUTE(LEFT(BN200,BL200+1)," ","♦",LEN(LEFT(BN200,BL200+1))-LEN(SUBSTITUTE(LEFT(BN200,BL200+1)," ",""))))),LEFT(BN200,IFERROR(FIND(" ",BN200)-1,LEN(BN200))))))</f>
        <v/>
      </c>
      <c r="BN201" s="2908" t="str">
        <f t="shared" si="86"/>
        <v/>
      </c>
      <c r="BO201" s="2974"/>
      <c r="BP201" s="2969"/>
      <c r="BQ201" s="2969"/>
      <c r="BR201" s="3"/>
      <c r="BS201" s="232"/>
      <c r="BT201" s="280" t="s">
        <v>37</v>
      </c>
      <c r="BU201" s="25"/>
      <c r="BV201" s="265"/>
      <c r="BW201" s="162"/>
      <c r="BY201" s="10">
        <v>1</v>
      </c>
    </row>
    <row r="202" spans="1:77"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176">
        <f t="array" ref="AR202">SUMPRODUCT(LEN(AS202:AY202))</f>
        <v>0</v>
      </c>
      <c r="AS202" s="177"/>
      <c r="AT202" s="178"/>
      <c r="AU202" s="178"/>
      <c r="AV202" s="178"/>
      <c r="AW202" s="178"/>
      <c r="AX202" s="178"/>
      <c r="AY202" s="179"/>
      <c r="AZ202" s="3"/>
      <c r="BD202" s="2969"/>
      <c r="BF202" s="2946" t="str">
        <f t="shared" si="78"/>
        <v/>
      </c>
      <c r="BG202" s="2950" t="str">
        <f t="shared" si="79"/>
        <v/>
      </c>
      <c r="BH202" s="2951" t="str">
        <f>IF(LEN(TRIM(BM202))&gt;0,MAX(BH29:BH201)+1,"")</f>
        <v/>
      </c>
      <c r="BI202" s="2906" t="str">
        <f>IFERROR(INDEX(BM30:BM299,MATCH(ROW()-ROW(BM30)+1,BH30:BH299,0)),"")</f>
        <v/>
      </c>
      <c r="BJ202" s="336"/>
      <c r="BL202" s="2958"/>
      <c r="BM202" s="2908" t="str">
        <f>IF(OR(BN201="",BL200=""),"",IF(LEN(BN201)&lt;=BL200,BN201,IFERROR(LEFT(BN201,FIND("♦",SUBSTITUTE(LEFT(BN201,BL200+1)," ","♦",LEN(LEFT(BN201,BL200+1))-LEN(SUBSTITUTE(LEFT(BN201,BL200+1)," ",""))))),LEFT(BN201,IFERROR(FIND(" ",BN201)-1,LEN(BN201))))))</f>
        <v/>
      </c>
      <c r="BN202" s="2908" t="str">
        <f t="shared" si="86"/>
        <v/>
      </c>
      <c r="BO202" s="2974"/>
      <c r="BP202" s="2969"/>
      <c r="BQ202" s="2969"/>
      <c r="BR202" s="3"/>
      <c r="BS202" s="232"/>
      <c r="BT202" s="287"/>
      <c r="BU202" s="265"/>
      <c r="BV202" s="265"/>
      <c r="BW202" s="162"/>
      <c r="BY202" s="10">
        <v>1</v>
      </c>
    </row>
    <row r="203" spans="1:77"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176">
        <f t="array" ref="AR203">SUMPRODUCT(LEN(AS203:AY203))</f>
        <v>0</v>
      </c>
      <c r="AS203" s="177"/>
      <c r="AT203" s="178"/>
      <c r="AU203" s="178"/>
      <c r="AV203" s="178"/>
      <c r="AW203" s="178"/>
      <c r="AX203" s="178"/>
      <c r="AY203" s="179"/>
      <c r="AZ203" s="3"/>
      <c r="BD203" s="2969"/>
      <c r="BF203" s="2946" t="str">
        <f t="shared" si="78"/>
        <v/>
      </c>
      <c r="BG203" s="2950" t="str">
        <f t="shared" si="79"/>
        <v/>
      </c>
      <c r="BH203" s="2951" t="str">
        <f>IF(LEN(TRIM(BM203))&gt;0,MAX(BH29:BH202)+1,"")</f>
        <v/>
      </c>
      <c r="BI203" s="2906" t="str">
        <f>IFERROR(INDEX(BM30:BM299,MATCH(ROW()-ROW(BM30)+1,BH30:BH299,0)),"")</f>
        <v/>
      </c>
      <c r="BJ203" s="336"/>
      <c r="BL203" s="2959"/>
      <c r="BM203" s="2908" t="str">
        <f>IF(OR(BN202="",BL200=""),"",IF(LEN(BN202)&lt;=BL200,BN202,IFERROR(LEFT(BN202,FIND("♦",SUBSTITUTE(LEFT(BN202,BL200+1)," ","♦",LEN(LEFT(BN202,BL200+1))-LEN(SUBSTITUTE(LEFT(BN202,BL200+1)," ",""))))),LEFT(BN202,IFERROR(FIND(" ",BN202)-1,LEN(BN202))))))</f>
        <v/>
      </c>
      <c r="BN203" s="2908" t="str">
        <f t="shared" si="86"/>
        <v/>
      </c>
      <c r="BO203" s="2974"/>
      <c r="BP203" s="2969"/>
      <c r="BQ203" s="2969"/>
      <c r="BR203" s="3"/>
      <c r="BS203" s="232"/>
      <c r="BT203" s="276" t="s">
        <v>45</v>
      </c>
      <c r="BU203" s="265"/>
      <c r="BV203" s="25"/>
      <c r="BW203" s="162"/>
      <c r="BY203" s="10">
        <v>1</v>
      </c>
    </row>
    <row r="204" spans="1:77"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176">
        <f t="array" ref="AR204">SUMPRODUCT(LEN(AS204:AY204))</f>
        <v>0</v>
      </c>
      <c r="AS204" s="177"/>
      <c r="AT204" s="178"/>
      <c r="AU204" s="178"/>
      <c r="AV204" s="178"/>
      <c r="AW204" s="178"/>
      <c r="AX204" s="178"/>
      <c r="AY204" s="179"/>
      <c r="AZ204" s="3"/>
      <c r="BD204" s="2969"/>
      <c r="BF204" s="2946" t="str">
        <f t="shared" si="78"/>
        <v/>
      </c>
      <c r="BG204" s="2950" t="str">
        <f t="shared" si="79"/>
        <v/>
      </c>
      <c r="BH204" s="2951" t="str">
        <f>IF(LEN(TRIM(BM204))&gt;0,MAX(BH29:BH203)+1,"")</f>
        <v/>
      </c>
      <c r="BI204" s="2906" t="str">
        <f>IFERROR(INDEX(BM30:BM299,MATCH(ROW()-ROW(BM30)+1,BH30:BH299,0)),"")</f>
        <v/>
      </c>
      <c r="BJ204" s="336"/>
      <c r="BL204" s="2370" t="str">
        <f>(SUBSTITUTE(SUBSTITUTE(BD59,CHAR(13)&amp;CHAR(10)," "),CHAR(10)," "))</f>
        <v/>
      </c>
      <c r="BM204" s="2960" t="str">
        <f>IF(OR(BL205="",BL206=""),"",IF(LEN(BL205)&lt;=BL206,BL205,IFERROR(LEFT(BL205,FIND("♦",SUBSTITUTE(LEFT(BL205,BL206+1)," ","♦",LEN(LEFT(BL205,BL206+1))-LEN(SUBSTITUTE(LEFT(BL205,BL206+1)," ",""))))),LEFT(BL205,IFERROR(FIND(" ",BL205)-1,LEN(BL205))))))</f>
        <v/>
      </c>
      <c r="BN204" s="2961" t="str">
        <f>IF(BM204="","",TRIM(RIGHT(BL205,LEN(BL205)-LEN(BM204))))</f>
        <v/>
      </c>
      <c r="BO204" s="2952" t="str">
        <f>BE59</f>
        <v xml:space="preserve"> ◄ ligne 59</v>
      </c>
      <c r="BP204" s="2969"/>
      <c r="BQ204" s="2969"/>
      <c r="BR204" s="3"/>
      <c r="BS204" s="232"/>
      <c r="BT204" s="276"/>
      <c r="BU204" s="265"/>
      <c r="BV204" s="25"/>
      <c r="BW204" s="162"/>
      <c r="BY204" s="10">
        <v>1</v>
      </c>
    </row>
    <row r="205" spans="1:77"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176">
        <f t="array" ref="AR205">SUMPRODUCT(LEN(AS205:AY205))</f>
        <v>0</v>
      </c>
      <c r="AS205" s="177"/>
      <c r="AT205" s="178"/>
      <c r="AU205" s="178"/>
      <c r="AV205" s="178"/>
      <c r="AW205" s="178"/>
      <c r="AX205" s="178"/>
      <c r="AY205" s="179"/>
      <c r="AZ205" s="3"/>
      <c r="BD205" s="2969"/>
      <c r="BF205" s="2946" t="str">
        <f t="shared" si="78"/>
        <v/>
      </c>
      <c r="BG205" s="2950" t="str">
        <f t="shared" si="79"/>
        <v/>
      </c>
      <c r="BH205" s="2951" t="str">
        <f>IF(LEN(TRIM(BM205))&gt;0,MAX(BH29:BH204)+1,"")</f>
        <v/>
      </c>
      <c r="BI205" s="2906" t="str">
        <f>IFERROR(INDEX(BM30:BM299,MATCH(ROW()-ROW(BM30)+1,BH30:BH299,0)),"")</f>
        <v/>
      </c>
      <c r="BJ205" s="336"/>
      <c r="BL205" s="2960" t="str">
        <f>TRIM(SUBSTITUTE(SUBSTITUTE(SUBSTITUTE(SUBSTITUTE(IF(OR(LEFT(BL204,1)="-",LEFT(BL204,1)="="),MID(BL204,2,9999),BL204),CHAR(160)," "),","," "),";"," "),"."," "))</f>
        <v/>
      </c>
      <c r="BM205" s="2961" t="str">
        <f>IF(OR(BN204="",BL206=""),"",IF(LEN(BN204)&lt;=BL206,BN204,IFERROR(LEFT(BN204,FIND("♦",SUBSTITUTE(LEFT(BN204,BL206+1)," ","♦",LEN(LEFT(BN204,BL206+1))-LEN(SUBSTITUTE(LEFT(BN204,BL206+1)," ",""))))),LEFT(BN204,IFERROR(FIND(" ",BN204)-1,LEN(BN204))))))</f>
        <v/>
      </c>
      <c r="BN205" s="2961" t="str">
        <f>IF(BM205="","",TRIM(RIGHT(BN204,LEN(BN204)-LEN(BM205))))</f>
        <v/>
      </c>
      <c r="BO205" s="2975"/>
      <c r="BP205" s="2969"/>
      <c r="BQ205" s="2969"/>
      <c r="BR205" s="3"/>
      <c r="BS205" s="232"/>
      <c r="BT205" s="276" t="s">
        <v>50</v>
      </c>
      <c r="BU205" s="265"/>
      <c r="BV205" s="25"/>
      <c r="BW205" s="162"/>
      <c r="BY205" s="10">
        <v>1</v>
      </c>
    </row>
    <row r="206" spans="1:77"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176">
        <f t="array" ref="AR206">SUMPRODUCT(LEN(AS206:AY206))</f>
        <v>0</v>
      </c>
      <c r="AS206" s="177"/>
      <c r="AT206" s="178"/>
      <c r="AU206" s="178"/>
      <c r="AV206" s="178"/>
      <c r="AW206" s="178"/>
      <c r="AX206" s="178"/>
      <c r="AY206" s="179"/>
      <c r="AZ206" s="3"/>
      <c r="BD206" s="2969"/>
      <c r="BF206" s="2946" t="str">
        <f t="shared" si="78"/>
        <v/>
      </c>
      <c r="BG206" s="2950" t="str">
        <f t="shared" si="79"/>
        <v/>
      </c>
      <c r="BH206" s="2951" t="str">
        <f>IF(LEN(TRIM(BM206))&gt;0,MAX(BH29:BH205)+1,"")</f>
        <v/>
      </c>
      <c r="BI206" s="2906" t="str">
        <f>IFERROR(INDEX(BM30:BM299,MATCH(ROW()-ROW(BM30)+1,BH30:BH299,0)),"")</f>
        <v/>
      </c>
      <c r="BJ206" s="336"/>
      <c r="BL206" s="2909">
        <f>BI17</f>
        <v>100</v>
      </c>
      <c r="BM206" s="2961" t="str">
        <f>IF(OR(BN205="",BL206=""),"",IF(LEN(BN205)&lt;=BL206,BN205,IFERROR(LEFT(BN205,FIND("♦",SUBSTITUTE(LEFT(BN205,BL206+1)," ","♦",LEN(LEFT(BN205,BL206+1))-LEN(SUBSTITUTE(LEFT(BN205,BL206+1)," ",""))))),LEFT(BN205,IFERROR(FIND(" ",BN205)-1,LEN(BN205))))))</f>
        <v/>
      </c>
      <c r="BN206" s="2961" t="str">
        <f t="shared" ref="BN206:BN209" si="87">IF(BM206="","",TRIM(RIGHT(BN205,LEN(BN205)-LEN(BM206))))</f>
        <v/>
      </c>
      <c r="BO206" s="2975"/>
      <c r="BP206" s="2969"/>
      <c r="BQ206" s="2969"/>
      <c r="BR206" s="3"/>
      <c r="BS206" s="232"/>
      <c r="BT206" s="276" t="s">
        <v>55</v>
      </c>
      <c r="BU206" s="265"/>
      <c r="BV206" s="25"/>
      <c r="BW206" s="162"/>
      <c r="BY206" s="10">
        <v>1</v>
      </c>
    </row>
    <row r="207" spans="1:77"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176">
        <f t="array" ref="AR207">SUMPRODUCT(LEN(AS207:AY207))</f>
        <v>0</v>
      </c>
      <c r="AS207" s="177"/>
      <c r="AT207" s="178"/>
      <c r="AU207" s="178"/>
      <c r="AV207" s="178"/>
      <c r="AW207" s="178"/>
      <c r="AX207" s="178"/>
      <c r="AY207" s="179"/>
      <c r="AZ207" s="3"/>
      <c r="BD207" s="2969"/>
      <c r="BF207" s="2946" t="str">
        <f t="shared" si="78"/>
        <v/>
      </c>
      <c r="BG207" s="2950" t="str">
        <f t="shared" si="79"/>
        <v/>
      </c>
      <c r="BH207" s="2951" t="str">
        <f>IF(LEN(TRIM(BM207))&gt;0,MAX(BH29:BH206)+1,"")</f>
        <v/>
      </c>
      <c r="BI207" s="2906" t="str">
        <f>IFERROR(INDEX(BM30:BM299,MATCH(ROW()-ROW(BM30)+1,BH30:BH299,0)),"")</f>
        <v/>
      </c>
      <c r="BJ207" s="336"/>
      <c r="BL207" s="2960"/>
      <c r="BM207" s="2961" t="str">
        <f>IF(OR(BN206="",BL206=""),"",IF(LEN(BN206)&lt;=BL206,BN206,IFERROR(LEFT(BN206,FIND("♦",SUBSTITUTE(LEFT(BN206,BL206+1)," ","♦",LEN(LEFT(BN206,BL206+1))-LEN(SUBSTITUTE(LEFT(BN206,BL206+1)," ",""))))),LEFT(BN206,IFERROR(FIND(" ",BN206)-1,LEN(BN206))))))</f>
        <v/>
      </c>
      <c r="BN207" s="2961" t="str">
        <f t="shared" si="87"/>
        <v/>
      </c>
      <c r="BO207" s="2975"/>
      <c r="BP207" s="2969"/>
      <c r="BQ207" s="2969"/>
      <c r="BR207" s="3"/>
      <c r="BS207" s="232"/>
      <c r="BT207" s="2415" t="s">
        <v>24</v>
      </c>
      <c r="BU207" s="309" t="s">
        <v>25</v>
      </c>
      <c r="BV207" s="25"/>
      <c r="BW207" s="162"/>
      <c r="BY207" s="10">
        <v>1</v>
      </c>
    </row>
    <row r="208" spans="1:77"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176">
        <f t="array" ref="AR208">SUMPRODUCT(LEN(AS208:AY208))</f>
        <v>0</v>
      </c>
      <c r="AS208" s="177"/>
      <c r="AT208" s="178"/>
      <c r="AU208" s="178"/>
      <c r="AV208" s="178"/>
      <c r="AW208" s="178"/>
      <c r="AX208" s="178"/>
      <c r="AY208" s="179"/>
      <c r="AZ208" s="3"/>
      <c r="BD208" s="2969"/>
      <c r="BF208" s="2946" t="str">
        <f t="shared" si="78"/>
        <v/>
      </c>
      <c r="BG208" s="2950" t="str">
        <f t="shared" si="79"/>
        <v/>
      </c>
      <c r="BH208" s="2951" t="str">
        <f>IF(LEN(TRIM(BM208))&gt;0,MAX(BH29:BH207)+1,"")</f>
        <v/>
      </c>
      <c r="BI208" s="2906" t="str">
        <f>IFERROR(INDEX(BM30:BM299,MATCH(ROW()-ROW(BM30)+1,BH30:BH299,0)),"")</f>
        <v/>
      </c>
      <c r="BJ208" s="336"/>
      <c r="BL208" s="2963"/>
      <c r="BM208" s="2961" t="str">
        <f>IF(OR(BN207="",BL206=""),"",IF(LEN(BN207)&lt;=BL206,BN207,IFERROR(LEFT(BN207,FIND("♦",SUBSTITUTE(LEFT(BN207,BL206+1)," ","♦",LEN(LEFT(BN207,BL206+1))-LEN(SUBSTITUTE(LEFT(BN207,BL206+1)," ",""))))),LEFT(BN207,IFERROR(FIND(" ",BN207)-1,LEN(BN207))))))</f>
        <v/>
      </c>
      <c r="BN208" s="2961" t="str">
        <f t="shared" si="87"/>
        <v/>
      </c>
      <c r="BO208" s="2975"/>
      <c r="BP208" s="2969"/>
      <c r="BQ208" s="2969"/>
      <c r="BR208" s="3"/>
      <c r="BS208" s="232"/>
      <c r="BT208" s="97"/>
      <c r="BU208" s="97"/>
      <c r="BV208" s="25"/>
      <c r="BW208" s="162"/>
      <c r="BY208" s="10">
        <v>1</v>
      </c>
    </row>
    <row r="209" spans="1:77"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176">
        <f t="array" ref="AR209">SUMPRODUCT(LEN(AS209:AY209))</f>
        <v>0</v>
      </c>
      <c r="AS209" s="177"/>
      <c r="AT209" s="178"/>
      <c r="AU209" s="178"/>
      <c r="AV209" s="178"/>
      <c r="AW209" s="178"/>
      <c r="AX209" s="178"/>
      <c r="AY209" s="179"/>
      <c r="AZ209" s="3"/>
      <c r="BD209" s="2969"/>
      <c r="BF209" s="2946" t="str">
        <f t="shared" si="78"/>
        <v/>
      </c>
      <c r="BG209" s="2950" t="str">
        <f t="shared" si="79"/>
        <v/>
      </c>
      <c r="BH209" s="2951" t="str">
        <f>IF(LEN(TRIM(BM209))&gt;0,MAX(BH29:BH208)+1,"")</f>
        <v/>
      </c>
      <c r="BI209" s="2906" t="str">
        <f>IFERROR(INDEX(BM30:BM299,MATCH(ROW()-ROW(BM30)+1,BH30:BH299,0)),"")</f>
        <v/>
      </c>
      <c r="BJ209" s="336"/>
      <c r="BL209" s="2964"/>
      <c r="BM209" s="2961" t="str">
        <f>IF(OR(BN208="",BL206=""),"",IF(LEN(BN208)&lt;=BL206,BN208,IFERROR(LEFT(BN208,FIND("♦",SUBSTITUTE(LEFT(BN208,BL206+1)," ","♦",LEN(LEFT(BN208,BL206+1))-LEN(SUBSTITUTE(LEFT(BN208,BL206+1)," ",""))))),LEFT(BN208,IFERROR(FIND(" ",BN208)-1,LEN(BN208))))))</f>
        <v/>
      </c>
      <c r="BN209" s="2961" t="str">
        <f t="shared" si="87"/>
        <v/>
      </c>
      <c r="BO209" s="2975"/>
      <c r="BP209" s="2969"/>
      <c r="BQ209" s="2969"/>
      <c r="BR209" s="3"/>
      <c r="BS209" s="319"/>
      <c r="BT209" s="320" t="s">
        <v>599</v>
      </c>
      <c r="BU209" s="320"/>
      <c r="BV209" s="320"/>
      <c r="BW209" s="162"/>
      <c r="BY209" s="10">
        <v>1</v>
      </c>
    </row>
    <row r="210" spans="1:77"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176">
        <f t="array" ref="AR210">SUMPRODUCT(LEN(AS210:AY210))</f>
        <v>0</v>
      </c>
      <c r="AS210" s="177"/>
      <c r="AT210" s="178"/>
      <c r="AU210" s="178"/>
      <c r="AV210" s="178"/>
      <c r="AW210" s="178"/>
      <c r="AX210" s="178"/>
      <c r="AY210" s="179"/>
      <c r="AZ210" s="3"/>
      <c r="BD210" s="2969"/>
      <c r="BF210" s="2946" t="str">
        <f t="shared" si="78"/>
        <v/>
      </c>
      <c r="BG210" s="2950" t="str">
        <f t="shared" si="79"/>
        <v/>
      </c>
      <c r="BH210" s="2951" t="str">
        <f>IF(LEN(TRIM(BM210))&gt;0,MAX(BH29:BH209)+1,"")</f>
        <v/>
      </c>
      <c r="BI210" s="2906" t="str">
        <f>IFERROR(INDEX(BM30:BM299,MATCH(ROW()-ROW(BM30)+1,BH30:BH299,0)),"")</f>
        <v/>
      </c>
      <c r="BJ210" s="336"/>
      <c r="BL210" s="2370" t="str">
        <f>(SUBSTITUTE(SUBSTITUTE(BD60,CHAR(13)&amp;CHAR(10)," "),CHAR(10)," "))</f>
        <v/>
      </c>
      <c r="BM210" s="2907" t="str">
        <f>IF(OR(BL211="",BL212=""),"",IF(LEN(BL211)&lt;=BL212,BL211,IFERROR(LEFT(BL211,FIND("♦",SUBSTITUTE(LEFT(BL211,BL212+1)," ","♦",LEN(LEFT(BL211,BL212+1))-LEN(SUBSTITUTE(LEFT(BL211,BL212+1)," ",""))))),LEFT(BL211,IFERROR(FIND(" ",BL211)-1,LEN(BL211))))))</f>
        <v/>
      </c>
      <c r="BN210" s="2908" t="str">
        <f>IF(BM210="","",TRIM(RIGHT(BL211,LEN(BL211)-LEN(BM210))))</f>
        <v/>
      </c>
      <c r="BO210" s="2952" t="str">
        <f>BE60</f>
        <v xml:space="preserve"> ◄ ligne 60</v>
      </c>
      <c r="BP210" s="2969"/>
      <c r="BQ210" s="2969"/>
      <c r="BR210" s="3"/>
      <c r="BS210" s="319"/>
      <c r="BT210" s="320" t="s">
        <v>606</v>
      </c>
      <c r="BU210" s="320"/>
      <c r="BV210" s="320"/>
      <c r="BW210" s="162"/>
      <c r="BY210" s="10">
        <v>1</v>
      </c>
    </row>
    <row r="211" spans="1:77" ht="21" customHeight="1">
      <c r="AR211" s="176">
        <f t="array" ref="AR211">SUMPRODUCT(LEN(AS211:AY211))</f>
        <v>0</v>
      </c>
      <c r="AS211" s="177"/>
      <c r="AT211" s="178"/>
      <c r="AU211" s="178"/>
      <c r="AV211" s="178"/>
      <c r="AW211" s="178"/>
      <c r="AX211" s="178"/>
      <c r="AY211" s="179"/>
      <c r="AZ211" s="3"/>
      <c r="BD211" s="2969"/>
      <c r="BF211" s="2946" t="str">
        <f t="shared" si="78"/>
        <v/>
      </c>
      <c r="BG211" s="2950" t="str">
        <f t="shared" si="79"/>
        <v/>
      </c>
      <c r="BH211" s="2951" t="str">
        <f>IF(LEN(TRIM(BM211))&gt;0,MAX(BH29:BH210)+1,"")</f>
        <v/>
      </c>
      <c r="BI211" s="2906" t="str">
        <f>IFERROR(INDEX(BM30:BM299,MATCH(ROW()-ROW(BM30)+1,BH30:BH299,0)),"")</f>
        <v/>
      </c>
      <c r="BJ211" s="336"/>
      <c r="BL211" s="2907" t="str">
        <f>TRIM(SUBSTITUTE(SUBSTITUTE(SUBSTITUTE(SUBSTITUTE(IF(OR(LEFT(BL210,1)="-",LEFT(BL210,1)="="),MID(BL210,2,9999),BL210),CHAR(160)," "),","," "),";"," "),"."," "))</f>
        <v/>
      </c>
      <c r="BM211" s="2908" t="str">
        <f>IF(OR(BN210="",BL212=""),"",IF(LEN(BN210)&lt;=BL212,BN210,IFERROR(LEFT(BN210,FIND("♦",SUBSTITUTE(LEFT(BN210,BL212+1)," ","♦",LEN(LEFT(BN210,BL212+1))-LEN(SUBSTITUTE(LEFT(BN210,BL212+1)," ",""))))),LEFT(BN210,IFERROR(FIND(" ",BN210)-1,LEN(BN210))))))</f>
        <v/>
      </c>
      <c r="BN211" s="2908" t="str">
        <f>IF(BM211="","",TRIM(RIGHT(BN210,LEN(BN210)-LEN(BM211))))</f>
        <v/>
      </c>
      <c r="BO211" s="2974"/>
      <c r="BP211" s="2969"/>
      <c r="BQ211" s="2969"/>
      <c r="BR211" s="3"/>
      <c r="BS211" s="2572" t="str">
        <f>"colonne "&amp;SUBSTITUTE(ADDRESS(1,COLUMN(),4),"1","")&amp;" ▼"</f>
        <v>colonne BS ▼</v>
      </c>
      <c r="BU211" s="25"/>
      <c r="BV211" s="25"/>
      <c r="BW211" s="162"/>
      <c r="BY211" s="10">
        <v>1</v>
      </c>
    </row>
    <row r="212" spans="1:77" ht="21" customHeight="1">
      <c r="AO212"/>
      <c r="AP212"/>
      <c r="AQ212"/>
      <c r="AR212" s="176">
        <f t="array" ref="AR212">SUMPRODUCT(LEN(AS212:AY212))</f>
        <v>0</v>
      </c>
      <c r="AS212" s="177"/>
      <c r="AT212" s="178"/>
      <c r="AU212" s="178"/>
      <c r="AV212" s="178"/>
      <c r="AW212" s="178"/>
      <c r="AX212" s="178"/>
      <c r="AY212" s="179"/>
      <c r="AZ212" s="3"/>
      <c r="BD212" s="2969"/>
      <c r="BF212" s="2946" t="str">
        <f t="shared" si="78"/>
        <v/>
      </c>
      <c r="BG212" s="2950" t="str">
        <f t="shared" si="79"/>
        <v/>
      </c>
      <c r="BH212" s="2951" t="str">
        <f>IF(LEN(TRIM(BM212))&gt;0,MAX(BH29:BH211)+1,"")</f>
        <v/>
      </c>
      <c r="BI212" s="2906" t="str">
        <f>IFERROR(INDEX(BM30:BM299,MATCH(ROW()-ROW(BM30)+1,BH30:BH299,0)),"")</f>
        <v/>
      </c>
      <c r="BJ212" s="336"/>
      <c r="BL212" s="2909">
        <f>BI17</f>
        <v>100</v>
      </c>
      <c r="BM212" s="2908" t="str">
        <f>IF(OR(BN211="",BL212=""),"",IF(LEN(BN211)&lt;=BL212,BN211,IFERROR(LEFT(BN211,FIND("♦",SUBSTITUTE(LEFT(BN211,BL212+1)," ","♦",LEN(LEFT(BN211,BL212+1))-LEN(SUBSTITUTE(LEFT(BN211,BL212+1)," ",""))))),LEFT(BN211,IFERROR(FIND(" ",BN211)-1,LEN(BN211))))))</f>
        <v/>
      </c>
      <c r="BN212" s="2908" t="str">
        <f t="shared" ref="BN212:BN215" si="88">IF(BM212="","",TRIM(RIGHT(BN211,LEN(BN211)-LEN(BM212))))</f>
        <v/>
      </c>
      <c r="BO212" s="2974"/>
      <c r="BP212" s="2969"/>
      <c r="BQ212" s="2969"/>
      <c r="BR212" s="3"/>
      <c r="BS212" s="2424" t="s">
        <v>3891</v>
      </c>
      <c r="BT212" s="2425"/>
      <c r="BU212" s="2425"/>
      <c r="BV212" s="2425"/>
      <c r="BW212" s="2425"/>
      <c r="BY212" s="10">
        <v>1</v>
      </c>
    </row>
    <row r="213" spans="1:77" ht="21" customHeight="1">
      <c r="AR213" s="176">
        <f t="array" ref="AR213">SUMPRODUCT(LEN(AS213:AY213))</f>
        <v>0</v>
      </c>
      <c r="AS213" s="177"/>
      <c r="AT213" s="178"/>
      <c r="AU213" s="178"/>
      <c r="AV213" s="178"/>
      <c r="AW213" s="178"/>
      <c r="AX213" s="178"/>
      <c r="AY213" s="179"/>
      <c r="AZ213" s="3"/>
      <c r="BD213" s="2969"/>
      <c r="BF213" s="2946" t="str">
        <f t="shared" si="78"/>
        <v/>
      </c>
      <c r="BG213" s="2950" t="str">
        <f t="shared" si="79"/>
        <v/>
      </c>
      <c r="BH213" s="2951" t="str">
        <f>IF(LEN(TRIM(BM213))&gt;0,MAX(BH29:BH212)+1,"")</f>
        <v/>
      </c>
      <c r="BI213" s="2906" t="str">
        <f>IFERROR(INDEX(BM30:BM299,MATCH(ROW()-ROW(BM30)+1,BH30:BH299,0)),"")</f>
        <v/>
      </c>
      <c r="BJ213" s="336"/>
      <c r="BL213" s="2907"/>
      <c r="BM213" s="2908" t="str">
        <f>IF(OR(BN212="",BL212=""),"",IF(LEN(BN212)&lt;=BL212,BN212,IFERROR(LEFT(BN212,FIND("♦",SUBSTITUTE(LEFT(BN212,BL212+1)," ","♦",LEN(LEFT(BN212,BL212+1))-LEN(SUBSTITUTE(LEFT(BN212,BL212+1)," ",""))))),LEFT(BN212,IFERROR(FIND(" ",BN212)-1,LEN(BN212))))))</f>
        <v/>
      </c>
      <c r="BN213" s="2908" t="str">
        <f t="shared" si="88"/>
        <v/>
      </c>
      <c r="BO213" s="2974"/>
      <c r="BP213" s="2969"/>
      <c r="BQ213" s="2969"/>
      <c r="BR213" s="3"/>
      <c r="BS213" s="2573" t="str">
        <f>"cliquez sur la colonne "&amp;SUBSTITUTE(ADDRESS(1,COLUMN(),4),"1","")</f>
        <v>cliquez sur la colonne BS</v>
      </c>
      <c r="BT213" s="2574"/>
      <c r="BU213" s="2574"/>
      <c r="BV213" s="2574"/>
      <c r="BW213" s="2574"/>
      <c r="BY213" s="10">
        <v>1</v>
      </c>
    </row>
    <row r="214" spans="1:77" ht="21" customHeight="1">
      <c r="AR214" s="176">
        <f t="array" ref="AR214">SUMPRODUCT(LEN(AS214:AY214))</f>
        <v>0</v>
      </c>
      <c r="AS214" s="177"/>
      <c r="AT214" s="178"/>
      <c r="AU214" s="178"/>
      <c r="AV214" s="178"/>
      <c r="AW214" s="178"/>
      <c r="AX214" s="178"/>
      <c r="AY214" s="179"/>
      <c r="AZ214" s="3"/>
      <c r="BD214" s="2969"/>
      <c r="BF214" s="2946" t="str">
        <f t="shared" si="78"/>
        <v/>
      </c>
      <c r="BG214" s="2950" t="str">
        <f t="shared" si="79"/>
        <v/>
      </c>
      <c r="BH214" s="2951" t="str">
        <f>IF(LEN(TRIM(BM214))&gt;0,MAX(BH29:BH213)+1,"")</f>
        <v/>
      </c>
      <c r="BI214" s="2906" t="str">
        <f>IFERROR(INDEX(BM30:BM299,MATCH(ROW()-ROW(BM30)+1,BH30:BH299,0)),"")</f>
        <v/>
      </c>
      <c r="BJ214" s="336"/>
      <c r="BL214" s="2958"/>
      <c r="BM214" s="2908" t="str">
        <f>IF(OR(BN213="",BL212=""),"",IF(LEN(BN213)&lt;=BL212,BN213,IFERROR(LEFT(BN213,FIND("♦",SUBSTITUTE(LEFT(BN213,BL212+1)," ","♦",LEN(LEFT(BN213,BL212+1))-LEN(SUBSTITUTE(LEFT(BN213,BL212+1)," ",""))))),LEFT(BN213,IFERROR(FIND(" ",BN213)-1,LEN(BN213))))))</f>
        <v/>
      </c>
      <c r="BN214" s="2908" t="str">
        <f t="shared" si="88"/>
        <v/>
      </c>
      <c r="BO214" s="2974"/>
      <c r="BP214" s="2969"/>
      <c r="BQ214" s="2969"/>
      <c r="BR214" s="3"/>
      <c r="BS214" s="4919" t="s">
        <v>3894</v>
      </c>
      <c r="BT214" s="4920"/>
      <c r="BU214" s="4920"/>
      <c r="BV214" s="4920"/>
      <c r="BW214" s="4920"/>
      <c r="BY214" s="10">
        <v>1</v>
      </c>
    </row>
    <row r="215" spans="1:77" ht="21" customHeight="1">
      <c r="AR215" s="176">
        <f t="array" ref="AR215">SUMPRODUCT(LEN(AS215:AY215))</f>
        <v>0</v>
      </c>
      <c r="AS215" s="177"/>
      <c r="AT215" s="178"/>
      <c r="AU215" s="178"/>
      <c r="AV215" s="178"/>
      <c r="AW215" s="178"/>
      <c r="AX215" s="178"/>
      <c r="AY215" s="179"/>
      <c r="AZ215" s="3"/>
      <c r="BD215" s="2969"/>
      <c r="BF215" s="2946" t="str">
        <f t="shared" si="78"/>
        <v/>
      </c>
      <c r="BG215" s="2950" t="str">
        <f t="shared" si="79"/>
        <v/>
      </c>
      <c r="BH215" s="2951" t="str">
        <f>IF(LEN(TRIM(BM215))&gt;0,MAX(BH29:BH214)+1,"")</f>
        <v/>
      </c>
      <c r="BI215" s="2906" t="str">
        <f>IFERROR(INDEX(BM30:BM299,MATCH(ROW()-ROW(BM30)+1,BH30:BH299,0)),"")</f>
        <v/>
      </c>
      <c r="BJ215" s="336"/>
      <c r="BL215" s="2959"/>
      <c r="BM215" s="2908" t="str">
        <f>IF(OR(BN214="",BL212=""),"",IF(LEN(BN214)&lt;=BL212,BN214,IFERROR(LEFT(BN214,FIND("♦",SUBSTITUTE(LEFT(BN214,BL212+1)," ","♦",LEN(LEFT(BN214,BL212+1))-LEN(SUBSTITUTE(LEFT(BN214,BL212+1)," ",""))))),LEFT(BN214,IFERROR(FIND(" ",BN214)-1,LEN(BN214))))))</f>
        <v/>
      </c>
      <c r="BN215" s="2908" t="str">
        <f t="shared" si="88"/>
        <v/>
      </c>
      <c r="BO215" s="2974"/>
      <c r="BP215" s="2969"/>
      <c r="BQ215" s="2969"/>
      <c r="BR215" s="3"/>
      <c r="BS215" s="4919"/>
      <c r="BT215" s="4920"/>
      <c r="BU215" s="4920"/>
      <c r="BV215" s="4920"/>
      <c r="BW215" s="4920"/>
      <c r="BY215" s="10">
        <v>1</v>
      </c>
    </row>
    <row r="216" spans="1:77" ht="21" customHeight="1">
      <c r="AR216" s="176">
        <f t="array" ref="AR216">SUMPRODUCT(LEN(AS216:AY216))</f>
        <v>0</v>
      </c>
      <c r="AS216" s="177"/>
      <c r="AT216" s="178"/>
      <c r="AU216" s="178"/>
      <c r="AV216" s="178"/>
      <c r="AW216" s="178"/>
      <c r="AX216" s="178"/>
      <c r="AY216" s="179"/>
      <c r="AZ216" s="3"/>
      <c r="BD216" s="2969"/>
      <c r="BF216" s="2946" t="str">
        <f t="shared" si="78"/>
        <v/>
      </c>
      <c r="BG216" s="2950" t="str">
        <f t="shared" si="79"/>
        <v/>
      </c>
      <c r="BH216" s="2951" t="str">
        <f>IF(LEN(TRIM(BM216))&gt;0,MAX(BH29:BH215)+1,"")</f>
        <v/>
      </c>
      <c r="BI216" s="2906" t="str">
        <f>IFERROR(INDEX(BM30:BM299,MATCH(ROW()-ROW(BM30)+1,BH30:BH299,0)),"")</f>
        <v/>
      </c>
      <c r="BJ216" s="336"/>
      <c r="BL216" s="2370" t="str">
        <f>(SUBSTITUTE(SUBSTITUTE(BD61,CHAR(13)&amp;CHAR(10)," "),CHAR(10)," "))</f>
        <v/>
      </c>
      <c r="BM216" s="2960" t="str">
        <f>IF(OR(BL217="",BL218=""),"",IF(LEN(BL217)&lt;=BL218,BL217,IFERROR(LEFT(BL217,FIND("♦",SUBSTITUTE(LEFT(BL217,BL218+1)," ","♦",LEN(LEFT(BL217,BL218+1))-LEN(SUBSTITUTE(LEFT(BL217,BL218+1)," ",""))))),LEFT(BL217,IFERROR(FIND(" ",BL217)-1,LEN(BL217))))))</f>
        <v/>
      </c>
      <c r="BN216" s="2961" t="str">
        <f>IF(BM216="","",TRIM(RIGHT(BL217,LEN(BL217)-LEN(BM216))))</f>
        <v/>
      </c>
      <c r="BO216" s="2952" t="str">
        <f>BE61</f>
        <v xml:space="preserve"> ◄ ligne 61</v>
      </c>
      <c r="BP216" s="2969"/>
      <c r="BQ216" s="2969"/>
      <c r="BR216" s="3"/>
      <c r="BS216" s="2426" t="s">
        <v>3892</v>
      </c>
      <c r="BT216" s="2427"/>
      <c r="BU216" s="2427"/>
      <c r="BV216" s="2427"/>
      <c r="BW216" s="2427"/>
      <c r="BY216" s="10">
        <v>1</v>
      </c>
    </row>
    <row r="217" spans="1:77" ht="21" customHeight="1">
      <c r="AR217" s="176">
        <f t="array" ref="AR217">SUMPRODUCT(LEN(AS217:AY217))</f>
        <v>0</v>
      </c>
      <c r="AS217" s="177"/>
      <c r="AT217" s="178"/>
      <c r="AU217" s="178"/>
      <c r="AV217" s="178"/>
      <c r="AW217" s="178"/>
      <c r="AX217" s="178"/>
      <c r="AY217" s="179"/>
      <c r="AZ217" s="3"/>
      <c r="BD217" s="2969"/>
      <c r="BF217" s="2946" t="str">
        <f t="shared" si="78"/>
        <v/>
      </c>
      <c r="BG217" s="2950" t="str">
        <f t="shared" si="79"/>
        <v/>
      </c>
      <c r="BH217" s="2951" t="str">
        <f>IF(LEN(TRIM(BM217))&gt;0,MAX(BH29:BH216)+1,"")</f>
        <v/>
      </c>
      <c r="BI217" s="2906" t="str">
        <f>IFERROR(INDEX(BM30:BM299,MATCH(ROW()-ROW(BM30)+1,BH30:BH299,0)),"")</f>
        <v/>
      </c>
      <c r="BJ217" s="336"/>
      <c r="BL217" s="2960" t="str">
        <f>TRIM(SUBSTITUTE(SUBSTITUTE(SUBSTITUTE(SUBSTITUTE(IF(OR(LEFT(BL216,1)="-",LEFT(BL216,1)="="),MID(BL216,2,9999),BL216),CHAR(160)," "),","," "),";"," "),"."," "))</f>
        <v/>
      </c>
      <c r="BM217" s="2961" t="str">
        <f>IF(OR(BN216="",BL218=""),"",IF(LEN(BN216)&lt;=BL218,BN216,IFERROR(LEFT(BN216,FIND("♦",SUBSTITUTE(LEFT(BN216,BL218+1)," ","♦",LEN(LEFT(BN216,BL218+1))-LEN(SUBSTITUTE(LEFT(BN216,BL218+1)," ",""))))),LEFT(BN216,IFERROR(FIND(" ",BN216)-1,LEN(BN216))))))</f>
        <v/>
      </c>
      <c r="BN217" s="2961" t="str">
        <f>IF(BM217="","",TRIM(RIGHT(BN216,LEN(BN216)-LEN(BM217))))</f>
        <v/>
      </c>
      <c r="BO217" s="2975"/>
      <c r="BP217" s="2969"/>
      <c r="BQ217" s="2969"/>
      <c r="BR217" s="3"/>
      <c r="BS217" s="2575" t="s">
        <v>4002</v>
      </c>
      <c r="BT217" s="2576"/>
      <c r="BU217" s="2576"/>
      <c r="BV217" s="2576"/>
      <c r="BW217" s="2576"/>
      <c r="BY217" s="10">
        <v>1</v>
      </c>
    </row>
    <row r="218" spans="1:77" ht="21" customHeight="1">
      <c r="AR218" s="176">
        <f t="array" ref="AR218">SUMPRODUCT(LEN(AS218:AY218))</f>
        <v>0</v>
      </c>
      <c r="AS218" s="177"/>
      <c r="AT218" s="178"/>
      <c r="AU218" s="178"/>
      <c r="AV218" s="178"/>
      <c r="AW218" s="178"/>
      <c r="AX218" s="178"/>
      <c r="AY218" s="179"/>
      <c r="AZ218" s="3"/>
      <c r="BD218" s="2969"/>
      <c r="BF218" s="2946" t="str">
        <f t="shared" si="78"/>
        <v/>
      </c>
      <c r="BG218" s="2950" t="str">
        <f t="shared" si="79"/>
        <v/>
      </c>
      <c r="BH218" s="2951" t="str">
        <f>IF(LEN(TRIM(BM218))&gt;0,MAX(BH29:BH217)+1,"")</f>
        <v/>
      </c>
      <c r="BI218" s="2906" t="str">
        <f>IFERROR(INDEX(BM30:BM299,MATCH(ROW()-ROW(BM30)+1,BH30:BH299,0)),"")</f>
        <v/>
      </c>
      <c r="BJ218" s="336"/>
      <c r="BL218" s="2909">
        <f>BI17</f>
        <v>100</v>
      </c>
      <c r="BM218" s="2961" t="str">
        <f>IF(OR(BN217="",BL218=""),"",IF(LEN(BN217)&lt;=BL218,BN217,IFERROR(LEFT(BN217,FIND("♦",SUBSTITUTE(LEFT(BN217,BL218+1)," ","♦",LEN(LEFT(BN217,BL218+1))-LEN(SUBSTITUTE(LEFT(BN217,BL218+1)," ",""))))),LEFT(BN217,IFERROR(FIND(" ",BN217)-1,LEN(BN217))))))</f>
        <v/>
      </c>
      <c r="BN218" s="2961" t="str">
        <f t="shared" ref="BN218:BN221" si="89">IF(BM218="","",TRIM(RIGHT(BN217,LEN(BN217)-LEN(BM218))))</f>
        <v/>
      </c>
      <c r="BO218" s="2975"/>
      <c r="BP218" s="2969"/>
      <c r="BQ218" s="2969"/>
      <c r="BR218" s="3"/>
      <c r="BS218" s="2575" t="s">
        <v>4003</v>
      </c>
      <c r="BT218" s="2576"/>
      <c r="BU218" s="2576"/>
      <c r="BV218" s="2576"/>
      <c r="BW218" s="2576"/>
      <c r="BY218" s="10">
        <v>1</v>
      </c>
    </row>
    <row r="219" spans="1:77" ht="21" customHeight="1">
      <c r="AR219" s="176">
        <f t="array" ref="AR219">SUMPRODUCT(LEN(AS219:AY219))</f>
        <v>0</v>
      </c>
      <c r="AS219" s="177"/>
      <c r="AT219" s="178"/>
      <c r="AU219" s="178"/>
      <c r="AV219" s="178"/>
      <c r="AW219" s="178"/>
      <c r="AX219" s="178"/>
      <c r="AY219" s="179"/>
      <c r="AZ219" s="3"/>
      <c r="BD219" s="2969"/>
      <c r="BF219" s="2946" t="str">
        <f t="shared" si="78"/>
        <v/>
      </c>
      <c r="BG219" s="2950" t="str">
        <f t="shared" si="79"/>
        <v/>
      </c>
      <c r="BH219" s="2951" t="str">
        <f>IF(LEN(TRIM(BM219))&gt;0,MAX(BH29:BH218)+1,"")</f>
        <v/>
      </c>
      <c r="BI219" s="2906" t="str">
        <f>IFERROR(INDEX(BM30:BM299,MATCH(ROW()-ROW(BM30)+1,BH30:BH299,0)),"")</f>
        <v/>
      </c>
      <c r="BJ219" s="336"/>
      <c r="BL219" s="2960"/>
      <c r="BM219" s="2961" t="str">
        <f>IF(OR(BN218="",BL218=""),"",IF(LEN(BN218)&lt;=BL218,BN218,IFERROR(LEFT(BN218,FIND("♦",SUBSTITUTE(LEFT(BN218,BL218+1)," ","♦",LEN(LEFT(BN218,BL218+1))-LEN(SUBSTITUTE(LEFT(BN218,BL218+1)," ",""))))),LEFT(BN218,IFERROR(FIND(" ",BN218)-1,LEN(BN218))))))</f>
        <v/>
      </c>
      <c r="BN219" s="2961" t="str">
        <f t="shared" si="89"/>
        <v/>
      </c>
      <c r="BO219" s="2975"/>
      <c r="BP219" s="2969"/>
      <c r="BQ219" s="2969"/>
      <c r="BR219" s="3"/>
      <c r="BS219" s="2426" t="s">
        <v>3893</v>
      </c>
      <c r="BT219" s="2427"/>
      <c r="BU219" s="2427"/>
      <c r="BV219" s="2427"/>
      <c r="BW219" s="2427"/>
      <c r="BY219" s="10">
        <v>1</v>
      </c>
    </row>
    <row r="220" spans="1:77" ht="21" customHeight="1">
      <c r="AR220" s="176">
        <f t="array" ref="AR220">SUMPRODUCT(LEN(AS220:AY220))</f>
        <v>0</v>
      </c>
      <c r="AS220" s="177"/>
      <c r="AT220" s="178"/>
      <c r="AU220" s="178"/>
      <c r="AV220" s="178"/>
      <c r="AW220" s="178"/>
      <c r="AX220" s="178"/>
      <c r="AY220" s="179"/>
      <c r="AZ220" s="3"/>
      <c r="BD220" s="2969"/>
      <c r="BF220" s="2946" t="str">
        <f t="shared" si="78"/>
        <v/>
      </c>
      <c r="BG220" s="2950" t="str">
        <f t="shared" si="79"/>
        <v/>
      </c>
      <c r="BH220" s="2951" t="str">
        <f>IF(LEN(TRIM(BM220))&gt;0,MAX(BH29:BH219)+1,"")</f>
        <v/>
      </c>
      <c r="BI220" s="2906" t="str">
        <f>IFERROR(INDEX(BM30:BM299,MATCH(ROW()-ROW(BM30)+1,BH30:BH299,0)),"")</f>
        <v/>
      </c>
      <c r="BJ220" s="336"/>
      <c r="BL220" s="2963"/>
      <c r="BM220" s="2961" t="str">
        <f>IF(OR(BN219="",BL218=""),"",IF(LEN(BN219)&lt;=BL218,BN219,IFERROR(LEFT(BN219,FIND("♦",SUBSTITUTE(LEFT(BN219,BL218+1)," ","♦",LEN(LEFT(BN219,BL218+1))-LEN(SUBSTITUTE(LEFT(BN219,BL218+1)," ",""))))),LEFT(BN219,IFERROR(FIND(" ",BN219)-1,LEN(BN219))))))</f>
        <v/>
      </c>
      <c r="BN220" s="2961" t="str">
        <f t="shared" si="89"/>
        <v/>
      </c>
      <c r="BO220" s="2975"/>
      <c r="BP220" s="2969"/>
      <c r="BQ220" s="2969"/>
      <c r="BR220" s="3"/>
      <c r="BS220" s="2426" t="s">
        <v>4004</v>
      </c>
      <c r="BT220" s="2427"/>
      <c r="BU220" s="2427"/>
      <c r="BV220" s="2427"/>
      <c r="BW220" s="2427"/>
      <c r="BY220" s="10">
        <v>1</v>
      </c>
    </row>
    <row r="221" spans="1:77" ht="21" customHeight="1">
      <c r="AR221" s="176">
        <f t="array" ref="AR221">SUMPRODUCT(LEN(AS221:AY221))</f>
        <v>0</v>
      </c>
      <c r="AS221" s="177"/>
      <c r="AT221" s="178"/>
      <c r="AU221" s="178"/>
      <c r="AV221" s="178"/>
      <c r="AW221" s="178"/>
      <c r="AX221" s="178"/>
      <c r="AY221" s="179"/>
      <c r="AZ221" s="3"/>
      <c r="BD221" s="2969"/>
      <c r="BF221" s="2946" t="str">
        <f t="shared" si="78"/>
        <v/>
      </c>
      <c r="BG221" s="2950" t="str">
        <f t="shared" si="79"/>
        <v/>
      </c>
      <c r="BH221" s="2951" t="str">
        <f>IF(LEN(TRIM(BM221))&gt;0,MAX(BH29:BH220)+1,"")</f>
        <v/>
      </c>
      <c r="BI221" s="2906" t="str">
        <f>IFERROR(INDEX(BM30:BM299,MATCH(ROW()-ROW(BM30)+1,BH30:BH299,0)),"")</f>
        <v/>
      </c>
      <c r="BJ221" s="336"/>
      <c r="BL221" s="2964"/>
      <c r="BM221" s="2961" t="str">
        <f>IF(OR(BN220="",BL218=""),"",IF(LEN(BN220)&lt;=BL218,BN220,IFERROR(LEFT(BN220,FIND("♦",SUBSTITUTE(LEFT(BN220,BL218+1)," ","♦",LEN(LEFT(BN220,BL218+1))-LEN(SUBSTITUTE(LEFT(BN220,BL218+1)," ",""))))),LEFT(BN220,IFERROR(FIND(" ",BN220)-1,LEN(BN220))))))</f>
        <v/>
      </c>
      <c r="BN221" s="2961" t="str">
        <f t="shared" si="89"/>
        <v/>
      </c>
      <c r="BO221" s="2975"/>
      <c r="BP221" s="2969"/>
      <c r="BQ221" s="2969"/>
      <c r="BR221" s="3"/>
      <c r="BS221" s="2577"/>
      <c r="BT221" s="2423" t="s">
        <v>25</v>
      </c>
      <c r="BU221" s="2423" t="s">
        <v>3888</v>
      </c>
      <c r="BV221" s="2423" t="s">
        <v>3889</v>
      </c>
      <c r="BW221" s="2423" t="s">
        <v>3890</v>
      </c>
      <c r="BY221" s="10">
        <v>1</v>
      </c>
    </row>
    <row r="222" spans="1:77" ht="21" customHeight="1" thickBot="1">
      <c r="AR222" s="176">
        <f t="array" ref="AR222">SUMPRODUCT(LEN(AS222:AY222))</f>
        <v>0</v>
      </c>
      <c r="AS222" s="177"/>
      <c r="AT222" s="178"/>
      <c r="AU222" s="178"/>
      <c r="AV222" s="178"/>
      <c r="AW222" s="178"/>
      <c r="AX222" s="178"/>
      <c r="AY222" s="179"/>
      <c r="AZ222" s="3"/>
      <c r="BD222" s="2969"/>
      <c r="BF222" s="2946" t="str">
        <f t="shared" si="78"/>
        <v/>
      </c>
      <c r="BG222" s="2950" t="str">
        <f t="shared" si="79"/>
        <v/>
      </c>
      <c r="BH222" s="2951" t="str">
        <f>IF(LEN(TRIM(BM222))&gt;0,MAX(BH29:BH221)+1,"")</f>
        <v/>
      </c>
      <c r="BI222" s="2906" t="str">
        <f>IFERROR(INDEX(BM30:BM299,MATCH(ROW()-ROW(BM30)+1,BH30:BH299,0)),"")</f>
        <v/>
      </c>
      <c r="BJ222" s="336"/>
      <c r="BL222" s="2370" t="str">
        <f>(SUBSTITUTE(SUBSTITUTE(BD62,CHAR(13)&amp;CHAR(10)," "),CHAR(10)," "))</f>
        <v/>
      </c>
      <c r="BM222" s="2907" t="str">
        <f>IF(OR(BL223="",BL224=""),"",IF(LEN(BL223)&lt;=BL224,BL223,IFERROR(LEFT(BL223,FIND("♦",SUBSTITUTE(LEFT(BL223,BL224+1)," ","♦",LEN(LEFT(BL223,BL224+1))-LEN(SUBSTITUTE(LEFT(BL223,BL224+1)," ",""))))),LEFT(BL223,IFERROR(FIND(" ",BL223)-1,LEN(BL223))))))</f>
        <v/>
      </c>
      <c r="BN222" s="2908" t="str">
        <f>IF(BM222="","",TRIM(RIGHT(BL223,LEN(BL223)-LEN(BM222))))</f>
        <v/>
      </c>
      <c r="BO222" s="2952" t="str">
        <f>BE62</f>
        <v xml:space="preserve"> ◄ ligne 62</v>
      </c>
      <c r="BP222" s="2969"/>
      <c r="BQ222" s="2969"/>
      <c r="BR222" s="3"/>
      <c r="BS222" s="349">
        <v>43</v>
      </c>
      <c r="BT222" s="350">
        <v>18</v>
      </c>
      <c r="BU222" s="350">
        <v>19</v>
      </c>
      <c r="BV222" s="350">
        <v>16</v>
      </c>
      <c r="BW222" s="351">
        <v>29</v>
      </c>
      <c r="BY222" s="10">
        <v>1</v>
      </c>
    </row>
    <row r="223" spans="1:77" ht="21" customHeight="1">
      <c r="AR223" s="176">
        <f t="array" ref="AR223">SUMPRODUCT(LEN(AS223:AY223))</f>
        <v>0</v>
      </c>
      <c r="AS223" s="177"/>
      <c r="AT223" s="178"/>
      <c r="AU223" s="178"/>
      <c r="AV223" s="178"/>
      <c r="AW223" s="178"/>
      <c r="AX223" s="178"/>
      <c r="AY223" s="179"/>
      <c r="AZ223" s="3"/>
      <c r="BD223" s="2969"/>
      <c r="BF223" s="2946" t="str">
        <f t="shared" si="78"/>
        <v/>
      </c>
      <c r="BG223" s="2950" t="str">
        <f t="shared" si="79"/>
        <v/>
      </c>
      <c r="BH223" s="2951" t="str">
        <f>IF(LEN(TRIM(BM223))&gt;0,MAX(BH29:BH222)+1,"")</f>
        <v/>
      </c>
      <c r="BI223" s="2906" t="str">
        <f>IFERROR(INDEX(BM30:BM299,MATCH(ROW()-ROW(BM30)+1,BH30:BH299,0)),"")</f>
        <v/>
      </c>
      <c r="BJ223" s="336"/>
      <c r="BL223" s="2907" t="str">
        <f>TRIM(SUBSTITUTE(SUBSTITUTE(SUBSTITUTE(SUBSTITUTE(IF(OR(LEFT(BL222,1)="-",LEFT(BL222,1)="="),MID(BL222,2,9999),BL222),CHAR(160)," "),","," "),";"," "),"."," "))</f>
        <v/>
      </c>
      <c r="BM223" s="2908" t="str">
        <f>IF(OR(BN222="",BL224=""),"",IF(LEN(BN222)&lt;=BL224,BN222,IFERROR(LEFT(BN222,FIND("♦",SUBSTITUTE(LEFT(BN222,BL224+1)," ","♦",LEN(LEFT(BN222,BL224+1))-LEN(SUBSTITUTE(LEFT(BN222,BL224+1)," ",""))))),LEFT(BN222,IFERROR(FIND(" ",BN222)-1,LEN(BN222))))))</f>
        <v/>
      </c>
      <c r="BN223" s="2908" t="str">
        <f>IF(BM223="","",TRIM(RIGHT(BN222,LEN(BN222)-LEN(BM223))))</f>
        <v/>
      </c>
      <c r="BO223" s="2974"/>
      <c r="BP223" s="2969"/>
      <c r="BQ223" s="2969"/>
      <c r="BR223" s="3"/>
      <c r="BS223" s="13">
        <f ca="1">CELL("largeur",BS223)</f>
        <v>47</v>
      </c>
      <c r="BT223" s="13">
        <f ca="1">CELL("largeur",BT223)</f>
        <v>18</v>
      </c>
      <c r="BU223" s="13">
        <f ca="1">CELL("largeur",BU223)</f>
        <v>19</v>
      </c>
      <c r="BV223" s="13">
        <f ca="1">CELL("largeur",BV223)</f>
        <v>16</v>
      </c>
      <c r="BW223" s="13">
        <f ca="1">CELL("largeur",BW223)</f>
        <v>29</v>
      </c>
      <c r="BY223" s="10">
        <v>1</v>
      </c>
    </row>
    <row r="224" spans="1:77" ht="21" customHeight="1">
      <c r="AR224" s="176">
        <f t="array" ref="AR224">SUMPRODUCT(LEN(AS224:AY224))</f>
        <v>0</v>
      </c>
      <c r="AS224" s="177"/>
      <c r="AT224" s="178"/>
      <c r="AU224" s="178"/>
      <c r="AV224" s="178"/>
      <c r="AW224" s="178"/>
      <c r="AX224" s="178"/>
      <c r="AY224" s="179"/>
      <c r="AZ224" s="3"/>
      <c r="BD224" s="2969"/>
      <c r="BF224" s="2946" t="str">
        <f t="shared" ref="BF224:BF287" si="90">IF(BI224="","",(LEN(TRIM(SUBSTITUTE(BI224,CHAR(160)," ")))-LEN(SUBSTITUTE(TRIM(SUBSTITUTE(BI224,CHAR(160)," "))," ",""))+1)&amp;" mot"&amp;IF((LEN(TRIM(SUBSTITUTE(BI224,CHAR(160)," ")))-LEN(SUBSTITUTE(TRIM(SUBSTITUTE(BI224,CHAR(160)," "))," ",""))+1)&gt;1,"s",""))</f>
        <v/>
      </c>
      <c r="BG224" s="2950" t="str">
        <f t="shared" ref="BG224:BG287" si="91">IF(BI224="","",LEN(TRIM(SUBSTITUTE(BI224,CHAR(160),"")))&amp;" car. ►")</f>
        <v/>
      </c>
      <c r="BH224" s="2951" t="str">
        <f>IF(LEN(TRIM(BM224))&gt;0,MAX(BH29:BH223)+1,"")</f>
        <v/>
      </c>
      <c r="BI224" s="2906" t="str">
        <f>IFERROR(INDEX(BM30:BM299,MATCH(ROW()-ROW(BM30)+1,BH30:BH299,0)),"")</f>
        <v/>
      </c>
      <c r="BJ224" s="336"/>
      <c r="BL224" s="2909">
        <f>BI17</f>
        <v>100</v>
      </c>
      <c r="BM224" s="2908" t="str">
        <f>IF(OR(BN223="",BL224=""),"",IF(LEN(BN223)&lt;=BL224,BN223,IFERROR(LEFT(BN223,FIND("♦",SUBSTITUTE(LEFT(BN223,BL224+1)," ","♦",LEN(LEFT(BN223,BL224+1))-LEN(SUBSTITUTE(LEFT(BN223,BL224+1)," ",""))))),LEFT(BN223,IFERROR(FIND(" ",BN223)-1,LEN(BN223))))))</f>
        <v/>
      </c>
      <c r="BN224" s="2908" t="str">
        <f t="shared" ref="BN224:BN227" si="92">IF(BM224="","",TRIM(RIGHT(BN223,LEN(BN223)-LEN(BM224))))</f>
        <v/>
      </c>
      <c r="BO224" s="2974"/>
      <c r="BP224" s="2969"/>
      <c r="BQ224" s="2969"/>
      <c r="BR224" s="3"/>
      <c r="BY224" s="10">
        <v>1</v>
      </c>
    </row>
    <row r="225" spans="44:77" ht="21" customHeight="1">
      <c r="AR225" s="176">
        <f t="array" ref="AR225">SUMPRODUCT(LEN(AS225:AY225))</f>
        <v>0</v>
      </c>
      <c r="AS225" s="177"/>
      <c r="AT225" s="178"/>
      <c r="AU225" s="178"/>
      <c r="AV225" s="178"/>
      <c r="AW225" s="178"/>
      <c r="AX225" s="178"/>
      <c r="AY225" s="179"/>
      <c r="AZ225" s="3"/>
      <c r="BD225" s="2969"/>
      <c r="BF225" s="2946" t="str">
        <f t="shared" si="90"/>
        <v/>
      </c>
      <c r="BG225" s="2950" t="str">
        <f t="shared" si="91"/>
        <v/>
      </c>
      <c r="BH225" s="2951" t="str">
        <f>IF(LEN(TRIM(BM225))&gt;0,MAX(BH29:BH224)+1,"")</f>
        <v/>
      </c>
      <c r="BI225" s="2906" t="str">
        <f>IFERROR(INDEX(BM30:BM299,MATCH(ROW()-ROW(BM30)+1,BH30:BH299,0)),"")</f>
        <v/>
      </c>
      <c r="BJ225" s="336"/>
      <c r="BL225" s="2907"/>
      <c r="BM225" s="2908" t="str">
        <f>IF(OR(BN224="",BL224=""),"",IF(LEN(BN224)&lt;=BL224,BN224,IFERROR(LEFT(BN224,FIND("♦",SUBSTITUTE(LEFT(BN224,BL224+1)," ","♦",LEN(LEFT(BN224,BL224+1))-LEN(SUBSTITUTE(LEFT(BN224,BL224+1)," ",""))))),LEFT(BN224,IFERROR(FIND(" ",BN224)-1,LEN(BN224))))))</f>
        <v/>
      </c>
      <c r="BN225" s="2908" t="str">
        <f t="shared" si="92"/>
        <v/>
      </c>
      <c r="BO225" s="2974"/>
      <c r="BP225" s="2969"/>
      <c r="BQ225" s="2969"/>
      <c r="BR225" s="3"/>
      <c r="BY225" s="10">
        <v>1</v>
      </c>
    </row>
    <row r="226" spans="44:77" ht="21" customHeight="1">
      <c r="AR226" s="176">
        <f t="array" ref="AR226">SUMPRODUCT(LEN(AS226:AY226))</f>
        <v>0</v>
      </c>
      <c r="AS226" s="177"/>
      <c r="AT226" s="178"/>
      <c r="AU226" s="178"/>
      <c r="AV226" s="178"/>
      <c r="AW226" s="178"/>
      <c r="AX226" s="178"/>
      <c r="AY226" s="179"/>
      <c r="AZ226" s="3"/>
      <c r="BD226" s="2969"/>
      <c r="BF226" s="2946" t="str">
        <f t="shared" si="90"/>
        <v/>
      </c>
      <c r="BG226" s="2950" t="str">
        <f t="shared" si="91"/>
        <v/>
      </c>
      <c r="BH226" s="2951" t="str">
        <f>IF(LEN(TRIM(BM226))&gt;0,MAX(BH29:BH225)+1,"")</f>
        <v/>
      </c>
      <c r="BI226" s="2906" t="str">
        <f>IFERROR(INDEX(BM30:BM299,MATCH(ROW()-ROW(BM30)+1,BH30:BH299,0)),"")</f>
        <v/>
      </c>
      <c r="BJ226" s="336"/>
      <c r="BL226" s="2958"/>
      <c r="BM226" s="2908" t="str">
        <f>IF(OR(BN225="",BL224=""),"",IF(LEN(BN225)&lt;=BL224,BN225,IFERROR(LEFT(BN225,FIND("♦",SUBSTITUTE(LEFT(BN225,BL224+1)," ","♦",LEN(LEFT(BN225,BL224+1))-LEN(SUBSTITUTE(LEFT(BN225,BL224+1)," ",""))))),LEFT(BN225,IFERROR(FIND(" ",BN225)-1,LEN(BN225))))))</f>
        <v/>
      </c>
      <c r="BN226" s="2908" t="str">
        <f t="shared" si="92"/>
        <v/>
      </c>
      <c r="BO226" s="2974"/>
      <c r="BP226" s="2969"/>
      <c r="BQ226" s="2969"/>
      <c r="BR226" s="3"/>
      <c r="BY226" s="10">
        <v>1</v>
      </c>
    </row>
    <row r="227" spans="44:77" ht="21" customHeight="1">
      <c r="AR227" s="176">
        <f t="array" ref="AR227">SUMPRODUCT(LEN(AS227:AY227))</f>
        <v>0</v>
      </c>
      <c r="AS227" s="177"/>
      <c r="AT227" s="178"/>
      <c r="AU227" s="178"/>
      <c r="AV227" s="178"/>
      <c r="AW227" s="178"/>
      <c r="AX227" s="178"/>
      <c r="AY227" s="179"/>
      <c r="AZ227" s="3"/>
      <c r="BD227" s="2969"/>
      <c r="BF227" s="2946" t="str">
        <f t="shared" si="90"/>
        <v/>
      </c>
      <c r="BG227" s="2950" t="str">
        <f t="shared" si="91"/>
        <v/>
      </c>
      <c r="BH227" s="2951" t="str">
        <f>IF(LEN(TRIM(BM227))&gt;0,MAX(BH29:BH226)+1,"")</f>
        <v/>
      </c>
      <c r="BI227" s="2906" t="str">
        <f>IFERROR(INDEX(BM30:BM299,MATCH(ROW()-ROW(BM30)+1,BH30:BH299,0)),"")</f>
        <v/>
      </c>
      <c r="BJ227" s="336"/>
      <c r="BL227" s="2959"/>
      <c r="BM227" s="2908" t="str">
        <f>IF(OR(BN226="",BL224=""),"",IF(LEN(BN226)&lt;=BL224,BN226,IFERROR(LEFT(BN226,FIND("♦",SUBSTITUTE(LEFT(BN226,BL224+1)," ","♦",LEN(LEFT(BN226,BL224+1))-LEN(SUBSTITUTE(LEFT(BN226,BL224+1)," ",""))))),LEFT(BN226,IFERROR(FIND(" ",BN226)-1,LEN(BN226))))))</f>
        <v/>
      </c>
      <c r="BN227" s="2908" t="str">
        <f t="shared" si="92"/>
        <v/>
      </c>
      <c r="BO227" s="2974"/>
      <c r="BP227" s="2969"/>
      <c r="BQ227" s="2969"/>
      <c r="BR227" s="3"/>
      <c r="BY227" s="10">
        <v>1</v>
      </c>
    </row>
    <row r="228" spans="44:77" ht="21" customHeight="1">
      <c r="AR228" s="176">
        <f t="array" ref="AR228">SUMPRODUCT(LEN(AS228:AY228))</f>
        <v>0</v>
      </c>
      <c r="AS228" s="177"/>
      <c r="AT228" s="178"/>
      <c r="AU228" s="178"/>
      <c r="AV228" s="178"/>
      <c r="AW228" s="178"/>
      <c r="AX228" s="178"/>
      <c r="AY228" s="179"/>
      <c r="AZ228" s="3"/>
      <c r="BD228" s="2969"/>
      <c r="BF228" s="2946" t="str">
        <f t="shared" si="90"/>
        <v/>
      </c>
      <c r="BG228" s="2950" t="str">
        <f t="shared" si="91"/>
        <v/>
      </c>
      <c r="BH228" s="2951" t="str">
        <f>IF(LEN(TRIM(BM228))&gt;0,MAX(BH29:BH227)+1,"")</f>
        <v/>
      </c>
      <c r="BI228" s="2906" t="str">
        <f>IFERROR(INDEX(BM30:BM299,MATCH(ROW()-ROW(BM30)+1,BH30:BH299,0)),"")</f>
        <v/>
      </c>
      <c r="BJ228" s="336"/>
      <c r="BL228" s="2370" t="str">
        <f>(SUBSTITUTE(SUBSTITUTE(BD63,CHAR(13)&amp;CHAR(10)," "),CHAR(10)," "))</f>
        <v/>
      </c>
      <c r="BM228" s="2960" t="str">
        <f>IF(OR(BL229="",BL230=""),"",IF(LEN(BL229)&lt;=BL230,BL229,IFERROR(LEFT(BL229,FIND("♦",SUBSTITUTE(LEFT(BL229,BL230+1)," ","♦",LEN(LEFT(BL229,BL230+1))-LEN(SUBSTITUTE(LEFT(BL229,BL230+1)," ",""))))),LEFT(BL229,IFERROR(FIND(" ",BL229)-1,LEN(BL229))))))</f>
        <v/>
      </c>
      <c r="BN228" s="2961" t="str">
        <f>IF(BM228="","",TRIM(RIGHT(BL229,LEN(BL229)-LEN(BM228))))</f>
        <v/>
      </c>
      <c r="BO228" s="2952" t="str">
        <f>BE63</f>
        <v xml:space="preserve"> ◄ ligne 63</v>
      </c>
      <c r="BP228" s="2969"/>
      <c r="BQ228" s="2969"/>
      <c r="BR228" s="3"/>
      <c r="BY228" s="10">
        <v>1</v>
      </c>
    </row>
    <row r="229" spans="44:77" ht="21" customHeight="1">
      <c r="AR229" s="176">
        <f t="array" ref="AR229">SUMPRODUCT(LEN(AS229:AY229))</f>
        <v>0</v>
      </c>
      <c r="AS229" s="177"/>
      <c r="AT229" s="178"/>
      <c r="AU229" s="178"/>
      <c r="AV229" s="178"/>
      <c r="AW229" s="178"/>
      <c r="AX229" s="178"/>
      <c r="AY229" s="179"/>
      <c r="AZ229" s="3"/>
      <c r="BD229" s="2969"/>
      <c r="BF229" s="2946" t="str">
        <f t="shared" si="90"/>
        <v/>
      </c>
      <c r="BG229" s="2950" t="str">
        <f t="shared" si="91"/>
        <v/>
      </c>
      <c r="BH229" s="2951" t="str">
        <f>IF(LEN(TRIM(BM229))&gt;0,MAX(BH29:BH228)+1,"")</f>
        <v/>
      </c>
      <c r="BI229" s="2906" t="str">
        <f>IFERROR(INDEX(BM30:BM299,MATCH(ROW()-ROW(BM30)+1,BH30:BH299,0)),"")</f>
        <v/>
      </c>
      <c r="BJ229" s="336"/>
      <c r="BL229" s="2960" t="str">
        <f>TRIM(SUBSTITUTE(SUBSTITUTE(SUBSTITUTE(SUBSTITUTE(IF(OR(LEFT(BL228,1)="-",LEFT(BL228,1)="="),MID(BL228,2,9999),BL228),CHAR(160)," "),","," "),";"," "),"."," "))</f>
        <v/>
      </c>
      <c r="BM229" s="2961" t="str">
        <f>IF(OR(BN228="",BL230=""),"",IF(LEN(BN228)&lt;=BL230,BN228,IFERROR(LEFT(BN228,FIND("♦",SUBSTITUTE(LEFT(BN228,BL230+1)," ","♦",LEN(LEFT(BN228,BL230+1))-LEN(SUBSTITUTE(LEFT(BN228,BL230+1)," ",""))))),LEFT(BN228,IFERROR(FIND(" ",BN228)-1,LEN(BN228))))))</f>
        <v/>
      </c>
      <c r="BN229" s="2961" t="str">
        <f>IF(BM229="","",TRIM(RIGHT(BN228,LEN(BN228)-LEN(BM229))))</f>
        <v/>
      </c>
      <c r="BO229" s="2975"/>
      <c r="BP229" s="2969"/>
      <c r="BQ229" s="2969"/>
      <c r="BR229" s="3"/>
      <c r="BY229" s="10">
        <v>1</v>
      </c>
    </row>
    <row r="230" spans="44:77" ht="21" customHeight="1">
      <c r="AR230" s="176">
        <f t="array" ref="AR230">SUMPRODUCT(LEN(AS230:AY230))</f>
        <v>0</v>
      </c>
      <c r="AS230" s="177"/>
      <c r="AT230" s="178"/>
      <c r="AU230" s="178"/>
      <c r="AV230" s="178"/>
      <c r="AW230" s="178"/>
      <c r="AX230" s="178"/>
      <c r="AY230" s="179"/>
      <c r="AZ230" s="3"/>
      <c r="BD230" s="2969"/>
      <c r="BF230" s="2946" t="str">
        <f t="shared" si="90"/>
        <v/>
      </c>
      <c r="BG230" s="2950" t="str">
        <f t="shared" si="91"/>
        <v/>
      </c>
      <c r="BH230" s="2951" t="str">
        <f>IF(LEN(TRIM(BM230))&gt;0,MAX(BH29:BH229)+1,"")</f>
        <v/>
      </c>
      <c r="BI230" s="2906" t="str">
        <f>IFERROR(INDEX(BM30:BM299,MATCH(ROW()-ROW(BM30)+1,BH30:BH299,0)),"")</f>
        <v/>
      </c>
      <c r="BJ230" s="336"/>
      <c r="BL230" s="2909">
        <f>BI17</f>
        <v>100</v>
      </c>
      <c r="BM230" s="2961" t="str">
        <f>IF(OR(BN229="",BL230=""),"",IF(LEN(BN229)&lt;=BL230,BN229,IFERROR(LEFT(BN229,FIND("♦",SUBSTITUTE(LEFT(BN229,BL230+1)," ","♦",LEN(LEFT(BN229,BL230+1))-LEN(SUBSTITUTE(LEFT(BN229,BL230+1)," ",""))))),LEFT(BN229,IFERROR(FIND(" ",BN229)-1,LEN(BN229))))))</f>
        <v/>
      </c>
      <c r="BN230" s="2961" t="str">
        <f t="shared" ref="BN230:BN233" si="93">IF(BM230="","",TRIM(RIGHT(BN229,LEN(BN229)-LEN(BM230))))</f>
        <v/>
      </c>
      <c r="BO230" s="2975"/>
      <c r="BP230" s="2969"/>
      <c r="BQ230" s="2969"/>
      <c r="BR230" s="3"/>
      <c r="BY230" s="10">
        <v>1</v>
      </c>
    </row>
    <row r="231" spans="44:77" ht="21" customHeight="1">
      <c r="AR231" s="176">
        <f t="array" ref="AR231">SUMPRODUCT(LEN(AS231:AY231))</f>
        <v>0</v>
      </c>
      <c r="AS231" s="177"/>
      <c r="AT231" s="178"/>
      <c r="AU231" s="178"/>
      <c r="AV231" s="178"/>
      <c r="AW231" s="178"/>
      <c r="AX231" s="178"/>
      <c r="AY231" s="179"/>
      <c r="BD231" s="2969"/>
      <c r="BF231" s="2946" t="str">
        <f t="shared" si="90"/>
        <v/>
      </c>
      <c r="BG231" s="2950" t="str">
        <f t="shared" si="91"/>
        <v/>
      </c>
      <c r="BH231" s="2951" t="str">
        <f>IF(LEN(TRIM(BM231))&gt;0,MAX(BH29:BH230)+1,"")</f>
        <v/>
      </c>
      <c r="BI231" s="2906" t="str">
        <f>IFERROR(INDEX(BM30:BM299,MATCH(ROW()-ROW(BM30)+1,BH30:BH299,0)),"")</f>
        <v/>
      </c>
      <c r="BJ231" s="336"/>
      <c r="BL231" s="2960"/>
      <c r="BM231" s="2961" t="str">
        <f>IF(OR(BN230="",BL230=""),"",IF(LEN(BN230)&lt;=BL230,BN230,IFERROR(LEFT(BN230,FIND("♦",SUBSTITUTE(LEFT(BN230,BL230+1)," ","♦",LEN(LEFT(BN230,BL230+1))-LEN(SUBSTITUTE(LEFT(BN230,BL230+1)," ",""))))),LEFT(BN230,IFERROR(FIND(" ",BN230)-1,LEN(BN230))))))</f>
        <v/>
      </c>
      <c r="BN231" s="2961" t="str">
        <f t="shared" si="93"/>
        <v/>
      </c>
      <c r="BO231" s="2975"/>
      <c r="BP231" s="2969"/>
      <c r="BQ231" s="2969"/>
      <c r="BY231" s="10">
        <v>1</v>
      </c>
    </row>
    <row r="232" spans="44:77" ht="21" customHeight="1">
      <c r="AR232" s="176">
        <f t="array" ref="AR232">SUMPRODUCT(LEN(AS232:AY232))</f>
        <v>0</v>
      </c>
      <c r="AS232" s="177"/>
      <c r="AT232" s="178"/>
      <c r="AU232" s="178"/>
      <c r="AV232" s="178"/>
      <c r="AW232" s="178"/>
      <c r="AX232" s="178"/>
      <c r="AY232" s="179"/>
      <c r="AZ232"/>
      <c r="BD232" s="2969"/>
      <c r="BF232" s="2946" t="str">
        <f t="shared" si="90"/>
        <v/>
      </c>
      <c r="BG232" s="2950" t="str">
        <f t="shared" si="91"/>
        <v/>
      </c>
      <c r="BH232" s="2951" t="str">
        <f>IF(LEN(TRIM(BM232))&gt;0,MAX(BH29:BH231)+1,"")</f>
        <v/>
      </c>
      <c r="BI232" s="2906" t="str">
        <f>IFERROR(INDEX(BM30:BM299,MATCH(ROW()-ROW(BM30)+1,BH30:BH299,0)),"")</f>
        <v/>
      </c>
      <c r="BJ232" s="336"/>
      <c r="BL232" s="2963"/>
      <c r="BM232" s="2961" t="str">
        <f>IF(OR(BN231="",BL230=""),"",IF(LEN(BN231)&lt;=BL230,BN231,IFERROR(LEFT(BN231,FIND("♦",SUBSTITUTE(LEFT(BN231,BL230+1)," ","♦",LEN(LEFT(BN231,BL230+1))-LEN(SUBSTITUTE(LEFT(BN231,BL230+1)," ",""))))),LEFT(BN231,IFERROR(FIND(" ",BN231)-1,LEN(BN231))))))</f>
        <v/>
      </c>
      <c r="BN232" s="2961" t="str">
        <f t="shared" si="93"/>
        <v/>
      </c>
      <c r="BO232" s="2975"/>
      <c r="BP232" s="2969"/>
      <c r="BQ232" s="2969"/>
      <c r="BR232"/>
      <c r="BY232" s="10">
        <v>1</v>
      </c>
    </row>
    <row r="233" spans="44:77" ht="21" customHeight="1">
      <c r="AR233" s="176">
        <f t="array" ref="AR233">SUMPRODUCT(LEN(AS233:AY233))</f>
        <v>0</v>
      </c>
      <c r="AS233" s="177"/>
      <c r="AT233" s="178"/>
      <c r="AU233" s="178"/>
      <c r="AV233" s="178"/>
      <c r="AW233" s="178"/>
      <c r="AX233" s="178"/>
      <c r="AY233" s="179"/>
      <c r="BD233" s="2969"/>
      <c r="BF233" s="2946" t="str">
        <f t="shared" si="90"/>
        <v/>
      </c>
      <c r="BG233" s="2950" t="str">
        <f t="shared" si="91"/>
        <v/>
      </c>
      <c r="BH233" s="2951" t="str">
        <f>IF(LEN(TRIM(BM233))&gt;0,MAX(BH29:BH232)+1,"")</f>
        <v/>
      </c>
      <c r="BI233" s="2906" t="str">
        <f>IFERROR(INDEX(BM30:BM299,MATCH(ROW()-ROW(BM30)+1,BH30:BH299,0)),"")</f>
        <v/>
      </c>
      <c r="BJ233" s="336"/>
      <c r="BL233" s="2964"/>
      <c r="BM233" s="2961" t="str">
        <f>IF(OR(BN232="",BL230=""),"",IF(LEN(BN232)&lt;=BL230,BN232,IFERROR(LEFT(BN232,FIND("♦",SUBSTITUTE(LEFT(BN232,BL230+1)," ","♦",LEN(LEFT(BN232,BL230+1))-LEN(SUBSTITUTE(LEFT(BN232,BL230+1)," ",""))))),LEFT(BN232,IFERROR(FIND(" ",BN232)-1,LEN(BN232))))))</f>
        <v/>
      </c>
      <c r="BN233" s="2961" t="str">
        <f t="shared" si="93"/>
        <v/>
      </c>
      <c r="BO233" s="2975"/>
      <c r="BP233" s="2969"/>
      <c r="BQ233" s="2969"/>
      <c r="BY233" s="10">
        <v>1</v>
      </c>
    </row>
    <row r="234" spans="44:77" ht="21" customHeight="1">
      <c r="AR234" s="176">
        <f t="array" ref="AR234">SUMPRODUCT(LEN(AS234:AY234))</f>
        <v>0</v>
      </c>
      <c r="AS234" s="177"/>
      <c r="AT234" s="178"/>
      <c r="AU234" s="178"/>
      <c r="AV234" s="178"/>
      <c r="AW234" s="178"/>
      <c r="AX234" s="178"/>
      <c r="AY234" s="179"/>
      <c r="BD234" s="2969"/>
      <c r="BF234" s="2946" t="str">
        <f t="shared" si="90"/>
        <v/>
      </c>
      <c r="BG234" s="2950" t="str">
        <f t="shared" si="91"/>
        <v/>
      </c>
      <c r="BH234" s="2951" t="str">
        <f>IF(LEN(TRIM(BM234))&gt;0,MAX(BH29:BH233)+1,"")</f>
        <v/>
      </c>
      <c r="BI234" s="2906" t="str">
        <f>IFERROR(INDEX(BM30:BM299,MATCH(ROW()-ROW(BM30)+1,BH30:BH299,0)),"")</f>
        <v/>
      </c>
      <c r="BJ234" s="336"/>
      <c r="BL234" s="2370" t="str">
        <f>(SUBSTITUTE(SUBSTITUTE(BD64,CHAR(13)&amp;CHAR(10)," "),CHAR(10)," "))</f>
        <v/>
      </c>
      <c r="BM234" s="2907" t="str">
        <f>IF(OR(BL235="",BL236=""),"",IF(LEN(BL235)&lt;=BL236,BL235,IFERROR(LEFT(BL235,FIND("♦",SUBSTITUTE(LEFT(BL235,BL236+1)," ","♦",LEN(LEFT(BL235,BL236+1))-LEN(SUBSTITUTE(LEFT(BL235,BL236+1)," ",""))))),LEFT(BL235,IFERROR(FIND(" ",BL235)-1,LEN(BL235))))))</f>
        <v/>
      </c>
      <c r="BN234" s="2908" t="str">
        <f>IF(BM234="","",TRIM(RIGHT(BL235,LEN(BL235)-LEN(BM234))))</f>
        <v/>
      </c>
      <c r="BO234" s="2952" t="str">
        <f>BE64</f>
        <v xml:space="preserve"> ◄ ligne 64</v>
      </c>
      <c r="BP234" s="2969"/>
      <c r="BQ234" s="2969"/>
      <c r="BY234" s="10">
        <v>1</v>
      </c>
    </row>
    <row r="235" spans="44:77" ht="21" customHeight="1">
      <c r="AR235" s="176">
        <f t="array" ref="AR235">SUMPRODUCT(LEN(AS235:AY235))</f>
        <v>0</v>
      </c>
      <c r="AS235" s="177"/>
      <c r="AT235" s="178"/>
      <c r="AU235" s="178"/>
      <c r="AV235" s="178"/>
      <c r="AW235" s="178"/>
      <c r="AX235" s="178"/>
      <c r="AY235" s="179"/>
      <c r="BD235" s="2969"/>
      <c r="BF235" s="2946" t="str">
        <f t="shared" si="90"/>
        <v/>
      </c>
      <c r="BG235" s="2950" t="str">
        <f t="shared" si="91"/>
        <v/>
      </c>
      <c r="BH235" s="2951" t="str">
        <f>IF(LEN(TRIM(BM235))&gt;0,MAX(BH29:BH234)+1,"")</f>
        <v/>
      </c>
      <c r="BI235" s="2906" t="str">
        <f>IFERROR(INDEX(BM30:BM299,MATCH(ROW()-ROW(BM30)+1,BH30:BH299,0)),"")</f>
        <v/>
      </c>
      <c r="BJ235" s="336"/>
      <c r="BL235" s="2907" t="str">
        <f>TRIM(SUBSTITUTE(SUBSTITUTE(SUBSTITUTE(SUBSTITUTE(IF(OR(LEFT(BL234,1)="-",LEFT(BL234,1)="="),MID(BL234,2,9999),BL234),CHAR(160)," "),","," "),";"," "),"."," "))</f>
        <v/>
      </c>
      <c r="BM235" s="2908" t="str">
        <f>IF(OR(BN234="",BL236=""),"",IF(LEN(BN234)&lt;=BL236,BN234,IFERROR(LEFT(BN234,FIND("♦",SUBSTITUTE(LEFT(BN234,BL236+1)," ","♦",LEN(LEFT(BN234,BL236+1))-LEN(SUBSTITUTE(LEFT(BN234,BL236+1)," ",""))))),LEFT(BN234,IFERROR(FIND(" ",BN234)-1,LEN(BN234))))))</f>
        <v/>
      </c>
      <c r="BN235" s="2908" t="str">
        <f>IF(BM235="","",TRIM(RIGHT(BN234,LEN(BN234)-LEN(BM235))))</f>
        <v/>
      </c>
      <c r="BO235" s="2974"/>
      <c r="BP235" s="2969"/>
      <c r="BQ235" s="2969"/>
      <c r="BY235" s="10">
        <v>1</v>
      </c>
    </row>
    <row r="236" spans="44:77" ht="21" customHeight="1">
      <c r="AR236" s="176">
        <f t="array" ref="AR236">SUMPRODUCT(LEN(AS236:AY236))</f>
        <v>0</v>
      </c>
      <c r="AS236" s="177"/>
      <c r="AT236" s="178"/>
      <c r="AU236" s="178"/>
      <c r="AV236" s="178"/>
      <c r="AW236" s="178"/>
      <c r="AX236" s="178"/>
      <c r="AY236" s="179"/>
      <c r="BD236" s="2969"/>
      <c r="BF236" s="2946" t="str">
        <f t="shared" si="90"/>
        <v/>
      </c>
      <c r="BG236" s="2950" t="str">
        <f t="shared" si="91"/>
        <v/>
      </c>
      <c r="BH236" s="2951" t="str">
        <f>IF(LEN(TRIM(BM236))&gt;0,MAX(BH29:BH235)+1,"")</f>
        <v/>
      </c>
      <c r="BI236" s="2906" t="str">
        <f>IFERROR(INDEX(BM30:BM299,MATCH(ROW()-ROW(BM30)+1,BH30:BH299,0)),"")</f>
        <v/>
      </c>
      <c r="BJ236" s="336"/>
      <c r="BL236" s="2909">
        <f>BI17</f>
        <v>100</v>
      </c>
      <c r="BM236" s="2908" t="str">
        <f>IF(OR(BN235="",BL236=""),"",IF(LEN(BN235)&lt;=BL236,BN235,IFERROR(LEFT(BN235,FIND("♦",SUBSTITUTE(LEFT(BN235,BL236+1)," ","♦",LEN(LEFT(BN235,BL236+1))-LEN(SUBSTITUTE(LEFT(BN235,BL236+1)," ",""))))),LEFT(BN235,IFERROR(FIND(" ",BN235)-1,LEN(BN235))))))</f>
        <v/>
      </c>
      <c r="BN236" s="2908" t="str">
        <f t="shared" ref="BN236:BN239" si="94">IF(BM236="","",TRIM(RIGHT(BN235,LEN(BN235)-LEN(BM236))))</f>
        <v/>
      </c>
      <c r="BO236" s="2974"/>
      <c r="BP236" s="2969"/>
      <c r="BQ236" s="2969"/>
      <c r="BY236" s="10">
        <v>1</v>
      </c>
    </row>
    <row r="237" spans="44:77" ht="21" customHeight="1">
      <c r="AR237" s="176">
        <f t="array" ref="AR237">SUMPRODUCT(LEN(AS237:AY237))</f>
        <v>0</v>
      </c>
      <c r="AS237" s="177"/>
      <c r="AT237" s="178"/>
      <c r="AU237" s="178"/>
      <c r="AV237" s="178"/>
      <c r="AW237" s="178"/>
      <c r="AX237" s="178"/>
      <c r="AY237" s="179"/>
      <c r="BD237" s="2969"/>
      <c r="BF237" s="2946" t="str">
        <f t="shared" si="90"/>
        <v/>
      </c>
      <c r="BG237" s="2950" t="str">
        <f t="shared" si="91"/>
        <v/>
      </c>
      <c r="BH237" s="2951" t="str">
        <f>IF(LEN(TRIM(BM237))&gt;0,MAX(BH29:BH236)+1,"")</f>
        <v/>
      </c>
      <c r="BI237" s="2906" t="str">
        <f>IFERROR(INDEX(BM30:BM299,MATCH(ROW()-ROW(BM30)+1,BH30:BH299,0)),"")</f>
        <v/>
      </c>
      <c r="BJ237" s="336"/>
      <c r="BL237" s="2907"/>
      <c r="BM237" s="2908" t="str">
        <f>IF(OR(BN236="",BL236=""),"",IF(LEN(BN236)&lt;=BL236,BN236,IFERROR(LEFT(BN236,FIND("♦",SUBSTITUTE(LEFT(BN236,BL236+1)," ","♦",LEN(LEFT(BN236,BL236+1))-LEN(SUBSTITUTE(LEFT(BN236,BL236+1)," ",""))))),LEFT(BN236,IFERROR(FIND(" ",BN236)-1,LEN(BN236))))))</f>
        <v/>
      </c>
      <c r="BN237" s="2908" t="str">
        <f t="shared" si="94"/>
        <v/>
      </c>
      <c r="BO237" s="2974"/>
      <c r="BP237" s="2969"/>
      <c r="BQ237" s="2969"/>
      <c r="BY237" s="10">
        <v>1</v>
      </c>
    </row>
    <row r="238" spans="44:77" ht="21" customHeight="1">
      <c r="AR238" s="176">
        <f t="array" ref="AR238">SUMPRODUCT(LEN(AS238:AY238))</f>
        <v>0</v>
      </c>
      <c r="AS238" s="177"/>
      <c r="AT238" s="178"/>
      <c r="AU238" s="178"/>
      <c r="AV238" s="178"/>
      <c r="AW238" s="178"/>
      <c r="AX238" s="178"/>
      <c r="AY238" s="179"/>
      <c r="BD238" s="2969"/>
      <c r="BF238" s="2946" t="str">
        <f t="shared" si="90"/>
        <v/>
      </c>
      <c r="BG238" s="2950" t="str">
        <f t="shared" si="91"/>
        <v/>
      </c>
      <c r="BH238" s="2951" t="str">
        <f>IF(LEN(TRIM(BM238))&gt;0,MAX(BH29:BH237)+1,"")</f>
        <v/>
      </c>
      <c r="BI238" s="2906" t="str">
        <f>IFERROR(INDEX(BM30:BM299,MATCH(ROW()-ROW(BM30)+1,BH30:BH299,0)),"")</f>
        <v/>
      </c>
      <c r="BJ238" s="336"/>
      <c r="BL238" s="2958"/>
      <c r="BM238" s="2908" t="str">
        <f>IF(OR(BN237="",BL236=""),"",IF(LEN(BN237)&lt;=BL236,BN237,IFERROR(LEFT(BN237,FIND("♦",SUBSTITUTE(LEFT(BN237,BL236+1)," ","♦",LEN(LEFT(BN237,BL236+1))-LEN(SUBSTITUTE(LEFT(BN237,BL236+1)," ",""))))),LEFT(BN237,IFERROR(FIND(" ",BN237)-1,LEN(BN237))))))</f>
        <v/>
      </c>
      <c r="BN238" s="2908" t="str">
        <f t="shared" si="94"/>
        <v/>
      </c>
      <c r="BO238" s="2974"/>
      <c r="BP238" s="2969"/>
      <c r="BQ238" s="2969"/>
      <c r="BY238" s="10">
        <v>1</v>
      </c>
    </row>
    <row r="239" spans="44:77" ht="21" customHeight="1">
      <c r="AR239" s="176">
        <f t="array" ref="AR239">SUMPRODUCT(LEN(AS239:AY239))</f>
        <v>0</v>
      </c>
      <c r="AS239" s="177"/>
      <c r="AT239" s="178"/>
      <c r="AU239" s="178"/>
      <c r="AV239" s="178"/>
      <c r="AW239" s="178"/>
      <c r="AX239" s="178"/>
      <c r="AY239" s="179"/>
      <c r="BD239" s="2969"/>
      <c r="BF239" s="2946" t="str">
        <f t="shared" si="90"/>
        <v/>
      </c>
      <c r="BG239" s="2950" t="str">
        <f t="shared" si="91"/>
        <v/>
      </c>
      <c r="BH239" s="2951" t="str">
        <f>IF(LEN(TRIM(BM239))&gt;0,MAX(BH29:BH238)+1,"")</f>
        <v/>
      </c>
      <c r="BI239" s="2906" t="str">
        <f>IFERROR(INDEX(BM30:BM299,MATCH(ROW()-ROW(BM30)+1,BH30:BH299,0)),"")</f>
        <v/>
      </c>
      <c r="BJ239" s="336"/>
      <c r="BL239" s="2959"/>
      <c r="BM239" s="2908" t="str">
        <f>IF(OR(BN238="",BL236=""),"",IF(LEN(BN238)&lt;=BL236,BN238,IFERROR(LEFT(BN238,FIND("♦",SUBSTITUTE(LEFT(BN238,BL236+1)," ","♦",LEN(LEFT(BN238,BL236+1))-LEN(SUBSTITUTE(LEFT(BN238,BL236+1)," ",""))))),LEFT(BN238,IFERROR(FIND(" ",BN238)-1,LEN(BN238))))))</f>
        <v/>
      </c>
      <c r="BN239" s="2908" t="str">
        <f t="shared" si="94"/>
        <v/>
      </c>
      <c r="BO239" s="2974"/>
      <c r="BP239" s="2969"/>
      <c r="BQ239" s="2969"/>
      <c r="BY239" s="10">
        <v>1</v>
      </c>
    </row>
    <row r="240" spans="44:77" ht="21" customHeight="1" thickBot="1">
      <c r="AR240" s="2202">
        <f t="array" ref="AR240">SUMPRODUCT(LEN(AS240:AY240))</f>
        <v>0</v>
      </c>
      <c r="AS240" s="1449"/>
      <c r="AT240" s="1450"/>
      <c r="AU240" s="1450"/>
      <c r="AV240" s="1450"/>
      <c r="AW240" s="1450"/>
      <c r="AX240" s="1450"/>
      <c r="AY240" s="1451"/>
      <c r="BD240" s="2969"/>
      <c r="BF240" s="2946" t="str">
        <f t="shared" si="90"/>
        <v/>
      </c>
      <c r="BG240" s="2950" t="str">
        <f t="shared" si="91"/>
        <v/>
      </c>
      <c r="BH240" s="2951" t="str">
        <f>IF(LEN(TRIM(BM240))&gt;0,MAX(BH29:BH239)+1,"")</f>
        <v/>
      </c>
      <c r="BI240" s="2906" t="str">
        <f>IFERROR(INDEX(BM30:BM299,MATCH(ROW()-ROW(BM30)+1,BH30:BH299,0)),"")</f>
        <v/>
      </c>
      <c r="BJ240" s="336"/>
      <c r="BL240" s="2370" t="str">
        <f>(SUBSTITUTE(SUBSTITUTE(BD65,CHAR(13)&amp;CHAR(10)," "),CHAR(10)," "))</f>
        <v/>
      </c>
      <c r="BM240" s="2960" t="str">
        <f>IF(OR(BL241="",BL242=""),"",IF(LEN(BL241)&lt;=BL242,BL241,IFERROR(LEFT(BL241,FIND("♦",SUBSTITUTE(LEFT(BL241,BL242+1)," ","♦",LEN(LEFT(BL241,BL242+1))-LEN(SUBSTITUTE(LEFT(BL241,BL242+1)," ",""))))),LEFT(BL241,IFERROR(FIND(" ",BL241)-1,LEN(BL241))))))</f>
        <v/>
      </c>
      <c r="BN240" s="2961" t="str">
        <f>IF(BM240="","",TRIM(RIGHT(BL241,LEN(BL241)-LEN(BM240))))</f>
        <v/>
      </c>
      <c r="BO240" s="2952" t="str">
        <f>BE65</f>
        <v xml:space="preserve"> ◄ ligne 65</v>
      </c>
      <c r="BP240" s="2969"/>
      <c r="BQ240" s="2969"/>
      <c r="BY240" s="10">
        <v>1</v>
      </c>
    </row>
    <row r="241" spans="56:77" ht="21" customHeight="1">
      <c r="BD241" s="2969"/>
      <c r="BF241" s="2946" t="str">
        <f t="shared" si="90"/>
        <v/>
      </c>
      <c r="BG241" s="2950" t="str">
        <f t="shared" si="91"/>
        <v/>
      </c>
      <c r="BH241" s="2951" t="str">
        <f>IF(LEN(TRIM(BM241))&gt;0,MAX(BH29:BH240)+1,"")</f>
        <v/>
      </c>
      <c r="BI241" s="2906" t="str">
        <f>IFERROR(INDEX(BM30:BM299,MATCH(ROW()-ROW(BM30)+1,BH30:BH299,0)),"")</f>
        <v/>
      </c>
      <c r="BJ241" s="336"/>
      <c r="BL241" s="2960" t="str">
        <f>TRIM(SUBSTITUTE(SUBSTITUTE(SUBSTITUTE(SUBSTITUTE(IF(OR(LEFT(BL240,1)="-",LEFT(BL240,1)="="),MID(BL240,2,9999),BL240),CHAR(160)," "),","," "),";"," "),"."," "))</f>
        <v/>
      </c>
      <c r="BM241" s="2961" t="str">
        <f>IF(OR(BN240="",BL242=""),"",IF(LEN(BN240)&lt;=BL242,BN240,IFERROR(LEFT(BN240,FIND("♦",SUBSTITUTE(LEFT(BN240,BL242+1)," ","♦",LEN(LEFT(BN240,BL242+1))-LEN(SUBSTITUTE(LEFT(BN240,BL242+1)," ",""))))),LEFT(BN240,IFERROR(FIND(" ",BN240)-1,LEN(BN240))))))</f>
        <v/>
      </c>
      <c r="BN241" s="2961" t="str">
        <f>IF(BM241="","",TRIM(RIGHT(BN240,LEN(BN240)-LEN(BM241))))</f>
        <v/>
      </c>
      <c r="BO241" s="2975"/>
      <c r="BP241" s="2969"/>
      <c r="BQ241" s="2969"/>
      <c r="BY241" s="10">
        <v>1</v>
      </c>
    </row>
    <row r="242" spans="56:77" ht="21" customHeight="1">
      <c r="BD242" s="2969"/>
      <c r="BF242" s="2946" t="str">
        <f t="shared" si="90"/>
        <v/>
      </c>
      <c r="BG242" s="2950" t="str">
        <f t="shared" si="91"/>
        <v/>
      </c>
      <c r="BH242" s="2951" t="str">
        <f>IF(LEN(TRIM(BM242))&gt;0,MAX(BH29:BH241)+1,"")</f>
        <v/>
      </c>
      <c r="BI242" s="2906" t="str">
        <f>IFERROR(INDEX(BM30:BM299,MATCH(ROW()-ROW(BM30)+1,BH30:BH299,0)),"")</f>
        <v/>
      </c>
      <c r="BJ242" s="336"/>
      <c r="BL242" s="2909">
        <f>BI17</f>
        <v>100</v>
      </c>
      <c r="BM242" s="2961" t="str">
        <f>IF(OR(BN241="",BL242=""),"",IF(LEN(BN241)&lt;=BL242,BN241,IFERROR(LEFT(BN241,FIND("♦",SUBSTITUTE(LEFT(BN241,BL242+1)," ","♦",LEN(LEFT(BN241,BL242+1))-LEN(SUBSTITUTE(LEFT(BN241,BL242+1)," ",""))))),LEFT(BN241,IFERROR(FIND(" ",BN241)-1,LEN(BN241))))))</f>
        <v/>
      </c>
      <c r="BN242" s="2961" t="str">
        <f t="shared" ref="BN242:BN245" si="95">IF(BM242="","",TRIM(RIGHT(BN241,LEN(BN241)-LEN(BM242))))</f>
        <v/>
      </c>
      <c r="BO242" s="2975"/>
      <c r="BP242" s="2969"/>
      <c r="BQ242" s="2969"/>
      <c r="BY242" s="10">
        <v>1</v>
      </c>
    </row>
    <row r="243" spans="56:77" ht="21" customHeight="1">
      <c r="BD243" s="2969"/>
      <c r="BF243" s="2946" t="str">
        <f t="shared" si="90"/>
        <v/>
      </c>
      <c r="BG243" s="2950" t="str">
        <f t="shared" si="91"/>
        <v/>
      </c>
      <c r="BH243" s="2951" t="str">
        <f>IF(LEN(TRIM(BM243))&gt;0,MAX(BH29:BH242)+1,"")</f>
        <v/>
      </c>
      <c r="BI243" s="2906" t="str">
        <f>IFERROR(INDEX(BM30:BM299,MATCH(ROW()-ROW(BM30)+1,BH30:BH299,0)),"")</f>
        <v/>
      </c>
      <c r="BJ243" s="336"/>
      <c r="BL243" s="2960"/>
      <c r="BM243" s="2961" t="str">
        <f>IF(OR(BN242="",BL242=""),"",IF(LEN(BN242)&lt;=BL242,BN242,IFERROR(LEFT(BN242,FIND("♦",SUBSTITUTE(LEFT(BN242,BL242+1)," ","♦",LEN(LEFT(BN242,BL242+1))-LEN(SUBSTITUTE(LEFT(BN242,BL242+1)," ",""))))),LEFT(BN242,IFERROR(FIND(" ",BN242)-1,LEN(BN242))))))</f>
        <v/>
      </c>
      <c r="BN243" s="2961" t="str">
        <f t="shared" si="95"/>
        <v/>
      </c>
      <c r="BO243" s="2975"/>
      <c r="BP243" s="2969"/>
      <c r="BQ243" s="2969"/>
      <c r="BY243" s="10">
        <v>1</v>
      </c>
    </row>
    <row r="244" spans="56:77" ht="21" customHeight="1">
      <c r="BD244" s="2969"/>
      <c r="BF244" s="2946" t="str">
        <f t="shared" si="90"/>
        <v/>
      </c>
      <c r="BG244" s="2950" t="str">
        <f t="shared" si="91"/>
        <v/>
      </c>
      <c r="BH244" s="2951" t="str">
        <f>IF(LEN(TRIM(BM244))&gt;0,MAX(BH29:BH243)+1,"")</f>
        <v/>
      </c>
      <c r="BI244" s="2906" t="str">
        <f>IFERROR(INDEX(BM30:BM299,MATCH(ROW()-ROW(BM30)+1,BH30:BH299,0)),"")</f>
        <v/>
      </c>
      <c r="BJ244" s="336"/>
      <c r="BL244" s="2963"/>
      <c r="BM244" s="2961" t="str">
        <f>IF(OR(BN243="",BL242=""),"",IF(LEN(BN243)&lt;=BL242,BN243,IFERROR(LEFT(BN243,FIND("♦",SUBSTITUTE(LEFT(BN243,BL242+1)," ","♦",LEN(LEFT(BN243,BL242+1))-LEN(SUBSTITUTE(LEFT(BN243,BL242+1)," ",""))))),LEFT(BN243,IFERROR(FIND(" ",BN243)-1,LEN(BN243))))))</f>
        <v/>
      </c>
      <c r="BN244" s="2961" t="str">
        <f t="shared" si="95"/>
        <v/>
      </c>
      <c r="BO244" s="2975"/>
      <c r="BP244" s="2969"/>
      <c r="BQ244" s="2969"/>
      <c r="BY244" s="10">
        <v>1</v>
      </c>
    </row>
    <row r="245" spans="56:77" ht="21" customHeight="1">
      <c r="BD245" s="2969"/>
      <c r="BF245" s="2946" t="str">
        <f t="shared" si="90"/>
        <v/>
      </c>
      <c r="BG245" s="2950" t="str">
        <f t="shared" si="91"/>
        <v/>
      </c>
      <c r="BH245" s="2951" t="str">
        <f>IF(LEN(TRIM(BM245))&gt;0,MAX(BH29:BH244)+1,"")</f>
        <v/>
      </c>
      <c r="BI245" s="2906" t="str">
        <f>IFERROR(INDEX(BM30:BM299,MATCH(ROW()-ROW(BM30)+1,BH30:BH299,0)),"")</f>
        <v/>
      </c>
      <c r="BJ245" s="336"/>
      <c r="BL245" s="2964"/>
      <c r="BM245" s="2961" t="str">
        <f>IF(OR(BN244="",BL242=""),"",IF(LEN(BN244)&lt;=BL242,BN244,IFERROR(LEFT(BN244,FIND("♦",SUBSTITUTE(LEFT(BN244,BL242+1)," ","♦",LEN(LEFT(BN244,BL242+1))-LEN(SUBSTITUTE(LEFT(BN244,BL242+1)," ",""))))),LEFT(BN244,IFERROR(FIND(" ",BN244)-1,LEN(BN244))))))</f>
        <v/>
      </c>
      <c r="BN245" s="2961" t="str">
        <f t="shared" si="95"/>
        <v/>
      </c>
      <c r="BO245" s="2975"/>
      <c r="BP245" s="2969"/>
      <c r="BQ245" s="2969"/>
      <c r="BY245" s="10">
        <v>1</v>
      </c>
    </row>
    <row r="246" spans="56:77" ht="21" customHeight="1">
      <c r="BD246" s="2969"/>
      <c r="BF246" s="2946" t="str">
        <f t="shared" si="90"/>
        <v/>
      </c>
      <c r="BG246" s="2950" t="str">
        <f t="shared" si="91"/>
        <v/>
      </c>
      <c r="BH246" s="2951" t="str">
        <f>IF(LEN(TRIM(BM246))&gt;0,MAX(BH29:BH245)+1,"")</f>
        <v/>
      </c>
      <c r="BI246" s="2906" t="str">
        <f>IFERROR(INDEX(BM30:BM299,MATCH(ROW()-ROW(BM30)+1,BH30:BH299,0)),"")</f>
        <v/>
      </c>
      <c r="BJ246" s="336"/>
      <c r="BL246" s="2370" t="str">
        <f>(SUBSTITUTE(SUBSTITUTE(BD66,CHAR(13)&amp;CHAR(10)," "),CHAR(10)," "))</f>
        <v/>
      </c>
      <c r="BM246" s="2907" t="str">
        <f>IF(OR(BL247="",BL248=""),"",IF(LEN(BL247)&lt;=BL248,BL247,IFERROR(LEFT(BL247,FIND("♦",SUBSTITUTE(LEFT(BL247,BL248+1)," ","♦",LEN(LEFT(BL247,BL248+1))-LEN(SUBSTITUTE(LEFT(BL247,BL248+1)," ",""))))),LEFT(BL247,IFERROR(FIND(" ",BL247)-1,LEN(BL247))))))</f>
        <v/>
      </c>
      <c r="BN246" s="2908" t="str">
        <f>IF(BM246="","",TRIM(RIGHT(BL247,LEN(BL247)-LEN(BM246))))</f>
        <v/>
      </c>
      <c r="BO246" s="2952" t="str">
        <f>BE66</f>
        <v xml:space="preserve"> ◄ ligne 66</v>
      </c>
      <c r="BP246" s="2969"/>
      <c r="BQ246" s="2969"/>
      <c r="BY246" s="10">
        <v>1</v>
      </c>
    </row>
    <row r="247" spans="56:77" ht="21" customHeight="1">
      <c r="BD247" s="2969"/>
      <c r="BF247" s="2946" t="str">
        <f t="shared" si="90"/>
        <v/>
      </c>
      <c r="BG247" s="2950" t="str">
        <f t="shared" si="91"/>
        <v/>
      </c>
      <c r="BH247" s="2951" t="str">
        <f>IF(LEN(TRIM(BM247))&gt;0,MAX(BH29:BH246)+1,"")</f>
        <v/>
      </c>
      <c r="BI247" s="2906" t="str">
        <f>IFERROR(INDEX(BM30:BM299,MATCH(ROW()-ROW(BM30)+1,BH30:BH299,0)),"")</f>
        <v/>
      </c>
      <c r="BJ247" s="336"/>
      <c r="BL247" s="2907" t="str">
        <f>TRIM(SUBSTITUTE(SUBSTITUTE(SUBSTITUTE(SUBSTITUTE(IF(OR(LEFT(BL246,1)="-",LEFT(BL246,1)="="),MID(BL246,2,9999),BL246),CHAR(160)," "),","," "),";"," "),"."," "))</f>
        <v/>
      </c>
      <c r="BM247" s="2908" t="str">
        <f>IF(OR(BN246="",BL248=""),"",IF(LEN(BN246)&lt;=BL248,BN246,IFERROR(LEFT(BN246,FIND("♦",SUBSTITUTE(LEFT(BN246,BL248+1)," ","♦",LEN(LEFT(BN246,BL248+1))-LEN(SUBSTITUTE(LEFT(BN246,BL248+1)," ",""))))),LEFT(BN246,IFERROR(FIND(" ",BN246)-1,LEN(BN246))))))</f>
        <v/>
      </c>
      <c r="BN247" s="2908" t="str">
        <f>IF(BM247="","",TRIM(RIGHT(BN246,LEN(BN246)-LEN(BM247))))</f>
        <v/>
      </c>
      <c r="BO247" s="2974"/>
      <c r="BP247" s="2969"/>
      <c r="BQ247" s="2969"/>
      <c r="BY247" s="10">
        <v>1</v>
      </c>
    </row>
    <row r="248" spans="56:77" ht="21" customHeight="1">
      <c r="BD248" s="2969"/>
      <c r="BF248" s="2946" t="str">
        <f t="shared" si="90"/>
        <v/>
      </c>
      <c r="BG248" s="2950" t="str">
        <f t="shared" si="91"/>
        <v/>
      </c>
      <c r="BH248" s="2951" t="str">
        <f>IF(LEN(TRIM(BM248))&gt;0,MAX(BH29:BH247)+1,"")</f>
        <v/>
      </c>
      <c r="BI248" s="2906" t="str">
        <f>IFERROR(INDEX(BM30:BM299,MATCH(ROW()-ROW(BM30)+1,BH30:BH299,0)),"")</f>
        <v/>
      </c>
      <c r="BJ248" s="336"/>
      <c r="BL248" s="2909">
        <f>BI17</f>
        <v>100</v>
      </c>
      <c r="BM248" s="2908" t="str">
        <f>IF(OR(BN247="",BL248=""),"",IF(LEN(BN247)&lt;=BL248,BN247,IFERROR(LEFT(BN247,FIND("♦",SUBSTITUTE(LEFT(BN247,BL248+1)," ","♦",LEN(LEFT(BN247,BL248+1))-LEN(SUBSTITUTE(LEFT(BN247,BL248+1)," ",""))))),LEFT(BN247,IFERROR(FIND(" ",BN247)-1,LEN(BN247))))))</f>
        <v/>
      </c>
      <c r="BN248" s="2908" t="str">
        <f t="shared" ref="BN248:BN251" si="96">IF(BM248="","",TRIM(RIGHT(BN247,LEN(BN247)-LEN(BM248))))</f>
        <v/>
      </c>
      <c r="BO248" s="2974"/>
      <c r="BP248" s="2969"/>
      <c r="BQ248" s="2969"/>
      <c r="BY248" s="10">
        <v>1</v>
      </c>
    </row>
    <row r="249" spans="56:77" ht="21" customHeight="1">
      <c r="BD249" s="2969"/>
      <c r="BF249" s="2946" t="str">
        <f t="shared" si="90"/>
        <v/>
      </c>
      <c r="BG249" s="2950" t="str">
        <f t="shared" si="91"/>
        <v/>
      </c>
      <c r="BH249" s="2951" t="str">
        <f>IF(LEN(TRIM(BM249))&gt;0,MAX(BH29:BH248)+1,"")</f>
        <v/>
      </c>
      <c r="BI249" s="2906" t="str">
        <f>IFERROR(INDEX(BM30:BM299,MATCH(ROW()-ROW(BM30)+1,BH30:BH299,0)),"")</f>
        <v/>
      </c>
      <c r="BJ249" s="336"/>
      <c r="BL249" s="2907"/>
      <c r="BM249" s="2908" t="str">
        <f>IF(OR(BN248="",BL248=""),"",IF(LEN(BN248)&lt;=BL248,BN248,IFERROR(LEFT(BN248,FIND("♦",SUBSTITUTE(LEFT(BN248,BL248+1)," ","♦",LEN(LEFT(BN248,BL248+1))-LEN(SUBSTITUTE(LEFT(BN248,BL248+1)," ",""))))),LEFT(BN248,IFERROR(FIND(" ",BN248)-1,LEN(BN248))))))</f>
        <v/>
      </c>
      <c r="BN249" s="2908" t="str">
        <f t="shared" si="96"/>
        <v/>
      </c>
      <c r="BO249" s="2974"/>
      <c r="BP249" s="2969"/>
      <c r="BQ249" s="2969"/>
      <c r="BY249" s="10">
        <v>1</v>
      </c>
    </row>
    <row r="250" spans="56:77" ht="21" customHeight="1">
      <c r="BD250" s="2969"/>
      <c r="BF250" s="2946" t="str">
        <f t="shared" si="90"/>
        <v/>
      </c>
      <c r="BG250" s="2950" t="str">
        <f t="shared" si="91"/>
        <v/>
      </c>
      <c r="BH250" s="2951" t="str">
        <f>IF(LEN(TRIM(BM250))&gt;0,MAX(BH29:BH249)+1,"")</f>
        <v/>
      </c>
      <c r="BI250" s="2906" t="str">
        <f>IFERROR(INDEX(BM30:BM299,MATCH(ROW()-ROW(BM30)+1,BH30:BH299,0)),"")</f>
        <v/>
      </c>
      <c r="BJ250" s="336"/>
      <c r="BL250" s="2958"/>
      <c r="BM250" s="2908" t="str">
        <f>IF(OR(BN249="",BL248=""),"",IF(LEN(BN249)&lt;=BL248,BN249,IFERROR(LEFT(BN249,FIND("♦",SUBSTITUTE(LEFT(BN249,BL248+1)," ","♦",LEN(LEFT(BN249,BL248+1))-LEN(SUBSTITUTE(LEFT(BN249,BL248+1)," ",""))))),LEFT(BN249,IFERROR(FIND(" ",BN249)-1,LEN(BN249))))))</f>
        <v/>
      </c>
      <c r="BN250" s="2908" t="str">
        <f t="shared" si="96"/>
        <v/>
      </c>
      <c r="BO250" s="2974"/>
      <c r="BP250" s="2969"/>
      <c r="BQ250" s="2969"/>
      <c r="BY250" s="10">
        <v>1</v>
      </c>
    </row>
    <row r="251" spans="56:77" ht="21" customHeight="1">
      <c r="BD251" s="2969"/>
      <c r="BF251" s="2946" t="str">
        <f t="shared" si="90"/>
        <v/>
      </c>
      <c r="BG251" s="2950" t="str">
        <f t="shared" si="91"/>
        <v/>
      </c>
      <c r="BH251" s="2951" t="str">
        <f>IF(LEN(TRIM(BM251))&gt;0,MAX(BH29:BH250)+1,"")</f>
        <v/>
      </c>
      <c r="BI251" s="2906" t="str">
        <f>IFERROR(INDEX(BM30:BM299,MATCH(ROW()-ROW(BM30)+1,BH30:BH299,0)),"")</f>
        <v/>
      </c>
      <c r="BJ251" s="336"/>
      <c r="BL251" s="2959"/>
      <c r="BM251" s="2908" t="str">
        <f>IF(OR(BN250="",BL248=""),"",IF(LEN(BN250)&lt;=BL248,BN250,IFERROR(LEFT(BN250,FIND("♦",SUBSTITUTE(LEFT(BN250,BL248+1)," ","♦",LEN(LEFT(BN250,BL248+1))-LEN(SUBSTITUTE(LEFT(BN250,BL248+1)," ",""))))),LEFT(BN250,IFERROR(FIND(" ",BN250)-1,LEN(BN250))))))</f>
        <v/>
      </c>
      <c r="BN251" s="2908" t="str">
        <f t="shared" si="96"/>
        <v/>
      </c>
      <c r="BO251" s="2974"/>
      <c r="BP251" s="2969"/>
      <c r="BQ251" s="2969"/>
      <c r="BY251" s="10">
        <v>1</v>
      </c>
    </row>
    <row r="252" spans="56:77" ht="21" customHeight="1">
      <c r="BD252" s="2969"/>
      <c r="BF252" s="2946" t="str">
        <f t="shared" si="90"/>
        <v/>
      </c>
      <c r="BG252" s="2950" t="str">
        <f t="shared" si="91"/>
        <v/>
      </c>
      <c r="BH252" s="2951" t="str">
        <f>IF(LEN(TRIM(BM252))&gt;0,MAX(BH29:BH251)+1,"")</f>
        <v/>
      </c>
      <c r="BI252" s="2906" t="str">
        <f>IFERROR(INDEX(BM30:BM299,MATCH(ROW()-ROW(BM30)+1,BH30:BH299,0)),"")</f>
        <v/>
      </c>
      <c r="BJ252" s="336"/>
      <c r="BL252" s="2370" t="str">
        <f>(SUBSTITUTE(SUBSTITUTE(BD67,CHAR(13)&amp;CHAR(10)," "),CHAR(10)," "))</f>
        <v/>
      </c>
      <c r="BM252" s="2960" t="str">
        <f>IF(OR(BL253="",BL254=""),"",IF(LEN(BL253)&lt;=BL254,BL253,IFERROR(LEFT(BL253,FIND("♦",SUBSTITUTE(LEFT(BL253,BL254+1)," ","♦",LEN(LEFT(BL253,BL254+1))-LEN(SUBSTITUTE(LEFT(BL253,BL254+1)," ",""))))),LEFT(BL253,IFERROR(FIND(" ",BL253)-1,LEN(BL253))))))</f>
        <v/>
      </c>
      <c r="BN252" s="2961" t="str">
        <f>IF(BM252="","",TRIM(RIGHT(BL253,LEN(BL253)-LEN(BM252))))</f>
        <v/>
      </c>
      <c r="BO252" s="2952" t="str">
        <f>BE67</f>
        <v xml:space="preserve"> ◄ ligne 67</v>
      </c>
      <c r="BP252" s="2969"/>
      <c r="BQ252" s="2969"/>
      <c r="BY252" s="10">
        <v>1</v>
      </c>
    </row>
    <row r="253" spans="56:77" ht="21" customHeight="1">
      <c r="BD253" s="2969"/>
      <c r="BF253" s="2946" t="str">
        <f t="shared" si="90"/>
        <v/>
      </c>
      <c r="BG253" s="2950" t="str">
        <f t="shared" si="91"/>
        <v/>
      </c>
      <c r="BH253" s="2951" t="str">
        <f>IF(LEN(TRIM(BM253))&gt;0,MAX(BH29:BH252)+1,"")</f>
        <v/>
      </c>
      <c r="BI253" s="2906" t="str">
        <f>IFERROR(INDEX(BM30:BM299,MATCH(ROW()-ROW(BM30)+1,BH30:BH299,0)),"")</f>
        <v/>
      </c>
      <c r="BJ253" s="336"/>
      <c r="BL253" s="2960" t="str">
        <f>TRIM(SUBSTITUTE(SUBSTITUTE(SUBSTITUTE(SUBSTITUTE(IF(OR(LEFT(BL252,1)="-",LEFT(BL252,1)="="),MID(BL252,2,9999),BL252),CHAR(160)," "),","," "),";"," "),"."," "))</f>
        <v/>
      </c>
      <c r="BM253" s="2961" t="str">
        <f>IF(OR(BN252="",BL254=""),"",IF(LEN(BN252)&lt;=BL254,BN252,IFERROR(LEFT(BN252,FIND("♦",SUBSTITUTE(LEFT(BN252,BL254+1)," ","♦",LEN(LEFT(BN252,BL254+1))-LEN(SUBSTITUTE(LEFT(BN252,BL254+1)," ",""))))),LEFT(BN252,IFERROR(FIND(" ",BN252)-1,LEN(BN252))))))</f>
        <v/>
      </c>
      <c r="BN253" s="2961" t="str">
        <f>IF(BM253="","",TRIM(RIGHT(BN252,LEN(BN252)-LEN(BM253))))</f>
        <v/>
      </c>
      <c r="BO253" s="2975"/>
      <c r="BP253" s="2969"/>
      <c r="BQ253" s="2969"/>
      <c r="BY253" s="10">
        <v>1</v>
      </c>
    </row>
    <row r="254" spans="56:77" ht="21" customHeight="1">
      <c r="BD254" s="2969"/>
      <c r="BF254" s="2946" t="str">
        <f t="shared" si="90"/>
        <v/>
      </c>
      <c r="BG254" s="2950" t="str">
        <f t="shared" si="91"/>
        <v/>
      </c>
      <c r="BH254" s="2951" t="str">
        <f>IF(LEN(TRIM(BM254))&gt;0,MAX(BH29:BH253)+1,"")</f>
        <v/>
      </c>
      <c r="BI254" s="2906" t="str">
        <f>IFERROR(INDEX(BM30:BM299,MATCH(ROW()-ROW(BM30)+1,BH30:BH299,0)),"")</f>
        <v/>
      </c>
      <c r="BJ254" s="336"/>
      <c r="BL254" s="2909">
        <f>BI17</f>
        <v>100</v>
      </c>
      <c r="BM254" s="2961" t="str">
        <f>IF(OR(BN253="",BL254=""),"",IF(LEN(BN253)&lt;=BL254,BN253,IFERROR(LEFT(BN253,FIND("♦",SUBSTITUTE(LEFT(BN253,BL254+1)," ","♦",LEN(LEFT(BN253,BL254+1))-LEN(SUBSTITUTE(LEFT(BN253,BL254+1)," ",""))))),LEFT(BN253,IFERROR(FIND(" ",BN253)-1,LEN(BN253))))))</f>
        <v/>
      </c>
      <c r="BN254" s="2961" t="str">
        <f t="shared" ref="BN254:BN257" si="97">IF(BM254="","",TRIM(RIGHT(BN253,LEN(BN253)-LEN(BM254))))</f>
        <v/>
      </c>
      <c r="BO254" s="2975"/>
      <c r="BP254" s="2969"/>
      <c r="BQ254" s="2969"/>
      <c r="BY254" s="10">
        <v>1</v>
      </c>
    </row>
    <row r="255" spans="56:77" ht="21" customHeight="1">
      <c r="BD255" s="2969"/>
      <c r="BF255" s="2946" t="str">
        <f t="shared" si="90"/>
        <v/>
      </c>
      <c r="BG255" s="2950" t="str">
        <f t="shared" si="91"/>
        <v/>
      </c>
      <c r="BH255" s="2951" t="str">
        <f>IF(LEN(TRIM(BM255))&gt;0,MAX(BH29:BH254)+1,"")</f>
        <v/>
      </c>
      <c r="BI255" s="2906" t="str">
        <f>IFERROR(INDEX(BM30:BM299,MATCH(ROW()-ROW(BM30)+1,BH30:BH299,0)),"")</f>
        <v/>
      </c>
      <c r="BJ255" s="336"/>
      <c r="BL255" s="2960"/>
      <c r="BM255" s="2961" t="str">
        <f>IF(OR(BN254="",BL254=""),"",IF(LEN(BN254)&lt;=BL254,BN254,IFERROR(LEFT(BN254,FIND("♦",SUBSTITUTE(LEFT(BN254,BL254+1)," ","♦",LEN(LEFT(BN254,BL254+1))-LEN(SUBSTITUTE(LEFT(BN254,BL254+1)," ",""))))),LEFT(BN254,IFERROR(FIND(" ",BN254)-1,LEN(BN254))))))</f>
        <v/>
      </c>
      <c r="BN255" s="2961" t="str">
        <f t="shared" si="97"/>
        <v/>
      </c>
      <c r="BO255" s="2975"/>
      <c r="BP255" s="2969"/>
      <c r="BQ255" s="2969"/>
      <c r="BY255" s="10">
        <v>1</v>
      </c>
    </row>
    <row r="256" spans="56:77" ht="21" customHeight="1">
      <c r="BD256" s="2969"/>
      <c r="BF256" s="2946" t="str">
        <f t="shared" si="90"/>
        <v/>
      </c>
      <c r="BG256" s="2950" t="str">
        <f t="shared" si="91"/>
        <v/>
      </c>
      <c r="BH256" s="2951" t="str">
        <f>IF(LEN(TRIM(BM256))&gt;0,MAX(BH29:BH255)+1,"")</f>
        <v/>
      </c>
      <c r="BI256" s="2906" t="str">
        <f>IFERROR(INDEX(BM30:BM299,MATCH(ROW()-ROW(BM30)+1,BH30:BH299,0)),"")</f>
        <v/>
      </c>
      <c r="BJ256" s="336"/>
      <c r="BL256" s="2963"/>
      <c r="BM256" s="2961" t="str">
        <f>IF(OR(BN255="",BL254=""),"",IF(LEN(BN255)&lt;=BL254,BN255,IFERROR(LEFT(BN255,FIND("♦",SUBSTITUTE(LEFT(BN255,BL254+1)," ","♦",LEN(LEFT(BN255,BL254+1))-LEN(SUBSTITUTE(LEFT(BN255,BL254+1)," ",""))))),LEFT(BN255,IFERROR(FIND(" ",BN255)-1,LEN(BN255))))))</f>
        <v/>
      </c>
      <c r="BN256" s="2961" t="str">
        <f t="shared" si="97"/>
        <v/>
      </c>
      <c r="BO256" s="2975"/>
      <c r="BP256" s="2969"/>
      <c r="BQ256" s="2969"/>
      <c r="BY256" s="10">
        <v>1</v>
      </c>
    </row>
    <row r="257" spans="56:77" ht="21" customHeight="1">
      <c r="BD257" s="2969"/>
      <c r="BF257" s="2946" t="str">
        <f t="shared" si="90"/>
        <v/>
      </c>
      <c r="BG257" s="2950" t="str">
        <f t="shared" si="91"/>
        <v/>
      </c>
      <c r="BH257" s="2951" t="str">
        <f>IF(LEN(TRIM(BM257))&gt;0,MAX(BH29:BH256)+1,"")</f>
        <v/>
      </c>
      <c r="BI257" s="2906" t="str">
        <f>IFERROR(INDEX(BM30:BM299,MATCH(ROW()-ROW(BM30)+1,BH30:BH299,0)),"")</f>
        <v/>
      </c>
      <c r="BJ257" s="336"/>
      <c r="BL257" s="2964"/>
      <c r="BM257" s="2961" t="str">
        <f>IF(OR(BN256="",BL254=""),"",IF(LEN(BN256)&lt;=BL254,BN256,IFERROR(LEFT(BN256,FIND("♦",SUBSTITUTE(LEFT(BN256,BL254+1)," ","♦",LEN(LEFT(BN256,BL254+1))-LEN(SUBSTITUTE(LEFT(BN256,BL254+1)," ",""))))),LEFT(BN256,IFERROR(FIND(" ",BN256)-1,LEN(BN256))))))</f>
        <v/>
      </c>
      <c r="BN257" s="2961" t="str">
        <f t="shared" si="97"/>
        <v/>
      </c>
      <c r="BO257" s="2975"/>
      <c r="BP257" s="2969"/>
      <c r="BQ257" s="2969"/>
      <c r="BY257" s="10">
        <v>1</v>
      </c>
    </row>
    <row r="258" spans="56:77" ht="21" customHeight="1">
      <c r="BD258" s="2969"/>
      <c r="BF258" s="2946" t="str">
        <f t="shared" si="90"/>
        <v/>
      </c>
      <c r="BG258" s="2950" t="str">
        <f t="shared" si="91"/>
        <v/>
      </c>
      <c r="BH258" s="2951" t="str">
        <f>IF(LEN(TRIM(BM258))&gt;0,MAX(BH29:BH257)+1,"")</f>
        <v/>
      </c>
      <c r="BI258" s="2906" t="str">
        <f>IFERROR(INDEX(BM30:BM299,MATCH(ROW()-ROW(BM30)+1,BH30:BH299,0)),"")</f>
        <v/>
      </c>
      <c r="BJ258" s="336"/>
      <c r="BL258" s="2370" t="str">
        <f>(SUBSTITUTE(SUBSTITUTE(BD68,CHAR(13)&amp;CHAR(10)," "),CHAR(10)," "))</f>
        <v/>
      </c>
      <c r="BM258" s="2907" t="str">
        <f>IF(OR(BL259="",BL260=""),"",IF(LEN(BL259)&lt;=BL260,BL259,IFERROR(LEFT(BL259,FIND("♦",SUBSTITUTE(LEFT(BL259,BL260+1)," ","♦",LEN(LEFT(BL259,BL260+1))-LEN(SUBSTITUTE(LEFT(BL259,BL260+1)," ",""))))),LEFT(BL259,IFERROR(FIND(" ",BL259)-1,LEN(BL259))))))</f>
        <v/>
      </c>
      <c r="BN258" s="2908" t="str">
        <f>IF(BM258="","",TRIM(RIGHT(BL259,LEN(BL259)-LEN(BM258))))</f>
        <v/>
      </c>
      <c r="BO258" s="2952" t="str">
        <f>BE68</f>
        <v xml:space="preserve"> ◄ ligne 68</v>
      </c>
      <c r="BP258" s="2969"/>
      <c r="BQ258" s="2969"/>
      <c r="BY258" s="10">
        <v>1</v>
      </c>
    </row>
    <row r="259" spans="56:77" ht="21" customHeight="1">
      <c r="BD259" s="2969"/>
      <c r="BF259" s="2946" t="str">
        <f t="shared" si="90"/>
        <v/>
      </c>
      <c r="BG259" s="2950" t="str">
        <f t="shared" si="91"/>
        <v/>
      </c>
      <c r="BH259" s="2951" t="str">
        <f>IF(LEN(TRIM(BM259))&gt;0,MAX(BH29:BH258)+1,"")</f>
        <v/>
      </c>
      <c r="BI259" s="2906" t="str">
        <f>IFERROR(INDEX(BM30:BM299,MATCH(ROW()-ROW(BM30)+1,BH30:BH299,0)),"")</f>
        <v/>
      </c>
      <c r="BJ259" s="336"/>
      <c r="BL259" s="2907" t="str">
        <f>TRIM(SUBSTITUTE(SUBSTITUTE(SUBSTITUTE(SUBSTITUTE(IF(OR(LEFT(BL258,1)="-",LEFT(BL258,1)="="),MID(BL258,2,9999),BL258),CHAR(160)," "),","," "),";"," "),"."," "))</f>
        <v/>
      </c>
      <c r="BM259" s="2908" t="str">
        <f>IF(OR(BN258="",BL260=""),"",IF(LEN(BN258)&lt;=BL260,BN258,IFERROR(LEFT(BN258,FIND("♦",SUBSTITUTE(LEFT(BN258,BL260+1)," ","♦",LEN(LEFT(BN258,BL260+1))-LEN(SUBSTITUTE(LEFT(BN258,BL260+1)," ",""))))),LEFT(BN258,IFERROR(FIND(" ",BN258)-1,LEN(BN258))))))</f>
        <v/>
      </c>
      <c r="BN259" s="2908" t="str">
        <f>IF(BM259="","",TRIM(RIGHT(BN258,LEN(BN258)-LEN(BM259))))</f>
        <v/>
      </c>
      <c r="BO259" s="2974"/>
      <c r="BP259" s="2969"/>
      <c r="BQ259" s="2969"/>
      <c r="BY259" s="10">
        <v>1</v>
      </c>
    </row>
    <row r="260" spans="56:77" ht="21" customHeight="1">
      <c r="BD260" s="2969"/>
      <c r="BF260" s="2946" t="str">
        <f t="shared" si="90"/>
        <v/>
      </c>
      <c r="BG260" s="2950" t="str">
        <f t="shared" si="91"/>
        <v/>
      </c>
      <c r="BH260" s="2951" t="str">
        <f>IF(LEN(TRIM(BM260))&gt;0,MAX(BH29:BH259)+1,"")</f>
        <v/>
      </c>
      <c r="BI260" s="2906" t="str">
        <f>IFERROR(INDEX(BM30:BM299,MATCH(ROW()-ROW(BM30)+1,BH30:BH299,0)),"")</f>
        <v/>
      </c>
      <c r="BJ260" s="336"/>
      <c r="BL260" s="2909">
        <f>BI17</f>
        <v>100</v>
      </c>
      <c r="BM260" s="2908" t="str">
        <f>IF(OR(BN259="",BL260=""),"",IF(LEN(BN259)&lt;=BL260,BN259,IFERROR(LEFT(BN259,FIND("♦",SUBSTITUTE(LEFT(BN259,BL260+1)," ","♦",LEN(LEFT(BN259,BL260+1))-LEN(SUBSTITUTE(LEFT(BN259,BL260+1)," ",""))))),LEFT(BN259,IFERROR(FIND(" ",BN259)-1,LEN(BN259))))))</f>
        <v/>
      </c>
      <c r="BN260" s="2908" t="str">
        <f t="shared" ref="BN260:BN263" si="98">IF(BM260="","",TRIM(RIGHT(BN259,LEN(BN259)-LEN(BM260))))</f>
        <v/>
      </c>
      <c r="BO260" s="2974"/>
      <c r="BP260" s="2969"/>
      <c r="BQ260" s="2969"/>
      <c r="BY260" s="10">
        <v>1</v>
      </c>
    </row>
    <row r="261" spans="56:77" ht="21" customHeight="1">
      <c r="BD261" s="2969"/>
      <c r="BF261" s="2946" t="str">
        <f t="shared" si="90"/>
        <v/>
      </c>
      <c r="BG261" s="2950" t="str">
        <f t="shared" si="91"/>
        <v/>
      </c>
      <c r="BH261" s="2951" t="str">
        <f>IF(LEN(TRIM(BM261))&gt;0,MAX(BH29:BH260)+1,"")</f>
        <v/>
      </c>
      <c r="BI261" s="2906" t="str">
        <f>IFERROR(INDEX(BM30:BM299,MATCH(ROW()-ROW(BM30)+1,BH30:BH299,0)),"")</f>
        <v/>
      </c>
      <c r="BJ261" s="336"/>
      <c r="BL261" s="2907"/>
      <c r="BM261" s="2908" t="str">
        <f>IF(OR(BN260="",BL260=""),"",IF(LEN(BN260)&lt;=BL260,BN260,IFERROR(LEFT(BN260,FIND("♦",SUBSTITUTE(LEFT(BN260,BL260+1)," ","♦",LEN(LEFT(BN260,BL260+1))-LEN(SUBSTITUTE(LEFT(BN260,BL260+1)," ",""))))),LEFT(BN260,IFERROR(FIND(" ",BN260)-1,LEN(BN260))))))</f>
        <v/>
      </c>
      <c r="BN261" s="2908" t="str">
        <f t="shared" si="98"/>
        <v/>
      </c>
      <c r="BO261" s="2974"/>
      <c r="BP261" s="2969"/>
      <c r="BQ261" s="2969"/>
      <c r="BY261" s="10">
        <v>1</v>
      </c>
    </row>
    <row r="262" spans="56:77" ht="21" customHeight="1">
      <c r="BD262" s="2969"/>
      <c r="BF262" s="2946" t="str">
        <f t="shared" si="90"/>
        <v/>
      </c>
      <c r="BG262" s="2950" t="str">
        <f t="shared" si="91"/>
        <v/>
      </c>
      <c r="BH262" s="2951" t="str">
        <f>IF(LEN(TRIM(BM262))&gt;0,MAX(BH29:BH261)+1,"")</f>
        <v/>
      </c>
      <c r="BI262" s="2906" t="str">
        <f>IFERROR(INDEX(BM30:BM299,MATCH(ROW()-ROW(BM30)+1,BH30:BH299,0)),"")</f>
        <v/>
      </c>
      <c r="BJ262" s="336"/>
      <c r="BL262" s="2958"/>
      <c r="BM262" s="2908" t="str">
        <f>IF(OR(BN261="",BL260=""),"",IF(LEN(BN261)&lt;=BL260,BN261,IFERROR(LEFT(BN261,FIND("♦",SUBSTITUTE(LEFT(BN261,BL260+1)," ","♦",LEN(LEFT(BN261,BL260+1))-LEN(SUBSTITUTE(LEFT(BN261,BL260+1)," ",""))))),LEFT(BN261,IFERROR(FIND(" ",BN261)-1,LEN(BN261))))))</f>
        <v/>
      </c>
      <c r="BN262" s="2908" t="str">
        <f t="shared" si="98"/>
        <v/>
      </c>
      <c r="BO262" s="2974"/>
      <c r="BP262" s="2969"/>
      <c r="BQ262" s="2969"/>
      <c r="BY262" s="10">
        <v>1</v>
      </c>
    </row>
    <row r="263" spans="56:77" ht="21" customHeight="1">
      <c r="BD263" s="2969"/>
      <c r="BF263" s="2946" t="str">
        <f t="shared" si="90"/>
        <v/>
      </c>
      <c r="BG263" s="2950" t="str">
        <f t="shared" si="91"/>
        <v/>
      </c>
      <c r="BH263" s="2951" t="str">
        <f>IF(LEN(TRIM(BM263))&gt;0,MAX(BH29:BH262)+1,"")</f>
        <v/>
      </c>
      <c r="BI263" s="2906" t="str">
        <f>IFERROR(INDEX(BM30:BM299,MATCH(ROW()-ROW(BM30)+1,BH30:BH299,0)),"")</f>
        <v/>
      </c>
      <c r="BJ263" s="336"/>
      <c r="BL263" s="2959"/>
      <c r="BM263" s="2908" t="str">
        <f>IF(OR(BN262="",BL260=""),"",IF(LEN(BN262)&lt;=BL260,BN262,IFERROR(LEFT(BN262,FIND("♦",SUBSTITUTE(LEFT(BN262,BL260+1)," ","♦",LEN(LEFT(BN262,BL260+1))-LEN(SUBSTITUTE(LEFT(BN262,BL260+1)," ",""))))),LEFT(BN262,IFERROR(FIND(" ",BN262)-1,LEN(BN262))))))</f>
        <v/>
      </c>
      <c r="BN263" s="2908" t="str">
        <f t="shared" si="98"/>
        <v/>
      </c>
      <c r="BO263" s="2974"/>
      <c r="BP263" s="2969"/>
      <c r="BQ263" s="2969"/>
      <c r="BY263" s="10">
        <v>1</v>
      </c>
    </row>
    <row r="264" spans="56:77" ht="21" customHeight="1">
      <c r="BD264" s="2969"/>
      <c r="BF264" s="2946" t="str">
        <f t="shared" si="90"/>
        <v/>
      </c>
      <c r="BG264" s="2950" t="str">
        <f t="shared" si="91"/>
        <v/>
      </c>
      <c r="BH264" s="2951" t="str">
        <f>IF(LEN(TRIM(BM264))&gt;0,MAX(BH29:BH263)+1,"")</f>
        <v/>
      </c>
      <c r="BI264" s="2906" t="str">
        <f>IFERROR(INDEX(BM30:BM299,MATCH(ROW()-ROW(BM30)+1,BH30:BH299,0)),"")</f>
        <v/>
      </c>
      <c r="BJ264" s="336"/>
      <c r="BL264" s="2370" t="str">
        <f>(SUBSTITUTE(SUBSTITUTE(BD69,CHAR(13)&amp;CHAR(10)," "),CHAR(10)," "))</f>
        <v/>
      </c>
      <c r="BM264" s="2960" t="str">
        <f>IF(OR(BL265="",BL266=""),"",IF(LEN(BL265)&lt;=BL266,BL265,IFERROR(LEFT(BL265,FIND("♦",SUBSTITUTE(LEFT(BL265,BL266+1)," ","♦",LEN(LEFT(BL265,BL266+1))-LEN(SUBSTITUTE(LEFT(BL265,BL266+1)," ",""))))),LEFT(BL265,IFERROR(FIND(" ",BL265)-1,LEN(BL265))))))</f>
        <v/>
      </c>
      <c r="BN264" s="2961" t="str">
        <f>IF(BM264="","",TRIM(RIGHT(BL265,LEN(BL265)-LEN(BM264))))</f>
        <v/>
      </c>
      <c r="BO264" s="2952" t="str">
        <f>BE69</f>
        <v xml:space="preserve"> ◄ ligne 69</v>
      </c>
      <c r="BP264" s="2969"/>
      <c r="BQ264" s="2969"/>
      <c r="BY264" s="10">
        <v>1</v>
      </c>
    </row>
    <row r="265" spans="56:77" ht="21" customHeight="1">
      <c r="BD265" s="2969"/>
      <c r="BF265" s="2946" t="str">
        <f t="shared" si="90"/>
        <v/>
      </c>
      <c r="BG265" s="2950" t="str">
        <f t="shared" si="91"/>
        <v/>
      </c>
      <c r="BH265" s="2951" t="str">
        <f>IF(LEN(TRIM(BM265))&gt;0,MAX(BH29:BH264)+1,"")</f>
        <v/>
      </c>
      <c r="BI265" s="2906" t="str">
        <f>IFERROR(INDEX(BM30:BM299,MATCH(ROW()-ROW(BM30)+1,BH30:BH299,0)),"")</f>
        <v/>
      </c>
      <c r="BJ265" s="336"/>
      <c r="BL265" s="2960" t="str">
        <f>TRIM(SUBSTITUTE(SUBSTITUTE(SUBSTITUTE(SUBSTITUTE(IF(OR(LEFT(BL264,1)="-",LEFT(BL264,1)="="),MID(BL264,2,9999),BL264),CHAR(160)," "),","," "),";"," "),"."," "))</f>
        <v/>
      </c>
      <c r="BM265" s="2961" t="str">
        <f>IF(OR(BN264="",BL266=""),"",IF(LEN(BN264)&lt;=BL266,BN264,IFERROR(LEFT(BN264,FIND("♦",SUBSTITUTE(LEFT(BN264,BL266+1)," ","♦",LEN(LEFT(BN264,BL266+1))-LEN(SUBSTITUTE(LEFT(BN264,BL266+1)," ",""))))),LEFT(BN264,IFERROR(FIND(" ",BN264)-1,LEN(BN264))))))</f>
        <v/>
      </c>
      <c r="BN265" s="2961" t="str">
        <f>IF(BM265="","",TRIM(RIGHT(BN264,LEN(BN264)-LEN(BM265))))</f>
        <v/>
      </c>
      <c r="BO265" s="2975"/>
      <c r="BP265" s="2969"/>
      <c r="BQ265" s="2969"/>
      <c r="BY265" s="10">
        <v>1</v>
      </c>
    </row>
    <row r="266" spans="56:77" ht="21" customHeight="1">
      <c r="BD266" s="2969"/>
      <c r="BF266" s="2946" t="str">
        <f t="shared" si="90"/>
        <v/>
      </c>
      <c r="BG266" s="2950" t="str">
        <f t="shared" si="91"/>
        <v/>
      </c>
      <c r="BH266" s="2951" t="str">
        <f>IF(LEN(TRIM(BM266))&gt;0,MAX(BH29:BH265)+1,"")</f>
        <v/>
      </c>
      <c r="BI266" s="2906" t="str">
        <f>IFERROR(INDEX(BM30:BM299,MATCH(ROW()-ROW(BM30)+1,BH30:BH299,0)),"")</f>
        <v/>
      </c>
      <c r="BJ266" s="336"/>
      <c r="BL266" s="2909">
        <f>BI17</f>
        <v>100</v>
      </c>
      <c r="BM266" s="2961" t="str">
        <f>IF(OR(BN265="",BL266=""),"",IF(LEN(BN265)&lt;=BL266,BN265,IFERROR(LEFT(BN265,FIND("♦",SUBSTITUTE(LEFT(BN265,BL266+1)," ","♦",LEN(LEFT(BN265,BL266+1))-LEN(SUBSTITUTE(LEFT(BN265,BL266+1)," ",""))))),LEFT(BN265,IFERROR(FIND(" ",BN265)-1,LEN(BN265))))))</f>
        <v/>
      </c>
      <c r="BN266" s="2961" t="str">
        <f t="shared" ref="BN266:BN269" si="99">IF(BM266="","",TRIM(RIGHT(BN265,LEN(BN265)-LEN(BM266))))</f>
        <v/>
      </c>
      <c r="BO266" s="2975"/>
      <c r="BP266" s="2969"/>
      <c r="BQ266" s="2969"/>
      <c r="BY266" s="10">
        <v>1</v>
      </c>
    </row>
    <row r="267" spans="56:77" ht="21" customHeight="1">
      <c r="BD267" s="2969"/>
      <c r="BF267" s="2946" t="str">
        <f t="shared" si="90"/>
        <v/>
      </c>
      <c r="BG267" s="2950" t="str">
        <f t="shared" si="91"/>
        <v/>
      </c>
      <c r="BH267" s="2951" t="str">
        <f>IF(LEN(TRIM(BM267))&gt;0,MAX(BH29:BH266)+1,"")</f>
        <v/>
      </c>
      <c r="BI267" s="2906" t="str">
        <f>IFERROR(INDEX(BM30:BM299,MATCH(ROW()-ROW(BM30)+1,BH30:BH299,0)),"")</f>
        <v/>
      </c>
      <c r="BJ267" s="336"/>
      <c r="BL267" s="2960"/>
      <c r="BM267" s="2961" t="str">
        <f>IF(OR(BN266="",BL266=""),"",IF(LEN(BN266)&lt;=BL266,BN266,IFERROR(LEFT(BN266,FIND("♦",SUBSTITUTE(LEFT(BN266,BL266+1)," ","♦",LEN(LEFT(BN266,BL266+1))-LEN(SUBSTITUTE(LEFT(BN266,BL266+1)," ",""))))),LEFT(BN266,IFERROR(FIND(" ",BN266)-1,LEN(BN266))))))</f>
        <v/>
      </c>
      <c r="BN267" s="2961" t="str">
        <f t="shared" si="99"/>
        <v/>
      </c>
      <c r="BO267" s="2975"/>
      <c r="BP267" s="2969"/>
      <c r="BQ267" s="2969"/>
      <c r="BY267" s="10">
        <v>1</v>
      </c>
    </row>
    <row r="268" spans="56:77" ht="21" customHeight="1">
      <c r="BD268" s="2969"/>
      <c r="BF268" s="2946" t="str">
        <f t="shared" si="90"/>
        <v/>
      </c>
      <c r="BG268" s="2950" t="str">
        <f t="shared" si="91"/>
        <v/>
      </c>
      <c r="BH268" s="2951" t="str">
        <f>IF(LEN(TRIM(BM268))&gt;0,MAX(BH29:BH267)+1,"")</f>
        <v/>
      </c>
      <c r="BI268" s="2906" t="str">
        <f>IFERROR(INDEX(BM30:BM299,MATCH(ROW()-ROW(BM30)+1,BH30:BH299,0)),"")</f>
        <v/>
      </c>
      <c r="BJ268" s="336"/>
      <c r="BL268" s="2963"/>
      <c r="BM268" s="2961" t="str">
        <f>IF(OR(BN267="",BL266=""),"",IF(LEN(BN267)&lt;=BL266,BN267,IFERROR(LEFT(BN267,FIND("♦",SUBSTITUTE(LEFT(BN267,BL266+1)," ","♦",LEN(LEFT(BN267,BL266+1))-LEN(SUBSTITUTE(LEFT(BN267,BL266+1)," ",""))))),LEFT(BN267,IFERROR(FIND(" ",BN267)-1,LEN(BN267))))))</f>
        <v/>
      </c>
      <c r="BN268" s="2961" t="str">
        <f t="shared" si="99"/>
        <v/>
      </c>
      <c r="BO268" s="2975"/>
      <c r="BP268" s="2969"/>
      <c r="BQ268" s="2969"/>
      <c r="BY268" s="10">
        <v>1</v>
      </c>
    </row>
    <row r="269" spans="56:77" ht="21" customHeight="1">
      <c r="BD269" s="2969"/>
      <c r="BF269" s="2946" t="str">
        <f t="shared" si="90"/>
        <v/>
      </c>
      <c r="BG269" s="2950" t="str">
        <f t="shared" si="91"/>
        <v/>
      </c>
      <c r="BH269" s="2951" t="str">
        <f>IF(LEN(TRIM(BM269))&gt;0,MAX(BH29:BH268)+1,"")</f>
        <v/>
      </c>
      <c r="BI269" s="2906" t="str">
        <f>IFERROR(INDEX(BM30:BM299,MATCH(ROW()-ROW(BM30)+1,BH30:BH299,0)),"")</f>
        <v/>
      </c>
      <c r="BJ269" s="336"/>
      <c r="BL269" s="2964"/>
      <c r="BM269" s="2961" t="str">
        <f>IF(OR(BN268="",BL266=""),"",IF(LEN(BN268)&lt;=BL266,BN268,IFERROR(LEFT(BN268,FIND("♦",SUBSTITUTE(LEFT(BN268,BL266+1)," ","♦",LEN(LEFT(BN268,BL266+1))-LEN(SUBSTITUTE(LEFT(BN268,BL266+1)," ",""))))),LEFT(BN268,IFERROR(FIND(" ",BN268)-1,LEN(BN268))))))</f>
        <v/>
      </c>
      <c r="BN269" s="2961" t="str">
        <f t="shared" si="99"/>
        <v/>
      </c>
      <c r="BO269" s="2975"/>
      <c r="BP269" s="2969"/>
      <c r="BQ269" s="2969"/>
      <c r="BY269" s="10">
        <v>1</v>
      </c>
    </row>
    <row r="270" spans="56:77" ht="21" customHeight="1">
      <c r="BD270" s="2969"/>
      <c r="BF270" s="2946" t="str">
        <f t="shared" si="90"/>
        <v/>
      </c>
      <c r="BG270" s="2950" t="str">
        <f t="shared" si="91"/>
        <v/>
      </c>
      <c r="BH270" s="2951" t="str">
        <f>IF(LEN(TRIM(BM270))&gt;0,MAX(BH29:BH269)+1,"")</f>
        <v/>
      </c>
      <c r="BI270" s="2906" t="str">
        <f>IFERROR(INDEX(BM30:BM299,MATCH(ROW()-ROW(BM30)+1,BH30:BH299,0)),"")</f>
        <v/>
      </c>
      <c r="BJ270" s="336"/>
      <c r="BL270" s="2370" t="str">
        <f>(SUBSTITUTE(SUBSTITUTE(BD70,CHAR(13)&amp;CHAR(10)," "),CHAR(10)," "))</f>
        <v/>
      </c>
      <c r="BM270" s="2907" t="str">
        <f>IF(OR(BL271="",BL272=""),"",IF(LEN(BL271)&lt;=BL272,BL271,IFERROR(LEFT(BL271,FIND("♦",SUBSTITUTE(LEFT(BL271,BL272+1)," ","♦",LEN(LEFT(BL271,BL272+1))-LEN(SUBSTITUTE(LEFT(BL271,BL272+1)," ",""))))),LEFT(BL271,IFERROR(FIND(" ",BL271)-1,LEN(BL271))))))</f>
        <v/>
      </c>
      <c r="BN270" s="2908" t="str">
        <f>IF(BM270="","",TRIM(RIGHT(BL271,LEN(BL271)-LEN(BM270))))</f>
        <v/>
      </c>
      <c r="BO270" s="2952" t="str">
        <f>BE70</f>
        <v xml:space="preserve"> ◄ ligne 70</v>
      </c>
      <c r="BP270" s="2969"/>
      <c r="BQ270" s="2969"/>
      <c r="BY270" s="10">
        <v>1</v>
      </c>
    </row>
    <row r="271" spans="56:77" ht="21" customHeight="1">
      <c r="BD271" s="2969"/>
      <c r="BF271" s="2946" t="str">
        <f t="shared" si="90"/>
        <v/>
      </c>
      <c r="BG271" s="2950" t="str">
        <f t="shared" si="91"/>
        <v/>
      </c>
      <c r="BH271" s="2951" t="str">
        <f>IF(LEN(TRIM(BM271))&gt;0,MAX(BH29:BH270)+1,"")</f>
        <v/>
      </c>
      <c r="BI271" s="2906" t="str">
        <f>IFERROR(INDEX(BM30:BM299,MATCH(ROW()-ROW(BM30)+1,BH30:BH299,0)),"")</f>
        <v/>
      </c>
      <c r="BJ271" s="336"/>
      <c r="BL271" s="2907" t="str">
        <f>TRIM(SUBSTITUTE(SUBSTITUTE(SUBSTITUTE(SUBSTITUTE(IF(OR(LEFT(BL270,1)="-",LEFT(BL270,1)="="),MID(BL270,2,9999),BL270),CHAR(160)," "),","," "),";"," "),"."," "))</f>
        <v/>
      </c>
      <c r="BM271" s="2908" t="str">
        <f>IF(OR(BN270="",BL272=""),"",IF(LEN(BN270)&lt;=BL272,BN270,IFERROR(LEFT(BN270,FIND("♦",SUBSTITUTE(LEFT(BN270,BL272+1)," ","♦",LEN(LEFT(BN270,BL272+1))-LEN(SUBSTITUTE(LEFT(BN270,BL272+1)," ",""))))),LEFT(BN270,IFERROR(FIND(" ",BN270)-1,LEN(BN270))))))</f>
        <v/>
      </c>
      <c r="BN271" s="2908" t="str">
        <f>IF(BM271="","",TRIM(RIGHT(BN270,LEN(BN270)-LEN(BM271))))</f>
        <v/>
      </c>
      <c r="BO271" s="2974"/>
      <c r="BP271" s="2969"/>
      <c r="BQ271" s="2969"/>
      <c r="BY271" s="10">
        <v>1</v>
      </c>
    </row>
    <row r="272" spans="56:77" ht="21" customHeight="1">
      <c r="BD272" s="2969"/>
      <c r="BF272" s="2946" t="str">
        <f t="shared" si="90"/>
        <v/>
      </c>
      <c r="BG272" s="2950" t="str">
        <f t="shared" si="91"/>
        <v/>
      </c>
      <c r="BH272" s="2951" t="str">
        <f>IF(LEN(TRIM(BM272))&gt;0,MAX(BH29:BH271)+1,"")</f>
        <v/>
      </c>
      <c r="BI272" s="2906" t="str">
        <f>IFERROR(INDEX(BM30:BM299,MATCH(ROW()-ROW(BM30)+1,BH30:BH299,0)),"")</f>
        <v/>
      </c>
      <c r="BJ272" s="336"/>
      <c r="BL272" s="2909">
        <f>BI17</f>
        <v>100</v>
      </c>
      <c r="BM272" s="2908" t="str">
        <f>IF(OR(BN271="",BL272=""),"",IF(LEN(BN271)&lt;=BL272,BN271,IFERROR(LEFT(BN271,FIND("♦",SUBSTITUTE(LEFT(BN271,BL272+1)," ","♦",LEN(LEFT(BN271,BL272+1))-LEN(SUBSTITUTE(LEFT(BN271,BL272+1)," ",""))))),LEFT(BN271,IFERROR(FIND(" ",BN271)-1,LEN(BN271))))))</f>
        <v/>
      </c>
      <c r="BN272" s="2908" t="str">
        <f t="shared" ref="BN272:BN275" si="100">IF(BM272="","",TRIM(RIGHT(BN271,LEN(BN271)-LEN(BM272))))</f>
        <v/>
      </c>
      <c r="BO272" s="2974"/>
      <c r="BP272" s="2969"/>
      <c r="BQ272" s="2969"/>
      <c r="BY272" s="10">
        <v>1</v>
      </c>
    </row>
    <row r="273" spans="56:77" ht="21" customHeight="1">
      <c r="BD273" s="2969"/>
      <c r="BF273" s="2946" t="str">
        <f t="shared" si="90"/>
        <v/>
      </c>
      <c r="BG273" s="2950" t="str">
        <f t="shared" si="91"/>
        <v/>
      </c>
      <c r="BH273" s="2951" t="str">
        <f>IF(LEN(TRIM(BM273))&gt;0,MAX(BH29:BH272)+1,"")</f>
        <v/>
      </c>
      <c r="BI273" s="2906" t="str">
        <f>IFERROR(INDEX(BM30:BM299,MATCH(ROW()-ROW(BM30)+1,BH30:BH299,0)),"")</f>
        <v/>
      </c>
      <c r="BJ273" s="336"/>
      <c r="BL273" s="2907"/>
      <c r="BM273" s="2908" t="str">
        <f>IF(OR(BN272="",BL272=""),"",IF(LEN(BN272)&lt;=BL272,BN272,IFERROR(LEFT(BN272,FIND("♦",SUBSTITUTE(LEFT(BN272,BL272+1)," ","♦",LEN(LEFT(BN272,BL272+1))-LEN(SUBSTITUTE(LEFT(BN272,BL272+1)," ",""))))),LEFT(BN272,IFERROR(FIND(" ",BN272)-1,LEN(BN272))))))</f>
        <v/>
      </c>
      <c r="BN273" s="2908" t="str">
        <f t="shared" si="100"/>
        <v/>
      </c>
      <c r="BO273" s="2974"/>
      <c r="BP273" s="2969"/>
      <c r="BQ273" s="2969"/>
      <c r="BY273" s="10">
        <v>1</v>
      </c>
    </row>
    <row r="274" spans="56:77" ht="21" customHeight="1">
      <c r="BD274" s="2969"/>
      <c r="BF274" s="2946" t="str">
        <f t="shared" si="90"/>
        <v/>
      </c>
      <c r="BG274" s="2950" t="str">
        <f t="shared" si="91"/>
        <v/>
      </c>
      <c r="BH274" s="2951" t="str">
        <f>IF(LEN(TRIM(BM274))&gt;0,MAX(BH29:BH273)+1,"")</f>
        <v/>
      </c>
      <c r="BI274" s="2906" t="str">
        <f>IFERROR(INDEX(BM30:BM299,MATCH(ROW()-ROW(BM30)+1,BH30:BH299,0)),"")</f>
        <v/>
      </c>
      <c r="BJ274" s="336"/>
      <c r="BL274" s="2958"/>
      <c r="BM274" s="2908" t="str">
        <f>IF(OR(BN273="",BL272=""),"",IF(LEN(BN273)&lt;=BL272,BN273,IFERROR(LEFT(BN273,FIND("♦",SUBSTITUTE(LEFT(BN273,BL272+1)," ","♦",LEN(LEFT(BN273,BL272+1))-LEN(SUBSTITUTE(LEFT(BN273,BL272+1)," ",""))))),LEFT(BN273,IFERROR(FIND(" ",BN273)-1,LEN(BN273))))))</f>
        <v/>
      </c>
      <c r="BN274" s="2908" t="str">
        <f t="shared" si="100"/>
        <v/>
      </c>
      <c r="BO274" s="2974"/>
      <c r="BP274" s="2969"/>
      <c r="BQ274" s="2969"/>
      <c r="BY274" s="10">
        <v>1</v>
      </c>
    </row>
    <row r="275" spans="56:77" ht="21" customHeight="1">
      <c r="BD275" s="2969"/>
      <c r="BF275" s="2946" t="str">
        <f t="shared" si="90"/>
        <v/>
      </c>
      <c r="BG275" s="2950" t="str">
        <f t="shared" si="91"/>
        <v/>
      </c>
      <c r="BH275" s="2951" t="str">
        <f>IF(LEN(TRIM(BM275))&gt;0,MAX(BH29:BH274)+1,"")</f>
        <v/>
      </c>
      <c r="BI275" s="2906" t="str">
        <f>IFERROR(INDEX(BM30:BM299,MATCH(ROW()-ROW(BM30)+1,BH30:BH299,0)),"")</f>
        <v/>
      </c>
      <c r="BJ275" s="336"/>
      <c r="BL275" s="2959"/>
      <c r="BM275" s="2908" t="str">
        <f>IF(OR(BN274="",BL272=""),"",IF(LEN(BN274)&lt;=BL272,BN274,IFERROR(LEFT(BN274,FIND("♦",SUBSTITUTE(LEFT(BN274,BL272+1)," ","♦",LEN(LEFT(BN274,BL272+1))-LEN(SUBSTITUTE(LEFT(BN274,BL272+1)," ",""))))),LEFT(BN274,IFERROR(FIND(" ",BN274)-1,LEN(BN274))))))</f>
        <v/>
      </c>
      <c r="BN275" s="2908" t="str">
        <f t="shared" si="100"/>
        <v/>
      </c>
      <c r="BO275" s="2974"/>
      <c r="BP275" s="2969"/>
      <c r="BQ275" s="2969"/>
      <c r="BY275" s="10">
        <v>1</v>
      </c>
    </row>
    <row r="276" spans="56:77" ht="21" customHeight="1">
      <c r="BD276" s="2969"/>
      <c r="BF276" s="2946" t="str">
        <f t="shared" si="90"/>
        <v/>
      </c>
      <c r="BG276" s="2950" t="str">
        <f t="shared" si="91"/>
        <v/>
      </c>
      <c r="BH276" s="2951" t="str">
        <f>IF(LEN(TRIM(BM276))&gt;0,MAX(BH29:BH275)+1,"")</f>
        <v/>
      </c>
      <c r="BI276" s="2906" t="str">
        <f>IFERROR(INDEX(BM30:BM299,MATCH(ROW()-ROW(BM30)+1,BH30:BH299,0)),"")</f>
        <v/>
      </c>
      <c r="BJ276" s="336"/>
      <c r="BL276" s="2370" t="str">
        <f>(SUBSTITUTE(SUBSTITUTE(BD71,CHAR(13)&amp;CHAR(10)," "),CHAR(10)," "))</f>
        <v/>
      </c>
      <c r="BM276" s="2960" t="str">
        <f>IF(OR(BL277="",BL278=""),"",IF(LEN(BL277)&lt;=BL278,BL277,IFERROR(LEFT(BL277,FIND("♦",SUBSTITUTE(LEFT(BL277,BL278+1)," ","♦",LEN(LEFT(BL277,BL278+1))-LEN(SUBSTITUTE(LEFT(BL277,BL278+1)," ",""))))),LEFT(BL277,IFERROR(FIND(" ",BL277)-1,LEN(BL277))))))</f>
        <v/>
      </c>
      <c r="BN276" s="2961" t="str">
        <f>IF(BM276="","",TRIM(RIGHT(BL277,LEN(BL277)-LEN(BM276))))</f>
        <v/>
      </c>
      <c r="BO276" s="2952" t="str">
        <f>BE71</f>
        <v xml:space="preserve"> ◄ ligne 71</v>
      </c>
      <c r="BP276" s="2969"/>
      <c r="BQ276" s="2969"/>
      <c r="BY276" s="10">
        <v>1</v>
      </c>
    </row>
    <row r="277" spans="56:77" ht="21" customHeight="1">
      <c r="BD277" s="2969"/>
      <c r="BF277" s="2946" t="str">
        <f t="shared" si="90"/>
        <v/>
      </c>
      <c r="BG277" s="2950" t="str">
        <f t="shared" si="91"/>
        <v/>
      </c>
      <c r="BH277" s="2951" t="str">
        <f>IF(LEN(TRIM(BM277))&gt;0,MAX(BH29:BH276)+1,"")</f>
        <v/>
      </c>
      <c r="BI277" s="2906" t="str">
        <f>IFERROR(INDEX(BM30:BM299,MATCH(ROW()-ROW(BM30)+1,BH30:BH299,0)),"")</f>
        <v/>
      </c>
      <c r="BJ277" s="336"/>
      <c r="BL277" s="2960" t="str">
        <f>TRIM(SUBSTITUTE(SUBSTITUTE(SUBSTITUTE(SUBSTITUTE(IF(OR(LEFT(BL276,1)="-",LEFT(BL276,1)="="),MID(BL276,2,9999),BL276),CHAR(160)," "),","," "),";"," "),"."," "))</f>
        <v/>
      </c>
      <c r="BM277" s="2961" t="str">
        <f>IF(OR(BN276="",BL278=""),"",IF(LEN(BN276)&lt;=BL278,BN276,IFERROR(LEFT(BN276,FIND("♦",SUBSTITUTE(LEFT(BN276,BL278+1)," ","♦",LEN(LEFT(BN276,BL278+1))-LEN(SUBSTITUTE(LEFT(BN276,BL278+1)," ",""))))),LEFT(BN276,IFERROR(FIND(" ",BN276)-1,LEN(BN276))))))</f>
        <v/>
      </c>
      <c r="BN277" s="2961" t="str">
        <f>IF(BM277="","",TRIM(RIGHT(BN276,LEN(BN276)-LEN(BM277))))</f>
        <v/>
      </c>
      <c r="BO277" s="2975"/>
      <c r="BP277" s="2969"/>
      <c r="BQ277" s="2969"/>
      <c r="BY277" s="10">
        <v>1</v>
      </c>
    </row>
    <row r="278" spans="56:77" ht="21" customHeight="1">
      <c r="BD278" s="2969"/>
      <c r="BF278" s="2946" t="str">
        <f t="shared" si="90"/>
        <v/>
      </c>
      <c r="BG278" s="2950" t="str">
        <f t="shared" si="91"/>
        <v/>
      </c>
      <c r="BH278" s="2951" t="str">
        <f>IF(LEN(TRIM(BM278))&gt;0,MAX(BH29:BH277)+1,"")</f>
        <v/>
      </c>
      <c r="BI278" s="2906" t="str">
        <f>IFERROR(INDEX(BM30:BM299,MATCH(ROW()-ROW(BM30)+1,BH30:BH299,0)),"")</f>
        <v/>
      </c>
      <c r="BJ278" s="336"/>
      <c r="BL278" s="2909">
        <f>BI17</f>
        <v>100</v>
      </c>
      <c r="BM278" s="2961" t="str">
        <f>IF(OR(BN277="",BL278=""),"",IF(LEN(BN277)&lt;=BL278,BN277,IFERROR(LEFT(BN277,FIND("♦",SUBSTITUTE(LEFT(BN277,BL278+1)," ","♦",LEN(LEFT(BN277,BL278+1))-LEN(SUBSTITUTE(LEFT(BN277,BL278+1)," ",""))))),LEFT(BN277,IFERROR(FIND(" ",BN277)-1,LEN(BN277))))))</f>
        <v/>
      </c>
      <c r="BN278" s="2961" t="str">
        <f t="shared" ref="BN278:BN281" si="101">IF(BM278="","",TRIM(RIGHT(BN277,LEN(BN277)-LEN(BM278))))</f>
        <v/>
      </c>
      <c r="BO278" s="2975"/>
      <c r="BP278" s="2969"/>
      <c r="BQ278" s="2969"/>
      <c r="BY278" s="10">
        <v>1</v>
      </c>
    </row>
    <row r="279" spans="56:77" ht="21" customHeight="1">
      <c r="BD279" s="2969"/>
      <c r="BF279" s="2946" t="str">
        <f t="shared" si="90"/>
        <v/>
      </c>
      <c r="BG279" s="2950" t="str">
        <f t="shared" si="91"/>
        <v/>
      </c>
      <c r="BH279" s="2951" t="str">
        <f>IF(LEN(TRIM(BM279))&gt;0,MAX(BH29:BH278)+1,"")</f>
        <v/>
      </c>
      <c r="BI279" s="2906" t="str">
        <f>IFERROR(INDEX(BM30:BM299,MATCH(ROW()-ROW(BM30)+1,BH30:BH299,0)),"")</f>
        <v/>
      </c>
      <c r="BJ279" s="336"/>
      <c r="BL279" s="2960"/>
      <c r="BM279" s="2961" t="str">
        <f>IF(OR(BN278="",BL278=""),"",IF(LEN(BN278)&lt;=BL278,BN278,IFERROR(LEFT(BN278,FIND("♦",SUBSTITUTE(LEFT(BN278,BL278+1)," ","♦",LEN(LEFT(BN278,BL278+1))-LEN(SUBSTITUTE(LEFT(BN278,BL278+1)," ",""))))),LEFT(BN278,IFERROR(FIND(" ",BN278)-1,LEN(BN278))))))</f>
        <v/>
      </c>
      <c r="BN279" s="2961" t="str">
        <f t="shared" si="101"/>
        <v/>
      </c>
      <c r="BO279" s="2975"/>
      <c r="BP279" s="2969"/>
      <c r="BQ279" s="2969"/>
      <c r="BY279" s="10">
        <v>1</v>
      </c>
    </row>
    <row r="280" spans="56:77" ht="21" customHeight="1">
      <c r="BD280" s="2969"/>
      <c r="BF280" s="2946" t="str">
        <f t="shared" si="90"/>
        <v/>
      </c>
      <c r="BG280" s="2950" t="str">
        <f t="shared" si="91"/>
        <v/>
      </c>
      <c r="BH280" s="2951" t="str">
        <f>IF(LEN(TRIM(BM280))&gt;0,MAX(BH29:BH279)+1,"")</f>
        <v/>
      </c>
      <c r="BI280" s="2906" t="str">
        <f>IFERROR(INDEX(BM30:BM299,MATCH(ROW()-ROW(BM30)+1,BH30:BH299,0)),"")</f>
        <v/>
      </c>
      <c r="BJ280" s="336"/>
      <c r="BL280" s="2963"/>
      <c r="BM280" s="2961" t="str">
        <f>IF(OR(BN279="",BL278=""),"",IF(LEN(BN279)&lt;=BL278,BN279,IFERROR(LEFT(BN279,FIND("♦",SUBSTITUTE(LEFT(BN279,BL278+1)," ","♦",LEN(LEFT(BN279,BL278+1))-LEN(SUBSTITUTE(LEFT(BN279,BL278+1)," ",""))))),LEFT(BN279,IFERROR(FIND(" ",BN279)-1,LEN(BN279))))))</f>
        <v/>
      </c>
      <c r="BN280" s="2961" t="str">
        <f t="shared" si="101"/>
        <v/>
      </c>
      <c r="BO280" s="2975"/>
      <c r="BP280" s="2969"/>
      <c r="BQ280" s="2969"/>
      <c r="BY280" s="10">
        <v>1</v>
      </c>
    </row>
    <row r="281" spans="56:77" ht="21" customHeight="1">
      <c r="BD281" s="2969"/>
      <c r="BF281" s="2946" t="str">
        <f t="shared" si="90"/>
        <v/>
      </c>
      <c r="BG281" s="2950" t="str">
        <f t="shared" si="91"/>
        <v/>
      </c>
      <c r="BH281" s="2951" t="str">
        <f>IF(LEN(TRIM(BM281))&gt;0,MAX(BH29:BH280)+1,"")</f>
        <v/>
      </c>
      <c r="BI281" s="2906" t="str">
        <f>IFERROR(INDEX(BM30:BM299,MATCH(ROW()-ROW(BM30)+1,BH30:BH299,0)),"")</f>
        <v/>
      </c>
      <c r="BJ281" s="336"/>
      <c r="BL281" s="2964"/>
      <c r="BM281" s="2961" t="str">
        <f>IF(OR(BN280="",BL278=""),"",IF(LEN(BN280)&lt;=BL278,BN280,IFERROR(LEFT(BN280,FIND("♦",SUBSTITUTE(LEFT(BN280,BL278+1)," ","♦",LEN(LEFT(BN280,BL278+1))-LEN(SUBSTITUTE(LEFT(BN280,BL278+1)," ",""))))),LEFT(BN280,IFERROR(FIND(" ",BN280)-1,LEN(BN280))))))</f>
        <v/>
      </c>
      <c r="BN281" s="2961" t="str">
        <f t="shared" si="101"/>
        <v/>
      </c>
      <c r="BO281" s="2975"/>
      <c r="BP281" s="2969"/>
      <c r="BQ281" s="2969"/>
      <c r="BY281" s="10">
        <v>1</v>
      </c>
    </row>
    <row r="282" spans="56:77" ht="21" customHeight="1">
      <c r="BD282" s="2969"/>
      <c r="BF282" s="2946" t="str">
        <f t="shared" si="90"/>
        <v/>
      </c>
      <c r="BG282" s="2950" t="str">
        <f t="shared" si="91"/>
        <v/>
      </c>
      <c r="BH282" s="2951" t="str">
        <f>IF(LEN(TRIM(BM282))&gt;0,MAX(BH29:BH281)+1,"")</f>
        <v/>
      </c>
      <c r="BI282" s="2906" t="str">
        <f>IFERROR(INDEX(BM30:BM299,MATCH(ROW()-ROW(BM30)+1,BH30:BH299,0)),"")</f>
        <v/>
      </c>
      <c r="BJ282" s="336"/>
      <c r="BL282" s="2370" t="str">
        <f>(SUBSTITUTE(SUBSTITUTE(BD72,CHAR(13)&amp;CHAR(10)," "),CHAR(10)," "))</f>
        <v/>
      </c>
      <c r="BM282" s="2907" t="str">
        <f>IF(OR(BL283="",BL284=""),"",IF(LEN(BL283)&lt;=BL284,BL283,IFERROR(LEFT(BL283,FIND("♦",SUBSTITUTE(LEFT(BL283,BL284+1)," ","♦",LEN(LEFT(BL283,BL284+1))-LEN(SUBSTITUTE(LEFT(BL283,BL284+1)," ",""))))),LEFT(BL283,IFERROR(FIND(" ",BL283)-1,LEN(BL283))))))</f>
        <v/>
      </c>
      <c r="BN282" s="2908" t="str">
        <f>IF(BM282="","",TRIM(RIGHT(BL283,LEN(BL283)-LEN(BM282))))</f>
        <v/>
      </c>
      <c r="BO282" s="2952" t="str">
        <f>BE72</f>
        <v xml:space="preserve"> ◄ ligne 72</v>
      </c>
      <c r="BP282" s="2969"/>
      <c r="BQ282" s="2969"/>
      <c r="BY282" s="10">
        <v>1</v>
      </c>
    </row>
    <row r="283" spans="56:77" ht="21" customHeight="1">
      <c r="BD283" s="2969"/>
      <c r="BF283" s="2946" t="str">
        <f t="shared" si="90"/>
        <v/>
      </c>
      <c r="BG283" s="2950" t="str">
        <f t="shared" si="91"/>
        <v/>
      </c>
      <c r="BH283" s="2951" t="str">
        <f>IF(LEN(TRIM(BM283))&gt;0,MAX(BH29:BH282)+1,"")</f>
        <v/>
      </c>
      <c r="BI283" s="2906" t="str">
        <f>IFERROR(INDEX(BM30:BM299,MATCH(ROW()-ROW(BM30)+1,BH30:BH299,0)),"")</f>
        <v/>
      </c>
      <c r="BJ283" s="336"/>
      <c r="BL283" s="2907" t="str">
        <f>TRIM(SUBSTITUTE(SUBSTITUTE(SUBSTITUTE(SUBSTITUTE(IF(OR(LEFT(BL282,1)="-",LEFT(BL282,1)="="),MID(BL282,2,9999),BL282),CHAR(160)," "),","," "),";"," "),"."," "))</f>
        <v/>
      </c>
      <c r="BM283" s="2908" t="str">
        <f>IF(OR(BN282="",BL284=""),"",IF(LEN(BN282)&lt;=BL284,BN282,IFERROR(LEFT(BN282,FIND("♦",SUBSTITUTE(LEFT(BN282,BL284+1)," ","♦",LEN(LEFT(BN282,BL284+1))-LEN(SUBSTITUTE(LEFT(BN282,BL284+1)," ",""))))),LEFT(BN282,IFERROR(FIND(" ",BN282)-1,LEN(BN282))))))</f>
        <v/>
      </c>
      <c r="BN283" s="2908" t="str">
        <f>IF(BM283="","",TRIM(RIGHT(BN282,LEN(BN282)-LEN(BM283))))</f>
        <v/>
      </c>
      <c r="BO283" s="2974"/>
      <c r="BP283" s="2969"/>
      <c r="BQ283" s="2969"/>
      <c r="BY283" s="10">
        <v>1</v>
      </c>
    </row>
    <row r="284" spans="56:77" ht="21" customHeight="1">
      <c r="BD284" s="2969"/>
      <c r="BF284" s="2946" t="str">
        <f t="shared" si="90"/>
        <v/>
      </c>
      <c r="BG284" s="2950" t="str">
        <f t="shared" si="91"/>
        <v/>
      </c>
      <c r="BH284" s="2951" t="str">
        <f>IF(LEN(TRIM(BM284))&gt;0,MAX(BH29:BH283)+1,"")</f>
        <v/>
      </c>
      <c r="BI284" s="2906" t="str">
        <f>IFERROR(INDEX(BM30:BM299,MATCH(ROW()-ROW(BM30)+1,BH30:BH299,0)),"")</f>
        <v/>
      </c>
      <c r="BJ284" s="336"/>
      <c r="BL284" s="2909">
        <f>BI17</f>
        <v>100</v>
      </c>
      <c r="BM284" s="2908" t="str">
        <f>IF(OR(BN283="",BL284=""),"",IF(LEN(BN283)&lt;=BL284,BN283,IFERROR(LEFT(BN283,FIND("♦",SUBSTITUTE(LEFT(BN283,BL284+1)," ","♦",LEN(LEFT(BN283,BL284+1))-LEN(SUBSTITUTE(LEFT(BN283,BL284+1)," ",""))))),LEFT(BN283,IFERROR(FIND(" ",BN283)-1,LEN(BN283))))))</f>
        <v/>
      </c>
      <c r="BN284" s="2908" t="str">
        <f t="shared" ref="BN284:BN287" si="102">IF(BM284="","",TRIM(RIGHT(BN283,LEN(BN283)-LEN(BM284))))</f>
        <v/>
      </c>
      <c r="BO284" s="2974"/>
      <c r="BP284" s="2969"/>
      <c r="BQ284" s="2969"/>
      <c r="BY284" s="10">
        <v>1</v>
      </c>
    </row>
    <row r="285" spans="56:77" ht="21" customHeight="1">
      <c r="BD285" s="2969"/>
      <c r="BF285" s="2946" t="str">
        <f t="shared" si="90"/>
        <v/>
      </c>
      <c r="BG285" s="2950" t="str">
        <f t="shared" si="91"/>
        <v/>
      </c>
      <c r="BH285" s="2951" t="str">
        <f>IF(LEN(TRIM(BM285))&gt;0,MAX(BH29:BH284)+1,"")</f>
        <v/>
      </c>
      <c r="BI285" s="2906" t="str">
        <f>IFERROR(INDEX(BM30:BM299,MATCH(ROW()-ROW(BM30)+1,BH30:BH299,0)),"")</f>
        <v/>
      </c>
      <c r="BJ285" s="336"/>
      <c r="BL285" s="2907"/>
      <c r="BM285" s="2908" t="str">
        <f>IF(OR(BN284="",BL284=""),"",IF(LEN(BN284)&lt;=BL284,BN284,IFERROR(LEFT(BN284,FIND("♦",SUBSTITUTE(LEFT(BN284,BL284+1)," ","♦",LEN(LEFT(BN284,BL284+1))-LEN(SUBSTITUTE(LEFT(BN284,BL284+1)," ",""))))),LEFT(BN284,IFERROR(FIND(" ",BN284)-1,LEN(BN284))))))</f>
        <v/>
      </c>
      <c r="BN285" s="2908" t="str">
        <f t="shared" si="102"/>
        <v/>
      </c>
      <c r="BO285" s="2974"/>
      <c r="BP285" s="2969"/>
      <c r="BQ285" s="2969"/>
      <c r="BY285" s="10">
        <v>1</v>
      </c>
    </row>
    <row r="286" spans="56:77" ht="21" customHeight="1">
      <c r="BD286" s="2969"/>
      <c r="BF286" s="2946" t="str">
        <f t="shared" si="90"/>
        <v/>
      </c>
      <c r="BG286" s="2950" t="str">
        <f t="shared" si="91"/>
        <v/>
      </c>
      <c r="BH286" s="2951" t="str">
        <f>IF(LEN(TRIM(BM286))&gt;0,MAX(BH29:BH285)+1,"")</f>
        <v/>
      </c>
      <c r="BI286" s="2906" t="str">
        <f>IFERROR(INDEX(BM30:BM299,MATCH(ROW()-ROW(BM30)+1,BH30:BH299,0)),"")</f>
        <v/>
      </c>
      <c r="BJ286" s="336"/>
      <c r="BL286" s="2958"/>
      <c r="BM286" s="2908" t="str">
        <f>IF(OR(BN285="",BL284=""),"",IF(LEN(BN285)&lt;=BL284,BN285,IFERROR(LEFT(BN285,FIND("♦",SUBSTITUTE(LEFT(BN285,BL284+1)," ","♦",LEN(LEFT(BN285,BL284+1))-LEN(SUBSTITUTE(LEFT(BN285,BL284+1)," ",""))))),LEFT(BN285,IFERROR(FIND(" ",BN285)-1,LEN(BN285))))))</f>
        <v/>
      </c>
      <c r="BN286" s="2908" t="str">
        <f t="shared" si="102"/>
        <v/>
      </c>
      <c r="BO286" s="2974"/>
      <c r="BP286" s="2969"/>
      <c r="BQ286" s="2969"/>
      <c r="BY286" s="10">
        <v>1</v>
      </c>
    </row>
    <row r="287" spans="56:77" ht="21" customHeight="1">
      <c r="BD287" s="2969"/>
      <c r="BF287" s="2946" t="str">
        <f t="shared" si="90"/>
        <v/>
      </c>
      <c r="BG287" s="2950" t="str">
        <f t="shared" si="91"/>
        <v/>
      </c>
      <c r="BH287" s="2951" t="str">
        <f>IF(LEN(TRIM(BM287))&gt;0,MAX(BH29:BH286)+1,"")</f>
        <v/>
      </c>
      <c r="BI287" s="2906" t="str">
        <f>IFERROR(INDEX(BM30:BM299,MATCH(ROW()-ROW(BM30)+1,BH30:BH299,0)),"")</f>
        <v/>
      </c>
      <c r="BJ287" s="336"/>
      <c r="BL287" s="2959"/>
      <c r="BM287" s="2908" t="str">
        <f>IF(OR(BN286="",BL284=""),"",IF(LEN(BN286)&lt;=BL284,BN286,IFERROR(LEFT(BN286,FIND("♦",SUBSTITUTE(LEFT(BN286,BL284+1)," ","♦",LEN(LEFT(BN286,BL284+1))-LEN(SUBSTITUTE(LEFT(BN286,BL284+1)," ",""))))),LEFT(BN286,IFERROR(FIND(" ",BN286)-1,LEN(BN286))))))</f>
        <v/>
      </c>
      <c r="BN287" s="2908" t="str">
        <f t="shared" si="102"/>
        <v/>
      </c>
      <c r="BO287" s="2974"/>
      <c r="BP287" s="2969"/>
      <c r="BQ287" s="2969"/>
      <c r="BY287" s="10">
        <v>1</v>
      </c>
    </row>
    <row r="288" spans="56:77" ht="21" customHeight="1">
      <c r="BD288" s="2969"/>
      <c r="BF288" s="2946" t="str">
        <f t="shared" ref="BF288:BF299" si="103">IF(BI288="","",(LEN(TRIM(SUBSTITUTE(BI288,CHAR(160)," ")))-LEN(SUBSTITUTE(TRIM(SUBSTITUTE(BI288,CHAR(160)," "))," ",""))+1)&amp;" mot"&amp;IF((LEN(TRIM(SUBSTITUTE(BI288,CHAR(160)," ")))-LEN(SUBSTITUTE(TRIM(SUBSTITUTE(BI288,CHAR(160)," "))," ",""))+1)&gt;1,"s",""))</f>
        <v/>
      </c>
      <c r="BG288" s="2950" t="str">
        <f t="shared" ref="BG288:BG299" si="104">IF(BI288="","",LEN(TRIM(SUBSTITUTE(BI288,CHAR(160),"")))&amp;" car. ►")</f>
        <v/>
      </c>
      <c r="BH288" s="2951" t="str">
        <f>IF(LEN(TRIM(BM288))&gt;0,MAX(BH29:BH287)+1,"")</f>
        <v/>
      </c>
      <c r="BI288" s="2906" t="str">
        <f>IFERROR(INDEX(BM30:BM299,MATCH(ROW()-ROW(BM30)+1,BH30:BH299,0)),"")</f>
        <v/>
      </c>
      <c r="BJ288" s="336"/>
      <c r="BL288" s="2370" t="str">
        <f>(SUBSTITUTE(SUBSTITUTE(BD73,CHAR(13)&amp;CHAR(10)," "),CHAR(10)," "))</f>
        <v/>
      </c>
      <c r="BM288" s="2960" t="str">
        <f>IF(OR(BL289="",BL290=""),"",IF(LEN(BL289)&lt;=BL290,BL289,IFERROR(LEFT(BL289,FIND("♦",SUBSTITUTE(LEFT(BL289,BL290+1)," ","♦",LEN(LEFT(BL289,BL290+1))-LEN(SUBSTITUTE(LEFT(BL289,BL290+1)," ",""))))),LEFT(BL289,IFERROR(FIND(" ",BL289)-1,LEN(BL289))))))</f>
        <v/>
      </c>
      <c r="BN288" s="2961" t="str">
        <f>IF(BM288="","",TRIM(RIGHT(BL289,LEN(BL289)-LEN(BM288))))</f>
        <v/>
      </c>
      <c r="BO288" s="2952" t="str">
        <f>BE73</f>
        <v xml:space="preserve"> ◄ ligne 73</v>
      </c>
      <c r="BP288" s="2969"/>
      <c r="BQ288" s="2969"/>
      <c r="BY288" s="10">
        <v>1</v>
      </c>
    </row>
    <row r="289" spans="53:77" ht="21" customHeight="1">
      <c r="BD289" s="2969"/>
      <c r="BF289" s="2946" t="str">
        <f t="shared" si="103"/>
        <v/>
      </c>
      <c r="BG289" s="2950" t="str">
        <f t="shared" si="104"/>
        <v/>
      </c>
      <c r="BH289" s="2951" t="str">
        <f>IF(LEN(TRIM(BM289))&gt;0,MAX(BH29:BH288)+1,"")</f>
        <v/>
      </c>
      <c r="BI289" s="2906" t="str">
        <f>IFERROR(INDEX(BM30:BM299,MATCH(ROW()-ROW(BM30)+1,BH30:BH299,0)),"")</f>
        <v/>
      </c>
      <c r="BJ289" s="336"/>
      <c r="BL289" s="2960" t="str">
        <f>TRIM(SUBSTITUTE(SUBSTITUTE(SUBSTITUTE(SUBSTITUTE(IF(OR(LEFT(BL288,1)="-",LEFT(BL288,1)="="),MID(BL288,2,9999),BL288),CHAR(160)," "),","," "),";"," "),"."," "))</f>
        <v/>
      </c>
      <c r="BM289" s="2961" t="str">
        <f>IF(OR(BN288="",BL290=""),"",IF(LEN(BN288)&lt;=BL290,BN288,IFERROR(LEFT(BN288,FIND("♦",SUBSTITUTE(LEFT(BN288,BL290+1)," ","♦",LEN(LEFT(BN288,BL290+1))-LEN(SUBSTITUTE(LEFT(BN288,BL290+1)," ",""))))),LEFT(BN288,IFERROR(FIND(" ",BN288)-1,LEN(BN288))))))</f>
        <v/>
      </c>
      <c r="BN289" s="2961" t="str">
        <f>IF(BM289="","",TRIM(RIGHT(BN288,LEN(BN288)-LEN(BM289))))</f>
        <v/>
      </c>
      <c r="BO289" s="2975"/>
      <c r="BP289" s="2969"/>
      <c r="BQ289" s="2969"/>
      <c r="BY289" s="10">
        <v>1</v>
      </c>
    </row>
    <row r="290" spans="53:77" ht="21" customHeight="1">
      <c r="BD290" s="2969"/>
      <c r="BF290" s="2946" t="str">
        <f t="shared" si="103"/>
        <v/>
      </c>
      <c r="BG290" s="2950" t="str">
        <f t="shared" si="104"/>
        <v/>
      </c>
      <c r="BH290" s="2951" t="str">
        <f>IF(LEN(TRIM(BM290))&gt;0,MAX(BH29:BH289)+1,"")</f>
        <v/>
      </c>
      <c r="BI290" s="2906" t="str">
        <f>IFERROR(INDEX(BM30:BM299,MATCH(ROW()-ROW(BM30)+1,BH30:BH299,0)),"")</f>
        <v/>
      </c>
      <c r="BJ290" s="336"/>
      <c r="BL290" s="2909">
        <f>BI17</f>
        <v>100</v>
      </c>
      <c r="BM290" s="2961" t="str">
        <f>IF(OR(BN289="",BL290=""),"",IF(LEN(BN289)&lt;=BL290,BN289,IFERROR(LEFT(BN289,FIND("♦",SUBSTITUTE(LEFT(BN289,BL290+1)," ","♦",LEN(LEFT(BN289,BL290+1))-LEN(SUBSTITUTE(LEFT(BN289,BL290+1)," ",""))))),LEFT(BN289,IFERROR(FIND(" ",BN289)-1,LEN(BN289))))))</f>
        <v/>
      </c>
      <c r="BN290" s="2961" t="str">
        <f t="shared" ref="BN290:BN293" si="105">IF(BM290="","",TRIM(RIGHT(BN289,LEN(BN289)-LEN(BM290))))</f>
        <v/>
      </c>
      <c r="BO290" s="2975"/>
      <c r="BP290" s="2969"/>
      <c r="BQ290" s="2969"/>
      <c r="BY290" s="10">
        <v>1</v>
      </c>
    </row>
    <row r="291" spans="53:77" ht="21" customHeight="1">
      <c r="BD291" s="2969"/>
      <c r="BF291" s="2946" t="str">
        <f t="shared" si="103"/>
        <v/>
      </c>
      <c r="BG291" s="2950" t="str">
        <f t="shared" si="104"/>
        <v/>
      </c>
      <c r="BH291" s="2951" t="str">
        <f>IF(LEN(TRIM(BM291))&gt;0,MAX(BH29:BH290)+1,"")</f>
        <v/>
      </c>
      <c r="BI291" s="2906" t="str">
        <f>IFERROR(INDEX(BM30:BM299,MATCH(ROW()-ROW(BM30)+1,BH30:BH299,0)),"")</f>
        <v/>
      </c>
      <c r="BJ291" s="336"/>
      <c r="BL291" s="2960"/>
      <c r="BM291" s="2961" t="str">
        <f>IF(OR(BN290="",BL290=""),"",IF(LEN(BN290)&lt;=BL290,BN290,IFERROR(LEFT(BN290,FIND("♦",SUBSTITUTE(LEFT(BN290,BL290+1)," ","♦",LEN(LEFT(BN290,BL290+1))-LEN(SUBSTITUTE(LEFT(BN290,BL290+1)," ",""))))),LEFT(BN290,IFERROR(FIND(" ",BN290)-1,LEN(BN290))))))</f>
        <v/>
      </c>
      <c r="BN291" s="2961" t="str">
        <f t="shared" si="105"/>
        <v/>
      </c>
      <c r="BO291" s="2975"/>
      <c r="BP291" s="2969"/>
      <c r="BQ291" s="2969"/>
      <c r="BY291" s="10">
        <v>1</v>
      </c>
    </row>
    <row r="292" spans="53:77" ht="21" customHeight="1">
      <c r="BD292" s="2969"/>
      <c r="BF292" s="2946" t="str">
        <f t="shared" si="103"/>
        <v/>
      </c>
      <c r="BG292" s="2950" t="str">
        <f t="shared" si="104"/>
        <v/>
      </c>
      <c r="BH292" s="2951" t="str">
        <f>IF(LEN(TRIM(BM292))&gt;0,MAX(BH29:BH291)+1,"")</f>
        <v/>
      </c>
      <c r="BI292" s="2906" t="str">
        <f>IFERROR(INDEX(BM30:BM299,MATCH(ROW()-ROW(BM30)+1,BH30:BH299,0)),"")</f>
        <v/>
      </c>
      <c r="BJ292" s="336"/>
      <c r="BL292" s="2963"/>
      <c r="BM292" s="2961" t="str">
        <f>IF(OR(BN291="",BL290=""),"",IF(LEN(BN291)&lt;=BL290,BN291,IFERROR(LEFT(BN291,FIND("♦",SUBSTITUTE(LEFT(BN291,BL290+1)," ","♦",LEN(LEFT(BN291,BL290+1))-LEN(SUBSTITUTE(LEFT(BN291,BL290+1)," ",""))))),LEFT(BN291,IFERROR(FIND(" ",BN291)-1,LEN(BN291))))))</f>
        <v/>
      </c>
      <c r="BN292" s="2961" t="str">
        <f t="shared" si="105"/>
        <v/>
      </c>
      <c r="BO292" s="2975"/>
      <c r="BP292" s="2969"/>
      <c r="BQ292" s="2969"/>
      <c r="BY292" s="10">
        <v>1</v>
      </c>
    </row>
    <row r="293" spans="53:77" ht="21" customHeight="1">
      <c r="BD293" s="2969"/>
      <c r="BF293" s="2946" t="str">
        <f t="shared" si="103"/>
        <v/>
      </c>
      <c r="BG293" s="2950" t="str">
        <f t="shared" si="104"/>
        <v/>
      </c>
      <c r="BH293" s="2951" t="str">
        <f>IF(LEN(TRIM(BM293))&gt;0,MAX(BH29:BH292)+1,"")</f>
        <v/>
      </c>
      <c r="BI293" s="2906" t="str">
        <f>IFERROR(INDEX(BM30:BM299,MATCH(ROW()-ROW(BM30)+1,BH30:BH299,0)),"")</f>
        <v/>
      </c>
      <c r="BJ293" s="336"/>
      <c r="BL293" s="2964"/>
      <c r="BM293" s="2961" t="str">
        <f>IF(OR(BN292="",BL290=""),"",IF(LEN(BN292)&lt;=BL290,BN292,IFERROR(LEFT(BN292,FIND("♦",SUBSTITUTE(LEFT(BN292,BL290+1)," ","♦",LEN(LEFT(BN292,BL290+1))-LEN(SUBSTITUTE(LEFT(BN292,BL290+1)," ",""))))),LEFT(BN292,IFERROR(FIND(" ",BN292)-1,LEN(BN292))))))</f>
        <v/>
      </c>
      <c r="BN293" s="2961" t="str">
        <f t="shared" si="105"/>
        <v/>
      </c>
      <c r="BO293" s="2975"/>
      <c r="BP293" s="2969"/>
      <c r="BQ293" s="2969"/>
      <c r="BY293" s="10">
        <v>1</v>
      </c>
    </row>
    <row r="294" spans="53:77" ht="21" customHeight="1">
      <c r="BD294" s="2969"/>
      <c r="BF294" s="2946" t="str">
        <f t="shared" si="103"/>
        <v/>
      </c>
      <c r="BG294" s="2950" t="str">
        <f t="shared" si="104"/>
        <v/>
      </c>
      <c r="BH294" s="2951" t="str">
        <f>IF(LEN(TRIM(BM294))&gt;0,MAX(BH29:BH293)+1,"")</f>
        <v/>
      </c>
      <c r="BI294" s="2906" t="str">
        <f>IFERROR(INDEX(BM30:BM299,MATCH(ROW()-ROW(BM30)+1,BH30:BH299,0)),"")</f>
        <v/>
      </c>
      <c r="BJ294" s="336"/>
      <c r="BL294" s="2370" t="str">
        <f>(SUBSTITUTE(SUBSTITUTE(BD74,CHAR(13)&amp;CHAR(10)," "),CHAR(10)," "))</f>
        <v/>
      </c>
      <c r="BM294" s="2907" t="str">
        <f>IF(OR(BL295="",BL296=""),"",IF(LEN(BL295)&lt;=BL296,BL295,IFERROR(LEFT(BL295,FIND("♦",SUBSTITUTE(LEFT(BL295,BL296+1)," ","♦",LEN(LEFT(BL295,BL296+1))-LEN(SUBSTITUTE(LEFT(BL295,BL296+1)," ",""))))),LEFT(BL295,IFERROR(FIND(" ",BL295)-1,LEN(BL295))))))</f>
        <v/>
      </c>
      <c r="BN294" s="2908" t="str">
        <f>IF(BM294="","",TRIM(RIGHT(BL295,LEN(BL295)-LEN(BM294))))</f>
        <v/>
      </c>
      <c r="BO294" s="2952" t="str">
        <f>BE74</f>
        <v xml:space="preserve"> ◄ ligne 74</v>
      </c>
      <c r="BP294" s="2969"/>
      <c r="BQ294" s="2969"/>
      <c r="BY294" s="10">
        <v>1</v>
      </c>
    </row>
    <row r="295" spans="53:77" ht="21" customHeight="1">
      <c r="BD295" s="2969"/>
      <c r="BF295" s="2946" t="str">
        <f t="shared" si="103"/>
        <v/>
      </c>
      <c r="BG295" s="2950" t="str">
        <f t="shared" si="104"/>
        <v/>
      </c>
      <c r="BH295" s="2951" t="str">
        <f>IF(LEN(TRIM(BM295))&gt;0,MAX(BH29:BH294)+1,"")</f>
        <v/>
      </c>
      <c r="BI295" s="2906" t="str">
        <f>IFERROR(INDEX(BM30:BM299,MATCH(ROW()-ROW(BM30)+1,BH30:BH299,0)),"")</f>
        <v/>
      </c>
      <c r="BJ295" s="336"/>
      <c r="BL295" s="2907" t="str">
        <f>TRIM(SUBSTITUTE(SUBSTITUTE(SUBSTITUTE(SUBSTITUTE(IF(OR(LEFT(BL294,1)="-",LEFT(BL294,1)="="),MID(BL294,2,9999),BL294),CHAR(160)," "),","," "),";"," "),"."," "))</f>
        <v/>
      </c>
      <c r="BM295" s="2908" t="str">
        <f>IF(OR(BN294="",BL296=""),"",IF(LEN(BN294)&lt;=BL296,BN294,IFERROR(LEFT(BN294,FIND("♦",SUBSTITUTE(LEFT(BN294,BL296+1)," ","♦",LEN(LEFT(BN294,BL296+1))-LEN(SUBSTITUTE(LEFT(BN294,BL296+1)," ",""))))),LEFT(BN294,IFERROR(FIND(" ",BN294)-1,LEN(BN294))))))</f>
        <v/>
      </c>
      <c r="BN295" s="2908" t="str">
        <f>IF(BM295="","",TRIM(RIGHT(BN294,LEN(BN294)-LEN(BM295))))</f>
        <v/>
      </c>
      <c r="BO295" s="2974"/>
      <c r="BP295" s="2969"/>
      <c r="BQ295" s="2969"/>
      <c r="BY295" s="10">
        <v>1</v>
      </c>
    </row>
    <row r="296" spans="53:77" ht="21" customHeight="1">
      <c r="BD296" s="2969"/>
      <c r="BF296" s="2946" t="str">
        <f t="shared" si="103"/>
        <v/>
      </c>
      <c r="BG296" s="2950" t="str">
        <f t="shared" si="104"/>
        <v/>
      </c>
      <c r="BH296" s="2951" t="str">
        <f>IF(LEN(TRIM(BM296))&gt;0,MAX(BH29:BH295)+1,"")</f>
        <v/>
      </c>
      <c r="BI296" s="2906" t="str">
        <f>IFERROR(INDEX(BM30:BM299,MATCH(ROW()-ROW(BM30)+1,BH30:BH299,0)),"")</f>
        <v/>
      </c>
      <c r="BJ296" s="336"/>
      <c r="BL296" s="2909">
        <f>BI17</f>
        <v>100</v>
      </c>
      <c r="BM296" s="2908" t="str">
        <f>IF(OR(BN295="",BL296=""),"",IF(LEN(BN295)&lt;=BL296,BN295,IFERROR(LEFT(BN295,FIND("♦",SUBSTITUTE(LEFT(BN295,BL296+1)," ","♦",LEN(LEFT(BN295,BL296+1))-LEN(SUBSTITUTE(LEFT(BN295,BL296+1)," ",""))))),LEFT(BN295,IFERROR(FIND(" ",BN295)-1,LEN(BN295))))))</f>
        <v/>
      </c>
      <c r="BN296" s="2908" t="str">
        <f t="shared" ref="BN296:BN299" si="106">IF(BM296="","",TRIM(RIGHT(BN295,LEN(BN295)-LEN(BM296))))</f>
        <v/>
      </c>
      <c r="BO296" s="2974"/>
      <c r="BP296" s="2969"/>
      <c r="BQ296" s="2969"/>
      <c r="BY296" s="10">
        <v>1</v>
      </c>
    </row>
    <row r="297" spans="53:77" ht="21" customHeight="1">
      <c r="BD297" s="2969"/>
      <c r="BF297" s="2946" t="str">
        <f t="shared" si="103"/>
        <v/>
      </c>
      <c r="BG297" s="2950" t="str">
        <f t="shared" si="104"/>
        <v/>
      </c>
      <c r="BH297" s="2951" t="str">
        <f>IF(LEN(TRIM(BM297))&gt;0,MAX(BH29:BH296)+1,"")</f>
        <v/>
      </c>
      <c r="BI297" s="2906" t="str">
        <f>IFERROR(INDEX(BM30:BM299,MATCH(ROW()-ROW(BM30)+1,BH30:BH299,0)),"")</f>
        <v/>
      </c>
      <c r="BJ297" s="336"/>
      <c r="BL297" s="2907"/>
      <c r="BM297" s="2908" t="str">
        <f>IF(OR(BN296="",BL296=""),"",IF(LEN(BN296)&lt;=BL296,BN296,IFERROR(LEFT(BN296,FIND("♦",SUBSTITUTE(LEFT(BN296,BL296+1)," ","♦",LEN(LEFT(BN296,BL296+1))-LEN(SUBSTITUTE(LEFT(BN296,BL296+1)," ",""))))),LEFT(BN296,IFERROR(FIND(" ",BN296)-1,LEN(BN296))))))</f>
        <v/>
      </c>
      <c r="BN297" s="2908" t="str">
        <f t="shared" si="106"/>
        <v/>
      </c>
      <c r="BO297" s="2974"/>
      <c r="BP297" s="2969"/>
      <c r="BQ297" s="2969"/>
      <c r="BY297" s="10">
        <v>1</v>
      </c>
    </row>
    <row r="298" spans="53:77" ht="21" customHeight="1">
      <c r="BD298" s="2969"/>
      <c r="BF298" s="2946" t="str">
        <f t="shared" si="103"/>
        <v/>
      </c>
      <c r="BG298" s="2950" t="str">
        <f t="shared" si="104"/>
        <v/>
      </c>
      <c r="BH298" s="2951" t="str">
        <f>IF(LEN(TRIM(BM298))&gt;0,MAX(BH29:BH297)+1,"")</f>
        <v/>
      </c>
      <c r="BI298" s="2906" t="str">
        <f>IFERROR(INDEX(BM30:BM299,MATCH(ROW()-ROW(BM30)+1,BH30:BH299,0)),"")</f>
        <v/>
      </c>
      <c r="BJ298" s="336"/>
      <c r="BL298" s="2958"/>
      <c r="BM298" s="2908" t="str">
        <f>IF(OR(BN297="",BL296=""),"",IF(LEN(BN297)&lt;=BL296,BN297,IFERROR(LEFT(BN297,FIND("♦",SUBSTITUTE(LEFT(BN297,BL296+1)," ","♦",LEN(LEFT(BN297,BL296+1))-LEN(SUBSTITUTE(LEFT(BN297,BL296+1)," ",""))))),LEFT(BN297,IFERROR(FIND(" ",BN297)-1,LEN(BN297))))))</f>
        <v/>
      </c>
      <c r="BN298" s="2908" t="str">
        <f t="shared" si="106"/>
        <v/>
      </c>
      <c r="BO298" s="2974"/>
      <c r="BP298" s="2969"/>
      <c r="BQ298" s="2969"/>
      <c r="BY298" s="10">
        <v>1</v>
      </c>
    </row>
    <row r="299" spans="53:77" ht="21" customHeight="1">
      <c r="BD299" s="2969"/>
      <c r="BF299" s="2946" t="str">
        <f t="shared" si="103"/>
        <v/>
      </c>
      <c r="BG299" s="2950" t="str">
        <f t="shared" si="104"/>
        <v/>
      </c>
      <c r="BH299" s="2951" t="str">
        <f>IF(LEN(TRIM(BM299))&gt;0,MAX(BH29:BH298)+1,"")</f>
        <v/>
      </c>
      <c r="BI299" s="2906" t="str">
        <f>IFERROR(INDEX(BM30:BM299,MATCH(ROW()-ROW(BM30)+1,BH30:BH299,0)),"")</f>
        <v/>
      </c>
      <c r="BJ299" s="336"/>
      <c r="BL299" s="2959"/>
      <c r="BM299" s="2908" t="str">
        <f>IF(OR(BN298="",BL296=""),"",IF(LEN(BN298)&lt;=BL296,BN298,IFERROR(LEFT(BN298,FIND("♦",SUBSTITUTE(LEFT(BN298,BL296+1)," ","♦",LEN(LEFT(BN298,BL296+1))-LEN(SUBSTITUTE(LEFT(BN298,BL296+1)," ",""))))),LEFT(BN298,IFERROR(FIND(" ",BN298)-1,LEN(BN298))))))</f>
        <v/>
      </c>
      <c r="BN299" s="2908" t="str">
        <f t="shared" si="106"/>
        <v/>
      </c>
      <c r="BO299" s="2974"/>
      <c r="BP299" s="2969"/>
      <c r="BQ299" s="2969"/>
      <c r="BY299" s="10">
        <v>1</v>
      </c>
    </row>
    <row r="300" spans="53:77" ht="21" customHeight="1">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BY300" s="10">
        <v>1</v>
      </c>
    </row>
    <row r="301" spans="53:77" ht="21" customHeight="1">
      <c r="BY301" s="10">
        <v>1</v>
      </c>
    </row>
    <row r="302" spans="53:77" ht="21" customHeight="1">
      <c r="BY302" s="10">
        <v>1</v>
      </c>
    </row>
    <row r="303" spans="53:77" ht="21" customHeight="1">
      <c r="BY303" s="10">
        <v>1</v>
      </c>
    </row>
    <row r="304" spans="53:77" ht="21" customHeight="1">
      <c r="BY304" s="10">
        <v>1</v>
      </c>
    </row>
    <row r="305" spans="77:77" ht="21" customHeight="1">
      <c r="BY305" s="10">
        <v>1</v>
      </c>
    </row>
    <row r="306" spans="77:77" ht="21" customHeight="1">
      <c r="BY306" s="10">
        <v>1</v>
      </c>
    </row>
    <row r="307" spans="77:77" ht="21" customHeight="1">
      <c r="BY307" s="10">
        <v>1</v>
      </c>
    </row>
    <row r="308" spans="77:77" ht="21" customHeight="1">
      <c r="BY308" s="10">
        <v>1</v>
      </c>
    </row>
    <row r="309" spans="77:77" ht="21" customHeight="1">
      <c r="BY309" s="10">
        <v>1</v>
      </c>
    </row>
    <row r="310" spans="77:77" ht="21" customHeight="1">
      <c r="BY310" s="10">
        <v>1</v>
      </c>
    </row>
    <row r="311" spans="77:77" ht="21" customHeight="1">
      <c r="BY311" s="10">
        <v>1</v>
      </c>
    </row>
    <row r="312" spans="77:77" ht="21" customHeight="1">
      <c r="BY312" s="10">
        <v>1</v>
      </c>
    </row>
    <row r="313" spans="77:77" ht="21" customHeight="1">
      <c r="BY313" s="10">
        <v>1</v>
      </c>
    </row>
    <row r="314" spans="77:77" ht="21" customHeight="1">
      <c r="BY314" s="10">
        <v>1</v>
      </c>
    </row>
    <row r="315" spans="77:77" ht="21" customHeight="1">
      <c r="BY315" s="10">
        <v>1</v>
      </c>
    </row>
    <row r="316" spans="77:77" ht="21" customHeight="1">
      <c r="BY316" s="10">
        <v>1</v>
      </c>
    </row>
    <row r="317" spans="77:77" ht="21" customHeight="1">
      <c r="BY317" s="10">
        <v>1</v>
      </c>
    </row>
    <row r="318" spans="77:77" ht="21" customHeight="1">
      <c r="BY318" s="10">
        <v>1</v>
      </c>
    </row>
    <row r="319" spans="77:77" ht="21" customHeight="1">
      <c r="BY319" s="10">
        <v>1</v>
      </c>
    </row>
    <row r="320" spans="77:77" ht="21" customHeight="1">
      <c r="BY320" s="10">
        <v>1</v>
      </c>
    </row>
    <row r="321" spans="77:77" ht="21" customHeight="1">
      <c r="BY321" s="10">
        <v>1</v>
      </c>
    </row>
    <row r="322" spans="77:77" ht="21" customHeight="1">
      <c r="BY322" s="10">
        <v>1</v>
      </c>
    </row>
    <row r="323" spans="77:77" ht="21" customHeight="1">
      <c r="BY323" s="10">
        <v>1</v>
      </c>
    </row>
    <row r="324" spans="77:77" ht="21" customHeight="1">
      <c r="BY324" s="10">
        <v>1</v>
      </c>
    </row>
    <row r="325" spans="77:77" ht="21" customHeight="1">
      <c r="BY325" s="10">
        <v>1</v>
      </c>
    </row>
    <row r="326" spans="77:77" ht="21" customHeight="1">
      <c r="BY326" s="10">
        <v>1</v>
      </c>
    </row>
    <row r="327" spans="77:77" ht="21" customHeight="1">
      <c r="BY327" s="10">
        <v>1</v>
      </c>
    </row>
    <row r="328" spans="77:77" ht="21" customHeight="1">
      <c r="BY328" s="10">
        <v>1</v>
      </c>
    </row>
    <row r="329" spans="77:77" ht="21" customHeight="1">
      <c r="BY329" s="10">
        <v>1</v>
      </c>
    </row>
    <row r="330" spans="77:77" ht="21" customHeight="1">
      <c r="BY330" s="10">
        <v>1</v>
      </c>
    </row>
    <row r="331" spans="77:77" ht="21" customHeight="1">
      <c r="BY331" s="10">
        <v>1</v>
      </c>
    </row>
    <row r="332" spans="77:77" ht="21" customHeight="1">
      <c r="BY332" s="10">
        <v>1</v>
      </c>
    </row>
    <row r="333" spans="77:77" ht="21" customHeight="1">
      <c r="BY333" s="10">
        <v>1</v>
      </c>
    </row>
    <row r="334" spans="77:77" ht="21" customHeight="1">
      <c r="BY334" s="10">
        <v>1</v>
      </c>
    </row>
    <row r="335" spans="77:77" ht="21" customHeight="1">
      <c r="BY335" s="10">
        <v>1</v>
      </c>
    </row>
    <row r="336" spans="77:77" ht="21" customHeight="1">
      <c r="BY336" s="10">
        <v>1</v>
      </c>
    </row>
    <row r="337" spans="77:77" ht="21" customHeight="1">
      <c r="BY337" s="10">
        <v>1</v>
      </c>
    </row>
    <row r="338" spans="77:77" ht="21" customHeight="1">
      <c r="BY338" s="10">
        <v>1</v>
      </c>
    </row>
    <row r="339" spans="77:77" ht="21" customHeight="1">
      <c r="BY339" s="10">
        <v>1</v>
      </c>
    </row>
    <row r="340" spans="77:77" ht="21" customHeight="1">
      <c r="BY340" s="10">
        <v>1</v>
      </c>
    </row>
    <row r="341" spans="77:77" ht="21" customHeight="1">
      <c r="BY341" s="10">
        <v>1</v>
      </c>
    </row>
    <row r="342" spans="77:77" ht="21" customHeight="1">
      <c r="BY342" s="10">
        <v>1</v>
      </c>
    </row>
    <row r="343" spans="77:77" ht="21" customHeight="1">
      <c r="BY343" s="10">
        <v>1</v>
      </c>
    </row>
    <row r="344" spans="77:77" ht="21" customHeight="1">
      <c r="BY344" s="10">
        <v>1</v>
      </c>
    </row>
    <row r="345" spans="77:77" ht="21" customHeight="1">
      <c r="BY345" s="10">
        <v>1</v>
      </c>
    </row>
    <row r="346" spans="77:77" ht="21" customHeight="1">
      <c r="BY346" s="10">
        <v>1</v>
      </c>
    </row>
    <row r="347" spans="77:77" ht="21" customHeight="1">
      <c r="BY347" s="10">
        <v>1</v>
      </c>
    </row>
    <row r="348" spans="77:77" ht="21" customHeight="1">
      <c r="BY348" s="10">
        <v>1</v>
      </c>
    </row>
    <row r="349" spans="77:77" ht="21" customHeight="1">
      <c r="BY349" s="10">
        <v>1</v>
      </c>
    </row>
    <row r="350" spans="77:77" ht="21" customHeight="1">
      <c r="BY350" s="10">
        <v>1</v>
      </c>
    </row>
    <row r="351" spans="77:77" ht="21" customHeight="1">
      <c r="BY351" s="10">
        <v>1</v>
      </c>
    </row>
    <row r="352" spans="77:77" ht="21" customHeight="1">
      <c r="BY352" s="10">
        <v>1</v>
      </c>
    </row>
    <row r="353" spans="77:77" ht="21" customHeight="1">
      <c r="BY353" s="10">
        <v>1</v>
      </c>
    </row>
    <row r="354" spans="77:77" ht="21" customHeight="1">
      <c r="BY354" s="10">
        <v>1</v>
      </c>
    </row>
    <row r="355" spans="77:77" ht="21" customHeight="1">
      <c r="BY355" s="10">
        <v>1</v>
      </c>
    </row>
    <row r="356" spans="77:77" ht="21" customHeight="1">
      <c r="BY356" s="10">
        <v>1</v>
      </c>
    </row>
    <row r="357" spans="77:77" ht="21" customHeight="1">
      <c r="BY357" s="10">
        <v>1</v>
      </c>
    </row>
    <row r="358" spans="77:77" ht="21" customHeight="1">
      <c r="BY358" s="10">
        <v>1</v>
      </c>
    </row>
    <row r="359" spans="77:77" ht="21" customHeight="1">
      <c r="BY359" s="10">
        <v>1</v>
      </c>
    </row>
    <row r="360" spans="77:77" ht="21" customHeight="1">
      <c r="BY360" s="10">
        <v>1</v>
      </c>
    </row>
    <row r="361" spans="77:77" ht="21" customHeight="1">
      <c r="BY361" s="10">
        <v>1</v>
      </c>
    </row>
    <row r="362" spans="77:77" ht="21" customHeight="1">
      <c r="BY362" s="10">
        <v>1</v>
      </c>
    </row>
    <row r="363" spans="77:77" ht="21" customHeight="1">
      <c r="BY363" s="10">
        <v>1</v>
      </c>
    </row>
    <row r="364" spans="77:77" ht="21" customHeight="1">
      <c r="BY364" s="10">
        <v>1</v>
      </c>
    </row>
    <row r="365" spans="77:77" ht="21" customHeight="1">
      <c r="BY365" s="10">
        <v>1</v>
      </c>
    </row>
    <row r="366" spans="77:77" ht="21" customHeight="1">
      <c r="BY366" s="10">
        <v>1</v>
      </c>
    </row>
    <row r="367" spans="77:77" ht="21" customHeight="1">
      <c r="BY367" s="10">
        <v>1</v>
      </c>
    </row>
    <row r="368" spans="77:77" ht="21" customHeight="1">
      <c r="BY368" s="10">
        <v>1</v>
      </c>
    </row>
    <row r="369" spans="41:77" ht="21" customHeight="1">
      <c r="BY369" s="10">
        <v>1</v>
      </c>
    </row>
    <row r="370" spans="41:77" ht="21" customHeight="1">
      <c r="BY370" s="10">
        <v>1</v>
      </c>
    </row>
    <row r="371" spans="41:77" ht="21" customHeight="1">
      <c r="BY371" s="10">
        <v>1</v>
      </c>
    </row>
    <row r="372" spans="41:77" ht="21" customHeight="1">
      <c r="BY372" s="10">
        <v>1</v>
      </c>
    </row>
    <row r="373" spans="41:77" ht="21" customHeight="1">
      <c r="BY373" s="10">
        <v>1</v>
      </c>
    </row>
    <row r="374" spans="41:77" ht="21" customHeight="1">
      <c r="BY374" s="10">
        <v>1</v>
      </c>
    </row>
    <row r="375" spans="41:77" ht="21" customHeight="1">
      <c r="BY375" s="10">
        <v>1</v>
      </c>
    </row>
    <row r="376" spans="41:77" ht="21" customHeight="1">
      <c r="BY376" s="10">
        <v>1</v>
      </c>
    </row>
    <row r="377" spans="41:77" ht="21" customHeight="1">
      <c r="BY377" s="10">
        <v>1</v>
      </c>
    </row>
    <row r="378" spans="41:77" ht="21" customHeight="1">
      <c r="BY378" s="10">
        <v>1</v>
      </c>
    </row>
    <row r="379" spans="41:77" ht="21" customHeight="1">
      <c r="BY379" s="10">
        <v>1</v>
      </c>
    </row>
    <row r="380" spans="41:77" ht="21" customHeight="1">
      <c r="BY380" s="10">
        <v>1</v>
      </c>
    </row>
    <row r="381" spans="41:77" ht="21" customHeight="1">
      <c r="BY381" s="10">
        <v>1</v>
      </c>
    </row>
    <row r="382" spans="41:77" ht="21" customHeight="1">
      <c r="BY382" s="10">
        <v>1</v>
      </c>
    </row>
    <row r="383" spans="41:77" ht="21" customHeight="1">
      <c r="BY383" s="10">
        <v>1</v>
      </c>
    </row>
    <row r="384" spans="41:77">
      <c r="AO384"/>
      <c r="AP384"/>
      <c r="AQ384"/>
      <c r="BY384" s="10">
        <v>1</v>
      </c>
    </row>
    <row r="385" spans="77:77">
      <c r="BY385" s="10">
        <v>1</v>
      </c>
    </row>
    <row r="386" spans="77:77">
      <c r="BY386" s="10">
        <v>1</v>
      </c>
    </row>
    <row r="387" spans="77:77">
      <c r="BY387" s="10">
        <v>1</v>
      </c>
    </row>
    <row r="388" spans="77:77">
      <c r="BY388" s="10">
        <v>1</v>
      </c>
    </row>
    <row r="389" spans="77:77">
      <c r="BY389" s="10">
        <v>1</v>
      </c>
    </row>
    <row r="390" spans="77:77">
      <c r="BY390" s="10">
        <v>1</v>
      </c>
    </row>
    <row r="391" spans="77:77">
      <c r="BY391" s="10">
        <v>1</v>
      </c>
    </row>
    <row r="392" spans="77:77">
      <c r="BY392" s="10">
        <v>1</v>
      </c>
    </row>
    <row r="393" spans="77:77">
      <c r="BY393" s="10">
        <v>1</v>
      </c>
    </row>
    <row r="394" spans="77:77">
      <c r="BY394" s="10">
        <v>1</v>
      </c>
    </row>
    <row r="395" spans="77:77">
      <c r="BY395" s="10">
        <v>1</v>
      </c>
    </row>
    <row r="396" spans="77:77">
      <c r="BY396" s="10">
        <v>1</v>
      </c>
    </row>
    <row r="397" spans="77:77">
      <c r="BY397" s="10">
        <v>1</v>
      </c>
    </row>
    <row r="398" spans="77:77">
      <c r="BY398" s="10">
        <v>1</v>
      </c>
    </row>
    <row r="399" spans="77:77">
      <c r="BY399" s="10">
        <v>1</v>
      </c>
    </row>
    <row r="400" spans="77:77">
      <c r="BY400" s="10">
        <v>1</v>
      </c>
    </row>
    <row r="401" spans="1:79">
      <c r="BY401" s="10">
        <v>1</v>
      </c>
    </row>
    <row r="402" spans="1:79">
      <c r="BY402" s="10">
        <v>1</v>
      </c>
    </row>
    <row r="403" spans="1:79">
      <c r="BY403" s="10">
        <v>1</v>
      </c>
    </row>
    <row r="404" spans="1:79">
      <c r="BY404" s="10">
        <v>1</v>
      </c>
    </row>
    <row r="405" spans="1:79">
      <c r="BY405" s="10">
        <v>1</v>
      </c>
    </row>
    <row r="406" spans="1:79">
      <c r="BY406" s="10">
        <v>1</v>
      </c>
    </row>
    <row r="407" spans="1:79">
      <c r="BY407" s="10">
        <v>1</v>
      </c>
    </row>
    <row r="408" spans="1:79">
      <c r="BY408" s="2129" t="s">
        <v>3560</v>
      </c>
    </row>
    <row r="409" spans="1:79">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R409" s="10">
        <v>1</v>
      </c>
      <c r="BS409" s="10">
        <v>1</v>
      </c>
      <c r="BT409" s="10">
        <v>1</v>
      </c>
      <c r="BU409" s="10">
        <v>1</v>
      </c>
      <c r="BV409" s="10">
        <v>1</v>
      </c>
      <c r="BW409" s="10">
        <v>1</v>
      </c>
      <c r="BX409" s="10">
        <v>1</v>
      </c>
      <c r="BY409" s="1" t="str">
        <f>ADDRESS(ROW(),COLUMN(),4)</f>
        <v>BY409</v>
      </c>
      <c r="BZ409" s="2130"/>
      <c r="CA409" s="2131" t="str">
        <f>ADDRESS(ROW(),COLUMN(),4)</f>
        <v>CA409</v>
      </c>
    </row>
  </sheetData>
  <mergeCells count="79">
    <mergeCell ref="AM62:AM63"/>
    <mergeCell ref="BS81:BS82"/>
    <mergeCell ref="BI8:BI9"/>
    <mergeCell ref="BI20:BI21"/>
    <mergeCell ref="BP28:BQ29"/>
    <mergeCell ref="BI27:BI28"/>
    <mergeCell ref="BS214:BW215"/>
    <mergeCell ref="BS169:BS180"/>
    <mergeCell ref="BT172:BU173"/>
    <mergeCell ref="BS183:BS188"/>
    <mergeCell ref="AP30:AP32"/>
    <mergeCell ref="BT36:BW37"/>
    <mergeCell ref="AP38:AP40"/>
    <mergeCell ref="AP42:AP46"/>
    <mergeCell ref="BS44:BW45"/>
    <mergeCell ref="N30:N31"/>
    <mergeCell ref="AE28:AH29"/>
    <mergeCell ref="AI28:AI29"/>
    <mergeCell ref="AJ28:AJ29"/>
    <mergeCell ref="AK28:AK29"/>
    <mergeCell ref="O30:O31"/>
    <mergeCell ref="P30:P31"/>
    <mergeCell ref="Q30:Q31"/>
    <mergeCell ref="W30:Z31"/>
    <mergeCell ref="AA30:AD31"/>
    <mergeCell ref="AE30:AH31"/>
    <mergeCell ref="I30:I31"/>
    <mergeCell ref="J30:J31"/>
    <mergeCell ref="K30:K31"/>
    <mergeCell ref="L30:L31"/>
    <mergeCell ref="M30:M31"/>
    <mergeCell ref="BB28:BC28"/>
    <mergeCell ref="BL28:BO29"/>
    <mergeCell ref="H28:H29"/>
    <mergeCell ref="I28:K29"/>
    <mergeCell ref="L28:N29"/>
    <mergeCell ref="O28:Q29"/>
    <mergeCell ref="U28:V29"/>
    <mergeCell ref="W28:Z29"/>
    <mergeCell ref="AA28:AD29"/>
    <mergeCell ref="AL28:AL29"/>
    <mergeCell ref="AM28:AM29"/>
    <mergeCell ref="I24:K25"/>
    <mergeCell ref="L24:N25"/>
    <mergeCell ref="O24:Q25"/>
    <mergeCell ref="BK20:BM23"/>
    <mergeCell ref="BI24:BI25"/>
    <mergeCell ref="I23:Q23"/>
    <mergeCell ref="AJ23:AK23"/>
    <mergeCell ref="AR23:AR24"/>
    <mergeCell ref="V14:AC15"/>
    <mergeCell ref="J17:Z18"/>
    <mergeCell ref="AP17:AP20"/>
    <mergeCell ref="BK13:BO15"/>
    <mergeCell ref="BI14:BI15"/>
    <mergeCell ref="C14:J15"/>
    <mergeCell ref="I19:I22"/>
    <mergeCell ref="J19:S22"/>
    <mergeCell ref="V20:AB20"/>
    <mergeCell ref="BD20:BD21"/>
    <mergeCell ref="BK16:BP18"/>
    <mergeCell ref="BD17:BD18"/>
    <mergeCell ref="BI17:BI18"/>
    <mergeCell ref="AR7:AY7"/>
    <mergeCell ref="J8:AM9"/>
    <mergeCell ref="AP8:AP9"/>
    <mergeCell ref="AS8:AY8"/>
    <mergeCell ref="Q12:Q13"/>
    <mergeCell ref="R12:AI13"/>
    <mergeCell ref="AJ12:AL13"/>
    <mergeCell ref="AM12:AM13"/>
    <mergeCell ref="J11:AM11"/>
    <mergeCell ref="B4:B6"/>
    <mergeCell ref="J4:AE4"/>
    <mergeCell ref="J5:AE5"/>
    <mergeCell ref="AR5:AY6"/>
    <mergeCell ref="BS5:BW6"/>
    <mergeCell ref="BD3:BG5"/>
    <mergeCell ref="BI5:BI6"/>
  </mergeCells>
  <hyperlinks>
    <hyperlink ref="AP55" r:id="rId1" xr:uid="{48BA722F-91D8-481A-9506-6B9992FD38D3}"/>
    <hyperlink ref="AP57" r:id="rId2" xr:uid="{5A237CF4-4C82-49D9-A449-102A481BB76D}"/>
    <hyperlink ref="BS190" r:id="rId3" xr:uid="{E32EAEE2-CA76-4454-925B-FAD38945215B}"/>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EDB2-4F41-4737-8AA4-D53412F8B1AE}">
  <dimension ref="A1:AZ408"/>
  <sheetViews>
    <sheetView showZeros="0" zoomScaleNormal="100" workbookViewId="0">
      <selection activeCell="P33" sqref="P33:R33"/>
    </sheetView>
  </sheetViews>
  <sheetFormatPr baseColWidth="10" defaultRowHeight="15"/>
  <cols>
    <col min="1" max="1" width="4.140625" customWidth="1"/>
    <col min="2" max="2" width="3.7109375" customWidth="1"/>
    <col min="3" max="3" width="6.42578125" customWidth="1"/>
    <col min="4" max="4" width="8" customWidth="1"/>
    <col min="5" max="5" width="8.5703125" customWidth="1"/>
    <col min="6" max="14" width="10.7109375" customWidth="1"/>
    <col min="15" max="15" width="9.7109375" customWidth="1"/>
    <col min="16" max="24" width="10.7109375" customWidth="1"/>
    <col min="25" max="25" width="12.5703125" customWidth="1"/>
    <col min="26" max="31" width="10.7109375" customWidth="1"/>
    <col min="32" max="32" width="9.85546875" customWidth="1"/>
    <col min="33" max="33" width="5.5703125" style="1420" customWidth="1"/>
    <col min="34" max="34" width="41.7109375" style="1421" customWidth="1"/>
    <col min="35" max="35" width="6" style="1420" customWidth="1"/>
    <col min="36" max="36" width="9.7109375" customWidth="1"/>
    <col min="37" max="38" width="12.7109375" style="9" customWidth="1"/>
    <col min="39" max="39" width="4" style="9" customWidth="1"/>
    <col min="40" max="40" width="9.7109375" style="9" customWidth="1"/>
    <col min="41" max="41" width="13" style="9" customWidth="1"/>
    <col min="42" max="42" width="13.5703125" style="9" customWidth="1"/>
    <col min="43" max="43" width="40.7109375" style="9" customWidth="1"/>
    <col min="44" max="44" width="6" style="1420" customWidth="1"/>
    <col min="45" max="45" width="19.7109375" customWidth="1"/>
    <col min="46" max="46" width="19" customWidth="1"/>
    <col min="47" max="47" width="25.7109375" customWidth="1"/>
    <col min="48" max="48" width="16.7109375" customWidth="1"/>
    <col min="49" max="49" width="6" style="1420" customWidth="1"/>
    <col min="50" max="50" width="8.7109375" customWidth="1"/>
    <col min="52" max="52" width="76.85546875" customWidth="1"/>
  </cols>
  <sheetData>
    <row r="1" spans="1:52" ht="15.75" thickTop="1">
      <c r="A1" s="1" t="str">
        <f>ADDRESS(ROW(),COLUMN(),4)</f>
        <v>A1</v>
      </c>
      <c r="B1" s="2" t="str">
        <f t="shared" ref="B1:A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3"/>
      <c r="AG1" s="4"/>
      <c r="AH1" s="5">
        <v>1</v>
      </c>
      <c r="AI1" s="3"/>
      <c r="AJ1" s="6" t="str">
        <f t="shared" ref="AJ1:AQ1" si="1">SUBSTITUTE(ADDRESS(1,COLUMN(),4),"1","")</f>
        <v>AJ</v>
      </c>
      <c r="AK1" s="6" t="str">
        <f t="shared" si="1"/>
        <v>AK</v>
      </c>
      <c r="AL1" s="6" t="str">
        <f t="shared" si="1"/>
        <v>AL</v>
      </c>
      <c r="AM1" s="6" t="str">
        <f t="shared" si="1"/>
        <v>AM</v>
      </c>
      <c r="AN1" s="6" t="str">
        <f t="shared" si="1"/>
        <v>AN</v>
      </c>
      <c r="AO1" s="6" t="str">
        <f t="shared" si="1"/>
        <v>AO</v>
      </c>
      <c r="AP1" s="6" t="str">
        <f t="shared" si="1"/>
        <v>AP</v>
      </c>
      <c r="AQ1" s="6" t="str">
        <f t="shared" si="1"/>
        <v>AQ</v>
      </c>
      <c r="AR1" s="3"/>
      <c r="AS1" s="2" t="str">
        <f>SUBSTITUTE(ADDRESS(1,COLUMN(),4),"1","")</f>
        <v>AS</v>
      </c>
      <c r="AT1" s="2" t="str">
        <f>SUBSTITUTE(ADDRESS(1,COLUMN(),4),"1","")</f>
        <v>AT</v>
      </c>
      <c r="AU1" s="2" t="str">
        <f>SUBSTITUTE(ADDRESS(1,COLUMN(),4),"1","")</f>
        <v>AU</v>
      </c>
      <c r="AV1" s="2" t="str">
        <f>SUBSTITUTE(ADDRESS(1,COLUMN(),4),"1","")</f>
        <v>AV</v>
      </c>
      <c r="AW1" s="3"/>
      <c r="AX1" s="10">
        <v>1</v>
      </c>
      <c r="AY1" s="11" t="str">
        <f>SUBSTITUTE(ADDRESS(1,COLUMN(),4),"1","")</f>
        <v>AY</v>
      </c>
      <c r="AZ1" s="12" t="str">
        <f>SUBSTITUTE(ADDRESS(1,COLUMN(),4),"1","")</f>
        <v>AZ</v>
      </c>
    </row>
    <row r="2" spans="1:52" ht="15.75" thickBot="1">
      <c r="A2" s="3"/>
      <c r="B2" s="13">
        <f t="shared" ref="B2:AE2" ca="1" si="2">CELL("largeur",B2)</f>
        <v>3</v>
      </c>
      <c r="C2" s="13">
        <f t="shared" ca="1" si="2"/>
        <v>6</v>
      </c>
      <c r="D2" s="13">
        <f t="shared" ca="1" si="2"/>
        <v>7</v>
      </c>
      <c r="E2" s="13">
        <f t="shared" ca="1" si="2"/>
        <v>8</v>
      </c>
      <c r="F2" s="13">
        <f t="shared" ca="1" si="2"/>
        <v>10</v>
      </c>
      <c r="G2" s="13">
        <f t="shared" ca="1" si="2"/>
        <v>10</v>
      </c>
      <c r="H2" s="13">
        <f t="shared" ca="1" si="2"/>
        <v>10</v>
      </c>
      <c r="I2" s="13">
        <f t="shared" ca="1" si="2"/>
        <v>10</v>
      </c>
      <c r="J2" s="13">
        <f t="shared" ca="1" si="2"/>
        <v>10</v>
      </c>
      <c r="K2" s="13">
        <f t="shared" ca="1" si="2"/>
        <v>10</v>
      </c>
      <c r="L2" s="13">
        <f t="shared" ca="1" si="2"/>
        <v>10</v>
      </c>
      <c r="M2" s="13">
        <f t="shared" ca="1" si="2"/>
        <v>10</v>
      </c>
      <c r="N2" s="13">
        <f t="shared" ca="1" si="2"/>
        <v>10</v>
      </c>
      <c r="O2" s="13">
        <f t="shared" ca="1" si="2"/>
        <v>9</v>
      </c>
      <c r="P2" s="13">
        <f t="shared" ca="1" si="2"/>
        <v>10</v>
      </c>
      <c r="Q2" s="13">
        <f t="shared" ca="1" si="2"/>
        <v>10</v>
      </c>
      <c r="R2" s="13">
        <f t="shared" ca="1" si="2"/>
        <v>10</v>
      </c>
      <c r="S2" s="13">
        <f t="shared" ca="1" si="2"/>
        <v>10</v>
      </c>
      <c r="T2" s="13">
        <f t="shared" ca="1" si="2"/>
        <v>10</v>
      </c>
      <c r="U2" s="13">
        <f t="shared" ca="1" si="2"/>
        <v>10</v>
      </c>
      <c r="V2" s="13">
        <f t="shared" ca="1" si="2"/>
        <v>10</v>
      </c>
      <c r="W2" s="13">
        <f t="shared" ca="1" si="2"/>
        <v>10</v>
      </c>
      <c r="X2" s="13">
        <f t="shared" ca="1" si="2"/>
        <v>10</v>
      </c>
      <c r="Y2" s="13">
        <f t="shared" ca="1" si="2"/>
        <v>12</v>
      </c>
      <c r="Z2" s="13">
        <f t="shared" ca="1" si="2"/>
        <v>10</v>
      </c>
      <c r="AA2" s="13">
        <f t="shared" ca="1" si="2"/>
        <v>10</v>
      </c>
      <c r="AB2" s="13">
        <f t="shared" ca="1" si="2"/>
        <v>10</v>
      </c>
      <c r="AC2" s="13">
        <f t="shared" ca="1" si="2"/>
        <v>10</v>
      </c>
      <c r="AD2" s="13">
        <f t="shared" ca="1" si="2"/>
        <v>10</v>
      </c>
      <c r="AE2" s="13">
        <f t="shared" ca="1" si="2"/>
        <v>10</v>
      </c>
      <c r="AF2" s="3"/>
      <c r="AG2" s="4"/>
      <c r="AH2" s="5">
        <v>1</v>
      </c>
      <c r="AI2" s="3"/>
      <c r="AJ2" s="14">
        <f t="shared" ref="AJ2:AQ2" ca="1" si="3">CELL("largeur",AJ2)</f>
        <v>9</v>
      </c>
      <c r="AK2" s="14">
        <f t="shared" ca="1" si="3"/>
        <v>12</v>
      </c>
      <c r="AL2" s="14">
        <f t="shared" ca="1" si="3"/>
        <v>12</v>
      </c>
      <c r="AM2" s="14">
        <f t="shared" ca="1" si="3"/>
        <v>3</v>
      </c>
      <c r="AN2" s="14">
        <f t="shared" ca="1" si="3"/>
        <v>9</v>
      </c>
      <c r="AO2" s="14">
        <f t="shared" ca="1" si="3"/>
        <v>12</v>
      </c>
      <c r="AP2" s="14">
        <f t="shared" ca="1" si="3"/>
        <v>13</v>
      </c>
      <c r="AQ2" s="14">
        <f t="shared" ca="1" si="3"/>
        <v>40</v>
      </c>
      <c r="AR2" s="3"/>
      <c r="AS2" s="15">
        <v>19</v>
      </c>
      <c r="AT2" s="15">
        <v>18</v>
      </c>
      <c r="AU2" s="15">
        <v>25</v>
      </c>
      <c r="AV2" s="15">
        <v>16</v>
      </c>
      <c r="AW2" s="3"/>
      <c r="AX2" s="10">
        <v>1</v>
      </c>
      <c r="AY2" s="16" t="s">
        <v>0</v>
      </c>
      <c r="AZ2" s="17"/>
    </row>
    <row r="3" spans="1:52" ht="15.75" customHeight="1" thickBot="1">
      <c r="A3" s="3"/>
      <c r="G3" s="18"/>
      <c r="H3" s="18"/>
      <c r="I3" s="18"/>
      <c r="J3" s="18"/>
      <c r="K3" s="18"/>
      <c r="L3" s="18"/>
      <c r="M3" s="18"/>
      <c r="N3" s="18"/>
      <c r="O3" s="18"/>
      <c r="P3" s="18"/>
      <c r="Q3" s="18"/>
      <c r="R3" s="18"/>
      <c r="S3" s="19"/>
      <c r="T3" s="19"/>
      <c r="U3" s="19"/>
      <c r="V3" s="19"/>
      <c r="W3" s="19"/>
      <c r="X3" s="19"/>
      <c r="Y3" s="20" t="s">
        <v>4267</v>
      </c>
      <c r="Z3" s="21"/>
      <c r="AA3" s="22"/>
      <c r="AB3" s="22"/>
      <c r="AC3" s="2455"/>
      <c r="AD3" s="2455"/>
      <c r="AE3" s="23" t="s">
        <v>1</v>
      </c>
      <c r="AF3" s="3"/>
      <c r="AG3" s="4"/>
      <c r="AH3" s="5">
        <v>1</v>
      </c>
      <c r="AI3" s="3"/>
      <c r="AJ3" s="24"/>
      <c r="AK3" s="24"/>
      <c r="AL3" s="24"/>
      <c r="AM3" s="24"/>
      <c r="AN3" s="24"/>
      <c r="AO3" s="24"/>
      <c r="AP3" s="24"/>
      <c r="AQ3" s="24"/>
      <c r="AR3" s="3"/>
      <c r="AS3" s="13">
        <f ca="1">CELL("largeur",AS3)</f>
        <v>19</v>
      </c>
      <c r="AT3" s="13">
        <f ca="1">CELL("largeur",AT3)</f>
        <v>18</v>
      </c>
      <c r="AU3" s="13">
        <f ca="1">CELL("largeur",AU3)</f>
        <v>25</v>
      </c>
      <c r="AV3" s="13">
        <f ca="1">CELL("largeur",AV3)</f>
        <v>16</v>
      </c>
      <c r="AW3" s="3"/>
      <c r="AX3" s="10">
        <v>1</v>
      </c>
      <c r="AY3" s="27">
        <f ca="1">COUNTA(A1:AX408) + COUNTBLANK(A1:AX408)</f>
        <v>20466</v>
      </c>
      <c r="AZ3" s="28" t="str">
        <f>"cellules entre -cells -celdas  "&amp;" " &amp;A1&amp;" et  "&amp;AX408</f>
        <v>cellules entre -cells -celdas   A1 et  AX408</v>
      </c>
    </row>
    <row r="4" spans="1:52" ht="21.75" thickBot="1">
      <c r="A4" s="3"/>
      <c r="B4" s="4862"/>
      <c r="C4" s="2602"/>
      <c r="D4" s="2602"/>
      <c r="E4" s="2602"/>
      <c r="F4" s="2602"/>
      <c r="G4" s="4865" t="s">
        <v>4268</v>
      </c>
      <c r="H4" s="4865"/>
      <c r="I4" s="4865"/>
      <c r="J4" s="4865"/>
      <c r="K4" s="4865"/>
      <c r="L4" s="4865"/>
      <c r="M4" s="4865"/>
      <c r="N4" s="4865"/>
      <c r="O4" s="4865"/>
      <c r="P4" s="4865"/>
      <c r="Q4" s="4865"/>
      <c r="R4" s="4865"/>
      <c r="S4" s="4865"/>
      <c r="T4" s="4865"/>
      <c r="U4" s="4865"/>
      <c r="V4" s="4865"/>
      <c r="W4" s="4865"/>
      <c r="X4" s="4865"/>
      <c r="Y4" s="5036"/>
      <c r="Z4" s="19"/>
      <c r="AA4" s="29"/>
      <c r="AB4" s="29"/>
      <c r="AC4" s="29"/>
      <c r="AD4" s="29"/>
      <c r="AE4" s="30" t="str" cm="1">
        <f t="array" aca="1" ref="AE4" ca="1">IF(COUNTIF(B2:AE2,"&gt;0.5")=0,"Aucune",COUNTIF(B2:AE2,"&lt;0.5") &amp; " " &amp; IF(COUNTIF(B2:AE2,"&lt;0.5")&gt;1,"colonnes masquées","colonne masquée") &amp; " " &amp; _xlfn.TEXTJOIN(" ", TRUE, IF(B2:AE2&lt;0.5,B1:AE1,"")))&amp;" "</f>
        <v xml:space="preserve">0 colonne masquée  </v>
      </c>
      <c r="AF4" s="3"/>
      <c r="AG4" s="4"/>
      <c r="AH4" s="31" t="s">
        <v>3</v>
      </c>
      <c r="AI4" s="3"/>
      <c r="AJ4" s="32"/>
      <c r="AK4" s="33"/>
      <c r="AL4" s="33"/>
      <c r="AM4" s="33"/>
      <c r="AN4" s="33"/>
      <c r="AO4" s="33"/>
      <c r="AP4" s="33"/>
      <c r="AQ4" s="33"/>
      <c r="AR4" s="3"/>
      <c r="AS4" s="2463"/>
      <c r="AT4" s="2463"/>
      <c r="AU4" s="2463"/>
      <c r="AV4" s="2463"/>
      <c r="AW4" s="3"/>
      <c r="AX4" s="10">
        <v>1</v>
      </c>
      <c r="AY4" s="27">
        <f ca="1">COUNTA(A1:AX408)</f>
        <v>1513</v>
      </c>
      <c r="AZ4" s="28" t="s">
        <v>4</v>
      </c>
    </row>
    <row r="5" spans="1:52" ht="23.25" customHeight="1">
      <c r="A5" s="3"/>
      <c r="B5" s="4863"/>
      <c r="C5" s="2603"/>
      <c r="D5" s="2603"/>
      <c r="E5" s="2603"/>
      <c r="F5" s="2603"/>
      <c r="G5" s="4866" t="s">
        <v>4269</v>
      </c>
      <c r="H5" s="4866"/>
      <c r="I5" s="4866"/>
      <c r="J5" s="4866"/>
      <c r="K5" s="4866"/>
      <c r="L5" s="4866"/>
      <c r="M5" s="4866"/>
      <c r="N5" s="4866"/>
      <c r="O5" s="4866"/>
      <c r="P5" s="4866"/>
      <c r="Q5" s="4866"/>
      <c r="R5" s="4866"/>
      <c r="S5" s="4866"/>
      <c r="T5" s="4866"/>
      <c r="U5" s="4866"/>
      <c r="V5" s="4866"/>
      <c r="W5" s="4866"/>
      <c r="X5" s="4866"/>
      <c r="Y5" s="5037"/>
      <c r="Z5" s="19"/>
      <c r="AB5" s="35">
        <f ca="1">COUNTIF(B2:AE2,"&gt;0.5")</f>
        <v>30</v>
      </c>
      <c r="AC5" s="36" t="s">
        <v>5</v>
      </c>
      <c r="AD5" s="36"/>
      <c r="AE5" s="36"/>
      <c r="AF5" s="3"/>
      <c r="AG5" s="37"/>
      <c r="AH5" s="38" t="str">
        <f>AH8-SUBTOTAL(103,AG11:AG75)&amp;" "&amp;"Lignes masquées"</f>
        <v>0 Lignes masquées</v>
      </c>
      <c r="AI5" s="3"/>
      <c r="AJ5" s="4867" t="s">
        <v>6</v>
      </c>
      <c r="AK5" s="4868"/>
      <c r="AL5" s="4868"/>
      <c r="AM5" s="4868"/>
      <c r="AN5" s="4868"/>
      <c r="AO5" s="4868"/>
      <c r="AP5" s="4868"/>
      <c r="AQ5" s="4869"/>
      <c r="AR5" s="3"/>
      <c r="AS5" s="4823" t="s">
        <v>4329</v>
      </c>
      <c r="AT5" s="4824"/>
      <c r="AU5" s="4824"/>
      <c r="AV5" s="4825"/>
      <c r="AW5" s="3"/>
      <c r="AX5" s="10">
        <v>1</v>
      </c>
      <c r="AY5" s="27">
        <f ca="1">COUNTBLANK(A1:AX408)</f>
        <v>18953</v>
      </c>
      <c r="AZ5" s="28" t="s">
        <v>8</v>
      </c>
    </row>
    <row r="6" spans="1:52" ht="19.5" thickBot="1">
      <c r="A6" s="3"/>
      <c r="B6" s="4864"/>
      <c r="C6" s="2604"/>
      <c r="D6" s="2604"/>
      <c r="E6" s="2604"/>
      <c r="F6" s="2604"/>
      <c r="G6" s="44" t="s">
        <v>4330</v>
      </c>
      <c r="H6" s="44"/>
      <c r="I6" s="44"/>
      <c r="J6" s="44"/>
      <c r="K6" s="44"/>
      <c r="L6" s="44"/>
      <c r="M6" s="44"/>
      <c r="N6" s="44"/>
      <c r="O6" s="44"/>
      <c r="P6" s="44"/>
      <c r="Q6" s="44"/>
      <c r="R6" s="44"/>
      <c r="S6" s="44"/>
      <c r="T6" s="44"/>
      <c r="U6" s="44"/>
      <c r="V6" s="44"/>
      <c r="W6" s="44"/>
      <c r="X6" s="44"/>
      <c r="Y6" s="2788"/>
      <c r="Z6" s="2789"/>
      <c r="AA6" s="35"/>
      <c r="AB6" s="35"/>
      <c r="AC6" s="36"/>
      <c r="AD6" s="36"/>
      <c r="AE6" s="2790" t="s">
        <v>9</v>
      </c>
      <c r="AF6" s="3"/>
      <c r="AG6" s="5">
        <v>1</v>
      </c>
      <c r="AH6" s="45" t="str">
        <f>COUNTIF(AG11:AG75,"A")&amp;" "&amp;"Lignes"&amp;" "&amp;"A"</f>
        <v>46 Lignes A</v>
      </c>
      <c r="AI6" s="3"/>
      <c r="AJ6" s="4870"/>
      <c r="AK6" s="4871"/>
      <c r="AL6" s="4871"/>
      <c r="AM6" s="4871"/>
      <c r="AN6" s="4871"/>
      <c r="AO6" s="4871"/>
      <c r="AP6" s="4871"/>
      <c r="AQ6" s="4872"/>
      <c r="AR6" s="3"/>
      <c r="AS6" s="4826"/>
      <c r="AT6" s="4827"/>
      <c r="AU6" s="4827"/>
      <c r="AV6" s="4828"/>
      <c r="AW6" s="3"/>
      <c r="AX6" s="10">
        <v>1</v>
      </c>
      <c r="AY6" s="27">
        <f>SUM(AX1:AX406)+2</f>
        <v>408</v>
      </c>
      <c r="AZ6" s="28" t="s">
        <v>11</v>
      </c>
    </row>
    <row r="7" spans="1:52" ht="19.5" thickBot="1">
      <c r="A7" s="3"/>
      <c r="B7" s="47"/>
      <c r="C7" s="47"/>
      <c r="D7" s="47"/>
      <c r="E7" s="47"/>
      <c r="F7" s="47"/>
      <c r="G7" s="4793" t="s">
        <v>12</v>
      </c>
      <c r="H7" s="4794" t="str">
        <f ca="1">CELL("nomfichier")</f>
        <v>D:\Données\1.UPRT\0-UPRT.fait\1-UPRT.FR-SITE-WEB\ff-fiches-fabrications\ff.fiches.fabrication.2023\ffr.restaurant.2023\[Tableau.Magique.17.12.2025.xlsx]Joël.Leboucher</v>
      </c>
      <c r="I7" s="4794"/>
      <c r="J7" s="4794"/>
      <c r="K7" s="4794"/>
      <c r="L7" s="4794"/>
      <c r="M7" s="4795"/>
      <c r="N7" s="4795"/>
      <c r="O7" s="4796"/>
      <c r="P7" s="4796"/>
      <c r="Q7" s="4796"/>
      <c r="R7" s="4796"/>
      <c r="S7" s="4796"/>
      <c r="T7" s="4796"/>
      <c r="U7" s="2744"/>
      <c r="V7" s="2744"/>
      <c r="W7" s="2744" t="s">
        <v>13</v>
      </c>
      <c r="X7" s="2744"/>
      <c r="Y7" s="2744"/>
      <c r="Z7" s="2744"/>
      <c r="AA7" s="2744"/>
      <c r="AB7" s="2744"/>
      <c r="AC7" s="4766"/>
      <c r="AD7" s="4766" t="s">
        <v>14</v>
      </c>
      <c r="AE7" s="1" t="str">
        <f>$AX$408</f>
        <v>AX408</v>
      </c>
      <c r="AF7" s="3"/>
      <c r="AG7" s="5">
        <v>1</v>
      </c>
      <c r="AH7" s="45" t="str">
        <f>COUNTIF(AG11:AG75,"►")&amp;" "&amp;"Lignes"&amp;" "&amp;"►"</f>
        <v>19 Lignes ►</v>
      </c>
      <c r="AI7" s="3"/>
      <c r="AJ7" s="4873" t="s">
        <v>15</v>
      </c>
      <c r="AK7" s="4874"/>
      <c r="AL7" s="4874"/>
      <c r="AM7" s="4874"/>
      <c r="AN7" s="4874"/>
      <c r="AO7" s="4874"/>
      <c r="AP7" s="4874"/>
      <c r="AQ7" s="4875"/>
      <c r="AR7" s="3"/>
      <c r="AS7" s="4826"/>
      <c r="AT7" s="4827"/>
      <c r="AU7" s="4827"/>
      <c r="AV7" s="4828"/>
      <c r="AW7" s="3"/>
      <c r="AX7" s="10">
        <v>1</v>
      </c>
      <c r="AY7" s="27">
        <f>SUM(A408:AW408)+1</f>
        <v>50</v>
      </c>
      <c r="AZ7" s="28" t="s">
        <v>18</v>
      </c>
    </row>
    <row r="8" spans="1:52" ht="15" customHeight="1">
      <c r="A8" s="3"/>
      <c r="B8" s="4788"/>
      <c r="C8" s="4788"/>
      <c r="D8" s="4788"/>
      <c r="E8" s="4788"/>
      <c r="F8" s="4788"/>
      <c r="G8" s="4876" t="s">
        <v>4270</v>
      </c>
      <c r="H8" s="4877"/>
      <c r="I8" s="4877"/>
      <c r="J8" s="4877"/>
      <c r="K8" s="4877"/>
      <c r="L8" s="4877"/>
      <c r="M8" s="4877"/>
      <c r="N8" s="4877"/>
      <c r="O8" s="4877"/>
      <c r="P8" s="4877"/>
      <c r="Q8" s="4877"/>
      <c r="R8" s="4877"/>
      <c r="S8" s="4877"/>
      <c r="T8" s="4877"/>
      <c r="U8" s="4877"/>
      <c r="V8" s="4877"/>
      <c r="W8" s="4877"/>
      <c r="X8" s="4877"/>
      <c r="Y8" s="4877"/>
      <c r="Z8" s="4877"/>
      <c r="AA8" s="4877"/>
      <c r="AB8" s="4877"/>
      <c r="AC8" s="4877"/>
      <c r="AD8" s="4877"/>
      <c r="AE8" s="4878"/>
      <c r="AF8" s="3"/>
      <c r="AG8" s="5">
        <v>1</v>
      </c>
      <c r="AH8" s="56">
        <f>ROWS(AG11:AG75)</f>
        <v>65</v>
      </c>
      <c r="AI8" s="3"/>
      <c r="AJ8" s="57"/>
      <c r="AK8" s="4882" t="s">
        <v>19</v>
      </c>
      <c r="AL8" s="4882"/>
      <c r="AM8" s="4882"/>
      <c r="AN8" s="4882"/>
      <c r="AO8" s="4882"/>
      <c r="AP8" s="4882"/>
      <c r="AQ8" s="4883"/>
      <c r="AR8" s="3"/>
      <c r="AS8" s="79" t="s">
        <v>4274</v>
      </c>
      <c r="AT8" s="80"/>
      <c r="AU8" s="43"/>
      <c r="AV8" s="81"/>
      <c r="AW8" s="3"/>
      <c r="AX8" s="10">
        <v>1</v>
      </c>
    </row>
    <row r="9" spans="1:52" ht="15.75" customHeight="1" thickBot="1">
      <c r="A9" s="3"/>
      <c r="B9" s="4788"/>
      <c r="C9" s="4788"/>
      <c r="D9" s="4788"/>
      <c r="E9" s="4788"/>
      <c r="F9" s="4788"/>
      <c r="G9" s="4879"/>
      <c r="H9" s="4880"/>
      <c r="I9" s="4880"/>
      <c r="J9" s="4880"/>
      <c r="K9" s="4880"/>
      <c r="L9" s="4880"/>
      <c r="M9" s="4880"/>
      <c r="N9" s="4880"/>
      <c r="O9" s="4880"/>
      <c r="P9" s="4880"/>
      <c r="Q9" s="4880"/>
      <c r="R9" s="4880"/>
      <c r="S9" s="4880"/>
      <c r="T9" s="4880"/>
      <c r="U9" s="4880"/>
      <c r="V9" s="4880"/>
      <c r="W9" s="4880"/>
      <c r="X9" s="4880"/>
      <c r="Y9" s="4880"/>
      <c r="Z9" s="4880"/>
      <c r="AA9" s="4880"/>
      <c r="AB9" s="4880"/>
      <c r="AC9" s="4880"/>
      <c r="AD9" s="4880"/>
      <c r="AE9" s="4881"/>
      <c r="AF9" s="3"/>
      <c r="AG9" s="5">
        <v>1</v>
      </c>
      <c r="AH9" s="5">
        <v>1</v>
      </c>
      <c r="AI9" s="3"/>
      <c r="AJ9" s="58"/>
      <c r="AK9" s="34"/>
      <c r="AL9" s="34"/>
      <c r="AM9" s="34"/>
      <c r="AN9" s="34"/>
      <c r="AO9" s="34"/>
      <c r="AP9" s="34"/>
      <c r="AQ9" s="59"/>
      <c r="AR9" s="3"/>
      <c r="AS9" s="79"/>
      <c r="AT9" s="80"/>
      <c r="AU9" s="43"/>
      <c r="AV9" s="81"/>
      <c r="AW9" s="3"/>
      <c r="AX9" s="10">
        <v>1</v>
      </c>
    </row>
    <row r="10" spans="1:52" ht="19.5" customHeight="1" thickBot="1">
      <c r="A10" s="3"/>
      <c r="B10" s="4788">
        <v>1</v>
      </c>
      <c r="C10" s="4788">
        <v>2</v>
      </c>
      <c r="D10" s="4788">
        <v>3</v>
      </c>
      <c r="E10" s="4788">
        <v>4</v>
      </c>
      <c r="F10" s="4788">
        <v>5</v>
      </c>
      <c r="G10" s="4788">
        <v>6</v>
      </c>
      <c r="H10" s="4788">
        <v>7</v>
      </c>
      <c r="I10" s="4788">
        <v>8</v>
      </c>
      <c r="J10" s="4788">
        <v>9</v>
      </c>
      <c r="K10" s="4788">
        <v>10</v>
      </c>
      <c r="L10" s="4788">
        <v>11</v>
      </c>
      <c r="M10" s="4788">
        <v>12</v>
      </c>
      <c r="N10" s="4788">
        <v>13</v>
      </c>
      <c r="O10" s="4788">
        <v>14</v>
      </c>
      <c r="P10" s="4788">
        <v>15</v>
      </c>
      <c r="Q10" s="4788">
        <v>16</v>
      </c>
      <c r="R10" s="4788">
        <v>17</v>
      </c>
      <c r="S10" s="4788">
        <v>18</v>
      </c>
      <c r="T10" s="4788">
        <v>19</v>
      </c>
      <c r="U10" s="4788">
        <v>20</v>
      </c>
      <c r="V10" s="4788">
        <v>21</v>
      </c>
      <c r="W10" s="4788">
        <v>22</v>
      </c>
      <c r="X10" s="4788">
        <v>23</v>
      </c>
      <c r="Y10" s="4788">
        <v>24</v>
      </c>
      <c r="Z10" s="4788">
        <v>25</v>
      </c>
      <c r="AA10" s="4788">
        <v>26</v>
      </c>
      <c r="AB10" s="4788">
        <v>27</v>
      </c>
      <c r="AC10" s="4788">
        <v>28</v>
      </c>
      <c r="AD10" s="4788">
        <v>29</v>
      </c>
      <c r="AE10" s="4788">
        <v>30</v>
      </c>
      <c r="AF10" s="3"/>
      <c r="AG10" s="60" t="s">
        <v>24</v>
      </c>
      <c r="AH10" s="61" t="s">
        <v>25</v>
      </c>
      <c r="AI10" s="3"/>
      <c r="AJ10" s="58"/>
      <c r="AK10" s="34"/>
      <c r="AL10" s="34"/>
      <c r="AM10" s="34"/>
      <c r="AN10" s="34"/>
      <c r="AO10" s="34"/>
      <c r="AP10" s="34"/>
      <c r="AQ10" s="59"/>
      <c r="AR10" s="3"/>
      <c r="AS10" s="79" t="s">
        <v>4276</v>
      </c>
      <c r="AT10" s="80"/>
      <c r="AU10" s="43"/>
      <c r="AV10" s="81"/>
      <c r="AW10" s="3"/>
      <c r="AX10" s="10">
        <v>1</v>
      </c>
    </row>
    <row r="11" spans="1:52" ht="21" customHeight="1">
      <c r="A11" s="3"/>
      <c r="B11" s="64" t="s">
        <v>24</v>
      </c>
      <c r="C11" s="65"/>
      <c r="D11" s="65"/>
      <c r="E11" s="65"/>
      <c r="F11" s="65"/>
      <c r="G11" s="4884" t="s">
        <v>4271</v>
      </c>
      <c r="H11" s="4884"/>
      <c r="I11" s="4884"/>
      <c r="J11" s="4884"/>
      <c r="K11" s="4884"/>
      <c r="L11" s="4884"/>
      <c r="M11" s="4884"/>
      <c r="N11" s="4884"/>
      <c r="O11" s="4884"/>
      <c r="P11" s="4884"/>
      <c r="Q11" s="4884"/>
      <c r="R11" s="4884"/>
      <c r="S11" s="4884"/>
      <c r="T11" s="4884"/>
      <c r="U11" s="4884"/>
      <c r="V11" s="4884"/>
      <c r="W11" s="4884"/>
      <c r="X11" s="4884"/>
      <c r="Y11" s="4884"/>
      <c r="Z11" s="4884"/>
      <c r="AA11" s="4884"/>
      <c r="AB11" s="4884"/>
      <c r="AC11" s="4884"/>
      <c r="AD11" s="4884"/>
      <c r="AE11" s="4885"/>
      <c r="AF11" s="3"/>
      <c r="AG11" s="2791" t="str">
        <f t="shared" ref="AG11:AG74" si="4">B11</f>
        <v>A</v>
      </c>
      <c r="AH11" s="66" t="s">
        <v>30</v>
      </c>
      <c r="AI11" s="3"/>
      <c r="AJ11" s="67"/>
      <c r="AK11" s="43"/>
      <c r="AL11" s="43"/>
      <c r="AM11" s="43"/>
      <c r="AN11" s="43"/>
      <c r="AO11" s="43"/>
      <c r="AP11" s="43"/>
      <c r="AQ11" s="68"/>
      <c r="AR11" s="3"/>
      <c r="AS11" s="79"/>
      <c r="AT11" s="80"/>
      <c r="AU11" s="43"/>
      <c r="AV11" s="81"/>
      <c r="AW11" s="3"/>
      <c r="AX11" s="10">
        <v>1</v>
      </c>
    </row>
    <row r="12" spans="1:52" ht="21" customHeight="1">
      <c r="A12" s="3"/>
      <c r="B12" s="72" t="s">
        <v>24</v>
      </c>
      <c r="C12" s="2979" t="s">
        <v>4371</v>
      </c>
      <c r="D12" s="2978"/>
      <c r="E12" s="2978"/>
      <c r="F12" s="2978"/>
      <c r="G12" s="2978"/>
      <c r="H12" s="2978"/>
      <c r="I12" s="2978"/>
      <c r="J12" s="2978"/>
      <c r="K12" s="2484"/>
      <c r="L12" s="2482"/>
      <c r="M12" s="2483" t="s">
        <v>35</v>
      </c>
      <c r="N12" s="5038" t="s">
        <v>36</v>
      </c>
      <c r="O12" s="4858" t="s">
        <v>4272</v>
      </c>
      <c r="P12" s="4858"/>
      <c r="Q12" s="4858"/>
      <c r="R12" s="4858"/>
      <c r="S12" s="4858"/>
      <c r="T12" s="4858"/>
      <c r="U12" s="4858"/>
      <c r="V12" s="4858"/>
      <c r="W12" s="4858"/>
      <c r="X12" s="4858"/>
      <c r="Y12" s="4858"/>
      <c r="Z12" s="4858"/>
      <c r="AA12" s="4858"/>
      <c r="AB12" s="5054" t="s">
        <v>4273</v>
      </c>
      <c r="AC12" s="5054"/>
      <c r="AD12" s="5054"/>
      <c r="AE12" s="4886" t="str">
        <f>LEFT(O12,1)</f>
        <v>F</v>
      </c>
      <c r="AF12" s="3"/>
      <c r="AG12" s="72" t="str">
        <f t="shared" si="4"/>
        <v>A</v>
      </c>
      <c r="AH12" s="73" t="s">
        <v>37</v>
      </c>
      <c r="AI12" s="3"/>
      <c r="AJ12" s="67"/>
      <c r="AK12" s="43"/>
      <c r="AL12" s="43"/>
      <c r="AM12" s="43"/>
      <c r="AN12" s="43"/>
      <c r="AO12" s="43"/>
      <c r="AP12" s="43"/>
      <c r="AQ12" s="68"/>
      <c r="AR12" s="3"/>
      <c r="AS12" s="2801" t="s">
        <v>4278</v>
      </c>
      <c r="AT12" s="25"/>
      <c r="AU12" s="25"/>
      <c r="AV12" s="81"/>
      <c r="AW12" s="3"/>
      <c r="AX12" s="10">
        <v>1</v>
      </c>
    </row>
    <row r="13" spans="1:52" ht="21" customHeight="1">
      <c r="A13" s="3"/>
      <c r="B13" s="72" t="s">
        <v>24</v>
      </c>
      <c r="C13" s="2977"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13" s="2978"/>
      <c r="E13" s="2978"/>
      <c r="F13" s="2978"/>
      <c r="G13" s="2978"/>
      <c r="H13" s="2978"/>
      <c r="I13" s="2978"/>
      <c r="J13" s="2978"/>
      <c r="K13" s="2484"/>
      <c r="L13" s="2484"/>
      <c r="M13" s="2485" t="s">
        <v>40</v>
      </c>
      <c r="N13" s="5038"/>
      <c r="O13" s="4858"/>
      <c r="P13" s="4858"/>
      <c r="Q13" s="4858"/>
      <c r="R13" s="4858"/>
      <c r="S13" s="4858"/>
      <c r="T13" s="4858"/>
      <c r="U13" s="4858"/>
      <c r="V13" s="4858"/>
      <c r="W13" s="4858"/>
      <c r="X13" s="4858"/>
      <c r="Y13" s="4858"/>
      <c r="Z13" s="4858"/>
      <c r="AA13" s="4858"/>
      <c r="AB13" s="5054"/>
      <c r="AC13" s="5054"/>
      <c r="AD13" s="5054"/>
      <c r="AE13" s="4886"/>
      <c r="AF13" s="3"/>
      <c r="AG13" s="72" t="str">
        <f t="shared" si="4"/>
        <v>A</v>
      </c>
      <c r="AH13" s="78" t="s">
        <v>41</v>
      </c>
      <c r="AI13" s="3"/>
      <c r="AJ13" s="67"/>
      <c r="AK13" s="43"/>
      <c r="AL13" s="43"/>
      <c r="AM13" s="43"/>
      <c r="AN13" s="43"/>
      <c r="AO13" s="43"/>
      <c r="AP13" s="43"/>
      <c r="AQ13" s="68"/>
      <c r="AR13" s="3"/>
      <c r="AS13" s="134"/>
      <c r="AT13" s="25"/>
      <c r="AU13" s="25"/>
      <c r="AV13" s="81"/>
      <c r="AW13" s="3"/>
      <c r="AX13" s="10">
        <v>1</v>
      </c>
    </row>
    <row r="14" spans="1:52" ht="21" customHeight="1">
      <c r="A14" s="3"/>
      <c r="B14" s="72" t="s">
        <v>24</v>
      </c>
      <c r="C14" s="5042" t="str">
        <f ca="1">_xlfn.FORMULATEXT(C13)</f>
        <v>=SI(ESTNUM(SIERREUR(CNUM("0,5");""));"ATTENTION : sur cet ordinateur, le séparateur décimal est la VIRGULE";SI(ESTNUM(SIERREUR(CNUM("0.5");""));"  OK. TOUT VA BIEN : sur cet ordinateur. le séparateur décimal est le POINT";"Impossible de déterminer le séparateur décimal"))</v>
      </c>
      <c r="D14" s="5043"/>
      <c r="E14" s="5043"/>
      <c r="F14" s="5043"/>
      <c r="G14" s="5043"/>
      <c r="H14" s="5043"/>
      <c r="I14" s="5043"/>
      <c r="J14" s="5043"/>
      <c r="K14" s="2484"/>
      <c r="L14" s="2484"/>
      <c r="M14" s="2486"/>
      <c r="N14" s="2440" t="s">
        <v>43</v>
      </c>
      <c r="O14" s="92" t="s">
        <v>44</v>
      </c>
      <c r="P14" s="93" t="s">
        <v>4275</v>
      </c>
      <c r="Q14" s="94"/>
      <c r="R14" s="95"/>
      <c r="S14" s="95"/>
      <c r="T14" s="95"/>
      <c r="U14" s="25"/>
      <c r="W14" s="96"/>
      <c r="X14" s="96"/>
      <c r="Y14" s="5055" t="str">
        <f>Y16&amp;" "&amp;Z16&amp;" ► Recette = "&amp;AB12&amp;" ► "&amp;O12</f>
        <v>③Recette mère ► La pâte à choux ► Recette = pâtisserie-PATE A-CHOUX ► FONDANT POUR GLACER</v>
      </c>
      <c r="Z14" s="5055"/>
      <c r="AA14" s="5055"/>
      <c r="AB14" s="5055"/>
      <c r="AC14" s="5055"/>
      <c r="AD14" s="5055"/>
      <c r="AE14" s="5056"/>
      <c r="AF14" s="3"/>
      <c r="AG14" s="72" t="str">
        <f t="shared" si="4"/>
        <v>A</v>
      </c>
      <c r="AH14" s="66" t="s">
        <v>45</v>
      </c>
      <c r="AI14" s="3"/>
      <c r="AJ14" s="67"/>
      <c r="AK14" s="43"/>
      <c r="AL14" s="43"/>
      <c r="AM14" s="43"/>
      <c r="AN14" s="43"/>
      <c r="AO14" s="43"/>
      <c r="AP14" s="43"/>
      <c r="AQ14" s="68"/>
      <c r="AR14" s="3"/>
      <c r="AS14" s="2802" t="s">
        <v>4280</v>
      </c>
      <c r="AT14" s="2801"/>
      <c r="AU14" s="43"/>
      <c r="AV14" s="81"/>
      <c r="AW14" s="3"/>
      <c r="AX14" s="10">
        <v>1</v>
      </c>
    </row>
    <row r="15" spans="1:52" ht="21" customHeight="1">
      <c r="A15" s="3"/>
      <c r="B15" s="72" t="s">
        <v>24</v>
      </c>
      <c r="C15" s="5042"/>
      <c r="D15" s="5043"/>
      <c r="E15" s="5043"/>
      <c r="F15" s="5043"/>
      <c r="G15" s="5043"/>
      <c r="H15" s="5043"/>
      <c r="I15" s="5043"/>
      <c r="J15" s="5043"/>
      <c r="K15" s="2484"/>
      <c r="L15" s="2484"/>
      <c r="M15" s="2487" t="s">
        <v>49</v>
      </c>
      <c r="N15" s="2441"/>
      <c r="O15" s="107"/>
      <c r="P15" s="107"/>
      <c r="Q15" s="108"/>
      <c r="R15" s="108"/>
      <c r="S15" s="108"/>
      <c r="T15" s="108"/>
      <c r="U15" s="109"/>
      <c r="V15" s="109"/>
      <c r="W15" s="109"/>
      <c r="X15" s="109"/>
      <c r="Y15" s="5057"/>
      <c r="Z15" s="5057"/>
      <c r="AA15" s="5057"/>
      <c r="AB15" s="5057"/>
      <c r="AC15" s="5057"/>
      <c r="AD15" s="5057"/>
      <c r="AE15" s="5058"/>
      <c r="AF15" s="3"/>
      <c r="AG15" s="72" t="str">
        <f t="shared" si="4"/>
        <v>A</v>
      </c>
      <c r="AH15" s="66" t="s">
        <v>50</v>
      </c>
      <c r="AI15" s="3"/>
      <c r="AJ15" s="67"/>
      <c r="AK15" s="43"/>
      <c r="AL15" s="43"/>
      <c r="AM15" s="43"/>
      <c r="AN15" s="43"/>
      <c r="AO15" s="43"/>
      <c r="AP15" s="43"/>
      <c r="AQ15" s="68"/>
      <c r="AR15" s="3"/>
      <c r="AS15" s="134"/>
      <c r="AT15" s="25"/>
      <c r="AU15" s="25"/>
      <c r="AV15" s="81"/>
      <c r="AW15" s="3"/>
      <c r="AX15" s="10">
        <v>1</v>
      </c>
    </row>
    <row r="16" spans="1:52" ht="21" customHeight="1">
      <c r="A16" s="3"/>
      <c r="B16" s="72" t="s">
        <v>24</v>
      </c>
      <c r="C16" s="2902" t="s">
        <v>4277</v>
      </c>
      <c r="D16" s="2903"/>
      <c r="E16" s="2903"/>
      <c r="F16" s="2903"/>
      <c r="G16" s="2903"/>
      <c r="H16" s="2903"/>
      <c r="I16" s="2903"/>
      <c r="J16" s="2903"/>
      <c r="K16" s="2903"/>
      <c r="L16" s="2903"/>
      <c r="M16" s="2903"/>
      <c r="N16" s="2901" t="s">
        <v>4332</v>
      </c>
      <c r="O16" s="2792"/>
      <c r="P16" s="2792"/>
      <c r="Q16" s="2792"/>
      <c r="R16" s="2792"/>
      <c r="S16" s="2792"/>
      <c r="T16" s="2792"/>
      <c r="U16" s="2793" t="str">
        <f>UPPER(LEFT(O12,1))&amp;" "&amp;O12&amp;" | "&amp;AB12&amp;"| "&amp;O14&amp;" "&amp;P14</f>
        <v>F FONDANT POUR GLACER | pâtisserie-PATE A-CHOUX| Auteur Mickaël RABEAU - Formateur AFPA - Rochefort sur mer</v>
      </c>
      <c r="V16" s="2794"/>
      <c r="W16" s="2795" t="s">
        <v>53</v>
      </c>
      <c r="X16" s="2796" t="s">
        <v>54</v>
      </c>
      <c r="Y16" s="2797" t="str">
        <f>IF(ISTEXT(Z16),"③Recette mère ►",X16)</f>
        <v>③Recette mère ►</v>
      </c>
      <c r="Z16" s="2798" t="s">
        <v>4270</v>
      </c>
      <c r="AA16" s="2799"/>
      <c r="AB16" s="2799"/>
      <c r="AC16" s="2799"/>
      <c r="AD16" s="2799"/>
      <c r="AE16" s="2800"/>
      <c r="AF16" s="3"/>
      <c r="AG16" s="72" t="str">
        <f t="shared" si="4"/>
        <v>A</v>
      </c>
      <c r="AH16" s="66" t="s">
        <v>55</v>
      </c>
      <c r="AI16" s="3"/>
      <c r="AJ16" s="67"/>
      <c r="AK16" s="43"/>
      <c r="AL16" s="43"/>
      <c r="AM16" s="43"/>
      <c r="AN16" s="43"/>
      <c r="AO16" s="43"/>
      <c r="AP16" s="43"/>
      <c r="AQ16" s="68"/>
      <c r="AR16" s="3"/>
      <c r="AS16" s="2808" t="s">
        <v>4284</v>
      </c>
      <c r="AT16" s="80"/>
      <c r="AU16" s="43"/>
      <c r="AV16" s="81"/>
      <c r="AW16" s="3"/>
      <c r="AX16" s="10">
        <v>1</v>
      </c>
    </row>
    <row r="17" spans="1:50" ht="21" customHeight="1">
      <c r="A17" s="3"/>
      <c r="B17" s="72" t="s">
        <v>24</v>
      </c>
      <c r="C17" s="4749"/>
      <c r="D17" s="4749"/>
      <c r="E17" s="4749"/>
      <c r="F17" s="4745"/>
      <c r="G17" s="5041" t="s">
        <v>58</v>
      </c>
      <c r="H17" s="5041"/>
      <c r="I17" s="5041"/>
      <c r="J17" s="5041"/>
      <c r="K17" s="5041"/>
      <c r="L17" s="5041"/>
      <c r="M17" s="5041"/>
      <c r="N17" s="5041"/>
      <c r="O17" s="4973"/>
      <c r="P17" s="4973"/>
      <c r="Q17" s="4973"/>
      <c r="R17" s="4973"/>
      <c r="S17" s="4973"/>
      <c r="T17" s="4973"/>
      <c r="U17" s="4973"/>
      <c r="V17" s="4973"/>
      <c r="W17" s="4973"/>
      <c r="X17" s="4802"/>
      <c r="Y17" s="5059">
        <f ca="1">NOW()</f>
        <v>46009.35330185185</v>
      </c>
      <c r="Z17" s="5059"/>
      <c r="AA17" s="5059"/>
      <c r="AB17" s="5059"/>
      <c r="AC17" s="5059"/>
      <c r="AD17" s="5059"/>
      <c r="AE17" s="5060"/>
      <c r="AF17" s="3"/>
      <c r="AG17" s="72" t="str">
        <f t="shared" si="4"/>
        <v>A</v>
      </c>
      <c r="AH17" s="4861" t="s">
        <v>59</v>
      </c>
      <c r="AI17" s="3"/>
      <c r="AJ17" s="67"/>
      <c r="AK17" s="43"/>
      <c r="AL17" s="43"/>
      <c r="AM17" s="43"/>
      <c r="AN17" s="43"/>
      <c r="AO17" s="43"/>
      <c r="AP17" s="43"/>
      <c r="AQ17" s="68"/>
      <c r="AR17" s="3"/>
      <c r="AS17" s="134"/>
      <c r="AT17" s="25"/>
      <c r="AU17" s="25"/>
      <c r="AV17" s="81"/>
      <c r="AW17" s="3"/>
      <c r="AX17" s="10">
        <v>1</v>
      </c>
    </row>
    <row r="18" spans="1:50" ht="21" customHeight="1" thickBot="1">
      <c r="A18" s="3"/>
      <c r="B18" s="72" t="s">
        <v>24</v>
      </c>
      <c r="C18" s="4749"/>
      <c r="D18" s="4749"/>
      <c r="E18" s="4749"/>
      <c r="F18" s="4746"/>
      <c r="G18" s="4973"/>
      <c r="H18" s="4973"/>
      <c r="I18" s="4973"/>
      <c r="J18" s="4973"/>
      <c r="K18" s="4973"/>
      <c r="L18" s="4973"/>
      <c r="M18" s="4973"/>
      <c r="N18" s="4973"/>
      <c r="O18" s="4973"/>
      <c r="P18" s="4973"/>
      <c r="Q18" s="4973"/>
      <c r="R18" s="4973"/>
      <c r="S18" s="4973"/>
      <c r="T18" s="4973"/>
      <c r="U18" s="4973"/>
      <c r="V18" s="4973"/>
      <c r="W18" s="4973"/>
      <c r="X18" s="4802"/>
      <c r="Y18" s="5059"/>
      <c r="Z18" s="5059"/>
      <c r="AA18" s="5059"/>
      <c r="AB18" s="5059"/>
      <c r="AC18" s="5059"/>
      <c r="AD18" s="5059"/>
      <c r="AE18" s="5060"/>
      <c r="AF18" s="3"/>
      <c r="AG18" s="72" t="str">
        <f t="shared" si="4"/>
        <v>A</v>
      </c>
      <c r="AH18" s="4861"/>
      <c r="AI18" s="3"/>
      <c r="AJ18" s="67"/>
      <c r="AK18" s="43"/>
      <c r="AL18" s="43"/>
      <c r="AM18" s="43"/>
      <c r="AN18" s="43"/>
      <c r="AO18" s="43"/>
      <c r="AP18" s="43"/>
      <c r="AQ18" s="68"/>
      <c r="AR18" s="3"/>
      <c r="AS18" s="5087" t="s">
        <v>90</v>
      </c>
      <c r="AT18" s="5061" t="s">
        <v>91</v>
      </c>
      <c r="AU18" s="5052" t="s">
        <v>92</v>
      </c>
      <c r="AV18" s="162"/>
      <c r="AW18" s="3"/>
      <c r="AX18" s="10">
        <v>1</v>
      </c>
    </row>
    <row r="19" spans="1:50" ht="21" customHeight="1">
      <c r="A19" s="3"/>
      <c r="B19" s="72" t="s">
        <v>24</v>
      </c>
      <c r="C19" s="4749"/>
      <c r="D19" s="4749"/>
      <c r="E19" s="4749"/>
      <c r="F19" s="5067" t="s">
        <v>65</v>
      </c>
      <c r="G19" s="5070" t="s">
        <v>66</v>
      </c>
      <c r="H19" s="5070"/>
      <c r="I19" s="5070"/>
      <c r="J19" s="5070"/>
      <c r="K19" s="5070"/>
      <c r="L19" s="5070"/>
      <c r="M19" s="5070"/>
      <c r="N19" s="5070"/>
      <c r="O19" s="5070"/>
      <c r="P19" s="5070"/>
      <c r="Q19" s="5070"/>
      <c r="R19" s="5070"/>
      <c r="S19" s="5071"/>
      <c r="T19" s="5074" t="s">
        <v>4279</v>
      </c>
      <c r="U19" s="5075"/>
      <c r="V19" s="5075"/>
      <c r="W19" s="5075"/>
      <c r="X19" s="5075"/>
      <c r="Y19" s="5075"/>
      <c r="Z19" s="5075"/>
      <c r="AA19" s="5075"/>
      <c r="AB19" s="5075"/>
      <c r="AC19" s="5075"/>
      <c r="AD19" s="5075"/>
      <c r="AE19" s="5076"/>
      <c r="AF19" s="3"/>
      <c r="AG19" s="72" t="str">
        <f t="shared" si="4"/>
        <v>A</v>
      </c>
      <c r="AH19" s="4861"/>
      <c r="AI19" s="3"/>
      <c r="AJ19" s="67"/>
      <c r="AK19" s="43"/>
      <c r="AL19" s="43"/>
      <c r="AM19" s="43"/>
      <c r="AN19" s="43"/>
      <c r="AO19" s="43"/>
      <c r="AP19" s="43"/>
      <c r="AQ19" s="68"/>
      <c r="AR19" s="3"/>
      <c r="AS19" s="5088"/>
      <c r="AT19" s="5062"/>
      <c r="AU19" s="5053"/>
      <c r="AV19" s="162"/>
      <c r="AW19" s="3"/>
      <c r="AX19" s="10">
        <v>1</v>
      </c>
    </row>
    <row r="20" spans="1:50" ht="21" customHeight="1">
      <c r="A20" s="3"/>
      <c r="B20" s="72" t="s">
        <v>24</v>
      </c>
      <c r="C20" s="4749"/>
      <c r="D20" s="4749"/>
      <c r="E20" s="4749"/>
      <c r="F20" s="5068"/>
      <c r="G20" s="4976"/>
      <c r="H20" s="4976"/>
      <c r="I20" s="4976"/>
      <c r="J20" s="4976"/>
      <c r="K20" s="4976"/>
      <c r="L20" s="4976"/>
      <c r="M20" s="4976"/>
      <c r="N20" s="4976"/>
      <c r="O20" s="4976"/>
      <c r="P20" s="4976"/>
      <c r="Q20" s="4976"/>
      <c r="R20" s="4976"/>
      <c r="S20" s="5072"/>
      <c r="T20" s="5077">
        <v>1</v>
      </c>
      <c r="U20" s="5078"/>
      <c r="V20" s="5078"/>
      <c r="W20" s="5078"/>
      <c r="X20" s="5079">
        <v>1</v>
      </c>
      <c r="Y20" s="5079"/>
      <c r="Z20" s="5079"/>
      <c r="AA20" s="5079"/>
      <c r="AB20" s="5080">
        <v>1</v>
      </c>
      <c r="AC20" s="5080"/>
      <c r="AD20" s="5080"/>
      <c r="AE20" s="5081"/>
      <c r="AF20" s="3"/>
      <c r="AG20" s="72" t="str">
        <f t="shared" si="4"/>
        <v>A</v>
      </c>
      <c r="AH20" s="4861"/>
      <c r="AI20" s="3"/>
      <c r="AJ20" s="67"/>
      <c r="AK20" s="43"/>
      <c r="AL20" s="43"/>
      <c r="AM20" s="43"/>
      <c r="AN20" s="43"/>
      <c r="AO20" s="43"/>
      <c r="AP20" s="43"/>
      <c r="AQ20" s="68"/>
      <c r="AR20" s="3"/>
      <c r="AS20" s="2809" t="s">
        <v>4289</v>
      </c>
      <c r="AT20" s="2810"/>
      <c r="AU20" s="25"/>
      <c r="AV20" s="162"/>
      <c r="AW20" s="3"/>
      <c r="AX20" s="10">
        <v>1</v>
      </c>
    </row>
    <row r="21" spans="1:50" ht="21" customHeight="1" thickBot="1">
      <c r="A21" s="3"/>
      <c r="B21" s="72" t="s">
        <v>24</v>
      </c>
      <c r="C21" s="4749"/>
      <c r="D21" s="4749"/>
      <c r="E21" s="4749"/>
      <c r="F21" s="5069"/>
      <c r="G21" s="4978"/>
      <c r="H21" s="4978"/>
      <c r="I21" s="4978"/>
      <c r="J21" s="4978"/>
      <c r="K21" s="4978"/>
      <c r="L21" s="4978"/>
      <c r="M21" s="4978"/>
      <c r="N21" s="4978"/>
      <c r="O21" s="4978"/>
      <c r="P21" s="4978"/>
      <c r="Q21" s="4978"/>
      <c r="R21" s="4978"/>
      <c r="S21" s="5073"/>
      <c r="T21" s="5063" t="s">
        <v>4281</v>
      </c>
      <c r="U21" s="5064"/>
      <c r="V21" s="5064"/>
      <c r="W21" s="5064"/>
      <c r="X21" s="2803"/>
      <c r="Y21" s="2804" t="s">
        <v>4282</v>
      </c>
      <c r="Z21" s="2804"/>
      <c r="AA21" s="2804"/>
      <c r="AB21" s="2805"/>
      <c r="AC21" s="2806" t="s">
        <v>4283</v>
      </c>
      <c r="AD21" s="2806"/>
      <c r="AE21" s="2807"/>
      <c r="AF21" s="3"/>
      <c r="AG21" s="72" t="str">
        <f t="shared" si="4"/>
        <v>A</v>
      </c>
      <c r="AH21" s="5">
        <v>1</v>
      </c>
      <c r="AI21" s="3"/>
      <c r="AJ21" s="67"/>
      <c r="AK21" s="43"/>
      <c r="AL21" s="43"/>
      <c r="AM21" s="43"/>
      <c r="AN21" s="43"/>
      <c r="AO21" s="43"/>
      <c r="AP21" s="43"/>
      <c r="AQ21" s="68"/>
      <c r="AR21" s="3"/>
      <c r="AS21" s="2815" t="s">
        <v>4290</v>
      </c>
      <c r="AT21" s="80"/>
      <c r="AU21" s="43"/>
      <c r="AV21" s="81"/>
      <c r="AW21" s="3"/>
      <c r="AX21" s="10">
        <v>1</v>
      </c>
    </row>
    <row r="22" spans="1:50" ht="21" customHeight="1">
      <c r="A22" s="3"/>
      <c r="B22" s="72" t="s">
        <v>24</v>
      </c>
      <c r="C22" s="4749"/>
      <c r="D22" s="4749"/>
      <c r="E22" s="4749"/>
      <c r="F22" s="4860" t="s">
        <v>85</v>
      </c>
      <c r="G22" s="4860"/>
      <c r="H22" s="4860"/>
      <c r="I22" s="4860"/>
      <c r="J22" s="4860"/>
      <c r="K22" s="4860"/>
      <c r="L22" s="4860"/>
      <c r="M22" s="4860"/>
      <c r="N22" s="4860"/>
      <c r="O22" s="2995"/>
      <c r="P22" s="2995"/>
      <c r="Q22" s="2995"/>
      <c r="R22" s="4766"/>
      <c r="S22" s="4767"/>
      <c r="T22" s="4801"/>
      <c r="U22" s="5065" t="s">
        <v>86</v>
      </c>
      <c r="V22" s="5065"/>
      <c r="W22" s="5065"/>
      <c r="X22" s="5065"/>
      <c r="Y22" s="5065"/>
      <c r="Z22" s="5065"/>
      <c r="AA22" s="5065"/>
      <c r="AB22" s="5065"/>
      <c r="AC22" s="5065"/>
      <c r="AD22" s="5065"/>
      <c r="AE22" s="5066"/>
      <c r="AF22" s="3"/>
      <c r="AG22" s="72" t="str">
        <f t="shared" si="4"/>
        <v>A</v>
      </c>
      <c r="AH22" s="5">
        <v>1</v>
      </c>
      <c r="AI22" s="3"/>
      <c r="AJ22" s="67"/>
      <c r="AK22" s="43"/>
      <c r="AL22" s="43"/>
      <c r="AM22" s="43"/>
      <c r="AN22" s="43"/>
      <c r="AO22" s="43"/>
      <c r="AP22" s="43"/>
      <c r="AQ22" s="68"/>
      <c r="AR22" s="3"/>
      <c r="AS22" s="2830" t="s">
        <v>164</v>
      </c>
      <c r="AT22" s="80"/>
      <c r="AU22" s="43"/>
      <c r="AV22" s="81"/>
      <c r="AW22" s="3"/>
      <c r="AX22" s="10">
        <v>1</v>
      </c>
    </row>
    <row r="23" spans="1:50" ht="21" customHeight="1">
      <c r="A23" s="3"/>
      <c r="B23" s="72" t="s">
        <v>24</v>
      </c>
      <c r="C23" s="4749"/>
      <c r="D23" s="4749"/>
      <c r="E23" s="4749"/>
      <c r="F23" s="2743"/>
      <c r="G23" s="2743"/>
      <c r="H23" s="4797" t="str">
        <f>SUBSTITUTE(ADDRESS(1,COLUMN(),4),"1","")</f>
        <v>H</v>
      </c>
      <c r="I23" s="2743"/>
      <c r="J23" s="2743"/>
      <c r="K23" s="4798" t="str">
        <f>SUBSTITUTE(ADDRESS(1,COLUMN(),4),"1","")</f>
        <v>K</v>
      </c>
      <c r="L23" s="2743"/>
      <c r="M23" s="2743"/>
      <c r="N23" s="4799" t="str">
        <f>SUBSTITUTE(ADDRESS(1,COLUMN(),4),"1","")</f>
        <v>N</v>
      </c>
      <c r="O23" s="2995"/>
      <c r="P23" s="2995"/>
      <c r="Q23" s="2995"/>
      <c r="R23" s="2995"/>
      <c r="S23" s="4800" t="s">
        <v>4280</v>
      </c>
      <c r="T23" s="5082" t="s">
        <v>4285</v>
      </c>
      <c r="U23" s="5082"/>
      <c r="V23" s="5082"/>
      <c r="W23" s="5082"/>
      <c r="X23" s="5083" t="s">
        <v>4286</v>
      </c>
      <c r="Y23" s="5083"/>
      <c r="Z23" s="5083"/>
      <c r="AA23" s="5083"/>
      <c r="AB23" s="5084" t="s">
        <v>4287</v>
      </c>
      <c r="AC23" s="5085"/>
      <c r="AD23" s="5085"/>
      <c r="AE23" s="5086"/>
      <c r="AF23" s="3"/>
      <c r="AG23" s="72" t="str">
        <f t="shared" si="4"/>
        <v>A</v>
      </c>
      <c r="AH23" s="5">
        <v>1</v>
      </c>
      <c r="AI23" s="3"/>
      <c r="AJ23" s="4855" t="s">
        <v>88</v>
      </c>
      <c r="AK23" s="158" t="s">
        <v>89</v>
      </c>
      <c r="AL23" s="159"/>
      <c r="AM23" s="160"/>
      <c r="AN23" s="160"/>
      <c r="AO23" s="160"/>
      <c r="AP23" s="160"/>
      <c r="AQ23" s="161"/>
      <c r="AR23" s="3"/>
      <c r="AS23" s="134"/>
      <c r="AT23" s="25"/>
      <c r="AU23" s="25"/>
      <c r="AV23" s="162"/>
      <c r="AW23" s="3"/>
      <c r="AX23" s="10">
        <v>1</v>
      </c>
    </row>
    <row r="24" spans="1:50" ht="21" customHeight="1">
      <c r="A24" s="3"/>
      <c r="B24" s="72" t="s">
        <v>24</v>
      </c>
      <c r="C24" s="4749"/>
      <c r="D24" s="4749"/>
      <c r="E24" s="4749"/>
      <c r="F24" s="5093" t="str">
        <f>T23</f>
        <v>Fondant Blanc</v>
      </c>
      <c r="G24" s="5094"/>
      <c r="H24" s="5095"/>
      <c r="I24" s="5096" t="str">
        <f>X23</f>
        <v>Fondant chocolat</v>
      </c>
      <c r="J24" s="5097"/>
      <c r="K24" s="5098"/>
      <c r="L24" s="5099" t="str">
        <f>AB23</f>
        <v>Fondant café</v>
      </c>
      <c r="M24" s="5100"/>
      <c r="N24" s="5101"/>
      <c r="O24" s="2995"/>
      <c r="P24" s="2995"/>
      <c r="Q24" s="2995"/>
      <c r="R24" s="4766"/>
      <c r="S24" s="4767"/>
      <c r="T24" s="5082"/>
      <c r="U24" s="5082"/>
      <c r="V24" s="5082"/>
      <c r="W24" s="5082"/>
      <c r="X24" s="5083"/>
      <c r="Y24" s="5083"/>
      <c r="Z24" s="5083"/>
      <c r="AA24" s="5083"/>
      <c r="AB24" s="5084"/>
      <c r="AC24" s="5085"/>
      <c r="AD24" s="5085"/>
      <c r="AE24" s="5086"/>
      <c r="AF24" s="3"/>
      <c r="AG24" s="72" t="str">
        <f t="shared" si="4"/>
        <v>A</v>
      </c>
      <c r="AH24" s="5">
        <v>1</v>
      </c>
      <c r="AI24" s="3"/>
      <c r="AJ24" s="4856"/>
      <c r="AK24" s="166" t="s">
        <v>114</v>
      </c>
      <c r="AL24" s="167"/>
      <c r="AM24" s="167"/>
      <c r="AN24" s="167"/>
      <c r="AO24" s="167"/>
      <c r="AP24" s="167"/>
      <c r="AQ24" s="168"/>
      <c r="AR24" s="3"/>
      <c r="AS24" s="2815" t="s">
        <v>4279</v>
      </c>
      <c r="AT24" s="80"/>
      <c r="AU24" s="43"/>
      <c r="AV24" s="81"/>
      <c r="AW24" s="3"/>
      <c r="AX24" s="10">
        <v>1</v>
      </c>
    </row>
    <row r="25" spans="1:50" ht="21" customHeight="1">
      <c r="A25" s="3"/>
      <c r="B25" s="72" t="s">
        <v>24</v>
      </c>
      <c r="C25" s="4749"/>
      <c r="D25" s="4749"/>
      <c r="E25" s="4749"/>
      <c r="F25" s="5102" t="s">
        <v>90</v>
      </c>
      <c r="G25" s="4968" t="s">
        <v>91</v>
      </c>
      <c r="H25" s="5104" t="s">
        <v>92</v>
      </c>
      <c r="I25" s="5106" t="s">
        <v>90</v>
      </c>
      <c r="J25" s="5108" t="s">
        <v>91</v>
      </c>
      <c r="K25" s="5110" t="s">
        <v>92</v>
      </c>
      <c r="L25" s="4910" t="s">
        <v>90</v>
      </c>
      <c r="M25" s="4910" t="s">
        <v>91</v>
      </c>
      <c r="N25" s="4912" t="s">
        <v>92</v>
      </c>
      <c r="O25" s="2995"/>
      <c r="P25" s="2995"/>
      <c r="Q25" s="2995"/>
      <c r="R25" s="4767"/>
      <c r="S25" s="4766" t="s">
        <v>4288</v>
      </c>
      <c r="T25" s="4914" t="s">
        <v>126</v>
      </c>
      <c r="U25" s="4914"/>
      <c r="V25" s="4914"/>
      <c r="W25" s="4914"/>
      <c r="X25" s="5089" t="s">
        <v>127</v>
      </c>
      <c r="Y25" s="5089"/>
      <c r="Z25" s="5089"/>
      <c r="AA25" s="5089"/>
      <c r="AB25" s="5090" t="s">
        <v>128</v>
      </c>
      <c r="AC25" s="5090"/>
      <c r="AD25" s="5090"/>
      <c r="AE25" s="5091"/>
      <c r="AF25" s="3"/>
      <c r="AG25" s="72" t="str">
        <f t="shared" si="4"/>
        <v>A</v>
      </c>
      <c r="AH25" s="4861" t="s">
        <v>129</v>
      </c>
      <c r="AI25" s="3"/>
      <c r="AJ25" s="176" cm="1">
        <f t="array" ref="AJ25">SUMPRODUCT(LEN(AK25:AQ25))</f>
        <v>0</v>
      </c>
      <c r="AK25" s="177"/>
      <c r="AL25" s="178"/>
      <c r="AM25" s="178"/>
      <c r="AN25" s="178"/>
      <c r="AO25" s="178"/>
      <c r="AP25" s="178"/>
      <c r="AQ25" s="179"/>
      <c r="AR25" s="3"/>
      <c r="AS25" s="134"/>
      <c r="AT25" s="25"/>
      <c r="AU25" s="25"/>
      <c r="AV25" s="162"/>
      <c r="AW25" s="3"/>
      <c r="AX25" s="10">
        <v>1</v>
      </c>
    </row>
    <row r="26" spans="1:50" ht="21" customHeight="1">
      <c r="A26" s="3"/>
      <c r="B26" s="72" t="s">
        <v>24</v>
      </c>
      <c r="C26" s="2811" t="s">
        <v>4281</v>
      </c>
      <c r="D26" s="2812" t="s">
        <v>4282</v>
      </c>
      <c r="E26" s="2813" t="s">
        <v>4283</v>
      </c>
      <c r="F26" s="5103"/>
      <c r="G26" s="4969"/>
      <c r="H26" s="5105"/>
      <c r="I26" s="5107"/>
      <c r="J26" s="5109"/>
      <c r="K26" s="5111"/>
      <c r="L26" s="4911"/>
      <c r="M26" s="4911"/>
      <c r="N26" s="4913"/>
      <c r="O26" s="153"/>
      <c r="P26" s="153"/>
      <c r="Q26" s="153"/>
      <c r="R26" s="2814" t="s">
        <v>139</v>
      </c>
      <c r="S26" s="154" t="s">
        <v>3890</v>
      </c>
      <c r="T26" s="4914"/>
      <c r="U26" s="4914"/>
      <c r="V26" s="4914"/>
      <c r="W26" s="4914"/>
      <c r="X26" s="5089"/>
      <c r="Y26" s="5089"/>
      <c r="Z26" s="5089"/>
      <c r="AA26" s="5089"/>
      <c r="AB26" s="5090"/>
      <c r="AC26" s="5090"/>
      <c r="AD26" s="5090"/>
      <c r="AE26" s="5091"/>
      <c r="AF26" s="3"/>
      <c r="AG26" s="72" t="str">
        <f t="shared" si="4"/>
        <v>A</v>
      </c>
      <c r="AH26" s="4861"/>
      <c r="AI26" s="3"/>
      <c r="AJ26" s="176" cm="1">
        <f t="array" ref="AJ26">SUMPRODUCT(LEN(AK26:AQ26))</f>
        <v>0</v>
      </c>
      <c r="AK26" s="177"/>
      <c r="AL26" s="178"/>
      <c r="AM26" s="178"/>
      <c r="AN26" s="178"/>
      <c r="AO26" s="178"/>
      <c r="AP26" s="178"/>
      <c r="AQ26" s="179"/>
      <c r="AR26" s="3"/>
      <c r="AS26" s="5115" t="s">
        <v>58</v>
      </c>
      <c r="AT26" s="5116"/>
      <c r="AU26" s="5116"/>
      <c r="AV26" s="5117"/>
      <c r="AW26" s="3"/>
      <c r="AX26" s="10">
        <v>1</v>
      </c>
    </row>
    <row r="27" spans="1:50" ht="21" customHeight="1">
      <c r="A27" s="3"/>
      <c r="B27" s="188" t="str">
        <f t="shared" ref="B27:B41" si="5">IF(COUNTA(P27:R27)&gt;0, "A", "►")</f>
        <v>A</v>
      </c>
      <c r="C27" s="189" cm="1">
        <f t="array" ref="C27">IFERROR(_xlfn.LET(_xlpm.k,UPPER(TRIM(H27)),_xlpm.r,IFERROR(_xlfn.XLOOKUP(_xlpm.k,UPPER(TRIM($O$44:$AE$44)),$O$45:$AE$45),IFERROR(_xlfn.XLOOKUP(_xlpm.k,UPPER(TRIM($O$46:$AE$46)),$O$47:$AE$47),0.001)),_xlpm.r*G27),0)</f>
        <v>0.5</v>
      </c>
      <c r="D27" s="2816" cm="1">
        <f t="array" ref="D27">IFERROR(_xlfn.LET(_xlpm.k,UPPER(TRIM(K27)),_xlpm.r,IFERROR(_xlfn.XLOOKUP(_xlpm.k,UPPER(TRIM($O$44:$AE$44)),$O$45:$AE$45),IFERROR(_xlfn.XLOOKUP(_xlpm.k,UPPER(TRIM($O$46:$AE$46)),$O$47:$AE$47),0.001)),_xlpm.r*J27),0)</f>
        <v>0.5</v>
      </c>
      <c r="E27" s="190" cm="1">
        <f t="array" ref="E27">IFERROR(_xlfn.LET(_xlpm.k,UPPER(TRIM(N27)),_xlpm.r,IFERROR(_xlfn.XLOOKUP(_xlpm.k,UPPER(TRIM($O$44:$AE$44)),$O$45:$AE$45),IFERROR(_xlfn.XLOOKUP(_xlpm.k,UPPER(TRIM($O$46:$AE$46)),$O$47:$AE$47),0.001)),_xlpm.r*M27),0)</f>
        <v>0.5</v>
      </c>
      <c r="F27" s="2817"/>
      <c r="G27" s="2818">
        <v>500</v>
      </c>
      <c r="H27" s="191" t="s">
        <v>163</v>
      </c>
      <c r="I27" s="2819"/>
      <c r="J27" s="2820">
        <v>500</v>
      </c>
      <c r="K27" s="191" t="s">
        <v>163</v>
      </c>
      <c r="L27" s="2819"/>
      <c r="M27" s="2820">
        <v>500</v>
      </c>
      <c r="N27" s="2132" t="s">
        <v>163</v>
      </c>
      <c r="O27" s="192" t="s">
        <v>4291</v>
      </c>
      <c r="P27" s="5092" t="s">
        <v>4292</v>
      </c>
      <c r="Q27" s="5092"/>
      <c r="R27" s="5092"/>
      <c r="S27" s="2821">
        <v>1</v>
      </c>
      <c r="T27" s="193">
        <f t="shared" ref="T27:T41" si="6">IFERROR(F27*C$42,0)</f>
        <v>0</v>
      </c>
      <c r="U27" s="194">
        <f t="shared" ref="U27:U41" si="7">IFERROR(C27*C$42,0)</f>
        <v>0.90909090909090906</v>
      </c>
      <c r="V27" s="194" t="str">
        <f t="shared" ref="V27:V41" si="8">_xlfn.LET(_xlpm.unite,SUBSTITUTE(TRIM(H27)," (s)",""),_xlpm.val,U27,_xlpm.estVol,COUNTIF($T$44:$AE$44,_xlpm.unite)+COUNTIF($T$46:$AE$46,_xlpm.unite)&gt;0,_xlpm.estPoids,COUNTIF($O$44:$S$44,_xlpm.unite)+COUNTIF($O$46:$S$46,_xlpm.unite)&gt;0,IF(_xlpm.estVol,IF(ROUND(_xlpm.val,3)&gt;=1,ROUND(_xlpm.val,3)&amp;"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909 g</v>
      </c>
      <c r="W27" s="195">
        <f t="shared" ref="W27:W41" si="9">IFERROR(IF(T27=0, U27*$S27, T27*$S27), 0)</f>
        <v>0.90909090909090906</v>
      </c>
      <c r="X27" s="2822">
        <f t="shared" ref="X27:X41" si="10">IFERROR(I27*D$42,0)</f>
        <v>0</v>
      </c>
      <c r="Y27" s="2823">
        <f t="shared" ref="Y27:Y41" si="11">IFERROR(D27*D$42,0)</f>
        <v>0.41493775933609955</v>
      </c>
      <c r="Z27" s="2824" t="str">
        <f t="shared" ref="Z27:Z41" si="12">_xlfn.LET(_xlpm.unite,SUBSTITUTE(TRIM(K27)," (s)",""),_xlpm.val,Y27,_xlpm.estVol,COUNTIF($T$44:$AE$44,_xlpm.unite)+COUNTIF($T$46:$AE$46,_xlpm.unite)&gt;0,_xlpm.estPoids,COUNTIF($O$44:$S$44,_xlpm.unite)+COUNTIF($O$46:$S$46,_xlpm.unite)&gt;0,IF(_xlpm.estVol,IF(ROUND(_xlpm.val,3)&gt;=1,ROUND(_xlpm.val,3)&amp;"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415 g</v>
      </c>
      <c r="AA27" s="2825">
        <f t="shared" ref="AA27:AA41" si="13">IFERROR(IF(X27=0, Y27*$S27, X27*$S27), 0)</f>
        <v>0.41493775933609955</v>
      </c>
      <c r="AB27" s="2826">
        <f t="shared" ref="AB27:AB41" si="14">IFERROR(L27*E$42,0)</f>
        <v>0</v>
      </c>
      <c r="AC27" s="2827">
        <f t="shared" ref="AC27:AC41" si="15">IFERROR(E27*E$42,0)</f>
        <v>0.86206896551724133</v>
      </c>
      <c r="AD27" s="2828" t="str">
        <f t="shared" ref="AD27:AD41" si="16">_xlfn.LET(_xlpm.unite,SUBSTITUTE(TRIM(N27)," (s)",""),_xlpm.val,AC27,_xlpm.estVol,COUNTIF($T$44:$AE$44,_xlpm.unite)+COUNTIF($T$46:$AE$46,_xlpm.unite)&gt;0,_xlpm.estPoids,COUNTIF($O$44:$S$44,_xlpm.unite)+COUNTIF($O$46:$S$46,_xlpm.unite)&gt;0,IF(_xlpm.estVol,IF(ROUND(_xlpm.val,3)&gt;=1,ROUND(_xlpm.val,3)&amp;"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862 g</v>
      </c>
      <c r="AE27" s="2829">
        <f t="shared" ref="AE27:AE41" si="17">IFERROR(IF(AB27=0, AC27*$S27, AB27*$S27), 0)</f>
        <v>0.86206896551724133</v>
      </c>
      <c r="AF27" s="3"/>
      <c r="AG27" s="188" t="str">
        <f t="shared" si="4"/>
        <v>A</v>
      </c>
      <c r="AH27" s="4861"/>
      <c r="AI27" s="3"/>
      <c r="AJ27" s="176" cm="1">
        <f t="array" ref="AJ27">SUMPRODUCT(LEN(AK27:AQ27))</f>
        <v>0</v>
      </c>
      <c r="AK27" s="177"/>
      <c r="AL27" s="178"/>
      <c r="AM27" s="178"/>
      <c r="AN27" s="178"/>
      <c r="AO27" s="178"/>
      <c r="AP27" s="178"/>
      <c r="AQ27" s="179"/>
      <c r="AR27" s="3"/>
      <c r="AS27" s="5115"/>
      <c r="AT27" s="5116"/>
      <c r="AU27" s="5116"/>
      <c r="AV27" s="5117"/>
      <c r="AW27" s="3"/>
      <c r="AX27" s="10">
        <v>1</v>
      </c>
    </row>
    <row r="28" spans="1:50" ht="21" customHeight="1">
      <c r="A28" s="3"/>
      <c r="B28" s="188" t="str">
        <f t="shared" si="5"/>
        <v>A</v>
      </c>
      <c r="C28" s="189" cm="1">
        <f t="array" ref="C28">IFERROR(_xlfn.LET(_xlpm.k,UPPER(TRIM(H28)),_xlpm.r,IFERROR(_xlfn.XLOOKUP(_xlpm.k,UPPER(TRIM($O$44:$AE$44)),$O$45:$AE$45),IFERROR(_xlfn.XLOOKUP(_xlpm.k,UPPER(TRIM($O$46:$AE$46)),$O$47:$AE$47),0.001)),_xlpm.r*G28),0)</f>
        <v>0.05</v>
      </c>
      <c r="D28" s="2816" cm="1">
        <f t="array" ref="D28">IFERROR(_xlfn.LET(_xlpm.k,UPPER(TRIM(K28)),_xlpm.r,IFERROR(_xlfn.XLOOKUP(_xlpm.k,UPPER(TRIM($O$44:$AE$44)),$O$45:$AE$45),IFERROR(_xlfn.XLOOKUP(_xlpm.k,UPPER(TRIM($O$46:$AE$46)),$O$47:$AE$47),0.001)),_xlpm.r*J28),0)</f>
        <v>0</v>
      </c>
      <c r="E28" s="190" cm="1">
        <f t="array" ref="E28">IFERROR(_xlfn.LET(_xlpm.k,UPPER(TRIM(N28)),_xlpm.r,IFERROR(_xlfn.XLOOKUP(_xlpm.k,UPPER(TRIM($O$44:$AE$44)),$O$45:$AE$45),IFERROR(_xlfn.XLOOKUP(_xlpm.k,UPPER(TRIM($O$46:$AE$46)),$O$47:$AE$47),0.001)),_xlpm.r*M28),0)</f>
        <v>0.05</v>
      </c>
      <c r="F28" s="2817"/>
      <c r="G28" s="2818">
        <v>50</v>
      </c>
      <c r="H28" s="2831" t="s">
        <v>163</v>
      </c>
      <c r="I28" s="2819"/>
      <c r="J28" s="2820"/>
      <c r="K28" s="2832"/>
      <c r="L28" s="2819"/>
      <c r="M28" s="2820">
        <v>50</v>
      </c>
      <c r="N28" s="2833" t="s">
        <v>163</v>
      </c>
      <c r="O28" s="192" t="s">
        <v>4293</v>
      </c>
      <c r="P28" s="5092" t="s">
        <v>4294</v>
      </c>
      <c r="Q28" s="5092"/>
      <c r="R28" s="5092"/>
      <c r="S28" s="2821">
        <v>1</v>
      </c>
      <c r="T28" s="193">
        <f t="shared" si="6"/>
        <v>0</v>
      </c>
      <c r="U28" s="194">
        <f t="shared" si="7"/>
        <v>9.0909090909090912E-2</v>
      </c>
      <c r="V28" s="194" t="str">
        <f t="shared" si="8"/>
        <v>91 g</v>
      </c>
      <c r="W28" s="195">
        <f t="shared" si="9"/>
        <v>9.0909090909090912E-2</v>
      </c>
      <c r="X28" s="2822">
        <f t="shared" si="10"/>
        <v>0</v>
      </c>
      <c r="Y28" s="2823">
        <f t="shared" si="11"/>
        <v>0</v>
      </c>
      <c r="Z28" s="2824" t="str">
        <f t="shared" si="12"/>
        <v/>
      </c>
      <c r="AA28" s="2825">
        <f t="shared" si="13"/>
        <v>0</v>
      </c>
      <c r="AB28" s="2826">
        <f t="shared" si="14"/>
        <v>0</v>
      </c>
      <c r="AC28" s="2827">
        <f t="shared" si="15"/>
        <v>8.6206896551724144E-2</v>
      </c>
      <c r="AD28" s="2828" t="str">
        <f t="shared" si="16"/>
        <v>86 g</v>
      </c>
      <c r="AE28" s="2829">
        <f t="shared" si="17"/>
        <v>8.6206896551724144E-2</v>
      </c>
      <c r="AF28" s="3"/>
      <c r="AG28" s="188" t="str">
        <f t="shared" si="4"/>
        <v>A</v>
      </c>
      <c r="AH28" s="5">
        <v>1</v>
      </c>
      <c r="AI28" s="3"/>
      <c r="AJ28" s="176" cm="1">
        <f t="array" ref="AJ28">SUMPRODUCT(LEN(AK28:AQ28))</f>
        <v>0</v>
      </c>
      <c r="AK28" s="177"/>
      <c r="AL28" s="178"/>
      <c r="AM28" s="178"/>
      <c r="AN28" s="178"/>
      <c r="AO28" s="178"/>
      <c r="AP28" s="178"/>
      <c r="AQ28" s="179"/>
      <c r="AR28" s="3"/>
      <c r="AS28" s="2808" t="s">
        <v>259</v>
      </c>
      <c r="AT28" s="80"/>
      <c r="AU28" s="43"/>
      <c r="AV28" s="81"/>
      <c r="AW28" s="3"/>
      <c r="AX28" s="10">
        <v>1</v>
      </c>
    </row>
    <row r="29" spans="1:50" ht="21" customHeight="1">
      <c r="A29" s="3"/>
      <c r="B29" s="188" t="str">
        <f t="shared" si="5"/>
        <v>A</v>
      </c>
      <c r="C29" s="189" cm="1">
        <f t="array" ref="C29">IFERROR(_xlfn.LET(_xlpm.k,UPPER(TRIM(H29)),_xlpm.r,IFERROR(_xlfn.XLOOKUP(_xlpm.k,UPPER(TRIM($O$44:$AE$44)),$O$45:$AE$45),IFERROR(_xlfn.XLOOKUP(_xlpm.k,UPPER(TRIM($O$46:$AE$46)),$O$47:$AE$47),0.001)),_xlpm.r*G29),0)</f>
        <v>0</v>
      </c>
      <c r="D29" s="2816" cm="1">
        <f t="array" ref="D29">IFERROR(_xlfn.LET(_xlpm.k,UPPER(TRIM(K29)),_xlpm.r,IFERROR(_xlfn.XLOOKUP(_xlpm.k,UPPER(TRIM($O$44:$AE$44)),$O$45:$AE$45),IFERROR(_xlfn.XLOOKUP(_xlpm.k,UPPER(TRIM($O$46:$AE$46)),$O$47:$AE$47),0.001)),_xlpm.r*J29),0)</f>
        <v>0.375</v>
      </c>
      <c r="E29" s="190" cm="1">
        <f t="array" ref="E29">IFERROR(_xlfn.LET(_xlpm.k,UPPER(TRIM(N29)),_xlpm.r,IFERROR(_xlfn.XLOOKUP(_xlpm.k,UPPER(TRIM($O$44:$AE$44)),$O$45:$AE$45),IFERROR(_xlfn.XLOOKUP(_xlpm.k,UPPER(TRIM($O$46:$AE$46)),$O$47:$AE$47),0.001)),_xlpm.r*M29),0)</f>
        <v>0</v>
      </c>
      <c r="F29" s="2817"/>
      <c r="G29" s="2818"/>
      <c r="H29" s="2834"/>
      <c r="I29" s="2819"/>
      <c r="J29" s="2820">
        <v>375</v>
      </c>
      <c r="K29" s="2831" t="s">
        <v>163</v>
      </c>
      <c r="L29" s="2819"/>
      <c r="M29" s="2820"/>
      <c r="N29" s="2832"/>
      <c r="O29" s="192" t="s">
        <v>4295</v>
      </c>
      <c r="P29" s="5092" t="s">
        <v>4296</v>
      </c>
      <c r="Q29" s="5092"/>
      <c r="R29" s="5092"/>
      <c r="S29" s="2821">
        <v>1</v>
      </c>
      <c r="T29" s="193">
        <f t="shared" si="6"/>
        <v>0</v>
      </c>
      <c r="U29" s="194">
        <f t="shared" si="7"/>
        <v>0</v>
      </c>
      <c r="V29" s="194" t="str">
        <f t="shared" si="8"/>
        <v/>
      </c>
      <c r="W29" s="195">
        <f t="shared" si="9"/>
        <v>0</v>
      </c>
      <c r="X29" s="2822">
        <f t="shared" si="10"/>
        <v>0</v>
      </c>
      <c r="Y29" s="2823">
        <f t="shared" si="11"/>
        <v>0.31120331950207469</v>
      </c>
      <c r="Z29" s="2824" t="str">
        <f t="shared" si="12"/>
        <v>311 g</v>
      </c>
      <c r="AA29" s="2825">
        <f t="shared" si="13"/>
        <v>0.31120331950207469</v>
      </c>
      <c r="AB29" s="2826">
        <f t="shared" si="14"/>
        <v>0</v>
      </c>
      <c r="AC29" s="2827">
        <f t="shared" si="15"/>
        <v>0</v>
      </c>
      <c r="AD29" s="2828" t="str">
        <f t="shared" si="16"/>
        <v/>
      </c>
      <c r="AE29" s="2829">
        <f t="shared" si="17"/>
        <v>0</v>
      </c>
      <c r="AF29" s="3"/>
      <c r="AG29" s="188" t="str">
        <f t="shared" si="4"/>
        <v>A</v>
      </c>
      <c r="AH29" s="5">
        <v>1</v>
      </c>
      <c r="AI29" s="3"/>
      <c r="AJ29" s="176" cm="1">
        <f t="array" ref="AJ29">SUMPRODUCT(LEN(AK29:AQ29))</f>
        <v>0</v>
      </c>
      <c r="AK29" s="177"/>
      <c r="AL29" s="178"/>
      <c r="AM29" s="178"/>
      <c r="AN29" s="178"/>
      <c r="AO29" s="178"/>
      <c r="AP29" s="178"/>
      <c r="AQ29" s="179"/>
      <c r="AR29" s="3"/>
      <c r="AS29" s="134"/>
      <c r="AT29" s="25"/>
      <c r="AU29" s="25"/>
      <c r="AV29" s="162"/>
      <c r="AW29" s="3"/>
      <c r="AX29" s="10">
        <v>1</v>
      </c>
    </row>
    <row r="30" spans="1:50" ht="21" customHeight="1">
      <c r="A30" s="3"/>
      <c r="B30" s="188" t="str">
        <f t="shared" si="5"/>
        <v>A</v>
      </c>
      <c r="C30" s="189" cm="1">
        <f t="array" ref="C30">IFERROR(_xlfn.LET(_xlpm.k,UPPER(TRIM(H30)),_xlpm.r,IFERROR(_xlfn.XLOOKUP(_xlpm.k,UPPER(TRIM($O$44:$AE$44)),$O$45:$AE$45),IFERROR(_xlfn.XLOOKUP(_xlpm.k,UPPER(TRIM($O$46:$AE$46)),$O$47:$AE$47),0.001)),_xlpm.r*G30),0)</f>
        <v>0</v>
      </c>
      <c r="D30" s="2816" cm="1">
        <f t="array" ref="D30">IFERROR(_xlfn.LET(_xlpm.k,UPPER(TRIM(K30)),_xlpm.r,IFERROR(_xlfn.XLOOKUP(_xlpm.k,UPPER(TRIM($O$44:$AE$44)),$O$45:$AE$45),IFERROR(_xlfn.XLOOKUP(_xlpm.k,UPPER(TRIM($O$46:$AE$46)),$O$47:$AE$47),0.001)),_xlpm.r*J30),0)</f>
        <v>5.0000000000000001E-3</v>
      </c>
      <c r="E30" s="190" cm="1">
        <f t="array" ref="E30">IFERROR(_xlfn.LET(_xlpm.k,UPPER(TRIM(N30)),_xlpm.r,IFERROR(_xlfn.XLOOKUP(_xlpm.k,UPPER(TRIM($O$44:$AE$44)),$O$45:$AE$45),IFERROR(_xlfn.XLOOKUP(_xlpm.k,UPPER(TRIM($O$46:$AE$46)),$O$47:$AE$47),0.001)),_xlpm.r*M30),0)</f>
        <v>0</v>
      </c>
      <c r="F30" s="2817"/>
      <c r="G30" s="2818"/>
      <c r="H30" s="2834"/>
      <c r="I30" s="2819"/>
      <c r="J30" s="2820">
        <v>5</v>
      </c>
      <c r="K30" s="2831" t="s">
        <v>163</v>
      </c>
      <c r="L30" s="2819"/>
      <c r="M30" s="2820"/>
      <c r="N30" s="2832"/>
      <c r="O30" s="192" t="s">
        <v>4297</v>
      </c>
      <c r="P30" s="5092" t="s">
        <v>4298</v>
      </c>
      <c r="Q30" s="5092"/>
      <c r="R30" s="5092"/>
      <c r="S30" s="2821">
        <v>1</v>
      </c>
      <c r="T30" s="193">
        <f t="shared" si="6"/>
        <v>0</v>
      </c>
      <c r="U30" s="194">
        <f t="shared" si="7"/>
        <v>0</v>
      </c>
      <c r="V30" s="194" t="str">
        <f t="shared" si="8"/>
        <v/>
      </c>
      <c r="W30" s="195">
        <f t="shared" si="9"/>
        <v>0</v>
      </c>
      <c r="X30" s="2822">
        <f t="shared" si="10"/>
        <v>0</v>
      </c>
      <c r="Y30" s="2823">
        <f t="shared" si="11"/>
        <v>4.1493775933609959E-3</v>
      </c>
      <c r="Z30" s="2824" t="str">
        <f t="shared" si="12"/>
        <v>4 g</v>
      </c>
      <c r="AA30" s="2825">
        <f t="shared" si="13"/>
        <v>4.1493775933609959E-3</v>
      </c>
      <c r="AB30" s="2826">
        <f t="shared" si="14"/>
        <v>0</v>
      </c>
      <c r="AC30" s="2827">
        <f t="shared" si="15"/>
        <v>0</v>
      </c>
      <c r="AD30" s="2828" t="str">
        <f t="shared" si="16"/>
        <v/>
      </c>
      <c r="AE30" s="2829">
        <f t="shared" si="17"/>
        <v>0</v>
      </c>
      <c r="AF30" s="3"/>
      <c r="AG30" s="188" t="str">
        <f t="shared" si="4"/>
        <v>A</v>
      </c>
      <c r="AH30" s="5">
        <v>1</v>
      </c>
      <c r="AI30" s="3"/>
      <c r="AJ30" s="176" cm="1">
        <f t="array" ref="AJ30">SUMPRODUCT(LEN(AK30:AQ30))</f>
        <v>0</v>
      </c>
      <c r="AK30" s="177"/>
      <c r="AL30" s="178"/>
      <c r="AM30" s="178"/>
      <c r="AN30" s="178"/>
      <c r="AO30" s="178"/>
      <c r="AP30" s="178"/>
      <c r="AQ30" s="179"/>
      <c r="AR30" s="3"/>
      <c r="AS30" s="2835" t="s">
        <v>4307</v>
      </c>
      <c r="AT30" s="2555" t="s">
        <v>4308</v>
      </c>
      <c r="AU30" s="25"/>
      <c r="AV30" s="162"/>
      <c r="AW30" s="3"/>
      <c r="AX30" s="10">
        <v>1</v>
      </c>
    </row>
    <row r="31" spans="1:50" ht="21" customHeight="1">
      <c r="A31" s="3"/>
      <c r="B31" s="188" t="str">
        <f t="shared" si="5"/>
        <v>A</v>
      </c>
      <c r="C31" s="189" cm="1">
        <f t="array" ref="C31">IFERROR(_xlfn.LET(_xlpm.k,UPPER(TRIM(H31)),_xlpm.r,IFERROR(_xlfn.XLOOKUP(_xlpm.k,UPPER(TRIM($O$44:$AE$44)),$O$45:$AE$45),IFERROR(_xlfn.XLOOKUP(_xlpm.k,UPPER(TRIM($O$46:$AE$46)),$O$47:$AE$47),0.001)),_xlpm.r*G31),0)</f>
        <v>0</v>
      </c>
      <c r="D31" s="2816" cm="1">
        <f t="array" ref="D31">IFERROR(_xlfn.LET(_xlpm.k,UPPER(TRIM(K31)),_xlpm.r,IFERROR(_xlfn.XLOOKUP(_xlpm.k,UPPER(TRIM($O$44:$AE$44)),$O$45:$AE$45),IFERROR(_xlfn.XLOOKUP(_xlpm.k,UPPER(TRIM($O$46:$AE$46)),$O$47:$AE$47),0.001)),_xlpm.r*J31),0)</f>
        <v>0</v>
      </c>
      <c r="E31" s="190" cm="1">
        <f t="array" ref="E31">IFERROR(_xlfn.LET(_xlpm.k,UPPER(TRIM(N31)),_xlpm.r,IFERROR(_xlfn.XLOOKUP(_xlpm.k,UPPER(TRIM($O$44:$AE$44)),$O$45:$AE$45),IFERROR(_xlfn.XLOOKUP(_xlpm.k,UPPER(TRIM($O$46:$AE$46)),$O$47:$AE$47),0.001)),_xlpm.r*M31),0)</f>
        <v>0</v>
      </c>
      <c r="F31" s="2817"/>
      <c r="G31" s="2818"/>
      <c r="H31" s="2834"/>
      <c r="I31" s="2819"/>
      <c r="J31" s="2820"/>
      <c r="K31" s="2832"/>
      <c r="L31" s="2819"/>
      <c r="M31" s="2820"/>
      <c r="N31" s="2832"/>
      <c r="O31" s="192" t="s">
        <v>4299</v>
      </c>
      <c r="P31" s="5092" t="s">
        <v>4300</v>
      </c>
      <c r="Q31" s="5092"/>
      <c r="R31" s="5092"/>
      <c r="S31" s="2821">
        <v>1</v>
      </c>
      <c r="T31" s="193">
        <f t="shared" si="6"/>
        <v>0</v>
      </c>
      <c r="U31" s="194">
        <f t="shared" si="7"/>
        <v>0</v>
      </c>
      <c r="V31" s="194" t="str">
        <f t="shared" si="8"/>
        <v/>
      </c>
      <c r="W31" s="195">
        <f t="shared" si="9"/>
        <v>0</v>
      </c>
      <c r="X31" s="2822">
        <f t="shared" si="10"/>
        <v>0</v>
      </c>
      <c r="Y31" s="2823">
        <f t="shared" si="11"/>
        <v>0</v>
      </c>
      <c r="Z31" s="2824" t="str">
        <f t="shared" si="12"/>
        <v/>
      </c>
      <c r="AA31" s="2825">
        <f t="shared" si="13"/>
        <v>0</v>
      </c>
      <c r="AB31" s="2826">
        <f t="shared" si="14"/>
        <v>0</v>
      </c>
      <c r="AC31" s="2827">
        <f t="shared" si="15"/>
        <v>0</v>
      </c>
      <c r="AD31" s="2828" t="str">
        <f t="shared" si="16"/>
        <v/>
      </c>
      <c r="AE31" s="2829">
        <f t="shared" si="17"/>
        <v>0</v>
      </c>
      <c r="AF31" s="3"/>
      <c r="AG31" s="188" t="str">
        <f t="shared" si="4"/>
        <v>A</v>
      </c>
      <c r="AH31" s="5">
        <v>1</v>
      </c>
      <c r="AI31" s="3"/>
      <c r="AJ31" s="176" cm="1">
        <f t="array" ref="AJ31">SUMPRODUCT(LEN(AK31:AQ31))</f>
        <v>34</v>
      </c>
      <c r="AK31" s="177"/>
      <c r="AL31" s="178" t="s">
        <v>220</v>
      </c>
      <c r="AM31" s="178"/>
      <c r="AN31" s="178"/>
      <c r="AO31" s="178"/>
      <c r="AP31" s="178"/>
      <c r="AQ31" s="179"/>
      <c r="AR31" s="3"/>
      <c r="AS31" s="2836" t="s">
        <v>4310</v>
      </c>
      <c r="AT31" s="25"/>
      <c r="AU31" s="25"/>
      <c r="AV31" s="162"/>
      <c r="AW31" s="3"/>
      <c r="AX31" s="10">
        <v>1</v>
      </c>
    </row>
    <row r="32" spans="1:50" ht="21" customHeight="1">
      <c r="A32" s="3"/>
      <c r="B32" s="188" t="str">
        <f t="shared" si="5"/>
        <v>A</v>
      </c>
      <c r="C32" s="189" cm="1">
        <f t="array" ref="C32">IFERROR(_xlfn.LET(_xlpm.k,UPPER(TRIM(H32)),_xlpm.r,IFERROR(_xlfn.XLOOKUP(_xlpm.k,UPPER(TRIM($O$44:$AE$44)),$O$45:$AE$45),IFERROR(_xlfn.XLOOKUP(_xlpm.k,UPPER(TRIM($O$46:$AE$46)),$O$47:$AE$47),0.001)),_xlpm.r*G32),0)</f>
        <v>0</v>
      </c>
      <c r="D32" s="2816" cm="1">
        <f t="array" ref="D32">IFERROR(_xlfn.LET(_xlpm.k,UPPER(TRIM(K32)),_xlpm.r,IFERROR(_xlfn.XLOOKUP(_xlpm.k,UPPER(TRIM($O$44:$AE$44)),$O$45:$AE$45),IFERROR(_xlfn.XLOOKUP(_xlpm.k,UPPER(TRIM($O$46:$AE$46)),$O$47:$AE$47),0.001)),_xlpm.r*J32),0)</f>
        <v>0</v>
      </c>
      <c r="E32" s="190" cm="1">
        <f t="array" ref="E32">IFERROR(_xlfn.LET(_xlpm.k,UPPER(TRIM(N32)),_xlpm.r,IFERROR(_xlfn.XLOOKUP(_xlpm.k,UPPER(TRIM($O$44:$AE$44)),$O$45:$AE$45),IFERROR(_xlfn.XLOOKUP(_xlpm.k,UPPER(TRIM($O$46:$AE$46)),$O$47:$AE$47),0.001)),_xlpm.r*M32),0)</f>
        <v>0.01</v>
      </c>
      <c r="F32" s="2817"/>
      <c r="G32" s="2818"/>
      <c r="H32" s="2834"/>
      <c r="I32" s="2819"/>
      <c r="J32" s="2820"/>
      <c r="K32" s="2832"/>
      <c r="L32" s="2819"/>
      <c r="M32" s="2820">
        <v>10</v>
      </c>
      <c r="N32" s="2833" t="s">
        <v>163</v>
      </c>
      <c r="O32" s="192" t="s">
        <v>4301</v>
      </c>
      <c r="P32" s="5092" t="s">
        <v>4302</v>
      </c>
      <c r="Q32" s="5092"/>
      <c r="R32" s="5092"/>
      <c r="S32" s="2821">
        <v>1</v>
      </c>
      <c r="T32" s="193">
        <f t="shared" si="6"/>
        <v>0</v>
      </c>
      <c r="U32" s="194">
        <f t="shared" si="7"/>
        <v>0</v>
      </c>
      <c r="V32" s="194" t="str">
        <f t="shared" si="8"/>
        <v/>
      </c>
      <c r="W32" s="195">
        <f t="shared" si="9"/>
        <v>0</v>
      </c>
      <c r="X32" s="2822">
        <f t="shared" si="10"/>
        <v>0</v>
      </c>
      <c r="Y32" s="2823">
        <f t="shared" si="11"/>
        <v>0</v>
      </c>
      <c r="Z32" s="2824" t="str">
        <f t="shared" si="12"/>
        <v/>
      </c>
      <c r="AA32" s="2825">
        <f t="shared" si="13"/>
        <v>0</v>
      </c>
      <c r="AB32" s="2826">
        <f t="shared" si="14"/>
        <v>0</v>
      </c>
      <c r="AC32" s="2827">
        <f t="shared" si="15"/>
        <v>1.7241379310344827E-2</v>
      </c>
      <c r="AD32" s="2828" t="str">
        <f t="shared" si="16"/>
        <v>17 g</v>
      </c>
      <c r="AE32" s="2829">
        <f t="shared" si="17"/>
        <v>1.7241379310344827E-2</v>
      </c>
      <c r="AF32" s="3"/>
      <c r="AG32" s="188" t="str">
        <f t="shared" si="4"/>
        <v>A</v>
      </c>
      <c r="AH32" s="5">
        <v>1</v>
      </c>
      <c r="AI32" s="3"/>
      <c r="AJ32" s="176" cm="1">
        <f t="array" ref="AJ32">SUMPRODUCT(LEN(AK32:AQ32))</f>
        <v>71</v>
      </c>
      <c r="AK32" s="177"/>
      <c r="AL32" s="178" t="s">
        <v>232</v>
      </c>
      <c r="AM32" s="178"/>
      <c r="AN32" s="178"/>
      <c r="AO32" s="178"/>
      <c r="AP32" s="178"/>
      <c r="AQ32" s="179"/>
      <c r="AR32" s="3"/>
      <c r="AS32" s="134"/>
      <c r="AT32" s="25"/>
      <c r="AU32" s="25"/>
      <c r="AV32" s="162"/>
      <c r="AW32" s="3"/>
      <c r="AX32" s="10">
        <v>1</v>
      </c>
    </row>
    <row r="33" spans="1:50" ht="21" customHeight="1">
      <c r="A33" s="3"/>
      <c r="B33" s="188" t="str">
        <f t="shared" si="5"/>
        <v>A</v>
      </c>
      <c r="C33" s="189" cm="1">
        <f t="array" ref="C33">IFERROR(_xlfn.LET(_xlpm.k,UPPER(TRIM(H33)),_xlpm.r,IFERROR(_xlfn.XLOOKUP(_xlpm.k,UPPER(TRIM($O$44:$AE$44)),$O$45:$AE$45),IFERROR(_xlfn.XLOOKUP(_xlpm.k,UPPER(TRIM($O$46:$AE$46)),$O$47:$AE$47),0.001)),_xlpm.r*G33),0)</f>
        <v>0</v>
      </c>
      <c r="D33" s="2816" cm="1">
        <f t="array" ref="D33">IFERROR(_xlfn.LET(_xlpm.k,UPPER(TRIM(K33)),_xlpm.r,IFERROR(_xlfn.XLOOKUP(_xlpm.k,UPPER(TRIM($O$44:$AE$44)),$O$45:$AE$45),IFERROR(_xlfn.XLOOKUP(_xlpm.k,UPPER(TRIM($O$46:$AE$46)),$O$47:$AE$47),0.001)),_xlpm.r*J33),0)</f>
        <v>0.32500000000000001</v>
      </c>
      <c r="E33" s="190" cm="1">
        <f t="array" ref="E33">IFERROR(_xlfn.LET(_xlpm.k,UPPER(TRIM(N33)),_xlpm.r,IFERROR(_xlfn.XLOOKUP(_xlpm.k,UPPER(TRIM($O$44:$AE$44)),$O$45:$AE$45),IFERROR(_xlfn.XLOOKUP(_xlpm.k,UPPER(TRIM($O$46:$AE$46)),$O$47:$AE$47),0.001)),_xlpm.r*M33),0)</f>
        <v>0.02</v>
      </c>
      <c r="F33" s="2817"/>
      <c r="G33" s="2818"/>
      <c r="H33" s="2834"/>
      <c r="I33" s="2819"/>
      <c r="J33" s="2820">
        <v>325</v>
      </c>
      <c r="K33" s="2831" t="s">
        <v>163</v>
      </c>
      <c r="L33" s="2819"/>
      <c r="M33" s="2820">
        <v>20</v>
      </c>
      <c r="N33" s="2833" t="s">
        <v>163</v>
      </c>
      <c r="O33" s="192" t="s">
        <v>4303</v>
      </c>
      <c r="P33" s="5092" t="s">
        <v>4304</v>
      </c>
      <c r="Q33" s="5092"/>
      <c r="R33" s="5092"/>
      <c r="S33" s="2821">
        <v>1</v>
      </c>
      <c r="T33" s="193">
        <f t="shared" si="6"/>
        <v>0</v>
      </c>
      <c r="U33" s="194">
        <f t="shared" si="7"/>
        <v>0</v>
      </c>
      <c r="V33" s="194" t="str">
        <f t="shared" si="8"/>
        <v/>
      </c>
      <c r="W33" s="195">
        <f t="shared" si="9"/>
        <v>0</v>
      </c>
      <c r="X33" s="2822">
        <f t="shared" si="10"/>
        <v>0</v>
      </c>
      <c r="Y33" s="2823">
        <f t="shared" si="11"/>
        <v>0.26970954356846472</v>
      </c>
      <c r="Z33" s="2824" t="str">
        <f t="shared" si="12"/>
        <v>270 g</v>
      </c>
      <c r="AA33" s="2825">
        <f t="shared" si="13"/>
        <v>0.26970954356846472</v>
      </c>
      <c r="AB33" s="2826">
        <f t="shared" si="14"/>
        <v>0</v>
      </c>
      <c r="AC33" s="2827">
        <f t="shared" si="15"/>
        <v>3.4482758620689655E-2</v>
      </c>
      <c r="AD33" s="2828" t="str">
        <f t="shared" si="16"/>
        <v>34 g</v>
      </c>
      <c r="AE33" s="2829">
        <f t="shared" si="17"/>
        <v>3.4482758620689655E-2</v>
      </c>
      <c r="AF33" s="3"/>
      <c r="AG33" s="188" t="str">
        <f t="shared" si="4"/>
        <v>A</v>
      </c>
      <c r="AH33" s="4861" t="s">
        <v>257</v>
      </c>
      <c r="AI33" s="3"/>
      <c r="AJ33" s="176" cm="1">
        <f t="array" ref="AJ33">SUMPRODUCT(LEN(AK33:AQ33))</f>
        <v>78</v>
      </c>
      <c r="AK33" s="177"/>
      <c r="AL33" s="178" t="s">
        <v>258</v>
      </c>
      <c r="AM33" s="178"/>
      <c r="AN33" s="178"/>
      <c r="AO33" s="178"/>
      <c r="AP33" s="178"/>
      <c r="AQ33" s="179"/>
      <c r="AR33" s="3"/>
      <c r="AS33" s="232" t="s">
        <v>326</v>
      </c>
      <c r="AT33" s="97"/>
      <c r="AU33" s="97"/>
      <c r="AV33" s="2550"/>
      <c r="AW33" s="3"/>
      <c r="AX33" s="10">
        <v>1</v>
      </c>
    </row>
    <row r="34" spans="1:50" ht="21" customHeight="1" thickBot="1">
      <c r="A34" s="3"/>
      <c r="B34" s="188" t="str">
        <f t="shared" si="5"/>
        <v>►</v>
      </c>
      <c r="C34" s="189" cm="1">
        <f t="array" ref="C34">IFERROR(_xlfn.LET(_xlpm.k,UPPER(TRIM(H34)),_xlpm.r,IFERROR(_xlfn.XLOOKUP(_xlpm.k,UPPER(TRIM($O$44:$AE$44)),$O$45:$AE$45),IFERROR(_xlfn.XLOOKUP(_xlpm.k,UPPER(TRIM($O$46:$AE$46)),$O$47:$AE$47),0.001)),_xlpm.r*G34),0)</f>
        <v>0</v>
      </c>
      <c r="D34" s="2816" cm="1">
        <f t="array" ref="D34">IFERROR(_xlfn.LET(_xlpm.k,UPPER(TRIM(K34)),_xlpm.r,IFERROR(_xlfn.XLOOKUP(_xlpm.k,UPPER(TRIM($O$44:$AE$44)),$O$45:$AE$45),IFERROR(_xlfn.XLOOKUP(_xlpm.k,UPPER(TRIM($O$46:$AE$46)),$O$47:$AE$47),0.001)),_xlpm.r*J34),0)</f>
        <v>0</v>
      </c>
      <c r="E34" s="190" cm="1">
        <f t="array" ref="E34">IFERROR(_xlfn.LET(_xlpm.k,UPPER(TRIM(N34)),_xlpm.r,IFERROR(_xlfn.XLOOKUP(_xlpm.k,UPPER(TRIM($O$44:$AE$44)),$O$45:$AE$45),IFERROR(_xlfn.XLOOKUP(_xlpm.k,UPPER(TRIM($O$46:$AE$46)),$O$47:$AE$47),0.001)),_xlpm.r*M34),0)</f>
        <v>0</v>
      </c>
      <c r="F34" s="2817"/>
      <c r="G34" s="2818"/>
      <c r="H34" s="2834"/>
      <c r="I34" s="2819"/>
      <c r="J34" s="2820"/>
      <c r="K34" s="2832"/>
      <c r="L34" s="2819"/>
      <c r="M34" s="2820"/>
      <c r="N34" s="2832"/>
      <c r="O34" s="192" t="s">
        <v>4305</v>
      </c>
      <c r="P34" s="5092"/>
      <c r="Q34" s="5092"/>
      <c r="R34" s="5092"/>
      <c r="S34" s="2821"/>
      <c r="T34" s="193">
        <f t="shared" si="6"/>
        <v>0</v>
      </c>
      <c r="U34" s="194">
        <f t="shared" si="7"/>
        <v>0</v>
      </c>
      <c r="V34" s="194" t="str">
        <f t="shared" si="8"/>
        <v/>
      </c>
      <c r="W34" s="195">
        <f t="shared" si="9"/>
        <v>0</v>
      </c>
      <c r="X34" s="2822">
        <f t="shared" si="10"/>
        <v>0</v>
      </c>
      <c r="Y34" s="2823">
        <f t="shared" si="11"/>
        <v>0</v>
      </c>
      <c r="Z34" s="2824" t="str">
        <f t="shared" si="12"/>
        <v/>
      </c>
      <c r="AA34" s="2825">
        <f t="shared" si="13"/>
        <v>0</v>
      </c>
      <c r="AB34" s="2826">
        <f t="shared" si="14"/>
        <v>0</v>
      </c>
      <c r="AC34" s="2827">
        <f t="shared" si="15"/>
        <v>0</v>
      </c>
      <c r="AD34" s="2828" t="str">
        <f t="shared" si="16"/>
        <v/>
      </c>
      <c r="AE34" s="2829">
        <f t="shared" si="17"/>
        <v>0</v>
      </c>
      <c r="AF34" s="3"/>
      <c r="AG34" s="188" t="str">
        <f t="shared" si="4"/>
        <v>►</v>
      </c>
      <c r="AH34" s="4861"/>
      <c r="AI34" s="3"/>
      <c r="AJ34" s="176" cm="1">
        <f t="array" ref="AJ34">SUMPRODUCT(LEN(AK34:AQ34))</f>
        <v>0</v>
      </c>
      <c r="AK34" s="177"/>
      <c r="AL34" s="178"/>
      <c r="AM34" s="178"/>
      <c r="AN34" s="178"/>
      <c r="AO34" s="178"/>
      <c r="AP34" s="178"/>
      <c r="AQ34" s="179"/>
      <c r="AR34" s="3"/>
      <c r="AS34" s="2837">
        <v>12</v>
      </c>
      <c r="AT34" s="97" t="s">
        <v>349</v>
      </c>
      <c r="AU34" s="97"/>
      <c r="AV34" s="2550"/>
      <c r="AW34" s="3"/>
      <c r="AX34" s="10">
        <v>1</v>
      </c>
    </row>
    <row r="35" spans="1:50" ht="21" customHeight="1">
      <c r="A35" s="3"/>
      <c r="B35" s="188" t="str">
        <f t="shared" si="5"/>
        <v>►</v>
      </c>
      <c r="C35" s="189" cm="1">
        <f t="array" ref="C35">IFERROR(_xlfn.LET(_xlpm.k,UPPER(TRIM(H35)),_xlpm.r,IFERROR(_xlfn.XLOOKUP(_xlpm.k,UPPER(TRIM($O$44:$AE$44)),$O$45:$AE$45),IFERROR(_xlfn.XLOOKUP(_xlpm.k,UPPER(TRIM($O$46:$AE$46)),$O$47:$AE$47),0.001)),_xlpm.r*G35),0)</f>
        <v>0</v>
      </c>
      <c r="D35" s="2816" cm="1">
        <f t="array" ref="D35">IFERROR(_xlfn.LET(_xlpm.k,UPPER(TRIM(K35)),_xlpm.r,IFERROR(_xlfn.XLOOKUP(_xlpm.k,UPPER(TRIM($O$44:$AE$44)),$O$45:$AE$45),IFERROR(_xlfn.XLOOKUP(_xlpm.k,UPPER(TRIM($O$46:$AE$46)),$O$47:$AE$47),0.001)),_xlpm.r*J35),0)</f>
        <v>0</v>
      </c>
      <c r="E35" s="190" cm="1">
        <f t="array" ref="E35">IFERROR(_xlfn.LET(_xlpm.k,UPPER(TRIM(N35)),_xlpm.r,IFERROR(_xlfn.XLOOKUP(_xlpm.k,UPPER(TRIM($O$44:$AE$44)),$O$45:$AE$45),IFERROR(_xlfn.XLOOKUP(_xlpm.k,UPPER(TRIM($O$46:$AE$46)),$O$47:$AE$47),0.001)),_xlpm.r*M35),0)</f>
        <v>0</v>
      </c>
      <c r="F35" s="2817"/>
      <c r="G35" s="2818"/>
      <c r="H35" s="2834"/>
      <c r="I35" s="2819"/>
      <c r="J35" s="2820"/>
      <c r="K35" s="2832"/>
      <c r="L35" s="2819"/>
      <c r="M35" s="2820"/>
      <c r="N35" s="2832"/>
      <c r="O35" s="192" t="s">
        <v>4306</v>
      </c>
      <c r="P35" s="5092"/>
      <c r="Q35" s="5092"/>
      <c r="R35" s="5092"/>
      <c r="S35" s="2821"/>
      <c r="T35" s="193">
        <f t="shared" si="6"/>
        <v>0</v>
      </c>
      <c r="U35" s="194">
        <f t="shared" si="7"/>
        <v>0</v>
      </c>
      <c r="V35" s="194" t="str">
        <f t="shared" si="8"/>
        <v/>
      </c>
      <c r="W35" s="195">
        <f t="shared" si="9"/>
        <v>0</v>
      </c>
      <c r="X35" s="2822">
        <f t="shared" si="10"/>
        <v>0</v>
      </c>
      <c r="Y35" s="2823">
        <f t="shared" si="11"/>
        <v>0</v>
      </c>
      <c r="Z35" s="2824" t="str">
        <f t="shared" si="12"/>
        <v/>
      </c>
      <c r="AA35" s="2825">
        <f t="shared" si="13"/>
        <v>0</v>
      </c>
      <c r="AB35" s="2826">
        <f t="shared" si="14"/>
        <v>0</v>
      </c>
      <c r="AC35" s="2827">
        <f t="shared" si="15"/>
        <v>0</v>
      </c>
      <c r="AD35" s="2828" t="str">
        <f t="shared" si="16"/>
        <v/>
      </c>
      <c r="AE35" s="2829">
        <f t="shared" si="17"/>
        <v>0</v>
      </c>
      <c r="AF35" s="3"/>
      <c r="AG35" s="188" t="str">
        <f t="shared" si="4"/>
        <v>►</v>
      </c>
      <c r="AH35" s="4861"/>
      <c r="AI35" s="3"/>
      <c r="AJ35" s="176" cm="1">
        <f t="array" ref="AJ35">SUMPRODUCT(LEN(AK35:AQ35))</f>
        <v>0</v>
      </c>
      <c r="AK35" s="177"/>
      <c r="AL35" s="178"/>
      <c r="AM35" s="178"/>
      <c r="AN35" s="178"/>
      <c r="AO35" s="178"/>
      <c r="AP35" s="178"/>
      <c r="AQ35" s="179"/>
      <c r="AR35" s="3"/>
      <c r="AS35" s="2838">
        <f ca="1">CELL("largeur",AS35)</f>
        <v>19</v>
      </c>
      <c r="AT35" s="97" t="s">
        <v>361</v>
      </c>
      <c r="AU35" s="97"/>
      <c r="AV35" s="2550"/>
      <c r="AW35" s="3"/>
      <c r="AX35" s="10">
        <v>1</v>
      </c>
    </row>
    <row r="36" spans="1:50" ht="21" customHeight="1">
      <c r="A36" s="3"/>
      <c r="B36" s="188" t="str">
        <f t="shared" si="5"/>
        <v>►</v>
      </c>
      <c r="C36" s="189" cm="1">
        <f t="array" ref="C36">IFERROR(_xlfn.LET(_xlpm.k,UPPER(TRIM(H36)),_xlpm.r,IFERROR(_xlfn.XLOOKUP(_xlpm.k,UPPER(TRIM($O$44:$AE$44)),$O$45:$AE$45),IFERROR(_xlfn.XLOOKUP(_xlpm.k,UPPER(TRIM($O$46:$AE$46)),$O$47:$AE$47),0.001)),_xlpm.r*G36),0)</f>
        <v>0</v>
      </c>
      <c r="D36" s="2816" cm="1">
        <f t="array" ref="D36">IFERROR(_xlfn.LET(_xlpm.k,UPPER(TRIM(K36)),_xlpm.r,IFERROR(_xlfn.XLOOKUP(_xlpm.k,UPPER(TRIM($O$44:$AE$44)),$O$45:$AE$45),IFERROR(_xlfn.XLOOKUP(_xlpm.k,UPPER(TRIM($O$46:$AE$46)),$O$47:$AE$47),0.001)),_xlpm.r*J36),0)</f>
        <v>0</v>
      </c>
      <c r="E36" s="190" cm="1">
        <f t="array" ref="E36">IFERROR(_xlfn.LET(_xlpm.k,UPPER(TRIM(N36)),_xlpm.r,IFERROR(_xlfn.XLOOKUP(_xlpm.k,UPPER(TRIM($O$44:$AE$44)),$O$45:$AE$45),IFERROR(_xlfn.XLOOKUP(_xlpm.k,UPPER(TRIM($O$46:$AE$46)),$O$47:$AE$47),0.001)),_xlpm.r*M36),0)</f>
        <v>0</v>
      </c>
      <c r="F36" s="2817"/>
      <c r="G36" s="2818"/>
      <c r="H36" s="2834"/>
      <c r="I36" s="2819"/>
      <c r="J36" s="2820"/>
      <c r="K36" s="2832"/>
      <c r="L36" s="2819"/>
      <c r="M36" s="2820"/>
      <c r="N36" s="2832"/>
      <c r="O36" s="192" t="s">
        <v>4309</v>
      </c>
      <c r="P36" s="5092"/>
      <c r="Q36" s="5092"/>
      <c r="R36" s="5092"/>
      <c r="S36" s="2821"/>
      <c r="T36" s="193">
        <f t="shared" si="6"/>
        <v>0</v>
      </c>
      <c r="U36" s="194">
        <f t="shared" si="7"/>
        <v>0</v>
      </c>
      <c r="V36" s="194" t="str">
        <f t="shared" si="8"/>
        <v/>
      </c>
      <c r="W36" s="195">
        <f t="shared" si="9"/>
        <v>0</v>
      </c>
      <c r="X36" s="2822">
        <f t="shared" si="10"/>
        <v>0</v>
      </c>
      <c r="Y36" s="2823">
        <f t="shared" si="11"/>
        <v>0</v>
      </c>
      <c r="Z36" s="2824" t="str">
        <f t="shared" si="12"/>
        <v/>
      </c>
      <c r="AA36" s="2825">
        <f t="shared" si="13"/>
        <v>0</v>
      </c>
      <c r="AB36" s="2826">
        <f t="shared" si="14"/>
        <v>0</v>
      </c>
      <c r="AC36" s="2827">
        <f t="shared" si="15"/>
        <v>0</v>
      </c>
      <c r="AD36" s="2828" t="str">
        <f t="shared" si="16"/>
        <v/>
      </c>
      <c r="AE36" s="2829">
        <f t="shared" si="17"/>
        <v>0</v>
      </c>
      <c r="AF36" s="3"/>
      <c r="AG36" s="188" t="str">
        <f t="shared" si="4"/>
        <v>►</v>
      </c>
      <c r="AH36" s="5">
        <v>1</v>
      </c>
      <c r="AI36" s="3"/>
      <c r="AJ36" s="176" cm="1">
        <f t="array" ref="AJ36">SUMPRODUCT(LEN(AK36:AQ36))</f>
        <v>0</v>
      </c>
      <c r="AK36" s="177"/>
      <c r="AL36" s="178"/>
      <c r="AM36" s="178"/>
      <c r="AN36" s="178"/>
      <c r="AO36" s="178"/>
      <c r="AP36" s="178"/>
      <c r="AQ36" s="179"/>
      <c r="AR36" s="3"/>
      <c r="AS36" s="232" t="s">
        <v>372</v>
      </c>
      <c r="AT36" s="97"/>
      <c r="AU36" s="97"/>
      <c r="AV36" s="2550"/>
      <c r="AW36" s="3"/>
      <c r="AX36" s="10">
        <v>1</v>
      </c>
    </row>
    <row r="37" spans="1:50" ht="21" customHeight="1">
      <c r="A37" s="3"/>
      <c r="B37" s="188" t="str">
        <f t="shared" si="5"/>
        <v>►</v>
      </c>
      <c r="C37" s="189" cm="1">
        <f t="array" ref="C37">IFERROR(_xlfn.LET(_xlpm.k,UPPER(TRIM(H37)),_xlpm.r,IFERROR(_xlfn.XLOOKUP(_xlpm.k,UPPER(TRIM($O$44:$AE$44)),$O$45:$AE$45),IFERROR(_xlfn.XLOOKUP(_xlpm.k,UPPER(TRIM($O$46:$AE$46)),$O$47:$AE$47),0.001)),_xlpm.r*G37),0)</f>
        <v>0</v>
      </c>
      <c r="D37" s="2816" cm="1">
        <f t="array" ref="D37">IFERROR(_xlfn.LET(_xlpm.k,UPPER(TRIM(K37)),_xlpm.r,IFERROR(_xlfn.XLOOKUP(_xlpm.k,UPPER(TRIM($O$44:$AE$44)),$O$45:$AE$45),IFERROR(_xlfn.XLOOKUP(_xlpm.k,UPPER(TRIM($O$46:$AE$46)),$O$47:$AE$47),0.001)),_xlpm.r*J37),0)</f>
        <v>0</v>
      </c>
      <c r="E37" s="190" cm="1">
        <f t="array" ref="E37">IFERROR(_xlfn.LET(_xlpm.k,UPPER(TRIM(N37)),_xlpm.r,IFERROR(_xlfn.XLOOKUP(_xlpm.k,UPPER(TRIM($O$44:$AE$44)),$O$45:$AE$45),IFERROR(_xlfn.XLOOKUP(_xlpm.k,UPPER(TRIM($O$46:$AE$46)),$O$47:$AE$47),0.001)),_xlpm.r*M37),0)</f>
        <v>0</v>
      </c>
      <c r="F37" s="2817"/>
      <c r="G37" s="2818"/>
      <c r="H37" s="2834"/>
      <c r="I37" s="2819"/>
      <c r="J37" s="2820"/>
      <c r="K37" s="2832"/>
      <c r="L37" s="2819"/>
      <c r="M37" s="2820"/>
      <c r="N37" s="2832"/>
      <c r="O37" s="192" t="s">
        <v>4311</v>
      </c>
      <c r="P37" s="5092"/>
      <c r="Q37" s="5092"/>
      <c r="R37" s="5092"/>
      <c r="S37" s="2821"/>
      <c r="T37" s="193">
        <f t="shared" si="6"/>
        <v>0</v>
      </c>
      <c r="U37" s="194">
        <f t="shared" si="7"/>
        <v>0</v>
      </c>
      <c r="V37" s="194" t="str">
        <f t="shared" si="8"/>
        <v/>
      </c>
      <c r="W37" s="195">
        <f t="shared" si="9"/>
        <v>0</v>
      </c>
      <c r="X37" s="2822">
        <f t="shared" si="10"/>
        <v>0</v>
      </c>
      <c r="Y37" s="2823">
        <f t="shared" si="11"/>
        <v>0</v>
      </c>
      <c r="Z37" s="2824" t="str">
        <f t="shared" si="12"/>
        <v/>
      </c>
      <c r="AA37" s="2825">
        <f t="shared" si="13"/>
        <v>0</v>
      </c>
      <c r="AB37" s="2826">
        <f t="shared" si="14"/>
        <v>0</v>
      </c>
      <c r="AC37" s="2827">
        <f t="shared" si="15"/>
        <v>0</v>
      </c>
      <c r="AD37" s="2828" t="str">
        <f t="shared" si="16"/>
        <v/>
      </c>
      <c r="AE37" s="2829">
        <f t="shared" si="17"/>
        <v>0</v>
      </c>
      <c r="AF37" s="3"/>
      <c r="AG37" s="188" t="str">
        <f t="shared" si="4"/>
        <v>►</v>
      </c>
      <c r="AH37" s="4861" t="s">
        <v>315</v>
      </c>
      <c r="AI37" s="3"/>
      <c r="AJ37" s="176" cm="1">
        <f t="array" ref="AJ37">SUMPRODUCT(LEN(AK37:AQ37))</f>
        <v>0</v>
      </c>
      <c r="AK37" s="177"/>
      <c r="AL37" s="178"/>
      <c r="AM37" s="178"/>
      <c r="AN37" s="178"/>
      <c r="AO37" s="178"/>
      <c r="AP37" s="178"/>
      <c r="AQ37" s="179"/>
      <c r="AR37" s="3"/>
      <c r="AS37" s="232" t="s">
        <v>397</v>
      </c>
      <c r="AT37" s="97"/>
      <c r="AU37" s="97"/>
      <c r="AV37" s="2550"/>
      <c r="AW37" s="3"/>
      <c r="AX37" s="10">
        <v>1</v>
      </c>
    </row>
    <row r="38" spans="1:50" ht="21" customHeight="1">
      <c r="A38" s="3"/>
      <c r="B38" s="188" t="str">
        <f t="shared" si="5"/>
        <v>►</v>
      </c>
      <c r="C38" s="189" cm="1">
        <f t="array" ref="C38">IFERROR(_xlfn.LET(_xlpm.k,UPPER(TRIM(H38)),_xlpm.r,IFERROR(_xlfn.XLOOKUP(_xlpm.k,UPPER(TRIM($O$44:$AE$44)),$O$45:$AE$45),IFERROR(_xlfn.XLOOKUP(_xlpm.k,UPPER(TRIM($O$46:$AE$46)),$O$47:$AE$47),0.001)),_xlpm.r*G38),0)</f>
        <v>0</v>
      </c>
      <c r="D38" s="2816" cm="1">
        <f t="array" ref="D38">IFERROR(_xlfn.LET(_xlpm.k,UPPER(TRIM(K38)),_xlpm.r,IFERROR(_xlfn.XLOOKUP(_xlpm.k,UPPER(TRIM($O$44:$AE$44)),$O$45:$AE$45),IFERROR(_xlfn.XLOOKUP(_xlpm.k,UPPER(TRIM($O$46:$AE$46)),$O$47:$AE$47),0.001)),_xlpm.r*J38),0)</f>
        <v>0</v>
      </c>
      <c r="E38" s="190" cm="1">
        <f t="array" ref="E38">IFERROR(_xlfn.LET(_xlpm.k,UPPER(TRIM(N38)),_xlpm.r,IFERROR(_xlfn.XLOOKUP(_xlpm.k,UPPER(TRIM($O$44:$AE$44)),$O$45:$AE$45),IFERROR(_xlfn.XLOOKUP(_xlpm.k,UPPER(TRIM($O$46:$AE$46)),$O$47:$AE$47),0.001)),_xlpm.r*M38),0)</f>
        <v>0</v>
      </c>
      <c r="F38" s="2817"/>
      <c r="G38" s="2818"/>
      <c r="H38" s="2834"/>
      <c r="I38" s="2819"/>
      <c r="J38" s="2820"/>
      <c r="K38" s="2832"/>
      <c r="L38" s="2819"/>
      <c r="M38" s="2820"/>
      <c r="N38" s="2832"/>
      <c r="O38" s="192" t="s">
        <v>4312</v>
      </c>
      <c r="P38" s="5092"/>
      <c r="Q38" s="5092"/>
      <c r="R38" s="5092"/>
      <c r="S38" s="2821"/>
      <c r="T38" s="193">
        <f t="shared" si="6"/>
        <v>0</v>
      </c>
      <c r="U38" s="194">
        <f t="shared" si="7"/>
        <v>0</v>
      </c>
      <c r="V38" s="194" t="str">
        <f t="shared" si="8"/>
        <v/>
      </c>
      <c r="W38" s="195">
        <f t="shared" si="9"/>
        <v>0</v>
      </c>
      <c r="X38" s="2822">
        <f t="shared" si="10"/>
        <v>0</v>
      </c>
      <c r="Y38" s="2823">
        <f t="shared" si="11"/>
        <v>0</v>
      </c>
      <c r="Z38" s="2824" t="str">
        <f t="shared" si="12"/>
        <v/>
      </c>
      <c r="AA38" s="2825">
        <f t="shared" si="13"/>
        <v>0</v>
      </c>
      <c r="AB38" s="2826">
        <f t="shared" si="14"/>
        <v>0</v>
      </c>
      <c r="AC38" s="2827">
        <f t="shared" si="15"/>
        <v>0</v>
      </c>
      <c r="AD38" s="2828" t="str">
        <f t="shared" si="16"/>
        <v/>
      </c>
      <c r="AE38" s="2829">
        <f t="shared" si="17"/>
        <v>0</v>
      </c>
      <c r="AF38" s="3"/>
      <c r="AG38" s="188" t="str">
        <f t="shared" si="4"/>
        <v>►</v>
      </c>
      <c r="AH38" s="4861"/>
      <c r="AI38" s="3"/>
      <c r="AJ38" s="176" cm="1">
        <f t="array" ref="AJ38">SUMPRODUCT(LEN(AK38:AQ38))</f>
        <v>0</v>
      </c>
      <c r="AK38" s="177"/>
      <c r="AL38" s="178"/>
      <c r="AM38" s="178"/>
      <c r="AN38" s="178"/>
      <c r="AO38" s="178"/>
      <c r="AP38" s="178"/>
      <c r="AQ38" s="179"/>
      <c r="AR38" s="3"/>
      <c r="AS38" s="232" t="s">
        <v>408</v>
      </c>
      <c r="AT38" s="265"/>
      <c r="AU38" s="265"/>
      <c r="AV38" s="2867"/>
      <c r="AW38" s="3"/>
      <c r="AX38" s="10">
        <v>1</v>
      </c>
    </row>
    <row r="39" spans="1:50" ht="21" customHeight="1">
      <c r="A39" s="3"/>
      <c r="B39" s="188" t="str">
        <f t="shared" si="5"/>
        <v>►</v>
      </c>
      <c r="C39" s="189" cm="1">
        <f t="array" ref="C39">IFERROR(_xlfn.LET(_xlpm.k,UPPER(TRIM(H39)),_xlpm.r,IFERROR(_xlfn.XLOOKUP(_xlpm.k,UPPER(TRIM($O$44:$AE$44)),$O$45:$AE$45),IFERROR(_xlfn.XLOOKUP(_xlpm.k,UPPER(TRIM($O$46:$AE$46)),$O$47:$AE$47),0.001)),_xlpm.r*G39),0)</f>
        <v>0</v>
      </c>
      <c r="D39" s="2816" cm="1">
        <f t="array" ref="D39">IFERROR(_xlfn.LET(_xlpm.k,UPPER(TRIM(K39)),_xlpm.r,IFERROR(_xlfn.XLOOKUP(_xlpm.k,UPPER(TRIM($O$44:$AE$44)),$O$45:$AE$45),IFERROR(_xlfn.XLOOKUP(_xlpm.k,UPPER(TRIM($O$46:$AE$46)),$O$47:$AE$47),0.001)),_xlpm.r*J39),0)</f>
        <v>0</v>
      </c>
      <c r="E39" s="190" cm="1">
        <f t="array" ref="E39">IFERROR(_xlfn.LET(_xlpm.k,UPPER(TRIM(N39)),_xlpm.r,IFERROR(_xlfn.XLOOKUP(_xlpm.k,UPPER(TRIM($O$44:$AE$44)),$O$45:$AE$45),IFERROR(_xlfn.XLOOKUP(_xlpm.k,UPPER(TRIM($O$46:$AE$46)),$O$47:$AE$47),0.001)),_xlpm.r*M39),0)</f>
        <v>0</v>
      </c>
      <c r="F39" s="2817"/>
      <c r="G39" s="2818"/>
      <c r="H39" s="2834"/>
      <c r="I39" s="2819"/>
      <c r="J39" s="2820"/>
      <c r="K39" s="2832"/>
      <c r="L39" s="2819"/>
      <c r="M39" s="2820"/>
      <c r="N39" s="2832"/>
      <c r="O39" s="192" t="s">
        <v>4313</v>
      </c>
      <c r="P39" s="5092"/>
      <c r="Q39" s="5092"/>
      <c r="R39" s="5092"/>
      <c r="S39" s="2821"/>
      <c r="T39" s="193">
        <f t="shared" si="6"/>
        <v>0</v>
      </c>
      <c r="U39" s="194">
        <f t="shared" si="7"/>
        <v>0</v>
      </c>
      <c r="V39" s="194" t="str">
        <f t="shared" si="8"/>
        <v/>
      </c>
      <c r="W39" s="195">
        <f t="shared" si="9"/>
        <v>0</v>
      </c>
      <c r="X39" s="2822">
        <f t="shared" si="10"/>
        <v>0</v>
      </c>
      <c r="Y39" s="2823">
        <f t="shared" si="11"/>
        <v>0</v>
      </c>
      <c r="Z39" s="2824" t="str">
        <f t="shared" si="12"/>
        <v/>
      </c>
      <c r="AA39" s="2825">
        <f t="shared" si="13"/>
        <v>0</v>
      </c>
      <c r="AB39" s="2826">
        <f t="shared" si="14"/>
        <v>0</v>
      </c>
      <c r="AC39" s="2827">
        <f t="shared" si="15"/>
        <v>0</v>
      </c>
      <c r="AD39" s="2828" t="str">
        <f t="shared" si="16"/>
        <v/>
      </c>
      <c r="AE39" s="2829">
        <f t="shared" si="17"/>
        <v>0</v>
      </c>
      <c r="AF39" s="3"/>
      <c r="AG39" s="188" t="str">
        <f t="shared" si="4"/>
        <v>►</v>
      </c>
      <c r="AH39" s="4861"/>
      <c r="AI39" s="3"/>
      <c r="AJ39" s="176" cm="1">
        <f t="array" ref="AJ39">SUMPRODUCT(LEN(AK39:AQ39))</f>
        <v>0</v>
      </c>
      <c r="AK39" s="177"/>
      <c r="AL39" s="178"/>
      <c r="AM39" s="178"/>
      <c r="AN39" s="178"/>
      <c r="AO39" s="178"/>
      <c r="AP39" s="178"/>
      <c r="AQ39" s="179"/>
      <c r="AR39" s="3"/>
      <c r="AS39" s="2878"/>
      <c r="AT39" s="265"/>
      <c r="AU39" s="265"/>
      <c r="AV39" s="2867"/>
      <c r="AW39" s="3"/>
      <c r="AX39" s="10">
        <v>1</v>
      </c>
    </row>
    <row r="40" spans="1:50" ht="21" customHeight="1">
      <c r="A40" s="3"/>
      <c r="B40" s="188" t="str">
        <f t="shared" si="5"/>
        <v>►</v>
      </c>
      <c r="C40" s="189" cm="1">
        <f t="array" ref="C40">IFERROR(_xlfn.LET(_xlpm.k,UPPER(TRIM(H40)),_xlpm.r,IFERROR(_xlfn.XLOOKUP(_xlpm.k,UPPER(TRIM($O$44:$AE$44)),$O$45:$AE$45),IFERROR(_xlfn.XLOOKUP(_xlpm.k,UPPER(TRIM($O$46:$AE$46)),$O$47:$AE$47),0.001)),_xlpm.r*G40),0)</f>
        <v>0</v>
      </c>
      <c r="D40" s="2816" cm="1">
        <f t="array" ref="D40">IFERROR(_xlfn.LET(_xlpm.k,UPPER(TRIM(K40)),_xlpm.r,IFERROR(_xlfn.XLOOKUP(_xlpm.k,UPPER(TRIM($O$44:$AE$44)),$O$45:$AE$45),IFERROR(_xlfn.XLOOKUP(_xlpm.k,UPPER(TRIM($O$46:$AE$46)),$O$47:$AE$47),0.001)),_xlpm.r*J40),0)</f>
        <v>0</v>
      </c>
      <c r="E40" s="190" cm="1">
        <f t="array" ref="E40">IFERROR(_xlfn.LET(_xlpm.k,UPPER(TRIM(N40)),_xlpm.r,IFERROR(_xlfn.XLOOKUP(_xlpm.k,UPPER(TRIM($O$44:$AE$44)),$O$45:$AE$45),IFERROR(_xlfn.XLOOKUP(_xlpm.k,UPPER(TRIM($O$46:$AE$46)),$O$47:$AE$47),0.001)),_xlpm.r*M40),0)</f>
        <v>0</v>
      </c>
      <c r="F40" s="2817"/>
      <c r="G40" s="2818"/>
      <c r="H40" s="2834"/>
      <c r="I40" s="2819"/>
      <c r="J40" s="2820"/>
      <c r="K40" s="2832"/>
      <c r="L40" s="2819"/>
      <c r="M40" s="2820"/>
      <c r="N40" s="2832"/>
      <c r="O40" s="192" t="s">
        <v>4314</v>
      </c>
      <c r="P40" s="5092"/>
      <c r="Q40" s="5092"/>
      <c r="R40" s="5092"/>
      <c r="S40" s="2821"/>
      <c r="T40" s="193">
        <f t="shared" si="6"/>
        <v>0</v>
      </c>
      <c r="U40" s="194">
        <f t="shared" si="7"/>
        <v>0</v>
      </c>
      <c r="V40" s="194" t="str">
        <f t="shared" si="8"/>
        <v/>
      </c>
      <c r="W40" s="195">
        <f t="shared" si="9"/>
        <v>0</v>
      </c>
      <c r="X40" s="2822">
        <f t="shared" si="10"/>
        <v>0</v>
      </c>
      <c r="Y40" s="2823">
        <f t="shared" si="11"/>
        <v>0</v>
      </c>
      <c r="Z40" s="2824" t="str">
        <f t="shared" si="12"/>
        <v/>
      </c>
      <c r="AA40" s="2825">
        <f t="shared" si="13"/>
        <v>0</v>
      </c>
      <c r="AB40" s="2826">
        <f t="shared" si="14"/>
        <v>0</v>
      </c>
      <c r="AC40" s="2827">
        <f t="shared" si="15"/>
        <v>0</v>
      </c>
      <c r="AD40" s="2828" t="str">
        <f t="shared" si="16"/>
        <v/>
      </c>
      <c r="AE40" s="2829">
        <f t="shared" si="17"/>
        <v>0</v>
      </c>
      <c r="AF40" s="3"/>
      <c r="AG40" s="188" t="str">
        <f t="shared" si="4"/>
        <v>►</v>
      </c>
      <c r="AH40" s="4861"/>
      <c r="AI40" s="3"/>
      <c r="AJ40" s="176" cm="1">
        <f t="array" ref="AJ40">SUMPRODUCT(LEN(AK40:AQ40))</f>
        <v>0</v>
      </c>
      <c r="AK40" s="177"/>
      <c r="AL40" s="178"/>
      <c r="AM40" s="178"/>
      <c r="AN40" s="178"/>
      <c r="AO40" s="178"/>
      <c r="AP40" s="178"/>
      <c r="AQ40" s="179"/>
      <c r="AR40" s="3"/>
      <c r="AS40" s="2882" t="s">
        <v>25</v>
      </c>
      <c r="AT40" s="272" t="s">
        <v>453</v>
      </c>
      <c r="AU40" s="25"/>
      <c r="AV40" s="2867"/>
      <c r="AW40" s="3"/>
      <c r="AX40" s="10">
        <v>1</v>
      </c>
    </row>
    <row r="41" spans="1:50" ht="21" customHeight="1">
      <c r="A41" s="3"/>
      <c r="B41" s="188" t="str">
        <f t="shared" si="5"/>
        <v>►</v>
      </c>
      <c r="C41" s="189" cm="1">
        <f t="array" ref="C41">IFERROR(_xlfn.LET(_xlpm.k,UPPER(TRIM(H41)),_xlpm.r,IFERROR(_xlfn.XLOOKUP(_xlpm.k,UPPER(TRIM($O$44:$AE$44)),$O$45:$AE$45),IFERROR(_xlfn.XLOOKUP(_xlpm.k,UPPER(TRIM($O$46:$AE$46)),$O$47:$AE$47),0.001)),_xlpm.r*G41),0)</f>
        <v>0</v>
      </c>
      <c r="D41" s="2816" cm="1">
        <f t="array" ref="D41">IFERROR(_xlfn.LET(_xlpm.k,UPPER(TRIM(K41)),_xlpm.r,IFERROR(_xlfn.XLOOKUP(_xlpm.k,UPPER(TRIM($O$44:$AE$44)),$O$45:$AE$45),IFERROR(_xlfn.XLOOKUP(_xlpm.k,UPPER(TRIM($O$46:$AE$46)),$O$47:$AE$47),0.001)),_xlpm.r*J41),0)</f>
        <v>0</v>
      </c>
      <c r="E41" s="190" cm="1">
        <f t="array" ref="E41">IFERROR(_xlfn.LET(_xlpm.k,UPPER(TRIM(N41)),_xlpm.r,IFERROR(_xlfn.XLOOKUP(_xlpm.k,UPPER(TRIM($O$44:$AE$44)),$O$45:$AE$45),IFERROR(_xlfn.XLOOKUP(_xlpm.k,UPPER(TRIM($O$46:$AE$46)),$O$47:$AE$47),0.001)),_xlpm.r*M41),0)</f>
        <v>0</v>
      </c>
      <c r="F41" s="2817"/>
      <c r="G41" s="2818"/>
      <c r="H41" s="2834"/>
      <c r="I41" s="2819"/>
      <c r="J41" s="2839"/>
      <c r="K41" s="2840"/>
      <c r="L41" s="2841"/>
      <c r="M41" s="2839"/>
      <c r="N41" s="2840"/>
      <c r="O41" s="2842" t="s">
        <v>4315</v>
      </c>
      <c r="P41" s="5092"/>
      <c r="Q41" s="5092"/>
      <c r="R41" s="5092"/>
      <c r="S41" s="2821"/>
      <c r="T41" s="193">
        <f t="shared" si="6"/>
        <v>0</v>
      </c>
      <c r="U41" s="194">
        <f t="shared" si="7"/>
        <v>0</v>
      </c>
      <c r="V41" s="194" t="str">
        <f t="shared" si="8"/>
        <v/>
      </c>
      <c r="W41" s="195">
        <f t="shared" si="9"/>
        <v>0</v>
      </c>
      <c r="X41" s="2822">
        <f t="shared" si="10"/>
        <v>0</v>
      </c>
      <c r="Y41" s="2823">
        <f t="shared" si="11"/>
        <v>0</v>
      </c>
      <c r="Z41" s="2824" t="str">
        <f t="shared" si="12"/>
        <v/>
      </c>
      <c r="AA41" s="2825">
        <f t="shared" si="13"/>
        <v>0</v>
      </c>
      <c r="AB41" s="2826">
        <f t="shared" si="14"/>
        <v>0</v>
      </c>
      <c r="AC41" s="2827">
        <f t="shared" si="15"/>
        <v>0</v>
      </c>
      <c r="AD41" s="2828" t="str">
        <f t="shared" si="16"/>
        <v/>
      </c>
      <c r="AE41" s="2829">
        <f t="shared" si="17"/>
        <v>0</v>
      </c>
      <c r="AF41" s="3"/>
      <c r="AG41" s="188" t="str">
        <f t="shared" si="4"/>
        <v>►</v>
      </c>
      <c r="AH41" s="5"/>
      <c r="AI41" s="3"/>
      <c r="AJ41" s="176" cm="1">
        <f t="array" ref="AJ41">SUMPRODUCT(LEN(AK41:AQ41))</f>
        <v>0</v>
      </c>
      <c r="AK41" s="177"/>
      <c r="AL41" s="178"/>
      <c r="AM41" s="178"/>
      <c r="AN41" s="178"/>
      <c r="AO41" s="178"/>
      <c r="AP41" s="178"/>
      <c r="AQ41" s="179"/>
      <c r="AR41" s="3"/>
      <c r="AS41" s="2885" t="s">
        <v>480</v>
      </c>
      <c r="AT41" s="276"/>
      <c r="AU41" s="25"/>
      <c r="AV41" s="2867"/>
      <c r="AW41" s="3"/>
      <c r="AX41" s="10">
        <v>1</v>
      </c>
    </row>
    <row r="42" spans="1:50" ht="21" customHeight="1">
      <c r="A42" s="3"/>
      <c r="B42" s="72" t="s">
        <v>24</v>
      </c>
      <c r="C42" s="246">
        <f>IFERROR(T20/C43,0)</f>
        <v>1.8181818181818181</v>
      </c>
      <c r="D42" s="2843">
        <f>IFERROR(X20/D43,0)</f>
        <v>0.82987551867219911</v>
      </c>
      <c r="E42" s="247">
        <f>IFERROR(AB20/E43,0)</f>
        <v>1.7241379310344827</v>
      </c>
      <c r="F42" s="2844"/>
      <c r="G42" s="2626"/>
      <c r="H42" s="2845"/>
      <c r="I42" s="2846"/>
      <c r="J42" s="248"/>
      <c r="K42" s="249"/>
      <c r="L42" s="2847"/>
      <c r="M42" s="2848"/>
      <c r="N42" s="2847"/>
      <c r="O42" s="250"/>
      <c r="P42" s="250"/>
      <c r="Q42" s="250"/>
      <c r="R42" s="250"/>
      <c r="S42" s="250"/>
      <c r="T42" s="2727"/>
      <c r="U42" s="2727"/>
      <c r="V42" s="2727"/>
      <c r="W42" s="2727"/>
      <c r="X42" s="2849"/>
      <c r="Y42" s="2849"/>
      <c r="Z42" s="2849"/>
      <c r="AA42" s="2849"/>
      <c r="AB42" s="2850"/>
      <c r="AC42" s="2850"/>
      <c r="AD42" s="2850"/>
      <c r="AE42" s="2851"/>
      <c r="AF42" s="3"/>
      <c r="AG42" s="72" t="str">
        <f t="shared" si="4"/>
        <v>A</v>
      </c>
      <c r="AH42" s="5"/>
      <c r="AI42" s="3"/>
      <c r="AJ42" s="176" cm="1">
        <f t="array" ref="AJ42">SUMPRODUCT(LEN(AK42:AQ42))</f>
        <v>0</v>
      </c>
      <c r="AK42" s="177"/>
      <c r="AL42" s="178"/>
      <c r="AM42" s="178"/>
      <c r="AN42" s="178"/>
      <c r="AO42" s="178"/>
      <c r="AP42" s="178"/>
      <c r="AQ42" s="179"/>
      <c r="AR42" s="3"/>
      <c r="AS42" s="2890" t="s">
        <v>37</v>
      </c>
      <c r="AT42" s="280"/>
      <c r="AU42" s="25"/>
      <c r="AV42" s="2867"/>
      <c r="AW42" s="3"/>
      <c r="AX42" s="10">
        <v>1</v>
      </c>
    </row>
    <row r="43" spans="1:50" ht="21" customHeight="1">
      <c r="A43" s="3"/>
      <c r="B43" s="72" t="s">
        <v>24</v>
      </c>
      <c r="C43" s="2852">
        <f>SUM(C27:C41)</f>
        <v>0.55000000000000004</v>
      </c>
      <c r="D43" s="2853">
        <f>SUM(D27:D41)</f>
        <v>1.2050000000000001</v>
      </c>
      <c r="E43" s="254">
        <f>SUM(E27:E41)</f>
        <v>0.58000000000000007</v>
      </c>
      <c r="F43" s="2854"/>
      <c r="G43" s="2855">
        <f>C43</f>
        <v>0.55000000000000004</v>
      </c>
      <c r="H43" s="2856"/>
      <c r="I43" s="255"/>
      <c r="J43" s="256">
        <f>D43</f>
        <v>1.2050000000000001</v>
      </c>
      <c r="K43" s="257"/>
      <c r="L43" s="2857"/>
      <c r="M43" s="2858">
        <f>E43</f>
        <v>0.58000000000000007</v>
      </c>
      <c r="N43" s="2857"/>
      <c r="O43" s="258"/>
      <c r="P43" s="258"/>
      <c r="Q43" s="259"/>
      <c r="R43" s="260"/>
      <c r="S43" s="260"/>
      <c r="T43" s="261"/>
      <c r="U43" s="262">
        <f>SUM(U27:U42)</f>
        <v>1</v>
      </c>
      <c r="V43" s="263"/>
      <c r="W43" s="264">
        <f>SUM(W27:W41)</f>
        <v>1</v>
      </c>
      <c r="X43" s="2859"/>
      <c r="Y43" s="2860">
        <f>SUM(Y27:Y42)</f>
        <v>1</v>
      </c>
      <c r="Z43" s="2861"/>
      <c r="AA43" s="2862">
        <f>SUM(AA27:AA41)</f>
        <v>1</v>
      </c>
      <c r="AB43" s="2863"/>
      <c r="AC43" s="2864">
        <f>SUM(AC27:AC42)</f>
        <v>1</v>
      </c>
      <c r="AD43" s="2865"/>
      <c r="AE43" s="2866">
        <f>SUM(AE27:AE41)</f>
        <v>1</v>
      </c>
      <c r="AF43" s="3"/>
      <c r="AG43" s="72" t="str">
        <f t="shared" si="4"/>
        <v>A</v>
      </c>
      <c r="AH43" s="5"/>
      <c r="AI43" s="3"/>
      <c r="AJ43" s="176" cm="1">
        <f t="array" ref="AJ43">SUMPRODUCT(LEN(AK43:AQ43))</f>
        <v>0</v>
      </c>
      <c r="AK43" s="177"/>
      <c r="AL43" s="178"/>
      <c r="AM43" s="178"/>
      <c r="AN43" s="178"/>
      <c r="AO43" s="178"/>
      <c r="AP43" s="178"/>
      <c r="AQ43" s="179"/>
      <c r="AR43" s="3"/>
      <c r="AS43" s="2892"/>
      <c r="AT43" s="287"/>
      <c r="AU43" s="265"/>
      <c r="AV43" s="2867"/>
      <c r="AW43" s="3"/>
      <c r="AX43" s="10">
        <v>1</v>
      </c>
    </row>
    <row r="44" spans="1:50" ht="21" customHeight="1">
      <c r="A44" s="3"/>
      <c r="B44" s="72" t="s">
        <v>24</v>
      </c>
      <c r="C44" s="2454"/>
      <c r="D44" s="2454"/>
      <c r="E44" s="2454"/>
      <c r="F44" s="2454"/>
      <c r="G44" s="2455"/>
      <c r="H44" s="2454"/>
      <c r="I44" s="2454"/>
      <c r="J44" s="2455"/>
      <c r="K44" s="2456"/>
      <c r="L44" s="2456"/>
      <c r="M44" s="2456"/>
      <c r="N44" s="2456"/>
      <c r="O44" s="2869" t="s">
        <v>418</v>
      </c>
      <c r="P44" s="2870" t="s">
        <v>163</v>
      </c>
      <c r="Q44" s="2871" t="s">
        <v>419</v>
      </c>
      <c r="R44" s="2872" t="s">
        <v>13</v>
      </c>
      <c r="S44" s="2872" t="s">
        <v>420</v>
      </c>
      <c r="T44" s="2873" t="s">
        <v>421</v>
      </c>
      <c r="U44" s="2873" t="s">
        <v>422</v>
      </c>
      <c r="V44" s="2874" t="s">
        <v>4316</v>
      </c>
      <c r="W44" s="2875" t="s">
        <v>423</v>
      </c>
      <c r="X44" s="2875" t="s">
        <v>424</v>
      </c>
      <c r="Y44" s="2876" t="s">
        <v>425</v>
      </c>
      <c r="Z44" s="2876" t="s">
        <v>426</v>
      </c>
      <c r="AA44" s="2876" t="s">
        <v>427</v>
      </c>
      <c r="AB44" s="2876" t="s">
        <v>428</v>
      </c>
      <c r="AC44" s="2877" t="s">
        <v>429</v>
      </c>
      <c r="AD44" s="2876" t="s">
        <v>430</v>
      </c>
      <c r="AE44" s="2876" t="s">
        <v>431</v>
      </c>
      <c r="AF44" s="3"/>
      <c r="AG44" s="72" t="str">
        <f t="shared" si="4"/>
        <v>A</v>
      </c>
      <c r="AH44" s="5"/>
      <c r="AI44" s="3"/>
      <c r="AJ44" s="176" cm="1">
        <f t="array" ref="AJ44">SUMPRODUCT(LEN(AK44:AQ44))</f>
        <v>0</v>
      </c>
      <c r="AK44" s="177"/>
      <c r="AL44" s="178"/>
      <c r="AM44" s="178"/>
      <c r="AN44" s="178"/>
      <c r="AO44" s="178"/>
      <c r="AP44" s="178"/>
      <c r="AQ44" s="179"/>
      <c r="AR44" s="3"/>
      <c r="AS44" s="2885" t="s">
        <v>45</v>
      </c>
      <c r="AT44" s="276"/>
      <c r="AU44" s="265"/>
      <c r="AV44" s="162"/>
      <c r="AW44" s="3"/>
      <c r="AX44" s="10">
        <v>1</v>
      </c>
    </row>
    <row r="45" spans="1:50" ht="21" customHeight="1">
      <c r="A45" s="3"/>
      <c r="B45" s="72" t="s">
        <v>24</v>
      </c>
      <c r="C45" s="2454"/>
      <c r="D45" s="2454"/>
      <c r="E45" s="2454"/>
      <c r="F45" s="2454"/>
      <c r="G45" s="2455"/>
      <c r="H45" s="2454"/>
      <c r="I45" s="2454"/>
      <c r="J45" s="2455"/>
      <c r="K45" s="2456"/>
      <c r="L45" s="2456"/>
      <c r="M45" s="2456"/>
      <c r="N45" s="2456"/>
      <c r="O45" s="2879">
        <v>1</v>
      </c>
      <c r="P45" s="2880">
        <v>1E-3</v>
      </c>
      <c r="Q45" s="2880">
        <v>0.25</v>
      </c>
      <c r="R45" s="2880">
        <v>0.33332999999999996</v>
      </c>
      <c r="S45" s="2880">
        <v>0.5</v>
      </c>
      <c r="T45" s="2881">
        <v>1</v>
      </c>
      <c r="U45" s="2881">
        <v>0.01</v>
      </c>
      <c r="V45" s="2881">
        <v>0.35</v>
      </c>
      <c r="W45" s="2881">
        <v>5.0000000000000001E-3</v>
      </c>
      <c r="X45" s="2881">
        <v>5.0000000000000001E-3</v>
      </c>
      <c r="Y45" s="2881">
        <v>1.4999999999999999E-2</v>
      </c>
      <c r="Z45" s="2881">
        <v>0.25</v>
      </c>
      <c r="AA45" s="2881">
        <v>0.5</v>
      </c>
      <c r="AB45" s="2881">
        <v>0.33300000000000002</v>
      </c>
      <c r="AC45" s="2881">
        <v>0.2</v>
      </c>
      <c r="AD45" s="2881">
        <v>0.1</v>
      </c>
      <c r="AE45" s="2881">
        <v>0.22500000000000001</v>
      </c>
      <c r="AF45" s="3"/>
      <c r="AG45" s="72" t="str">
        <f t="shared" si="4"/>
        <v>A</v>
      </c>
      <c r="AH45" s="5"/>
      <c r="AI45" s="3"/>
      <c r="AJ45" s="176" cm="1">
        <f t="array" ref="AJ45">SUMPRODUCT(LEN(AK45:AQ45))</f>
        <v>0</v>
      </c>
      <c r="AK45" s="177"/>
      <c r="AL45" s="178"/>
      <c r="AM45" s="178"/>
      <c r="AN45" s="178"/>
      <c r="AO45" s="178"/>
      <c r="AP45" s="178"/>
      <c r="AQ45" s="179"/>
      <c r="AR45" s="3"/>
      <c r="AS45" s="2885"/>
      <c r="AT45" s="276"/>
      <c r="AU45" s="265"/>
      <c r="AV45" s="162"/>
      <c r="AW45" s="3"/>
      <c r="AX45" s="10">
        <v>1</v>
      </c>
    </row>
    <row r="46" spans="1:50" ht="21" customHeight="1">
      <c r="A46" s="3"/>
      <c r="B46" s="72" t="s">
        <v>24</v>
      </c>
      <c r="C46" s="2454"/>
      <c r="D46" s="2454"/>
      <c r="E46" s="2454"/>
      <c r="F46" s="2454"/>
      <c r="G46" s="2455"/>
      <c r="H46" s="2454"/>
      <c r="I46" s="2454"/>
      <c r="J46" s="2455"/>
      <c r="K46" s="2456"/>
      <c r="L46" s="2456"/>
      <c r="M46" s="2456"/>
      <c r="N46" s="2456"/>
      <c r="O46" s="2135" t="s">
        <v>464</v>
      </c>
      <c r="P46" s="2135" t="s">
        <v>465</v>
      </c>
      <c r="Q46" s="2135" t="s">
        <v>466</v>
      </c>
      <c r="R46" s="2135" t="s">
        <v>467</v>
      </c>
      <c r="S46" s="2135" t="s">
        <v>468</v>
      </c>
      <c r="T46" s="2134" t="s">
        <v>469</v>
      </c>
      <c r="U46" s="2134" t="s">
        <v>470</v>
      </c>
      <c r="V46" s="2883" t="s">
        <v>4317</v>
      </c>
      <c r="W46" s="2883" t="s">
        <v>471</v>
      </c>
      <c r="X46" s="2883" t="s">
        <v>472</v>
      </c>
      <c r="Y46" s="2884" t="s">
        <v>473</v>
      </c>
      <c r="Z46" s="2884" t="s">
        <v>474</v>
      </c>
      <c r="AA46" s="2884" t="s">
        <v>475</v>
      </c>
      <c r="AB46" s="2884" t="s">
        <v>476</v>
      </c>
      <c r="AC46" s="2884" t="s">
        <v>477</v>
      </c>
      <c r="AD46" s="2884" t="s">
        <v>478</v>
      </c>
      <c r="AE46" s="2884" t="s">
        <v>479</v>
      </c>
      <c r="AF46" s="3"/>
      <c r="AG46" s="72" t="str">
        <f t="shared" si="4"/>
        <v>A</v>
      </c>
      <c r="AH46" s="5"/>
      <c r="AI46" s="3"/>
      <c r="AJ46" s="176" cm="1">
        <f t="array" ref="AJ46">SUMPRODUCT(LEN(AK46:AQ46))</f>
        <v>0</v>
      </c>
      <c r="AK46" s="177"/>
      <c r="AL46" s="178"/>
      <c r="AM46" s="178"/>
      <c r="AN46" s="178"/>
      <c r="AO46" s="178"/>
      <c r="AP46" s="178"/>
      <c r="AQ46" s="179"/>
      <c r="AR46" s="3"/>
      <c r="AS46" s="2885" t="s">
        <v>50</v>
      </c>
      <c r="AT46" s="276"/>
      <c r="AU46" s="265"/>
      <c r="AV46" s="162"/>
      <c r="AW46" s="3"/>
      <c r="AX46" s="10">
        <v>1</v>
      </c>
    </row>
    <row r="47" spans="1:50" ht="21" customHeight="1" thickBot="1">
      <c r="A47" s="3"/>
      <c r="B47" s="72" t="s">
        <v>24</v>
      </c>
      <c r="C47" s="2454"/>
      <c r="D47" s="2454"/>
      <c r="E47" s="2454"/>
      <c r="F47" s="2454"/>
      <c r="G47" s="2455"/>
      <c r="H47" s="2454"/>
      <c r="I47" s="2454"/>
      <c r="J47" s="2455"/>
      <c r="K47" s="2456"/>
      <c r="L47" s="2456"/>
      <c r="M47" s="2456"/>
      <c r="N47" s="2456"/>
      <c r="O47" s="2886">
        <v>2.835E-2</v>
      </c>
      <c r="P47" s="2887">
        <v>0.13</v>
      </c>
      <c r="Q47" s="2887">
        <v>0.2</v>
      </c>
      <c r="R47" s="2887">
        <v>0.23</v>
      </c>
      <c r="S47" s="2888">
        <v>0.22500000000000001</v>
      </c>
      <c r="T47" s="2889">
        <v>0.1</v>
      </c>
      <c r="U47" s="2889">
        <v>1E-3</v>
      </c>
      <c r="V47" s="2889">
        <v>0.35</v>
      </c>
      <c r="W47" s="2889">
        <v>5.0000000000000001E-3</v>
      </c>
      <c r="X47" s="2889">
        <v>5.0000000000000001E-3</v>
      </c>
      <c r="Y47" s="2889">
        <v>1.4999999999999999E-2</v>
      </c>
      <c r="Z47" s="2889">
        <v>0.25</v>
      </c>
      <c r="AA47" s="2889">
        <v>0.5</v>
      </c>
      <c r="AB47" s="2889">
        <v>0.33300000000000002</v>
      </c>
      <c r="AC47" s="2889">
        <v>0.2</v>
      </c>
      <c r="AD47" s="2889">
        <v>0.1</v>
      </c>
      <c r="AE47" s="2889">
        <v>0.22500000000000001</v>
      </c>
      <c r="AF47" s="3"/>
      <c r="AG47" s="72" t="str">
        <f t="shared" si="4"/>
        <v>A</v>
      </c>
      <c r="AH47" s="5"/>
      <c r="AI47" s="3"/>
      <c r="AJ47" s="176" cm="1">
        <f t="array" ref="AJ47">SUMPRODUCT(LEN(AK47:AQ47))</f>
        <v>0</v>
      </c>
      <c r="AK47" s="177"/>
      <c r="AL47" s="178"/>
      <c r="AM47" s="178"/>
      <c r="AN47" s="178"/>
      <c r="AO47" s="178"/>
      <c r="AP47" s="178"/>
      <c r="AQ47" s="179"/>
      <c r="AR47" s="3"/>
      <c r="AS47" s="2885" t="s">
        <v>55</v>
      </c>
      <c r="AT47" s="276"/>
      <c r="AU47" s="265"/>
      <c r="AV47" s="162"/>
      <c r="AW47" s="3"/>
      <c r="AX47" s="10">
        <v>1</v>
      </c>
    </row>
    <row r="48" spans="1:50" ht="21" customHeight="1">
      <c r="A48" s="3"/>
      <c r="B48" s="72" t="s">
        <v>24</v>
      </c>
      <c r="C48" s="2454"/>
      <c r="D48" s="2454"/>
      <c r="E48" s="2454"/>
      <c r="F48" s="2454"/>
      <c r="G48" s="2455"/>
      <c r="H48" s="2454"/>
      <c r="I48" s="2454"/>
      <c r="J48" s="2455"/>
      <c r="K48" s="2456"/>
      <c r="L48" s="2456"/>
      <c r="M48" s="2456"/>
      <c r="N48" s="2456"/>
      <c r="O48" s="284">
        <v>0</v>
      </c>
      <c r="P48" s="285" t="s">
        <v>259</v>
      </c>
      <c r="Q48" s="285"/>
      <c r="R48" s="285"/>
      <c r="S48" s="285"/>
      <c r="T48" s="285"/>
      <c r="U48" s="285"/>
      <c r="V48" s="285"/>
      <c r="W48" s="285"/>
      <c r="X48" s="286">
        <f>MAX(O49:O68)</f>
        <v>7</v>
      </c>
      <c r="Y48" s="285"/>
      <c r="Z48" s="285"/>
      <c r="AA48" s="285"/>
      <c r="AB48" s="285"/>
      <c r="AC48" s="285"/>
      <c r="AD48" s="285"/>
      <c r="AE48" s="2891"/>
      <c r="AF48" s="3"/>
      <c r="AG48" s="72" t="str">
        <f t="shared" si="4"/>
        <v>A</v>
      </c>
      <c r="AH48" s="5"/>
      <c r="AI48" s="3"/>
      <c r="AJ48" s="176" cm="1">
        <f t="array" ref="AJ48">SUMPRODUCT(LEN(AK48:AQ48))</f>
        <v>0</v>
      </c>
      <c r="AK48" s="177"/>
      <c r="AL48" s="178"/>
      <c r="AM48" s="178"/>
      <c r="AN48" s="178"/>
      <c r="AO48" s="178"/>
      <c r="AP48" s="178"/>
      <c r="AQ48" s="179"/>
      <c r="AR48" s="3"/>
      <c r="AS48" s="2893" t="s">
        <v>24</v>
      </c>
      <c r="AT48" s="309" t="s">
        <v>25</v>
      </c>
      <c r="AU48" s="265"/>
      <c r="AV48" s="162"/>
      <c r="AW48" s="3"/>
      <c r="AX48" s="10">
        <v>1</v>
      </c>
    </row>
    <row r="49" spans="1:50" ht="21" customHeight="1">
      <c r="A49" s="3"/>
      <c r="B49" s="188" t="str">
        <f t="shared" ref="B49:B68" si="18">IF(COUNTA(P49:R49,Y49:AA49)&gt;0, "A", "►")</f>
        <v>A</v>
      </c>
      <c r="C49" s="2460"/>
      <c r="D49" s="2460"/>
      <c r="E49" s="2460"/>
      <c r="F49" s="2460"/>
      <c r="G49" s="2455"/>
      <c r="H49" s="2462"/>
      <c r="I49" s="2462"/>
      <c r="J49" s="2455"/>
      <c r="K49" s="2461"/>
      <c r="L49" s="2461"/>
      <c r="M49" s="2461"/>
      <c r="N49" s="2461"/>
      <c r="O49" s="291" t="str">
        <f>IF(ISBLANK(P49),"",LARGE(O48:O48,1)+1)</f>
        <v/>
      </c>
      <c r="P49" s="292"/>
      <c r="Q49" s="293" t="s">
        <v>4285</v>
      </c>
      <c r="R49" s="293"/>
      <c r="S49" s="293"/>
      <c r="T49" s="293"/>
      <c r="U49" s="293"/>
      <c r="V49" s="293"/>
      <c r="W49" s="293"/>
      <c r="X49" s="291" t="str">
        <f>IF(ISBLANK(Y49),"",LARGE(X48:X48,1)+1)</f>
        <v/>
      </c>
      <c r="Y49" s="292"/>
      <c r="Z49" s="293"/>
      <c r="AA49" s="293"/>
      <c r="AB49" s="293"/>
      <c r="AC49" s="293"/>
      <c r="AD49" s="293"/>
      <c r="AE49" s="294"/>
      <c r="AF49" s="3"/>
      <c r="AG49" s="188" t="str">
        <f t="shared" si="4"/>
        <v>A</v>
      </c>
      <c r="AH49" s="5"/>
      <c r="AI49" s="3"/>
      <c r="AJ49" s="176" cm="1">
        <f t="array" ref="AJ49">SUMPRODUCT(LEN(AK49:AQ49))</f>
        <v>0</v>
      </c>
      <c r="AK49" s="177"/>
      <c r="AL49" s="178"/>
      <c r="AM49" s="178"/>
      <c r="AN49" s="178"/>
      <c r="AO49" s="178"/>
      <c r="AP49" s="178"/>
      <c r="AQ49" s="179"/>
      <c r="AR49" s="3"/>
      <c r="AS49" s="232"/>
      <c r="AT49" s="97"/>
      <c r="AU49" s="97"/>
      <c r="AV49" s="314"/>
      <c r="AW49" s="3"/>
      <c r="AX49" s="10">
        <v>1</v>
      </c>
    </row>
    <row r="50" spans="1:50" ht="21" customHeight="1">
      <c r="A50" s="3"/>
      <c r="B50" s="188" t="str">
        <f t="shared" si="18"/>
        <v>A</v>
      </c>
      <c r="C50" s="2460"/>
      <c r="D50" s="2460"/>
      <c r="E50" s="2460"/>
      <c r="F50" s="2460"/>
      <c r="G50" s="2455"/>
      <c r="H50" s="2462"/>
      <c r="I50" s="2462"/>
      <c r="J50" s="2455"/>
      <c r="K50" s="2461"/>
      <c r="L50" s="2461"/>
      <c r="M50" s="2461"/>
      <c r="N50" s="2461"/>
      <c r="O50" s="291">
        <f>IF(ISBLANK(P50),"",LARGE(O48:O49,1)+1)</f>
        <v>1</v>
      </c>
      <c r="P50" s="292" t="s">
        <v>4318</v>
      </c>
      <c r="Q50" s="293"/>
      <c r="R50" s="293"/>
      <c r="S50" s="293"/>
      <c r="T50" s="293"/>
      <c r="U50" s="293"/>
      <c r="V50" s="293"/>
      <c r="W50" s="293"/>
      <c r="X50" s="291" t="str">
        <f>IF(ISBLANK(Y50),"",LARGE(X48:X49,1)+1)</f>
        <v/>
      </c>
      <c r="Y50" s="292"/>
      <c r="Z50" s="293"/>
      <c r="AA50" s="293"/>
      <c r="AB50" s="293"/>
      <c r="AC50" s="293"/>
      <c r="AD50" s="293"/>
      <c r="AE50" s="294"/>
      <c r="AF50" s="3"/>
      <c r="AG50" s="188" t="str">
        <f t="shared" si="4"/>
        <v>A</v>
      </c>
      <c r="AH50" s="5"/>
      <c r="AI50" s="3"/>
      <c r="AJ50" s="176" cm="1">
        <f t="array" ref="AJ50">SUMPRODUCT(LEN(AK50:AQ50))</f>
        <v>0</v>
      </c>
      <c r="AK50" s="177"/>
      <c r="AL50" s="178"/>
      <c r="AM50" s="178"/>
      <c r="AN50" s="178"/>
      <c r="AO50" s="178"/>
      <c r="AP50" s="178"/>
      <c r="AQ50" s="179"/>
      <c r="AR50" s="3"/>
      <c r="AS50" s="319" t="s">
        <v>599</v>
      </c>
      <c r="AT50" s="320"/>
      <c r="AU50" s="320"/>
      <c r="AV50" s="2894"/>
      <c r="AW50" s="3"/>
      <c r="AX50" s="10">
        <v>1</v>
      </c>
    </row>
    <row r="51" spans="1:50" ht="21" customHeight="1">
      <c r="A51" s="3"/>
      <c r="B51" s="188" t="str">
        <f t="shared" si="18"/>
        <v>A</v>
      </c>
      <c r="C51" s="2460"/>
      <c r="D51" s="2460"/>
      <c r="E51" s="2460"/>
      <c r="F51" s="2460"/>
      <c r="G51" s="2455"/>
      <c r="H51" s="2462"/>
      <c r="I51" s="2462"/>
      <c r="J51" s="2455"/>
      <c r="K51" s="2461"/>
      <c r="L51" s="2461"/>
      <c r="M51" s="2461"/>
      <c r="N51" s="2461"/>
      <c r="O51" s="291">
        <f>IF(ISBLANK(P51),"",LARGE(O48:O50,1)+1)</f>
        <v>2</v>
      </c>
      <c r="P51" s="292" t="s">
        <v>4319</v>
      </c>
      <c r="Q51" s="293"/>
      <c r="R51" s="293"/>
      <c r="S51" s="293"/>
      <c r="T51" s="293"/>
      <c r="U51" s="293"/>
      <c r="V51" s="293"/>
      <c r="W51" s="293"/>
      <c r="X51" s="291" t="str">
        <f>IF(ISBLANK(Y51),"",LARGE(X48:X50,1)+1)</f>
        <v/>
      </c>
      <c r="Y51" s="292"/>
      <c r="Z51" s="293"/>
      <c r="AA51" s="293"/>
      <c r="AB51" s="293"/>
      <c r="AC51" s="293"/>
      <c r="AD51" s="293"/>
      <c r="AE51" s="294"/>
      <c r="AF51" s="3"/>
      <c r="AG51" s="188" t="str">
        <f t="shared" si="4"/>
        <v>A</v>
      </c>
      <c r="AH51" s="301" t="s">
        <v>553</v>
      </c>
      <c r="AI51" s="3"/>
      <c r="AJ51" s="176" cm="1">
        <f t="array" ref="AJ51">SUMPRODUCT(LEN(AK51:AQ51))</f>
        <v>0</v>
      </c>
      <c r="AK51" s="177"/>
      <c r="AL51" s="178"/>
      <c r="AM51" s="178"/>
      <c r="AN51" s="178"/>
      <c r="AO51" s="178"/>
      <c r="AP51" s="178"/>
      <c r="AQ51" s="179"/>
      <c r="AR51" s="3"/>
      <c r="AS51" s="319" t="s">
        <v>606</v>
      </c>
      <c r="AT51" s="320"/>
      <c r="AU51" s="320"/>
      <c r="AV51" s="2894"/>
      <c r="AW51" s="3"/>
      <c r="AX51" s="10">
        <v>1</v>
      </c>
    </row>
    <row r="52" spans="1:50" ht="21" customHeight="1">
      <c r="A52" s="3"/>
      <c r="B52" s="188" t="str">
        <f t="shared" si="18"/>
        <v>A</v>
      </c>
      <c r="C52" s="2460"/>
      <c r="D52" s="2460"/>
      <c r="E52" s="2460"/>
      <c r="F52" s="2460"/>
      <c r="G52" s="2455"/>
      <c r="H52" s="2462"/>
      <c r="I52" s="2462"/>
      <c r="J52" s="2455"/>
      <c r="K52" s="2461"/>
      <c r="L52" s="2461"/>
      <c r="M52" s="2461"/>
      <c r="N52" s="2461"/>
      <c r="O52" s="291">
        <f>IF(ISBLANK(P52),"",LARGE(O48:O51,1)+1)</f>
        <v>3</v>
      </c>
      <c r="P52" s="292" t="s">
        <v>4320</v>
      </c>
      <c r="Q52" s="293"/>
      <c r="R52" s="293"/>
      <c r="S52" s="293"/>
      <c r="T52" s="293"/>
      <c r="U52" s="293"/>
      <c r="V52" s="293"/>
      <c r="W52" s="293"/>
      <c r="X52" s="291">
        <f>IF(ISBLANK(Y52),"",LARGE(X48:X51,1)+1)</f>
        <v>8</v>
      </c>
      <c r="Y52" s="292" t="s">
        <v>562</v>
      </c>
      <c r="Z52" s="293"/>
      <c r="AA52" s="293"/>
      <c r="AB52" s="293"/>
      <c r="AC52" s="293"/>
      <c r="AD52" s="293"/>
      <c r="AE52" s="294"/>
      <c r="AF52" s="3"/>
      <c r="AG52" s="188" t="str">
        <f t="shared" si="4"/>
        <v>A</v>
      </c>
      <c r="AH52" s="305" t="s">
        <v>563</v>
      </c>
      <c r="AI52" s="3" t="s">
        <v>13</v>
      </c>
      <c r="AJ52" s="176" cm="1">
        <f t="array" ref="AJ52">SUMPRODUCT(LEN(AK52:AQ52))</f>
        <v>0</v>
      </c>
      <c r="AK52" s="177"/>
      <c r="AL52" s="178"/>
      <c r="AM52" s="178"/>
      <c r="AN52" s="178"/>
      <c r="AO52" s="178"/>
      <c r="AP52" s="178"/>
      <c r="AQ52" s="179"/>
      <c r="AR52" s="3"/>
      <c r="AS52" s="336"/>
      <c r="AV52" s="314"/>
      <c r="AW52" s="3"/>
      <c r="AX52" s="10">
        <v>1</v>
      </c>
    </row>
    <row r="53" spans="1:50" ht="21" customHeight="1" thickBot="1">
      <c r="A53" s="3"/>
      <c r="B53" s="188" t="str">
        <f t="shared" si="18"/>
        <v>A</v>
      </c>
      <c r="C53" s="2460"/>
      <c r="D53" s="2460"/>
      <c r="E53" s="2460"/>
      <c r="F53" s="2460"/>
      <c r="G53" s="2455"/>
      <c r="H53" s="2462"/>
      <c r="I53" s="2462"/>
      <c r="J53" s="2455"/>
      <c r="K53" s="2461"/>
      <c r="L53" s="2461"/>
      <c r="M53" s="2461"/>
      <c r="N53" s="2461"/>
      <c r="O53" s="291">
        <f>IF(ISBLANK(P53),"",LARGE(O48:O52,1)+1)</f>
        <v>4</v>
      </c>
      <c r="P53" s="292" t="s">
        <v>4321</v>
      </c>
      <c r="Q53" s="293"/>
      <c r="R53" s="293"/>
      <c r="S53" s="293"/>
      <c r="T53" s="293"/>
      <c r="U53" s="293"/>
      <c r="V53" s="293"/>
      <c r="W53" s="293"/>
      <c r="X53" s="291">
        <f>IF(ISBLANK(Y53),"",LARGE(X48:X52,1)+1)</f>
        <v>9</v>
      </c>
      <c r="Y53" s="292" t="s">
        <v>570</v>
      </c>
      <c r="Z53" s="293"/>
      <c r="AA53" s="293"/>
      <c r="AB53" s="293"/>
      <c r="AC53" s="293"/>
      <c r="AD53" s="293"/>
      <c r="AE53" s="294"/>
      <c r="AF53" s="3"/>
      <c r="AG53" s="188" t="str">
        <f t="shared" si="4"/>
        <v>A</v>
      </c>
      <c r="AH53" s="301" t="s">
        <v>571</v>
      </c>
      <c r="AI53" s="3"/>
      <c r="AJ53" s="176"/>
      <c r="AK53" s="177"/>
      <c r="AL53" s="178"/>
      <c r="AM53" s="178"/>
      <c r="AN53" s="178"/>
      <c r="AO53" s="178"/>
      <c r="AP53" s="178"/>
      <c r="AQ53" s="179"/>
      <c r="AR53" s="3"/>
      <c r="AS53" s="349">
        <v>19</v>
      </c>
      <c r="AT53" s="350">
        <v>15</v>
      </c>
      <c r="AU53" s="350">
        <v>25</v>
      </c>
      <c r="AV53" s="351">
        <v>16</v>
      </c>
      <c r="AW53" s="3"/>
      <c r="AX53" s="10">
        <v>1</v>
      </c>
    </row>
    <row r="54" spans="1:50" ht="21" customHeight="1">
      <c r="A54" s="3"/>
      <c r="B54" s="188" t="str">
        <f t="shared" si="18"/>
        <v>A</v>
      </c>
      <c r="C54" s="2460"/>
      <c r="D54" s="2460"/>
      <c r="E54" s="2460"/>
      <c r="F54" s="2460"/>
      <c r="G54" s="2455"/>
      <c r="H54" s="2462"/>
      <c r="I54" s="2462"/>
      <c r="J54" s="2455"/>
      <c r="K54" s="2461"/>
      <c r="L54" s="2461"/>
      <c r="M54" s="2461"/>
      <c r="N54" s="2461"/>
      <c r="O54" s="291">
        <f>IF(ISBLANK(P54),"",LARGE(O48:O53,1)+1)</f>
        <v>5</v>
      </c>
      <c r="P54" s="292" t="s">
        <v>4322</v>
      </c>
      <c r="Q54" s="293"/>
      <c r="R54" s="293"/>
      <c r="S54" s="293"/>
      <c r="T54" s="293"/>
      <c r="U54" s="293"/>
      <c r="V54" s="293"/>
      <c r="W54" s="293"/>
      <c r="X54" s="291" t="str">
        <f>IF(ISBLANK(Y54),"",LARGE(X48:X53,1)+1)</f>
        <v/>
      </c>
      <c r="Y54" s="292"/>
      <c r="Z54" s="293"/>
      <c r="AA54" s="293"/>
      <c r="AB54" s="293"/>
      <c r="AC54" s="293"/>
      <c r="AD54" s="293"/>
      <c r="AE54" s="294"/>
      <c r="AF54" s="3"/>
      <c r="AG54" s="188" t="str">
        <f t="shared" si="4"/>
        <v>A</v>
      </c>
      <c r="AH54" s="305" t="s">
        <v>590</v>
      </c>
      <c r="AI54" s="3" t="s">
        <v>13</v>
      </c>
      <c r="AJ54" s="176" cm="1">
        <f t="array" ref="AJ54">SUMPRODUCT(LEN(AK54:AQ54))</f>
        <v>0</v>
      </c>
      <c r="AK54" s="177"/>
      <c r="AL54" s="178"/>
      <c r="AM54" s="178"/>
      <c r="AN54" s="178"/>
      <c r="AO54" s="178"/>
      <c r="AP54" s="178"/>
      <c r="AQ54" s="179"/>
      <c r="AR54" s="3"/>
      <c r="AS54" s="13">
        <f ca="1">CELL("largeur",AS54)</f>
        <v>19</v>
      </c>
      <c r="AT54" s="13">
        <f ca="1">CELL("largeur",AT54)</f>
        <v>18</v>
      </c>
      <c r="AU54" s="13">
        <f ca="1">CELL("largeur",AU54)</f>
        <v>25</v>
      </c>
      <c r="AV54" s="13">
        <f ca="1">CELL("largeur",AV54)</f>
        <v>16</v>
      </c>
      <c r="AW54" s="3"/>
      <c r="AX54" s="10">
        <v>1</v>
      </c>
    </row>
    <row r="55" spans="1:50" ht="21" customHeight="1">
      <c r="A55" s="3"/>
      <c r="B55" s="188" t="str">
        <f t="shared" si="18"/>
        <v>A</v>
      </c>
      <c r="C55" s="2460"/>
      <c r="D55" s="2460"/>
      <c r="E55" s="2460"/>
      <c r="F55" s="2460"/>
      <c r="G55" s="2455"/>
      <c r="H55" s="2462"/>
      <c r="I55" s="2462"/>
      <c r="J55" s="2455"/>
      <c r="K55" s="2461"/>
      <c r="L55" s="2461"/>
      <c r="M55" s="2461"/>
      <c r="N55" s="2461"/>
      <c r="O55" s="291">
        <f>IF(ISBLANK(P55),"",LARGE(O48:O54,1)+1)</f>
        <v>6</v>
      </c>
      <c r="P55" s="292" t="s">
        <v>4323</v>
      </c>
      <c r="Q55" s="293"/>
      <c r="R55" s="293"/>
      <c r="S55" s="293"/>
      <c r="T55" s="293"/>
      <c r="U55" s="293"/>
      <c r="V55" s="293"/>
      <c r="W55" s="293"/>
      <c r="X55" s="291" t="str">
        <f>IF(ISBLANK(Y55),"",LARGE(X48:X54,1)+1)</f>
        <v/>
      </c>
      <c r="Y55" s="292"/>
      <c r="Z55" s="293" t="s">
        <v>598</v>
      </c>
      <c r="AA55" s="293"/>
      <c r="AB55" s="293"/>
      <c r="AC55" s="293"/>
      <c r="AD55" s="293"/>
      <c r="AE55" s="294"/>
      <c r="AF55" s="3"/>
      <c r="AG55" s="188" t="str">
        <f t="shared" si="4"/>
        <v>A</v>
      </c>
      <c r="AH55" s="5"/>
      <c r="AI55" s="3"/>
      <c r="AJ55" s="176"/>
      <c r="AK55" s="177"/>
      <c r="AL55" s="178"/>
      <c r="AM55" s="178"/>
      <c r="AN55" s="178"/>
      <c r="AO55" s="178"/>
      <c r="AP55" s="178"/>
      <c r="AQ55" s="179"/>
      <c r="AR55" s="3"/>
      <c r="AW55" s="3"/>
      <c r="AX55" s="10">
        <v>1</v>
      </c>
    </row>
    <row r="56" spans="1:50" ht="21" customHeight="1">
      <c r="A56" s="3"/>
      <c r="B56" s="188" t="str">
        <f t="shared" si="18"/>
        <v>A</v>
      </c>
      <c r="C56" s="2460"/>
      <c r="D56" s="2460"/>
      <c r="E56" s="2460"/>
      <c r="F56" s="2460"/>
      <c r="G56" s="2455"/>
      <c r="H56" s="2462"/>
      <c r="I56" s="2462"/>
      <c r="J56" s="2455"/>
      <c r="K56" s="2461"/>
      <c r="L56" s="2461"/>
      <c r="M56" s="2461"/>
      <c r="N56" s="2461"/>
      <c r="O56" s="291">
        <f>IF(ISBLANK(P56),"",LARGE(O48:O55,1)+1)</f>
        <v>7</v>
      </c>
      <c r="P56" s="292" t="s">
        <v>4324</v>
      </c>
      <c r="Q56" s="293"/>
      <c r="R56" s="293"/>
      <c r="S56" s="293"/>
      <c r="T56" s="293"/>
      <c r="U56" s="293"/>
      <c r="V56" s="293"/>
      <c r="W56" s="293"/>
      <c r="X56" s="291" t="str">
        <f>IF(ISBLANK(Y56),"",LARGE(X48:X55,1)+1)</f>
        <v/>
      </c>
      <c r="Y56" s="292"/>
      <c r="Z56" s="293"/>
      <c r="AA56" s="293"/>
      <c r="AB56" s="293"/>
      <c r="AC56" s="293"/>
      <c r="AD56" s="293"/>
      <c r="AE56" s="294"/>
      <c r="AF56" s="3"/>
      <c r="AG56" s="188" t="str">
        <f t="shared" si="4"/>
        <v>A</v>
      </c>
      <c r="AH56" s="5"/>
      <c r="AI56" s="3"/>
      <c r="AJ56" s="176"/>
      <c r="AK56" s="177"/>
      <c r="AL56" s="178"/>
      <c r="AM56" s="178"/>
      <c r="AN56" s="178"/>
      <c r="AO56" s="178"/>
      <c r="AP56" s="178"/>
      <c r="AQ56" s="179"/>
      <c r="AR56" s="3"/>
      <c r="AW56" s="3"/>
      <c r="AX56" s="10">
        <v>1</v>
      </c>
    </row>
    <row r="57" spans="1:50" ht="21" customHeight="1">
      <c r="A57" s="3"/>
      <c r="B57" s="188" t="str">
        <f t="shared" si="18"/>
        <v>►</v>
      </c>
      <c r="C57" s="2460"/>
      <c r="D57" s="2460"/>
      <c r="E57" s="2460"/>
      <c r="F57" s="2460"/>
      <c r="G57" s="2455"/>
      <c r="H57" s="2462"/>
      <c r="I57" s="2462"/>
      <c r="J57" s="2455"/>
      <c r="K57" s="2461"/>
      <c r="L57" s="2461"/>
      <c r="M57" s="2461"/>
      <c r="N57" s="2461"/>
      <c r="O57" s="291" t="str">
        <f>IF(ISBLANK(P57),"",LARGE(O48:O56,1)+1)</f>
        <v/>
      </c>
      <c r="P57" s="292"/>
      <c r="Q57" s="293"/>
      <c r="R57" s="293"/>
      <c r="S57" s="293"/>
      <c r="T57" s="293"/>
      <c r="U57" s="293"/>
      <c r="V57" s="293"/>
      <c r="W57" s="293"/>
      <c r="X57" s="291" t="str">
        <f>IF(ISBLANK(Y57),"",LARGE(X48:X56,1)+1)</f>
        <v/>
      </c>
      <c r="Y57" s="292"/>
      <c r="Z57" s="293"/>
      <c r="AA57" s="293"/>
      <c r="AB57" s="293"/>
      <c r="AC57" s="293"/>
      <c r="AD57" s="293"/>
      <c r="AE57" s="294"/>
      <c r="AF57" s="3"/>
      <c r="AG57" s="188" t="str">
        <f t="shared" si="4"/>
        <v>►</v>
      </c>
      <c r="AH57" s="5"/>
      <c r="AI57" s="3"/>
      <c r="AJ57" s="176"/>
      <c r="AK57" s="177"/>
      <c r="AL57" s="178"/>
      <c r="AM57" s="178"/>
      <c r="AN57" s="178"/>
      <c r="AO57" s="178"/>
      <c r="AP57" s="178"/>
      <c r="AQ57" s="179"/>
      <c r="AR57" s="3"/>
      <c r="AW57" s="3"/>
      <c r="AX57" s="10">
        <v>1</v>
      </c>
    </row>
    <row r="58" spans="1:50" ht="21" customHeight="1">
      <c r="A58" s="3"/>
      <c r="B58" s="188" t="str">
        <f t="shared" si="18"/>
        <v>►</v>
      </c>
      <c r="C58" s="2460"/>
      <c r="D58" s="2460"/>
      <c r="E58" s="2460"/>
      <c r="F58" s="2460"/>
      <c r="G58" s="2455"/>
      <c r="H58" s="2462"/>
      <c r="I58" s="2462"/>
      <c r="J58" s="2455"/>
      <c r="K58" s="2461"/>
      <c r="L58" s="2461"/>
      <c r="M58" s="2461"/>
      <c r="N58" s="2461"/>
      <c r="O58" s="291" t="str">
        <f>IF(ISBLANK(P58),"",LARGE(O48:O57,1)+1)</f>
        <v/>
      </c>
      <c r="P58" s="292"/>
      <c r="Q58" s="293"/>
      <c r="R58" s="293"/>
      <c r="S58" s="293"/>
      <c r="T58" s="293"/>
      <c r="U58" s="293"/>
      <c r="V58" s="293"/>
      <c r="W58" s="293"/>
      <c r="X58" s="291" t="str">
        <f>IF(ISBLANK(Y58),"",LARGE(X48:X57,1)+1)</f>
        <v/>
      </c>
      <c r="Y58" s="292"/>
      <c r="Z58" s="293"/>
      <c r="AA58" s="293"/>
      <c r="AB58" s="293"/>
      <c r="AC58" s="293"/>
      <c r="AD58" s="293"/>
      <c r="AE58" s="294"/>
      <c r="AF58" s="3"/>
      <c r="AG58" s="188" t="str">
        <f t="shared" si="4"/>
        <v>►</v>
      </c>
      <c r="AH58" s="5"/>
      <c r="AI58" s="3"/>
      <c r="AJ58" s="176"/>
      <c r="AK58" s="177"/>
      <c r="AL58" s="178"/>
      <c r="AM58" s="178"/>
      <c r="AN58" s="178"/>
      <c r="AO58" s="178"/>
      <c r="AP58" s="178"/>
      <c r="AQ58" s="179"/>
      <c r="AR58" s="3"/>
      <c r="AW58" s="3"/>
      <c r="AX58" s="10">
        <v>1</v>
      </c>
    </row>
    <row r="59" spans="1:50" ht="21" customHeight="1">
      <c r="A59" s="3"/>
      <c r="B59" s="188" t="str">
        <f t="shared" si="18"/>
        <v>►</v>
      </c>
      <c r="C59" s="2460"/>
      <c r="D59" s="2460"/>
      <c r="E59" s="2460"/>
      <c r="F59" s="2460"/>
      <c r="G59" s="2455"/>
      <c r="H59" s="2462"/>
      <c r="I59" s="2462"/>
      <c r="J59" s="2455"/>
      <c r="K59" s="2461"/>
      <c r="L59" s="2461"/>
      <c r="M59" s="2461"/>
      <c r="N59" s="2461"/>
      <c r="O59" s="291" t="str">
        <f>IF(ISBLANK(P59),"",LARGE(O48:O58,1)+1)</f>
        <v/>
      </c>
      <c r="P59" s="292"/>
      <c r="Q59" s="293"/>
      <c r="R59" s="293"/>
      <c r="S59" s="293"/>
      <c r="T59" s="293"/>
      <c r="U59" s="293"/>
      <c r="V59" s="293"/>
      <c r="W59" s="293"/>
      <c r="X59" s="291" t="str">
        <f>IF(ISBLANK(Y59),"",LARGE(X48:X58,1)+1)</f>
        <v/>
      </c>
      <c r="Y59" s="292"/>
      <c r="Z59" s="293"/>
      <c r="AA59" s="293"/>
      <c r="AB59" s="293"/>
      <c r="AC59" s="293"/>
      <c r="AD59" s="293"/>
      <c r="AE59" s="294"/>
      <c r="AF59" s="3"/>
      <c r="AG59" s="188" t="str">
        <f t="shared" si="4"/>
        <v>►</v>
      </c>
      <c r="AH59" s="5"/>
      <c r="AI59" s="3"/>
      <c r="AJ59" s="176" cm="1">
        <f t="array" ref="AJ59">SUMPRODUCT(LEN(AK59:AQ59))</f>
        <v>0</v>
      </c>
      <c r="AK59" s="177"/>
      <c r="AL59" s="178"/>
      <c r="AM59" s="178"/>
      <c r="AN59" s="178"/>
      <c r="AO59" s="178"/>
      <c r="AP59" s="178"/>
      <c r="AQ59" s="179"/>
      <c r="AR59" s="3"/>
      <c r="AW59" s="3"/>
      <c r="AX59" s="10">
        <v>1</v>
      </c>
    </row>
    <row r="60" spans="1:50" ht="21" customHeight="1">
      <c r="A60" s="3"/>
      <c r="B60" s="188" t="str">
        <f t="shared" si="18"/>
        <v>A</v>
      </c>
      <c r="C60" s="2460"/>
      <c r="D60" s="2460"/>
      <c r="E60" s="2460"/>
      <c r="F60" s="2460"/>
      <c r="G60" s="2455"/>
      <c r="H60" s="2462"/>
      <c r="I60" s="2462"/>
      <c r="J60" s="2455"/>
      <c r="K60" s="2461"/>
      <c r="L60" s="2461"/>
      <c r="M60" s="2461"/>
      <c r="N60" s="2461"/>
      <c r="O60" s="291" t="str">
        <f>IF(ISBLANK(P60),"",LARGE(O48:O59,1)+1)</f>
        <v/>
      </c>
      <c r="P60" s="292"/>
      <c r="Q60" s="293" t="s">
        <v>4325</v>
      </c>
      <c r="R60" s="293"/>
      <c r="S60" s="293"/>
      <c r="T60" s="293"/>
      <c r="U60" s="293"/>
      <c r="V60" s="293"/>
      <c r="W60" s="293"/>
      <c r="X60" s="291" t="str">
        <f>IF(ISBLANK(Y60),"",LARGE(X48:X59,1)+1)</f>
        <v/>
      </c>
      <c r="Y60" s="292"/>
      <c r="Z60" s="293"/>
      <c r="AA60" s="293"/>
      <c r="AB60" s="293"/>
      <c r="AC60" s="293"/>
      <c r="AD60" s="293"/>
      <c r="AE60" s="294"/>
      <c r="AF60" s="3"/>
      <c r="AG60" s="188" t="str">
        <f t="shared" si="4"/>
        <v>A</v>
      </c>
      <c r="AH60" s="5"/>
      <c r="AI60" s="3"/>
      <c r="AJ60" s="176" cm="1">
        <f t="array" ref="AJ60">SUMPRODUCT(LEN(AK60:AQ60))</f>
        <v>0</v>
      </c>
      <c r="AK60" s="177"/>
      <c r="AL60" s="178"/>
      <c r="AM60" s="178"/>
      <c r="AN60" s="178"/>
      <c r="AO60" s="178"/>
      <c r="AP60" s="178"/>
      <c r="AQ60" s="179"/>
      <c r="AR60" s="3"/>
      <c r="AW60" s="3"/>
      <c r="AX60" s="10">
        <v>1</v>
      </c>
    </row>
    <row r="61" spans="1:50" ht="21" customHeight="1">
      <c r="A61" s="3"/>
      <c r="B61" s="188" t="str">
        <f t="shared" si="18"/>
        <v>►</v>
      </c>
      <c r="C61" s="2460"/>
      <c r="D61" s="2460"/>
      <c r="E61" s="2460"/>
      <c r="F61" s="2460"/>
      <c r="G61" s="2455"/>
      <c r="H61" s="2462"/>
      <c r="I61" s="2462"/>
      <c r="J61" s="2455"/>
      <c r="K61" s="2461"/>
      <c r="L61" s="2461"/>
      <c r="M61" s="2461"/>
      <c r="N61" s="2461"/>
      <c r="O61" s="291" t="str">
        <f>IF(ISBLANK(P61),"",LARGE(O48:O60,1)+1)</f>
        <v/>
      </c>
      <c r="P61" s="292"/>
      <c r="Q61" s="293"/>
      <c r="R61" s="293"/>
      <c r="S61" s="293"/>
      <c r="T61" s="293"/>
      <c r="U61" s="293"/>
      <c r="V61" s="293"/>
      <c r="W61" s="293"/>
      <c r="X61" s="291" t="str">
        <f>IF(ISBLANK(Y61),"",LARGE(X48:X60,1)+1)</f>
        <v/>
      </c>
      <c r="Y61" s="292"/>
      <c r="Z61" s="293"/>
      <c r="AA61" s="293"/>
      <c r="AB61" s="293"/>
      <c r="AC61" s="293"/>
      <c r="AD61" s="293"/>
      <c r="AE61" s="294"/>
      <c r="AF61" s="3"/>
      <c r="AG61" s="188" t="str">
        <f t="shared" si="4"/>
        <v>►</v>
      </c>
      <c r="AH61" s="5"/>
      <c r="AI61" s="3"/>
      <c r="AJ61" s="176" cm="1">
        <f t="array" ref="AJ61">SUMPRODUCT(LEN(AK61:AQ61))</f>
        <v>0</v>
      </c>
      <c r="AK61" s="177"/>
      <c r="AL61" s="178"/>
      <c r="AM61" s="178"/>
      <c r="AN61" s="178"/>
      <c r="AO61" s="178"/>
      <c r="AP61" s="178"/>
      <c r="AQ61" s="179"/>
      <c r="AR61" s="3"/>
      <c r="AW61" s="3"/>
      <c r="AX61" s="10">
        <v>1</v>
      </c>
    </row>
    <row r="62" spans="1:50" ht="21" customHeight="1">
      <c r="A62" s="3"/>
      <c r="B62" s="188" t="str">
        <f t="shared" si="18"/>
        <v>►</v>
      </c>
      <c r="C62" s="2460"/>
      <c r="D62" s="2460"/>
      <c r="E62" s="2460"/>
      <c r="F62" s="2460"/>
      <c r="G62" s="2455"/>
      <c r="H62" s="2462"/>
      <c r="I62" s="2462"/>
      <c r="J62" s="2455"/>
      <c r="K62" s="2461"/>
      <c r="L62" s="2461"/>
      <c r="M62" s="2461"/>
      <c r="N62" s="2461"/>
      <c r="O62" s="291" t="str">
        <f>IF(ISBLANK(P62),"",LARGE(O48:O61,1)+1)</f>
        <v/>
      </c>
      <c r="P62" s="292"/>
      <c r="Q62" s="293"/>
      <c r="R62" s="293"/>
      <c r="S62" s="293"/>
      <c r="T62" s="293"/>
      <c r="U62" s="293"/>
      <c r="V62" s="293"/>
      <c r="W62" s="293"/>
      <c r="X62" s="291" t="str">
        <f>IF(ISBLANK(Y62),"",LARGE(X48:X61,1)+1)</f>
        <v/>
      </c>
      <c r="Y62" s="292"/>
      <c r="Z62" s="293"/>
      <c r="AA62" s="293"/>
      <c r="AB62" s="293"/>
      <c r="AC62" s="293"/>
      <c r="AD62" s="293"/>
      <c r="AE62" s="294"/>
      <c r="AF62" s="3"/>
      <c r="AG62" s="188" t="str">
        <f t="shared" si="4"/>
        <v>►</v>
      </c>
      <c r="AH62" s="5"/>
      <c r="AI62" s="3"/>
      <c r="AJ62" s="176" cm="1">
        <f t="array" ref="AJ62">SUMPRODUCT(LEN(AK62:AQ62))</f>
        <v>0</v>
      </c>
      <c r="AK62" s="177"/>
      <c r="AL62" s="178"/>
      <c r="AM62" s="178"/>
      <c r="AN62" s="178"/>
      <c r="AO62" s="178"/>
      <c r="AP62" s="178"/>
      <c r="AQ62" s="179"/>
      <c r="AR62" s="3"/>
      <c r="AW62" s="3"/>
      <c r="AX62" s="10">
        <v>1</v>
      </c>
    </row>
    <row r="63" spans="1:50" ht="21" customHeight="1">
      <c r="A63" s="3"/>
      <c r="B63" s="188" t="str">
        <f t="shared" si="18"/>
        <v>►</v>
      </c>
      <c r="C63" s="2460"/>
      <c r="D63" s="2460"/>
      <c r="E63" s="2460"/>
      <c r="F63" s="2460"/>
      <c r="G63" s="2455"/>
      <c r="H63" s="2462"/>
      <c r="I63" s="2462"/>
      <c r="J63" s="2455"/>
      <c r="K63" s="2461"/>
      <c r="L63" s="2461"/>
      <c r="M63" s="2461"/>
      <c r="N63" s="2461"/>
      <c r="O63" s="291" t="str">
        <f>IF(ISBLANK(P63),"",LARGE(O48:O62,1)+1)</f>
        <v/>
      </c>
      <c r="P63" s="292"/>
      <c r="Q63" s="293"/>
      <c r="R63" s="293"/>
      <c r="S63" s="293"/>
      <c r="T63" s="293"/>
      <c r="U63" s="293"/>
      <c r="V63" s="293"/>
      <c r="W63" s="293"/>
      <c r="X63" s="291" t="str">
        <f>IF(ISBLANK(Y63),"",LARGE(X48:X62,1)+1)</f>
        <v/>
      </c>
      <c r="Y63" s="292"/>
      <c r="Z63" s="293"/>
      <c r="AA63" s="293"/>
      <c r="AB63" s="293"/>
      <c r="AC63" s="293"/>
      <c r="AD63" s="293"/>
      <c r="AE63" s="294"/>
      <c r="AF63" s="3"/>
      <c r="AG63" s="188" t="str">
        <f t="shared" si="4"/>
        <v>►</v>
      </c>
      <c r="AH63" s="5"/>
      <c r="AI63" s="3"/>
      <c r="AJ63" s="176" cm="1">
        <f t="array" ref="AJ63">SUMPRODUCT(LEN(AK63:AQ63))</f>
        <v>0</v>
      </c>
      <c r="AK63" s="177"/>
      <c r="AL63" s="178"/>
      <c r="AM63" s="178"/>
      <c r="AN63" s="178"/>
      <c r="AO63" s="178"/>
      <c r="AP63" s="178"/>
      <c r="AQ63" s="179"/>
      <c r="AR63" s="3"/>
      <c r="AS63" s="3"/>
      <c r="AT63" s="3"/>
      <c r="AU63" s="3"/>
      <c r="AV63" s="3"/>
      <c r="AW63" s="3"/>
      <c r="AX63" s="10">
        <v>1</v>
      </c>
    </row>
    <row r="64" spans="1:50" ht="21" customHeight="1">
      <c r="A64" s="3"/>
      <c r="B64" s="188" t="str">
        <f t="shared" si="18"/>
        <v>►</v>
      </c>
      <c r="C64" s="2460"/>
      <c r="D64" s="2460"/>
      <c r="E64" s="2460"/>
      <c r="F64" s="2460"/>
      <c r="G64" s="2455"/>
      <c r="H64" s="2462"/>
      <c r="I64" s="2462"/>
      <c r="J64" s="2455"/>
      <c r="K64" s="2461"/>
      <c r="L64" s="2461"/>
      <c r="M64" s="2461"/>
      <c r="N64" s="2461"/>
      <c r="O64" s="291" t="str">
        <f>IF(ISBLANK(P64),"",LARGE(O48:O63,1)+1)</f>
        <v/>
      </c>
      <c r="P64" s="292"/>
      <c r="Q64" s="293"/>
      <c r="R64" s="293"/>
      <c r="S64" s="293"/>
      <c r="T64" s="293"/>
      <c r="U64" s="293"/>
      <c r="V64" s="293"/>
      <c r="W64" s="293"/>
      <c r="X64" s="291" t="str">
        <f>IF(ISBLANK(Y64),"",LARGE(X48:X63,1)+1)</f>
        <v/>
      </c>
      <c r="Y64" s="292"/>
      <c r="Z64" s="293"/>
      <c r="AA64" s="293"/>
      <c r="AB64" s="293"/>
      <c r="AC64" s="293"/>
      <c r="AD64" s="293"/>
      <c r="AE64" s="294"/>
      <c r="AF64" s="3"/>
      <c r="AG64" s="188" t="str">
        <f t="shared" si="4"/>
        <v>►</v>
      </c>
      <c r="AH64" s="5"/>
      <c r="AI64" s="3"/>
      <c r="AJ64" s="176" cm="1">
        <f t="array" ref="AJ64">SUMPRODUCT(LEN(AK64:AQ64))</f>
        <v>0</v>
      </c>
      <c r="AK64" s="177"/>
      <c r="AL64" s="178"/>
      <c r="AM64" s="178"/>
      <c r="AN64" s="178"/>
      <c r="AO64" s="178"/>
      <c r="AP64" s="178"/>
      <c r="AQ64" s="179"/>
      <c r="AR64" s="3"/>
      <c r="AS64" s="3"/>
      <c r="AT64" s="3"/>
      <c r="AU64" s="3"/>
      <c r="AV64" s="3"/>
      <c r="AW64" s="3"/>
      <c r="AX64" s="10">
        <v>1</v>
      </c>
    </row>
    <row r="65" spans="1:50" ht="21" customHeight="1">
      <c r="A65" s="3"/>
      <c r="B65" s="188" t="str">
        <f t="shared" si="18"/>
        <v>►</v>
      </c>
      <c r="C65" s="2460"/>
      <c r="D65" s="2460"/>
      <c r="E65" s="2460"/>
      <c r="F65" s="2460"/>
      <c r="G65" s="2455"/>
      <c r="H65" s="2462"/>
      <c r="I65" s="2462"/>
      <c r="J65" s="2455"/>
      <c r="K65" s="2461"/>
      <c r="L65" s="2461"/>
      <c r="M65" s="2461"/>
      <c r="N65" s="2461"/>
      <c r="O65" s="291" t="str">
        <f>IF(ISBLANK(P65),"",LARGE(O48:O64,1)+1)</f>
        <v/>
      </c>
      <c r="P65" s="292"/>
      <c r="Q65" s="293"/>
      <c r="R65" s="293"/>
      <c r="S65" s="293"/>
      <c r="T65" s="293"/>
      <c r="U65" s="293"/>
      <c r="V65" s="293"/>
      <c r="W65" s="293"/>
      <c r="X65" s="291" t="str">
        <f>IF(ISBLANK(Y65),"",LARGE(X48:X64,1)+1)</f>
        <v/>
      </c>
      <c r="Y65" s="292"/>
      <c r="Z65" s="293"/>
      <c r="AA65" s="293"/>
      <c r="AB65" s="293"/>
      <c r="AC65" s="293"/>
      <c r="AD65" s="293"/>
      <c r="AE65" s="294"/>
      <c r="AF65" s="3"/>
      <c r="AG65" s="188" t="str">
        <f t="shared" si="4"/>
        <v>►</v>
      </c>
      <c r="AH65" s="5"/>
      <c r="AI65" s="3"/>
      <c r="AJ65" s="176" cm="1">
        <f t="array" ref="AJ65">SUMPRODUCT(LEN(AK65:AQ65))</f>
        <v>0</v>
      </c>
      <c r="AK65" s="177"/>
      <c r="AL65" s="178"/>
      <c r="AM65" s="178"/>
      <c r="AN65" s="178"/>
      <c r="AO65" s="178"/>
      <c r="AP65" s="178"/>
      <c r="AQ65" s="179"/>
      <c r="AR65" s="3"/>
      <c r="AS65" s="3"/>
      <c r="AT65" s="3"/>
      <c r="AU65" s="3"/>
      <c r="AV65" s="3"/>
      <c r="AW65" s="3"/>
      <c r="AX65" s="10">
        <v>1</v>
      </c>
    </row>
    <row r="66" spans="1:50" ht="21" customHeight="1">
      <c r="A66" s="3"/>
      <c r="B66" s="188" t="str">
        <f t="shared" si="18"/>
        <v>►</v>
      </c>
      <c r="C66" s="2460"/>
      <c r="D66" s="2460"/>
      <c r="E66" s="2460"/>
      <c r="F66" s="2460"/>
      <c r="G66" s="2455"/>
      <c r="H66" s="2462"/>
      <c r="I66" s="2462"/>
      <c r="J66" s="2455"/>
      <c r="K66" s="2461"/>
      <c r="L66" s="2461"/>
      <c r="M66" s="2461"/>
      <c r="N66" s="2461"/>
      <c r="O66" s="291" t="str">
        <f>IF(ISBLANK(P66),"",LARGE(O48:O65,1)+1)</f>
        <v/>
      </c>
      <c r="P66" s="292"/>
      <c r="Q66" s="293"/>
      <c r="R66" s="293"/>
      <c r="S66" s="293"/>
      <c r="T66" s="293"/>
      <c r="U66" s="293"/>
      <c r="V66" s="293"/>
      <c r="W66" s="293"/>
      <c r="X66" s="291" t="str">
        <f>IF(ISBLANK(Y66),"",LARGE(X48:X65,1)+1)</f>
        <v/>
      </c>
      <c r="Y66" s="292"/>
      <c r="Z66" s="293"/>
      <c r="AA66" s="293"/>
      <c r="AB66" s="293"/>
      <c r="AC66" s="293"/>
      <c r="AD66" s="293"/>
      <c r="AE66" s="294"/>
      <c r="AF66" s="3"/>
      <c r="AG66" s="188" t="str">
        <f t="shared" si="4"/>
        <v>►</v>
      </c>
      <c r="AH66" s="5"/>
      <c r="AI66" s="3"/>
      <c r="AJ66" s="176" cm="1">
        <f t="array" ref="AJ66">SUMPRODUCT(LEN(AK66:AQ66))</f>
        <v>0</v>
      </c>
      <c r="AK66" s="177"/>
      <c r="AL66" s="178"/>
      <c r="AM66" s="178"/>
      <c r="AN66" s="178"/>
      <c r="AO66" s="178"/>
      <c r="AP66" s="178"/>
      <c r="AQ66" s="179"/>
      <c r="AR66" s="3"/>
      <c r="AS66" s="3"/>
      <c r="AT66" s="3"/>
      <c r="AU66" s="3"/>
      <c r="AV66" s="3"/>
      <c r="AW66" s="3"/>
      <c r="AX66" s="10">
        <v>1</v>
      </c>
    </row>
    <row r="67" spans="1:50" ht="21" customHeight="1">
      <c r="A67" s="3"/>
      <c r="B67" s="188" t="str">
        <f t="shared" si="18"/>
        <v>►</v>
      </c>
      <c r="C67" s="2460"/>
      <c r="D67" s="2460"/>
      <c r="E67" s="2460"/>
      <c r="F67" s="2460"/>
      <c r="G67" s="2455"/>
      <c r="H67" s="2462"/>
      <c r="I67" s="2462"/>
      <c r="J67" s="2455"/>
      <c r="K67" s="2461"/>
      <c r="L67" s="2461"/>
      <c r="M67" s="2461"/>
      <c r="N67" s="2461"/>
      <c r="O67" s="291" t="str">
        <f>IF(ISBLANK(P67),"",LARGE(O48:O66,1)+1)</f>
        <v/>
      </c>
      <c r="P67" s="292"/>
      <c r="Q67" s="293"/>
      <c r="R67" s="293"/>
      <c r="S67" s="293"/>
      <c r="T67" s="293"/>
      <c r="U67" s="293"/>
      <c r="V67" s="293"/>
      <c r="W67" s="293"/>
      <c r="X67" s="291" t="str">
        <f>IF(ISBLANK(Y67),"",LARGE(X48:X66,1)+1)</f>
        <v/>
      </c>
      <c r="Y67" s="292"/>
      <c r="Z67" s="293"/>
      <c r="AA67" s="293"/>
      <c r="AB67" s="293"/>
      <c r="AC67" s="293"/>
      <c r="AD67" s="293"/>
      <c r="AE67" s="294"/>
      <c r="AF67" s="3"/>
      <c r="AG67" s="188" t="str">
        <f t="shared" si="4"/>
        <v>►</v>
      </c>
      <c r="AH67" s="5"/>
      <c r="AI67" s="3"/>
      <c r="AJ67" s="176" cm="1">
        <f t="array" ref="AJ67">SUMPRODUCT(LEN(AK67:AQ67))</f>
        <v>0</v>
      </c>
      <c r="AK67" s="177"/>
      <c r="AL67" s="178"/>
      <c r="AM67" s="178"/>
      <c r="AN67" s="178"/>
      <c r="AO67" s="178"/>
      <c r="AP67" s="178"/>
      <c r="AQ67" s="179"/>
      <c r="AR67" s="3"/>
      <c r="AS67" s="3"/>
      <c r="AT67" s="3"/>
      <c r="AU67" s="3"/>
      <c r="AV67" s="3"/>
      <c r="AW67" s="3"/>
      <c r="AX67" s="10">
        <v>1</v>
      </c>
    </row>
    <row r="68" spans="1:50" ht="21" customHeight="1">
      <c r="A68" s="3"/>
      <c r="B68" s="188" t="str">
        <f t="shared" si="18"/>
        <v>►</v>
      </c>
      <c r="C68" s="2454"/>
      <c r="D68" s="2454"/>
      <c r="E68" s="2454"/>
      <c r="F68" s="2454"/>
      <c r="G68" s="2455"/>
      <c r="H68" s="2462"/>
      <c r="I68" s="2462"/>
      <c r="J68" s="2455"/>
      <c r="K68" s="2461"/>
      <c r="L68" s="2461"/>
      <c r="M68" s="2461"/>
      <c r="N68" s="2461"/>
      <c r="O68" s="291" t="str">
        <f>IF(ISBLANK(P68),"",LARGE(O48:O67,1)+1)</f>
        <v/>
      </c>
      <c r="P68" s="292"/>
      <c r="Q68" s="293"/>
      <c r="R68" s="293"/>
      <c r="S68" s="293"/>
      <c r="T68" s="293"/>
      <c r="U68" s="293"/>
      <c r="V68" s="293"/>
      <c r="W68" s="293"/>
      <c r="X68" s="291" t="str">
        <f>IF(ISBLANK(Y68),"",LARGE(X48:X67,1)+1)</f>
        <v/>
      </c>
      <c r="Y68" s="292"/>
      <c r="Z68" s="293"/>
      <c r="AA68" s="293"/>
      <c r="AB68" s="293"/>
      <c r="AC68" s="293"/>
      <c r="AD68" s="293"/>
      <c r="AE68" s="294"/>
      <c r="AF68" s="3"/>
      <c r="AG68" s="188" t="str">
        <f t="shared" si="4"/>
        <v>►</v>
      </c>
      <c r="AH68" s="5"/>
      <c r="AI68" s="3"/>
      <c r="AJ68" s="176" cm="1">
        <f t="array" ref="AJ68">SUMPRODUCT(LEN(AK68:AQ68))</f>
        <v>0</v>
      </c>
      <c r="AK68" s="177"/>
      <c r="AL68" s="178"/>
      <c r="AM68" s="178"/>
      <c r="AN68" s="178"/>
      <c r="AO68" s="178"/>
      <c r="AP68" s="178"/>
      <c r="AQ68" s="179"/>
      <c r="AR68" s="3"/>
      <c r="AS68" s="3"/>
      <c r="AT68" s="3"/>
      <c r="AU68" s="3"/>
      <c r="AV68" s="3"/>
      <c r="AW68" s="3"/>
      <c r="AX68" s="10">
        <v>1</v>
      </c>
    </row>
    <row r="69" spans="1:50" ht="21" customHeight="1">
      <c r="A69" s="3"/>
      <c r="B69" s="72" t="s">
        <v>24</v>
      </c>
      <c r="C69" s="483"/>
      <c r="D69" s="483"/>
      <c r="E69" s="483"/>
      <c r="F69" s="483"/>
      <c r="G69" s="484" t="s">
        <v>4326</v>
      </c>
      <c r="H69" s="484"/>
      <c r="I69" s="484"/>
      <c r="J69" s="485"/>
      <c r="K69" s="485"/>
      <c r="L69" s="485"/>
      <c r="M69" s="485"/>
      <c r="N69" s="485"/>
      <c r="O69" s="485"/>
      <c r="P69" s="485"/>
      <c r="Q69" s="485"/>
      <c r="R69" s="485"/>
      <c r="S69" s="485"/>
      <c r="T69" s="485"/>
      <c r="U69" s="485"/>
      <c r="V69" s="485"/>
      <c r="W69" s="485"/>
      <c r="X69" s="485"/>
      <c r="Y69" s="485"/>
      <c r="Z69" s="485"/>
      <c r="AA69" s="485"/>
      <c r="AB69" s="485"/>
      <c r="AC69" s="485"/>
      <c r="AD69" s="485"/>
      <c r="AE69" s="486"/>
      <c r="AF69" s="3"/>
      <c r="AG69" s="72" t="str">
        <f t="shared" si="4"/>
        <v>A</v>
      </c>
      <c r="AH69" s="5"/>
      <c r="AI69" s="3"/>
      <c r="AJ69" s="176" cm="1">
        <f t="array" ref="AJ69">SUMPRODUCT(LEN(AK69:AQ69))</f>
        <v>0</v>
      </c>
      <c r="AK69" s="177"/>
      <c r="AL69" s="178"/>
      <c r="AM69" s="178"/>
      <c r="AN69" s="178"/>
      <c r="AO69" s="178"/>
      <c r="AP69" s="178"/>
      <c r="AQ69" s="179"/>
      <c r="AR69" s="3"/>
      <c r="AW69" s="3"/>
      <c r="AX69" s="10">
        <v>1</v>
      </c>
    </row>
    <row r="70" spans="1:50" ht="21" customHeight="1">
      <c r="A70" s="3"/>
      <c r="B70" s="72" t="s">
        <v>24</v>
      </c>
      <c r="C70" s="499"/>
      <c r="D70" s="499"/>
      <c r="E70" s="499"/>
      <c r="F70" s="499"/>
      <c r="G70" s="2895"/>
      <c r="H70" s="2896"/>
      <c r="I70" s="2896" t="s">
        <v>867</v>
      </c>
      <c r="J70" s="5112" t="s">
        <v>4327</v>
      </c>
      <c r="K70" s="5112"/>
      <c r="L70" s="5112"/>
      <c r="M70" s="5113"/>
      <c r="N70" s="5113"/>
      <c r="O70" s="5113"/>
      <c r="P70" s="5113"/>
      <c r="Q70" s="5113"/>
      <c r="R70" s="5113"/>
      <c r="S70" s="5113"/>
      <c r="T70" s="5113"/>
      <c r="U70" s="5113"/>
      <c r="V70" s="5113"/>
      <c r="W70" s="5113"/>
      <c r="X70" s="5113"/>
      <c r="Y70" s="5113"/>
      <c r="Z70" s="5113"/>
      <c r="AA70" s="5113"/>
      <c r="AB70" s="5113"/>
      <c r="AC70" s="5113"/>
      <c r="AD70" s="5113"/>
      <c r="AE70" s="5114"/>
      <c r="AF70" s="3"/>
      <c r="AG70" s="72" t="str">
        <f t="shared" si="4"/>
        <v>A</v>
      </c>
      <c r="AH70" s="5"/>
      <c r="AI70" s="3"/>
      <c r="AJ70" s="176" cm="1">
        <f t="array" ref="AJ70">SUMPRODUCT(LEN(AK70:AQ70))</f>
        <v>0</v>
      </c>
      <c r="AK70" s="177"/>
      <c r="AL70" s="178"/>
      <c r="AM70" s="178"/>
      <c r="AN70" s="178"/>
      <c r="AO70" s="178"/>
      <c r="AP70" s="178"/>
      <c r="AQ70" s="179"/>
      <c r="AR70" s="3"/>
      <c r="AW70" s="3"/>
      <c r="AX70" s="10">
        <v>1</v>
      </c>
    </row>
    <row r="71" spans="1:50" ht="21" customHeight="1">
      <c r="A71" s="3"/>
      <c r="B71" s="72" t="s">
        <v>24</v>
      </c>
      <c r="C71" s="499"/>
      <c r="D71" s="499"/>
      <c r="E71" s="499"/>
      <c r="F71" s="499"/>
      <c r="G71" s="2895"/>
      <c r="H71" s="2898"/>
      <c r="I71" s="2898" t="s">
        <v>867</v>
      </c>
      <c r="J71" s="5112" t="s">
        <v>4328</v>
      </c>
      <c r="K71" s="5112"/>
      <c r="L71" s="5112"/>
      <c r="M71" s="5113"/>
      <c r="N71" s="5113"/>
      <c r="O71" s="5113"/>
      <c r="P71" s="5113"/>
      <c r="Q71" s="5113"/>
      <c r="R71" s="5113"/>
      <c r="S71" s="5113"/>
      <c r="T71" s="5113"/>
      <c r="U71" s="5113"/>
      <c r="V71" s="5113"/>
      <c r="W71" s="5113"/>
      <c r="X71" s="5113"/>
      <c r="Y71" s="5113"/>
      <c r="Z71" s="5113"/>
      <c r="AA71" s="5113"/>
      <c r="AB71" s="5113"/>
      <c r="AC71" s="5113"/>
      <c r="AD71" s="5113"/>
      <c r="AE71" s="5114"/>
      <c r="AF71" s="3"/>
      <c r="AG71" s="72" t="str">
        <f t="shared" si="4"/>
        <v>A</v>
      </c>
      <c r="AH71" s="5"/>
      <c r="AI71" s="3"/>
      <c r="AJ71" s="176" cm="1">
        <f t="array" ref="AJ71">SUMPRODUCT(LEN(AK71:AQ71))</f>
        <v>0</v>
      </c>
      <c r="AK71" s="177"/>
      <c r="AL71" s="178"/>
      <c r="AM71" s="178"/>
      <c r="AN71" s="178"/>
      <c r="AO71" s="178"/>
      <c r="AP71" s="178"/>
      <c r="AQ71" s="179"/>
      <c r="AR71" s="3"/>
      <c r="AW71" s="3"/>
      <c r="AX71" s="10">
        <v>1</v>
      </c>
    </row>
    <row r="72" spans="1:50" ht="21" customHeight="1">
      <c r="A72" s="3"/>
      <c r="B72" s="72" t="s">
        <v>24</v>
      </c>
      <c r="C72" s="499"/>
      <c r="D72" s="499"/>
      <c r="E72" s="499"/>
      <c r="F72" s="499"/>
      <c r="G72" s="2895"/>
      <c r="H72" s="2898"/>
      <c r="I72" s="2898" t="s">
        <v>867</v>
      </c>
      <c r="J72" s="2897"/>
      <c r="K72" s="2897"/>
      <c r="L72" s="2897"/>
      <c r="M72" s="500"/>
      <c r="N72" s="500"/>
      <c r="O72" s="500"/>
      <c r="P72" s="500"/>
      <c r="Q72" s="500"/>
      <c r="R72" s="500"/>
      <c r="S72" s="500"/>
      <c r="T72" s="500"/>
      <c r="U72" s="500"/>
      <c r="V72" s="500"/>
      <c r="W72" s="500"/>
      <c r="X72" s="500"/>
      <c r="Y72" s="500"/>
      <c r="Z72" s="500"/>
      <c r="AA72" s="500"/>
      <c r="AB72" s="500"/>
      <c r="AC72" s="500"/>
      <c r="AD72" s="500"/>
      <c r="AE72" s="501"/>
      <c r="AF72" s="3"/>
      <c r="AG72" s="72" t="str">
        <f t="shared" si="4"/>
        <v>A</v>
      </c>
      <c r="AH72" s="5"/>
      <c r="AI72" s="3"/>
      <c r="AJ72" s="176" cm="1">
        <f t="array" ref="AJ72">SUMPRODUCT(LEN(AK72:AQ72))</f>
        <v>0</v>
      </c>
      <c r="AK72" s="177"/>
      <c r="AL72" s="178"/>
      <c r="AM72" s="178"/>
      <c r="AN72" s="178"/>
      <c r="AO72" s="178"/>
      <c r="AP72" s="178"/>
      <c r="AQ72" s="179"/>
      <c r="AR72" s="3"/>
      <c r="AW72" s="3"/>
      <c r="AX72" s="10">
        <v>1</v>
      </c>
    </row>
    <row r="73" spans="1:50" ht="21" customHeight="1">
      <c r="A73" s="3"/>
      <c r="B73" s="72" t="s">
        <v>24</v>
      </c>
      <c r="C73" s="499"/>
      <c r="D73" s="499"/>
      <c r="E73" s="499"/>
      <c r="F73" s="499"/>
      <c r="G73" s="2899"/>
      <c r="H73" s="538" t="s">
        <v>922</v>
      </c>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9"/>
      <c r="AF73" s="3"/>
      <c r="AG73" s="72" t="str">
        <f t="shared" si="4"/>
        <v>A</v>
      </c>
      <c r="AH73" s="5"/>
      <c r="AI73" s="3"/>
      <c r="AJ73" s="176" cm="1">
        <f t="array" ref="AJ73">SUMPRODUCT(LEN(AK73:AQ73))</f>
        <v>0</v>
      </c>
      <c r="AK73" s="177"/>
      <c r="AL73" s="178"/>
      <c r="AM73" s="178"/>
      <c r="AN73" s="178"/>
      <c r="AO73" s="178"/>
      <c r="AP73" s="178"/>
      <c r="AQ73" s="179"/>
      <c r="AR73" s="3"/>
      <c r="AW73" s="3"/>
      <c r="AX73" s="10">
        <v>1</v>
      </c>
    </row>
    <row r="74" spans="1:50" ht="21" customHeight="1">
      <c r="A74" s="3"/>
      <c r="B74" s="72" t="s">
        <v>24</v>
      </c>
      <c r="C74" s="483"/>
      <c r="D74" s="483"/>
      <c r="E74" s="483"/>
      <c r="F74" s="483"/>
      <c r="G74" s="552" t="s">
        <v>12</v>
      </c>
      <c r="H74" s="553" t="str">
        <f ca="1">CELL("nomfichier")</f>
        <v>D:\Données\1.UPRT\0-UPRT.fait\1-UPRT.FR-SITE-WEB\ff-fiches-fabrications\ff.fiches.fabrication.2023\ffr.restaurant.2023\[Tableau.Magique.17.12.2025.xlsx]Joël.Leboucher</v>
      </c>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3"/>
      <c r="AG74" s="72" t="str">
        <f t="shared" si="4"/>
        <v>A</v>
      </c>
      <c r="AH74" s="5"/>
      <c r="AI74" s="3"/>
      <c r="AJ74" s="176" cm="1">
        <f t="array" ref="AJ74">SUMPRODUCT(LEN(AK74:AQ74))</f>
        <v>0</v>
      </c>
      <c r="AK74" s="177"/>
      <c r="AL74" s="178"/>
      <c r="AM74" s="178"/>
      <c r="AN74" s="178"/>
      <c r="AO74" s="178"/>
      <c r="AP74" s="178"/>
      <c r="AQ74" s="179"/>
      <c r="AR74" s="3"/>
      <c r="AW74" s="3"/>
      <c r="AX74" s="10">
        <v>1</v>
      </c>
    </row>
    <row r="75" spans="1:50" ht="21" customHeight="1" thickBot="1">
      <c r="A75" s="3"/>
      <c r="B75" s="566" t="s">
        <v>24</v>
      </c>
      <c r="C75" s="567">
        <v>6</v>
      </c>
      <c r="D75" s="567">
        <v>7</v>
      </c>
      <c r="E75" s="567">
        <v>8</v>
      </c>
      <c r="F75" s="567">
        <v>10</v>
      </c>
      <c r="G75" s="567">
        <v>10</v>
      </c>
      <c r="H75" s="567">
        <v>10</v>
      </c>
      <c r="I75" s="567">
        <v>10</v>
      </c>
      <c r="J75" s="567">
        <v>10</v>
      </c>
      <c r="K75" s="567">
        <v>10</v>
      </c>
      <c r="L75" s="567">
        <v>10</v>
      </c>
      <c r="M75" s="567">
        <v>10</v>
      </c>
      <c r="N75" s="567">
        <v>10</v>
      </c>
      <c r="O75" s="567">
        <v>9</v>
      </c>
      <c r="P75" s="567">
        <v>10</v>
      </c>
      <c r="Q75" s="567">
        <v>10</v>
      </c>
      <c r="R75" s="567">
        <v>10</v>
      </c>
      <c r="S75" s="567">
        <v>10</v>
      </c>
      <c r="T75" s="567">
        <v>10</v>
      </c>
      <c r="U75" s="567">
        <v>10</v>
      </c>
      <c r="V75" s="567">
        <v>10</v>
      </c>
      <c r="W75" s="567">
        <v>10</v>
      </c>
      <c r="X75" s="567">
        <v>10</v>
      </c>
      <c r="Y75" s="567">
        <v>12</v>
      </c>
      <c r="Z75" s="567">
        <v>10</v>
      </c>
      <c r="AA75" s="567">
        <v>10</v>
      </c>
      <c r="AB75" s="567">
        <v>10</v>
      </c>
      <c r="AC75" s="567">
        <v>10</v>
      </c>
      <c r="AD75" s="567">
        <v>10</v>
      </c>
      <c r="AE75" s="567">
        <v>10</v>
      </c>
      <c r="AF75" s="3"/>
      <c r="AG75" s="566" t="str">
        <f t="shared" ref="AG75" si="19">B75</f>
        <v>A</v>
      </c>
      <c r="AH75" s="568">
        <v>41</v>
      </c>
      <c r="AI75" s="3"/>
      <c r="AJ75" s="176" cm="1">
        <f t="array" ref="AJ75">SUMPRODUCT(LEN(AK75:AQ75))</f>
        <v>0</v>
      </c>
      <c r="AK75" s="177"/>
      <c r="AL75" s="178"/>
      <c r="AM75" s="178"/>
      <c r="AN75" s="178"/>
      <c r="AO75" s="178"/>
      <c r="AP75" s="178"/>
      <c r="AQ75" s="179"/>
      <c r="AR75" s="3"/>
      <c r="AW75" s="3"/>
      <c r="AX75" s="10">
        <v>1</v>
      </c>
    </row>
    <row r="76" spans="1:50" ht="21" customHeight="1">
      <c r="A76" s="3"/>
      <c r="B76" s="13">
        <f t="shared" ref="B76:AE76" ca="1" si="20">CELL("largeur",B76)</f>
        <v>3</v>
      </c>
      <c r="C76" s="13">
        <f t="shared" ca="1" si="20"/>
        <v>6</v>
      </c>
      <c r="D76" s="13">
        <f t="shared" ca="1" si="20"/>
        <v>7</v>
      </c>
      <c r="E76" s="13">
        <f t="shared" ca="1" si="20"/>
        <v>8</v>
      </c>
      <c r="F76" s="13">
        <f t="shared" ca="1" si="20"/>
        <v>10</v>
      </c>
      <c r="G76" s="13">
        <f t="shared" ca="1" si="20"/>
        <v>10</v>
      </c>
      <c r="H76" s="13">
        <f t="shared" ca="1" si="20"/>
        <v>10</v>
      </c>
      <c r="I76" s="13">
        <f t="shared" ca="1" si="20"/>
        <v>10</v>
      </c>
      <c r="J76" s="13">
        <f t="shared" ca="1" si="20"/>
        <v>10</v>
      </c>
      <c r="K76" s="13">
        <f t="shared" ca="1" si="20"/>
        <v>10</v>
      </c>
      <c r="L76" s="13">
        <f t="shared" ca="1" si="20"/>
        <v>10</v>
      </c>
      <c r="M76" s="13">
        <f t="shared" ca="1" si="20"/>
        <v>10</v>
      </c>
      <c r="N76" s="13">
        <f t="shared" ca="1" si="20"/>
        <v>10</v>
      </c>
      <c r="O76" s="13">
        <f t="shared" ca="1" si="20"/>
        <v>9</v>
      </c>
      <c r="P76" s="13">
        <f t="shared" ca="1" si="20"/>
        <v>10</v>
      </c>
      <c r="Q76" s="13">
        <f t="shared" ca="1" si="20"/>
        <v>10</v>
      </c>
      <c r="R76" s="13">
        <f t="shared" ca="1" si="20"/>
        <v>10</v>
      </c>
      <c r="S76" s="13">
        <f t="shared" ca="1" si="20"/>
        <v>10</v>
      </c>
      <c r="T76" s="13">
        <f t="shared" ca="1" si="20"/>
        <v>10</v>
      </c>
      <c r="U76" s="13">
        <f t="shared" ca="1" si="20"/>
        <v>10</v>
      </c>
      <c r="V76" s="13">
        <f t="shared" ca="1" si="20"/>
        <v>10</v>
      </c>
      <c r="W76" s="13">
        <f t="shared" ca="1" si="20"/>
        <v>10</v>
      </c>
      <c r="X76" s="13">
        <f t="shared" ca="1" si="20"/>
        <v>10</v>
      </c>
      <c r="Y76" s="13">
        <f t="shared" ca="1" si="20"/>
        <v>12</v>
      </c>
      <c r="Z76" s="13">
        <f t="shared" ca="1" si="20"/>
        <v>10</v>
      </c>
      <c r="AA76" s="13">
        <f t="shared" ca="1" si="20"/>
        <v>10</v>
      </c>
      <c r="AB76" s="13">
        <f t="shared" ca="1" si="20"/>
        <v>10</v>
      </c>
      <c r="AC76" s="13">
        <f t="shared" ca="1" si="20"/>
        <v>10</v>
      </c>
      <c r="AD76" s="13">
        <f t="shared" ca="1" si="20"/>
        <v>10</v>
      </c>
      <c r="AE76" s="13">
        <f t="shared" ca="1" si="20"/>
        <v>10</v>
      </c>
      <c r="AF76" s="3"/>
      <c r="AG76" s="13">
        <f ca="1">CELL("largeur",AG76)</f>
        <v>5</v>
      </c>
      <c r="AH76" s="13">
        <f ca="1">CELL("largeur",AH76)</f>
        <v>41</v>
      </c>
      <c r="AI76" s="3"/>
      <c r="AJ76" s="176" cm="1">
        <f t="array" ref="AJ76">SUMPRODUCT(LEN(AK76:AQ76))</f>
        <v>0</v>
      </c>
      <c r="AK76" s="177"/>
      <c r="AL76" s="178"/>
      <c r="AM76" s="178"/>
      <c r="AN76" s="178"/>
      <c r="AO76" s="178"/>
      <c r="AP76" s="178"/>
      <c r="AQ76" s="179"/>
      <c r="AR76" s="3"/>
      <c r="AW76" s="3"/>
      <c r="AX76" s="10">
        <v>1</v>
      </c>
    </row>
    <row r="77" spans="1:50" ht="15" customHeight="1">
      <c r="A77" s="3"/>
      <c r="AF77" s="3"/>
      <c r="AG77" s="3"/>
      <c r="AH77" s="3"/>
      <c r="AI77" s="3"/>
      <c r="AJ77" s="176" cm="1">
        <f t="array" ref="AJ77">SUMPRODUCT(LEN(AK77:AQ77))</f>
        <v>0</v>
      </c>
      <c r="AK77" s="177"/>
      <c r="AL77" s="178"/>
      <c r="AM77" s="178"/>
      <c r="AN77" s="178"/>
      <c r="AO77" s="178"/>
      <c r="AP77" s="178"/>
      <c r="AQ77" s="179"/>
      <c r="AR77" s="3"/>
      <c r="AW77" s="3"/>
      <c r="AX77" s="10">
        <v>1</v>
      </c>
    </row>
    <row r="78" spans="1:50" ht="15" customHeight="1">
      <c r="A78" s="3"/>
      <c r="G78" s="605"/>
      <c r="H78" s="605"/>
      <c r="I78" s="605"/>
      <c r="J78" s="605"/>
      <c r="K78" s="605"/>
      <c r="L78" s="605"/>
      <c r="M78" s="605"/>
      <c r="AF78" s="3"/>
      <c r="AG78" s="3"/>
      <c r="AH78" s="3"/>
      <c r="AI78" s="3"/>
      <c r="AJ78" s="176" cm="1">
        <f t="array" ref="AJ78">SUMPRODUCT(LEN(AK78:AQ78))</f>
        <v>0</v>
      </c>
      <c r="AK78" s="177"/>
      <c r="AL78" s="178"/>
      <c r="AM78" s="178"/>
      <c r="AN78" s="178"/>
      <c r="AO78" s="178"/>
      <c r="AP78" s="178"/>
      <c r="AQ78" s="179"/>
      <c r="AR78" s="3"/>
      <c r="AW78" s="3"/>
      <c r="AX78" s="10">
        <v>1</v>
      </c>
    </row>
    <row r="79" spans="1:50" ht="15" customHeight="1">
      <c r="A79" s="3"/>
      <c r="B79" s="3"/>
      <c r="C79" s="3"/>
      <c r="D79" s="3"/>
      <c r="E79" s="3"/>
      <c r="F79" s="3"/>
      <c r="G79" s="605"/>
      <c r="H79" s="605"/>
      <c r="I79" s="605"/>
      <c r="J79" s="605"/>
      <c r="K79" s="605"/>
      <c r="L79" s="605"/>
      <c r="M79" s="605"/>
      <c r="N79" s="3"/>
      <c r="O79" s="3"/>
      <c r="P79" s="3"/>
      <c r="Q79" s="3"/>
      <c r="R79" s="3"/>
      <c r="S79" s="3"/>
      <c r="T79" s="3"/>
      <c r="U79" s="3"/>
      <c r="V79" s="3"/>
      <c r="W79" s="3"/>
      <c r="X79" s="3"/>
      <c r="Y79" s="3"/>
      <c r="Z79" s="3"/>
      <c r="AA79" s="3"/>
      <c r="AB79" s="3"/>
      <c r="AC79" s="3"/>
      <c r="AD79" s="3"/>
      <c r="AE79" s="3"/>
      <c r="AF79" s="3"/>
      <c r="AG79" s="3"/>
      <c r="AH79" s="3"/>
      <c r="AI79" s="3"/>
      <c r="AJ79" s="176" cm="1">
        <f t="array" ref="AJ79">SUMPRODUCT(LEN(AK79:AQ79))</f>
        <v>0</v>
      </c>
      <c r="AK79" s="177"/>
      <c r="AL79" s="178"/>
      <c r="AM79" s="178"/>
      <c r="AN79" s="178"/>
      <c r="AO79" s="178"/>
      <c r="AP79" s="178"/>
      <c r="AQ79" s="179"/>
      <c r="AR79" s="3"/>
      <c r="AW79" s="3"/>
      <c r="AX79" s="10">
        <v>1</v>
      </c>
    </row>
    <row r="80" spans="1:50" ht="26.25" customHeight="1">
      <c r="A80" s="3"/>
      <c r="B80" s="3"/>
      <c r="C80" s="3"/>
      <c r="D80" s="3"/>
      <c r="E80" s="3"/>
      <c r="F80" s="3"/>
      <c r="G80" s="605"/>
      <c r="H80" s="605"/>
      <c r="I80" s="605"/>
      <c r="J80" s="605"/>
      <c r="K80" s="605"/>
      <c r="L80" s="605"/>
      <c r="M80" s="605"/>
      <c r="N80" s="605"/>
      <c r="O80" s="605"/>
      <c r="P80" s="605"/>
      <c r="Q80" s="605"/>
      <c r="R80" s="605"/>
      <c r="S80" s="605"/>
      <c r="T80" s="605"/>
      <c r="U80" s="605"/>
      <c r="V80" s="605"/>
      <c r="W80" s="605"/>
      <c r="X80" s="3"/>
      <c r="Y80" s="3"/>
      <c r="Z80" s="3"/>
      <c r="AA80" s="3"/>
      <c r="AB80" s="3"/>
      <c r="AC80" s="3"/>
      <c r="AD80" s="3"/>
      <c r="AE80" s="3"/>
      <c r="AF80" s="3"/>
      <c r="AG80" s="3"/>
      <c r="AH80" s="3"/>
      <c r="AI80" s="3"/>
      <c r="AJ80" s="176" cm="1">
        <f t="array" ref="AJ80">SUMPRODUCT(LEN(AK80:AQ80))</f>
        <v>0</v>
      </c>
      <c r="AK80" s="177"/>
      <c r="AL80" s="178"/>
      <c r="AM80" s="178"/>
      <c r="AN80" s="178"/>
      <c r="AO80" s="178"/>
      <c r="AP80" s="178"/>
      <c r="AQ80" s="179"/>
      <c r="AR80" s="3"/>
      <c r="AW80" s="3"/>
      <c r="AX80" s="10">
        <v>1</v>
      </c>
    </row>
    <row r="81" spans="1:50" ht="15" customHeight="1">
      <c r="A81" s="3"/>
      <c r="B81" s="3"/>
      <c r="C81" s="3"/>
      <c r="D81" s="3"/>
      <c r="E81" s="3"/>
      <c r="F81" s="3"/>
      <c r="G81" s="605"/>
      <c r="H81" s="605"/>
      <c r="I81" s="605"/>
      <c r="J81" s="605"/>
      <c r="K81" s="605"/>
      <c r="L81" s="605"/>
      <c r="M81" s="605"/>
      <c r="N81" s="605"/>
      <c r="O81" s="605"/>
      <c r="P81" s="605"/>
      <c r="Q81" s="605"/>
      <c r="R81" s="605"/>
      <c r="S81" s="605"/>
      <c r="T81" s="605"/>
      <c r="U81" s="605"/>
      <c r="V81" s="605"/>
      <c r="W81" s="605"/>
      <c r="X81" s="3"/>
      <c r="Y81" s="3"/>
      <c r="Z81" s="3"/>
      <c r="AA81" s="3"/>
      <c r="AB81" s="3"/>
      <c r="AC81" s="3"/>
      <c r="AD81" s="3"/>
      <c r="AE81" s="3"/>
      <c r="AF81" s="3"/>
      <c r="AG81" s="3"/>
      <c r="AH81" s="3"/>
      <c r="AI81" s="3"/>
      <c r="AJ81" s="176" cm="1">
        <f t="array" ref="AJ81">SUMPRODUCT(LEN(AK81:AQ81))</f>
        <v>0</v>
      </c>
      <c r="AK81" s="177"/>
      <c r="AL81" s="178"/>
      <c r="AM81" s="178"/>
      <c r="AN81" s="178"/>
      <c r="AO81" s="178"/>
      <c r="AP81" s="178"/>
      <c r="AQ81" s="179"/>
      <c r="AR81" s="3"/>
      <c r="AW81" s="3"/>
      <c r="AX81" s="10">
        <v>1</v>
      </c>
    </row>
    <row r="82" spans="1:50" ht="15" customHeight="1">
      <c r="A82" s="3"/>
      <c r="B82" s="3"/>
      <c r="C82" s="3"/>
      <c r="D82" s="3"/>
      <c r="E82" s="3"/>
      <c r="F82" s="3"/>
      <c r="G82" s="605"/>
      <c r="H82" s="605"/>
      <c r="I82" s="605"/>
      <c r="J82" s="605"/>
      <c r="K82" s="605"/>
      <c r="L82" s="605"/>
      <c r="M82" s="605"/>
      <c r="N82" s="605"/>
      <c r="O82" s="605"/>
      <c r="P82" s="605"/>
      <c r="Q82" s="605"/>
      <c r="R82" s="605"/>
      <c r="S82" s="605"/>
      <c r="T82" s="605"/>
      <c r="U82" s="605"/>
      <c r="V82" s="605"/>
      <c r="W82" s="605"/>
      <c r="X82" s="3"/>
      <c r="Y82" s="3"/>
      <c r="Z82" s="3"/>
      <c r="AA82" s="3"/>
      <c r="AB82" s="3"/>
      <c r="AC82" s="3"/>
      <c r="AD82" s="3"/>
      <c r="AE82" s="3"/>
      <c r="AF82" s="3"/>
      <c r="AG82" s="3"/>
      <c r="AH82" s="3"/>
      <c r="AI82" s="3"/>
      <c r="AJ82" s="176" cm="1">
        <f t="array" ref="AJ82">SUMPRODUCT(LEN(AK82:AQ82))</f>
        <v>0</v>
      </c>
      <c r="AK82" s="177"/>
      <c r="AL82" s="178"/>
      <c r="AM82" s="178"/>
      <c r="AN82" s="178"/>
      <c r="AO82" s="178"/>
      <c r="AP82" s="178"/>
      <c r="AQ82" s="179"/>
      <c r="AR82" s="3"/>
      <c r="AW82" s="3"/>
      <c r="AX82" s="10">
        <v>1</v>
      </c>
    </row>
    <row r="83" spans="1:50" ht="15" customHeight="1">
      <c r="A83" s="3"/>
      <c r="B83" s="3"/>
      <c r="C83" s="3"/>
      <c r="D83" s="3"/>
      <c r="E83" s="3"/>
      <c r="F83" s="3"/>
      <c r="G83" s="605"/>
      <c r="H83" s="605"/>
      <c r="I83" s="605"/>
      <c r="J83" s="605"/>
      <c r="K83" s="605"/>
      <c r="L83" s="605"/>
      <c r="M83" s="605"/>
      <c r="N83" s="605"/>
      <c r="O83" s="605"/>
      <c r="P83" s="605"/>
      <c r="Q83" s="605"/>
      <c r="R83" s="605"/>
      <c r="S83" s="605"/>
      <c r="T83" s="605"/>
      <c r="U83" s="605"/>
      <c r="V83" s="605"/>
      <c r="W83" s="605"/>
      <c r="X83" s="3"/>
      <c r="Y83" s="3"/>
      <c r="Z83" s="3"/>
      <c r="AA83" s="3"/>
      <c r="AB83" s="3"/>
      <c r="AC83" s="3"/>
      <c r="AD83" s="3"/>
      <c r="AE83" s="3"/>
      <c r="AF83" s="3"/>
      <c r="AG83" s="3"/>
      <c r="AH83" s="3"/>
      <c r="AI83" s="3"/>
      <c r="AJ83" s="176"/>
      <c r="AK83" s="177"/>
      <c r="AL83" s="178"/>
      <c r="AM83" s="178"/>
      <c r="AN83" s="178"/>
      <c r="AO83" s="178"/>
      <c r="AP83" s="178"/>
      <c r="AQ83" s="179"/>
      <c r="AR83" s="3"/>
      <c r="AW83" s="3"/>
      <c r="AX83" s="10">
        <v>1</v>
      </c>
    </row>
    <row r="84" spans="1:50" ht="18.75" customHeight="1">
      <c r="A84" s="3"/>
      <c r="B84" s="3"/>
      <c r="C84" s="3"/>
      <c r="D84" s="3"/>
      <c r="E84" s="3"/>
      <c r="F84" s="3"/>
      <c r="G84" s="605"/>
      <c r="H84" s="605"/>
      <c r="I84" s="605"/>
      <c r="J84" s="605"/>
      <c r="K84" s="605"/>
      <c r="L84" s="605"/>
      <c r="M84" s="605"/>
      <c r="N84" s="605"/>
      <c r="O84" s="605"/>
      <c r="P84" s="605"/>
      <c r="Q84" s="605"/>
      <c r="R84" s="605"/>
      <c r="S84" s="605"/>
      <c r="T84" s="605"/>
      <c r="U84" s="605"/>
      <c r="V84" s="605"/>
      <c r="W84" s="605"/>
      <c r="X84" s="3"/>
      <c r="Y84" s="3"/>
      <c r="Z84" s="3"/>
      <c r="AA84" s="3"/>
      <c r="AB84" s="3"/>
      <c r="AC84" s="3"/>
      <c r="AD84" s="3"/>
      <c r="AE84" s="3"/>
      <c r="AF84" s="3"/>
      <c r="AG84" s="3"/>
      <c r="AH84" s="3"/>
      <c r="AI84" s="3"/>
      <c r="AJ84" s="176" cm="1">
        <f t="array" ref="AJ84">SUMPRODUCT(LEN(AK84:AQ84))</f>
        <v>0</v>
      </c>
      <c r="AK84" s="177"/>
      <c r="AL84" s="178"/>
      <c r="AM84" s="178"/>
      <c r="AN84" s="178"/>
      <c r="AO84" s="178"/>
      <c r="AP84" s="178"/>
      <c r="AQ84" s="179"/>
      <c r="AR84" s="3"/>
      <c r="AW84" s="3"/>
      <c r="AX84" s="10">
        <v>1</v>
      </c>
    </row>
    <row r="85" spans="1:50" ht="19.5" customHeight="1">
      <c r="A85" s="3"/>
      <c r="B85" s="3"/>
      <c r="C85" s="3"/>
      <c r="D85" s="3"/>
      <c r="E85" s="3"/>
      <c r="F85" s="3"/>
      <c r="G85" s="605"/>
      <c r="H85" s="605"/>
      <c r="I85" s="605"/>
      <c r="J85" s="605"/>
      <c r="K85" s="605"/>
      <c r="L85" s="605"/>
      <c r="M85" s="605"/>
      <c r="N85" s="605"/>
      <c r="O85" s="605"/>
      <c r="P85" s="605"/>
      <c r="Q85" s="605"/>
      <c r="R85" s="605"/>
      <c r="S85" s="605"/>
      <c r="T85" s="605"/>
      <c r="U85" s="605"/>
      <c r="V85" s="605"/>
      <c r="W85" s="605"/>
      <c r="X85" s="3"/>
      <c r="Y85" s="3"/>
      <c r="Z85" s="3"/>
      <c r="AA85" s="3"/>
      <c r="AB85" s="3"/>
      <c r="AC85" s="3"/>
      <c r="AD85" s="3"/>
      <c r="AE85" s="3"/>
      <c r="AF85" s="3"/>
      <c r="AG85" s="3"/>
      <c r="AH85" s="3"/>
      <c r="AI85" s="3"/>
      <c r="AJ85" s="176" cm="1">
        <f t="array" ref="AJ85">SUMPRODUCT(LEN(AK85:AQ85))</f>
        <v>0</v>
      </c>
      <c r="AK85" s="177"/>
      <c r="AL85" s="178"/>
      <c r="AM85" s="178"/>
      <c r="AN85" s="178"/>
      <c r="AO85" s="178"/>
      <c r="AP85" s="178"/>
      <c r="AQ85" s="179"/>
      <c r="AR85" s="3"/>
      <c r="AW85" s="3"/>
      <c r="AX85" s="10">
        <v>1</v>
      </c>
    </row>
    <row r="86" spans="1:50" ht="19.5" customHeight="1">
      <c r="A86" s="3"/>
      <c r="B86" s="3"/>
      <c r="C86" s="3"/>
      <c r="D86" s="3"/>
      <c r="E86" s="3"/>
      <c r="F86" s="3"/>
      <c r="G86" s="605"/>
      <c r="H86" s="605"/>
      <c r="I86" s="605"/>
      <c r="J86" s="605"/>
      <c r="K86" s="605"/>
      <c r="L86" s="605"/>
      <c r="M86" s="605"/>
      <c r="N86" s="605"/>
      <c r="O86" s="605"/>
      <c r="P86" s="605"/>
      <c r="Q86" s="605"/>
      <c r="R86" s="605"/>
      <c r="S86" s="605"/>
      <c r="T86" s="605"/>
      <c r="U86" s="605"/>
      <c r="V86" s="605"/>
      <c r="W86" s="605"/>
      <c r="X86" s="3"/>
      <c r="Y86" s="3"/>
      <c r="Z86" s="3"/>
      <c r="AA86" s="3"/>
      <c r="AB86" s="3"/>
      <c r="AC86" s="3"/>
      <c r="AD86" s="3"/>
      <c r="AE86" s="3"/>
      <c r="AF86" s="3"/>
      <c r="AG86" s="3"/>
      <c r="AH86" s="3"/>
      <c r="AI86" s="3"/>
      <c r="AJ86" s="176" cm="1">
        <f t="array" ref="AJ86">SUMPRODUCT(LEN(AK86:AQ86))</f>
        <v>0</v>
      </c>
      <c r="AK86" s="177"/>
      <c r="AL86" s="178"/>
      <c r="AM86" s="178"/>
      <c r="AN86" s="178"/>
      <c r="AO86" s="178"/>
      <c r="AP86" s="178"/>
      <c r="AQ86" s="179"/>
      <c r="AR86" s="3"/>
      <c r="AW86" s="3"/>
      <c r="AX86" s="10">
        <v>1</v>
      </c>
    </row>
    <row r="87" spans="1:50" ht="16.5" customHeight="1">
      <c r="A87" s="3"/>
      <c r="B87" s="3"/>
      <c r="C87" s="3"/>
      <c r="D87" s="3"/>
      <c r="E87" s="3"/>
      <c r="F87" s="3"/>
      <c r="G87" s="605"/>
      <c r="H87" s="605"/>
      <c r="I87" s="605"/>
      <c r="J87" s="605"/>
      <c r="K87" s="605"/>
      <c r="L87" s="605"/>
      <c r="M87" s="605"/>
      <c r="N87" s="605"/>
      <c r="O87" s="605"/>
      <c r="P87" s="605"/>
      <c r="Q87" s="605"/>
      <c r="R87" s="605"/>
      <c r="S87" s="605"/>
      <c r="T87" s="605"/>
      <c r="U87" s="605"/>
      <c r="V87" s="605"/>
      <c r="W87" s="605"/>
      <c r="X87" s="3"/>
      <c r="Y87" s="3"/>
      <c r="Z87" s="3"/>
      <c r="AA87" s="3"/>
      <c r="AB87" s="3"/>
      <c r="AC87" s="3"/>
      <c r="AD87" s="3"/>
      <c r="AE87" s="3"/>
      <c r="AF87" s="3"/>
      <c r="AG87" s="3"/>
      <c r="AH87" s="3"/>
      <c r="AI87" s="3"/>
      <c r="AJ87" s="176" cm="1">
        <f t="array" ref="AJ87">SUMPRODUCT(LEN(AK87:AQ87))</f>
        <v>0</v>
      </c>
      <c r="AK87" s="177"/>
      <c r="AL87" s="178"/>
      <c r="AM87" s="178"/>
      <c r="AN87" s="178"/>
      <c r="AO87" s="178"/>
      <c r="AP87" s="178"/>
      <c r="AQ87" s="179"/>
      <c r="AR87" s="3"/>
      <c r="AW87" s="3"/>
      <c r="AX87" s="10">
        <v>1</v>
      </c>
    </row>
    <row r="88" spans="1:50" ht="15.75" customHeight="1">
      <c r="A88" s="3"/>
      <c r="B88" s="3"/>
      <c r="C88" s="3"/>
      <c r="D88" s="3"/>
      <c r="E88" s="3"/>
      <c r="F88" s="3"/>
      <c r="G88" s="605"/>
      <c r="H88" s="605"/>
      <c r="I88" s="605"/>
      <c r="J88" s="605"/>
      <c r="K88" s="605"/>
      <c r="L88" s="605"/>
      <c r="M88" s="605"/>
      <c r="N88" s="605"/>
      <c r="O88" s="605"/>
      <c r="P88" s="605"/>
      <c r="Q88" s="605"/>
      <c r="R88" s="605"/>
      <c r="S88" s="605"/>
      <c r="T88" s="605"/>
      <c r="U88" s="605"/>
      <c r="V88" s="605"/>
      <c r="W88" s="605"/>
      <c r="X88" s="3"/>
      <c r="Y88" s="3"/>
      <c r="Z88" s="3"/>
      <c r="AA88" s="3"/>
      <c r="AB88" s="3"/>
      <c r="AC88" s="3"/>
      <c r="AD88" s="3"/>
      <c r="AE88" s="3"/>
      <c r="AF88" s="3"/>
      <c r="AG88" s="3"/>
      <c r="AH88" s="3"/>
      <c r="AI88" s="3"/>
      <c r="AJ88" s="176" cm="1">
        <f t="array" ref="AJ88">SUMPRODUCT(LEN(AK88:AQ88))</f>
        <v>0</v>
      </c>
      <c r="AK88" s="177"/>
      <c r="AL88" s="178"/>
      <c r="AM88" s="178"/>
      <c r="AN88" s="178"/>
      <c r="AO88" s="178"/>
      <c r="AP88" s="178"/>
      <c r="AQ88" s="179"/>
      <c r="AR88" s="3"/>
      <c r="AW88" s="3"/>
      <c r="AX88" s="10">
        <v>1</v>
      </c>
    </row>
    <row r="89" spans="1:50" ht="15.75" customHeight="1">
      <c r="A89" s="3"/>
      <c r="B89" s="3"/>
      <c r="C89" s="3"/>
      <c r="D89" s="3"/>
      <c r="E89" s="3"/>
      <c r="F89" s="3"/>
      <c r="G89" s="605"/>
      <c r="H89" s="605"/>
      <c r="I89" s="605"/>
      <c r="J89" s="605"/>
      <c r="K89" s="605"/>
      <c r="L89" s="605"/>
      <c r="M89" s="605"/>
      <c r="N89" s="605"/>
      <c r="O89" s="605"/>
      <c r="P89" s="605"/>
      <c r="Q89" s="605"/>
      <c r="R89" s="605"/>
      <c r="S89" s="605"/>
      <c r="T89" s="605"/>
      <c r="U89" s="605"/>
      <c r="V89" s="605"/>
      <c r="W89" s="605"/>
      <c r="X89" s="3"/>
      <c r="Y89" s="3"/>
      <c r="Z89" s="3"/>
      <c r="AA89" s="3"/>
      <c r="AB89" s="3"/>
      <c r="AC89" s="3"/>
      <c r="AD89" s="3"/>
      <c r="AE89" s="3"/>
      <c r="AF89" s="3"/>
      <c r="AG89" s="3"/>
      <c r="AH89" s="3"/>
      <c r="AI89" s="3"/>
      <c r="AJ89" s="176" cm="1">
        <f t="array" ref="AJ89">SUMPRODUCT(LEN(AK89:AQ89))</f>
        <v>0</v>
      </c>
      <c r="AK89" s="177"/>
      <c r="AL89" s="178"/>
      <c r="AM89" s="178"/>
      <c r="AN89" s="178"/>
      <c r="AO89" s="178"/>
      <c r="AP89" s="178"/>
      <c r="AQ89" s="179"/>
      <c r="AR89" s="3"/>
      <c r="AW89" s="3"/>
      <c r="AX89" s="10">
        <v>1</v>
      </c>
    </row>
    <row r="90" spans="1:50" ht="15.75" customHeight="1">
      <c r="A90" s="3"/>
      <c r="B90" s="3"/>
      <c r="C90" s="3"/>
      <c r="D90" s="3"/>
      <c r="E90" s="3"/>
      <c r="F90" s="3"/>
      <c r="G90" s="605"/>
      <c r="H90" s="605"/>
      <c r="I90" s="605"/>
      <c r="J90" s="605"/>
      <c r="K90" s="605"/>
      <c r="L90" s="605"/>
      <c r="M90" s="605"/>
      <c r="N90" s="605"/>
      <c r="O90" s="605"/>
      <c r="P90" s="605"/>
      <c r="Q90" s="605"/>
      <c r="R90" s="605"/>
      <c r="S90" s="605"/>
      <c r="T90" s="605"/>
      <c r="U90" s="605"/>
      <c r="V90" s="605"/>
      <c r="W90" s="605"/>
      <c r="X90" s="3"/>
      <c r="Y90" s="3"/>
      <c r="Z90" s="3"/>
      <c r="AA90" s="3"/>
      <c r="AB90" s="3"/>
      <c r="AC90" s="3"/>
      <c r="AD90" s="3"/>
      <c r="AE90" s="3"/>
      <c r="AF90" s="3"/>
      <c r="AG90" s="3"/>
      <c r="AH90" s="3"/>
      <c r="AI90" s="3"/>
      <c r="AJ90" s="176" cm="1">
        <f t="array" ref="AJ90">SUMPRODUCT(LEN(AK90:AQ90))</f>
        <v>0</v>
      </c>
      <c r="AK90" s="177"/>
      <c r="AL90" s="178"/>
      <c r="AM90" s="178"/>
      <c r="AN90" s="178"/>
      <c r="AO90" s="178"/>
      <c r="AP90" s="178"/>
      <c r="AQ90" s="179"/>
      <c r="AR90" s="3"/>
      <c r="AW90" s="3"/>
      <c r="AX90" s="10">
        <v>1</v>
      </c>
    </row>
    <row r="91" spans="1:50" ht="15.75" customHeight="1">
      <c r="A91" s="3"/>
      <c r="B91" s="3"/>
      <c r="C91" s="3"/>
      <c r="D91" s="3"/>
      <c r="E91" s="3"/>
      <c r="F91" s="3"/>
      <c r="G91" s="605"/>
      <c r="H91" s="605"/>
      <c r="I91" s="605"/>
      <c r="J91" s="605"/>
      <c r="K91" s="605"/>
      <c r="L91" s="605"/>
      <c r="M91" s="605"/>
      <c r="N91" s="605"/>
      <c r="O91" s="605"/>
      <c r="P91" s="605"/>
      <c r="Q91" s="605"/>
      <c r="R91" s="605"/>
      <c r="S91" s="605"/>
      <c r="T91" s="605"/>
      <c r="U91" s="605"/>
      <c r="V91" s="605"/>
      <c r="W91" s="605"/>
      <c r="X91" s="3"/>
      <c r="Y91" s="3"/>
      <c r="Z91" s="3"/>
      <c r="AA91" s="3"/>
      <c r="AB91" s="3"/>
      <c r="AC91" s="3"/>
      <c r="AD91" s="3"/>
      <c r="AE91" s="3"/>
      <c r="AF91" s="3"/>
      <c r="AG91" s="3"/>
      <c r="AH91" s="3"/>
      <c r="AI91" s="3"/>
      <c r="AJ91" s="176" cm="1">
        <f t="array" ref="AJ91">SUMPRODUCT(LEN(AK91:AQ91))</f>
        <v>0</v>
      </c>
      <c r="AK91" s="177"/>
      <c r="AL91" s="178"/>
      <c r="AM91" s="178"/>
      <c r="AN91" s="178"/>
      <c r="AO91" s="178"/>
      <c r="AP91" s="178"/>
      <c r="AQ91" s="179"/>
      <c r="AR91" s="3"/>
      <c r="AW91" s="3"/>
      <c r="AX91" s="10">
        <v>1</v>
      </c>
    </row>
    <row r="92" spans="1:50" ht="15" customHeight="1">
      <c r="A92" s="3"/>
      <c r="B92" s="3"/>
      <c r="C92" s="3"/>
      <c r="D92" s="3"/>
      <c r="E92" s="3"/>
      <c r="F92" s="3"/>
      <c r="G92" s="605"/>
      <c r="H92" s="605"/>
      <c r="I92" s="605"/>
      <c r="J92" s="605"/>
      <c r="K92" s="605"/>
      <c r="L92" s="605"/>
      <c r="M92" s="605"/>
      <c r="N92" s="605"/>
      <c r="O92" s="605"/>
      <c r="P92" s="605"/>
      <c r="Q92" s="605"/>
      <c r="R92" s="605"/>
      <c r="S92" s="605"/>
      <c r="T92" s="605"/>
      <c r="U92" s="605"/>
      <c r="V92" s="605"/>
      <c r="W92" s="605"/>
      <c r="X92" s="3"/>
      <c r="Y92" s="3"/>
      <c r="Z92" s="3"/>
      <c r="AA92" s="3"/>
      <c r="AB92" s="3"/>
      <c r="AC92" s="3"/>
      <c r="AD92" s="3"/>
      <c r="AE92" s="3"/>
      <c r="AF92" s="3"/>
      <c r="AG92" s="3"/>
      <c r="AH92" s="3"/>
      <c r="AI92" s="3"/>
      <c r="AJ92" s="176" cm="1">
        <f t="array" ref="AJ92">SUMPRODUCT(LEN(AK92:AQ92))</f>
        <v>0</v>
      </c>
      <c r="AK92" s="177"/>
      <c r="AL92" s="178"/>
      <c r="AM92" s="178"/>
      <c r="AN92" s="178"/>
      <c r="AO92" s="178"/>
      <c r="AP92" s="178"/>
      <c r="AQ92" s="179"/>
      <c r="AR92" s="3"/>
      <c r="AW92" s="3"/>
      <c r="AX92" s="10">
        <v>1</v>
      </c>
    </row>
    <row r="93" spans="1:50" ht="15" customHeight="1">
      <c r="A93" s="3"/>
      <c r="B93" s="3"/>
      <c r="C93" s="3"/>
      <c r="D93" s="3"/>
      <c r="E93" s="3"/>
      <c r="F93" s="3"/>
      <c r="G93" s="605"/>
      <c r="H93" s="605"/>
      <c r="I93" s="605"/>
      <c r="J93" s="605"/>
      <c r="K93" s="605"/>
      <c r="L93" s="605"/>
      <c r="M93" s="605"/>
      <c r="N93" s="605"/>
      <c r="O93" s="605"/>
      <c r="P93" s="605"/>
      <c r="Q93" s="605"/>
      <c r="R93" s="605"/>
      <c r="S93" s="605"/>
      <c r="T93" s="605"/>
      <c r="U93" s="605"/>
      <c r="V93" s="605"/>
      <c r="W93" s="605"/>
      <c r="X93" s="3"/>
      <c r="Y93" s="3"/>
      <c r="Z93" s="3"/>
      <c r="AA93" s="3"/>
      <c r="AB93" s="3"/>
      <c r="AC93" s="3"/>
      <c r="AD93" s="3"/>
      <c r="AE93" s="3"/>
      <c r="AF93" s="3"/>
      <c r="AG93" s="3"/>
      <c r="AH93" s="3"/>
      <c r="AI93" s="3"/>
      <c r="AJ93" s="176" cm="1">
        <f t="array" ref="AJ93">SUMPRODUCT(LEN(AK93:AQ93))</f>
        <v>0</v>
      </c>
      <c r="AK93" s="177"/>
      <c r="AL93" s="178"/>
      <c r="AM93" s="178"/>
      <c r="AN93" s="178"/>
      <c r="AO93" s="178"/>
      <c r="AP93" s="178"/>
      <c r="AQ93" s="179"/>
      <c r="AR93" s="3"/>
      <c r="AW93" s="3"/>
      <c r="AX93" s="10">
        <v>1</v>
      </c>
    </row>
    <row r="94" spans="1:50" ht="15.75" customHeight="1">
      <c r="A94" s="3"/>
      <c r="B94" s="3"/>
      <c r="C94" s="3"/>
      <c r="D94" s="3"/>
      <c r="E94" s="3"/>
      <c r="F94" s="3"/>
      <c r="G94" s="605"/>
      <c r="H94" s="605"/>
      <c r="I94" s="605"/>
      <c r="J94" s="605"/>
      <c r="K94" s="605"/>
      <c r="L94" s="605"/>
      <c r="M94" s="605"/>
      <c r="N94" s="605"/>
      <c r="O94" s="605"/>
      <c r="P94" s="605"/>
      <c r="Q94" s="605"/>
      <c r="R94" s="605"/>
      <c r="S94" s="605"/>
      <c r="T94" s="605"/>
      <c r="U94" s="605"/>
      <c r="V94" s="605"/>
      <c r="W94" s="605"/>
      <c r="X94" s="3"/>
      <c r="Y94" s="3"/>
      <c r="Z94" s="3"/>
      <c r="AA94" s="3"/>
      <c r="AB94" s="3"/>
      <c r="AC94" s="3"/>
      <c r="AD94" s="3"/>
      <c r="AE94" s="3"/>
      <c r="AF94" s="3"/>
      <c r="AG94" s="3"/>
      <c r="AH94" s="3"/>
      <c r="AI94" s="3"/>
      <c r="AJ94" s="176" cm="1">
        <f t="array" ref="AJ94">SUMPRODUCT(LEN(AK94:AQ94))</f>
        <v>0</v>
      </c>
      <c r="AK94" s="177"/>
      <c r="AL94" s="178"/>
      <c r="AM94" s="178"/>
      <c r="AN94" s="178"/>
      <c r="AO94" s="178"/>
      <c r="AP94" s="178"/>
      <c r="AQ94" s="179"/>
      <c r="AR94" s="3"/>
      <c r="AW94" s="3"/>
      <c r="AX94" s="10">
        <v>1</v>
      </c>
    </row>
    <row r="95" spans="1:50" ht="15" customHeight="1">
      <c r="A95" s="3"/>
      <c r="B95" s="3"/>
      <c r="C95" s="3"/>
      <c r="D95" s="3"/>
      <c r="E95" s="3"/>
      <c r="F95" s="3"/>
      <c r="G95" s="605"/>
      <c r="H95" s="605"/>
      <c r="I95" s="605"/>
      <c r="J95" s="605"/>
      <c r="K95" s="605"/>
      <c r="L95" s="605"/>
      <c r="M95" s="605"/>
      <c r="N95" s="605"/>
      <c r="O95" s="605"/>
      <c r="P95" s="605"/>
      <c r="Q95" s="605"/>
      <c r="R95" s="605"/>
      <c r="S95" s="605"/>
      <c r="T95" s="605"/>
      <c r="U95" s="605"/>
      <c r="V95" s="605"/>
      <c r="W95" s="605"/>
      <c r="X95" s="3"/>
      <c r="Y95" s="3"/>
      <c r="Z95" s="3"/>
      <c r="AA95" s="3"/>
      <c r="AB95" s="3"/>
      <c r="AC95" s="3"/>
      <c r="AD95" s="3"/>
      <c r="AE95" s="3"/>
      <c r="AF95" s="3"/>
      <c r="AG95" s="3"/>
      <c r="AH95" s="3"/>
      <c r="AI95" s="3"/>
      <c r="AJ95" s="176" cm="1">
        <f t="array" ref="AJ95">SUMPRODUCT(LEN(AK95:AQ95))</f>
        <v>0</v>
      </c>
      <c r="AK95" s="177"/>
      <c r="AL95" s="178"/>
      <c r="AM95" s="178"/>
      <c r="AN95" s="178"/>
      <c r="AO95" s="178"/>
      <c r="AP95" s="178"/>
      <c r="AQ95" s="179"/>
      <c r="AR95" s="3"/>
      <c r="AW95" s="3"/>
      <c r="AX95" s="10">
        <v>1</v>
      </c>
    </row>
    <row r="96" spans="1:50" ht="15" customHeight="1">
      <c r="A96" s="3"/>
      <c r="B96" s="3"/>
      <c r="C96" s="3"/>
      <c r="D96" s="3"/>
      <c r="E96" s="3"/>
      <c r="F96" s="3"/>
      <c r="G96" s="605"/>
      <c r="H96" s="605"/>
      <c r="I96" s="605"/>
      <c r="J96" s="605"/>
      <c r="K96" s="605"/>
      <c r="L96" s="605"/>
      <c r="M96" s="605"/>
      <c r="N96" s="605"/>
      <c r="O96" s="605"/>
      <c r="P96" s="605"/>
      <c r="Q96" s="605"/>
      <c r="R96" s="605"/>
      <c r="S96" s="605"/>
      <c r="T96" s="605"/>
      <c r="U96" s="605"/>
      <c r="V96" s="605"/>
      <c r="W96" s="605"/>
      <c r="X96" s="3"/>
      <c r="Y96" s="3"/>
      <c r="Z96" s="3"/>
      <c r="AA96" s="3"/>
      <c r="AB96" s="3"/>
      <c r="AC96" s="3"/>
      <c r="AD96" s="3"/>
      <c r="AE96" s="3"/>
      <c r="AF96" s="3"/>
      <c r="AG96" s="3"/>
      <c r="AH96" s="3"/>
      <c r="AI96" s="3"/>
      <c r="AJ96" s="176" cm="1">
        <f t="array" ref="AJ96">SUMPRODUCT(LEN(AK96:AQ96))</f>
        <v>0</v>
      </c>
      <c r="AK96" s="177"/>
      <c r="AL96" s="178"/>
      <c r="AM96" s="178"/>
      <c r="AN96" s="178"/>
      <c r="AO96" s="178"/>
      <c r="AP96" s="178"/>
      <c r="AQ96" s="179"/>
      <c r="AR96" s="3"/>
      <c r="AW96" s="3"/>
      <c r="AX96" s="10">
        <v>1</v>
      </c>
    </row>
    <row r="97" spans="1:50" ht="15" customHeight="1">
      <c r="A97" s="3"/>
      <c r="B97" s="3"/>
      <c r="C97" s="3"/>
      <c r="D97" s="3"/>
      <c r="E97" s="3"/>
      <c r="F97" s="3"/>
      <c r="G97" s="605"/>
      <c r="H97" s="605"/>
      <c r="I97" s="605"/>
      <c r="J97" s="605"/>
      <c r="K97" s="605"/>
      <c r="L97" s="605"/>
      <c r="M97" s="605"/>
      <c r="N97" s="605"/>
      <c r="O97" s="605"/>
      <c r="P97" s="605"/>
      <c r="Q97" s="605"/>
      <c r="R97" s="605"/>
      <c r="S97" s="605"/>
      <c r="T97" s="605"/>
      <c r="U97" s="605"/>
      <c r="V97" s="605"/>
      <c r="W97" s="605"/>
      <c r="X97" s="3"/>
      <c r="Y97" s="3"/>
      <c r="Z97" s="3"/>
      <c r="AA97" s="3"/>
      <c r="AB97" s="3"/>
      <c r="AC97" s="3"/>
      <c r="AD97" s="3"/>
      <c r="AE97" s="3"/>
      <c r="AF97" s="3"/>
      <c r="AG97" s="3"/>
      <c r="AH97" s="3"/>
      <c r="AI97" s="3"/>
      <c r="AJ97" s="176" cm="1">
        <f t="array" ref="AJ97">SUMPRODUCT(LEN(AK97:AQ97))</f>
        <v>0</v>
      </c>
      <c r="AK97" s="177"/>
      <c r="AL97" s="178"/>
      <c r="AM97" s="178"/>
      <c r="AN97" s="178"/>
      <c r="AO97" s="178"/>
      <c r="AP97" s="178"/>
      <c r="AQ97" s="179"/>
      <c r="AR97" s="3"/>
      <c r="AW97" s="3"/>
      <c r="AX97" s="10">
        <v>1</v>
      </c>
    </row>
    <row r="98" spans="1:50" ht="15" customHeight="1">
      <c r="A98" s="3"/>
      <c r="B98" s="3"/>
      <c r="C98" s="3"/>
      <c r="D98" s="3"/>
      <c r="E98" s="3"/>
      <c r="F98" s="3"/>
      <c r="G98" s="605"/>
      <c r="H98" s="605"/>
      <c r="I98" s="605"/>
      <c r="J98" s="605"/>
      <c r="K98" s="605"/>
      <c r="L98" s="605"/>
      <c r="M98" s="605"/>
      <c r="N98" s="605"/>
      <c r="O98" s="605"/>
      <c r="P98" s="605"/>
      <c r="Q98" s="605"/>
      <c r="R98" s="605"/>
      <c r="S98" s="605"/>
      <c r="T98" s="605"/>
      <c r="U98" s="605"/>
      <c r="V98" s="605"/>
      <c r="W98" s="605"/>
      <c r="X98" s="3"/>
      <c r="Y98" s="3"/>
      <c r="Z98" s="3"/>
      <c r="AA98" s="3"/>
      <c r="AB98" s="3"/>
      <c r="AC98" s="3"/>
      <c r="AD98" s="3"/>
      <c r="AE98" s="3"/>
      <c r="AF98" s="3"/>
      <c r="AG98" s="3"/>
      <c r="AH98" s="3"/>
      <c r="AI98" s="3"/>
      <c r="AJ98" s="176" cm="1">
        <f t="array" ref="AJ98">SUMPRODUCT(LEN(AK98:AQ98))</f>
        <v>0</v>
      </c>
      <c r="AK98" s="177"/>
      <c r="AL98" s="178"/>
      <c r="AM98" s="178"/>
      <c r="AN98" s="178"/>
      <c r="AO98" s="178"/>
      <c r="AP98" s="178"/>
      <c r="AQ98" s="179"/>
      <c r="AR98" s="3"/>
      <c r="AW98" s="3"/>
      <c r="AX98" s="10">
        <v>1</v>
      </c>
    </row>
    <row r="99" spans="1:50" ht="15" customHeight="1">
      <c r="A99" s="3"/>
      <c r="B99" s="3"/>
      <c r="C99" s="3"/>
      <c r="D99" s="3"/>
      <c r="E99" s="3"/>
      <c r="F99" s="3"/>
      <c r="G99" s="605"/>
      <c r="H99" s="605"/>
      <c r="I99" s="605"/>
      <c r="J99" s="605"/>
      <c r="K99" s="605"/>
      <c r="L99" s="605"/>
      <c r="M99" s="605"/>
      <c r="N99" s="605"/>
      <c r="O99" s="605"/>
      <c r="P99" s="605"/>
      <c r="Q99" s="605"/>
      <c r="R99" s="605"/>
      <c r="S99" s="605"/>
      <c r="T99" s="605"/>
      <c r="U99" s="605"/>
      <c r="V99" s="605"/>
      <c r="W99" s="605"/>
      <c r="X99" s="3"/>
      <c r="Y99" s="3"/>
      <c r="Z99" s="3"/>
      <c r="AA99" s="3"/>
      <c r="AB99" s="3"/>
      <c r="AC99" s="3"/>
      <c r="AD99" s="3"/>
      <c r="AE99" s="3"/>
      <c r="AF99" s="3"/>
      <c r="AG99" s="3"/>
      <c r="AH99" s="3"/>
      <c r="AI99" s="3"/>
      <c r="AJ99" s="176" cm="1">
        <f t="array" ref="AJ99">SUMPRODUCT(LEN(AK99:AQ99))</f>
        <v>0</v>
      </c>
      <c r="AK99" s="177"/>
      <c r="AL99" s="178"/>
      <c r="AM99" s="178"/>
      <c r="AN99" s="178"/>
      <c r="AO99" s="178"/>
      <c r="AP99" s="178"/>
      <c r="AQ99" s="179"/>
      <c r="AR99" s="3"/>
      <c r="AW99" s="3"/>
      <c r="AX99" s="10">
        <v>1</v>
      </c>
    </row>
    <row r="100" spans="1:50" ht="15" customHeight="1">
      <c r="A100" s="3"/>
      <c r="B100" s="3"/>
      <c r="C100" s="3"/>
      <c r="D100" s="3"/>
      <c r="E100" s="3"/>
      <c r="F100" s="3"/>
      <c r="G100" s="605"/>
      <c r="H100" s="605"/>
      <c r="I100" s="605"/>
      <c r="J100" s="605"/>
      <c r="K100" s="605"/>
      <c r="L100" s="605"/>
      <c r="M100" s="605"/>
      <c r="N100" s="605"/>
      <c r="O100" s="605"/>
      <c r="P100" s="605"/>
      <c r="Q100" s="605"/>
      <c r="R100" s="605"/>
      <c r="S100" s="605"/>
      <c r="T100" s="605"/>
      <c r="U100" s="605"/>
      <c r="V100" s="605"/>
      <c r="W100" s="605"/>
      <c r="X100" s="3"/>
      <c r="Y100" s="3"/>
      <c r="Z100" s="3"/>
      <c r="AA100" s="3"/>
      <c r="AB100" s="3"/>
      <c r="AC100" s="3"/>
      <c r="AD100" s="3"/>
      <c r="AE100" s="3"/>
      <c r="AF100" s="3"/>
      <c r="AG100" s="3"/>
      <c r="AH100" s="3"/>
      <c r="AI100" s="3"/>
      <c r="AJ100" s="176" cm="1">
        <f t="array" ref="AJ100">SUMPRODUCT(LEN(AK100:AQ100))</f>
        <v>0</v>
      </c>
      <c r="AK100" s="177"/>
      <c r="AL100" s="178"/>
      <c r="AM100" s="178"/>
      <c r="AN100" s="178"/>
      <c r="AO100" s="178"/>
      <c r="AP100" s="178"/>
      <c r="AQ100" s="179"/>
      <c r="AR100" s="3"/>
      <c r="AW100" s="3"/>
      <c r="AX100" s="10">
        <v>1</v>
      </c>
    </row>
    <row r="101" spans="1:50" ht="15" customHeight="1">
      <c r="A101" s="3"/>
      <c r="B101" s="3"/>
      <c r="C101" s="3"/>
      <c r="D101" s="3"/>
      <c r="E101" s="3"/>
      <c r="F101" s="3"/>
      <c r="G101" s="605"/>
      <c r="H101" s="605"/>
      <c r="I101" s="605"/>
      <c r="J101" s="605"/>
      <c r="K101" s="605"/>
      <c r="L101" s="605"/>
      <c r="M101" s="605"/>
      <c r="N101" s="605"/>
      <c r="O101" s="605"/>
      <c r="P101" s="605"/>
      <c r="Q101" s="605"/>
      <c r="R101" s="605"/>
      <c r="S101" s="605"/>
      <c r="T101" s="605"/>
      <c r="U101" s="605"/>
      <c r="V101" s="605"/>
      <c r="W101" s="605"/>
      <c r="X101" s="3"/>
      <c r="Y101" s="3"/>
      <c r="Z101" s="3"/>
      <c r="AA101" s="3"/>
      <c r="AB101" s="3"/>
      <c r="AC101" s="3"/>
      <c r="AD101" s="3"/>
      <c r="AE101" s="3"/>
      <c r="AF101" s="3"/>
      <c r="AG101" s="3"/>
      <c r="AH101" s="3"/>
      <c r="AI101" s="3"/>
      <c r="AJ101" s="176" cm="1">
        <f t="array" ref="AJ101">SUMPRODUCT(LEN(AK101:AQ101))</f>
        <v>0</v>
      </c>
      <c r="AK101" s="177"/>
      <c r="AL101" s="178"/>
      <c r="AM101" s="178"/>
      <c r="AN101" s="178"/>
      <c r="AO101" s="178"/>
      <c r="AP101" s="178"/>
      <c r="AQ101" s="179"/>
      <c r="AR101" s="3"/>
      <c r="AW101" s="3"/>
      <c r="AX101" s="10">
        <v>1</v>
      </c>
    </row>
    <row r="102" spans="1:50" ht="15.75" customHeight="1">
      <c r="A102" s="3"/>
      <c r="B102" s="3"/>
      <c r="C102" s="3"/>
      <c r="D102" s="3"/>
      <c r="E102" s="3"/>
      <c r="F102" s="3"/>
      <c r="G102" s="605"/>
      <c r="H102" s="605"/>
      <c r="I102" s="605"/>
      <c r="J102" s="605"/>
      <c r="K102" s="605"/>
      <c r="L102" s="605"/>
      <c r="M102" s="605"/>
      <c r="N102" s="605"/>
      <c r="O102" s="605"/>
      <c r="P102" s="605"/>
      <c r="Q102" s="605"/>
      <c r="R102" s="605"/>
      <c r="S102" s="605"/>
      <c r="T102" s="605"/>
      <c r="U102" s="605"/>
      <c r="V102" s="605"/>
      <c r="W102" s="605"/>
      <c r="X102" s="3"/>
      <c r="Y102" s="3"/>
      <c r="Z102" s="3"/>
      <c r="AA102" s="3"/>
      <c r="AB102" s="3"/>
      <c r="AC102" s="3"/>
      <c r="AD102" s="3"/>
      <c r="AE102" s="3"/>
      <c r="AF102" s="3"/>
      <c r="AG102" s="3"/>
      <c r="AH102" s="3"/>
      <c r="AI102" s="3"/>
      <c r="AJ102" s="176" cm="1">
        <f t="array" ref="AJ102">SUMPRODUCT(LEN(AK102:AQ102))</f>
        <v>0</v>
      </c>
      <c r="AK102" s="177"/>
      <c r="AL102" s="178"/>
      <c r="AM102" s="178"/>
      <c r="AN102" s="178"/>
      <c r="AO102" s="178"/>
      <c r="AP102" s="178"/>
      <c r="AQ102" s="179"/>
      <c r="AR102" s="3"/>
      <c r="AW102" s="3"/>
      <c r="AX102" s="10">
        <v>1</v>
      </c>
    </row>
    <row r="103" spans="1:50" ht="15" customHeight="1">
      <c r="A103" s="3"/>
      <c r="B103" s="3"/>
      <c r="C103" s="3"/>
      <c r="D103" s="3"/>
      <c r="E103" s="3"/>
      <c r="F103" s="3"/>
      <c r="G103" s="605"/>
      <c r="H103" s="605"/>
      <c r="I103" s="605"/>
      <c r="J103" s="605"/>
      <c r="K103" s="605"/>
      <c r="L103" s="605"/>
      <c r="M103" s="605"/>
      <c r="N103" s="605"/>
      <c r="O103" s="605"/>
      <c r="P103" s="605"/>
      <c r="Q103" s="605"/>
      <c r="R103" s="605"/>
      <c r="S103" s="605"/>
      <c r="T103" s="605"/>
      <c r="U103" s="605"/>
      <c r="V103" s="605"/>
      <c r="W103" s="605"/>
      <c r="X103" s="3"/>
      <c r="Y103" s="3"/>
      <c r="Z103" s="3"/>
      <c r="AA103" s="3"/>
      <c r="AB103" s="3"/>
      <c r="AC103" s="3"/>
      <c r="AD103" s="3"/>
      <c r="AE103" s="3"/>
      <c r="AF103" s="3"/>
      <c r="AG103" s="3"/>
      <c r="AH103" s="3"/>
      <c r="AI103" s="3"/>
      <c r="AJ103" s="176" cm="1">
        <f t="array" ref="AJ103">SUMPRODUCT(LEN(AK103:AQ103))</f>
        <v>0</v>
      </c>
      <c r="AK103" s="177"/>
      <c r="AL103" s="178"/>
      <c r="AM103" s="178"/>
      <c r="AN103" s="178"/>
      <c r="AO103" s="178"/>
      <c r="AP103" s="178"/>
      <c r="AQ103" s="179"/>
      <c r="AR103" s="3"/>
      <c r="AW103" s="3"/>
      <c r="AX103" s="10">
        <v>1</v>
      </c>
    </row>
    <row r="104" spans="1:50" ht="15" customHeight="1">
      <c r="A104" s="3"/>
      <c r="B104" s="3"/>
      <c r="C104" s="3"/>
      <c r="D104" s="3"/>
      <c r="E104" s="3"/>
      <c r="F104" s="3"/>
      <c r="G104" s="605"/>
      <c r="H104" s="605"/>
      <c r="I104" s="605"/>
      <c r="J104" s="605"/>
      <c r="K104" s="605"/>
      <c r="L104" s="605"/>
      <c r="M104" s="605"/>
      <c r="N104" s="605"/>
      <c r="O104" s="605"/>
      <c r="P104" s="605"/>
      <c r="Q104" s="605"/>
      <c r="R104" s="605"/>
      <c r="S104" s="605"/>
      <c r="T104" s="605"/>
      <c r="U104" s="605"/>
      <c r="V104" s="605"/>
      <c r="W104" s="605"/>
      <c r="X104" s="3"/>
      <c r="Y104" s="3"/>
      <c r="Z104" s="3"/>
      <c r="AA104" s="3"/>
      <c r="AB104" s="3"/>
      <c r="AC104" s="3"/>
      <c r="AD104" s="3"/>
      <c r="AE104" s="3"/>
      <c r="AF104" s="3"/>
      <c r="AG104" s="3"/>
      <c r="AH104" s="3"/>
      <c r="AI104" s="3"/>
      <c r="AJ104" s="176" cm="1">
        <f t="array" ref="AJ104">SUMPRODUCT(LEN(AK104:AQ104))</f>
        <v>0</v>
      </c>
      <c r="AK104" s="177"/>
      <c r="AL104" s="178"/>
      <c r="AM104" s="178"/>
      <c r="AN104" s="178"/>
      <c r="AO104" s="178"/>
      <c r="AP104" s="178"/>
      <c r="AQ104" s="179"/>
      <c r="AR104" s="3"/>
      <c r="AW104" s="3"/>
      <c r="AX104" s="10">
        <v>1</v>
      </c>
    </row>
    <row r="105" spans="1:50" ht="15.75" customHeight="1">
      <c r="A105" s="3"/>
      <c r="B105" s="3"/>
      <c r="C105" s="3"/>
      <c r="D105" s="3"/>
      <c r="E105" s="3"/>
      <c r="F105" s="3"/>
      <c r="G105" s="605"/>
      <c r="H105" s="605"/>
      <c r="I105" s="605"/>
      <c r="J105" s="605"/>
      <c r="K105" s="605"/>
      <c r="L105" s="605"/>
      <c r="M105" s="605"/>
      <c r="N105" s="605"/>
      <c r="O105" s="605"/>
      <c r="P105" s="605"/>
      <c r="Q105" s="605"/>
      <c r="R105" s="605"/>
      <c r="S105" s="605"/>
      <c r="T105" s="605"/>
      <c r="U105" s="605"/>
      <c r="V105" s="605"/>
      <c r="W105" s="605"/>
      <c r="X105" s="3"/>
      <c r="Y105" s="3"/>
      <c r="Z105" s="3"/>
      <c r="AA105" s="3"/>
      <c r="AB105" s="3"/>
      <c r="AC105" s="3"/>
      <c r="AD105" s="3"/>
      <c r="AE105" s="3"/>
      <c r="AF105" s="3"/>
      <c r="AG105" s="3"/>
      <c r="AH105" s="3"/>
      <c r="AI105" s="3"/>
      <c r="AJ105" s="176" cm="1">
        <f t="array" ref="AJ105">SUMPRODUCT(LEN(AK105:AQ105))</f>
        <v>0</v>
      </c>
      <c r="AK105" s="177"/>
      <c r="AL105" s="178"/>
      <c r="AM105" s="178"/>
      <c r="AN105" s="178"/>
      <c r="AO105" s="178"/>
      <c r="AP105" s="178"/>
      <c r="AQ105" s="179"/>
      <c r="AR105" s="3"/>
      <c r="AW105" s="3"/>
      <c r="AX105" s="10">
        <v>1</v>
      </c>
    </row>
    <row r="106" spans="1:50" ht="15" customHeight="1">
      <c r="A106" s="3"/>
      <c r="B106" s="3"/>
      <c r="C106" s="3"/>
      <c r="D106" s="3"/>
      <c r="E106" s="3"/>
      <c r="F106" s="3"/>
      <c r="G106" s="605"/>
      <c r="H106" s="605"/>
      <c r="I106" s="605"/>
      <c r="J106" s="605"/>
      <c r="K106" s="605"/>
      <c r="L106" s="605"/>
      <c r="M106" s="605"/>
      <c r="N106" s="605"/>
      <c r="O106" s="605"/>
      <c r="P106" s="605"/>
      <c r="Q106" s="605"/>
      <c r="R106" s="605"/>
      <c r="S106" s="605"/>
      <c r="T106" s="605"/>
      <c r="U106" s="605"/>
      <c r="V106" s="605"/>
      <c r="W106" s="605"/>
      <c r="X106" s="3"/>
      <c r="Y106" s="3"/>
      <c r="Z106" s="3"/>
      <c r="AA106" s="3"/>
      <c r="AB106" s="3"/>
      <c r="AC106" s="3"/>
      <c r="AD106" s="3"/>
      <c r="AE106" s="3"/>
      <c r="AF106" s="3"/>
      <c r="AG106" s="3"/>
      <c r="AH106" s="3"/>
      <c r="AI106" s="3"/>
      <c r="AJ106" s="176" cm="1">
        <f t="array" ref="AJ106">SUMPRODUCT(LEN(AK106:AQ106))</f>
        <v>0</v>
      </c>
      <c r="AK106" s="177"/>
      <c r="AL106" s="178"/>
      <c r="AM106" s="178"/>
      <c r="AN106" s="178"/>
      <c r="AO106" s="178"/>
      <c r="AP106" s="178"/>
      <c r="AQ106" s="179"/>
      <c r="AR106" s="3"/>
      <c r="AW106" s="3"/>
      <c r="AX106" s="10">
        <v>1</v>
      </c>
    </row>
    <row r="107" spans="1:50" ht="15" customHeight="1">
      <c r="A107" s="3"/>
      <c r="B107" s="3"/>
      <c r="C107" s="3"/>
      <c r="D107" s="3"/>
      <c r="E107" s="3"/>
      <c r="F107" s="3"/>
      <c r="G107" s="605"/>
      <c r="H107" s="605"/>
      <c r="I107" s="605"/>
      <c r="J107" s="605"/>
      <c r="K107" s="605"/>
      <c r="L107" s="605"/>
      <c r="M107" s="605"/>
      <c r="N107" s="605"/>
      <c r="O107" s="605"/>
      <c r="P107" s="605"/>
      <c r="Q107" s="605"/>
      <c r="R107" s="605"/>
      <c r="S107" s="605"/>
      <c r="T107" s="605"/>
      <c r="U107" s="605"/>
      <c r="V107" s="605"/>
      <c r="W107" s="605"/>
      <c r="X107" s="3"/>
      <c r="Y107" s="3"/>
      <c r="Z107" s="3"/>
      <c r="AA107" s="3"/>
      <c r="AB107" s="3"/>
      <c r="AC107" s="3"/>
      <c r="AD107" s="3"/>
      <c r="AE107" s="3"/>
      <c r="AF107" s="3"/>
      <c r="AG107" s="3"/>
      <c r="AH107" s="3"/>
      <c r="AI107" s="3"/>
      <c r="AJ107" s="176" cm="1">
        <f t="array" ref="AJ107">SUMPRODUCT(LEN(AK107:AQ107))</f>
        <v>0</v>
      </c>
      <c r="AK107" s="177"/>
      <c r="AL107" s="178"/>
      <c r="AM107" s="178"/>
      <c r="AN107" s="178"/>
      <c r="AO107" s="178"/>
      <c r="AP107" s="178"/>
      <c r="AQ107" s="179"/>
      <c r="AR107" s="3"/>
      <c r="AW107" s="3"/>
      <c r="AX107" s="10">
        <v>1</v>
      </c>
    </row>
    <row r="108" spans="1:50" ht="15.75" customHeight="1">
      <c r="A108" s="3"/>
      <c r="B108" s="3"/>
      <c r="C108" s="3"/>
      <c r="D108" s="3"/>
      <c r="E108" s="3"/>
      <c r="F108" s="3"/>
      <c r="G108" s="605"/>
      <c r="H108" s="605"/>
      <c r="I108" s="605"/>
      <c r="J108" s="605"/>
      <c r="K108" s="605"/>
      <c r="L108" s="605"/>
      <c r="M108" s="605"/>
      <c r="N108" s="605"/>
      <c r="O108" s="605"/>
      <c r="P108" s="605"/>
      <c r="Q108" s="605"/>
      <c r="R108" s="605"/>
      <c r="S108" s="605"/>
      <c r="T108" s="605"/>
      <c r="U108" s="605"/>
      <c r="V108" s="605"/>
      <c r="W108" s="605"/>
      <c r="X108" s="3"/>
      <c r="Y108" s="3"/>
      <c r="Z108" s="3"/>
      <c r="AA108" s="3"/>
      <c r="AB108" s="3"/>
      <c r="AC108" s="3"/>
      <c r="AD108" s="3"/>
      <c r="AE108" s="3"/>
      <c r="AF108" s="3"/>
      <c r="AG108" s="3"/>
      <c r="AH108" s="3"/>
      <c r="AI108" s="3"/>
      <c r="AJ108" s="176" cm="1">
        <f t="array" ref="AJ108">SUMPRODUCT(LEN(AK108:AQ108))</f>
        <v>0</v>
      </c>
      <c r="AK108" s="177"/>
      <c r="AL108" s="178"/>
      <c r="AM108" s="178"/>
      <c r="AN108" s="178"/>
      <c r="AO108" s="178"/>
      <c r="AP108" s="178"/>
      <c r="AQ108" s="179"/>
      <c r="AR108" s="3"/>
      <c r="AW108" s="3"/>
      <c r="AX108" s="10">
        <v>1</v>
      </c>
    </row>
    <row r="109" spans="1:50" ht="15" customHeight="1">
      <c r="A109" s="3"/>
      <c r="B109" s="3"/>
      <c r="C109" s="3"/>
      <c r="D109" s="3"/>
      <c r="E109" s="3"/>
      <c r="F109" s="3"/>
      <c r="G109" s="605"/>
      <c r="H109" s="605"/>
      <c r="I109" s="605"/>
      <c r="J109" s="605"/>
      <c r="K109" s="605"/>
      <c r="L109" s="605"/>
      <c r="M109" s="605"/>
      <c r="N109" s="605"/>
      <c r="O109" s="605"/>
      <c r="P109" s="605"/>
      <c r="Q109" s="605"/>
      <c r="R109" s="605"/>
      <c r="S109" s="605"/>
      <c r="T109" s="605"/>
      <c r="U109" s="605"/>
      <c r="V109" s="605"/>
      <c r="W109" s="605"/>
      <c r="X109" s="3"/>
      <c r="Y109" s="3"/>
      <c r="Z109" s="3"/>
      <c r="AA109" s="3"/>
      <c r="AB109" s="3"/>
      <c r="AC109" s="3"/>
      <c r="AD109" s="3"/>
      <c r="AE109" s="3"/>
      <c r="AF109" s="3"/>
      <c r="AG109" s="3"/>
      <c r="AH109" s="3"/>
      <c r="AI109" s="3"/>
      <c r="AJ109" s="176" cm="1">
        <f t="array" ref="AJ109">SUMPRODUCT(LEN(AK109:AQ109))</f>
        <v>0</v>
      </c>
      <c r="AK109" s="177"/>
      <c r="AL109" s="178"/>
      <c r="AM109" s="178"/>
      <c r="AN109" s="178"/>
      <c r="AO109" s="178"/>
      <c r="AP109" s="178"/>
      <c r="AQ109" s="179"/>
      <c r="AR109" s="3"/>
      <c r="AW109" s="3"/>
      <c r="AX109" s="10">
        <v>1</v>
      </c>
    </row>
    <row r="110" spans="1:50" ht="15" customHeight="1">
      <c r="A110" s="3"/>
      <c r="B110" s="3"/>
      <c r="C110" s="3"/>
      <c r="D110" s="3"/>
      <c r="E110" s="3"/>
      <c r="F110" s="3"/>
      <c r="G110" s="605"/>
      <c r="H110" s="605"/>
      <c r="I110" s="605"/>
      <c r="J110" s="605"/>
      <c r="K110" s="605"/>
      <c r="L110" s="605"/>
      <c r="M110" s="605"/>
      <c r="N110" s="605"/>
      <c r="O110" s="605"/>
      <c r="P110" s="605"/>
      <c r="Q110" s="605"/>
      <c r="R110" s="605"/>
      <c r="S110" s="605"/>
      <c r="T110" s="605"/>
      <c r="U110" s="605"/>
      <c r="V110" s="605"/>
      <c r="W110" s="605"/>
      <c r="X110" s="3"/>
      <c r="Y110" s="3"/>
      <c r="Z110" s="3"/>
      <c r="AA110" s="3"/>
      <c r="AB110" s="3"/>
      <c r="AC110" s="3"/>
      <c r="AD110" s="3"/>
      <c r="AE110" s="3"/>
      <c r="AF110" s="3"/>
      <c r="AG110" s="3"/>
      <c r="AH110" s="3"/>
      <c r="AI110" s="3"/>
      <c r="AJ110" s="176" cm="1">
        <f t="array" ref="AJ110">SUMPRODUCT(LEN(AK110:AQ110))</f>
        <v>0</v>
      </c>
      <c r="AK110" s="177"/>
      <c r="AL110" s="178"/>
      <c r="AM110" s="178"/>
      <c r="AN110" s="178"/>
      <c r="AO110" s="178"/>
      <c r="AP110" s="178"/>
      <c r="AQ110" s="179"/>
      <c r="AR110" s="3"/>
      <c r="AW110" s="3"/>
      <c r="AX110" s="10">
        <v>1</v>
      </c>
    </row>
    <row r="111" spans="1:50" ht="15.75" customHeight="1">
      <c r="A111" s="3"/>
      <c r="B111" s="3"/>
      <c r="C111" s="3"/>
      <c r="D111" s="3"/>
      <c r="E111" s="3"/>
      <c r="F111" s="3"/>
      <c r="G111" s="605"/>
      <c r="H111" s="605"/>
      <c r="I111" s="605"/>
      <c r="J111" s="605"/>
      <c r="K111" s="605"/>
      <c r="L111" s="605"/>
      <c r="M111" s="605"/>
      <c r="N111" s="605"/>
      <c r="O111" s="605"/>
      <c r="P111" s="605"/>
      <c r="Q111" s="605"/>
      <c r="R111" s="605"/>
      <c r="S111" s="605"/>
      <c r="T111" s="605"/>
      <c r="U111" s="605"/>
      <c r="V111" s="605"/>
      <c r="W111" s="605"/>
      <c r="X111" s="3"/>
      <c r="Y111" s="3"/>
      <c r="Z111" s="3"/>
      <c r="AA111" s="3"/>
      <c r="AB111" s="3"/>
      <c r="AC111" s="3"/>
      <c r="AD111" s="3"/>
      <c r="AE111" s="3"/>
      <c r="AF111" s="3"/>
      <c r="AG111" s="3"/>
      <c r="AH111" s="3"/>
      <c r="AI111" s="3"/>
      <c r="AJ111" s="176" cm="1">
        <f t="array" ref="AJ111">SUMPRODUCT(LEN(AK111:AQ111))</f>
        <v>0</v>
      </c>
      <c r="AK111" s="177"/>
      <c r="AL111" s="178"/>
      <c r="AM111" s="178"/>
      <c r="AN111" s="178"/>
      <c r="AO111" s="178"/>
      <c r="AP111" s="178"/>
      <c r="AQ111" s="179"/>
      <c r="AR111" s="3"/>
      <c r="AW111" s="3"/>
      <c r="AX111" s="10">
        <v>1</v>
      </c>
    </row>
    <row r="112" spans="1:50" ht="15" customHeight="1">
      <c r="A112" s="3"/>
      <c r="B112" s="3"/>
      <c r="C112" s="3"/>
      <c r="D112" s="3"/>
      <c r="E112" s="3"/>
      <c r="F112" s="3"/>
      <c r="G112" s="605"/>
      <c r="H112" s="605"/>
      <c r="I112" s="605"/>
      <c r="J112" s="605"/>
      <c r="K112" s="605"/>
      <c r="L112" s="605"/>
      <c r="M112" s="605"/>
      <c r="N112" s="605"/>
      <c r="O112" s="605"/>
      <c r="P112" s="605"/>
      <c r="Q112" s="605"/>
      <c r="R112" s="605"/>
      <c r="S112" s="605"/>
      <c r="T112" s="605"/>
      <c r="U112" s="605"/>
      <c r="V112" s="605"/>
      <c r="W112" s="605"/>
      <c r="X112" s="3"/>
      <c r="Y112" s="3"/>
      <c r="Z112" s="3"/>
      <c r="AA112" s="3"/>
      <c r="AB112" s="3"/>
      <c r="AC112" s="3"/>
      <c r="AD112" s="3"/>
      <c r="AE112" s="3"/>
      <c r="AF112" s="3"/>
      <c r="AG112" s="3"/>
      <c r="AH112" s="3"/>
      <c r="AI112" s="3"/>
      <c r="AJ112" s="176" cm="1">
        <f t="array" ref="AJ112">SUMPRODUCT(LEN(AK112:AQ112))</f>
        <v>0</v>
      </c>
      <c r="AK112" s="177"/>
      <c r="AL112" s="178"/>
      <c r="AM112" s="178"/>
      <c r="AN112" s="178"/>
      <c r="AO112" s="178"/>
      <c r="AP112" s="178"/>
      <c r="AQ112" s="179"/>
      <c r="AR112" s="3"/>
      <c r="AW112" s="3"/>
      <c r="AX112" s="10">
        <v>1</v>
      </c>
    </row>
    <row r="113" spans="1:50" ht="15" customHeight="1">
      <c r="A113" s="3"/>
      <c r="B113" s="3"/>
      <c r="C113" s="3"/>
      <c r="D113" s="3"/>
      <c r="E113" s="3"/>
      <c r="F113" s="3"/>
      <c r="G113" s="605"/>
      <c r="H113" s="605"/>
      <c r="I113" s="605"/>
      <c r="J113" s="605"/>
      <c r="K113" s="605"/>
      <c r="L113" s="605"/>
      <c r="M113" s="605"/>
      <c r="N113" s="605"/>
      <c r="O113" s="605"/>
      <c r="P113" s="605"/>
      <c r="Q113" s="605"/>
      <c r="R113" s="605"/>
      <c r="S113" s="605"/>
      <c r="T113" s="605"/>
      <c r="U113" s="605"/>
      <c r="V113" s="605"/>
      <c r="W113" s="605"/>
      <c r="X113" s="3"/>
      <c r="Y113" s="3"/>
      <c r="Z113" s="3"/>
      <c r="AA113" s="3"/>
      <c r="AB113" s="3"/>
      <c r="AC113" s="3"/>
      <c r="AD113" s="3"/>
      <c r="AE113" s="3"/>
      <c r="AF113" s="3"/>
      <c r="AG113" s="3"/>
      <c r="AH113" s="3"/>
      <c r="AI113" s="3"/>
      <c r="AJ113" s="176" cm="1">
        <f t="array" ref="AJ113">SUMPRODUCT(LEN(AK113:AQ113))</f>
        <v>0</v>
      </c>
      <c r="AK113" s="177"/>
      <c r="AL113" s="178"/>
      <c r="AM113" s="178"/>
      <c r="AN113" s="178"/>
      <c r="AO113" s="178"/>
      <c r="AP113" s="178"/>
      <c r="AQ113" s="179"/>
      <c r="AR113" s="3"/>
      <c r="AW113" s="3"/>
      <c r="AX113" s="10">
        <v>1</v>
      </c>
    </row>
    <row r="114" spans="1:50" ht="15.75" customHeight="1">
      <c r="A114" s="3"/>
      <c r="B114" s="3"/>
      <c r="C114" s="3"/>
      <c r="D114" s="3"/>
      <c r="E114" s="3"/>
      <c r="F114" s="3"/>
      <c r="G114" s="605"/>
      <c r="H114" s="605"/>
      <c r="I114" s="605"/>
      <c r="J114" s="605"/>
      <c r="K114" s="605"/>
      <c r="L114" s="605"/>
      <c r="M114" s="605"/>
      <c r="N114" s="605"/>
      <c r="O114" s="605"/>
      <c r="P114" s="605"/>
      <c r="Q114" s="605"/>
      <c r="R114" s="605"/>
      <c r="S114" s="605"/>
      <c r="T114" s="605"/>
      <c r="U114" s="605"/>
      <c r="V114" s="605"/>
      <c r="W114" s="605"/>
      <c r="X114" s="3"/>
      <c r="Y114" s="3"/>
      <c r="Z114" s="3"/>
      <c r="AA114" s="3"/>
      <c r="AB114" s="3"/>
      <c r="AC114" s="3"/>
      <c r="AD114" s="3"/>
      <c r="AE114" s="3"/>
      <c r="AF114" s="3"/>
      <c r="AG114" s="3"/>
      <c r="AH114" s="3"/>
      <c r="AI114" s="3"/>
      <c r="AJ114" s="176" cm="1">
        <f t="array" ref="AJ114">SUMPRODUCT(LEN(AK114:AQ114))</f>
        <v>0</v>
      </c>
      <c r="AK114" s="177"/>
      <c r="AL114" s="178"/>
      <c r="AM114" s="178"/>
      <c r="AN114" s="178"/>
      <c r="AO114" s="178"/>
      <c r="AP114" s="178"/>
      <c r="AQ114" s="179"/>
      <c r="AR114" s="3"/>
      <c r="AW114" s="3"/>
      <c r="AX114" s="10">
        <v>1</v>
      </c>
    </row>
    <row r="115" spans="1:50" ht="15" customHeight="1">
      <c r="A115" s="3"/>
      <c r="B115" s="3"/>
      <c r="C115" s="3"/>
      <c r="D115" s="3"/>
      <c r="E115" s="3"/>
      <c r="F115" s="3"/>
      <c r="G115" s="605"/>
      <c r="H115" s="605"/>
      <c r="I115" s="605"/>
      <c r="J115" s="605"/>
      <c r="K115" s="605"/>
      <c r="L115" s="605"/>
      <c r="M115" s="605"/>
      <c r="N115" s="605"/>
      <c r="O115" s="605"/>
      <c r="P115" s="605"/>
      <c r="Q115" s="605"/>
      <c r="R115" s="605"/>
      <c r="S115" s="605"/>
      <c r="T115" s="605"/>
      <c r="U115" s="605"/>
      <c r="V115" s="605"/>
      <c r="W115" s="605"/>
      <c r="X115" s="3"/>
      <c r="Y115" s="3"/>
      <c r="Z115" s="3"/>
      <c r="AA115" s="3"/>
      <c r="AB115" s="3"/>
      <c r="AC115" s="3"/>
      <c r="AD115" s="3"/>
      <c r="AE115" s="3"/>
      <c r="AF115" s="3"/>
      <c r="AG115" s="3"/>
      <c r="AH115" s="3"/>
      <c r="AI115" s="3"/>
      <c r="AJ115" s="176" cm="1">
        <f t="array" ref="AJ115">SUMPRODUCT(LEN(AK115:AQ115))</f>
        <v>0</v>
      </c>
      <c r="AK115" s="177"/>
      <c r="AL115" s="178"/>
      <c r="AM115" s="178"/>
      <c r="AN115" s="178"/>
      <c r="AO115" s="178"/>
      <c r="AP115" s="178"/>
      <c r="AQ115" s="179"/>
      <c r="AR115" s="3"/>
      <c r="AW115" s="3"/>
      <c r="AX115" s="10">
        <v>1</v>
      </c>
    </row>
    <row r="116" spans="1:50" ht="15" customHeight="1">
      <c r="A116" s="3"/>
      <c r="B116" s="3"/>
      <c r="C116" s="3"/>
      <c r="D116" s="3"/>
      <c r="E116" s="3"/>
      <c r="F116" s="3"/>
      <c r="G116" s="605"/>
      <c r="H116" s="605"/>
      <c r="I116" s="605"/>
      <c r="J116" s="605"/>
      <c r="K116" s="605"/>
      <c r="L116" s="605"/>
      <c r="M116" s="605"/>
      <c r="N116" s="605"/>
      <c r="O116" s="605"/>
      <c r="P116" s="605"/>
      <c r="Q116" s="605"/>
      <c r="R116" s="605"/>
      <c r="S116" s="605"/>
      <c r="T116" s="605"/>
      <c r="U116" s="605"/>
      <c r="V116" s="605"/>
      <c r="W116" s="605"/>
      <c r="X116" s="3"/>
      <c r="Y116" s="3"/>
      <c r="Z116" s="3"/>
      <c r="AA116" s="3"/>
      <c r="AB116" s="3"/>
      <c r="AC116" s="3"/>
      <c r="AD116" s="3"/>
      <c r="AE116" s="3"/>
      <c r="AF116" s="3"/>
      <c r="AG116" s="3"/>
      <c r="AH116" s="3"/>
      <c r="AI116" s="3"/>
      <c r="AJ116" s="176" cm="1">
        <f t="array" ref="AJ116">SUMPRODUCT(LEN(AK116:AQ116))</f>
        <v>0</v>
      </c>
      <c r="AK116" s="177"/>
      <c r="AL116" s="178"/>
      <c r="AM116" s="178"/>
      <c r="AN116" s="178"/>
      <c r="AO116" s="178"/>
      <c r="AP116" s="178"/>
      <c r="AQ116" s="179"/>
      <c r="AR116" s="3"/>
      <c r="AW116" s="3"/>
      <c r="AX116" s="10">
        <v>1</v>
      </c>
    </row>
    <row r="117" spans="1:50" ht="15.75" customHeight="1">
      <c r="A117" s="3"/>
      <c r="B117" s="3"/>
      <c r="C117" s="3"/>
      <c r="D117" s="3"/>
      <c r="E117" s="3"/>
      <c r="F117" s="3"/>
      <c r="G117" s="605"/>
      <c r="H117" s="605"/>
      <c r="I117" s="605"/>
      <c r="J117" s="605"/>
      <c r="K117" s="605"/>
      <c r="L117" s="605"/>
      <c r="M117" s="605"/>
      <c r="N117" s="605"/>
      <c r="O117" s="605"/>
      <c r="P117" s="605"/>
      <c r="Q117" s="605"/>
      <c r="R117" s="605"/>
      <c r="S117" s="605"/>
      <c r="T117" s="605"/>
      <c r="U117" s="605"/>
      <c r="V117" s="605"/>
      <c r="W117" s="605"/>
      <c r="X117" s="3"/>
      <c r="Y117" s="3"/>
      <c r="Z117" s="3"/>
      <c r="AA117" s="3"/>
      <c r="AB117" s="3"/>
      <c r="AC117" s="3"/>
      <c r="AD117" s="3"/>
      <c r="AE117" s="3"/>
      <c r="AF117" s="3"/>
      <c r="AG117" s="3"/>
      <c r="AH117" s="3"/>
      <c r="AI117" s="3"/>
      <c r="AJ117" s="176" cm="1">
        <f t="array" ref="AJ117">SUMPRODUCT(LEN(AK117:AQ117))</f>
        <v>0</v>
      </c>
      <c r="AK117" s="177"/>
      <c r="AL117" s="178"/>
      <c r="AM117" s="178"/>
      <c r="AN117" s="178"/>
      <c r="AO117" s="178"/>
      <c r="AP117" s="178"/>
      <c r="AQ117" s="179"/>
      <c r="AR117" s="3"/>
      <c r="AW117" s="3"/>
      <c r="AX117" s="10">
        <v>1</v>
      </c>
    </row>
    <row r="118" spans="1:50" ht="15" customHeight="1">
      <c r="A118" s="3"/>
      <c r="B118" s="3"/>
      <c r="C118" s="3"/>
      <c r="D118" s="3"/>
      <c r="E118" s="3"/>
      <c r="F118" s="3"/>
      <c r="G118" s="605"/>
      <c r="H118" s="605"/>
      <c r="I118" s="605"/>
      <c r="J118" s="605"/>
      <c r="K118" s="605"/>
      <c r="L118" s="605"/>
      <c r="M118" s="605"/>
      <c r="N118" s="605"/>
      <c r="O118" s="605"/>
      <c r="P118" s="605"/>
      <c r="Q118" s="605"/>
      <c r="R118" s="605"/>
      <c r="S118" s="605"/>
      <c r="T118" s="605"/>
      <c r="U118" s="605"/>
      <c r="V118" s="605"/>
      <c r="W118" s="605"/>
      <c r="X118" s="3"/>
      <c r="Y118" s="3"/>
      <c r="Z118" s="3"/>
      <c r="AA118" s="3"/>
      <c r="AB118" s="3"/>
      <c r="AC118" s="3"/>
      <c r="AD118" s="3"/>
      <c r="AE118" s="3"/>
      <c r="AF118" s="3"/>
      <c r="AG118" s="3"/>
      <c r="AH118" s="3"/>
      <c r="AI118" s="3"/>
      <c r="AJ118" s="176" cm="1">
        <f t="array" ref="AJ118">SUMPRODUCT(LEN(AK118:AQ118))</f>
        <v>0</v>
      </c>
      <c r="AK118" s="177"/>
      <c r="AL118" s="178"/>
      <c r="AM118" s="178"/>
      <c r="AN118" s="178"/>
      <c r="AO118" s="178"/>
      <c r="AP118" s="178"/>
      <c r="AQ118" s="179"/>
      <c r="AR118" s="3"/>
      <c r="AW118" s="3"/>
      <c r="AX118" s="10">
        <v>1</v>
      </c>
    </row>
    <row r="119" spans="1:50" ht="1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176" cm="1">
        <f t="array" ref="AJ119">SUMPRODUCT(LEN(AK119:AQ119))</f>
        <v>0</v>
      </c>
      <c r="AK119" s="177"/>
      <c r="AL119" s="178"/>
      <c r="AM119" s="178"/>
      <c r="AN119" s="178"/>
      <c r="AO119" s="178"/>
      <c r="AP119" s="178"/>
      <c r="AQ119" s="179"/>
      <c r="AR119" s="3"/>
      <c r="AS119" s="3"/>
      <c r="AT119" s="3"/>
      <c r="AU119" s="3"/>
      <c r="AV119" s="3"/>
      <c r="AW119" s="3"/>
      <c r="AX119" s="10">
        <v>1</v>
      </c>
    </row>
    <row r="120" spans="1:5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176" cm="1">
        <f t="array" ref="AJ120">SUMPRODUCT(LEN(AK120:AQ120))</f>
        <v>0</v>
      </c>
      <c r="AK120" s="177"/>
      <c r="AL120" s="178"/>
      <c r="AM120" s="178"/>
      <c r="AN120" s="178"/>
      <c r="AO120" s="178"/>
      <c r="AP120" s="178"/>
      <c r="AQ120" s="179"/>
      <c r="AR120" s="3"/>
      <c r="AS120" s="3"/>
      <c r="AT120" s="3"/>
      <c r="AU120" s="3"/>
      <c r="AV120" s="3"/>
      <c r="AW120" s="3"/>
      <c r="AX120" s="10">
        <v>1</v>
      </c>
    </row>
    <row r="121" spans="1:50" ht="1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176" cm="1">
        <f t="array" ref="AJ121">SUMPRODUCT(LEN(AK121:AQ121))</f>
        <v>0</v>
      </c>
      <c r="AK121" s="177"/>
      <c r="AL121" s="178"/>
      <c r="AM121" s="178"/>
      <c r="AN121" s="178"/>
      <c r="AO121" s="178"/>
      <c r="AP121" s="178"/>
      <c r="AQ121" s="179"/>
      <c r="AR121" s="3"/>
      <c r="AS121" s="3"/>
      <c r="AT121" s="3"/>
      <c r="AU121" s="3"/>
      <c r="AV121" s="3"/>
      <c r="AW121" s="3"/>
      <c r="AX121" s="10">
        <v>1</v>
      </c>
    </row>
    <row r="122" spans="1:50" ht="1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176" cm="1">
        <f t="array" ref="AJ122">SUMPRODUCT(LEN(AK122:AQ122))</f>
        <v>0</v>
      </c>
      <c r="AK122" s="177"/>
      <c r="AL122" s="178"/>
      <c r="AM122" s="178"/>
      <c r="AN122" s="178"/>
      <c r="AO122" s="178"/>
      <c r="AP122" s="178"/>
      <c r="AQ122" s="179"/>
      <c r="AR122" s="3"/>
      <c r="AS122" s="3"/>
      <c r="AT122" s="3"/>
      <c r="AU122" s="3"/>
      <c r="AV122" s="3"/>
      <c r="AW122" s="3"/>
      <c r="AX122" s="10">
        <v>1</v>
      </c>
    </row>
    <row r="123" spans="1:50"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176" cm="1">
        <f t="array" ref="AJ123">SUMPRODUCT(LEN(AK123:AQ123))</f>
        <v>0</v>
      </c>
      <c r="AK123" s="177"/>
      <c r="AL123" s="178"/>
      <c r="AM123" s="178"/>
      <c r="AN123" s="178"/>
      <c r="AO123" s="178"/>
      <c r="AP123" s="178"/>
      <c r="AQ123" s="179"/>
      <c r="AR123" s="3"/>
      <c r="AS123" s="3"/>
      <c r="AT123" s="3"/>
      <c r="AU123" s="3"/>
      <c r="AV123" s="3"/>
      <c r="AW123" s="3"/>
      <c r="AX123" s="10">
        <v>1</v>
      </c>
    </row>
    <row r="124" spans="1:50" ht="1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176" cm="1">
        <f t="array" ref="AJ124">SUMPRODUCT(LEN(AK124:AQ124))</f>
        <v>0</v>
      </c>
      <c r="AK124" s="177"/>
      <c r="AL124" s="178"/>
      <c r="AM124" s="178"/>
      <c r="AN124" s="178"/>
      <c r="AO124" s="178"/>
      <c r="AP124" s="178"/>
      <c r="AQ124" s="179"/>
      <c r="AR124" s="3"/>
      <c r="AS124" s="3"/>
      <c r="AT124" s="3"/>
      <c r="AU124" s="3"/>
      <c r="AV124" s="3"/>
      <c r="AW124" s="3"/>
      <c r="AX124" s="10">
        <v>1</v>
      </c>
    </row>
    <row r="125" spans="1:50" ht="1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176" cm="1">
        <f t="array" ref="AJ125">SUMPRODUCT(LEN(AK125:AQ125))</f>
        <v>0</v>
      </c>
      <c r="AK125" s="177"/>
      <c r="AL125" s="178"/>
      <c r="AM125" s="178"/>
      <c r="AN125" s="178"/>
      <c r="AO125" s="178"/>
      <c r="AP125" s="178"/>
      <c r="AQ125" s="179"/>
      <c r="AR125" s="3"/>
      <c r="AS125" s="3"/>
      <c r="AT125" s="3"/>
      <c r="AU125" s="3"/>
      <c r="AV125" s="3"/>
      <c r="AW125" s="3"/>
      <c r="AX125" s="10">
        <v>1</v>
      </c>
    </row>
    <row r="126" spans="1:50"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176" cm="1">
        <f t="array" ref="AJ126">SUMPRODUCT(LEN(AK126:AQ126))</f>
        <v>0</v>
      </c>
      <c r="AK126" s="177"/>
      <c r="AL126" s="178"/>
      <c r="AM126" s="178"/>
      <c r="AN126" s="178"/>
      <c r="AO126" s="178"/>
      <c r="AP126" s="178"/>
      <c r="AQ126" s="179"/>
      <c r="AR126" s="3"/>
      <c r="AS126" s="3"/>
      <c r="AT126" s="3"/>
      <c r="AU126" s="3"/>
      <c r="AV126" s="3"/>
      <c r="AW126" s="3"/>
      <c r="AX126" s="10">
        <v>1</v>
      </c>
    </row>
    <row r="127" spans="1:50" ht="1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176" cm="1">
        <f t="array" ref="AJ127">SUMPRODUCT(LEN(AK127:AQ127))</f>
        <v>0</v>
      </c>
      <c r="AK127" s="177"/>
      <c r="AL127" s="178"/>
      <c r="AM127" s="178"/>
      <c r="AN127" s="178"/>
      <c r="AO127" s="178"/>
      <c r="AP127" s="178"/>
      <c r="AQ127" s="179"/>
      <c r="AR127" s="3"/>
      <c r="AS127" s="3"/>
      <c r="AT127" s="3"/>
      <c r="AU127" s="3"/>
      <c r="AV127" s="3"/>
      <c r="AW127" s="3"/>
      <c r="AX127" s="10">
        <v>1</v>
      </c>
    </row>
    <row r="128" spans="1:50" ht="1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176" cm="1">
        <f t="array" ref="AJ128">SUMPRODUCT(LEN(AK128:AQ128))</f>
        <v>0</v>
      </c>
      <c r="AK128" s="177"/>
      <c r="AL128" s="178"/>
      <c r="AM128" s="178"/>
      <c r="AN128" s="178"/>
      <c r="AO128" s="178"/>
      <c r="AP128" s="178"/>
      <c r="AQ128" s="179"/>
      <c r="AR128" s="3"/>
      <c r="AS128" s="3"/>
      <c r="AT128" s="3"/>
      <c r="AU128" s="3"/>
      <c r="AV128" s="3"/>
      <c r="AW128" s="3"/>
      <c r="AX128" s="10">
        <v>1</v>
      </c>
    </row>
    <row r="129" spans="1:50"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176" cm="1">
        <f t="array" ref="AJ129">SUMPRODUCT(LEN(AK129:AQ129))</f>
        <v>0</v>
      </c>
      <c r="AK129" s="177"/>
      <c r="AL129" s="178"/>
      <c r="AM129" s="178"/>
      <c r="AN129" s="178"/>
      <c r="AO129" s="178"/>
      <c r="AP129" s="178"/>
      <c r="AQ129" s="179"/>
      <c r="AR129" s="3"/>
      <c r="AS129" s="3"/>
      <c r="AT129" s="3"/>
      <c r="AU129" s="3"/>
      <c r="AV129" s="3"/>
      <c r="AW129" s="3"/>
      <c r="AX129" s="10">
        <v>1</v>
      </c>
    </row>
    <row r="130" spans="1:50" ht="1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176" cm="1">
        <f t="array" ref="AJ130">SUMPRODUCT(LEN(AK130:AQ130))</f>
        <v>0</v>
      </c>
      <c r="AK130" s="177"/>
      <c r="AL130" s="178"/>
      <c r="AM130" s="178"/>
      <c r="AN130" s="178"/>
      <c r="AO130" s="178"/>
      <c r="AP130" s="178"/>
      <c r="AQ130" s="179"/>
      <c r="AR130" s="3"/>
      <c r="AS130" s="3"/>
      <c r="AT130" s="3"/>
      <c r="AU130" s="3"/>
      <c r="AV130" s="3"/>
      <c r="AW130" s="3"/>
      <c r="AX130" s="10">
        <v>1</v>
      </c>
    </row>
    <row r="131" spans="1:50" ht="1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176" cm="1">
        <f t="array" ref="AJ131">SUMPRODUCT(LEN(AK131:AQ131))</f>
        <v>0</v>
      </c>
      <c r="AK131" s="177"/>
      <c r="AL131" s="178"/>
      <c r="AM131" s="178"/>
      <c r="AN131" s="178"/>
      <c r="AO131" s="178"/>
      <c r="AP131" s="178"/>
      <c r="AQ131" s="179"/>
      <c r="AR131" s="3"/>
      <c r="AS131" s="3"/>
      <c r="AT131" s="3"/>
      <c r="AU131" s="3"/>
      <c r="AV131" s="3"/>
      <c r="AW131" s="3"/>
      <c r="AX131" s="10">
        <v>1</v>
      </c>
    </row>
    <row r="132" spans="1:50"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176" cm="1">
        <f t="array" ref="AJ132">SUMPRODUCT(LEN(AK132:AQ132))</f>
        <v>0</v>
      </c>
      <c r="AK132" s="177"/>
      <c r="AL132" s="178"/>
      <c r="AM132" s="178"/>
      <c r="AN132" s="178"/>
      <c r="AO132" s="178"/>
      <c r="AP132" s="178"/>
      <c r="AQ132" s="179"/>
      <c r="AR132" s="3"/>
      <c r="AS132" s="3"/>
      <c r="AT132" s="3"/>
      <c r="AU132" s="3"/>
      <c r="AV132" s="3"/>
      <c r="AW132" s="3"/>
      <c r="AX132" s="10">
        <v>1</v>
      </c>
    </row>
    <row r="133" spans="1:50" ht="1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176" cm="1">
        <f t="array" ref="AJ133">SUMPRODUCT(LEN(AK133:AQ133))</f>
        <v>0</v>
      </c>
      <c r="AK133" s="177"/>
      <c r="AL133" s="178"/>
      <c r="AM133" s="178"/>
      <c r="AN133" s="178"/>
      <c r="AO133" s="178"/>
      <c r="AP133" s="178"/>
      <c r="AQ133" s="179"/>
      <c r="AR133" s="3"/>
      <c r="AS133" s="3"/>
      <c r="AT133" s="3"/>
      <c r="AU133" s="3"/>
      <c r="AV133" s="3"/>
      <c r="AW133" s="3"/>
      <c r="AX133" s="10">
        <v>1</v>
      </c>
    </row>
    <row r="134" spans="1:50" ht="1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176" cm="1">
        <f t="array" ref="AJ134">SUMPRODUCT(LEN(AK134:AQ134))</f>
        <v>0</v>
      </c>
      <c r="AK134" s="177"/>
      <c r="AL134" s="178"/>
      <c r="AM134" s="178"/>
      <c r="AN134" s="178"/>
      <c r="AO134" s="178"/>
      <c r="AP134" s="178"/>
      <c r="AQ134" s="179"/>
      <c r="AR134" s="3"/>
      <c r="AS134" s="3"/>
      <c r="AT134" s="3"/>
      <c r="AU134" s="3"/>
      <c r="AV134" s="3"/>
      <c r="AW134" s="3"/>
      <c r="AX134" s="10">
        <v>1</v>
      </c>
    </row>
    <row r="135" spans="1:50"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176" cm="1">
        <f t="array" ref="AJ135">SUMPRODUCT(LEN(AK135:AQ135))</f>
        <v>0</v>
      </c>
      <c r="AK135" s="177"/>
      <c r="AL135" s="178"/>
      <c r="AM135" s="178"/>
      <c r="AN135" s="178"/>
      <c r="AO135" s="178"/>
      <c r="AP135" s="178"/>
      <c r="AQ135" s="179"/>
      <c r="AR135" s="3"/>
      <c r="AS135" s="3"/>
      <c r="AT135" s="3"/>
      <c r="AU135" s="3"/>
      <c r="AV135" s="3"/>
      <c r="AW135" s="3"/>
      <c r="AX135" s="10">
        <v>1</v>
      </c>
    </row>
    <row r="136" spans="1:50" ht="1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176" cm="1">
        <f t="array" ref="AJ136">SUMPRODUCT(LEN(AK136:AQ136))</f>
        <v>0</v>
      </c>
      <c r="AK136" s="177"/>
      <c r="AL136" s="178"/>
      <c r="AM136" s="178"/>
      <c r="AN136" s="178"/>
      <c r="AO136" s="178"/>
      <c r="AP136" s="178"/>
      <c r="AQ136" s="179"/>
      <c r="AR136" s="3"/>
      <c r="AS136" s="3"/>
      <c r="AT136" s="3"/>
      <c r="AU136" s="3"/>
      <c r="AV136" s="3"/>
      <c r="AW136" s="3"/>
      <c r="AX136" s="10">
        <v>1</v>
      </c>
    </row>
    <row r="137" spans="1:50" ht="1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176" cm="1">
        <f t="array" ref="AJ137">SUMPRODUCT(LEN(AK137:AQ137))</f>
        <v>0</v>
      </c>
      <c r="AK137" s="177"/>
      <c r="AL137" s="178"/>
      <c r="AM137" s="178"/>
      <c r="AN137" s="178"/>
      <c r="AO137" s="178"/>
      <c r="AP137" s="178"/>
      <c r="AQ137" s="179"/>
      <c r="AR137" s="3"/>
      <c r="AS137" s="3"/>
      <c r="AT137" s="3"/>
      <c r="AU137" s="3"/>
      <c r="AV137" s="3"/>
      <c r="AW137" s="3"/>
      <c r="AX137" s="10">
        <v>1</v>
      </c>
    </row>
    <row r="138" spans="1:50"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176" cm="1">
        <f t="array" ref="AJ138">SUMPRODUCT(LEN(AK138:AQ138))</f>
        <v>0</v>
      </c>
      <c r="AK138" s="177"/>
      <c r="AL138" s="178"/>
      <c r="AM138" s="178"/>
      <c r="AN138" s="178"/>
      <c r="AO138" s="178"/>
      <c r="AP138" s="178"/>
      <c r="AQ138" s="179"/>
      <c r="AR138" s="3"/>
      <c r="AS138" s="3"/>
      <c r="AT138" s="3"/>
      <c r="AU138" s="3"/>
      <c r="AV138" s="3"/>
      <c r="AW138" s="3"/>
      <c r="AX138" s="10">
        <v>1</v>
      </c>
    </row>
    <row r="139" spans="1:50" ht="1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176" cm="1">
        <f t="array" ref="AJ139">SUMPRODUCT(LEN(AK139:AQ139))</f>
        <v>0</v>
      </c>
      <c r="AK139" s="177"/>
      <c r="AL139" s="178"/>
      <c r="AM139" s="178"/>
      <c r="AN139" s="178"/>
      <c r="AO139" s="178"/>
      <c r="AP139" s="178"/>
      <c r="AQ139" s="179"/>
      <c r="AR139" s="3"/>
      <c r="AS139" s="3"/>
      <c r="AT139" s="3"/>
      <c r="AU139" s="3"/>
      <c r="AV139" s="3"/>
      <c r="AW139" s="3"/>
      <c r="AX139" s="10">
        <v>1</v>
      </c>
    </row>
    <row r="140" spans="1:50" ht="1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176" cm="1">
        <f t="array" ref="AJ140">SUMPRODUCT(LEN(AK140:AQ140))</f>
        <v>0</v>
      </c>
      <c r="AK140" s="177"/>
      <c r="AL140" s="178"/>
      <c r="AM140" s="178"/>
      <c r="AN140" s="178"/>
      <c r="AO140" s="178"/>
      <c r="AP140" s="178"/>
      <c r="AQ140" s="179"/>
      <c r="AR140" s="3"/>
      <c r="AS140" s="3"/>
      <c r="AT140" s="3"/>
      <c r="AU140" s="3"/>
      <c r="AV140" s="3"/>
      <c r="AW140" s="3"/>
      <c r="AX140" s="10">
        <v>1</v>
      </c>
    </row>
    <row r="141" spans="1:50"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176" cm="1">
        <f t="array" ref="AJ141">SUMPRODUCT(LEN(AK141:AQ141))</f>
        <v>0</v>
      </c>
      <c r="AK141" s="177"/>
      <c r="AL141" s="178"/>
      <c r="AM141" s="178"/>
      <c r="AN141" s="178"/>
      <c r="AO141" s="178"/>
      <c r="AP141" s="178"/>
      <c r="AQ141" s="179"/>
      <c r="AR141" s="3"/>
      <c r="AS141" s="3"/>
      <c r="AT141" s="3"/>
      <c r="AU141" s="3"/>
      <c r="AV141" s="3"/>
      <c r="AW141" s="3"/>
      <c r="AX141" s="10">
        <v>1</v>
      </c>
    </row>
    <row r="142" spans="1:50" ht="1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176" cm="1">
        <f t="array" ref="AJ142">SUMPRODUCT(LEN(AK142:AQ142))</f>
        <v>0</v>
      </c>
      <c r="AK142" s="177"/>
      <c r="AL142" s="178"/>
      <c r="AM142" s="178"/>
      <c r="AN142" s="178"/>
      <c r="AO142" s="178"/>
      <c r="AP142" s="178"/>
      <c r="AQ142" s="179"/>
      <c r="AR142" s="3"/>
      <c r="AS142" s="3"/>
      <c r="AT142" s="3"/>
      <c r="AU142" s="3"/>
      <c r="AV142" s="3"/>
      <c r="AW142" s="3"/>
      <c r="AX142" s="10">
        <v>1</v>
      </c>
    </row>
    <row r="143" spans="1:50" ht="1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176" cm="1">
        <f t="array" ref="AJ143">SUMPRODUCT(LEN(AK143:AQ143))</f>
        <v>0</v>
      </c>
      <c r="AK143" s="177"/>
      <c r="AL143" s="178"/>
      <c r="AM143" s="178"/>
      <c r="AN143" s="178"/>
      <c r="AO143" s="178"/>
      <c r="AP143" s="178"/>
      <c r="AQ143" s="179"/>
      <c r="AR143" s="3"/>
      <c r="AS143" s="3"/>
      <c r="AT143" s="3"/>
      <c r="AU143" s="3"/>
      <c r="AV143" s="3"/>
      <c r="AW143" s="3"/>
      <c r="AX143" s="10">
        <v>1</v>
      </c>
    </row>
    <row r="144" spans="1:50"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176" cm="1">
        <f t="array" ref="AJ144">SUMPRODUCT(LEN(AK144:AQ144))</f>
        <v>0</v>
      </c>
      <c r="AK144" s="177"/>
      <c r="AL144" s="178"/>
      <c r="AM144" s="178"/>
      <c r="AN144" s="178"/>
      <c r="AO144" s="178"/>
      <c r="AP144" s="178"/>
      <c r="AQ144" s="179"/>
      <c r="AR144" s="3"/>
      <c r="AS144" s="3"/>
      <c r="AT144" s="3"/>
      <c r="AU144" s="3"/>
      <c r="AV144" s="3"/>
      <c r="AW144" s="3"/>
      <c r="AX144" s="10">
        <v>1</v>
      </c>
    </row>
    <row r="145" spans="1:50" ht="1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176" cm="1">
        <f t="array" ref="AJ145">SUMPRODUCT(LEN(AK145:AQ145))</f>
        <v>0</v>
      </c>
      <c r="AK145" s="177"/>
      <c r="AL145" s="178"/>
      <c r="AM145" s="178"/>
      <c r="AN145" s="178"/>
      <c r="AO145" s="178"/>
      <c r="AP145" s="178"/>
      <c r="AQ145" s="179"/>
      <c r="AR145" s="3"/>
      <c r="AS145" s="3"/>
      <c r="AT145" s="3"/>
      <c r="AU145" s="3"/>
      <c r="AV145" s="3"/>
      <c r="AW145" s="3"/>
      <c r="AX145" s="10">
        <v>1</v>
      </c>
    </row>
    <row r="146" spans="1:50" ht="1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176" cm="1">
        <f t="array" ref="AJ146">SUMPRODUCT(LEN(AK146:AQ146))</f>
        <v>0</v>
      </c>
      <c r="AK146" s="177"/>
      <c r="AL146" s="178"/>
      <c r="AM146" s="178"/>
      <c r="AN146" s="178"/>
      <c r="AO146" s="178"/>
      <c r="AP146" s="178"/>
      <c r="AQ146" s="179"/>
      <c r="AR146" s="3"/>
      <c r="AS146" s="3"/>
      <c r="AT146" s="3"/>
      <c r="AU146" s="3"/>
      <c r="AV146" s="3"/>
      <c r="AW146" s="3"/>
      <c r="AX146" s="10">
        <v>1</v>
      </c>
    </row>
    <row r="147" spans="1:50"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176" cm="1">
        <f t="array" ref="AJ147">SUMPRODUCT(LEN(AK147:AQ147))</f>
        <v>0</v>
      </c>
      <c r="AK147" s="177"/>
      <c r="AL147" s="178"/>
      <c r="AM147" s="178"/>
      <c r="AN147" s="178"/>
      <c r="AO147" s="178"/>
      <c r="AP147" s="178"/>
      <c r="AQ147" s="179"/>
      <c r="AR147" s="3"/>
      <c r="AS147" s="3"/>
      <c r="AT147" s="3"/>
      <c r="AU147" s="3"/>
      <c r="AV147" s="3"/>
      <c r="AW147" s="3"/>
      <c r="AX147" s="10">
        <v>1</v>
      </c>
    </row>
    <row r="148" spans="1:50" ht="1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176" cm="1">
        <f t="array" ref="AJ148">SUMPRODUCT(LEN(AK148:AQ148))</f>
        <v>0</v>
      </c>
      <c r="AK148" s="177"/>
      <c r="AL148" s="178"/>
      <c r="AM148" s="178"/>
      <c r="AN148" s="178"/>
      <c r="AO148" s="178"/>
      <c r="AP148" s="178"/>
      <c r="AQ148" s="179"/>
      <c r="AR148" s="3"/>
      <c r="AS148" s="3"/>
      <c r="AT148" s="3"/>
      <c r="AU148" s="3"/>
      <c r="AV148" s="3"/>
      <c r="AW148" s="3"/>
      <c r="AX148" s="10">
        <v>1</v>
      </c>
    </row>
    <row r="149" spans="1:50" ht="1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176" cm="1">
        <f t="array" ref="AJ149">SUMPRODUCT(LEN(AK149:AQ149))</f>
        <v>0</v>
      </c>
      <c r="AK149" s="177"/>
      <c r="AL149" s="178"/>
      <c r="AM149" s="178"/>
      <c r="AN149" s="178"/>
      <c r="AO149" s="178"/>
      <c r="AP149" s="178"/>
      <c r="AQ149" s="179"/>
      <c r="AR149" s="3"/>
      <c r="AS149" s="3"/>
      <c r="AT149" s="3"/>
      <c r="AU149" s="3"/>
      <c r="AV149" s="3"/>
      <c r="AW149" s="3"/>
      <c r="AX149" s="10">
        <v>1</v>
      </c>
    </row>
    <row r="150" spans="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176" cm="1">
        <f t="array" ref="AJ150">SUMPRODUCT(LEN(AK150:AQ150))</f>
        <v>0</v>
      </c>
      <c r="AK150" s="177"/>
      <c r="AL150" s="178"/>
      <c r="AM150" s="178"/>
      <c r="AN150" s="178"/>
      <c r="AO150" s="178"/>
      <c r="AP150" s="178"/>
      <c r="AQ150" s="179"/>
      <c r="AR150" s="3"/>
      <c r="AS150" s="3"/>
      <c r="AT150" s="3"/>
      <c r="AU150" s="3"/>
      <c r="AV150" s="3"/>
      <c r="AW150" s="3"/>
      <c r="AX150" s="10">
        <v>1</v>
      </c>
    </row>
    <row r="151" spans="1:50" ht="1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176" cm="1">
        <f t="array" ref="AJ151">SUMPRODUCT(LEN(AK151:AQ151))</f>
        <v>0</v>
      </c>
      <c r="AK151" s="177"/>
      <c r="AL151" s="178"/>
      <c r="AM151" s="178"/>
      <c r="AN151" s="178"/>
      <c r="AO151" s="178"/>
      <c r="AP151" s="178"/>
      <c r="AQ151" s="179"/>
      <c r="AR151" s="3"/>
      <c r="AS151" s="3"/>
      <c r="AT151" s="3"/>
      <c r="AU151" s="3"/>
      <c r="AV151" s="3"/>
      <c r="AW151" s="3"/>
      <c r="AX151" s="10">
        <v>1</v>
      </c>
    </row>
    <row r="152" spans="1:50" ht="1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176" cm="1">
        <f t="array" ref="AJ152">SUMPRODUCT(LEN(AK152:AQ152))</f>
        <v>0</v>
      </c>
      <c r="AK152" s="177"/>
      <c r="AL152" s="178"/>
      <c r="AM152" s="178"/>
      <c r="AN152" s="178"/>
      <c r="AO152" s="178"/>
      <c r="AP152" s="178"/>
      <c r="AQ152" s="179"/>
      <c r="AR152" s="3"/>
      <c r="AS152" s="3"/>
      <c r="AT152" s="3"/>
      <c r="AU152" s="3"/>
      <c r="AV152" s="3"/>
      <c r="AW152" s="3"/>
      <c r="AX152" s="10">
        <v>1</v>
      </c>
    </row>
    <row r="153" spans="1:50"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176" cm="1">
        <f t="array" ref="AJ153">SUMPRODUCT(LEN(AK153:AQ153))</f>
        <v>0</v>
      </c>
      <c r="AK153" s="177"/>
      <c r="AL153" s="178"/>
      <c r="AM153" s="178"/>
      <c r="AN153" s="178"/>
      <c r="AO153" s="178"/>
      <c r="AP153" s="178"/>
      <c r="AQ153" s="179"/>
      <c r="AR153" s="3"/>
      <c r="AS153" s="3"/>
      <c r="AT153" s="3"/>
      <c r="AU153" s="3"/>
      <c r="AV153" s="3"/>
      <c r="AW153" s="3"/>
      <c r="AX153" s="10">
        <v>1</v>
      </c>
    </row>
    <row r="154" spans="1:50" ht="1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176" cm="1">
        <f t="array" ref="AJ154">SUMPRODUCT(LEN(AK154:AQ154))</f>
        <v>0</v>
      </c>
      <c r="AK154" s="177"/>
      <c r="AL154" s="178"/>
      <c r="AM154" s="178"/>
      <c r="AN154" s="178"/>
      <c r="AO154" s="178"/>
      <c r="AP154" s="178"/>
      <c r="AQ154" s="179"/>
      <c r="AR154" s="3"/>
      <c r="AS154" s="3"/>
      <c r="AT154" s="3"/>
      <c r="AU154" s="3"/>
      <c r="AV154" s="3"/>
      <c r="AW154" s="3"/>
      <c r="AX154" s="10">
        <v>1</v>
      </c>
    </row>
    <row r="155" spans="1:50" ht="1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176" cm="1">
        <f t="array" ref="AJ155">SUMPRODUCT(LEN(AK155:AQ155))</f>
        <v>0</v>
      </c>
      <c r="AK155" s="177"/>
      <c r="AL155" s="178"/>
      <c r="AM155" s="178"/>
      <c r="AN155" s="178"/>
      <c r="AO155" s="178"/>
      <c r="AP155" s="178"/>
      <c r="AQ155" s="179"/>
      <c r="AR155" s="3"/>
      <c r="AS155" s="3"/>
      <c r="AT155" s="3"/>
      <c r="AU155" s="3"/>
      <c r="AV155" s="3"/>
      <c r="AW155" s="3"/>
      <c r="AX155" s="10">
        <v>1</v>
      </c>
    </row>
    <row r="156" spans="1:50"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176" cm="1">
        <f t="array" ref="AJ156">SUMPRODUCT(LEN(AK156:AQ156))</f>
        <v>0</v>
      </c>
      <c r="AK156" s="177"/>
      <c r="AL156" s="178"/>
      <c r="AM156" s="178"/>
      <c r="AN156" s="178"/>
      <c r="AO156" s="178"/>
      <c r="AP156" s="178"/>
      <c r="AQ156" s="179"/>
      <c r="AR156" s="3"/>
      <c r="AS156" s="3"/>
      <c r="AT156" s="3"/>
      <c r="AU156" s="3"/>
      <c r="AV156" s="3"/>
      <c r="AW156" s="3"/>
      <c r="AX156" s="10">
        <v>1</v>
      </c>
    </row>
    <row r="157" spans="1:50" ht="1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176" cm="1">
        <f t="array" ref="AJ157">SUMPRODUCT(LEN(AK157:AQ157))</f>
        <v>0</v>
      </c>
      <c r="AK157" s="177"/>
      <c r="AL157" s="178"/>
      <c r="AM157" s="178"/>
      <c r="AN157" s="178"/>
      <c r="AO157" s="178"/>
      <c r="AP157" s="178"/>
      <c r="AQ157" s="179"/>
      <c r="AR157" s="3"/>
      <c r="AS157" s="3"/>
      <c r="AT157" s="3"/>
      <c r="AU157" s="3"/>
      <c r="AV157" s="3"/>
      <c r="AW157" s="3"/>
      <c r="AX157" s="10">
        <v>1</v>
      </c>
    </row>
    <row r="158" spans="1:50" ht="1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176" cm="1">
        <f t="array" ref="AJ158">SUMPRODUCT(LEN(AK158:AQ158))</f>
        <v>0</v>
      </c>
      <c r="AK158" s="177"/>
      <c r="AL158" s="178"/>
      <c r="AM158" s="178"/>
      <c r="AN158" s="178"/>
      <c r="AO158" s="178"/>
      <c r="AP158" s="178"/>
      <c r="AQ158" s="179"/>
      <c r="AR158" s="3"/>
      <c r="AS158" s="3"/>
      <c r="AT158" s="3"/>
      <c r="AU158" s="3"/>
      <c r="AV158" s="3"/>
      <c r="AW158" s="3"/>
      <c r="AX158" s="10">
        <v>1</v>
      </c>
    </row>
    <row r="159" spans="1:50"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176" cm="1">
        <f t="array" ref="AJ159">SUMPRODUCT(LEN(AK159:AQ159))</f>
        <v>0</v>
      </c>
      <c r="AK159" s="177"/>
      <c r="AL159" s="178"/>
      <c r="AM159" s="178"/>
      <c r="AN159" s="178"/>
      <c r="AO159" s="178"/>
      <c r="AP159" s="178"/>
      <c r="AQ159" s="179"/>
      <c r="AR159" s="3"/>
      <c r="AS159" s="3"/>
      <c r="AT159" s="3"/>
      <c r="AU159" s="3"/>
      <c r="AV159" s="3"/>
      <c r="AW159" s="3"/>
      <c r="AX159" s="10">
        <v>1</v>
      </c>
    </row>
    <row r="160" spans="1:50" ht="1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176" cm="1">
        <f t="array" ref="AJ160">SUMPRODUCT(LEN(AK160:AQ160))</f>
        <v>0</v>
      </c>
      <c r="AK160" s="177"/>
      <c r="AL160" s="178"/>
      <c r="AM160" s="178"/>
      <c r="AN160" s="178"/>
      <c r="AO160" s="178"/>
      <c r="AP160" s="178"/>
      <c r="AQ160" s="179"/>
      <c r="AR160" s="3"/>
      <c r="AS160" s="3"/>
      <c r="AT160" s="3"/>
      <c r="AU160" s="3"/>
      <c r="AV160" s="3"/>
      <c r="AW160" s="3"/>
      <c r="AX160" s="10">
        <v>1</v>
      </c>
    </row>
    <row r="161" spans="1:50" ht="1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176" cm="1">
        <f t="array" ref="AJ161">SUMPRODUCT(LEN(AK161:AQ161))</f>
        <v>0</v>
      </c>
      <c r="AK161" s="177"/>
      <c r="AL161" s="178"/>
      <c r="AM161" s="178"/>
      <c r="AN161" s="178"/>
      <c r="AO161" s="178"/>
      <c r="AP161" s="178"/>
      <c r="AQ161" s="179"/>
      <c r="AR161" s="3"/>
      <c r="AS161" s="3"/>
      <c r="AT161" s="3"/>
      <c r="AU161" s="3"/>
      <c r="AV161" s="3"/>
      <c r="AW161" s="3"/>
      <c r="AX161" s="10">
        <v>1</v>
      </c>
    </row>
    <row r="162" spans="1:50"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176" cm="1">
        <f t="array" ref="AJ162">SUMPRODUCT(LEN(AK162:AQ162))</f>
        <v>0</v>
      </c>
      <c r="AK162" s="177"/>
      <c r="AL162" s="178"/>
      <c r="AM162" s="178"/>
      <c r="AN162" s="178"/>
      <c r="AO162" s="178"/>
      <c r="AP162" s="178"/>
      <c r="AQ162" s="179"/>
      <c r="AR162" s="3"/>
      <c r="AS162" s="3"/>
      <c r="AT162" s="3"/>
      <c r="AU162" s="3"/>
      <c r="AV162" s="3"/>
      <c r="AW162" s="3"/>
      <c r="AX162" s="10">
        <v>1</v>
      </c>
    </row>
    <row r="163" spans="1:50" ht="1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176" cm="1">
        <f t="array" ref="AJ163">SUMPRODUCT(LEN(AK163:AQ163))</f>
        <v>0</v>
      </c>
      <c r="AK163" s="177"/>
      <c r="AL163" s="178"/>
      <c r="AM163" s="178"/>
      <c r="AN163" s="178"/>
      <c r="AO163" s="178"/>
      <c r="AP163" s="178"/>
      <c r="AQ163" s="179"/>
      <c r="AR163" s="3"/>
      <c r="AS163" s="3"/>
      <c r="AT163" s="3"/>
      <c r="AU163" s="3"/>
      <c r="AV163" s="3"/>
      <c r="AW163" s="3"/>
      <c r="AX163" s="10">
        <v>1</v>
      </c>
    </row>
    <row r="164" spans="1:50" ht="1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176" cm="1">
        <f t="array" ref="AJ164">SUMPRODUCT(LEN(AK164:AQ164))</f>
        <v>0</v>
      </c>
      <c r="AK164" s="177"/>
      <c r="AL164" s="178"/>
      <c r="AM164" s="178"/>
      <c r="AN164" s="178"/>
      <c r="AO164" s="178"/>
      <c r="AP164" s="178"/>
      <c r="AQ164" s="179"/>
      <c r="AR164" s="3"/>
      <c r="AS164" s="3"/>
      <c r="AT164" s="3"/>
      <c r="AU164" s="3"/>
      <c r="AV164" s="3"/>
      <c r="AW164" s="3"/>
      <c r="AX164" s="10">
        <v>1</v>
      </c>
    </row>
    <row r="165" spans="1:50"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176" cm="1">
        <f t="array" ref="AJ165">SUMPRODUCT(LEN(AK165:AQ165))</f>
        <v>0</v>
      </c>
      <c r="AK165" s="177"/>
      <c r="AL165" s="178"/>
      <c r="AM165" s="178"/>
      <c r="AN165" s="178"/>
      <c r="AO165" s="178"/>
      <c r="AP165" s="178"/>
      <c r="AQ165" s="179"/>
      <c r="AR165" s="3"/>
      <c r="AS165" s="3"/>
      <c r="AT165" s="3"/>
      <c r="AU165" s="3"/>
      <c r="AV165" s="3"/>
      <c r="AW165" s="3"/>
      <c r="AX165" s="10">
        <v>1</v>
      </c>
    </row>
    <row r="166" spans="1:50" ht="15.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176" cm="1">
        <f t="array" ref="AJ166">SUMPRODUCT(LEN(AK166:AQ166))</f>
        <v>0</v>
      </c>
      <c r="AK166" s="177"/>
      <c r="AL166" s="178"/>
      <c r="AM166" s="178"/>
      <c r="AN166" s="178"/>
      <c r="AO166" s="178"/>
      <c r="AP166" s="178"/>
      <c r="AQ166" s="179"/>
      <c r="AR166" s="3"/>
      <c r="AS166" s="3"/>
      <c r="AT166" s="3"/>
      <c r="AU166" s="3"/>
      <c r="AV166" s="3"/>
      <c r="AW166" s="3"/>
      <c r="AX166" s="10">
        <v>1</v>
      </c>
    </row>
    <row r="167" spans="1:50" ht="15.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176" cm="1">
        <f t="array" ref="AJ167">SUMPRODUCT(LEN(AK167:AQ167))</f>
        <v>0</v>
      </c>
      <c r="AK167" s="177"/>
      <c r="AL167" s="178"/>
      <c r="AM167" s="178"/>
      <c r="AN167" s="178"/>
      <c r="AO167" s="178"/>
      <c r="AP167" s="178"/>
      <c r="AQ167" s="179"/>
      <c r="AR167" s="3"/>
      <c r="AS167" s="3"/>
      <c r="AT167" s="3"/>
      <c r="AU167" s="3"/>
      <c r="AV167" s="3"/>
      <c r="AW167" s="3"/>
      <c r="AX167" s="10">
        <v>1</v>
      </c>
    </row>
    <row r="168" spans="1:50"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176" cm="1">
        <f t="array" ref="AJ168">SUMPRODUCT(LEN(AK168:AQ168))</f>
        <v>0</v>
      </c>
      <c r="AK168" s="177"/>
      <c r="AL168" s="178"/>
      <c r="AM168" s="178"/>
      <c r="AN168" s="178"/>
      <c r="AO168" s="178"/>
      <c r="AP168" s="178"/>
      <c r="AQ168" s="179"/>
      <c r="AR168" s="3"/>
      <c r="AS168" s="3"/>
      <c r="AT168" s="3"/>
      <c r="AU168" s="3"/>
      <c r="AV168" s="3"/>
      <c r="AW168" s="3"/>
      <c r="AX168" s="10">
        <v>1</v>
      </c>
    </row>
    <row r="169" spans="1:50" ht="15.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176" cm="1">
        <f t="array" ref="AJ169">SUMPRODUCT(LEN(AK169:AQ169))</f>
        <v>0</v>
      </c>
      <c r="AK169" s="177"/>
      <c r="AL169" s="178"/>
      <c r="AM169" s="178"/>
      <c r="AN169" s="178"/>
      <c r="AO169" s="178"/>
      <c r="AP169" s="178"/>
      <c r="AQ169" s="179"/>
      <c r="AR169" s="3"/>
      <c r="AS169" s="3"/>
      <c r="AT169" s="3"/>
      <c r="AU169" s="3"/>
      <c r="AV169" s="3"/>
      <c r="AW169" s="3"/>
      <c r="AX169" s="10">
        <v>1</v>
      </c>
    </row>
    <row r="170" spans="1:50" ht="15.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176" cm="1">
        <f t="array" ref="AJ170">SUMPRODUCT(LEN(AK170:AQ170))</f>
        <v>0</v>
      </c>
      <c r="AK170" s="177"/>
      <c r="AL170" s="178"/>
      <c r="AM170" s="178"/>
      <c r="AN170" s="178"/>
      <c r="AO170" s="178"/>
      <c r="AP170" s="178"/>
      <c r="AQ170" s="179"/>
      <c r="AR170" s="3"/>
      <c r="AS170" s="3"/>
      <c r="AT170" s="3"/>
      <c r="AU170" s="3"/>
      <c r="AV170" s="3"/>
      <c r="AW170" s="3"/>
      <c r="AX170" s="10">
        <v>1</v>
      </c>
    </row>
    <row r="171" spans="1:50"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176" cm="1">
        <f t="array" ref="AJ171">SUMPRODUCT(LEN(AK171:AQ171))</f>
        <v>0</v>
      </c>
      <c r="AK171" s="177"/>
      <c r="AL171" s="178"/>
      <c r="AM171" s="178"/>
      <c r="AN171" s="178"/>
      <c r="AO171" s="178"/>
      <c r="AP171" s="178"/>
      <c r="AQ171" s="179"/>
      <c r="AR171" s="3"/>
      <c r="AS171" s="3"/>
      <c r="AT171" s="3"/>
      <c r="AU171" s="3"/>
      <c r="AV171" s="3"/>
      <c r="AW171" s="3"/>
      <c r="AX171" s="10">
        <v>1</v>
      </c>
    </row>
    <row r="172" spans="1:50" ht="15" customHeight="1">
      <c r="AJ172" s="176" cm="1">
        <f t="array" ref="AJ172">SUMPRODUCT(LEN(AK172:AQ172))</f>
        <v>0</v>
      </c>
      <c r="AK172" s="177"/>
      <c r="AL172" s="178"/>
      <c r="AM172" s="178"/>
      <c r="AN172" s="178"/>
      <c r="AO172" s="178"/>
      <c r="AP172" s="178"/>
      <c r="AQ172" s="179"/>
      <c r="AX172" s="10">
        <v>1</v>
      </c>
    </row>
    <row r="173" spans="1:50" ht="15.75">
      <c r="AG173"/>
      <c r="AH173"/>
      <c r="AI173"/>
      <c r="AJ173" s="176" cm="1">
        <f t="array" ref="AJ173">SUMPRODUCT(LEN(AK173:AQ173))</f>
        <v>0</v>
      </c>
      <c r="AK173" s="177"/>
      <c r="AL173" s="178"/>
      <c r="AM173" s="178"/>
      <c r="AN173" s="178"/>
      <c r="AO173" s="178"/>
      <c r="AP173" s="178"/>
      <c r="AQ173" s="179"/>
      <c r="AR173"/>
      <c r="AW173"/>
      <c r="AX173" s="10">
        <v>1</v>
      </c>
    </row>
    <row r="174" spans="1:50" ht="15.75">
      <c r="AJ174" s="176" cm="1">
        <f t="array" ref="AJ174">SUMPRODUCT(LEN(AK174:AQ174))</f>
        <v>0</v>
      </c>
      <c r="AK174" s="177"/>
      <c r="AL174" s="178"/>
      <c r="AM174" s="178"/>
      <c r="AN174" s="178"/>
      <c r="AO174" s="178"/>
      <c r="AP174" s="178"/>
      <c r="AQ174" s="179"/>
      <c r="AX174" s="10">
        <v>1</v>
      </c>
    </row>
    <row r="175" spans="1:50" ht="15.75">
      <c r="AJ175" s="176" cm="1">
        <f t="array" ref="AJ175">SUMPRODUCT(LEN(AK175:AQ175))</f>
        <v>0</v>
      </c>
      <c r="AK175" s="177"/>
      <c r="AL175" s="178"/>
      <c r="AM175" s="178"/>
      <c r="AN175" s="178"/>
      <c r="AO175" s="178"/>
      <c r="AP175" s="178"/>
      <c r="AQ175" s="179"/>
      <c r="AX175" s="10">
        <v>1</v>
      </c>
    </row>
    <row r="176" spans="1:50" ht="15.75">
      <c r="AJ176" s="176" cm="1">
        <f t="array" ref="AJ176">SUMPRODUCT(LEN(AK176:AQ176))</f>
        <v>0</v>
      </c>
      <c r="AK176" s="177"/>
      <c r="AL176" s="178"/>
      <c r="AM176" s="178"/>
      <c r="AN176" s="178"/>
      <c r="AO176" s="178"/>
      <c r="AP176" s="178"/>
      <c r="AQ176" s="179"/>
      <c r="AX176" s="10">
        <v>1</v>
      </c>
    </row>
    <row r="177" spans="36:50" ht="15.75">
      <c r="AJ177" s="176" cm="1">
        <f t="array" ref="AJ177">SUMPRODUCT(LEN(AK177:AQ177))</f>
        <v>0</v>
      </c>
      <c r="AK177" s="177"/>
      <c r="AL177" s="178"/>
      <c r="AM177" s="178"/>
      <c r="AN177" s="178"/>
      <c r="AO177" s="178"/>
      <c r="AP177" s="178"/>
      <c r="AQ177" s="179"/>
      <c r="AX177" s="10">
        <v>1</v>
      </c>
    </row>
    <row r="178" spans="36:50" ht="15.75">
      <c r="AJ178" s="176" cm="1">
        <f t="array" ref="AJ178">SUMPRODUCT(LEN(AK178:AQ178))</f>
        <v>0</v>
      </c>
      <c r="AK178" s="177"/>
      <c r="AL178" s="178"/>
      <c r="AM178" s="178"/>
      <c r="AN178" s="178"/>
      <c r="AO178" s="178"/>
      <c r="AP178" s="178"/>
      <c r="AQ178" s="179"/>
      <c r="AX178" s="10">
        <v>1</v>
      </c>
    </row>
    <row r="179" spans="36:50" ht="15.75">
      <c r="AJ179" s="176" cm="1">
        <f t="array" ref="AJ179">SUMPRODUCT(LEN(AK179:AQ179))</f>
        <v>0</v>
      </c>
      <c r="AK179" s="177"/>
      <c r="AL179" s="178"/>
      <c r="AM179" s="178"/>
      <c r="AN179" s="178"/>
      <c r="AO179" s="178"/>
      <c r="AP179" s="178"/>
      <c r="AQ179" s="179"/>
      <c r="AX179" s="10">
        <v>1</v>
      </c>
    </row>
    <row r="180" spans="36:50" ht="15.75">
      <c r="AJ180" s="176" cm="1">
        <f t="array" ref="AJ180">SUMPRODUCT(LEN(AK180:AQ180))</f>
        <v>0</v>
      </c>
      <c r="AK180" s="177"/>
      <c r="AL180" s="178"/>
      <c r="AM180" s="178"/>
      <c r="AN180" s="178"/>
      <c r="AO180" s="178"/>
      <c r="AP180" s="178"/>
      <c r="AQ180" s="179"/>
      <c r="AX180" s="10">
        <v>1</v>
      </c>
    </row>
    <row r="181" spans="36:50" ht="16.5" thickBot="1">
      <c r="AJ181" s="2900" cm="1">
        <f t="array" ref="AJ181">SUMPRODUCT(LEN(AK181:AQ181))</f>
        <v>0</v>
      </c>
      <c r="AK181" s="1449"/>
      <c r="AL181" s="1450"/>
      <c r="AM181" s="1450"/>
      <c r="AN181" s="1450"/>
      <c r="AO181" s="1450"/>
      <c r="AP181" s="1450"/>
      <c r="AQ181" s="1451"/>
      <c r="AX181" s="10">
        <v>1</v>
      </c>
    </row>
    <row r="182" spans="36:50">
      <c r="AX182" s="10">
        <v>1</v>
      </c>
    </row>
    <row r="183" spans="36:50">
      <c r="AX183" s="10">
        <v>1</v>
      </c>
    </row>
    <row r="184" spans="36:50">
      <c r="AX184" s="10">
        <v>1</v>
      </c>
    </row>
    <row r="185" spans="36:50">
      <c r="AX185" s="10">
        <v>1</v>
      </c>
    </row>
    <row r="186" spans="36:50">
      <c r="AX186" s="10">
        <v>1</v>
      </c>
    </row>
    <row r="187" spans="36:50">
      <c r="AX187" s="10">
        <v>1</v>
      </c>
    </row>
    <row r="188" spans="36:50">
      <c r="AX188" s="10">
        <v>1</v>
      </c>
    </row>
    <row r="189" spans="36:50">
      <c r="AX189" s="10">
        <v>1</v>
      </c>
    </row>
    <row r="190" spans="36:50">
      <c r="AX190" s="10">
        <v>1</v>
      </c>
    </row>
    <row r="191" spans="36:50">
      <c r="AX191" s="10">
        <v>1</v>
      </c>
    </row>
    <row r="192" spans="36:50">
      <c r="AX192" s="10">
        <v>1</v>
      </c>
    </row>
    <row r="193" spans="50:50">
      <c r="AX193" s="10">
        <v>1</v>
      </c>
    </row>
    <row r="194" spans="50:50">
      <c r="AX194" s="10">
        <v>1</v>
      </c>
    </row>
    <row r="195" spans="50:50">
      <c r="AX195" s="10">
        <v>1</v>
      </c>
    </row>
    <row r="196" spans="50:50">
      <c r="AX196" s="10">
        <v>1</v>
      </c>
    </row>
    <row r="197" spans="50:50">
      <c r="AX197" s="10">
        <v>1</v>
      </c>
    </row>
    <row r="198" spans="50:50">
      <c r="AX198" s="10">
        <v>1</v>
      </c>
    </row>
    <row r="199" spans="50:50">
      <c r="AX199" s="10">
        <v>1</v>
      </c>
    </row>
    <row r="200" spans="50:50">
      <c r="AX200" s="10">
        <v>1</v>
      </c>
    </row>
    <row r="201" spans="50:50">
      <c r="AX201" s="10">
        <v>1</v>
      </c>
    </row>
    <row r="202" spans="50:50">
      <c r="AX202" s="10">
        <v>1</v>
      </c>
    </row>
    <row r="203" spans="50:50">
      <c r="AX203" s="10">
        <v>1</v>
      </c>
    </row>
    <row r="204" spans="50:50">
      <c r="AX204" s="10">
        <v>1</v>
      </c>
    </row>
    <row r="205" spans="50:50">
      <c r="AX205" s="10">
        <v>1</v>
      </c>
    </row>
    <row r="206" spans="50:50">
      <c r="AX206" s="10">
        <v>1</v>
      </c>
    </row>
    <row r="207" spans="50:50">
      <c r="AX207" s="10">
        <v>1</v>
      </c>
    </row>
    <row r="208" spans="50:50">
      <c r="AX208" s="10">
        <v>1</v>
      </c>
    </row>
    <row r="209" spans="50:50">
      <c r="AX209" s="10">
        <v>1</v>
      </c>
    </row>
    <row r="210" spans="50:50">
      <c r="AX210" s="10">
        <v>1</v>
      </c>
    </row>
    <row r="211" spans="50:50">
      <c r="AX211" s="10">
        <v>1</v>
      </c>
    </row>
    <row r="212" spans="50:50">
      <c r="AX212" s="10">
        <v>1</v>
      </c>
    </row>
    <row r="213" spans="50:50">
      <c r="AX213" s="10">
        <v>1</v>
      </c>
    </row>
    <row r="214" spans="50:50">
      <c r="AX214" s="10">
        <v>1</v>
      </c>
    </row>
    <row r="215" spans="50:50">
      <c r="AX215" s="10">
        <v>1</v>
      </c>
    </row>
    <row r="216" spans="50:50">
      <c r="AX216" s="10">
        <v>1</v>
      </c>
    </row>
    <row r="217" spans="50:50">
      <c r="AX217" s="10">
        <v>1</v>
      </c>
    </row>
    <row r="218" spans="50:50">
      <c r="AX218" s="10">
        <v>1</v>
      </c>
    </row>
    <row r="219" spans="50:50">
      <c r="AX219" s="10">
        <v>1</v>
      </c>
    </row>
    <row r="220" spans="50:50">
      <c r="AX220" s="10">
        <v>1</v>
      </c>
    </row>
    <row r="221" spans="50:50">
      <c r="AX221" s="10">
        <v>1</v>
      </c>
    </row>
    <row r="222" spans="50:50">
      <c r="AX222" s="10">
        <v>1</v>
      </c>
    </row>
    <row r="223" spans="50:50">
      <c r="AX223" s="10">
        <v>1</v>
      </c>
    </row>
    <row r="224" spans="50:50">
      <c r="AX224" s="10">
        <v>1</v>
      </c>
    </row>
    <row r="225" spans="50:50">
      <c r="AX225" s="10">
        <v>1</v>
      </c>
    </row>
    <row r="226" spans="50:50">
      <c r="AX226" s="10">
        <v>1</v>
      </c>
    </row>
    <row r="227" spans="50:50">
      <c r="AX227" s="10">
        <v>1</v>
      </c>
    </row>
    <row r="228" spans="50:50">
      <c r="AX228" s="10">
        <v>1</v>
      </c>
    </row>
    <row r="229" spans="50:50">
      <c r="AX229" s="10">
        <v>1</v>
      </c>
    </row>
    <row r="230" spans="50:50">
      <c r="AX230" s="10">
        <v>1</v>
      </c>
    </row>
    <row r="231" spans="50:50">
      <c r="AX231" s="10">
        <v>1</v>
      </c>
    </row>
    <row r="232" spans="50:50">
      <c r="AX232" s="10">
        <v>1</v>
      </c>
    </row>
    <row r="233" spans="50:50">
      <c r="AX233" s="10">
        <v>1</v>
      </c>
    </row>
    <row r="234" spans="50:50">
      <c r="AX234" s="10">
        <v>1</v>
      </c>
    </row>
    <row r="235" spans="50:50">
      <c r="AX235" s="10">
        <v>1</v>
      </c>
    </row>
    <row r="236" spans="50:50">
      <c r="AX236" s="10">
        <v>1</v>
      </c>
    </row>
    <row r="237" spans="50:50">
      <c r="AX237" s="10">
        <v>1</v>
      </c>
    </row>
    <row r="238" spans="50:50">
      <c r="AX238" s="10">
        <v>1</v>
      </c>
    </row>
    <row r="239" spans="50:50">
      <c r="AX239" s="10">
        <v>1</v>
      </c>
    </row>
    <row r="240" spans="50:50">
      <c r="AX240" s="10">
        <v>1</v>
      </c>
    </row>
    <row r="241" spans="50:50">
      <c r="AX241" s="10">
        <v>1</v>
      </c>
    </row>
    <row r="242" spans="50:50">
      <c r="AX242" s="10">
        <v>1</v>
      </c>
    </row>
    <row r="243" spans="50:50">
      <c r="AX243" s="10">
        <v>1</v>
      </c>
    </row>
    <row r="244" spans="50:50">
      <c r="AX244" s="10">
        <v>1</v>
      </c>
    </row>
    <row r="245" spans="50:50">
      <c r="AX245" s="10">
        <v>1</v>
      </c>
    </row>
    <row r="246" spans="50:50">
      <c r="AX246" s="10">
        <v>1</v>
      </c>
    </row>
    <row r="247" spans="50:50">
      <c r="AX247" s="10">
        <v>1</v>
      </c>
    </row>
    <row r="248" spans="50:50">
      <c r="AX248" s="10">
        <v>1</v>
      </c>
    </row>
    <row r="249" spans="50:50">
      <c r="AX249" s="10">
        <v>1</v>
      </c>
    </row>
    <row r="250" spans="50:50">
      <c r="AX250" s="10">
        <v>1</v>
      </c>
    </row>
    <row r="251" spans="50:50">
      <c r="AX251" s="10">
        <v>1</v>
      </c>
    </row>
    <row r="252" spans="50:50">
      <c r="AX252" s="10">
        <v>1</v>
      </c>
    </row>
    <row r="253" spans="50:50">
      <c r="AX253" s="10">
        <v>1</v>
      </c>
    </row>
    <row r="254" spans="50:50">
      <c r="AX254" s="10">
        <v>1</v>
      </c>
    </row>
    <row r="255" spans="50:50">
      <c r="AX255" s="10">
        <v>1</v>
      </c>
    </row>
    <row r="256" spans="50:50">
      <c r="AX256" s="10">
        <v>1</v>
      </c>
    </row>
    <row r="257" spans="50:50">
      <c r="AX257" s="10">
        <v>1</v>
      </c>
    </row>
    <row r="258" spans="50:50">
      <c r="AX258" s="10">
        <v>1</v>
      </c>
    </row>
    <row r="259" spans="50:50">
      <c r="AX259" s="10">
        <v>1</v>
      </c>
    </row>
    <row r="260" spans="50:50">
      <c r="AX260" s="10">
        <v>1</v>
      </c>
    </row>
    <row r="261" spans="50:50">
      <c r="AX261" s="10">
        <v>1</v>
      </c>
    </row>
    <row r="262" spans="50:50">
      <c r="AX262" s="10">
        <v>1</v>
      </c>
    </row>
    <row r="263" spans="50:50">
      <c r="AX263" s="10">
        <v>1</v>
      </c>
    </row>
    <row r="264" spans="50:50">
      <c r="AX264" s="10">
        <v>1</v>
      </c>
    </row>
    <row r="265" spans="50:50">
      <c r="AX265" s="10">
        <v>1</v>
      </c>
    </row>
    <row r="266" spans="50:50">
      <c r="AX266" s="10">
        <v>1</v>
      </c>
    </row>
    <row r="267" spans="50:50">
      <c r="AX267" s="10">
        <v>1</v>
      </c>
    </row>
    <row r="268" spans="50:50">
      <c r="AX268" s="10">
        <v>1</v>
      </c>
    </row>
    <row r="269" spans="50:50">
      <c r="AX269" s="10">
        <v>1</v>
      </c>
    </row>
    <row r="270" spans="50:50">
      <c r="AX270" s="10">
        <v>1</v>
      </c>
    </row>
    <row r="271" spans="50:50">
      <c r="AX271" s="10">
        <v>1</v>
      </c>
    </row>
    <row r="272" spans="50:50">
      <c r="AX272" s="10">
        <v>1</v>
      </c>
    </row>
    <row r="273" spans="50:50">
      <c r="AX273" s="10">
        <v>1</v>
      </c>
    </row>
    <row r="274" spans="50:50">
      <c r="AX274" s="10">
        <v>1</v>
      </c>
    </row>
    <row r="275" spans="50:50">
      <c r="AX275" s="10">
        <v>1</v>
      </c>
    </row>
    <row r="276" spans="50:50">
      <c r="AX276" s="10">
        <v>1</v>
      </c>
    </row>
    <row r="277" spans="50:50">
      <c r="AX277" s="10">
        <v>1</v>
      </c>
    </row>
    <row r="278" spans="50:50">
      <c r="AX278" s="10">
        <v>1</v>
      </c>
    </row>
    <row r="279" spans="50:50">
      <c r="AX279" s="10">
        <v>1</v>
      </c>
    </row>
    <row r="280" spans="50:50">
      <c r="AX280" s="10">
        <v>1</v>
      </c>
    </row>
    <row r="281" spans="50:50">
      <c r="AX281" s="10">
        <v>1</v>
      </c>
    </row>
    <row r="282" spans="50:50">
      <c r="AX282" s="10">
        <v>1</v>
      </c>
    </row>
    <row r="283" spans="50:50">
      <c r="AX283" s="10">
        <v>1</v>
      </c>
    </row>
    <row r="284" spans="50:50">
      <c r="AX284" s="10">
        <v>1</v>
      </c>
    </row>
    <row r="285" spans="50:50">
      <c r="AX285" s="10">
        <v>1</v>
      </c>
    </row>
    <row r="286" spans="50:50">
      <c r="AX286" s="10">
        <v>1</v>
      </c>
    </row>
    <row r="287" spans="50:50">
      <c r="AX287" s="10">
        <v>1</v>
      </c>
    </row>
    <row r="288" spans="50:50">
      <c r="AX288" s="10">
        <v>1</v>
      </c>
    </row>
    <row r="289" spans="50:50">
      <c r="AX289" s="10">
        <v>1</v>
      </c>
    </row>
    <row r="290" spans="50:50">
      <c r="AX290" s="10">
        <v>1</v>
      </c>
    </row>
    <row r="291" spans="50:50">
      <c r="AX291" s="10">
        <v>1</v>
      </c>
    </row>
    <row r="292" spans="50:50">
      <c r="AX292" s="10">
        <v>1</v>
      </c>
    </row>
    <row r="293" spans="50:50">
      <c r="AX293" s="10">
        <v>1</v>
      </c>
    </row>
    <row r="294" spans="50:50">
      <c r="AX294" s="10">
        <v>1</v>
      </c>
    </row>
    <row r="295" spans="50:50">
      <c r="AX295" s="10">
        <v>1</v>
      </c>
    </row>
    <row r="296" spans="50:50">
      <c r="AX296" s="10">
        <v>1</v>
      </c>
    </row>
    <row r="297" spans="50:50">
      <c r="AX297" s="10">
        <v>1</v>
      </c>
    </row>
    <row r="298" spans="50:50">
      <c r="AX298" s="10">
        <v>1</v>
      </c>
    </row>
    <row r="299" spans="50:50">
      <c r="AX299" s="10">
        <v>1</v>
      </c>
    </row>
    <row r="300" spans="50:50">
      <c r="AX300" s="10">
        <v>1</v>
      </c>
    </row>
    <row r="301" spans="50:50">
      <c r="AX301" s="10">
        <v>1</v>
      </c>
    </row>
    <row r="302" spans="50:50">
      <c r="AX302" s="10">
        <v>1</v>
      </c>
    </row>
    <row r="303" spans="50:50">
      <c r="AX303" s="10">
        <v>1</v>
      </c>
    </row>
    <row r="304" spans="50:50">
      <c r="AX304" s="10">
        <v>1</v>
      </c>
    </row>
    <row r="305" spans="50:50">
      <c r="AX305" s="10">
        <v>1</v>
      </c>
    </row>
    <row r="306" spans="50:50">
      <c r="AX306" s="10">
        <v>1</v>
      </c>
    </row>
    <row r="307" spans="50:50">
      <c r="AX307" s="10">
        <v>1</v>
      </c>
    </row>
    <row r="308" spans="50:50">
      <c r="AX308" s="10">
        <v>1</v>
      </c>
    </row>
    <row r="309" spans="50:50">
      <c r="AX309" s="10">
        <v>1</v>
      </c>
    </row>
    <row r="310" spans="50:50">
      <c r="AX310" s="10">
        <v>1</v>
      </c>
    </row>
    <row r="311" spans="50:50">
      <c r="AX311" s="10">
        <v>1</v>
      </c>
    </row>
    <row r="312" spans="50:50">
      <c r="AX312" s="10">
        <v>1</v>
      </c>
    </row>
    <row r="313" spans="50:50">
      <c r="AX313" s="10">
        <v>1</v>
      </c>
    </row>
    <row r="314" spans="50:50">
      <c r="AX314" s="10">
        <v>1</v>
      </c>
    </row>
    <row r="315" spans="50:50">
      <c r="AX315" s="10">
        <v>1</v>
      </c>
    </row>
    <row r="316" spans="50:50">
      <c r="AX316" s="10">
        <v>1</v>
      </c>
    </row>
    <row r="317" spans="50:50">
      <c r="AX317" s="10">
        <v>1</v>
      </c>
    </row>
    <row r="318" spans="50:50">
      <c r="AX318" s="10">
        <v>1</v>
      </c>
    </row>
    <row r="319" spans="50:50">
      <c r="AX319" s="10">
        <v>1</v>
      </c>
    </row>
    <row r="320" spans="50:50">
      <c r="AX320" s="10">
        <v>1</v>
      </c>
    </row>
    <row r="321" spans="50:50">
      <c r="AX321" s="10">
        <v>1</v>
      </c>
    </row>
    <row r="322" spans="50:50">
      <c r="AX322" s="10">
        <v>1</v>
      </c>
    </row>
    <row r="323" spans="50:50">
      <c r="AX323" s="10">
        <v>1</v>
      </c>
    </row>
    <row r="324" spans="50:50">
      <c r="AX324" s="10">
        <v>1</v>
      </c>
    </row>
    <row r="325" spans="50:50">
      <c r="AX325" s="10">
        <v>1</v>
      </c>
    </row>
    <row r="326" spans="50:50">
      <c r="AX326" s="10">
        <v>1</v>
      </c>
    </row>
    <row r="327" spans="50:50">
      <c r="AX327" s="10">
        <v>1</v>
      </c>
    </row>
    <row r="328" spans="50:50">
      <c r="AX328" s="10">
        <v>1</v>
      </c>
    </row>
    <row r="329" spans="50:50">
      <c r="AX329" s="10">
        <v>1</v>
      </c>
    </row>
    <row r="330" spans="50:50">
      <c r="AX330" s="10">
        <v>1</v>
      </c>
    </row>
    <row r="331" spans="50:50">
      <c r="AX331" s="10">
        <v>1</v>
      </c>
    </row>
    <row r="332" spans="50:50">
      <c r="AX332" s="10">
        <v>1</v>
      </c>
    </row>
    <row r="333" spans="50:50">
      <c r="AX333" s="10">
        <v>1</v>
      </c>
    </row>
    <row r="334" spans="50:50">
      <c r="AX334" s="10">
        <v>1</v>
      </c>
    </row>
    <row r="335" spans="50:50">
      <c r="AX335" s="10">
        <v>1</v>
      </c>
    </row>
    <row r="336" spans="50:50">
      <c r="AX336" s="10">
        <v>1</v>
      </c>
    </row>
    <row r="337" spans="50:50">
      <c r="AX337" s="10">
        <v>1</v>
      </c>
    </row>
    <row r="338" spans="50:50">
      <c r="AX338" s="10">
        <v>1</v>
      </c>
    </row>
    <row r="339" spans="50:50">
      <c r="AX339" s="10">
        <v>1</v>
      </c>
    </row>
    <row r="340" spans="50:50">
      <c r="AX340" s="10">
        <v>1</v>
      </c>
    </row>
    <row r="341" spans="50:50">
      <c r="AX341" s="10">
        <v>1</v>
      </c>
    </row>
    <row r="342" spans="50:50">
      <c r="AX342" s="10">
        <v>1</v>
      </c>
    </row>
    <row r="343" spans="50:50">
      <c r="AX343" s="10">
        <v>1</v>
      </c>
    </row>
    <row r="344" spans="50:50">
      <c r="AX344" s="10">
        <v>1</v>
      </c>
    </row>
    <row r="345" spans="50:50">
      <c r="AX345" s="10">
        <v>1</v>
      </c>
    </row>
    <row r="346" spans="50:50">
      <c r="AX346" s="10">
        <v>1</v>
      </c>
    </row>
    <row r="347" spans="50:50">
      <c r="AX347" s="10">
        <v>1</v>
      </c>
    </row>
    <row r="348" spans="50:50">
      <c r="AX348" s="10">
        <v>1</v>
      </c>
    </row>
    <row r="349" spans="50:50">
      <c r="AX349" s="10">
        <v>1</v>
      </c>
    </row>
    <row r="350" spans="50:50">
      <c r="AX350" s="10">
        <v>1</v>
      </c>
    </row>
    <row r="351" spans="50:50">
      <c r="AX351" s="10">
        <v>1</v>
      </c>
    </row>
    <row r="352" spans="50:50">
      <c r="AX352" s="10">
        <v>1</v>
      </c>
    </row>
    <row r="353" spans="50:50">
      <c r="AX353" s="10">
        <v>1</v>
      </c>
    </row>
    <row r="354" spans="50:50">
      <c r="AX354" s="10">
        <v>1</v>
      </c>
    </row>
    <row r="355" spans="50:50">
      <c r="AX355" s="10">
        <v>1</v>
      </c>
    </row>
    <row r="356" spans="50:50">
      <c r="AX356" s="10">
        <v>1</v>
      </c>
    </row>
    <row r="357" spans="50:50">
      <c r="AX357" s="10">
        <v>1</v>
      </c>
    </row>
    <row r="358" spans="50:50">
      <c r="AX358" s="10">
        <v>1</v>
      </c>
    </row>
    <row r="359" spans="50:50">
      <c r="AX359" s="10">
        <v>1</v>
      </c>
    </row>
    <row r="360" spans="50:50">
      <c r="AX360" s="10">
        <v>1</v>
      </c>
    </row>
    <row r="361" spans="50:50">
      <c r="AX361" s="10">
        <v>1</v>
      </c>
    </row>
    <row r="362" spans="50:50">
      <c r="AX362" s="10">
        <v>1</v>
      </c>
    </row>
    <row r="363" spans="50:50">
      <c r="AX363" s="10">
        <v>1</v>
      </c>
    </row>
    <row r="364" spans="50:50">
      <c r="AX364" s="10">
        <v>1</v>
      </c>
    </row>
    <row r="365" spans="50:50">
      <c r="AX365" s="10">
        <v>1</v>
      </c>
    </row>
    <row r="366" spans="50:50">
      <c r="AX366" s="10">
        <v>1</v>
      </c>
    </row>
    <row r="367" spans="50:50">
      <c r="AX367" s="10">
        <v>1</v>
      </c>
    </row>
    <row r="368" spans="50:50">
      <c r="AX368" s="10">
        <v>1</v>
      </c>
    </row>
    <row r="369" spans="50:50">
      <c r="AX369" s="10">
        <v>1</v>
      </c>
    </row>
    <row r="370" spans="50:50">
      <c r="AX370" s="10">
        <v>1</v>
      </c>
    </row>
    <row r="371" spans="50:50">
      <c r="AX371" s="10">
        <v>1</v>
      </c>
    </row>
    <row r="372" spans="50:50">
      <c r="AX372" s="10">
        <v>1</v>
      </c>
    </row>
    <row r="373" spans="50:50">
      <c r="AX373" s="10">
        <v>1</v>
      </c>
    </row>
    <row r="374" spans="50:50">
      <c r="AX374" s="10">
        <v>1</v>
      </c>
    </row>
    <row r="375" spans="50:50">
      <c r="AX375" s="10">
        <v>1</v>
      </c>
    </row>
    <row r="376" spans="50:50">
      <c r="AX376" s="10">
        <v>1</v>
      </c>
    </row>
    <row r="377" spans="50:50">
      <c r="AX377" s="10">
        <v>1</v>
      </c>
    </row>
    <row r="378" spans="50:50">
      <c r="AX378" s="10">
        <v>1</v>
      </c>
    </row>
    <row r="379" spans="50:50">
      <c r="AX379" s="10">
        <v>1</v>
      </c>
    </row>
    <row r="380" spans="50:50">
      <c r="AX380" s="10">
        <v>1</v>
      </c>
    </row>
    <row r="381" spans="50:50">
      <c r="AX381" s="10">
        <v>1</v>
      </c>
    </row>
    <row r="382" spans="50:50">
      <c r="AX382" s="10">
        <v>1</v>
      </c>
    </row>
    <row r="383" spans="50:50">
      <c r="AX383" s="10">
        <v>1</v>
      </c>
    </row>
    <row r="384" spans="50:50">
      <c r="AX384" s="10">
        <v>1</v>
      </c>
    </row>
    <row r="385" spans="50:50">
      <c r="AX385" s="10">
        <v>1</v>
      </c>
    </row>
    <row r="386" spans="50:50">
      <c r="AX386" s="10">
        <v>1</v>
      </c>
    </row>
    <row r="387" spans="50:50">
      <c r="AX387" s="10">
        <v>1</v>
      </c>
    </row>
    <row r="388" spans="50:50">
      <c r="AX388" s="10">
        <v>1</v>
      </c>
    </row>
    <row r="389" spans="50:50">
      <c r="AX389" s="10">
        <v>1</v>
      </c>
    </row>
    <row r="390" spans="50:50">
      <c r="AX390" s="10">
        <v>1</v>
      </c>
    </row>
    <row r="391" spans="50:50">
      <c r="AX391" s="10">
        <v>1</v>
      </c>
    </row>
    <row r="392" spans="50:50">
      <c r="AX392" s="10">
        <v>1</v>
      </c>
    </row>
    <row r="393" spans="50:50">
      <c r="AX393" s="10">
        <v>1</v>
      </c>
    </row>
    <row r="394" spans="50:50">
      <c r="AX394" s="10">
        <v>1</v>
      </c>
    </row>
    <row r="395" spans="50:50">
      <c r="AX395" s="10">
        <v>1</v>
      </c>
    </row>
    <row r="396" spans="50:50">
      <c r="AX396" s="10">
        <v>1</v>
      </c>
    </row>
    <row r="397" spans="50:50">
      <c r="AX397" s="10">
        <v>1</v>
      </c>
    </row>
    <row r="398" spans="50:50">
      <c r="AX398" s="10">
        <v>1</v>
      </c>
    </row>
    <row r="399" spans="50:50">
      <c r="AX399" s="10">
        <v>1</v>
      </c>
    </row>
    <row r="400" spans="50:50">
      <c r="AX400" s="10">
        <v>1</v>
      </c>
    </row>
    <row r="401" spans="1:52">
      <c r="AX401" s="10">
        <v>1</v>
      </c>
    </row>
    <row r="402" spans="1:52">
      <c r="AX402" s="10">
        <v>1</v>
      </c>
    </row>
    <row r="403" spans="1:52">
      <c r="AX403" s="10">
        <v>1</v>
      </c>
    </row>
    <row r="404" spans="1:52">
      <c r="AX404" s="10">
        <v>1</v>
      </c>
    </row>
    <row r="405" spans="1:52">
      <c r="AX405" s="10">
        <v>1</v>
      </c>
    </row>
    <row r="406" spans="1:52">
      <c r="AX406" s="10">
        <v>1</v>
      </c>
    </row>
    <row r="407" spans="1:52">
      <c r="AX407" s="2129" t="s">
        <v>3560</v>
      </c>
    </row>
    <row r="408" spans="1:52">
      <c r="A408" s="10">
        <v>1</v>
      </c>
      <c r="B408" s="10">
        <v>1</v>
      </c>
      <c r="C408" s="10">
        <v>1</v>
      </c>
      <c r="D408" s="10">
        <v>1</v>
      </c>
      <c r="E408" s="10">
        <v>1</v>
      </c>
      <c r="F408" s="10">
        <v>1</v>
      </c>
      <c r="G408" s="10">
        <v>1</v>
      </c>
      <c r="H408" s="10">
        <v>1</v>
      </c>
      <c r="I408" s="10">
        <v>1</v>
      </c>
      <c r="J408" s="10">
        <v>1</v>
      </c>
      <c r="K408" s="10">
        <v>1</v>
      </c>
      <c r="L408" s="10">
        <v>1</v>
      </c>
      <c r="M408" s="10">
        <v>1</v>
      </c>
      <c r="N408" s="10">
        <v>1</v>
      </c>
      <c r="O408" s="10">
        <v>1</v>
      </c>
      <c r="P408" s="10">
        <v>1</v>
      </c>
      <c r="Q408" s="10">
        <v>1</v>
      </c>
      <c r="R408" s="10">
        <v>1</v>
      </c>
      <c r="S408" s="10">
        <v>1</v>
      </c>
      <c r="T408" s="10">
        <v>1</v>
      </c>
      <c r="U408" s="10">
        <v>1</v>
      </c>
      <c r="V408" s="10">
        <v>1</v>
      </c>
      <c r="W408" s="10">
        <v>1</v>
      </c>
      <c r="X408" s="10">
        <v>1</v>
      </c>
      <c r="Y408" s="10">
        <v>1</v>
      </c>
      <c r="Z408" s="10">
        <v>1</v>
      </c>
      <c r="AA408" s="10">
        <v>1</v>
      </c>
      <c r="AB408" s="10">
        <v>1</v>
      </c>
      <c r="AC408" s="10">
        <v>1</v>
      </c>
      <c r="AD408" s="10">
        <v>1</v>
      </c>
      <c r="AE408" s="10">
        <v>1</v>
      </c>
      <c r="AF408" s="10">
        <v>1</v>
      </c>
      <c r="AG408" s="10">
        <v>1</v>
      </c>
      <c r="AH408" s="10">
        <v>1</v>
      </c>
      <c r="AI408" s="10">
        <v>1</v>
      </c>
      <c r="AJ408" s="10">
        <v>1</v>
      </c>
      <c r="AK408" s="10">
        <v>1</v>
      </c>
      <c r="AL408" s="10">
        <v>1</v>
      </c>
      <c r="AM408" s="10">
        <v>1</v>
      </c>
      <c r="AN408" s="10">
        <v>1</v>
      </c>
      <c r="AO408" s="10">
        <v>1</v>
      </c>
      <c r="AP408" s="10">
        <v>1</v>
      </c>
      <c r="AQ408" s="10">
        <v>1</v>
      </c>
      <c r="AR408" s="10">
        <v>1</v>
      </c>
      <c r="AS408" s="10">
        <v>1</v>
      </c>
      <c r="AT408" s="10">
        <v>1</v>
      </c>
      <c r="AU408" s="10">
        <v>1</v>
      </c>
      <c r="AV408" s="10">
        <v>1</v>
      </c>
      <c r="AW408" s="10">
        <v>1</v>
      </c>
      <c r="AX408" s="1" t="str">
        <f>ADDRESS(ROW(),COLUMN(),4)</f>
        <v>AX408</v>
      </c>
      <c r="AY408" s="2130"/>
      <c r="AZ408" s="2131" t="str">
        <f>ADDRESS(ROW(),COLUMN(),4)</f>
        <v>AZ408</v>
      </c>
    </row>
  </sheetData>
  <mergeCells count="70">
    <mergeCell ref="AS5:AV7"/>
    <mergeCell ref="J71:AE71"/>
    <mergeCell ref="J70:AE70"/>
    <mergeCell ref="P39:R39"/>
    <mergeCell ref="P40:R40"/>
    <mergeCell ref="P41:R41"/>
    <mergeCell ref="P37:R37"/>
    <mergeCell ref="AH37:AH40"/>
    <mergeCell ref="P38:R38"/>
    <mergeCell ref="P33:R33"/>
    <mergeCell ref="AH33:AH35"/>
    <mergeCell ref="P34:R34"/>
    <mergeCell ref="P35:R35"/>
    <mergeCell ref="P36:R36"/>
    <mergeCell ref="P31:R31"/>
    <mergeCell ref="AS26:AV27"/>
    <mergeCell ref="P32:R32"/>
    <mergeCell ref="P28:R28"/>
    <mergeCell ref="P29:R29"/>
    <mergeCell ref="P27:R27"/>
    <mergeCell ref="T25:W26"/>
    <mergeCell ref="X25:AA26"/>
    <mergeCell ref="AB25:AE26"/>
    <mergeCell ref="AH25:AH27"/>
    <mergeCell ref="P30:R30"/>
    <mergeCell ref="F24:H24"/>
    <mergeCell ref="I24:K24"/>
    <mergeCell ref="L24:N24"/>
    <mergeCell ref="F25:F26"/>
    <mergeCell ref="G25:G26"/>
    <mergeCell ref="H25:H26"/>
    <mergeCell ref="I25:I26"/>
    <mergeCell ref="J25:J26"/>
    <mergeCell ref="K25:K26"/>
    <mergeCell ref="L25:L26"/>
    <mergeCell ref="M25:M26"/>
    <mergeCell ref="N25:N26"/>
    <mergeCell ref="T23:W24"/>
    <mergeCell ref="X23:AA24"/>
    <mergeCell ref="AB23:AE24"/>
    <mergeCell ref="AJ23:AJ24"/>
    <mergeCell ref="AS18:AS19"/>
    <mergeCell ref="Y17:AE18"/>
    <mergeCell ref="AH17:AH20"/>
    <mergeCell ref="AT18:AT19"/>
    <mergeCell ref="T21:W21"/>
    <mergeCell ref="F22:N22"/>
    <mergeCell ref="U22:AE22"/>
    <mergeCell ref="F19:F21"/>
    <mergeCell ref="G19:S21"/>
    <mergeCell ref="T19:AE19"/>
    <mergeCell ref="T20:W20"/>
    <mergeCell ref="X20:AA20"/>
    <mergeCell ref="AB20:AE20"/>
    <mergeCell ref="AU18:AU19"/>
    <mergeCell ref="C14:J15"/>
    <mergeCell ref="B4:B6"/>
    <mergeCell ref="G4:Y4"/>
    <mergeCell ref="G5:Y5"/>
    <mergeCell ref="AJ5:AQ6"/>
    <mergeCell ref="AJ7:AQ7"/>
    <mergeCell ref="G8:AE9"/>
    <mergeCell ref="AK8:AQ8"/>
    <mergeCell ref="N12:N13"/>
    <mergeCell ref="O12:AA13"/>
    <mergeCell ref="AB12:AD13"/>
    <mergeCell ref="AE12:AE13"/>
    <mergeCell ref="Y14:AE15"/>
    <mergeCell ref="G11:AE11"/>
    <mergeCell ref="G17:W18"/>
  </mergeCells>
  <hyperlinks>
    <hyperlink ref="AH52" r:id="rId1" xr:uid="{337A023A-F5B9-4A6B-9569-EDBF35824E83}"/>
    <hyperlink ref="AH54" r:id="rId2" xr:uid="{602485B8-AA6D-4D27-BD55-D76507C88F1B}"/>
    <hyperlink ref="J71" r:id="rId3" location="q=patisserie+FONDANT+POUR+GLACER&amp;tbm=vid" xr:uid="{52BE3D0A-9884-4EF5-B34C-CD3AA015D70F}"/>
    <hyperlink ref="J70" r:id="rId4" xr:uid="{0A2D0204-2CE5-4A84-AAFF-E2EB716262E8}"/>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3C32-9AF2-48BD-B773-B3EEF5F4D04B}">
  <dimension ref="A1:DL193"/>
  <sheetViews>
    <sheetView workbookViewId="0">
      <selection activeCell="N9" sqref="N9"/>
    </sheetView>
  </sheetViews>
  <sheetFormatPr baseColWidth="10" defaultColWidth="11.5703125" defaultRowHeight="15"/>
  <cols>
    <col min="1" max="1" width="6.7109375" customWidth="1"/>
    <col min="2" max="3" width="13.7109375" style="8" customWidth="1"/>
    <col min="4" max="4" width="2.140625" style="8" customWidth="1"/>
    <col min="5" max="6" width="13.7109375" style="8" customWidth="1"/>
    <col min="7" max="7" width="2.140625" style="8" customWidth="1"/>
    <col min="8" max="9" width="13.7109375" style="8" customWidth="1"/>
    <col min="10" max="10" width="2.140625" style="8" customWidth="1"/>
    <col min="11" max="12" width="13.7109375" style="8" customWidth="1"/>
    <col min="13" max="13" width="2.140625" style="8" customWidth="1"/>
    <col min="14" max="15" width="13.7109375" style="8" customWidth="1"/>
    <col min="16" max="16" width="2.140625" style="8" customWidth="1"/>
    <col min="17" max="18" width="13.7109375" style="8" customWidth="1"/>
    <col min="19" max="19" width="2.140625" style="8" customWidth="1"/>
    <col min="20" max="21" width="13.7109375" style="8" customWidth="1"/>
    <col min="22" max="22" width="2.140625" style="8" customWidth="1"/>
    <col min="23" max="24" width="13.7109375" style="8" customWidth="1"/>
    <col min="25" max="25" width="2.140625" style="8" customWidth="1"/>
    <col min="26" max="27" width="13.7109375" style="8" customWidth="1"/>
    <col min="28" max="28" width="4.85546875" style="9" customWidth="1"/>
    <col min="29" max="30" width="13.7109375" style="8" customWidth="1"/>
    <col min="31" max="31" width="4.85546875" style="9" customWidth="1"/>
    <col min="32" max="33" width="13.7109375" style="8" customWidth="1"/>
    <col min="34" max="34" width="4.85546875" style="9" customWidth="1"/>
    <col min="35" max="35" width="11.7109375" style="8" customWidth="1"/>
    <col min="36" max="36" width="12.7109375" style="8" customWidth="1"/>
    <col min="37" max="37" width="4.5703125" style="8" customWidth="1"/>
    <col min="38" max="38" width="11.7109375" style="8" customWidth="1"/>
    <col min="39" max="39" width="12.5703125" style="8" customWidth="1"/>
    <col min="40" max="40" width="2.140625" style="8" customWidth="1"/>
    <col min="41" max="42" width="12.7109375" style="8" customWidth="1"/>
    <col min="43" max="43" width="14.28515625" style="8" customWidth="1"/>
    <col min="44" max="45" width="13.7109375" customWidth="1"/>
    <col min="46" max="46" width="4.42578125" customWidth="1"/>
    <col min="47" max="48" width="13.7109375" customWidth="1"/>
    <col min="49" max="49" width="4.42578125" customWidth="1"/>
    <col min="50" max="51" width="13.7109375" customWidth="1"/>
    <col min="52" max="52" width="4.42578125" customWidth="1"/>
    <col min="53" max="54" width="13.7109375" customWidth="1"/>
    <col min="55" max="55" width="4.42578125" customWidth="1"/>
    <col min="56" max="57" width="13.7109375" customWidth="1"/>
    <col min="58" max="58" width="4.42578125" customWidth="1"/>
    <col min="59" max="60" width="13.7109375" customWidth="1"/>
    <col min="61" max="61" width="4.42578125" customWidth="1"/>
    <col min="62" max="63" width="13.7109375" customWidth="1"/>
    <col min="64" max="64" width="4.42578125" customWidth="1"/>
    <col min="65" max="66" width="13.7109375" customWidth="1"/>
    <col min="67" max="67" width="4.42578125" customWidth="1"/>
    <col min="68" max="69" width="13.7109375" customWidth="1"/>
    <col min="70" max="70" width="4.42578125" customWidth="1"/>
    <col min="71" max="72" width="13.7109375" customWidth="1"/>
    <col min="73" max="73" width="4.42578125" customWidth="1"/>
    <col min="74" max="76" width="13.7109375" customWidth="1"/>
    <col min="77" max="77" width="33" customWidth="1"/>
    <col min="78" max="80" width="13.7109375" customWidth="1"/>
    <col min="81" max="81" width="4.42578125" customWidth="1"/>
    <col min="82"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2" width="32" customWidth="1"/>
    <col min="113" max="113" width="17.5703125" customWidth="1"/>
    <col min="114" max="114" width="8.7109375" style="8" customWidth="1"/>
    <col min="115" max="115" width="11.5703125" style="3022"/>
    <col min="116" max="116" width="43.5703125" style="3022" customWidth="1"/>
  </cols>
  <sheetData>
    <row r="1" spans="1:116" ht="21" customHeight="1">
      <c r="A1" s="1" t="str">
        <f>ADDRESS(ROW(),COLUMN(),4)</f>
        <v>A1</v>
      </c>
      <c r="B1" s="7" t="str">
        <f t="shared" ref="B1:C1" si="0">SUBSTITUTE(ADDRESS(1,COLUMN(),4),"1","")</f>
        <v>B</v>
      </c>
      <c r="C1" s="7" t="str">
        <f t="shared" si="0"/>
        <v>C</v>
      </c>
      <c r="E1" s="7" t="str">
        <f>SUBSTITUTE(ADDRESS(1,COLUMN(),4),"1","")</f>
        <v>E</v>
      </c>
      <c r="F1" s="7" t="str">
        <f>SUBSTITUTE(ADDRESS(1,COLUMN(),4),"1","")</f>
        <v>F</v>
      </c>
      <c r="H1" s="7" t="str">
        <f>SUBSTITUTE(ADDRESS(1,COLUMN(),4),"1","")</f>
        <v>H</v>
      </c>
      <c r="I1" s="7" t="str">
        <f>SUBSTITUTE(ADDRESS(1,COLUMN(),4),"1","")</f>
        <v>I</v>
      </c>
      <c r="K1" s="7" t="str">
        <f>SUBSTITUTE(ADDRESS(1,COLUMN(),4),"1","")</f>
        <v>K</v>
      </c>
      <c r="L1" s="7" t="str">
        <f>SUBSTITUTE(ADDRESS(1,COLUMN(),4),"1","")</f>
        <v>L</v>
      </c>
      <c r="N1" s="7" t="str">
        <f>SUBSTITUTE(ADDRESS(1,COLUMN(),4),"1","")</f>
        <v>N</v>
      </c>
      <c r="O1" s="7" t="str">
        <f>SUBSTITUTE(ADDRESS(1,COLUMN(),4),"1","")</f>
        <v>O</v>
      </c>
      <c r="Q1" s="7" t="str">
        <f>SUBSTITUTE(ADDRESS(1,COLUMN(),4),"1","")</f>
        <v>Q</v>
      </c>
      <c r="R1" s="7" t="str">
        <f>SUBSTITUTE(ADDRESS(1,COLUMN(),4),"1","")</f>
        <v>R</v>
      </c>
      <c r="T1" s="7" t="str">
        <f>SUBSTITUTE(ADDRESS(1,COLUMN(),4),"1","")</f>
        <v>T</v>
      </c>
      <c r="U1" s="7" t="str">
        <f>SUBSTITUTE(ADDRESS(1,COLUMN(),4),"1","")</f>
        <v>U</v>
      </c>
      <c r="W1" s="7" t="str">
        <f>SUBSTITUTE(ADDRESS(1,COLUMN(),4),"1","")</f>
        <v>W</v>
      </c>
      <c r="X1" s="7" t="str">
        <f>SUBSTITUTE(ADDRESS(1,COLUMN(),4),"1","")</f>
        <v>X</v>
      </c>
      <c r="Z1" s="7" t="str">
        <f>SUBSTITUTE(ADDRESS(1,COLUMN(),4),"1","")</f>
        <v>Z</v>
      </c>
      <c r="AA1" s="7" t="str">
        <f>SUBSTITUTE(ADDRESS(1,COLUMN(),4),"1","")</f>
        <v>AA</v>
      </c>
      <c r="AC1" s="7" t="str">
        <f>SUBSTITUTE(ADDRESS(1,COLUMN(),4),"1","")</f>
        <v>AC</v>
      </c>
      <c r="AD1" s="7" t="str">
        <f>SUBSTITUTE(ADDRESS(1,COLUMN(),4),"1","")</f>
        <v>AD</v>
      </c>
      <c r="AF1" s="7" t="str">
        <f>SUBSTITUTE(ADDRESS(1,COLUMN(),4),"1","")</f>
        <v>AF</v>
      </c>
      <c r="AG1" s="7" t="str">
        <f>SUBSTITUTE(ADDRESS(1,COLUMN(),4),"1","")</f>
        <v>AG</v>
      </c>
      <c r="AI1" s="7" t="str">
        <f>SUBSTITUTE(ADDRESS(1,COLUMN(),4),"1","")</f>
        <v>AI</v>
      </c>
      <c r="AJ1" s="7" t="str">
        <f>SUBSTITUTE(ADDRESS(1,COLUMN(),4),"1","")</f>
        <v>AJ</v>
      </c>
      <c r="AL1" s="7" t="str">
        <f>SUBSTITUTE(ADDRESS(1,COLUMN(),4),"1","")</f>
        <v>AL</v>
      </c>
      <c r="AM1" s="7" t="str">
        <f>SUBSTITUTE(ADDRESS(1,COLUMN(),4),"1","")</f>
        <v>AM</v>
      </c>
      <c r="AN1"/>
      <c r="AO1" s="7" t="str">
        <f>SUBSTITUTE(ADDRESS(1,COLUMN(),4),"1","")</f>
        <v>AO</v>
      </c>
      <c r="AP1" s="7" t="str">
        <f>SUBSTITUTE(ADDRESS(1,COLUMN(),4),"1","")</f>
        <v>AP</v>
      </c>
      <c r="AQ1" s="5138" t="s">
        <v>4372</v>
      </c>
      <c r="AR1" s="7" t="str">
        <f>SUBSTITUTE(ADDRESS(1,COLUMN(),4),"1","")</f>
        <v>AR</v>
      </c>
      <c r="AS1" s="7" t="str">
        <f>SUBSTITUTE(ADDRESS(1,COLUMN(),4),"1","")</f>
        <v>AS</v>
      </c>
      <c r="AU1" s="7" t="str">
        <f>SUBSTITUTE(ADDRESS(1,COLUMN(),4),"1","")</f>
        <v>AU</v>
      </c>
      <c r="AV1" s="7" t="str">
        <f>SUBSTITUTE(ADDRESS(1,COLUMN(),4),"1","")</f>
        <v>AV</v>
      </c>
      <c r="AX1" s="7" t="str">
        <f>SUBSTITUTE(ADDRESS(1,COLUMN(),4),"1","")</f>
        <v>AX</v>
      </c>
      <c r="AY1" s="7" t="str">
        <f>SUBSTITUTE(ADDRESS(1,COLUMN(),4),"1","")</f>
        <v>AY</v>
      </c>
      <c r="BA1" s="7" t="str">
        <f>SUBSTITUTE(ADDRESS(1,COLUMN(),4),"1","")</f>
        <v>BA</v>
      </c>
      <c r="BB1" s="7" t="str">
        <f>SUBSTITUTE(ADDRESS(1,COLUMN(),4),"1","")</f>
        <v>BB</v>
      </c>
      <c r="BD1" s="7" t="str">
        <f>SUBSTITUTE(ADDRESS(1,COLUMN(),4),"1","")</f>
        <v>BD</v>
      </c>
      <c r="BE1" s="7" t="str">
        <f>SUBSTITUTE(ADDRESS(1,COLUMN(),4),"1","")</f>
        <v>BE</v>
      </c>
      <c r="BG1" s="7" t="str">
        <f>SUBSTITUTE(ADDRESS(1,COLUMN(),4),"1","")</f>
        <v>BG</v>
      </c>
      <c r="BH1" s="7" t="str">
        <f>SUBSTITUTE(ADDRESS(1,COLUMN(),4),"1","")</f>
        <v>BH</v>
      </c>
      <c r="BJ1" s="7" t="str">
        <f>SUBSTITUTE(ADDRESS(1,COLUMN(),4),"1","")</f>
        <v>BJ</v>
      </c>
      <c r="BK1" s="7" t="str">
        <f>SUBSTITUTE(ADDRESS(1,COLUMN(),4),"1","")</f>
        <v>BK</v>
      </c>
      <c r="BM1" s="7" t="str">
        <f>SUBSTITUTE(ADDRESS(1,COLUMN(),4),"1","")</f>
        <v>BM</v>
      </c>
      <c r="BN1" s="7" t="str">
        <f>SUBSTITUTE(ADDRESS(1,COLUMN(),4),"1","")</f>
        <v>BN</v>
      </c>
      <c r="BP1" s="7" t="str">
        <f>SUBSTITUTE(ADDRESS(1,COLUMN(),4),"1","")</f>
        <v>BP</v>
      </c>
      <c r="BQ1" s="7" t="str">
        <f>SUBSTITUTE(ADDRESS(1,COLUMN(),4),"1","")</f>
        <v>BQ</v>
      </c>
      <c r="BS1" s="7" t="str">
        <f>SUBSTITUTE(ADDRESS(1,COLUMN(),4),"1","")</f>
        <v>BS</v>
      </c>
      <c r="BT1" s="7" t="str">
        <f>SUBSTITUTE(ADDRESS(1,COLUMN(),4),"1","")</f>
        <v>BT</v>
      </c>
      <c r="BV1" s="7" t="str">
        <f>SUBSTITUTE(ADDRESS(1,COLUMN(),4),"1","")</f>
        <v>BV</v>
      </c>
      <c r="BW1" s="7" t="str">
        <f>SUBSTITUTE(ADDRESS(1,COLUMN(),4),"1","")</f>
        <v>BW</v>
      </c>
      <c r="BX1" s="5138" t="s">
        <v>4372</v>
      </c>
      <c r="BY1" s="25"/>
      <c r="BZ1" s="25"/>
      <c r="CA1" s="7" t="str">
        <f>SUBSTITUTE(ADDRESS(1,COLUMN(),4),"1","")</f>
        <v>CA</v>
      </c>
      <c r="CB1" s="7" t="str">
        <f>SUBSTITUTE(ADDRESS(1,COLUMN(),4),"1","")</f>
        <v>CB</v>
      </c>
      <c r="CD1" s="7" t="str">
        <f>SUBSTITUTE(ADDRESS(1,COLUMN(),4),"1","")</f>
        <v>CD</v>
      </c>
      <c r="CE1" s="7" t="str">
        <f>SUBSTITUTE(ADDRESS(1,COLUMN(),4),"1","")</f>
        <v>CE</v>
      </c>
      <c r="CG1" s="7" t="str">
        <f>SUBSTITUTE(ADDRESS(1,COLUMN(),4),"1","")</f>
        <v>CG</v>
      </c>
      <c r="CH1" s="7" t="str">
        <f>SUBSTITUTE(ADDRESS(1,COLUMN(),4),"1","")</f>
        <v>CH</v>
      </c>
      <c r="CJ1" s="7" t="str">
        <f>SUBSTITUTE(ADDRESS(1,COLUMN(),4),"1","")</f>
        <v>CJ</v>
      </c>
      <c r="CK1" s="7" t="str">
        <f>SUBSTITUTE(ADDRESS(1,COLUMN(),4),"1","")</f>
        <v>CK</v>
      </c>
      <c r="CM1" s="7" t="str">
        <f>SUBSTITUTE(ADDRESS(1,COLUMN(),4),"1","")</f>
        <v>CM</v>
      </c>
      <c r="CN1" s="7" t="str">
        <f>SUBSTITUTE(ADDRESS(1,COLUMN(),4),"1","")</f>
        <v>CN</v>
      </c>
      <c r="CP1" s="7" t="str">
        <f>SUBSTITUTE(ADDRESS(1,COLUMN(),4),"1","")</f>
        <v>CP</v>
      </c>
      <c r="CQ1" s="7" t="str">
        <f>SUBSTITUTE(ADDRESS(1,COLUMN(),4),"1","")</f>
        <v>CQ</v>
      </c>
      <c r="CS1" s="7" t="str">
        <f>SUBSTITUTE(ADDRESS(1,COLUMN(),4),"1","")</f>
        <v>CS</v>
      </c>
      <c r="CT1" s="7" t="str">
        <f>SUBSTITUTE(ADDRESS(1,COLUMN(),4),"1","")</f>
        <v>CT</v>
      </c>
      <c r="CV1" s="7" t="str">
        <f>SUBSTITUTE(ADDRESS(1,COLUMN(),4),"1","")</f>
        <v>CV</v>
      </c>
      <c r="CW1" s="7" t="str">
        <f>SUBSTITUTE(ADDRESS(1,COLUMN(),4),"1","")</f>
        <v>CW</v>
      </c>
      <c r="CY1" s="7" t="str">
        <f>SUBSTITUTE(ADDRESS(1,COLUMN(),4),"1","")</f>
        <v>CY</v>
      </c>
      <c r="CZ1" s="7" t="str">
        <f>SUBSTITUTE(ADDRESS(1,COLUMN(),4),"1","")</f>
        <v>CZ</v>
      </c>
      <c r="DB1" s="7" t="str">
        <f>SUBSTITUTE(ADDRESS(1,COLUMN(),4),"1","")</f>
        <v>DB</v>
      </c>
      <c r="DC1" s="7" t="str">
        <f>SUBSTITUTE(ADDRESS(1,COLUMN(),4),"1","")</f>
        <v>DC</v>
      </c>
      <c r="DE1" s="7" t="str">
        <f>SUBSTITUTE(ADDRESS(1,COLUMN(),4),"1","")</f>
        <v>DE</v>
      </c>
      <c r="DF1" s="7" t="str">
        <f>SUBSTITUTE(ADDRESS(1,COLUMN(),4),"1","")</f>
        <v>DF</v>
      </c>
      <c r="DH1" s="7" t="str">
        <f>SUBSTITUTE(ADDRESS(1,COLUMN(),4),"1","")</f>
        <v>DH</v>
      </c>
      <c r="DI1" s="5118" t="s">
        <v>4372</v>
      </c>
      <c r="DJ1" s="10">
        <v>1</v>
      </c>
      <c r="DK1" s="7" t="str">
        <f>SUBSTITUTE(ADDRESS(1,COLUMN(),4),"1","")</f>
        <v>DK</v>
      </c>
      <c r="DL1" s="3010" t="str">
        <f>SUBSTITUTE(ADDRESS(1,COLUMN(),4),"1","")</f>
        <v>DL</v>
      </c>
    </row>
    <row r="2" spans="1:116" ht="21" customHeight="1">
      <c r="A2" s="3011"/>
      <c r="B2" s="3012">
        <f t="shared" ref="B2:F3" ca="1" si="1">CELL("largeur",B2)</f>
        <v>13</v>
      </c>
      <c r="C2" s="3012">
        <f t="shared" ca="1" si="1"/>
        <v>13</v>
      </c>
      <c r="E2" s="13">
        <f ca="1">CELL("largeur",E2)</f>
        <v>13</v>
      </c>
      <c r="F2" s="13">
        <f ca="1">CELL("largeur",F2)</f>
        <v>13</v>
      </c>
      <c r="H2" s="13">
        <f ca="1">CELL("largeur",H2)</f>
        <v>13</v>
      </c>
      <c r="I2" s="13">
        <f ca="1">CELL("largeur",I2)</f>
        <v>13</v>
      </c>
      <c r="K2" s="13">
        <f ca="1">CELL("largeur",K2)</f>
        <v>13</v>
      </c>
      <c r="L2" s="13">
        <f ca="1">CELL("largeur",L2)</f>
        <v>13</v>
      </c>
      <c r="N2" s="13">
        <f ca="1">CELL("largeur",N2)</f>
        <v>13</v>
      </c>
      <c r="O2" s="13">
        <f ca="1">CELL("largeur",O2)</f>
        <v>13</v>
      </c>
      <c r="Q2" s="13">
        <f ca="1">CELL("largeur",Q2)</f>
        <v>13</v>
      </c>
      <c r="R2" s="13">
        <f ca="1">CELL("largeur",R2)</f>
        <v>13</v>
      </c>
      <c r="T2" s="13">
        <f ca="1">CELL("largeur",T2)</f>
        <v>13</v>
      </c>
      <c r="U2" s="13">
        <f ca="1">CELL("largeur",U2)</f>
        <v>13</v>
      </c>
      <c r="W2" s="13">
        <f ca="1">CELL("largeur",W2)</f>
        <v>13</v>
      </c>
      <c r="X2" s="13">
        <f ca="1">CELL("largeur",X2)</f>
        <v>13</v>
      </c>
      <c r="Z2" s="13">
        <f ca="1">CELL("largeur",Z2)</f>
        <v>13</v>
      </c>
      <c r="AA2" s="13">
        <f ca="1">CELL("largeur",AA2)</f>
        <v>13</v>
      </c>
      <c r="AC2" s="13">
        <f ca="1">CELL("largeur",AC2)</f>
        <v>13</v>
      </c>
      <c r="AD2" s="13">
        <f ca="1">CELL("largeur",AD2)</f>
        <v>13</v>
      </c>
      <c r="AF2" s="13">
        <f ca="1">CELL("largeur",AF2)</f>
        <v>13</v>
      </c>
      <c r="AG2" s="13">
        <f ca="1">CELL("largeur",AG2)</f>
        <v>13</v>
      </c>
      <c r="AI2" s="13">
        <f ca="1">CELL("largeur",AI2)</f>
        <v>11</v>
      </c>
      <c r="AJ2" s="13">
        <f ca="1">CELL("largeur",AJ2)</f>
        <v>12</v>
      </c>
      <c r="AL2" s="13">
        <f ca="1">CELL("largeur",AL2)</f>
        <v>11</v>
      </c>
      <c r="AM2" s="13">
        <f ca="1">CELL("largeur",AM2)</f>
        <v>12</v>
      </c>
      <c r="AN2"/>
      <c r="AO2" s="13">
        <f ca="1">CELL("largeur",AO2)</f>
        <v>12</v>
      </c>
      <c r="AP2" s="13">
        <f ca="1">CELL("largeur",AP2)</f>
        <v>12</v>
      </c>
      <c r="AQ2" s="5138"/>
      <c r="AR2" s="13">
        <f ca="1">CELL("largeur",AR2)</f>
        <v>13</v>
      </c>
      <c r="AS2" s="13">
        <f ca="1">CELL("largeur",AS2)</f>
        <v>13</v>
      </c>
      <c r="AU2" s="13">
        <f ca="1">CELL("largeur",AU2)</f>
        <v>13</v>
      </c>
      <c r="AV2" s="13">
        <f ca="1">CELL("largeur",AV2)</f>
        <v>13</v>
      </c>
      <c r="AX2" s="13">
        <f ca="1">CELL("largeur",AX2)</f>
        <v>13</v>
      </c>
      <c r="AY2" s="13">
        <f ca="1">CELL("largeur",AY2)</f>
        <v>13</v>
      </c>
      <c r="BA2" s="13">
        <f ca="1">CELL("largeur",BA2)</f>
        <v>13</v>
      </c>
      <c r="BB2" s="13">
        <f ca="1">CELL("largeur",BB2)</f>
        <v>13</v>
      </c>
      <c r="BD2" s="13">
        <f ca="1">CELL("largeur",BD2)</f>
        <v>13</v>
      </c>
      <c r="BE2" s="13">
        <f ca="1">CELL("largeur",BE2)</f>
        <v>13</v>
      </c>
      <c r="BG2" s="13">
        <f ca="1">CELL("largeur",BG2)</f>
        <v>13</v>
      </c>
      <c r="BH2" s="13">
        <f ca="1">CELL("largeur",BH2)</f>
        <v>13</v>
      </c>
      <c r="BJ2" s="13">
        <f ca="1">CELL("largeur",BJ2)</f>
        <v>13</v>
      </c>
      <c r="BK2" s="13">
        <f ca="1">CELL("largeur",BK2)</f>
        <v>13</v>
      </c>
      <c r="BM2" s="13">
        <f ca="1">CELL("largeur",BM2)</f>
        <v>13</v>
      </c>
      <c r="BN2" s="13">
        <f ca="1">CELL("largeur",BN2)</f>
        <v>13</v>
      </c>
      <c r="BP2" s="13">
        <f ca="1">CELL("largeur",BP2)</f>
        <v>13</v>
      </c>
      <c r="BQ2" s="13">
        <f ca="1">CELL("largeur",BQ2)</f>
        <v>13</v>
      </c>
      <c r="BS2" s="13">
        <f ca="1">CELL("largeur",BS2)</f>
        <v>13</v>
      </c>
      <c r="BT2" s="13">
        <f ca="1">CELL("largeur",BT2)</f>
        <v>13</v>
      </c>
      <c r="BV2" s="13">
        <f ca="1">CELL("largeur",BV2)</f>
        <v>13</v>
      </c>
      <c r="BW2" s="13">
        <f ca="1">CELL("largeur",BW2)</f>
        <v>13</v>
      </c>
      <c r="BX2" s="5138"/>
      <c r="BY2" s="25"/>
      <c r="BZ2" s="25"/>
      <c r="CA2" s="13">
        <f ca="1">CELL("largeur",CA2)</f>
        <v>13</v>
      </c>
      <c r="CB2" s="13">
        <f ca="1">CELL("largeur",CB2)</f>
        <v>13</v>
      </c>
      <c r="CD2" s="13">
        <f ca="1">CELL("largeur",CD2)</f>
        <v>13</v>
      </c>
      <c r="CE2" s="13">
        <f ca="1">CELL("largeur",CE2)</f>
        <v>13</v>
      </c>
      <c r="CG2" s="13">
        <f ca="1">CELL("largeur",CG2)</f>
        <v>13</v>
      </c>
      <c r="CH2" s="13">
        <f ca="1">CELL("largeur",CH2)</f>
        <v>13</v>
      </c>
      <c r="CJ2" s="13">
        <f ca="1">CELL("largeur",CJ2)</f>
        <v>13</v>
      </c>
      <c r="CK2" s="13">
        <f ca="1">CELL("largeur",CK2)</f>
        <v>13</v>
      </c>
      <c r="CM2" s="13">
        <f ca="1">CELL("largeur",CM2)</f>
        <v>13</v>
      </c>
      <c r="CN2" s="13">
        <f ca="1">CELL("largeur",CN2)</f>
        <v>13</v>
      </c>
      <c r="CP2" s="13">
        <f ca="1">CELL("largeur",CP2)</f>
        <v>13</v>
      </c>
      <c r="CQ2" s="13">
        <f ca="1">CELL("largeur",CQ2)</f>
        <v>13</v>
      </c>
      <c r="CS2" s="13">
        <f ca="1">CELL("largeur",CS2)</f>
        <v>13</v>
      </c>
      <c r="CT2" s="13">
        <f ca="1">CELL("largeur",CT2)</f>
        <v>13</v>
      </c>
      <c r="CV2" s="13">
        <f ca="1">CELL("largeur",CV2)</f>
        <v>13</v>
      </c>
      <c r="CW2" s="13">
        <f ca="1">CELL("largeur",CW2)</f>
        <v>13</v>
      </c>
      <c r="CY2" s="13">
        <f ca="1">CELL("largeur",CY2)</f>
        <v>13</v>
      </c>
      <c r="CZ2" s="13">
        <f ca="1">CELL("largeur",CZ2)</f>
        <v>13</v>
      </c>
      <c r="DB2" s="13">
        <f ca="1">CELL("largeur",DB2)</f>
        <v>13</v>
      </c>
      <c r="DC2" s="13">
        <f ca="1">CELL("largeur",DC2)</f>
        <v>13</v>
      </c>
      <c r="DE2" s="13">
        <f ca="1">CELL("largeur",DE2)</f>
        <v>13</v>
      </c>
      <c r="DF2" s="13">
        <f ca="1">CELL("largeur",DF2)</f>
        <v>13</v>
      </c>
      <c r="DH2" s="13">
        <f ca="1">CELL("largeur",DH2)</f>
        <v>31</v>
      </c>
      <c r="DI2" s="5118"/>
      <c r="DJ2" s="10">
        <v>1</v>
      </c>
      <c r="DK2" s="17"/>
      <c r="DL2" s="17" t="s">
        <v>4373</v>
      </c>
    </row>
    <row r="3" spans="1:116" ht="21" customHeight="1">
      <c r="A3" s="3011"/>
      <c r="B3" s="3013">
        <f t="shared" ca="1" si="1"/>
        <v>13</v>
      </c>
      <c r="C3" s="3013">
        <f t="shared" ca="1" si="1"/>
        <v>13</v>
      </c>
      <c r="E3" s="3013">
        <f t="shared" ca="1" si="1"/>
        <v>13</v>
      </c>
      <c r="F3" s="3013">
        <f t="shared" ca="1" si="1"/>
        <v>13</v>
      </c>
      <c r="H3" s="3013">
        <v>13</v>
      </c>
      <c r="I3" s="3013">
        <v>13</v>
      </c>
      <c r="K3" s="3013">
        <v>13</v>
      </c>
      <c r="L3" s="3013">
        <v>13</v>
      </c>
      <c r="N3" s="3013">
        <v>13</v>
      </c>
      <c r="O3" s="3013">
        <v>13</v>
      </c>
      <c r="Q3" s="3013">
        <v>13</v>
      </c>
      <c r="R3" s="3013">
        <v>13</v>
      </c>
      <c r="T3" s="3013">
        <v>13</v>
      </c>
      <c r="U3" s="3013">
        <v>13</v>
      </c>
      <c r="W3" s="3013">
        <v>13</v>
      </c>
      <c r="X3" s="3013">
        <v>13</v>
      </c>
      <c r="Z3" s="3013">
        <v>13</v>
      </c>
      <c r="AA3" s="3013">
        <v>13</v>
      </c>
      <c r="AC3" s="3013">
        <v>13</v>
      </c>
      <c r="AD3" s="3013">
        <v>13</v>
      </c>
      <c r="AF3" s="3013">
        <v>13</v>
      </c>
      <c r="AG3" s="3013">
        <v>13</v>
      </c>
      <c r="AI3" s="3013">
        <v>11</v>
      </c>
      <c r="AJ3" s="3013">
        <v>12</v>
      </c>
      <c r="AL3" s="3013">
        <v>11</v>
      </c>
      <c r="AM3" s="3013">
        <v>12</v>
      </c>
      <c r="AN3"/>
      <c r="AO3" s="3013">
        <v>12</v>
      </c>
      <c r="AP3" s="3013">
        <v>12</v>
      </c>
      <c r="AQ3" s="3014" t="s">
        <v>4374</v>
      </c>
      <c r="AR3" s="3013">
        <v>13</v>
      </c>
      <c r="AS3" s="3013">
        <v>13</v>
      </c>
      <c r="AU3" s="3013">
        <v>13</v>
      </c>
      <c r="AV3" s="3013">
        <v>13</v>
      </c>
      <c r="AX3" s="3013">
        <v>13</v>
      </c>
      <c r="AY3" s="3013">
        <v>13</v>
      </c>
      <c r="BA3" s="3013">
        <v>13</v>
      </c>
      <c r="BB3" s="3013">
        <v>13</v>
      </c>
      <c r="BD3" s="3013">
        <v>13</v>
      </c>
      <c r="BE3" s="3013">
        <v>13</v>
      </c>
      <c r="BG3" s="3013">
        <v>13</v>
      </c>
      <c r="BH3" s="3013">
        <v>13</v>
      </c>
      <c r="BJ3" s="3013">
        <v>13</v>
      </c>
      <c r="BK3" s="3013">
        <v>13</v>
      </c>
      <c r="BM3" s="3013">
        <v>13</v>
      </c>
      <c r="BN3" s="3013">
        <v>13</v>
      </c>
      <c r="BP3" s="3013">
        <v>13</v>
      </c>
      <c r="BQ3" s="3013">
        <v>13</v>
      </c>
      <c r="BS3" s="3013">
        <v>13</v>
      </c>
      <c r="BT3" s="3013">
        <v>13</v>
      </c>
      <c r="BV3" s="3013">
        <v>13</v>
      </c>
      <c r="BW3" s="3013">
        <v>13</v>
      </c>
      <c r="BX3" s="3014" t="s">
        <v>4374</v>
      </c>
      <c r="BY3" s="25"/>
      <c r="BZ3" s="25"/>
      <c r="CA3" s="3013">
        <v>13</v>
      </c>
      <c r="CB3" s="3013">
        <v>13</v>
      </c>
      <c r="CD3" s="3013">
        <v>13</v>
      </c>
      <c r="CE3" s="3013">
        <v>13</v>
      </c>
      <c r="CG3" s="3013">
        <v>13</v>
      </c>
      <c r="CH3" s="3013">
        <v>13</v>
      </c>
      <c r="CJ3" s="3013">
        <v>13</v>
      </c>
      <c r="CK3" s="3013">
        <v>13</v>
      </c>
      <c r="CM3" s="3013">
        <v>13</v>
      </c>
      <c r="CN3" s="3013">
        <v>13</v>
      </c>
      <c r="CP3" s="3013">
        <v>13</v>
      </c>
      <c r="CQ3" s="3013">
        <v>13</v>
      </c>
      <c r="CS3" s="3013">
        <v>13</v>
      </c>
      <c r="CT3" s="3013">
        <v>13</v>
      </c>
      <c r="CV3" s="3013">
        <v>13</v>
      </c>
      <c r="CW3" s="3013">
        <v>13</v>
      </c>
      <c r="CY3" s="3013">
        <v>13</v>
      </c>
      <c r="CZ3" s="3013">
        <v>13</v>
      </c>
      <c r="DB3" s="3013">
        <v>13</v>
      </c>
      <c r="DC3" s="3013">
        <v>13</v>
      </c>
      <c r="DE3" s="3013">
        <v>13</v>
      </c>
      <c r="DF3" s="3013">
        <v>13</v>
      </c>
      <c r="DH3" s="3013">
        <v>31</v>
      </c>
      <c r="DI3" s="3015" t="s">
        <v>4374</v>
      </c>
      <c r="DJ3" s="10">
        <v>1</v>
      </c>
      <c r="DK3" s="27">
        <f ca="1">COUNTA(A1:DJ193)+COUNTBLANK(A1:DJ193)</f>
        <v>23323</v>
      </c>
      <c r="DL3" s="3016" t="str">
        <f>"cellules entre"&amp;" " &amp;A1&amp;" et  "&amp;DJ193</f>
        <v>cellules entre A1 et  DJ193</v>
      </c>
    </row>
    <row r="4" spans="1:116" ht="15.75">
      <c r="B4" s="25" t="s">
        <v>2</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6"/>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10">
        <v>1</v>
      </c>
      <c r="DK4" s="27">
        <f ca="1">COUNTA(A1:DJ193)</f>
        <v>3093</v>
      </c>
      <c r="DL4" s="3016" t="s">
        <v>4375</v>
      </c>
    </row>
    <row r="5" spans="1:116" ht="21.75" customHeight="1">
      <c r="B5" s="26"/>
      <c r="C5" s="26"/>
      <c r="D5" s="26"/>
      <c r="E5" s="26"/>
      <c r="F5" s="26"/>
      <c r="G5" s="26"/>
      <c r="H5" s="26"/>
      <c r="I5" s="26"/>
      <c r="J5" s="26"/>
      <c r="K5" s="26"/>
      <c r="L5" s="26"/>
      <c r="M5" s="26"/>
      <c r="N5" s="26"/>
      <c r="O5" s="26"/>
      <c r="P5" s="26"/>
      <c r="Q5" s="26"/>
      <c r="R5" s="26"/>
      <c r="S5" s="26"/>
      <c r="T5" s="26"/>
      <c r="U5" s="26"/>
      <c r="V5" s="26"/>
      <c r="W5" s="26"/>
      <c r="X5" s="26"/>
      <c r="Y5" s="26"/>
      <c r="Z5" s="26"/>
      <c r="AA5" s="26"/>
      <c r="AB5" s="34"/>
      <c r="AC5" s="26"/>
      <c r="AD5" s="26"/>
      <c r="AE5" s="34"/>
      <c r="AF5" s="26"/>
      <c r="AG5" s="26"/>
      <c r="AH5" s="34"/>
      <c r="AI5" s="26"/>
      <c r="AJ5" s="26"/>
      <c r="AK5" s="26"/>
      <c r="AL5" s="26"/>
      <c r="AM5" s="26"/>
      <c r="AN5" s="26"/>
      <c r="AO5" s="26"/>
      <c r="AP5" s="26"/>
      <c r="AQ5" s="26"/>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10">
        <v>1</v>
      </c>
      <c r="DK5" s="27">
        <f ca="1">COUNTBLANK(A1:DJ193)</f>
        <v>20230</v>
      </c>
      <c r="DL5" s="3016" t="s">
        <v>4376</v>
      </c>
    </row>
    <row r="6" spans="1:116" ht="21.75" customHeight="1">
      <c r="B6" s="5119" t="s">
        <v>7</v>
      </c>
      <c r="C6" s="5119"/>
      <c r="D6" s="5119"/>
      <c r="E6" s="5119"/>
      <c r="F6" s="5119"/>
      <c r="G6" s="5119"/>
      <c r="H6" s="5119"/>
      <c r="I6" s="5119"/>
      <c r="J6" s="5119"/>
      <c r="K6" s="5119"/>
      <c r="L6" s="5119"/>
      <c r="M6" s="5119"/>
      <c r="N6" s="5119"/>
      <c r="O6" s="5119"/>
      <c r="P6" s="5119"/>
      <c r="Q6" s="5119"/>
      <c r="R6" s="39" t="str">
        <f ca="1">"Page N°"&amp;_xlfn.SHEET()</f>
        <v>Page N°7</v>
      </c>
      <c r="S6" s="26"/>
      <c r="T6" s="40" t="s">
        <v>4377</v>
      </c>
      <c r="U6" s="26"/>
      <c r="V6" s="26"/>
      <c r="W6" s="26"/>
      <c r="X6" s="26"/>
      <c r="Y6" s="26"/>
      <c r="Z6" s="26"/>
      <c r="AA6" s="26"/>
      <c r="AB6" s="41"/>
      <c r="AC6" s="26"/>
      <c r="AD6" s="26"/>
      <c r="AE6" s="41"/>
      <c r="AF6" s="26"/>
      <c r="AG6" s="26"/>
      <c r="AH6" s="41"/>
      <c r="AI6" s="26"/>
      <c r="AJ6" s="26"/>
      <c r="AK6" s="26"/>
      <c r="AL6" s="26"/>
      <c r="AM6" s="26"/>
      <c r="AN6" s="26"/>
      <c r="AO6" s="26"/>
      <c r="AP6" s="26"/>
      <c r="AQ6" s="26"/>
      <c r="AR6" s="5119" t="s">
        <v>4378</v>
      </c>
      <c r="AS6" s="5119"/>
      <c r="AT6" s="5119"/>
      <c r="AU6" s="5119"/>
      <c r="AV6" s="5119"/>
      <c r="AW6" s="5119"/>
      <c r="AX6" s="5119"/>
      <c r="AY6" s="5119"/>
      <c r="AZ6" s="5119"/>
      <c r="BA6" s="5119"/>
      <c r="BB6" s="5119"/>
      <c r="BC6" s="5119"/>
      <c r="BD6" s="5119"/>
      <c r="BE6" s="5119"/>
      <c r="BF6" s="5119"/>
      <c r="BG6" s="5119"/>
      <c r="BH6" s="25"/>
      <c r="BI6" s="25"/>
      <c r="BJ6" s="25"/>
      <c r="BK6" s="25"/>
      <c r="BL6" s="25"/>
      <c r="BM6" s="25"/>
      <c r="BN6" s="25"/>
      <c r="BO6" s="25"/>
      <c r="BP6" s="25"/>
      <c r="BQ6" s="25"/>
      <c r="BR6" s="25"/>
      <c r="BS6" s="25"/>
      <c r="BT6" s="25"/>
      <c r="BU6" s="25"/>
      <c r="BV6" s="25"/>
      <c r="BW6" s="25"/>
      <c r="BX6" s="25"/>
      <c r="BY6" s="25"/>
      <c r="BZ6" s="25"/>
      <c r="CA6" s="5119" t="s">
        <v>4379</v>
      </c>
      <c r="CB6" s="5119"/>
      <c r="CC6" s="5119"/>
      <c r="CD6" s="5119"/>
      <c r="CE6" s="5119"/>
      <c r="CF6" s="5119"/>
      <c r="CG6" s="5119"/>
      <c r="CH6" s="5119"/>
      <c r="CI6" s="5119"/>
      <c r="CJ6" s="5119"/>
      <c r="CK6" s="5119"/>
      <c r="CL6" s="5119"/>
      <c r="CM6" s="5119"/>
      <c r="CN6" s="5119"/>
      <c r="CO6" s="5119"/>
      <c r="CP6" s="5119"/>
      <c r="CQ6" s="25"/>
      <c r="CR6" s="25"/>
      <c r="CS6" s="25"/>
      <c r="CT6" s="25"/>
      <c r="CU6" s="25"/>
      <c r="CV6" s="25"/>
      <c r="CW6" s="25"/>
      <c r="CX6" s="25"/>
      <c r="CY6" s="25"/>
      <c r="CZ6" s="25"/>
      <c r="DA6" s="25"/>
      <c r="DB6" s="25"/>
      <c r="DC6" s="25"/>
      <c r="DD6" s="25"/>
      <c r="DE6" s="3017" t="s">
        <v>14</v>
      </c>
      <c r="DF6" s="3018" t="str">
        <f>DJ193</f>
        <v>DJ193</v>
      </c>
      <c r="DG6" s="25"/>
      <c r="DH6" s="25"/>
      <c r="DI6" s="25"/>
      <c r="DJ6" s="10">
        <v>1</v>
      </c>
      <c r="DK6" s="27">
        <f>SUM(DJ1:DJ191)+2</f>
        <v>193</v>
      </c>
      <c r="DL6" s="3016" t="s">
        <v>4380</v>
      </c>
    </row>
    <row r="7" spans="1:116" ht="22.5" customHeight="1">
      <c r="B7" s="5119"/>
      <c r="C7" s="5119"/>
      <c r="D7" s="5119"/>
      <c r="E7" s="5119"/>
      <c r="F7" s="5119"/>
      <c r="G7" s="5119"/>
      <c r="H7" s="5119"/>
      <c r="I7" s="5119"/>
      <c r="J7" s="5119"/>
      <c r="K7" s="5119"/>
      <c r="L7" s="5119"/>
      <c r="M7" s="5119"/>
      <c r="N7" s="5119"/>
      <c r="O7" s="5119"/>
      <c r="P7" s="5119"/>
      <c r="Q7" s="5119"/>
      <c r="S7" s="26"/>
      <c r="T7" s="26"/>
      <c r="U7" s="26"/>
      <c r="V7" s="26"/>
      <c r="W7" s="26"/>
      <c r="X7" s="46"/>
      <c r="Y7" s="26"/>
      <c r="Z7" s="26"/>
      <c r="AA7" s="26"/>
      <c r="AB7" s="34"/>
      <c r="AC7" s="26"/>
      <c r="AD7" s="26"/>
      <c r="AE7" s="34"/>
      <c r="AF7" s="26"/>
      <c r="AG7" s="46"/>
      <c r="AH7" s="34"/>
      <c r="AI7" s="26"/>
      <c r="AJ7" s="26"/>
      <c r="AK7" s="26"/>
      <c r="AL7" s="26"/>
      <c r="AM7" s="26"/>
      <c r="AN7" s="26"/>
      <c r="AO7" s="26"/>
      <c r="AP7" s="26"/>
      <c r="AQ7" s="26"/>
      <c r="AR7" s="5119"/>
      <c r="AS7" s="5119"/>
      <c r="AT7" s="5119"/>
      <c r="AU7" s="5119"/>
      <c r="AV7" s="5119"/>
      <c r="AW7" s="5119"/>
      <c r="AX7" s="5119"/>
      <c r="AY7" s="5119"/>
      <c r="AZ7" s="5119"/>
      <c r="BA7" s="5119"/>
      <c r="BB7" s="5119"/>
      <c r="BC7" s="5119"/>
      <c r="BD7" s="5119"/>
      <c r="BE7" s="5119"/>
      <c r="BF7" s="5119"/>
      <c r="BG7" s="5119"/>
      <c r="BH7" s="25"/>
      <c r="BI7" s="25"/>
      <c r="BJ7" s="25"/>
      <c r="BK7" s="25"/>
      <c r="BL7" s="25"/>
      <c r="BM7" s="25"/>
      <c r="BN7" s="25"/>
      <c r="BO7" s="25"/>
      <c r="BP7" s="25"/>
      <c r="BQ7" s="25"/>
      <c r="BR7" s="25"/>
      <c r="BS7" s="25"/>
      <c r="BT7" s="25"/>
      <c r="BU7" s="25"/>
      <c r="BV7" s="25"/>
      <c r="BW7" s="25"/>
      <c r="BX7" s="25"/>
      <c r="BY7" s="25"/>
      <c r="BZ7" s="25"/>
      <c r="CA7" s="5119"/>
      <c r="CB7" s="5119"/>
      <c r="CC7" s="5119"/>
      <c r="CD7" s="5119"/>
      <c r="CE7" s="5119"/>
      <c r="CF7" s="5119"/>
      <c r="CG7" s="5119"/>
      <c r="CH7" s="5119"/>
      <c r="CI7" s="5119"/>
      <c r="CJ7" s="5119"/>
      <c r="CK7" s="5119"/>
      <c r="CL7" s="5119"/>
      <c r="CM7" s="5119"/>
      <c r="CN7" s="5119"/>
      <c r="CO7" s="5119"/>
      <c r="CP7" s="5119"/>
      <c r="CQ7" s="25"/>
      <c r="CR7" s="25"/>
      <c r="CS7" s="25"/>
      <c r="CT7" s="25"/>
      <c r="CU7" s="25"/>
      <c r="CV7" s="25"/>
      <c r="CW7" s="25"/>
      <c r="CX7" s="25"/>
      <c r="CY7" s="25"/>
      <c r="CZ7" s="25"/>
      <c r="DA7" s="25"/>
      <c r="DB7" s="25"/>
      <c r="DC7" s="25"/>
      <c r="DD7" s="25"/>
      <c r="DE7" s="25"/>
      <c r="DF7" s="25"/>
      <c r="DG7" s="25"/>
      <c r="DH7" s="25"/>
      <c r="DI7" s="25"/>
      <c r="DJ7" s="10">
        <v>1</v>
      </c>
      <c r="DK7" s="27">
        <f>SUM(A193:AQ193)+1</f>
        <v>44</v>
      </c>
      <c r="DL7" s="3016" t="s">
        <v>4381</v>
      </c>
    </row>
    <row r="8" spans="1:116" ht="22.5" customHeight="1">
      <c r="A8" s="25"/>
      <c r="B8" s="3019" t="s">
        <v>4382</v>
      </c>
      <c r="C8" s="42"/>
      <c r="D8" s="42"/>
      <c r="E8" s="42"/>
      <c r="F8" s="42"/>
      <c r="G8" s="42"/>
      <c r="H8" s="42"/>
      <c r="I8" s="26"/>
      <c r="J8" s="26"/>
      <c r="K8" s="26"/>
      <c r="L8" s="26"/>
      <c r="M8" s="26"/>
      <c r="N8" s="26"/>
      <c r="O8" s="26"/>
      <c r="P8" s="26"/>
      <c r="Q8" s="25"/>
      <c r="R8" s="25"/>
      <c r="S8" s="25"/>
      <c r="T8" s="26"/>
      <c r="U8" s="25" t="s">
        <v>4383</v>
      </c>
      <c r="V8" s="26"/>
      <c r="W8" s="26"/>
      <c r="X8" s="46"/>
      <c r="Y8" s="26"/>
      <c r="Z8" s="26"/>
      <c r="AA8" s="26"/>
      <c r="AB8" s="34"/>
      <c r="AC8" s="26"/>
      <c r="AD8" s="26"/>
      <c r="AE8" s="34"/>
      <c r="AF8" s="26"/>
      <c r="AG8" s="46"/>
      <c r="AH8" s="34"/>
      <c r="AI8" s="26"/>
      <c r="AJ8" s="26"/>
      <c r="AK8" s="26"/>
      <c r="AL8" s="26"/>
      <c r="AM8" s="26"/>
      <c r="AN8" s="26"/>
      <c r="AO8" s="26"/>
      <c r="AP8" s="26"/>
      <c r="AQ8" s="26"/>
      <c r="AR8" s="2399" t="s">
        <v>4384</v>
      </c>
      <c r="AS8" s="25"/>
      <c r="AT8" s="25"/>
      <c r="AU8" s="25"/>
      <c r="AV8" s="25"/>
      <c r="AW8" s="25"/>
      <c r="AX8" s="25"/>
      <c r="AY8" s="25"/>
      <c r="AZ8" s="25"/>
      <c r="BA8" s="25"/>
      <c r="BB8" s="25"/>
      <c r="BC8" s="25"/>
      <c r="BD8" s="25"/>
      <c r="BE8" s="25"/>
      <c r="BF8" s="25"/>
      <c r="BG8" s="25"/>
      <c r="BH8" s="25" t="s">
        <v>4385</v>
      </c>
      <c r="BI8" s="25"/>
      <c r="BJ8" s="26"/>
      <c r="BK8" s="25"/>
      <c r="BL8" s="25"/>
      <c r="BM8" s="25"/>
      <c r="BN8" s="25"/>
      <c r="BO8" s="25"/>
      <c r="BP8" s="25"/>
      <c r="BQ8" s="25"/>
      <c r="BR8" s="25"/>
      <c r="BS8" s="25"/>
      <c r="BT8" s="25"/>
      <c r="BU8" s="25"/>
      <c r="BV8" s="25"/>
      <c r="BW8" s="25"/>
      <c r="BX8" s="25"/>
      <c r="BY8" s="25"/>
      <c r="BZ8" s="25"/>
      <c r="CA8" s="2399" t="s">
        <v>4386</v>
      </c>
      <c r="CB8" s="3020"/>
      <c r="CC8" s="3020"/>
      <c r="CD8" s="3020"/>
      <c r="CE8" s="3020"/>
      <c r="CF8" s="3020"/>
      <c r="CG8" s="3020"/>
      <c r="CH8" s="3020"/>
      <c r="CI8" s="3020"/>
      <c r="CJ8" s="3020"/>
      <c r="CK8" s="3020"/>
      <c r="CL8" s="3020"/>
      <c r="CM8" s="3020"/>
      <c r="CN8" s="25"/>
      <c r="CO8" s="25"/>
      <c r="CP8" s="25"/>
      <c r="CQ8" s="25" t="s">
        <v>4387</v>
      </c>
      <c r="CR8" s="25"/>
      <c r="CS8" s="25"/>
      <c r="CT8" s="25"/>
      <c r="CU8" s="25"/>
      <c r="CV8" s="25"/>
      <c r="CW8" s="25"/>
      <c r="CX8" s="25"/>
      <c r="CY8" s="25"/>
      <c r="CZ8" s="25"/>
      <c r="DA8" s="25"/>
      <c r="DB8" s="25"/>
      <c r="DC8" s="25"/>
      <c r="DD8" s="25"/>
      <c r="DE8" s="25"/>
      <c r="DF8" s="25"/>
      <c r="DG8" s="25"/>
      <c r="DH8" s="25"/>
      <c r="DI8" s="25"/>
      <c r="DJ8" s="10">
        <v>1</v>
      </c>
      <c r="DK8" s="27"/>
      <c r="DL8" s="3016"/>
    </row>
    <row r="9" spans="1:116" ht="22.5" customHeight="1">
      <c r="A9" s="25"/>
      <c r="B9" s="3019" t="s">
        <v>4388</v>
      </c>
      <c r="C9" s="42"/>
      <c r="D9" s="42"/>
      <c r="E9" s="42"/>
      <c r="F9" s="42"/>
      <c r="G9" s="42"/>
      <c r="H9" s="42"/>
      <c r="I9" s="26"/>
      <c r="J9" s="26"/>
      <c r="K9" s="26"/>
      <c r="L9" s="26"/>
      <c r="M9" s="26"/>
      <c r="N9" s="26"/>
      <c r="O9" s="26"/>
      <c r="P9" s="26"/>
      <c r="Q9" s="25"/>
      <c r="R9" s="25"/>
      <c r="S9"/>
      <c r="T9" s="26"/>
      <c r="U9" s="3021" t="s">
        <v>4389</v>
      </c>
      <c r="V9" s="26"/>
      <c r="W9" s="26"/>
      <c r="X9" s="46"/>
      <c r="Y9" s="26"/>
      <c r="Z9" s="26"/>
      <c r="AA9" s="26"/>
      <c r="AB9" s="34"/>
      <c r="AC9" s="26"/>
      <c r="AD9" s="26"/>
      <c r="AE9" s="34"/>
      <c r="AF9" s="26"/>
      <c r="AG9" s="46"/>
      <c r="AH9" s="34"/>
      <c r="AI9" s="26"/>
      <c r="AJ9" s="26"/>
      <c r="AK9" s="26"/>
      <c r="AL9" s="26"/>
      <c r="AM9" s="26"/>
      <c r="AN9" s="26"/>
      <c r="AO9" s="26"/>
      <c r="AP9" s="26"/>
      <c r="AQ9" s="26"/>
      <c r="AR9" s="2399" t="s">
        <v>4390</v>
      </c>
      <c r="AS9" s="25"/>
      <c r="AT9" s="25"/>
      <c r="AU9" s="25"/>
      <c r="AV9" s="25"/>
      <c r="AW9" s="25"/>
      <c r="AX9" s="25"/>
      <c r="AY9" s="25"/>
      <c r="AZ9" s="25"/>
      <c r="BA9" s="25"/>
      <c r="BB9" s="25"/>
      <c r="BC9" s="25"/>
      <c r="BD9" s="25"/>
      <c r="BE9" s="25"/>
      <c r="BF9" s="25"/>
      <c r="BH9" s="3021" t="s">
        <v>4391</v>
      </c>
      <c r="BI9" s="25"/>
      <c r="BJ9" s="26"/>
      <c r="BK9" s="25"/>
      <c r="BL9" s="25"/>
      <c r="BM9" s="25"/>
      <c r="BN9" s="25"/>
      <c r="BO9" s="25"/>
      <c r="BP9" s="25"/>
      <c r="BQ9" s="25"/>
      <c r="BR9" s="25"/>
      <c r="BS9" s="25"/>
      <c r="BT9" s="25"/>
      <c r="BU9" s="25"/>
      <c r="BV9" s="25"/>
      <c r="BW9" s="25"/>
      <c r="BX9" s="25"/>
      <c r="BY9" s="25"/>
      <c r="BZ9" s="25"/>
      <c r="CA9" s="2399" t="s">
        <v>4392</v>
      </c>
      <c r="CB9" s="3020"/>
      <c r="CC9" s="3020"/>
      <c r="CD9" s="3020"/>
      <c r="CE9" s="3020"/>
      <c r="CF9" s="3020"/>
      <c r="CG9" s="3020"/>
      <c r="CH9" s="3020"/>
      <c r="CI9" s="3020"/>
      <c r="CJ9" s="3020"/>
      <c r="CK9" s="3020"/>
      <c r="CL9" s="3020"/>
      <c r="CM9" s="3020"/>
      <c r="CN9" s="25"/>
      <c r="CO9" s="25"/>
      <c r="CQ9" s="3021" t="s">
        <v>4393</v>
      </c>
      <c r="CR9" s="25"/>
      <c r="CS9" s="25"/>
      <c r="CT9" s="25"/>
      <c r="CU9" s="25"/>
      <c r="CV9" s="25"/>
      <c r="CW9" s="25"/>
      <c r="CX9" s="25"/>
      <c r="CY9" s="25"/>
      <c r="CZ9" s="25"/>
      <c r="DA9" s="25"/>
      <c r="DB9" s="25"/>
      <c r="DC9" s="25"/>
      <c r="DD9" s="25"/>
      <c r="DE9" s="25"/>
      <c r="DF9" s="25"/>
      <c r="DG9" s="25"/>
      <c r="DH9" s="25"/>
      <c r="DI9" s="25"/>
      <c r="DJ9" s="10">
        <v>1</v>
      </c>
    </row>
    <row r="10" spans="1:116" ht="22.5" customHeight="1">
      <c r="A10" s="25"/>
      <c r="B10" s="3019" t="s">
        <v>4394</v>
      </c>
      <c r="C10" s="42"/>
      <c r="D10" s="42"/>
      <c r="E10" s="42"/>
      <c r="F10" s="42"/>
      <c r="G10" s="42"/>
      <c r="H10" s="42"/>
      <c r="I10" s="26"/>
      <c r="J10" s="26"/>
      <c r="K10" s="26"/>
      <c r="L10" s="26"/>
      <c r="M10" s="26"/>
      <c r="N10" s="26"/>
      <c r="O10" s="26"/>
      <c r="P10" s="26"/>
      <c r="Q10" s="5135" t="s">
        <v>46</v>
      </c>
      <c r="R10" s="5135"/>
      <c r="S10"/>
      <c r="T10" s="3023" t="s">
        <v>25</v>
      </c>
      <c r="U10" s="3024" t="str">
        <f>IFERROR(LOWER(LEFT(TRIM(LEFT(Q10,FIND("-",Q10)-1)),4))&amp;"-"&amp;UPPER(LEFT(TRIM(MID(Q10,FIND("-",Q10)+1,99)),4)),"")</f>
        <v>cuis-CRUD</v>
      </c>
      <c r="V10" s="26"/>
      <c r="W10" s="26"/>
      <c r="X10" s="46"/>
      <c r="Y10" s="26"/>
      <c r="Z10" s="26"/>
      <c r="AA10" s="26"/>
      <c r="AB10" s="34"/>
      <c r="AC10" s="26"/>
      <c r="AD10" s="26"/>
      <c r="AE10" s="34"/>
      <c r="AF10" s="26"/>
      <c r="AG10" s="46"/>
      <c r="AH10" s="34"/>
      <c r="AI10" s="26"/>
      <c r="AJ10" s="26"/>
      <c r="AK10" s="26"/>
      <c r="AL10" s="26"/>
      <c r="AM10" s="26"/>
      <c r="AN10" s="26"/>
      <c r="AO10" s="26"/>
      <c r="AP10" s="26"/>
      <c r="AQ10" s="26"/>
      <c r="AR10" s="2399" t="s">
        <v>4395</v>
      </c>
      <c r="AS10" s="25"/>
      <c r="AT10" s="25"/>
      <c r="AU10" s="25"/>
      <c r="AV10" s="25"/>
      <c r="AW10" s="25"/>
      <c r="AX10" s="25"/>
      <c r="AY10" s="25"/>
      <c r="AZ10" s="25"/>
      <c r="BA10" s="25"/>
      <c r="BB10" s="25"/>
      <c r="BC10" s="25"/>
      <c r="BD10" s="25"/>
      <c r="BE10" s="4859" t="s">
        <v>4396</v>
      </c>
      <c r="BF10" s="4859"/>
      <c r="BG10" s="3023" t="s">
        <v>25</v>
      </c>
      <c r="BH10" s="3025" t="str">
        <f>IFERROR(LOWER(LEFT(TRIM(LEFT(BE10,FIND("-",BE10)-1)),4))&amp;"-"&amp;UPPER(LEFT(TRIM(MID(BE10,FIND("-",BE10)+1,99)),4)),"")</f>
        <v>cuis-PROT</v>
      </c>
      <c r="BI10" s="97" t="str">
        <f ca="1">_xlfn.FORMULATEXT(BH10)</f>
        <v>=SIERREUR(MINUSCULE(GAUCHE(SUPPRESPACE(GAUCHE(BE10;TROUVE("-";BE10)-1));4))&amp;"-"&amp;MAJUSCULE(GAUCHE(SUPPRESPACE(STXT(BE10;TROUVE("-";BE10)+1;99));4));"")</v>
      </c>
      <c r="BJ10" s="26"/>
      <c r="BK10" s="25"/>
      <c r="BL10" s="25"/>
      <c r="BM10" s="25"/>
      <c r="BN10" s="25"/>
      <c r="BO10" s="25"/>
      <c r="BP10" s="25"/>
      <c r="BQ10" s="25"/>
      <c r="BR10" s="25"/>
      <c r="BS10" s="25"/>
      <c r="BT10" s="25"/>
      <c r="BU10" s="25"/>
      <c r="BV10" s="25"/>
      <c r="BW10" s="25"/>
      <c r="BX10" s="25"/>
      <c r="BY10" s="25"/>
      <c r="BZ10" s="25"/>
      <c r="CA10" s="2399" t="s">
        <v>4397</v>
      </c>
      <c r="CB10" s="3020"/>
      <c r="CC10" s="3020"/>
      <c r="CD10" s="3020"/>
      <c r="CE10" s="3020"/>
      <c r="CF10" s="3020"/>
      <c r="CG10" s="3020"/>
      <c r="CH10" s="3020"/>
      <c r="CI10" s="3020"/>
      <c r="CJ10" s="3020"/>
      <c r="CK10" s="3020"/>
      <c r="CL10" s="3020"/>
      <c r="CM10" s="3020"/>
      <c r="CN10" s="5133" t="s">
        <v>4398</v>
      </c>
      <c r="CO10" s="5133"/>
      <c r="CP10" s="3023" t="s">
        <v>25</v>
      </c>
      <c r="CQ10" s="3026" t="str">
        <f>IFERROR(LOWER(LEFT(TRIM(LEFT(CN10,FIND("-",CN10)-1)),4))&amp;"-"&amp;UPPER(LEFT(TRIM(MID(CN10,FIND("-",CN10)+1,99)),4)),"")</f>
        <v>cuis-COCI</v>
      </c>
      <c r="CR10" s="97" t="str">
        <f ca="1">_xlfn.FORMULATEXT(CQ10)</f>
        <v>=SIERREUR(MINUSCULE(GAUCHE(SUPPRESPACE(GAUCHE(CN10;TROUVE("-";CN10)-1));4))&amp;"-"&amp;MAJUSCULE(GAUCHE(SUPPRESPACE(STXT(CN10;TROUVE("-";CN10)+1;99));4));"")</v>
      </c>
      <c r="CS10" s="25"/>
      <c r="CT10" s="25"/>
      <c r="CU10" s="25"/>
      <c r="CV10" s="25"/>
      <c r="CW10" s="25"/>
      <c r="CX10" s="25"/>
      <c r="CY10" s="25"/>
      <c r="CZ10" s="25"/>
      <c r="DA10" s="25"/>
      <c r="DB10" s="25"/>
      <c r="DC10" s="25"/>
      <c r="DD10" s="25"/>
      <c r="DE10" s="25"/>
      <c r="DF10" s="25"/>
      <c r="DG10" s="25"/>
      <c r="DH10" s="25"/>
      <c r="DI10" s="25"/>
      <c r="DJ10" s="10">
        <v>1</v>
      </c>
    </row>
    <row r="11" spans="1:116" ht="22.5" customHeight="1">
      <c r="A11" s="25"/>
      <c r="B11" s="3027" t="s">
        <v>4399</v>
      </c>
      <c r="C11" s="42"/>
      <c r="D11" s="42"/>
      <c r="E11" s="42"/>
      <c r="F11" s="42"/>
      <c r="G11" s="42"/>
      <c r="H11" s="42"/>
      <c r="I11" s="26"/>
      <c r="J11" s="26"/>
      <c r="K11" s="26"/>
      <c r="L11" s="26"/>
      <c r="M11" s="26"/>
      <c r="N11" s="26"/>
      <c r="O11" s="26"/>
      <c r="P11" s="26"/>
      <c r="Q11" s="5135"/>
      <c r="R11" s="5135"/>
      <c r="S11"/>
      <c r="T11" s="25"/>
      <c r="U11" s="3028" t="str">
        <f>IFERROR(LOWER(TRIM(MID(Q10, FIND("-",Q10, FIND("-",Q10)+1)+1, 999))), "")</f>
        <v>céléri branche</v>
      </c>
      <c r="V11" s="26"/>
      <c r="W11" s="26"/>
      <c r="X11" s="46"/>
      <c r="Y11" s="26"/>
      <c r="Z11" s="26"/>
      <c r="AA11" s="26"/>
      <c r="AB11" s="34"/>
      <c r="AC11" s="26"/>
      <c r="AD11" s="26"/>
      <c r="AE11" s="34"/>
      <c r="AF11" s="26"/>
      <c r="AG11" s="46"/>
      <c r="AH11" s="34"/>
      <c r="AI11" s="26"/>
      <c r="AJ11" s="26"/>
      <c r="AK11" s="26"/>
      <c r="AL11" s="26"/>
      <c r="AM11" s="26"/>
      <c r="AN11" s="26"/>
      <c r="AO11" s="26"/>
      <c r="AP11" s="26"/>
      <c r="AQ11" s="26"/>
      <c r="AR11" s="71" t="s">
        <v>4400</v>
      </c>
      <c r="AS11" s="25"/>
      <c r="AT11" s="25"/>
      <c r="AU11" s="25"/>
      <c r="AV11" s="25"/>
      <c r="AW11" s="25"/>
      <c r="AX11" s="25"/>
      <c r="AY11" s="25"/>
      <c r="AZ11" s="25"/>
      <c r="BA11" s="25"/>
      <c r="BB11" s="25"/>
      <c r="BC11" s="25"/>
      <c r="BD11" s="25"/>
      <c r="BE11" s="4859" t="s">
        <v>4401</v>
      </c>
      <c r="BF11" s="4859"/>
      <c r="BG11" s="25"/>
      <c r="BH11" s="3029" t="str">
        <f>IFERROR(LOWER(TRIM(MID(BE10, FIND("-",BE10, FIND("-",BE10)+1)+1, 999))), "")</f>
        <v>lamb</v>
      </c>
      <c r="BI11" s="97" t="str">
        <f ca="1">_xlfn.FORMULATEXT(BH11)</f>
        <v>=SIERREUR(MINUSCULE(SUPPRESPACE(STXT(BE10; TROUVE("-";BE10; TROUVE("-";BE10)+1)+1; 999))); "")</v>
      </c>
      <c r="BJ11" s="26"/>
      <c r="BK11" s="25"/>
      <c r="BL11" s="25"/>
      <c r="BM11" s="25"/>
      <c r="BN11" s="25"/>
      <c r="BO11" s="25"/>
      <c r="BP11" s="25"/>
      <c r="BQ11" s="25"/>
      <c r="BR11" s="25"/>
      <c r="BS11" s="25"/>
      <c r="BT11" s="25"/>
      <c r="BU11" s="25"/>
      <c r="BV11" s="25"/>
      <c r="BW11" s="25"/>
      <c r="BX11" s="25"/>
      <c r="BY11" s="25"/>
      <c r="BZ11" s="25"/>
      <c r="CA11" s="71" t="s">
        <v>4402</v>
      </c>
      <c r="CB11" s="3020"/>
      <c r="CC11" s="3020"/>
      <c r="CD11" s="3020"/>
      <c r="CE11" s="3020"/>
      <c r="CF11" s="3020"/>
      <c r="CG11" s="3020"/>
      <c r="CH11" s="3020"/>
      <c r="CI11" s="3020"/>
      <c r="CJ11" s="3020"/>
      <c r="CK11" s="3020"/>
      <c r="CL11" s="3020"/>
      <c r="CM11" s="3020"/>
      <c r="CN11" s="5133" t="s">
        <v>4401</v>
      </c>
      <c r="CO11" s="5133"/>
      <c r="CP11" s="25"/>
      <c r="CQ11" s="3030" t="str">
        <f>IFERROR(LOWER(TRIM(MID(CN10, FIND("-",CN10, FIND("-",CN10)+1)+1, 999))), "")</f>
        <v>espárragos</v>
      </c>
      <c r="CR11" s="97" t="str">
        <f ca="1">_xlfn.FORMULATEXT(CQ11)</f>
        <v>=SIERREUR(MINUSCULE(SUPPRESPACE(STXT(CN10; TROUVE("-";CN10; TROUVE("-";CN10)+1)+1; 999))); "")</v>
      </c>
      <c r="CS11" s="25"/>
      <c r="CT11" s="25"/>
      <c r="CU11" s="25"/>
      <c r="CV11" s="25"/>
      <c r="CW11" s="25"/>
      <c r="CX11" s="25"/>
      <c r="CY11" s="25"/>
      <c r="CZ11" s="25"/>
      <c r="DA11" s="25"/>
      <c r="DB11" s="25"/>
      <c r="DC11" s="25"/>
      <c r="DD11" s="25"/>
      <c r="DE11" s="25"/>
      <c r="DF11" s="25"/>
      <c r="DG11" s="25"/>
      <c r="DH11" s="25"/>
      <c r="DI11" s="25"/>
      <c r="DJ11" s="10">
        <v>1</v>
      </c>
    </row>
    <row r="12" spans="1:116" ht="22.5" customHeight="1">
      <c r="A12" s="25"/>
      <c r="B12" s="3019" t="s">
        <v>4403</v>
      </c>
      <c r="C12" s="42"/>
      <c r="D12" s="42"/>
      <c r="E12" s="42"/>
      <c r="F12" s="42"/>
      <c r="G12" s="42"/>
      <c r="H12" s="42"/>
      <c r="I12" s="26"/>
      <c r="J12" s="26"/>
      <c r="K12" s="26"/>
      <c r="L12" s="26"/>
      <c r="M12" s="26"/>
      <c r="N12" s="26"/>
      <c r="O12" s="26"/>
      <c r="P12" s="26"/>
      <c r="Q12" s="26"/>
      <c r="R12" s="26"/>
      <c r="S12" s="26"/>
      <c r="T12" s="26"/>
      <c r="U12" s="26"/>
      <c r="V12" s="26"/>
      <c r="W12" s="26"/>
      <c r="X12" s="46"/>
      <c r="Y12" s="26"/>
      <c r="Z12" s="26"/>
      <c r="AA12" s="26"/>
      <c r="AB12" s="34"/>
      <c r="AC12" s="26"/>
      <c r="AD12" s="26"/>
      <c r="AE12" s="34"/>
      <c r="AF12" s="26"/>
      <c r="AG12" s="46"/>
      <c r="AH12" s="34"/>
      <c r="AI12" s="26"/>
      <c r="AJ12" s="26"/>
      <c r="AK12" s="26"/>
      <c r="AL12" s="26"/>
      <c r="AM12" s="26"/>
      <c r="AN12" s="26"/>
      <c r="AO12" s="26"/>
      <c r="AP12" s="26"/>
      <c r="AQ12" s="26"/>
      <c r="AR12" s="2399" t="s">
        <v>4404</v>
      </c>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399" t="s">
        <v>4405</v>
      </c>
      <c r="CB12" s="3020"/>
      <c r="CC12" s="3020"/>
      <c r="CD12" s="3020"/>
      <c r="CE12" s="3020"/>
      <c r="CF12" s="3020"/>
      <c r="CG12" s="3020"/>
      <c r="CH12" s="3020"/>
      <c r="CI12" s="3020"/>
      <c r="CJ12" s="3020"/>
      <c r="CK12" s="3020"/>
      <c r="CL12" s="3020"/>
      <c r="CM12" s="3020"/>
      <c r="CN12" s="3020"/>
      <c r="CO12" s="3020"/>
      <c r="CP12" s="3020"/>
      <c r="CQ12" s="25"/>
      <c r="CR12" s="25"/>
      <c r="CS12" s="25"/>
      <c r="CT12" s="25"/>
      <c r="CU12" s="25"/>
      <c r="CV12" s="25"/>
      <c r="CW12" s="25"/>
      <c r="CX12" s="25"/>
      <c r="CY12" s="25"/>
      <c r="CZ12" s="25"/>
      <c r="DA12" s="25"/>
      <c r="DB12" s="25"/>
      <c r="DC12" s="25"/>
      <c r="DD12" s="25"/>
      <c r="DE12" s="25"/>
      <c r="DF12" s="25"/>
      <c r="DG12" s="25"/>
      <c r="DH12" s="25"/>
      <c r="DI12" s="25"/>
      <c r="DJ12" s="10">
        <v>1</v>
      </c>
    </row>
    <row r="13" spans="1:116" ht="22.5" customHeight="1">
      <c r="A13" s="25"/>
      <c r="B13" s="3019" t="s">
        <v>4406</v>
      </c>
      <c r="C13" s="42"/>
      <c r="D13" s="42"/>
      <c r="E13" s="42"/>
      <c r="F13" s="42"/>
      <c r="G13" s="42"/>
      <c r="H13" s="42"/>
      <c r="I13" s="26"/>
      <c r="J13" s="26"/>
      <c r="K13" s="26"/>
      <c r="L13" s="26"/>
      <c r="M13" s="26"/>
      <c r="N13" s="26"/>
      <c r="O13" s="26"/>
      <c r="P13" s="26"/>
      <c r="Q13" s="26"/>
      <c r="R13" s="26"/>
      <c r="S13" s="26"/>
      <c r="T13" s="26"/>
      <c r="U13" s="26"/>
      <c r="V13" s="26"/>
      <c r="W13" s="26"/>
      <c r="X13" s="46"/>
      <c r="Y13" s="26"/>
      <c r="Z13" s="26"/>
      <c r="AA13" s="26"/>
      <c r="AB13" s="34"/>
      <c r="AC13" s="26"/>
      <c r="AD13" s="26"/>
      <c r="AE13" s="34"/>
      <c r="AF13" s="26"/>
      <c r="AG13" s="46"/>
      <c r="AH13" s="34"/>
      <c r="AI13" s="26"/>
      <c r="AJ13" s="26"/>
      <c r="AK13" s="26"/>
      <c r="AL13" s="26"/>
      <c r="AM13" s="26"/>
      <c r="AN13" s="26"/>
      <c r="AO13" s="26"/>
      <c r="AP13" s="26"/>
      <c r="AQ13" s="26"/>
      <c r="AR13" s="2399" t="s">
        <v>4407</v>
      </c>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399" t="s">
        <v>4408</v>
      </c>
      <c r="CB13" s="3020"/>
      <c r="CC13" s="3020"/>
      <c r="CD13" s="3020"/>
      <c r="CE13" s="3020"/>
      <c r="CF13" s="3020"/>
      <c r="CG13" s="3020"/>
      <c r="CH13" s="3020"/>
      <c r="CI13" s="3020"/>
      <c r="CJ13" s="3020"/>
      <c r="CK13" s="3020"/>
      <c r="CL13" s="3020"/>
      <c r="CM13" s="3020"/>
      <c r="CN13" s="3020"/>
      <c r="CO13" s="3020"/>
      <c r="CP13" s="3020"/>
      <c r="CQ13" s="25"/>
      <c r="CR13" s="25"/>
      <c r="CS13" s="25"/>
      <c r="CT13" s="25"/>
      <c r="CU13" s="25"/>
      <c r="CV13" s="25"/>
      <c r="CW13" s="25"/>
      <c r="CX13" s="25"/>
      <c r="CY13" s="25"/>
      <c r="CZ13" s="25"/>
      <c r="DA13" s="25"/>
      <c r="DB13" s="25"/>
      <c r="DC13" s="25"/>
      <c r="DD13" s="25"/>
      <c r="DE13" s="25"/>
      <c r="DF13" s="25"/>
      <c r="DG13" s="25"/>
      <c r="DH13" s="25"/>
      <c r="DI13" s="25"/>
      <c r="DJ13" s="10">
        <v>1</v>
      </c>
    </row>
    <row r="14" spans="1:116" ht="22.5" customHeight="1" thickBot="1">
      <c r="A14" s="25"/>
      <c r="B14" s="3019" t="s">
        <v>4409</v>
      </c>
      <c r="C14" s="42"/>
      <c r="D14" s="42"/>
      <c r="E14" s="42"/>
      <c r="F14" s="42"/>
      <c r="G14" s="42"/>
      <c r="H14" s="42"/>
      <c r="I14" s="26"/>
      <c r="J14" s="26"/>
      <c r="K14" s="26"/>
      <c r="L14" s="26"/>
      <c r="M14" s="26"/>
      <c r="N14" s="26"/>
      <c r="O14" s="26"/>
      <c r="P14" s="26"/>
      <c r="Q14" s="25"/>
      <c r="R14" s="25"/>
      <c r="S14" s="26"/>
      <c r="T14" s="26"/>
      <c r="U14" s="26"/>
      <c r="V14" s="26"/>
      <c r="W14" s="26"/>
      <c r="X14" s="3031" t="s">
        <v>21</v>
      </c>
      <c r="Y14" s="26"/>
      <c r="AH14" s="34"/>
      <c r="AI14" s="26"/>
      <c r="AJ14" s="26"/>
      <c r="AK14" s="26"/>
      <c r="AL14" s="26"/>
      <c r="AM14" s="26"/>
      <c r="AN14" s="26"/>
      <c r="AO14" s="26"/>
      <c r="AP14" s="26"/>
      <c r="AQ14" s="26"/>
      <c r="AR14" s="2399" t="s">
        <v>4410</v>
      </c>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399" t="s">
        <v>4411</v>
      </c>
      <c r="CB14" s="3020"/>
      <c r="CC14" s="3020"/>
      <c r="CD14" s="3020"/>
      <c r="CE14" s="3020"/>
      <c r="CF14" s="3020"/>
      <c r="CG14" s="3020"/>
      <c r="CH14" s="3020"/>
      <c r="CI14" s="3020"/>
      <c r="CJ14" s="3020"/>
      <c r="CK14" s="3020"/>
      <c r="CL14" s="3020"/>
      <c r="CM14" s="3020"/>
      <c r="CN14" s="3020"/>
      <c r="CO14" s="3020"/>
      <c r="CP14" s="3020"/>
      <c r="CQ14" s="25"/>
      <c r="CR14" s="25"/>
      <c r="CS14" s="25"/>
      <c r="CT14" s="25"/>
      <c r="CU14" s="25"/>
      <c r="CV14" s="25"/>
      <c r="CW14" s="25"/>
      <c r="CX14" s="25"/>
      <c r="CY14" s="25"/>
      <c r="CZ14" s="25"/>
      <c r="DA14" s="25"/>
      <c r="DB14" s="25"/>
      <c r="DC14" s="25"/>
      <c r="DD14" s="25"/>
      <c r="DE14" s="25"/>
      <c r="DF14" s="25"/>
      <c r="DG14" s="25"/>
      <c r="DH14" s="25"/>
      <c r="DI14" s="25"/>
      <c r="DJ14" s="10">
        <v>1</v>
      </c>
    </row>
    <row r="15" spans="1:116" ht="22.5" customHeight="1">
      <c r="A15" s="25"/>
      <c r="B15" s="3019" t="s">
        <v>4412</v>
      </c>
      <c r="C15" s="42"/>
      <c r="D15" s="42"/>
      <c r="E15" s="42"/>
      <c r="F15" s="42"/>
      <c r="G15" s="42"/>
      <c r="H15" s="42"/>
      <c r="I15" s="26"/>
      <c r="J15" s="26"/>
      <c r="K15" s="26"/>
      <c r="L15" s="26"/>
      <c r="M15" s="26"/>
      <c r="N15" s="26"/>
      <c r="O15" s="26"/>
      <c r="P15" s="26"/>
      <c r="Q15" s="5120" t="s">
        <v>27</v>
      </c>
      <c r="R15" s="5120"/>
      <c r="S15" s="5120"/>
      <c r="T15" s="5120"/>
      <c r="U15" s="5120"/>
      <c r="V15" s="5122" t="s">
        <v>28</v>
      </c>
      <c r="W15" s="5122"/>
      <c r="X15" s="5136" t="str">
        <f>UPPER(LEFT(Q15,1))</f>
        <v>C</v>
      </c>
      <c r="AH15" s="34"/>
      <c r="AI15" s="26"/>
      <c r="AJ15" s="26"/>
      <c r="AK15" s="26"/>
      <c r="AL15" s="26"/>
      <c r="AM15" s="26"/>
      <c r="AN15" s="26"/>
      <c r="AO15" s="26"/>
      <c r="AP15" s="26"/>
      <c r="AQ15" s="26"/>
      <c r="AR15" s="3032" t="s">
        <v>4413</v>
      </c>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3032" t="s">
        <v>4414</v>
      </c>
      <c r="CB15" s="3020"/>
      <c r="CC15" s="3020"/>
      <c r="CD15" s="3020"/>
      <c r="CE15" s="3020"/>
      <c r="CF15" s="3020"/>
      <c r="CG15" s="3020"/>
      <c r="CH15" s="3020"/>
      <c r="CI15" s="3020"/>
      <c r="CJ15" s="3020"/>
      <c r="CK15" s="3020"/>
      <c r="CL15" s="3020"/>
      <c r="CM15" s="3020"/>
      <c r="CN15" s="3020"/>
      <c r="CO15" s="3020"/>
      <c r="CP15" s="3020"/>
      <c r="CQ15" s="25"/>
      <c r="CR15" s="25"/>
      <c r="CS15" s="25"/>
      <c r="CT15" s="25"/>
      <c r="CU15" s="25"/>
      <c r="CV15" s="25"/>
      <c r="CW15" s="25"/>
      <c r="CX15" s="25"/>
      <c r="CY15" s="25"/>
      <c r="CZ15" s="25"/>
      <c r="DA15" s="25"/>
      <c r="DB15" s="25"/>
      <c r="DC15" s="25"/>
      <c r="DD15" s="25"/>
      <c r="DE15" s="25"/>
      <c r="DF15" s="25"/>
      <c r="DG15" s="25"/>
      <c r="DH15" s="25"/>
      <c r="DI15" s="25"/>
      <c r="DJ15" s="10">
        <v>1</v>
      </c>
    </row>
    <row r="16" spans="1:116" ht="22.5" customHeight="1">
      <c r="A16" s="25"/>
      <c r="B16" s="3019" t="s">
        <v>4415</v>
      </c>
      <c r="C16" s="42"/>
      <c r="D16" s="42"/>
      <c r="E16" s="42"/>
      <c r="F16" s="42"/>
      <c r="G16" s="42"/>
      <c r="H16" s="42"/>
      <c r="I16" s="26"/>
      <c r="J16" s="26"/>
      <c r="K16" s="26"/>
      <c r="L16" s="26"/>
      <c r="M16" s="26"/>
      <c r="N16" s="26"/>
      <c r="O16" s="26"/>
      <c r="P16" s="26"/>
      <c r="Q16" s="5121"/>
      <c r="R16" s="5121"/>
      <c r="S16" s="5121"/>
      <c r="T16" s="5121"/>
      <c r="U16" s="5121"/>
      <c r="V16" s="5123"/>
      <c r="W16" s="5123"/>
      <c r="X16" s="5137"/>
      <c r="AH16" s="34"/>
      <c r="AI16" s="26"/>
      <c r="AJ16" s="26"/>
      <c r="AK16" s="26"/>
      <c r="AL16" s="26"/>
      <c r="AM16" s="26"/>
      <c r="AN16" s="26"/>
      <c r="AO16" s="26"/>
      <c r="AP16" s="26"/>
      <c r="AQ16" s="26"/>
      <c r="AR16" s="3032" t="s">
        <v>4416</v>
      </c>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3032" t="s">
        <v>4417</v>
      </c>
      <c r="CB16" s="3020"/>
      <c r="CC16" s="3020"/>
      <c r="CD16" s="3020"/>
      <c r="CE16" s="3020"/>
      <c r="CF16" s="3020"/>
      <c r="CG16" s="3020"/>
      <c r="CH16" s="3020"/>
      <c r="CI16" s="3020"/>
      <c r="CJ16" s="3020"/>
      <c r="CK16" s="3020"/>
      <c r="CL16" s="3020"/>
      <c r="CM16" s="3020"/>
      <c r="CN16" s="3020"/>
      <c r="CO16" s="3020"/>
      <c r="CP16" s="3020"/>
      <c r="CQ16" s="25"/>
      <c r="CR16" s="25"/>
      <c r="CS16" s="25"/>
      <c r="CT16" s="25"/>
      <c r="CU16" s="25"/>
      <c r="CV16" s="25"/>
      <c r="CW16" s="25"/>
      <c r="CX16" s="25"/>
      <c r="CY16" s="25"/>
      <c r="CZ16" s="25"/>
      <c r="DA16" s="25"/>
      <c r="DB16" s="25"/>
      <c r="DC16" s="25"/>
      <c r="DD16" s="25"/>
      <c r="DE16" s="25"/>
      <c r="DF16" s="25"/>
      <c r="DG16" s="25"/>
      <c r="DH16" s="25"/>
      <c r="DI16" s="25"/>
      <c r="DJ16" s="10">
        <v>1</v>
      </c>
    </row>
    <row r="17" spans="1:114" ht="22.5" customHeight="1">
      <c r="A17" s="25"/>
      <c r="B17" s="3019" t="s">
        <v>4418</v>
      </c>
      <c r="C17" s="42"/>
      <c r="D17" s="42"/>
      <c r="E17" s="42"/>
      <c r="F17" s="42"/>
      <c r="G17" s="42"/>
      <c r="H17" s="42"/>
      <c r="I17" s="26"/>
      <c r="J17" s="26"/>
      <c r="K17" s="26"/>
      <c r="L17" s="26"/>
      <c r="M17" s="26"/>
      <c r="N17" s="26"/>
      <c r="O17" s="26"/>
      <c r="P17" s="26"/>
      <c r="Q17" s="25"/>
      <c r="R17" s="25"/>
      <c r="S17" s="25"/>
      <c r="T17" s="25"/>
      <c r="V17" s="25"/>
      <c r="W17" s="74" t="str">
        <f>X15&amp;"  Formule ►"</f>
        <v>C  Formule ►</v>
      </c>
      <c r="X17" s="75" t="str">
        <f ca="1">_xlfn.FORMULATEXT(X15)</f>
        <v>=MAJUSCULE(GAUCHE(Q15;1))</v>
      </c>
      <c r="Y17" s="25"/>
      <c r="Z17" s="25"/>
      <c r="AA17" s="25"/>
      <c r="AB17" s="25"/>
      <c r="AC17" s="25"/>
      <c r="AD17" s="25"/>
      <c r="AE17" s="25"/>
      <c r="AF17" s="25"/>
      <c r="AG17" s="25"/>
      <c r="AH17" s="34"/>
      <c r="AI17" s="26"/>
      <c r="AJ17" s="26"/>
      <c r="AK17" s="26"/>
      <c r="AL17" s="26"/>
      <c r="AM17" s="26"/>
      <c r="AN17" s="26"/>
      <c r="AO17" s="26"/>
      <c r="AP17" s="26"/>
      <c r="AQ17" s="26"/>
      <c r="AR17" s="3032" t="s">
        <v>4419</v>
      </c>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3032" t="s">
        <v>4420</v>
      </c>
      <c r="CB17" s="3020"/>
      <c r="CC17" s="3020"/>
      <c r="CD17" s="3020"/>
      <c r="CE17" s="3020"/>
      <c r="CF17" s="3020"/>
      <c r="CG17" s="3020"/>
      <c r="CH17" s="3020"/>
      <c r="CI17" s="3020"/>
      <c r="CJ17" s="3020"/>
      <c r="CK17" s="3020"/>
      <c r="CL17" s="3020"/>
      <c r="CM17" s="3020"/>
      <c r="CN17" s="3020"/>
      <c r="CO17" s="3020"/>
      <c r="CP17" s="3020"/>
      <c r="CQ17" s="25"/>
      <c r="CR17" s="25"/>
      <c r="CS17" s="25"/>
      <c r="CT17" s="25"/>
      <c r="CU17" s="25"/>
      <c r="CV17" s="25"/>
      <c r="CW17" s="25"/>
      <c r="CX17" s="25"/>
      <c r="CY17" s="25"/>
      <c r="CZ17" s="25"/>
      <c r="DA17" s="25"/>
      <c r="DB17" s="25"/>
      <c r="DC17" s="25"/>
      <c r="DD17" s="25"/>
      <c r="DE17" s="25"/>
      <c r="DF17" s="25"/>
      <c r="DG17" s="25"/>
      <c r="DH17" s="25"/>
      <c r="DI17" s="25"/>
      <c r="DJ17" s="10">
        <v>1</v>
      </c>
    </row>
    <row r="18" spans="1:114" ht="22.5" customHeight="1" thickBot="1">
      <c r="A18" s="25"/>
      <c r="B18" s="3019" t="s">
        <v>4136</v>
      </c>
      <c r="C18" s="42"/>
      <c r="D18" s="42"/>
      <c r="E18" s="42"/>
      <c r="F18" s="42"/>
      <c r="G18" s="42"/>
      <c r="H18" s="42"/>
      <c r="I18" s="26"/>
      <c r="J18" s="26"/>
      <c r="K18" s="26"/>
      <c r="L18" s="26"/>
      <c r="M18" s="26"/>
      <c r="N18" s="26"/>
      <c r="O18" s="26"/>
      <c r="P18" s="26"/>
      <c r="Q18" s="26"/>
      <c r="R18" s="26"/>
      <c r="S18" s="34"/>
      <c r="T18" s="26"/>
      <c r="U18" s="26"/>
      <c r="V18" s="34"/>
      <c r="W18" s="26"/>
      <c r="X18" s="3031" t="s">
        <v>22</v>
      </c>
      <c r="Y18" s="26"/>
      <c r="Z18" s="26"/>
      <c r="AA18" s="26"/>
      <c r="AB18" s="34"/>
      <c r="AC18" s="26"/>
      <c r="AD18" s="26"/>
      <c r="AE18" s="34"/>
      <c r="AF18" s="26"/>
      <c r="AG18" s="46"/>
      <c r="AH18" s="34"/>
      <c r="AI18" s="26"/>
      <c r="AJ18" s="26"/>
      <c r="AK18" s="26"/>
      <c r="AL18" s="26"/>
      <c r="AM18" s="26"/>
      <c r="AN18" s="26"/>
      <c r="AO18" s="26"/>
      <c r="AP18" s="26"/>
      <c r="AQ18" s="26"/>
      <c r="AR18" s="71" t="s">
        <v>4421</v>
      </c>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71" t="s">
        <v>4422</v>
      </c>
      <c r="CB18" s="3020"/>
      <c r="CC18" s="3020"/>
      <c r="CD18" s="3020"/>
      <c r="CE18" s="3020"/>
      <c r="CF18" s="3020"/>
      <c r="CG18" s="3020"/>
      <c r="CH18" s="3020"/>
      <c r="CI18" s="3020"/>
      <c r="CJ18" s="3020"/>
      <c r="CK18" s="3020"/>
      <c r="CL18" s="3020"/>
      <c r="CM18" s="3020"/>
      <c r="CN18" s="3020"/>
      <c r="CO18" s="3020"/>
      <c r="CP18" s="3020"/>
      <c r="CQ18" s="25"/>
      <c r="CR18" s="25"/>
      <c r="CS18" s="25"/>
      <c r="CT18" s="25"/>
      <c r="CU18" s="25"/>
      <c r="CV18" s="25"/>
      <c r="CW18" s="25"/>
      <c r="CX18" s="25"/>
      <c r="CY18" s="25"/>
      <c r="CZ18" s="25"/>
      <c r="DA18" s="25"/>
      <c r="DB18" s="25"/>
      <c r="DC18" s="25"/>
      <c r="DD18" s="25"/>
      <c r="DE18" s="25"/>
      <c r="DF18" s="25"/>
      <c r="DG18" s="25"/>
      <c r="DH18" s="25"/>
      <c r="DI18" s="25"/>
      <c r="DJ18" s="10">
        <v>1</v>
      </c>
    </row>
    <row r="19" spans="1:114" ht="22.5" customHeight="1">
      <c r="A19" s="25"/>
      <c r="B19" s="3027" t="s">
        <v>4423</v>
      </c>
      <c r="C19" s="42"/>
      <c r="D19" s="42"/>
      <c r="E19" s="42"/>
      <c r="F19" s="42"/>
      <c r="G19" s="42"/>
      <c r="H19" s="42"/>
      <c r="I19" s="26"/>
      <c r="J19" s="26"/>
      <c r="K19" s="26"/>
      <c r="L19" s="26"/>
      <c r="M19" s="26"/>
      <c r="N19" s="26"/>
      <c r="O19" s="26"/>
      <c r="P19" s="26"/>
      <c r="Q19" s="5120" t="s">
        <v>27</v>
      </c>
      <c r="R19" s="5120"/>
      <c r="S19" s="5120"/>
      <c r="T19" s="5120"/>
      <c r="U19" s="5120"/>
      <c r="V19" s="5122" t="s">
        <v>28</v>
      </c>
      <c r="W19" s="5122"/>
      <c r="X19" s="63" t="str">
        <f>IFERROR(LOWER(LEFT(TRIM(LEFT(V19,FIND("-",V19)-1)),4))&amp;"-"&amp;UPPER(LEFT(TRIM(MID(V19,FIND("-",V19)+1,99)),4)),"")</f>
        <v>pâti--ENT</v>
      </c>
      <c r="Y19" s="26"/>
      <c r="Z19" s="52" t="str">
        <f ca="1">X19&amp;"  Formule ► "&amp;_xlfn.FORMULATEXT(X19)</f>
        <v>pâti--ENT  Formule ► =SIERREUR(MINUSCULE(GAUCHE(SUPPRESPACE(GAUCHE(V19;TROUVE("-";V19)-1));4))&amp;"-"&amp;MAJUSCULE(GAUCHE(SUPPRESPACE(STXT(V19;TROUVE("-";V19)+1;99));4));"")</v>
      </c>
      <c r="AA19" s="52"/>
      <c r="AB19" s="52"/>
      <c r="AC19" s="52"/>
      <c r="AD19" s="52"/>
      <c r="AE19" s="52"/>
      <c r="AF19" s="52"/>
      <c r="AG19" s="52"/>
      <c r="AH19" s="34"/>
      <c r="AI19" s="26"/>
      <c r="AJ19" s="26"/>
      <c r="AK19" s="26"/>
      <c r="AL19" s="26"/>
      <c r="AM19" s="26"/>
      <c r="AN19" s="26"/>
      <c r="AO19" s="26"/>
      <c r="AP19" s="26"/>
      <c r="AQ19" s="26"/>
      <c r="AR19" s="3033" t="s">
        <v>4424</v>
      </c>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3033" t="s">
        <v>4425</v>
      </c>
      <c r="CB19" s="3020"/>
      <c r="CC19" s="3020"/>
      <c r="CD19" s="3020"/>
      <c r="CE19" s="3020"/>
      <c r="CF19" s="3020"/>
      <c r="CG19" s="3020"/>
      <c r="CH19" s="3020"/>
      <c r="CI19" s="3020"/>
      <c r="CJ19" s="3020"/>
      <c r="CK19" s="3020"/>
      <c r="CL19" s="3020"/>
      <c r="CM19" s="3020"/>
      <c r="CN19" s="3020"/>
      <c r="CO19" s="3020"/>
      <c r="CP19" s="3020"/>
      <c r="CQ19" s="25"/>
      <c r="CR19" s="25"/>
      <c r="CS19" s="25"/>
      <c r="CT19" s="25"/>
      <c r="CU19" s="25"/>
      <c r="CV19" s="25"/>
      <c r="CW19" s="25"/>
      <c r="CX19" s="25"/>
      <c r="CY19" s="25"/>
      <c r="CZ19" s="25"/>
      <c r="DA19" s="25"/>
      <c r="DB19" s="25"/>
      <c r="DC19" s="25"/>
      <c r="DD19" s="25"/>
      <c r="DE19" s="25"/>
      <c r="DF19" s="25"/>
      <c r="DG19" s="25"/>
      <c r="DH19" s="25"/>
      <c r="DI19" s="25"/>
      <c r="DJ19" s="10">
        <v>1</v>
      </c>
    </row>
    <row r="20" spans="1:114" ht="22.5" customHeight="1">
      <c r="A20" s="25"/>
      <c r="B20" s="2398" t="s">
        <v>4072</v>
      </c>
      <c r="C20" s="42"/>
      <c r="D20" s="42"/>
      <c r="E20" s="42"/>
      <c r="F20" s="42"/>
      <c r="G20" s="42"/>
      <c r="H20" s="42"/>
      <c r="I20" s="26"/>
      <c r="J20" s="26"/>
      <c r="K20" s="26"/>
      <c r="L20" s="26"/>
      <c r="M20" s="26"/>
      <c r="N20" s="26"/>
      <c r="O20" s="26"/>
      <c r="P20" s="26"/>
      <c r="Q20" s="5121"/>
      <c r="R20" s="5121"/>
      <c r="S20" s="5121"/>
      <c r="T20" s="5121"/>
      <c r="U20" s="5121"/>
      <c r="V20" s="5123"/>
      <c r="W20" s="5123"/>
      <c r="X20" s="70" t="str">
        <f>IFERROR(LOWER(TRIM(MID(V19, FIND("-",V19, FIND("-",V19)+1)+1, 999))), "")</f>
        <v>entremet</v>
      </c>
      <c r="Y20" s="26"/>
      <c r="Z20" s="52" t="str">
        <f ca="1">X20&amp;"  Formule ► "&amp;_xlfn.FORMULATEXT(X20)</f>
        <v>entremet  Formule ► =SIERREUR(MINUSCULE(SUPPRESPACE(STXT(V19; TROUVE("-";V19; TROUVE("-";V19)+1)+1; 999))); "")</v>
      </c>
      <c r="AA20" s="52"/>
      <c r="AB20" s="52"/>
      <c r="AC20" s="52"/>
      <c r="AD20" s="52"/>
      <c r="AE20" s="52"/>
      <c r="AF20" s="52"/>
      <c r="AG20" s="52"/>
      <c r="AH20" s="34"/>
      <c r="AI20" s="26"/>
      <c r="AJ20" s="26"/>
      <c r="AK20" s="26"/>
      <c r="AL20" s="26"/>
      <c r="AM20" s="26"/>
      <c r="AN20" s="26"/>
      <c r="AO20" s="26"/>
      <c r="AP20" s="26"/>
      <c r="AQ20" s="26"/>
      <c r="AR20" s="2398" t="s">
        <v>4426</v>
      </c>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398" t="s">
        <v>4427</v>
      </c>
      <c r="CB20" s="3020"/>
      <c r="CC20" s="3020"/>
      <c r="CD20" s="3020"/>
      <c r="CE20" s="3020"/>
      <c r="CF20" s="3020"/>
      <c r="CG20" s="3020"/>
      <c r="CH20" s="3020"/>
      <c r="CI20" s="3020"/>
      <c r="CJ20" s="3020"/>
      <c r="CK20" s="3020"/>
      <c r="CL20" s="3020"/>
      <c r="CM20" s="3020"/>
      <c r="CN20" s="3020"/>
      <c r="CO20" s="3020"/>
      <c r="CP20" s="3020"/>
      <c r="CQ20" s="25"/>
      <c r="CR20" s="25"/>
      <c r="CS20" s="25"/>
      <c r="CT20" s="25"/>
      <c r="CU20" s="25"/>
      <c r="CV20" s="25"/>
      <c r="CW20" s="25"/>
      <c r="CX20" s="25"/>
      <c r="CY20" s="25"/>
      <c r="CZ20" s="25"/>
      <c r="DA20" s="25"/>
      <c r="DB20" s="25"/>
      <c r="DC20" s="25"/>
      <c r="DD20" s="25"/>
      <c r="DE20" s="25"/>
      <c r="DF20" s="25"/>
      <c r="DG20" s="25"/>
      <c r="DH20" s="25"/>
      <c r="DI20" s="25"/>
      <c r="DJ20" s="10">
        <v>1</v>
      </c>
    </row>
    <row r="21" spans="1:114" ht="22.5" customHeight="1">
      <c r="A21" s="25"/>
      <c r="B21" s="3034" t="s">
        <v>4428</v>
      </c>
      <c r="C21" s="26"/>
      <c r="D21" s="26"/>
      <c r="E21" s="26"/>
      <c r="F21" s="26"/>
      <c r="G21" s="26"/>
      <c r="H21" s="26"/>
      <c r="I21" s="26"/>
      <c r="J21" s="26"/>
      <c r="K21" s="26"/>
      <c r="L21" s="26"/>
      <c r="M21" s="26"/>
      <c r="N21" s="26"/>
      <c r="O21" s="26"/>
      <c r="P21" s="26"/>
      <c r="Q21" s="26"/>
      <c r="R21" s="26"/>
      <c r="S21" s="26"/>
      <c r="T21" s="26"/>
      <c r="U21" s="26"/>
      <c r="V21" s="26"/>
      <c r="W21" s="26"/>
      <c r="X21" s="46"/>
      <c r="Y21" s="26"/>
      <c r="Z21" s="52"/>
      <c r="AA21" s="52"/>
      <c r="AB21" s="52"/>
      <c r="AC21" s="52"/>
      <c r="AD21" s="52"/>
      <c r="AE21" s="52"/>
      <c r="AF21" s="52"/>
      <c r="AG21" s="52"/>
      <c r="AH21" s="34"/>
      <c r="AI21" s="26"/>
      <c r="AJ21" s="26"/>
      <c r="AK21" s="26"/>
      <c r="AL21" s="26"/>
      <c r="AM21" s="26"/>
      <c r="AN21" s="26"/>
      <c r="AO21" s="26"/>
      <c r="AP21" s="26"/>
      <c r="AQ21" s="26"/>
      <c r="AR21" s="3035" t="s">
        <v>4429</v>
      </c>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3035" t="s">
        <v>4430</v>
      </c>
      <c r="CB21" s="3020"/>
      <c r="CC21" s="3020"/>
      <c r="CD21" s="3020"/>
      <c r="CE21" s="3020"/>
      <c r="CF21" s="3020"/>
      <c r="CG21" s="3020"/>
      <c r="CH21" s="3020"/>
      <c r="CI21" s="3020"/>
      <c r="CJ21" s="3020"/>
      <c r="CK21" s="3020"/>
      <c r="CL21" s="3020"/>
      <c r="CM21" s="3020"/>
      <c r="CN21" s="3020"/>
      <c r="CO21" s="3020"/>
      <c r="CP21" s="3020"/>
      <c r="CQ21" s="25"/>
      <c r="CR21" s="25"/>
      <c r="CS21" s="25"/>
      <c r="CT21" s="25"/>
      <c r="CU21" s="25"/>
      <c r="CV21" s="25"/>
      <c r="CW21" s="25"/>
      <c r="CX21" s="25"/>
      <c r="CY21" s="25"/>
      <c r="CZ21" s="25"/>
      <c r="DA21" s="25"/>
      <c r="DB21" s="25"/>
      <c r="DC21" s="25"/>
      <c r="DD21" s="25"/>
      <c r="DE21" s="25"/>
      <c r="DF21" s="25"/>
      <c r="DG21" s="25"/>
      <c r="DH21" s="25"/>
      <c r="DI21" s="25"/>
      <c r="DJ21" s="10">
        <v>1</v>
      </c>
    </row>
    <row r="22" spans="1:114" ht="22.5" customHeight="1">
      <c r="A22" s="25"/>
      <c r="B22" s="320" t="s">
        <v>4330</v>
      </c>
      <c r="C22" s="26"/>
      <c r="D22" s="26"/>
      <c r="E22" s="26"/>
      <c r="F22" s="26"/>
      <c r="G22" s="26"/>
      <c r="H22" s="26"/>
      <c r="I22" s="26"/>
      <c r="J22" s="26"/>
      <c r="K22" s="26"/>
      <c r="L22" s="26"/>
      <c r="M22" s="26"/>
      <c r="N22" s="26"/>
      <c r="O22" s="26"/>
      <c r="P22" s="26"/>
      <c r="Q22" s="26"/>
      <c r="R22" s="26"/>
      <c r="S22" s="26"/>
      <c r="T22" s="26"/>
      <c r="U22" s="26"/>
      <c r="V22" s="26"/>
      <c r="W22" s="26"/>
      <c r="X22" s="46"/>
      <c r="Y22" s="26"/>
      <c r="Z22" s="26"/>
      <c r="AA22" s="26"/>
      <c r="AB22" s="34"/>
      <c r="AC22" s="26"/>
      <c r="AD22" s="26"/>
      <c r="AE22" s="34"/>
      <c r="AF22" s="26"/>
      <c r="AG22" s="46"/>
      <c r="AH22" s="34"/>
      <c r="AI22" s="26"/>
      <c r="AJ22" s="26"/>
      <c r="AK22" s="26"/>
      <c r="AL22" s="26"/>
      <c r="AM22" s="26"/>
      <c r="AN22" s="26"/>
      <c r="AO22" s="26"/>
      <c r="AP22" s="26"/>
      <c r="AQ22" s="26"/>
      <c r="AR22" s="2398" t="s">
        <v>4431</v>
      </c>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398" t="s">
        <v>4432</v>
      </c>
      <c r="CB22" s="3020"/>
      <c r="CC22" s="3020"/>
      <c r="CD22" s="3020"/>
      <c r="CE22" s="3020"/>
      <c r="CF22" s="3020"/>
      <c r="CG22" s="3020"/>
      <c r="CH22" s="3020"/>
      <c r="CI22" s="3020"/>
      <c r="CJ22" s="3020"/>
      <c r="CK22" s="3020"/>
      <c r="CL22" s="3020"/>
      <c r="CM22" s="3020"/>
      <c r="CN22" s="3020"/>
      <c r="CO22" s="3020"/>
      <c r="CP22" s="3020"/>
      <c r="CQ22" s="25"/>
      <c r="CR22" s="25"/>
      <c r="CS22" s="25"/>
      <c r="CT22" s="25"/>
      <c r="CU22" s="25"/>
      <c r="CV22" s="25"/>
      <c r="CW22" s="25"/>
      <c r="CX22" s="25"/>
      <c r="CY22" s="25"/>
      <c r="CZ22" s="25"/>
      <c r="DA22" s="25"/>
      <c r="DB22" s="25"/>
      <c r="DC22" s="25"/>
      <c r="DD22" s="25"/>
      <c r="DE22" s="25"/>
      <c r="DF22" s="25"/>
      <c r="DG22" s="25"/>
      <c r="DH22" s="25"/>
      <c r="DI22" s="25"/>
      <c r="DJ22" s="10">
        <v>1</v>
      </c>
    </row>
    <row r="23" spans="1:114" ht="22.5" customHeight="1">
      <c r="A23" s="25"/>
      <c r="B23" s="62" t="s">
        <v>26</v>
      </c>
      <c r="C23" s="26"/>
      <c r="D23" s="26"/>
      <c r="E23" s="26"/>
      <c r="F23" s="26"/>
      <c r="G23" s="26"/>
      <c r="H23" s="26"/>
      <c r="I23" s="26"/>
      <c r="J23" s="26"/>
      <c r="K23" s="26"/>
      <c r="L23" s="26"/>
      <c r="M23" s="26"/>
      <c r="N23" s="26"/>
      <c r="O23" s="26"/>
      <c r="P23" s="26"/>
      <c r="Q23" s="26"/>
      <c r="R23" s="26"/>
      <c r="S23" s="26"/>
      <c r="T23" s="26"/>
      <c r="U23" s="26"/>
      <c r="V23" s="26"/>
      <c r="W23" s="26"/>
      <c r="X23" s="46"/>
      <c r="Y23" s="26"/>
      <c r="Z23" s="26"/>
      <c r="AA23" s="26"/>
      <c r="AB23" s="34"/>
      <c r="AC23" s="26"/>
      <c r="AD23" s="26"/>
      <c r="AE23" s="34"/>
      <c r="AF23" s="26"/>
      <c r="AG23" s="46"/>
      <c r="AH23" s="34"/>
      <c r="AI23" s="26"/>
      <c r="AJ23" s="26"/>
      <c r="AK23" s="26"/>
      <c r="AL23" s="26"/>
      <c r="AM23" s="26"/>
      <c r="AN23" s="26"/>
      <c r="AO23" s="26"/>
      <c r="AP23" s="26"/>
      <c r="AQ23" s="26"/>
      <c r="AR23" s="62" t="s">
        <v>4433</v>
      </c>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62" t="s">
        <v>4434</v>
      </c>
      <c r="CT23" s="25"/>
      <c r="CU23" s="25"/>
      <c r="CV23" s="25"/>
      <c r="CW23" s="25"/>
      <c r="CX23" s="25"/>
      <c r="CY23" s="25"/>
      <c r="CZ23" s="25"/>
      <c r="DA23" s="25"/>
      <c r="DB23" s="25"/>
      <c r="DC23" s="25"/>
      <c r="DD23" s="25"/>
      <c r="DE23" s="25"/>
      <c r="DF23" s="25"/>
      <c r="DG23" s="25"/>
      <c r="DH23" s="25"/>
      <c r="DI23" s="25"/>
      <c r="DJ23" s="10">
        <v>1</v>
      </c>
    </row>
    <row r="24" spans="1:114" ht="22.5" customHeight="1">
      <c r="A24" s="25"/>
      <c r="B24" s="69" t="s">
        <v>31</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69" t="s">
        <v>4435</v>
      </c>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69" t="s">
        <v>4436</v>
      </c>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10">
        <v>1</v>
      </c>
    </row>
    <row r="25" spans="1:114" ht="18" customHeight="1">
      <c r="A25" s="25"/>
      <c r="B25" s="26"/>
      <c r="C25" s="26"/>
      <c r="D25" s="26"/>
      <c r="E25" s="26"/>
      <c r="F25" s="26"/>
      <c r="G25" s="26"/>
      <c r="H25" s="26"/>
      <c r="I25" s="26"/>
      <c r="J25" s="26"/>
      <c r="K25" s="26"/>
      <c r="L25" s="25"/>
      <c r="M25" s="25"/>
      <c r="N25" s="25"/>
      <c r="O25" s="25"/>
      <c r="P25" s="26"/>
      <c r="Q25" s="26"/>
      <c r="R25" s="26"/>
      <c r="S25" s="26"/>
      <c r="T25" s="26"/>
      <c r="U25" s="26"/>
      <c r="V25" s="26"/>
      <c r="W25" s="26"/>
      <c r="X25" s="26"/>
      <c r="Y25" s="26"/>
      <c r="Z25" s="26"/>
      <c r="AA25" s="26"/>
      <c r="AB25" s="34"/>
      <c r="AC25" s="25"/>
      <c r="AD25" s="25"/>
      <c r="AE25" s="34"/>
      <c r="AF25" s="25"/>
      <c r="AG25" s="25"/>
      <c r="AH25" s="34"/>
      <c r="AI25" s="98"/>
      <c r="AJ25" s="98"/>
      <c r="AK25" s="26"/>
      <c r="AL25" s="26"/>
      <c r="AM25" s="26"/>
      <c r="AN25" s="26"/>
      <c r="AO25" s="26"/>
      <c r="AP25" s="26"/>
      <c r="AQ25" s="26"/>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10">
        <v>1</v>
      </c>
    </row>
    <row r="26" spans="1:114" ht="18" customHeight="1" thickBo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34"/>
      <c r="AC26" s="25"/>
      <c r="AD26" s="25"/>
      <c r="AE26" s="34"/>
      <c r="AF26" s="25"/>
      <c r="AG26" s="25"/>
      <c r="AH26" s="34"/>
      <c r="AI26" s="26"/>
      <c r="AJ26" s="26"/>
      <c r="AK26" s="26"/>
      <c r="AL26" s="26"/>
      <c r="AM26" s="26"/>
      <c r="AN26" s="26"/>
      <c r="AO26" s="26"/>
      <c r="AP26" s="26"/>
      <c r="AQ26" s="26"/>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10">
        <v>1</v>
      </c>
    </row>
    <row r="27" spans="1:114" ht="18" customHeight="1">
      <c r="A27" s="25"/>
      <c r="B27" s="5124" t="s">
        <v>60</v>
      </c>
      <c r="C27" s="5124"/>
      <c r="D27" s="25"/>
      <c r="E27" s="5122" t="s">
        <v>60</v>
      </c>
      <c r="F27" s="5122"/>
      <c r="G27" s="25"/>
      <c r="H27" s="5125" t="s">
        <v>60</v>
      </c>
      <c r="I27" s="5125"/>
      <c r="J27" s="25"/>
      <c r="K27" s="5127" t="s">
        <v>60</v>
      </c>
      <c r="L27" s="5127"/>
      <c r="M27" s="25"/>
      <c r="N27" s="5129" t="s">
        <v>60</v>
      </c>
      <c r="O27" s="5129"/>
      <c r="P27" s="25"/>
      <c r="Q27" s="5131" t="s">
        <v>60</v>
      </c>
      <c r="R27" s="5131"/>
      <c r="S27" s="25"/>
      <c r="T27" s="5132" t="s">
        <v>60</v>
      </c>
      <c r="U27" s="5132"/>
      <c r="V27" s="25"/>
      <c r="W27" s="5134" t="s">
        <v>60</v>
      </c>
      <c r="X27" s="5134"/>
      <c r="Y27" s="25"/>
      <c r="Z27" s="5139" t="s">
        <v>60</v>
      </c>
      <c r="AA27" s="5139"/>
      <c r="AB27" s="34"/>
      <c r="AC27" s="5141" t="s">
        <v>60</v>
      </c>
      <c r="AD27" s="5141"/>
      <c r="AE27" s="34"/>
      <c r="AF27" s="5143" t="s">
        <v>60</v>
      </c>
      <c r="AG27" s="5143"/>
      <c r="AH27" s="34"/>
      <c r="AI27" s="5147" t="s">
        <v>61</v>
      </c>
      <c r="AJ27" s="5147"/>
      <c r="AL27" s="5147" t="s">
        <v>61</v>
      </c>
      <c r="AM27" s="5147"/>
      <c r="AO27" s="26"/>
      <c r="AP27" s="26"/>
      <c r="AR27" s="5124" t="s">
        <v>4437</v>
      </c>
      <c r="AS27" s="5124"/>
      <c r="AU27" s="5122" t="s">
        <v>4438</v>
      </c>
      <c r="AV27" s="5122"/>
      <c r="AX27" s="5125" t="s">
        <v>4439</v>
      </c>
      <c r="AY27" s="5125"/>
      <c r="BA27" s="5127" t="s">
        <v>4440</v>
      </c>
      <c r="BB27" s="5127"/>
      <c r="BD27" s="5129" t="s">
        <v>4440</v>
      </c>
      <c r="BE27" s="5129"/>
      <c r="BG27" s="5131" t="s">
        <v>4440</v>
      </c>
      <c r="BH27" s="5131"/>
      <c r="BJ27" s="5132" t="s">
        <v>4440</v>
      </c>
      <c r="BK27" s="5132"/>
      <c r="BM27" s="5134" t="s">
        <v>4440</v>
      </c>
      <c r="BN27" s="5134"/>
      <c r="BP27" s="5139" t="s">
        <v>4440</v>
      </c>
      <c r="BQ27" s="5139"/>
      <c r="BS27" s="5141" t="s">
        <v>4440</v>
      </c>
      <c r="BT27" s="5141"/>
      <c r="BV27" s="5143" t="s">
        <v>4441</v>
      </c>
      <c r="BW27" s="5143"/>
      <c r="BY27" s="3036" t="s">
        <v>4442</v>
      </c>
      <c r="CA27" s="5145" t="s">
        <v>4443</v>
      </c>
      <c r="CB27" s="5145"/>
      <c r="CD27" s="5122" t="s">
        <v>4444</v>
      </c>
      <c r="CE27" s="5122"/>
      <c r="CG27" s="5125" t="s">
        <v>4445</v>
      </c>
      <c r="CH27" s="5125"/>
      <c r="CJ27" s="5127" t="s">
        <v>4446</v>
      </c>
      <c r="CK27" s="5127"/>
      <c r="CM27" s="5129" t="s">
        <v>4446</v>
      </c>
      <c r="CN27" s="5129"/>
      <c r="CP27" s="5131" t="s">
        <v>4446</v>
      </c>
      <c r="CQ27" s="5131"/>
      <c r="CS27" s="5132" t="s">
        <v>4446</v>
      </c>
      <c r="CT27" s="5132"/>
      <c r="CV27" s="5134" t="s">
        <v>4446</v>
      </c>
      <c r="CW27" s="5134"/>
      <c r="CY27" s="5139" t="s">
        <v>4446</v>
      </c>
      <c r="CZ27" s="5139"/>
      <c r="DB27" s="5141" t="s">
        <v>4447</v>
      </c>
      <c r="DC27" s="5141"/>
      <c r="DE27" s="5143" t="s">
        <v>4448</v>
      </c>
      <c r="DF27" s="5143"/>
      <c r="DH27" s="3036" t="s">
        <v>4442</v>
      </c>
      <c r="DJ27" s="10">
        <v>1</v>
      </c>
    </row>
    <row r="28" spans="1:114" ht="18" customHeight="1">
      <c r="A28" s="25"/>
      <c r="B28" s="4985"/>
      <c r="C28" s="4985"/>
      <c r="D28" s="25"/>
      <c r="E28" s="5123"/>
      <c r="F28" s="5123"/>
      <c r="G28" s="25"/>
      <c r="H28" s="5126"/>
      <c r="I28" s="5126"/>
      <c r="J28" s="25"/>
      <c r="K28" s="5128"/>
      <c r="L28" s="5128"/>
      <c r="M28" s="25"/>
      <c r="N28" s="5130"/>
      <c r="O28" s="5130"/>
      <c r="P28" s="25"/>
      <c r="Q28" s="4859"/>
      <c r="R28" s="4859"/>
      <c r="S28" s="25"/>
      <c r="T28" s="5133"/>
      <c r="U28" s="5133"/>
      <c r="V28" s="25"/>
      <c r="W28" s="5135"/>
      <c r="X28" s="5135"/>
      <c r="Y28" s="25"/>
      <c r="Z28" s="5140"/>
      <c r="AA28" s="5140"/>
      <c r="AB28" s="34"/>
      <c r="AC28" s="5142"/>
      <c r="AD28" s="5142"/>
      <c r="AE28" s="34"/>
      <c r="AF28" s="5144"/>
      <c r="AG28" s="5144"/>
      <c r="AH28" s="34"/>
      <c r="AI28" s="5147"/>
      <c r="AJ28" s="5147"/>
      <c r="AL28" s="5147"/>
      <c r="AM28" s="5147"/>
      <c r="AO28" s="26"/>
      <c r="AP28" s="26"/>
      <c r="AR28" s="4985" t="s">
        <v>4401</v>
      </c>
      <c r="AS28" s="4985"/>
      <c r="AU28" s="5123" t="s">
        <v>4401</v>
      </c>
      <c r="AV28" s="5123"/>
      <c r="AX28" s="5126" t="s">
        <v>4401</v>
      </c>
      <c r="AY28" s="5126"/>
      <c r="BA28" s="5128" t="s">
        <v>4401</v>
      </c>
      <c r="BB28" s="5128"/>
      <c r="BD28" s="5130" t="s">
        <v>4401</v>
      </c>
      <c r="BE28" s="5130"/>
      <c r="BG28" s="4859" t="s">
        <v>4401</v>
      </c>
      <c r="BH28" s="4859"/>
      <c r="BJ28" s="5133" t="s">
        <v>4401</v>
      </c>
      <c r="BK28" s="5133"/>
      <c r="BM28" s="5135" t="s">
        <v>4401</v>
      </c>
      <c r="BN28" s="5135"/>
      <c r="BP28" s="5140" t="s">
        <v>4401</v>
      </c>
      <c r="BQ28" s="5140"/>
      <c r="BS28" s="5142" t="s">
        <v>4401</v>
      </c>
      <c r="BT28" s="5142"/>
      <c r="BV28" s="5144" t="s">
        <v>4401</v>
      </c>
      <c r="BW28" s="5144"/>
      <c r="BY28" s="3036" t="s">
        <v>4449</v>
      </c>
      <c r="CA28" s="5146" t="s">
        <v>4401</v>
      </c>
      <c r="CB28" s="5146"/>
      <c r="CD28" s="5123" t="s">
        <v>4401</v>
      </c>
      <c r="CE28" s="5123"/>
      <c r="CG28" s="5126" t="s">
        <v>4401</v>
      </c>
      <c r="CH28" s="5126"/>
      <c r="CJ28" s="5128" t="s">
        <v>4401</v>
      </c>
      <c r="CK28" s="5128"/>
      <c r="CM28" s="5130" t="s">
        <v>4401</v>
      </c>
      <c r="CN28" s="5130"/>
      <c r="CP28" s="4859" t="s">
        <v>4401</v>
      </c>
      <c r="CQ28" s="4859"/>
      <c r="CS28" s="5133" t="s">
        <v>4401</v>
      </c>
      <c r="CT28" s="5133"/>
      <c r="CV28" s="5135" t="s">
        <v>4401</v>
      </c>
      <c r="CW28" s="5135"/>
      <c r="CY28" s="5140" t="s">
        <v>4401</v>
      </c>
      <c r="CZ28" s="5140"/>
      <c r="DB28" s="5142" t="s">
        <v>4401</v>
      </c>
      <c r="DC28" s="5142"/>
      <c r="DE28" s="5144" t="s">
        <v>4401</v>
      </c>
      <c r="DF28" s="5144"/>
      <c r="DH28" s="3036" t="s">
        <v>4449</v>
      </c>
      <c r="DJ28" s="10">
        <v>1</v>
      </c>
    </row>
    <row r="29" spans="1:114" ht="18" customHeight="1" thickBot="1">
      <c r="A29" s="25"/>
      <c r="B29" s="143" t="s">
        <v>67</v>
      </c>
      <c r="C29" s="144"/>
      <c r="D29" s="26"/>
      <c r="E29" s="143"/>
      <c r="F29" s="144"/>
      <c r="G29" s="26"/>
      <c r="H29" s="143"/>
      <c r="I29" s="144"/>
      <c r="J29" s="26"/>
      <c r="K29" s="143"/>
      <c r="L29" s="144"/>
      <c r="M29" s="26"/>
      <c r="N29" s="143"/>
      <c r="O29" s="144"/>
      <c r="P29" s="26"/>
      <c r="Q29" s="143" t="s">
        <v>67</v>
      </c>
      <c r="R29" s="144"/>
      <c r="S29" s="26"/>
      <c r="T29" s="143" t="s">
        <v>67</v>
      </c>
      <c r="U29" s="144"/>
      <c r="V29" s="26"/>
      <c r="W29" s="143" t="s">
        <v>67</v>
      </c>
      <c r="X29" s="144"/>
      <c r="Y29" s="26"/>
      <c r="Z29" s="143" t="s">
        <v>67</v>
      </c>
      <c r="AA29" s="144"/>
      <c r="AB29" s="34"/>
      <c r="AC29" s="143"/>
      <c r="AD29" s="144"/>
      <c r="AE29" s="34"/>
      <c r="AF29" s="143"/>
      <c r="AG29" s="144"/>
      <c r="AH29" s="34"/>
      <c r="AL29" s="26"/>
      <c r="AM29" s="26"/>
      <c r="AO29" s="26"/>
      <c r="AP29" s="26"/>
      <c r="AR29" s="143" t="s">
        <v>4401</v>
      </c>
      <c r="AS29" s="144"/>
      <c r="AU29" s="143" t="s">
        <v>4401</v>
      </c>
      <c r="AV29" s="144"/>
      <c r="AX29" s="143" t="s">
        <v>4401</v>
      </c>
      <c r="AY29" s="144"/>
      <c r="BA29" t="s">
        <v>4401</v>
      </c>
      <c r="BD29" s="143" t="s">
        <v>4401</v>
      </c>
      <c r="BE29" s="144"/>
      <c r="BG29" s="143" t="s">
        <v>4401</v>
      </c>
      <c r="BH29" s="144"/>
      <c r="BJ29" s="143" t="s">
        <v>4401</v>
      </c>
      <c r="BK29" s="144"/>
      <c r="BM29" t="s">
        <v>4401</v>
      </c>
      <c r="BP29" t="s">
        <v>4401</v>
      </c>
      <c r="BS29" t="s">
        <v>4401</v>
      </c>
      <c r="BV29" s="143" t="s">
        <v>4401</v>
      </c>
      <c r="BW29" s="144"/>
      <c r="BY29" s="3037" t="s">
        <v>4450</v>
      </c>
      <c r="CA29" s="143" t="s">
        <v>4401</v>
      </c>
      <c r="CB29" s="144"/>
      <c r="CD29" s="8" t="s">
        <v>4401</v>
      </c>
      <c r="CE29" s="8"/>
      <c r="CG29" s="8" t="s">
        <v>4401</v>
      </c>
      <c r="CH29" s="8"/>
      <c r="CJ29" s="8" t="s">
        <v>4401</v>
      </c>
      <c r="CK29" s="8"/>
      <c r="CM29" s="8" t="s">
        <v>4401</v>
      </c>
      <c r="CN29" s="8"/>
      <c r="CP29" s="155" t="s">
        <v>4401</v>
      </c>
      <c r="CQ29" s="155"/>
      <c r="CS29" s="8" t="s">
        <v>4401</v>
      </c>
      <c r="CT29" s="8"/>
      <c r="CV29" s="8" t="s">
        <v>4401</v>
      </c>
      <c r="CW29" s="8"/>
      <c r="CY29" s="8" t="s">
        <v>4401</v>
      </c>
      <c r="CZ29" s="8"/>
      <c r="DB29" s="143" t="s">
        <v>4401</v>
      </c>
      <c r="DC29" s="144"/>
      <c r="DE29" s="8" t="s">
        <v>4401</v>
      </c>
      <c r="DF29" s="8"/>
      <c r="DH29" s="3037" t="s">
        <v>4450</v>
      </c>
      <c r="DJ29" s="10">
        <v>1</v>
      </c>
    </row>
    <row r="30" spans="1:114" ht="18" customHeight="1">
      <c r="B30" s="5124" t="s">
        <v>70</v>
      </c>
      <c r="C30" s="5124"/>
      <c r="E30" s="5152" t="s">
        <v>71</v>
      </c>
      <c r="F30" s="5152"/>
      <c r="H30" s="5125" t="s">
        <v>72</v>
      </c>
      <c r="I30" s="5125"/>
      <c r="K30" s="5127" t="s">
        <v>73</v>
      </c>
      <c r="L30" s="5127"/>
      <c r="N30" s="5129" t="s">
        <v>74</v>
      </c>
      <c r="O30" s="5129"/>
      <c r="Q30" s="5131" t="s">
        <v>75</v>
      </c>
      <c r="R30" s="5131"/>
      <c r="T30" s="5132" t="s">
        <v>76</v>
      </c>
      <c r="U30" s="5132"/>
      <c r="W30" s="5134" t="s">
        <v>77</v>
      </c>
      <c r="X30" s="5134"/>
      <c r="Z30" s="5139" t="s">
        <v>78</v>
      </c>
      <c r="AA30" s="5139"/>
      <c r="AC30" s="5141" t="s">
        <v>79</v>
      </c>
      <c r="AD30" s="5141"/>
      <c r="AF30" s="5143" t="s">
        <v>80</v>
      </c>
      <c r="AG30" s="5143"/>
      <c r="AI30" s="5151" t="s">
        <v>81</v>
      </c>
      <c r="AJ30" s="5151"/>
      <c r="AL30" s="26"/>
      <c r="AM30" s="26"/>
      <c r="AO30" s="26"/>
      <c r="AP30" s="26"/>
      <c r="AR30" s="5145" t="s">
        <v>4451</v>
      </c>
      <c r="AS30" s="5145"/>
      <c r="AU30" s="5122" t="s">
        <v>4452</v>
      </c>
      <c r="AV30" s="5122"/>
      <c r="AX30" s="5125" t="s">
        <v>4453</v>
      </c>
      <c r="AY30" s="5125"/>
      <c r="BA30" s="5127" t="s">
        <v>73</v>
      </c>
      <c r="BB30" s="5127"/>
      <c r="BD30" s="5129" t="s">
        <v>4454</v>
      </c>
      <c r="BE30" s="5129"/>
      <c r="BG30" s="5131" t="s">
        <v>4455</v>
      </c>
      <c r="BH30" s="5131"/>
      <c r="BJ30" s="5132" t="s">
        <v>4455</v>
      </c>
      <c r="BK30" s="5132"/>
      <c r="BM30" s="5134" t="s">
        <v>4455</v>
      </c>
      <c r="BN30" s="5134"/>
      <c r="BP30" s="5139" t="s">
        <v>4455</v>
      </c>
      <c r="BQ30" s="5139"/>
      <c r="BS30" s="5141" t="s">
        <v>4456</v>
      </c>
      <c r="BT30" s="5141"/>
      <c r="BV30" s="5143" t="s">
        <v>4457</v>
      </c>
      <c r="BW30" s="5143"/>
      <c r="BY30" s="3038" t="s">
        <v>4458</v>
      </c>
      <c r="CA30" s="5145" t="s">
        <v>4459</v>
      </c>
      <c r="CB30" s="5145"/>
      <c r="CD30" s="5122" t="s">
        <v>4460</v>
      </c>
      <c r="CE30" s="5122"/>
      <c r="CG30" s="5125" t="s">
        <v>4461</v>
      </c>
      <c r="CH30" s="5125"/>
      <c r="CJ30" s="5127" t="s">
        <v>4462</v>
      </c>
      <c r="CK30" s="5127"/>
      <c r="CM30" s="5129" t="s">
        <v>4463</v>
      </c>
      <c r="CN30" s="5129"/>
      <c r="CP30" s="5131" t="s">
        <v>4464</v>
      </c>
      <c r="CQ30" s="5131"/>
      <c r="CS30" s="5132" t="s">
        <v>4464</v>
      </c>
      <c r="CT30" s="5132"/>
      <c r="CV30" s="5134" t="s">
        <v>4464</v>
      </c>
      <c r="CW30" s="5134"/>
      <c r="CY30" s="5139" t="s">
        <v>4464</v>
      </c>
      <c r="CZ30" s="5139"/>
      <c r="DB30" s="5141" t="s">
        <v>4465</v>
      </c>
      <c r="DC30" s="5141"/>
      <c r="DE30" s="5143" t="s">
        <v>4466</v>
      </c>
      <c r="DF30" s="5143"/>
      <c r="DH30" s="3038" t="s">
        <v>4458</v>
      </c>
      <c r="DJ30" s="10">
        <v>1</v>
      </c>
    </row>
    <row r="31" spans="1:114" ht="18" customHeight="1">
      <c r="B31" s="4985"/>
      <c r="C31" s="4985"/>
      <c r="E31" s="5153"/>
      <c r="F31" s="5153"/>
      <c r="H31" s="5126"/>
      <c r="I31" s="5126"/>
      <c r="K31" s="5128"/>
      <c r="L31" s="5128"/>
      <c r="N31" s="5130"/>
      <c r="O31" s="5130"/>
      <c r="Q31" s="4859"/>
      <c r="R31" s="4859"/>
      <c r="T31" s="5133"/>
      <c r="U31" s="5133"/>
      <c r="W31" s="5135"/>
      <c r="X31" s="5135"/>
      <c r="Z31" s="5140"/>
      <c r="AA31" s="5140"/>
      <c r="AC31" s="5142"/>
      <c r="AD31" s="5142"/>
      <c r="AF31" s="5144"/>
      <c r="AG31" s="5144"/>
      <c r="AI31" s="5151"/>
      <c r="AJ31" s="5151"/>
      <c r="AL31" s="26"/>
      <c r="AM31" s="26"/>
      <c r="AO31" s="43">
        <v>1</v>
      </c>
      <c r="AP31" s="43">
        <v>1</v>
      </c>
      <c r="AR31" s="5146" t="s">
        <v>4401</v>
      </c>
      <c r="AS31" s="5146"/>
      <c r="AU31" s="5123" t="s">
        <v>4401</v>
      </c>
      <c r="AV31" s="5123"/>
      <c r="AX31" s="5126" t="s">
        <v>4401</v>
      </c>
      <c r="AY31" s="5126"/>
      <c r="BA31" s="5128" t="s">
        <v>4401</v>
      </c>
      <c r="BB31" s="5128"/>
      <c r="BD31" s="5130" t="s">
        <v>4401</v>
      </c>
      <c r="BE31" s="5130"/>
      <c r="BG31" s="4859" t="s">
        <v>4401</v>
      </c>
      <c r="BH31" s="4859"/>
      <c r="BJ31" s="5133" t="s">
        <v>4401</v>
      </c>
      <c r="BK31" s="5133"/>
      <c r="BM31" s="5135" t="s">
        <v>4401</v>
      </c>
      <c r="BN31" s="5135"/>
      <c r="BP31" s="5140" t="s">
        <v>4401</v>
      </c>
      <c r="BQ31" s="5140"/>
      <c r="BS31" s="5142" t="s">
        <v>4401</v>
      </c>
      <c r="BT31" s="5142"/>
      <c r="BV31" s="5144" t="s">
        <v>4401</v>
      </c>
      <c r="BW31" s="5144"/>
      <c r="BY31" s="3039" t="s">
        <v>4467</v>
      </c>
      <c r="CA31" s="5146" t="s">
        <v>4401</v>
      </c>
      <c r="CB31" s="5146"/>
      <c r="CD31" s="5123" t="s">
        <v>4401</v>
      </c>
      <c r="CE31" s="5123"/>
      <c r="CG31" s="5126" t="s">
        <v>4401</v>
      </c>
      <c r="CH31" s="5126"/>
      <c r="CJ31" s="5128" t="s">
        <v>4401</v>
      </c>
      <c r="CK31" s="5128"/>
      <c r="CM31" s="5130" t="s">
        <v>4401</v>
      </c>
      <c r="CN31" s="5130"/>
      <c r="CP31" s="4859" t="s">
        <v>4401</v>
      </c>
      <c r="CQ31" s="4859"/>
      <c r="CS31" s="5133" t="s">
        <v>4401</v>
      </c>
      <c r="CT31" s="5133"/>
      <c r="CV31" s="5135" t="s">
        <v>4401</v>
      </c>
      <c r="CW31" s="5135"/>
      <c r="CY31" s="5140" t="s">
        <v>4401</v>
      </c>
      <c r="CZ31" s="5140"/>
      <c r="DB31" s="5142" t="s">
        <v>4401</v>
      </c>
      <c r="DC31" s="5142"/>
      <c r="DE31" s="5144" t="s">
        <v>4401</v>
      </c>
      <c r="DF31" s="5144"/>
      <c r="DH31" s="3039" t="s">
        <v>4467</v>
      </c>
      <c r="DJ31" s="10">
        <v>1</v>
      </c>
    </row>
    <row r="32" spans="1:114" s="3022" customFormat="1" ht="18" customHeight="1" thickBot="1">
      <c r="A32"/>
      <c r="B32" s="8"/>
      <c r="C32" s="8"/>
      <c r="D32" s="8"/>
      <c r="E32" s="8"/>
      <c r="F32" s="8"/>
      <c r="G32" s="8"/>
      <c r="H32" s="8"/>
      <c r="I32" s="8"/>
      <c r="J32" s="8"/>
      <c r="K32" s="8"/>
      <c r="L32" s="8"/>
      <c r="M32" s="8"/>
      <c r="N32" s="8"/>
      <c r="O32" s="8"/>
      <c r="P32" s="8"/>
      <c r="Q32" s="155"/>
      <c r="R32" s="155"/>
      <c r="S32" s="8"/>
      <c r="T32" s="8"/>
      <c r="U32" s="8"/>
      <c r="V32" s="8"/>
      <c r="W32" s="8"/>
      <c r="X32" s="8"/>
      <c r="Y32" s="8"/>
      <c r="Z32" s="8"/>
      <c r="AA32" s="8"/>
      <c r="AB32" s="9"/>
      <c r="AC32" s="8"/>
      <c r="AD32" s="8"/>
      <c r="AE32" s="9"/>
      <c r="AF32" s="8"/>
      <c r="AG32" s="8"/>
      <c r="AH32" s="9"/>
      <c r="AI32" s="8"/>
      <c r="AJ32" s="8"/>
      <c r="AK32" s="8"/>
      <c r="AL32" s="26"/>
      <c r="AM32" s="26"/>
      <c r="AN32" s="8"/>
      <c r="AO32" s="156" t="s">
        <v>87</v>
      </c>
      <c r="AP32" s="26"/>
      <c r="AQ32" s="8"/>
      <c r="AR32" s="8" t="s">
        <v>4401</v>
      </c>
      <c r="AS32" s="8"/>
      <c r="AU32" s="8" t="s">
        <v>4401</v>
      </c>
      <c r="AV32" s="8"/>
      <c r="AX32" s="8" t="s">
        <v>4401</v>
      </c>
      <c r="AY32" s="8"/>
      <c r="BA32" s="143" t="s">
        <v>4401</v>
      </c>
      <c r="BB32" s="144"/>
      <c r="BD32" s="8" t="s">
        <v>4401</v>
      </c>
      <c r="BE32" s="8"/>
      <c r="BG32" s="155" t="s">
        <v>4401</v>
      </c>
      <c r="BH32" s="155"/>
      <c r="BJ32" s="8" t="s">
        <v>4401</v>
      </c>
      <c r="BK32" s="8"/>
      <c r="BM32" t="s">
        <v>4401</v>
      </c>
      <c r="BN32"/>
      <c r="BP32" t="s">
        <v>4401</v>
      </c>
      <c r="BQ32"/>
      <c r="BS32" t="s">
        <v>4401</v>
      </c>
      <c r="BT32"/>
      <c r="BV32" s="8" t="s">
        <v>4401</v>
      </c>
      <c r="BW32" s="8"/>
      <c r="BX32"/>
      <c r="BY32" s="3040" t="s">
        <v>4468</v>
      </c>
      <c r="BZ32"/>
      <c r="CA32" s="8" t="s">
        <v>4401</v>
      </c>
      <c r="CB32" s="8"/>
      <c r="CD32" s="8" t="s">
        <v>4401</v>
      </c>
      <c r="CE32" s="8"/>
      <c r="CG32" t="s">
        <v>4401</v>
      </c>
      <c r="CH32"/>
      <c r="CJ32" s="8" t="s">
        <v>4401</v>
      </c>
      <c r="CK32" s="8"/>
      <c r="CM32" s="8" t="s">
        <v>4401</v>
      </c>
      <c r="CN32" s="8"/>
      <c r="CP32" s="155" t="s">
        <v>4401</v>
      </c>
      <c r="CQ32" s="155"/>
      <c r="CS32" s="8" t="s">
        <v>4401</v>
      </c>
      <c r="CT32" s="8"/>
      <c r="CV32" s="8" t="s">
        <v>4401</v>
      </c>
      <c r="CW32" s="8"/>
      <c r="CY32" s="8" t="s">
        <v>4401</v>
      </c>
      <c r="CZ32" s="8"/>
      <c r="DB32" s="8" t="s">
        <v>4401</v>
      </c>
      <c r="DC32" s="8"/>
      <c r="DE32" s="8" t="s">
        <v>4401</v>
      </c>
      <c r="DF32" s="8"/>
      <c r="DH32" s="3040" t="s">
        <v>4468</v>
      </c>
      <c r="DI32"/>
      <c r="DJ32" s="10">
        <v>1</v>
      </c>
    </row>
    <row r="33" spans="1:114" s="3022" customFormat="1" ht="18" customHeight="1">
      <c r="A33"/>
      <c r="B33" s="5149" t="s">
        <v>93</v>
      </c>
      <c r="C33" s="5149"/>
      <c r="D33" s="8"/>
      <c r="E33" s="5122" t="s">
        <v>94</v>
      </c>
      <c r="F33" s="5122"/>
      <c r="G33" s="8"/>
      <c r="H33" s="5125" t="s">
        <v>95</v>
      </c>
      <c r="I33" s="5125"/>
      <c r="J33" s="8"/>
      <c r="K33" s="5127" t="s">
        <v>96</v>
      </c>
      <c r="L33" s="5127"/>
      <c r="M33" s="8"/>
      <c r="N33" s="5129" t="s">
        <v>97</v>
      </c>
      <c r="O33" s="5129"/>
      <c r="P33" s="8"/>
      <c r="Q33" s="5131" t="s">
        <v>98</v>
      </c>
      <c r="R33" s="5131"/>
      <c r="S33" s="8"/>
      <c r="T33" s="5132" t="s">
        <v>99</v>
      </c>
      <c r="U33" s="5132"/>
      <c r="V33" s="8"/>
      <c r="W33" s="5134" t="s">
        <v>100</v>
      </c>
      <c r="X33" s="5134"/>
      <c r="Y33" s="8"/>
      <c r="Z33" s="5139" t="s">
        <v>101</v>
      </c>
      <c r="AA33" s="5139"/>
      <c r="AB33" s="9"/>
      <c r="AC33" s="5141" t="s">
        <v>102</v>
      </c>
      <c r="AD33" s="5141"/>
      <c r="AE33" s="9"/>
      <c r="AF33" s="5143" t="s">
        <v>103</v>
      </c>
      <c r="AG33" s="5143"/>
      <c r="AH33" s="9"/>
      <c r="AI33" s="5133" t="s">
        <v>104</v>
      </c>
      <c r="AJ33" s="5133"/>
      <c r="AK33" s="8"/>
      <c r="AL33" s="5135" t="s">
        <v>105</v>
      </c>
      <c r="AM33" s="5135"/>
      <c r="AN33" s="8"/>
      <c r="AO33" s="5148" t="s">
        <v>106</v>
      </c>
      <c r="AP33" s="5148"/>
      <c r="AQ33" s="8"/>
      <c r="AR33" s="5149" t="s">
        <v>187</v>
      </c>
      <c r="AS33" s="5149"/>
      <c r="AU33" s="5122" t="s">
        <v>4469</v>
      </c>
      <c r="AV33" s="5122"/>
      <c r="AX33" s="5125" t="s">
        <v>4470</v>
      </c>
      <c r="AY33" s="5125"/>
      <c r="BA33" s="5127" t="s">
        <v>4471</v>
      </c>
      <c r="BB33" s="5127"/>
      <c r="BD33" s="5129" t="s">
        <v>4472</v>
      </c>
      <c r="BE33" s="5129"/>
      <c r="BG33" s="5131" t="s">
        <v>4473</v>
      </c>
      <c r="BH33" s="5131"/>
      <c r="BJ33" s="5132" t="s">
        <v>4474</v>
      </c>
      <c r="BK33" s="5132"/>
      <c r="BM33" s="5134" t="s">
        <v>4475</v>
      </c>
      <c r="BN33" s="5134"/>
      <c r="BP33" s="5139" t="s">
        <v>4476</v>
      </c>
      <c r="BQ33" s="5139"/>
      <c r="BS33" s="5141" t="s">
        <v>4477</v>
      </c>
      <c r="BT33" s="5141"/>
      <c r="BV33" s="5143" t="s">
        <v>4478</v>
      </c>
      <c r="BW33" s="5143"/>
      <c r="BX33"/>
      <c r="BY33" s="3041" t="s">
        <v>4479</v>
      </c>
      <c r="BZ33"/>
      <c r="CA33" s="5149" t="s">
        <v>4480</v>
      </c>
      <c r="CB33" s="5149"/>
      <c r="CD33" s="5122" t="s">
        <v>4481</v>
      </c>
      <c r="CE33" s="5122"/>
      <c r="CG33" s="5125" t="s">
        <v>4482</v>
      </c>
      <c r="CH33" s="5125"/>
      <c r="CJ33" s="5127" t="s">
        <v>4483</v>
      </c>
      <c r="CK33" s="5127"/>
      <c r="CM33" s="5129" t="s">
        <v>4484</v>
      </c>
      <c r="CN33" s="5129"/>
      <c r="CP33" s="5131" t="s">
        <v>4485</v>
      </c>
      <c r="CQ33" s="5131"/>
      <c r="CS33" s="5132" t="s">
        <v>4486</v>
      </c>
      <c r="CT33" s="5132"/>
      <c r="CV33" s="5134" t="s">
        <v>4487</v>
      </c>
      <c r="CW33" s="5134"/>
      <c r="CY33" s="5139" t="s">
        <v>4488</v>
      </c>
      <c r="CZ33" s="5139"/>
      <c r="DB33" s="5141" t="s">
        <v>4489</v>
      </c>
      <c r="DC33" s="5141"/>
      <c r="DE33" s="5143" t="s">
        <v>4490</v>
      </c>
      <c r="DF33" s="5143"/>
      <c r="DH33" s="3041" t="s">
        <v>4479</v>
      </c>
      <c r="DI33"/>
      <c r="DJ33" s="10">
        <v>1</v>
      </c>
    </row>
    <row r="34" spans="1:114" s="3022" customFormat="1" ht="18" customHeight="1">
      <c r="A34" s="2972"/>
      <c r="B34" s="5150"/>
      <c r="C34" s="5150"/>
      <c r="D34" s="8"/>
      <c r="E34" s="5123"/>
      <c r="F34" s="5123"/>
      <c r="G34" s="8"/>
      <c r="H34" s="5126"/>
      <c r="I34" s="5126"/>
      <c r="J34" s="8"/>
      <c r="K34" s="5128"/>
      <c r="L34" s="5128"/>
      <c r="M34" s="8"/>
      <c r="N34" s="5130"/>
      <c r="O34" s="5130"/>
      <c r="P34" s="8"/>
      <c r="Q34" s="4859"/>
      <c r="R34" s="4859"/>
      <c r="S34" s="8"/>
      <c r="T34" s="5133"/>
      <c r="U34" s="5133"/>
      <c r="V34" s="8"/>
      <c r="W34" s="5135"/>
      <c r="X34" s="5135"/>
      <c r="Y34" s="8"/>
      <c r="Z34" s="5140"/>
      <c r="AA34" s="5140"/>
      <c r="AB34" s="9"/>
      <c r="AC34" s="5142"/>
      <c r="AD34" s="5142"/>
      <c r="AE34" s="9"/>
      <c r="AF34" s="5144"/>
      <c r="AG34" s="5144"/>
      <c r="AH34" s="9"/>
      <c r="AI34" s="5133"/>
      <c r="AJ34" s="5133"/>
      <c r="AK34" s="8"/>
      <c r="AL34" s="5135"/>
      <c r="AM34" s="5135"/>
      <c r="AN34" s="8"/>
      <c r="AO34" s="5156" t="s">
        <v>115</v>
      </c>
      <c r="AP34" s="5157"/>
      <c r="AQ34" s="8"/>
      <c r="AR34" s="5150" t="s">
        <v>4401</v>
      </c>
      <c r="AS34" s="5150"/>
      <c r="AU34" s="5123" t="s">
        <v>4401</v>
      </c>
      <c r="AV34" s="5123"/>
      <c r="AX34" s="5126" t="s">
        <v>4401</v>
      </c>
      <c r="AY34" s="5126"/>
      <c r="BA34" s="5128" t="s">
        <v>4401</v>
      </c>
      <c r="BB34" s="5128"/>
      <c r="BD34" s="5130" t="s">
        <v>4401</v>
      </c>
      <c r="BE34" s="5130"/>
      <c r="BG34" s="4859" t="s">
        <v>4401</v>
      </c>
      <c r="BH34" s="4859"/>
      <c r="BJ34" s="5133" t="s">
        <v>4401</v>
      </c>
      <c r="BK34" s="5133"/>
      <c r="BM34" s="5135" t="s">
        <v>4401</v>
      </c>
      <c r="BN34" s="5135"/>
      <c r="BP34" s="5140" t="s">
        <v>4401</v>
      </c>
      <c r="BQ34" s="5140"/>
      <c r="BS34" s="5142" t="s">
        <v>4401</v>
      </c>
      <c r="BT34" s="5142"/>
      <c r="BV34" s="5144" t="s">
        <v>4401</v>
      </c>
      <c r="BW34" s="5144"/>
      <c r="BX34"/>
      <c r="BY34" s="3042" t="s">
        <v>4491</v>
      </c>
      <c r="BZ34"/>
      <c r="CA34" s="5150" t="s">
        <v>4401</v>
      </c>
      <c r="CB34" s="5150"/>
      <c r="CD34" s="5123" t="s">
        <v>4401</v>
      </c>
      <c r="CE34" s="5123"/>
      <c r="CG34" s="5126" t="s">
        <v>4401</v>
      </c>
      <c r="CH34" s="5126"/>
      <c r="CJ34" s="5128" t="s">
        <v>4401</v>
      </c>
      <c r="CK34" s="5128"/>
      <c r="CM34" s="5130" t="s">
        <v>4401</v>
      </c>
      <c r="CN34" s="5130"/>
      <c r="CP34" s="4859" t="s">
        <v>4401</v>
      </c>
      <c r="CQ34" s="4859"/>
      <c r="CS34" s="5133" t="s">
        <v>4401</v>
      </c>
      <c r="CT34" s="5133"/>
      <c r="CV34" s="5135" t="s">
        <v>4401</v>
      </c>
      <c r="CW34" s="5135"/>
      <c r="CY34" s="5140" t="s">
        <v>4401</v>
      </c>
      <c r="CZ34" s="5140"/>
      <c r="DB34" s="5142" t="s">
        <v>4401</v>
      </c>
      <c r="DC34" s="5142"/>
      <c r="DE34" s="5144" t="s">
        <v>4401</v>
      </c>
      <c r="DF34" s="5144"/>
      <c r="DH34" s="3042" t="s">
        <v>4491</v>
      </c>
      <c r="DI34"/>
      <c r="DJ34" s="10">
        <v>1</v>
      </c>
    </row>
    <row r="35" spans="1:114" s="3022" customFormat="1" ht="18" customHeight="1" thickBot="1">
      <c r="A35"/>
      <c r="B35" s="8"/>
      <c r="C35" s="8"/>
      <c r="D35" s="8"/>
      <c r="E35" s="8"/>
      <c r="F35" s="8"/>
      <c r="G35" s="8"/>
      <c r="H35" s="8"/>
      <c r="I35" s="8"/>
      <c r="J35" s="8"/>
      <c r="K35" s="8"/>
      <c r="L35" s="8"/>
      <c r="M35" s="8"/>
      <c r="N35" s="8"/>
      <c r="O35" s="8"/>
      <c r="P35" s="8"/>
      <c r="Q35" s="155"/>
      <c r="R35" s="155"/>
      <c r="S35" s="8"/>
      <c r="T35" s="8"/>
      <c r="U35" s="8"/>
      <c r="V35" s="8"/>
      <c r="W35" s="8"/>
      <c r="X35" s="8"/>
      <c r="Y35" s="8"/>
      <c r="Z35" s="8"/>
      <c r="AA35" s="8"/>
      <c r="AB35" s="9"/>
      <c r="AC35" s="8"/>
      <c r="AD35" s="8"/>
      <c r="AE35" s="9"/>
      <c r="AF35" s="8"/>
      <c r="AG35" s="8"/>
      <c r="AH35" s="9"/>
      <c r="AI35" s="8"/>
      <c r="AJ35" s="8"/>
      <c r="AK35" s="8"/>
      <c r="AL35" s="8"/>
      <c r="AM35" s="8"/>
      <c r="AN35" s="8"/>
      <c r="AO35" s="5158"/>
      <c r="AP35" s="5159"/>
      <c r="AQ35" s="8"/>
      <c r="AR35" s="8" t="s">
        <v>4401</v>
      </c>
      <c r="AS35" s="8"/>
      <c r="AU35" s="8" t="s">
        <v>4401</v>
      </c>
      <c r="AV35" s="8"/>
      <c r="AX35" s="8" t="s">
        <v>4401</v>
      </c>
      <c r="AY35" s="8"/>
      <c r="BA35" s="8" t="s">
        <v>4401</v>
      </c>
      <c r="BB35" s="8"/>
      <c r="BD35" s="8" t="s">
        <v>4401</v>
      </c>
      <c r="BE35" s="8"/>
      <c r="BG35" s="155" t="s">
        <v>4401</v>
      </c>
      <c r="BH35" s="155"/>
      <c r="BJ35" s="8" t="s">
        <v>4401</v>
      </c>
      <c r="BK35" s="8"/>
      <c r="BM35" s="8" t="s">
        <v>4401</v>
      </c>
      <c r="BN35" s="8"/>
      <c r="BP35" s="8" t="s">
        <v>4401</v>
      </c>
      <c r="BQ35" s="8"/>
      <c r="BS35" s="143" t="s">
        <v>4401</v>
      </c>
      <c r="BT35" s="144"/>
      <c r="BV35" s="8" t="s">
        <v>4401</v>
      </c>
      <c r="BW35" s="8"/>
      <c r="BX35"/>
      <c r="BY35" s="3043" t="s">
        <v>4492</v>
      </c>
      <c r="BZ35"/>
      <c r="CA35" s="8" t="s">
        <v>4401</v>
      </c>
      <c r="CB35" s="8"/>
      <c r="CD35" s="8" t="s">
        <v>4401</v>
      </c>
      <c r="CE35" s="8"/>
      <c r="CG35" s="8" t="s">
        <v>4401</v>
      </c>
      <c r="CH35" s="8"/>
      <c r="CJ35" s="8" t="s">
        <v>4401</v>
      </c>
      <c r="CK35" s="8"/>
      <c r="CM35" s="8" t="s">
        <v>4401</v>
      </c>
      <c r="CN35" s="8"/>
      <c r="CP35" s="155" t="s">
        <v>4401</v>
      </c>
      <c r="CQ35" s="155"/>
      <c r="CS35" s="8" t="s">
        <v>4401</v>
      </c>
      <c r="CT35" s="8"/>
      <c r="CV35" s="8" t="s">
        <v>4401</v>
      </c>
      <c r="CW35" s="8"/>
      <c r="CY35" s="8" t="s">
        <v>4401</v>
      </c>
      <c r="CZ35" s="8"/>
      <c r="DB35" s="8" t="s">
        <v>4401</v>
      </c>
      <c r="DC35" s="8"/>
      <c r="DE35" s="8" t="s">
        <v>4401</v>
      </c>
      <c r="DF35" s="8"/>
      <c r="DH35" s="3043" t="s">
        <v>4492</v>
      </c>
      <c r="DI35"/>
      <c r="DJ35" s="10">
        <v>1</v>
      </c>
    </row>
    <row r="36" spans="1:114" s="3022" customFormat="1" ht="18" customHeight="1">
      <c r="A36"/>
      <c r="B36" s="5154" t="s">
        <v>140</v>
      </c>
      <c r="C36" s="5154"/>
      <c r="D36" s="8"/>
      <c r="E36" s="5152" t="s">
        <v>141</v>
      </c>
      <c r="F36" s="5152"/>
      <c r="G36" s="8"/>
      <c r="H36" s="5125" t="s">
        <v>142</v>
      </c>
      <c r="I36" s="5125"/>
      <c r="J36" s="8"/>
      <c r="K36" s="5127" t="s">
        <v>143</v>
      </c>
      <c r="L36" s="5127"/>
      <c r="M36" s="8"/>
      <c r="N36" s="5129" t="s">
        <v>144</v>
      </c>
      <c r="O36" s="5129"/>
      <c r="P36" s="8"/>
      <c r="Q36" s="5131" t="s">
        <v>145</v>
      </c>
      <c r="R36" s="5131"/>
      <c r="S36" s="8"/>
      <c r="T36" s="5132" t="s">
        <v>146</v>
      </c>
      <c r="U36" s="5132"/>
      <c r="V36" s="8"/>
      <c r="W36" s="5134" t="s">
        <v>147</v>
      </c>
      <c r="X36" s="5134"/>
      <c r="Y36" s="8"/>
      <c r="Z36" s="5139" t="s">
        <v>148</v>
      </c>
      <c r="AA36" s="5139"/>
      <c r="AB36" s="9"/>
      <c r="AC36" s="5141" t="s">
        <v>149</v>
      </c>
      <c r="AD36" s="5141"/>
      <c r="AE36" s="9"/>
      <c r="AF36" s="5143" t="s">
        <v>150</v>
      </c>
      <c r="AG36" s="5143"/>
      <c r="AH36" s="9"/>
      <c r="AI36" s="5140" t="s">
        <v>151</v>
      </c>
      <c r="AJ36" s="5140"/>
      <c r="AK36" s="8"/>
      <c r="AL36" s="5150" t="s">
        <v>152</v>
      </c>
      <c r="AM36" s="5150"/>
      <c r="AN36" s="8"/>
      <c r="AO36" s="5160"/>
      <c r="AP36" s="5161"/>
      <c r="AQ36" s="8"/>
      <c r="AR36" s="5154" t="s">
        <v>4493</v>
      </c>
      <c r="AS36" s="5154"/>
      <c r="AU36" s="5152" t="s">
        <v>4494</v>
      </c>
      <c r="AV36" s="5152"/>
      <c r="AX36" s="5125" t="s">
        <v>4495</v>
      </c>
      <c r="AY36" s="5125"/>
      <c r="BA36" s="5127" t="s">
        <v>4496</v>
      </c>
      <c r="BB36" s="5127"/>
      <c r="BD36" s="5129" t="s">
        <v>4497</v>
      </c>
      <c r="BE36" s="5129"/>
      <c r="BG36" s="5131" t="s">
        <v>4498</v>
      </c>
      <c r="BH36" s="5131"/>
      <c r="BJ36" s="5132" t="s">
        <v>4499</v>
      </c>
      <c r="BK36" s="5132"/>
      <c r="BM36" s="5162" t="s">
        <v>4500</v>
      </c>
      <c r="BN36" s="5162"/>
      <c r="BP36" s="5139" t="s">
        <v>4501</v>
      </c>
      <c r="BQ36" s="5139"/>
      <c r="BS36" s="5141" t="s">
        <v>4502</v>
      </c>
      <c r="BT36" s="5141"/>
      <c r="BV36" s="5143" t="s">
        <v>4503</v>
      </c>
      <c r="BW36" s="5143"/>
      <c r="BX36"/>
      <c r="BY36" s="3044" t="s">
        <v>4504</v>
      </c>
      <c r="BZ36"/>
      <c r="CA36" s="5154" t="s">
        <v>4505</v>
      </c>
      <c r="CB36" s="5154"/>
      <c r="CD36" s="5122" t="s">
        <v>4506</v>
      </c>
      <c r="CE36" s="5122"/>
      <c r="CG36" s="5125" t="s">
        <v>189</v>
      </c>
      <c r="CH36" s="5125"/>
      <c r="CJ36" s="5127" t="s">
        <v>4507</v>
      </c>
      <c r="CK36" s="5127"/>
      <c r="CM36" s="5129" t="s">
        <v>4508</v>
      </c>
      <c r="CN36" s="5129"/>
      <c r="CP36" s="5131" t="s">
        <v>4509</v>
      </c>
      <c r="CQ36" s="5131"/>
      <c r="CS36" s="5132" t="s">
        <v>4510</v>
      </c>
      <c r="CT36" s="5132"/>
      <c r="CV36" s="5134" t="s">
        <v>4511</v>
      </c>
      <c r="CW36" s="5134"/>
      <c r="CY36" s="5139" t="s">
        <v>4512</v>
      </c>
      <c r="CZ36" s="5139"/>
      <c r="DB36" s="5141" t="s">
        <v>4513</v>
      </c>
      <c r="DC36" s="5141"/>
      <c r="DE36" s="5143" t="s">
        <v>4514</v>
      </c>
      <c r="DF36" s="5143"/>
      <c r="DH36" s="3044" t="s">
        <v>4504</v>
      </c>
      <c r="DI36"/>
      <c r="DJ36" s="10">
        <v>1</v>
      </c>
    </row>
    <row r="37" spans="1:114" s="3022" customFormat="1" ht="18" customHeight="1">
      <c r="A37"/>
      <c r="B37" s="5155"/>
      <c r="C37" s="5155"/>
      <c r="D37" s="8"/>
      <c r="E37" s="5153"/>
      <c r="F37" s="5153"/>
      <c r="G37" s="8"/>
      <c r="H37" s="5126"/>
      <c r="I37" s="5126"/>
      <c r="J37" s="8"/>
      <c r="K37" s="5128"/>
      <c r="L37" s="5128"/>
      <c r="M37" s="8"/>
      <c r="N37" s="5130"/>
      <c r="O37" s="5130"/>
      <c r="P37" s="8"/>
      <c r="Q37" s="4859"/>
      <c r="R37" s="4859"/>
      <c r="S37" s="8"/>
      <c r="T37" s="5133"/>
      <c r="U37" s="5133"/>
      <c r="V37" s="8"/>
      <c r="W37" s="5135"/>
      <c r="X37" s="5135"/>
      <c r="Y37" s="8"/>
      <c r="Z37" s="5140"/>
      <c r="AA37" s="5140"/>
      <c r="AB37" s="9"/>
      <c r="AC37" s="5142"/>
      <c r="AD37" s="5142"/>
      <c r="AE37" s="9"/>
      <c r="AF37" s="5144"/>
      <c r="AG37" s="5144"/>
      <c r="AH37" s="9"/>
      <c r="AI37" s="5140"/>
      <c r="AJ37" s="5140"/>
      <c r="AK37" s="8"/>
      <c r="AL37" s="5150"/>
      <c r="AM37" s="5150"/>
      <c r="AN37" s="8"/>
      <c r="AO37" s="3045" t="s">
        <v>165</v>
      </c>
      <c r="AP37" s="3045"/>
      <c r="AQ37" s="8"/>
      <c r="AR37" s="5155" t="s">
        <v>4401</v>
      </c>
      <c r="AS37" s="5155"/>
      <c r="AU37" s="5153" t="s">
        <v>4401</v>
      </c>
      <c r="AV37" s="5153"/>
      <c r="AX37" s="5126" t="s">
        <v>4401</v>
      </c>
      <c r="AY37" s="5126"/>
      <c r="BA37" s="5128" t="s">
        <v>4401</v>
      </c>
      <c r="BB37" s="5128"/>
      <c r="BD37" s="5130" t="s">
        <v>4401</v>
      </c>
      <c r="BE37" s="5130"/>
      <c r="BG37" s="4859" t="s">
        <v>4401</v>
      </c>
      <c r="BH37" s="4859"/>
      <c r="BJ37" s="5133" t="s">
        <v>4401</v>
      </c>
      <c r="BK37" s="5133"/>
      <c r="BM37" s="5163" t="s">
        <v>4401</v>
      </c>
      <c r="BN37" s="5163"/>
      <c r="BP37" s="5140" t="s">
        <v>4401</v>
      </c>
      <c r="BQ37" s="5140"/>
      <c r="BS37" s="5142" t="s">
        <v>4401</v>
      </c>
      <c r="BT37" s="5142"/>
      <c r="BV37" s="5144" t="s">
        <v>4401</v>
      </c>
      <c r="BW37" s="5144"/>
      <c r="BX37"/>
      <c r="BY37" s="3046" t="s">
        <v>4515</v>
      </c>
      <c r="BZ37"/>
      <c r="CA37" s="5155" t="s">
        <v>4401</v>
      </c>
      <c r="CB37" s="5155"/>
      <c r="CD37" s="5123" t="s">
        <v>4401</v>
      </c>
      <c r="CE37" s="5123"/>
      <c r="CG37" s="5126" t="s">
        <v>4401</v>
      </c>
      <c r="CH37" s="5126"/>
      <c r="CJ37" s="5128" t="s">
        <v>4401</v>
      </c>
      <c r="CK37" s="5128"/>
      <c r="CM37" s="5130" t="s">
        <v>4401</v>
      </c>
      <c r="CN37" s="5130"/>
      <c r="CP37" s="4859" t="s">
        <v>4401</v>
      </c>
      <c r="CQ37" s="4859"/>
      <c r="CS37" s="5133" t="s">
        <v>4401</v>
      </c>
      <c r="CT37" s="5133"/>
      <c r="CV37" s="5135" t="s">
        <v>4401</v>
      </c>
      <c r="CW37" s="5135"/>
      <c r="CY37" s="5140" t="s">
        <v>4401</v>
      </c>
      <c r="CZ37" s="5140"/>
      <c r="DB37" s="5142" t="s">
        <v>4401</v>
      </c>
      <c r="DC37" s="5142"/>
      <c r="DE37" s="5144" t="s">
        <v>4401</v>
      </c>
      <c r="DF37" s="5144"/>
      <c r="DH37" s="3046" t="s">
        <v>4515</v>
      </c>
      <c r="DI37"/>
      <c r="DJ37" s="10">
        <v>1</v>
      </c>
    </row>
    <row r="38" spans="1:114" s="3022" customFormat="1" ht="18" customHeight="1" thickBot="1">
      <c r="A38"/>
      <c r="B38" s="8"/>
      <c r="C38" s="8"/>
      <c r="D38" s="8"/>
      <c r="E38" s="8"/>
      <c r="F38" s="8"/>
      <c r="G38" s="8"/>
      <c r="H38"/>
      <c r="I38"/>
      <c r="J38" s="8"/>
      <c r="K38" s="8"/>
      <c r="L38" s="8"/>
      <c r="M38" s="8"/>
      <c r="N38" s="8"/>
      <c r="O38" s="8"/>
      <c r="P38" s="8"/>
      <c r="Q38" s="155"/>
      <c r="R38" s="155"/>
      <c r="S38" s="8"/>
      <c r="T38" s="8"/>
      <c r="U38" s="8"/>
      <c r="V38" s="8"/>
      <c r="W38" s="8"/>
      <c r="X38" s="8"/>
      <c r="Y38" s="8"/>
      <c r="Z38" s="8"/>
      <c r="AA38" s="8"/>
      <c r="AB38" s="9"/>
      <c r="AC38" s="8"/>
      <c r="AD38" s="8"/>
      <c r="AE38" s="9"/>
      <c r="AF38" s="8"/>
      <c r="AG38" s="8"/>
      <c r="AH38" s="9"/>
      <c r="AI38" s="8"/>
      <c r="AJ38" s="8"/>
      <c r="AK38" s="8"/>
      <c r="AL38" s="8"/>
      <c r="AM38" s="8"/>
      <c r="AN38" s="8"/>
      <c r="AO38" s="5167" t="s">
        <v>176</v>
      </c>
      <c r="AP38" s="5168"/>
      <c r="AQ38" s="8"/>
      <c r="AR38" s="8" t="s">
        <v>4401</v>
      </c>
      <c r="AS38" s="8"/>
      <c r="AU38" s="8" t="s">
        <v>4401</v>
      </c>
      <c r="AV38" s="8"/>
      <c r="AX38" t="s">
        <v>4401</v>
      </c>
      <c r="AY38"/>
      <c r="BA38" s="8" t="s">
        <v>4401</v>
      </c>
      <c r="BB38" s="8"/>
      <c r="BD38" s="8" t="s">
        <v>4401</v>
      </c>
      <c r="BE38" s="8"/>
      <c r="BG38" s="155" t="s">
        <v>4401</v>
      </c>
      <c r="BH38" s="155"/>
      <c r="BJ38" s="8" t="s">
        <v>4401</v>
      </c>
      <c r="BK38" s="8"/>
      <c r="BM38" s="8" t="s">
        <v>4401</v>
      </c>
      <c r="BN38" s="8"/>
      <c r="BP38" s="8" t="s">
        <v>4401</v>
      </c>
      <c r="BQ38" s="8"/>
      <c r="BS38" s="8" t="s">
        <v>4401</v>
      </c>
      <c r="BT38" s="8"/>
      <c r="BV38" s="8" t="s">
        <v>4401</v>
      </c>
      <c r="BW38" s="8"/>
      <c r="BX38"/>
      <c r="BY38" s="8"/>
      <c r="BZ38"/>
      <c r="CA38" s="8" t="s">
        <v>4401</v>
      </c>
      <c r="CB38" s="8"/>
      <c r="CD38" s="8" t="s">
        <v>4401</v>
      </c>
      <c r="CE38" s="8"/>
      <c r="CG38" s="8" t="s">
        <v>4401</v>
      </c>
      <c r="CH38" s="8"/>
      <c r="CJ38" s="8" t="s">
        <v>4401</v>
      </c>
      <c r="CK38" s="8"/>
      <c r="CM38" s="8" t="s">
        <v>4401</v>
      </c>
      <c r="CN38" s="8"/>
      <c r="CP38" s="155" t="s">
        <v>4401</v>
      </c>
      <c r="CQ38" s="155"/>
      <c r="CS38" s="8" t="s">
        <v>4401</v>
      </c>
      <c r="CT38" s="8"/>
      <c r="CV38" s="8" t="s">
        <v>4401</v>
      </c>
      <c r="CW38" s="8"/>
      <c r="CY38" s="8" t="s">
        <v>4401</v>
      </c>
      <c r="CZ38" s="8"/>
      <c r="DB38" s="8" t="s">
        <v>4401</v>
      </c>
      <c r="DC38" s="8"/>
      <c r="DE38" s="8" t="s">
        <v>4401</v>
      </c>
      <c r="DF38" s="8"/>
      <c r="DH38" s="8"/>
      <c r="DI38"/>
      <c r="DJ38" s="10">
        <v>1</v>
      </c>
    </row>
    <row r="39" spans="1:114" s="3022" customFormat="1" ht="18" customHeight="1">
      <c r="A39"/>
      <c r="B39" s="5165" t="s">
        <v>187</v>
      </c>
      <c r="C39" s="5165"/>
      <c r="D39" s="8"/>
      <c r="E39" s="5122" t="s">
        <v>188</v>
      </c>
      <c r="F39" s="5122"/>
      <c r="G39" s="8"/>
      <c r="H39" s="5125" t="s">
        <v>189</v>
      </c>
      <c r="I39" s="5125"/>
      <c r="J39" s="8"/>
      <c r="K39" s="5127" t="s">
        <v>190</v>
      </c>
      <c r="L39" s="5127"/>
      <c r="M39" s="8"/>
      <c r="N39" s="5129" t="s">
        <v>191</v>
      </c>
      <c r="O39" s="5129"/>
      <c r="P39" s="8"/>
      <c r="Q39" s="5131" t="s">
        <v>192</v>
      </c>
      <c r="R39" s="5131"/>
      <c r="S39" s="8"/>
      <c r="T39" s="5132" t="s">
        <v>193</v>
      </c>
      <c r="U39" s="5132"/>
      <c r="V39" s="8"/>
      <c r="W39" s="5134" t="s">
        <v>194</v>
      </c>
      <c r="X39" s="5134"/>
      <c r="Y39" s="8"/>
      <c r="Z39" s="5139" t="s">
        <v>195</v>
      </c>
      <c r="AA39" s="5139"/>
      <c r="AB39" s="9"/>
      <c r="AC39" s="5141" t="s">
        <v>196</v>
      </c>
      <c r="AD39" s="5141"/>
      <c r="AE39" s="9"/>
      <c r="AF39" s="5143" t="s">
        <v>197</v>
      </c>
      <c r="AG39" s="5143"/>
      <c r="AH39" s="9"/>
      <c r="AI39" s="5175" t="s">
        <v>198</v>
      </c>
      <c r="AJ39" s="5175"/>
      <c r="AK39" s="8"/>
      <c r="AL39" s="5164" t="s">
        <v>199</v>
      </c>
      <c r="AM39" s="5164"/>
      <c r="AN39" s="8"/>
      <c r="AO39" s="5169"/>
      <c r="AP39" s="5170"/>
      <c r="AQ39" s="8"/>
      <c r="AR39" s="5165" t="s">
        <v>4516</v>
      </c>
      <c r="AS39" s="5165"/>
      <c r="AU39" s="5122" t="s">
        <v>4517</v>
      </c>
      <c r="AV39" s="5122"/>
      <c r="AX39" s="5125" t="s">
        <v>4518</v>
      </c>
      <c r="AY39" s="5125"/>
      <c r="BA39" s="5127" t="s">
        <v>4519</v>
      </c>
      <c r="BB39" s="5127"/>
      <c r="BD39" s="5129" t="s">
        <v>4520</v>
      </c>
      <c r="BE39" s="5129"/>
      <c r="BG39" s="5131" t="s">
        <v>4521</v>
      </c>
      <c r="BH39" s="5131"/>
      <c r="BJ39" s="5132" t="s">
        <v>4522</v>
      </c>
      <c r="BK39" s="5132"/>
      <c r="BM39" s="5134" t="s">
        <v>4523</v>
      </c>
      <c r="BN39" s="5134"/>
      <c r="BP39" s="5139" t="s">
        <v>4524</v>
      </c>
      <c r="BQ39" s="5139"/>
      <c r="BS39" s="5141" t="s">
        <v>4525</v>
      </c>
      <c r="BT39" s="5141"/>
      <c r="BV39" s="5143" t="s">
        <v>4526</v>
      </c>
      <c r="BW39" s="5143"/>
      <c r="BX39"/>
      <c r="BY39" s="8"/>
      <c r="BZ39"/>
      <c r="CA39" s="5165" t="s">
        <v>4527</v>
      </c>
      <c r="CB39" s="5165"/>
      <c r="CD39" s="5122" t="s">
        <v>4528</v>
      </c>
      <c r="CE39" s="5122"/>
      <c r="CG39" s="5125" t="s">
        <v>235</v>
      </c>
      <c r="CH39" s="5125"/>
      <c r="CJ39" s="5127" t="s">
        <v>4529</v>
      </c>
      <c r="CK39" s="5127"/>
      <c r="CM39" s="5129" t="s">
        <v>4530</v>
      </c>
      <c r="CN39" s="5129"/>
      <c r="CP39" s="5131" t="s">
        <v>4531</v>
      </c>
      <c r="CQ39" s="5131"/>
      <c r="CS39" s="5132" t="s">
        <v>4532</v>
      </c>
      <c r="CT39" s="5132"/>
      <c r="CV39" s="5134" t="s">
        <v>4533</v>
      </c>
      <c r="CW39" s="5134"/>
      <c r="CY39" s="5139" t="s">
        <v>4534</v>
      </c>
      <c r="CZ39" s="5139"/>
      <c r="DB39" s="5141" t="s">
        <v>4535</v>
      </c>
      <c r="DC39" s="5141"/>
      <c r="DE39" s="5143" t="s">
        <v>4536</v>
      </c>
      <c r="DF39" s="5143"/>
      <c r="DH39" s="8"/>
      <c r="DI39"/>
      <c r="DJ39" s="10">
        <v>1</v>
      </c>
    </row>
    <row r="40" spans="1:114" s="3022" customFormat="1" ht="18" customHeight="1">
      <c r="A40"/>
      <c r="B40" s="5166"/>
      <c r="C40" s="5166"/>
      <c r="D40" s="8"/>
      <c r="E40" s="5123"/>
      <c r="F40" s="5123"/>
      <c r="G40" s="8"/>
      <c r="H40" s="5126"/>
      <c r="I40" s="5126"/>
      <c r="J40" s="8"/>
      <c r="K40" s="5128"/>
      <c r="L40" s="5128"/>
      <c r="M40" s="8"/>
      <c r="N40" s="5130"/>
      <c r="O40" s="5130"/>
      <c r="P40" s="8"/>
      <c r="Q40" s="4859"/>
      <c r="R40" s="4859"/>
      <c r="S40" s="8"/>
      <c r="T40" s="5133"/>
      <c r="U40" s="5133"/>
      <c r="V40" s="8"/>
      <c r="W40" s="5135"/>
      <c r="X40" s="5135"/>
      <c r="Y40" s="8"/>
      <c r="Z40" s="5140"/>
      <c r="AA40" s="5140"/>
      <c r="AB40" s="9"/>
      <c r="AC40" s="5142"/>
      <c r="AD40" s="5142"/>
      <c r="AE40" s="9"/>
      <c r="AF40" s="5144"/>
      <c r="AG40" s="5144"/>
      <c r="AH40" s="9"/>
      <c r="AI40" s="5175"/>
      <c r="AJ40" s="5175"/>
      <c r="AK40" s="8"/>
      <c r="AL40" s="5164"/>
      <c r="AM40" s="5164"/>
      <c r="AN40" s="8"/>
      <c r="AO40" s="55">
        <v>1</v>
      </c>
      <c r="AP40" s="55">
        <v>1</v>
      </c>
      <c r="AQ40" s="8"/>
      <c r="AR40" s="5166" t="s">
        <v>4401</v>
      </c>
      <c r="AS40" s="5166"/>
      <c r="AU40" s="5123" t="s">
        <v>4401</v>
      </c>
      <c r="AV40" s="5123"/>
      <c r="AX40" s="5126" t="s">
        <v>4401</v>
      </c>
      <c r="AY40" s="5126"/>
      <c r="BA40" s="5128" t="s">
        <v>4401</v>
      </c>
      <c r="BB40" s="5128"/>
      <c r="BD40" s="5130" t="s">
        <v>4401</v>
      </c>
      <c r="BE40" s="5130"/>
      <c r="BG40" s="4859" t="s">
        <v>4401</v>
      </c>
      <c r="BH40" s="4859"/>
      <c r="BJ40" s="5133" t="s">
        <v>4401</v>
      </c>
      <c r="BK40" s="5133"/>
      <c r="BM40" s="5135" t="s">
        <v>4401</v>
      </c>
      <c r="BN40" s="5135"/>
      <c r="BP40" s="5140" t="s">
        <v>4401</v>
      </c>
      <c r="BQ40" s="5140"/>
      <c r="BS40" s="5142" t="s">
        <v>4401</v>
      </c>
      <c r="BT40" s="5142"/>
      <c r="BV40" s="5144" t="s">
        <v>4401</v>
      </c>
      <c r="BW40" s="5144"/>
      <c r="BX40"/>
      <c r="BY40" s="3036" t="s">
        <v>4537</v>
      </c>
      <c r="BZ40"/>
      <c r="CA40" s="5166" t="s">
        <v>4401</v>
      </c>
      <c r="CB40" s="5166"/>
      <c r="CD40" s="5123" t="s">
        <v>4401</v>
      </c>
      <c r="CE40" s="5123"/>
      <c r="CG40" s="5126" t="s">
        <v>4401</v>
      </c>
      <c r="CH40" s="5126"/>
      <c r="CJ40" s="5128" t="s">
        <v>4401</v>
      </c>
      <c r="CK40" s="5128"/>
      <c r="CM40" s="5130" t="s">
        <v>4401</v>
      </c>
      <c r="CN40" s="5130"/>
      <c r="CP40" s="4859" t="s">
        <v>4401</v>
      </c>
      <c r="CQ40" s="4859"/>
      <c r="CS40" s="5133" t="s">
        <v>4401</v>
      </c>
      <c r="CT40" s="5133"/>
      <c r="CV40" s="5135" t="s">
        <v>4401</v>
      </c>
      <c r="CW40" s="5135"/>
      <c r="CY40" s="5140" t="s">
        <v>4401</v>
      </c>
      <c r="CZ40" s="5140"/>
      <c r="DB40" s="5142" t="s">
        <v>4401</v>
      </c>
      <c r="DC40" s="5142"/>
      <c r="DE40" s="5144" t="s">
        <v>4401</v>
      </c>
      <c r="DF40" s="5144"/>
      <c r="DH40" s="3036" t="s">
        <v>4537</v>
      </c>
      <c r="DI40"/>
      <c r="DJ40" s="10">
        <v>1</v>
      </c>
    </row>
    <row r="41" spans="1:114" s="3022" customFormat="1" ht="18" customHeight="1" thickBot="1">
      <c r="A41"/>
      <c r="B41" s="8"/>
      <c r="C41" s="8"/>
      <c r="D41" s="8"/>
      <c r="E41" s="8"/>
      <c r="F41" s="8"/>
      <c r="G41" s="8"/>
      <c r="H41" s="8"/>
      <c r="I41" s="8"/>
      <c r="J41" s="8"/>
      <c r="K41" s="8"/>
      <c r="L41" s="8"/>
      <c r="M41" s="8"/>
      <c r="N41" s="8"/>
      <c r="O41" s="8"/>
      <c r="P41" s="8"/>
      <c r="Q41" s="155"/>
      <c r="R41" s="155"/>
      <c r="S41" s="8"/>
      <c r="T41" s="8"/>
      <c r="U41" s="8"/>
      <c r="V41" s="8"/>
      <c r="W41" s="8"/>
      <c r="X41" s="8"/>
      <c r="Y41" s="8"/>
      <c r="Z41" s="8"/>
      <c r="AA41" s="8"/>
      <c r="AB41" s="9"/>
      <c r="AC41" s="8"/>
      <c r="AD41" s="8"/>
      <c r="AE41" s="9"/>
      <c r="AF41" s="8"/>
      <c r="AG41" s="8"/>
      <c r="AH41" s="9"/>
      <c r="AI41" s="8"/>
      <c r="AJ41" s="8"/>
      <c r="AK41" s="8"/>
      <c r="AL41" s="8"/>
      <c r="AM41" s="8"/>
      <c r="AN41" s="8"/>
      <c r="AO41" s="5171" t="s">
        <v>221</v>
      </c>
      <c r="AP41" s="5172"/>
      <c r="AQ41" s="8"/>
      <c r="AR41" s="8" t="s">
        <v>4401</v>
      </c>
      <c r="AS41" s="8"/>
      <c r="AU41" s="8" t="s">
        <v>4401</v>
      </c>
      <c r="AV41" s="8"/>
      <c r="AX41" s="8" t="s">
        <v>4401</v>
      </c>
      <c r="AY41" s="8"/>
      <c r="BA41" s="8" t="s">
        <v>4401</v>
      </c>
      <c r="BB41" s="8"/>
      <c r="BD41" s="8" t="s">
        <v>4401</v>
      </c>
      <c r="BE41" s="8"/>
      <c r="BG41" s="155" t="s">
        <v>4401</v>
      </c>
      <c r="BH41" s="155"/>
      <c r="BJ41" s="8" t="s">
        <v>4401</v>
      </c>
      <c r="BK41" s="8"/>
      <c r="BM41" s="8" t="s">
        <v>4401</v>
      </c>
      <c r="BN41" s="8"/>
      <c r="BP41" s="8" t="s">
        <v>4401</v>
      </c>
      <c r="BQ41" s="8"/>
      <c r="BS41" s="8" t="s">
        <v>4401</v>
      </c>
      <c r="BT41" s="8"/>
      <c r="BV41" s="8" t="s">
        <v>4401</v>
      </c>
      <c r="BW41" s="8"/>
      <c r="BX41"/>
      <c r="BY41" s="3036" t="s">
        <v>4449</v>
      </c>
      <c r="BZ41"/>
      <c r="CA41" s="8" t="s">
        <v>4401</v>
      </c>
      <c r="CB41" s="8"/>
      <c r="CD41" s="8" t="s">
        <v>4401</v>
      </c>
      <c r="CE41" s="8"/>
      <c r="CG41" s="8" t="s">
        <v>4401</v>
      </c>
      <c r="CH41" s="8"/>
      <c r="CJ41" s="8" t="s">
        <v>4401</v>
      </c>
      <c r="CK41" s="8"/>
      <c r="CM41" s="8" t="s">
        <v>4401</v>
      </c>
      <c r="CN41" s="8"/>
      <c r="CP41" s="155" t="s">
        <v>4401</v>
      </c>
      <c r="CQ41" s="155"/>
      <c r="CS41" s="8" t="s">
        <v>4401</v>
      </c>
      <c r="CT41" s="8"/>
      <c r="CV41" s="8" t="s">
        <v>4401</v>
      </c>
      <c r="CW41" s="8"/>
      <c r="CY41" s="8" t="s">
        <v>4401</v>
      </c>
      <c r="CZ41" s="8"/>
      <c r="DB41" s="8" t="s">
        <v>4401</v>
      </c>
      <c r="DC41" s="8"/>
      <c r="DE41" s="8" t="s">
        <v>4401</v>
      </c>
      <c r="DF41" s="8"/>
      <c r="DH41" s="3036" t="s">
        <v>4449</v>
      </c>
      <c r="DI41"/>
      <c r="DJ41" s="10">
        <v>1</v>
      </c>
    </row>
    <row r="42" spans="1:114" s="3022" customFormat="1" ht="18" customHeight="1">
      <c r="A42"/>
      <c r="B42" s="5173" t="s">
        <v>233</v>
      </c>
      <c r="C42" s="5173"/>
      <c r="D42" s="8"/>
      <c r="E42" s="5122" t="s">
        <v>234</v>
      </c>
      <c r="F42" s="5122"/>
      <c r="G42" s="8"/>
      <c r="H42" s="5125" t="s">
        <v>235</v>
      </c>
      <c r="I42" s="5125"/>
      <c r="J42" s="8"/>
      <c r="K42" s="5127" t="s">
        <v>236</v>
      </c>
      <c r="L42" s="5127"/>
      <c r="M42" s="8"/>
      <c r="N42" s="5129" t="s">
        <v>237</v>
      </c>
      <c r="O42" s="5129"/>
      <c r="P42" s="8"/>
      <c r="Q42" s="5131" t="s">
        <v>238</v>
      </c>
      <c r="R42" s="5131"/>
      <c r="S42" s="8"/>
      <c r="T42" s="5132" t="s">
        <v>239</v>
      </c>
      <c r="U42" s="5132"/>
      <c r="V42" s="8"/>
      <c r="W42" s="5134" t="s">
        <v>240</v>
      </c>
      <c r="X42" s="5134"/>
      <c r="Y42" s="8"/>
      <c r="Z42" s="5139" t="s">
        <v>241</v>
      </c>
      <c r="AA42" s="5139"/>
      <c r="AB42" s="9"/>
      <c r="AC42" s="5141" t="s">
        <v>242</v>
      </c>
      <c r="AD42" s="5141"/>
      <c r="AE42" s="9"/>
      <c r="AF42" s="5143" t="s">
        <v>243</v>
      </c>
      <c r="AG42" s="5143"/>
      <c r="AH42" s="9"/>
      <c r="AI42" s="5183" t="s">
        <v>244</v>
      </c>
      <c r="AJ42" s="5183"/>
      <c r="AK42" s="8"/>
      <c r="AL42" s="5176" t="s">
        <v>245</v>
      </c>
      <c r="AM42" s="5176"/>
      <c r="AN42" s="8"/>
      <c r="AO42" s="5177" t="s">
        <v>246</v>
      </c>
      <c r="AP42" s="5178"/>
      <c r="AQ42" s="8"/>
      <c r="AR42" s="5173" t="s">
        <v>327</v>
      </c>
      <c r="AS42" s="5173"/>
      <c r="AU42" s="5122" t="s">
        <v>4538</v>
      </c>
      <c r="AV42" s="5122"/>
      <c r="AX42" s="5125" t="s">
        <v>4539</v>
      </c>
      <c r="AY42" s="5125"/>
      <c r="BA42" s="5127" t="s">
        <v>4540</v>
      </c>
      <c r="BB42" s="5127"/>
      <c r="BD42" s="5129" t="s">
        <v>4541</v>
      </c>
      <c r="BE42" s="5129"/>
      <c r="BG42" s="5131" t="s">
        <v>4396</v>
      </c>
      <c r="BH42" s="5131"/>
      <c r="BJ42" s="5132" t="s">
        <v>4542</v>
      </c>
      <c r="BK42" s="5132"/>
      <c r="BM42" s="5134" t="s">
        <v>4543</v>
      </c>
      <c r="BN42" s="5134"/>
      <c r="BP42" s="5139" t="s">
        <v>4544</v>
      </c>
      <c r="BQ42" s="5139"/>
      <c r="BS42" s="5141" t="s">
        <v>4545</v>
      </c>
      <c r="BT42" s="5141"/>
      <c r="BV42" s="5143" t="s">
        <v>4546</v>
      </c>
      <c r="BW42" s="5143"/>
      <c r="BX42"/>
      <c r="BY42" s="3037" t="s">
        <v>4547</v>
      </c>
      <c r="BZ42"/>
      <c r="CA42" s="5173" t="s">
        <v>4548</v>
      </c>
      <c r="CB42" s="5173"/>
      <c r="CD42" s="5122" t="s">
        <v>4549</v>
      </c>
      <c r="CE42" s="5122"/>
      <c r="CG42" s="5125" t="s">
        <v>4550</v>
      </c>
      <c r="CH42" s="5125"/>
      <c r="CJ42" s="5127" t="s">
        <v>4551</v>
      </c>
      <c r="CK42" s="5127"/>
      <c r="CM42" s="5129" t="s">
        <v>4552</v>
      </c>
      <c r="CN42" s="5129"/>
      <c r="CP42" s="5131" t="s">
        <v>4553</v>
      </c>
      <c r="CQ42" s="5131"/>
      <c r="CS42" s="5132" t="s">
        <v>4398</v>
      </c>
      <c r="CT42" s="5132"/>
      <c r="CV42" s="5134" t="s">
        <v>4554</v>
      </c>
      <c r="CW42" s="5134"/>
      <c r="CY42" s="5139" t="s">
        <v>4555</v>
      </c>
      <c r="CZ42" s="5139"/>
      <c r="DB42" s="5141" t="s">
        <v>4556</v>
      </c>
      <c r="DC42" s="5141"/>
      <c r="DE42" s="5143" t="s">
        <v>4557</v>
      </c>
      <c r="DF42" s="5143"/>
      <c r="DH42" s="3037" t="s">
        <v>4547</v>
      </c>
      <c r="DI42"/>
      <c r="DJ42" s="10">
        <v>1</v>
      </c>
    </row>
    <row r="43" spans="1:114" s="3022" customFormat="1" ht="18" customHeight="1">
      <c r="A43"/>
      <c r="B43" s="5174"/>
      <c r="C43" s="5174"/>
      <c r="D43" s="8"/>
      <c r="E43" s="5123"/>
      <c r="F43" s="5123"/>
      <c r="G43" s="8"/>
      <c r="H43" s="5126"/>
      <c r="I43" s="5126"/>
      <c r="J43" s="8"/>
      <c r="K43" s="5128"/>
      <c r="L43" s="5128"/>
      <c r="M43" s="8"/>
      <c r="N43" s="5130"/>
      <c r="O43" s="5130"/>
      <c r="P43" s="8"/>
      <c r="Q43" s="4859"/>
      <c r="R43" s="4859"/>
      <c r="S43" s="8"/>
      <c r="T43" s="5133"/>
      <c r="U43" s="5133"/>
      <c r="V43" s="8"/>
      <c r="W43" s="5135"/>
      <c r="X43" s="5135"/>
      <c r="Y43" s="8"/>
      <c r="Z43" s="5140"/>
      <c r="AA43" s="5140"/>
      <c r="AB43" s="9"/>
      <c r="AC43" s="5142"/>
      <c r="AD43" s="5142"/>
      <c r="AE43" s="9"/>
      <c r="AF43" s="5144"/>
      <c r="AG43" s="5144"/>
      <c r="AH43" s="9"/>
      <c r="AI43" s="5183"/>
      <c r="AJ43" s="5183"/>
      <c r="AK43" s="8"/>
      <c r="AL43" s="5176"/>
      <c r="AM43" s="5176"/>
      <c r="AN43" s="8"/>
      <c r="AO43" s="215" t="s">
        <v>260</v>
      </c>
      <c r="AP43" s="216"/>
      <c r="AQ43" s="8"/>
      <c r="AR43" s="5174" t="s">
        <v>4401</v>
      </c>
      <c r="AS43" s="5174"/>
      <c r="AU43" s="5123" t="s">
        <v>4401</v>
      </c>
      <c r="AV43" s="5123"/>
      <c r="AX43" s="5126" t="s">
        <v>4401</v>
      </c>
      <c r="AY43" s="5126"/>
      <c r="BA43" s="5128" t="s">
        <v>4401</v>
      </c>
      <c r="BB43" s="5128"/>
      <c r="BD43" s="5130" t="s">
        <v>4401</v>
      </c>
      <c r="BE43" s="5130"/>
      <c r="BG43" s="4859" t="s">
        <v>4401</v>
      </c>
      <c r="BH43" s="4859"/>
      <c r="BJ43" s="5133" t="s">
        <v>4401</v>
      </c>
      <c r="BK43" s="5133"/>
      <c r="BM43" s="5135" t="s">
        <v>4401</v>
      </c>
      <c r="BN43" s="5135"/>
      <c r="BP43" s="5140" t="s">
        <v>4401</v>
      </c>
      <c r="BQ43" s="5140"/>
      <c r="BS43" s="5142" t="s">
        <v>4401</v>
      </c>
      <c r="BT43" s="5142"/>
      <c r="BV43" s="5144" t="s">
        <v>4401</v>
      </c>
      <c r="BW43" s="5144"/>
      <c r="BX43"/>
      <c r="BY43" s="3038" t="s">
        <v>4558</v>
      </c>
      <c r="BZ43"/>
      <c r="CA43" s="5174" t="s">
        <v>4401</v>
      </c>
      <c r="CB43" s="5174"/>
      <c r="CD43" s="5123" t="s">
        <v>4401</v>
      </c>
      <c r="CE43" s="5123"/>
      <c r="CG43" s="5126" t="s">
        <v>4401</v>
      </c>
      <c r="CH43" s="5126"/>
      <c r="CJ43" s="5128" t="s">
        <v>4401</v>
      </c>
      <c r="CK43" s="5128"/>
      <c r="CM43" s="5130" t="s">
        <v>4401</v>
      </c>
      <c r="CN43" s="5130"/>
      <c r="CP43" s="4859" t="s">
        <v>4401</v>
      </c>
      <c r="CQ43" s="4859"/>
      <c r="CS43" s="5133" t="s">
        <v>4401</v>
      </c>
      <c r="CT43" s="5133"/>
      <c r="CV43" s="5135" t="s">
        <v>4401</v>
      </c>
      <c r="CW43" s="5135"/>
      <c r="CY43" s="5140" t="s">
        <v>4401</v>
      </c>
      <c r="CZ43" s="5140"/>
      <c r="DB43" s="5142" t="s">
        <v>4401</v>
      </c>
      <c r="DC43" s="5142"/>
      <c r="DE43" s="5144" t="s">
        <v>4401</v>
      </c>
      <c r="DF43" s="5144"/>
      <c r="DH43" s="3038" t="s">
        <v>4558</v>
      </c>
      <c r="DI43"/>
      <c r="DJ43" s="10">
        <v>1</v>
      </c>
    </row>
    <row r="44" spans="1:114" s="3022" customFormat="1" ht="18" customHeight="1" thickBot="1">
      <c r="A44"/>
      <c r="B44" s="8"/>
      <c r="C44" s="8"/>
      <c r="D44" s="8"/>
      <c r="E44" s="8"/>
      <c r="F44" s="8"/>
      <c r="G44" s="8"/>
      <c r="H44" s="8"/>
      <c r="I44" s="8"/>
      <c r="J44" s="8"/>
      <c r="K44" s="8"/>
      <c r="L44" s="8"/>
      <c r="M44" s="8"/>
      <c r="N44" s="8"/>
      <c r="O44" s="8"/>
      <c r="P44" s="8"/>
      <c r="Q44" s="155"/>
      <c r="R44" s="155"/>
      <c r="S44" s="8"/>
      <c r="T44" s="8"/>
      <c r="U44" s="8"/>
      <c r="V44" s="8"/>
      <c r="W44" s="8"/>
      <c r="X44" s="8"/>
      <c r="Y44" s="8"/>
      <c r="Z44" s="8"/>
      <c r="AA44" s="8"/>
      <c r="AB44" s="9"/>
      <c r="AC44" s="8"/>
      <c r="AD44" s="8"/>
      <c r="AE44" s="9"/>
      <c r="AF44" s="8"/>
      <c r="AG44" s="8"/>
      <c r="AH44" s="9"/>
      <c r="AI44" s="8"/>
      <c r="AJ44" s="8"/>
      <c r="AK44" s="8"/>
      <c r="AL44" s="8"/>
      <c r="AM44" s="8"/>
      <c r="AN44" s="8"/>
      <c r="AO44" s="5179" t="s">
        <v>271</v>
      </c>
      <c r="AP44" s="5180"/>
      <c r="AQ44" s="8"/>
      <c r="AR44" s="8" t="s">
        <v>4401</v>
      </c>
      <c r="AS44" s="8"/>
      <c r="AU44" s="8" t="s">
        <v>4401</v>
      </c>
      <c r="AV44" s="8"/>
      <c r="AX44" s="8" t="s">
        <v>4401</v>
      </c>
      <c r="AY44" s="8"/>
      <c r="BA44" s="8" t="s">
        <v>4401</v>
      </c>
      <c r="BB44" s="8"/>
      <c r="BD44" s="8" t="s">
        <v>4401</v>
      </c>
      <c r="BE44" s="8"/>
      <c r="BG44" s="155" t="s">
        <v>4401</v>
      </c>
      <c r="BH44" s="155"/>
      <c r="BJ44" s="8" t="s">
        <v>4401</v>
      </c>
      <c r="BK44" s="8"/>
      <c r="BM44" s="8" t="s">
        <v>4401</v>
      </c>
      <c r="BN44" s="8"/>
      <c r="BP44" s="8" t="s">
        <v>4401</v>
      </c>
      <c r="BQ44" s="8"/>
      <c r="BS44" s="8" t="s">
        <v>4401</v>
      </c>
      <c r="BT44" s="8"/>
      <c r="BV44" s="8" t="s">
        <v>4401</v>
      </c>
      <c r="BW44" s="8"/>
      <c r="BX44"/>
      <c r="BY44" s="3039" t="s">
        <v>4559</v>
      </c>
      <c r="BZ44"/>
      <c r="CA44" s="8" t="s">
        <v>4401</v>
      </c>
      <c r="CB44" s="8"/>
      <c r="CD44" s="8" t="s">
        <v>4401</v>
      </c>
      <c r="CE44" s="8"/>
      <c r="CG44" s="8" t="s">
        <v>4401</v>
      </c>
      <c r="CH44" s="8"/>
      <c r="CJ44" s="8" t="s">
        <v>4401</v>
      </c>
      <c r="CK44" s="8"/>
      <c r="CM44" s="8" t="s">
        <v>4401</v>
      </c>
      <c r="CN44" s="8"/>
      <c r="CP44" s="155" t="s">
        <v>4401</v>
      </c>
      <c r="CQ44" s="155"/>
      <c r="CS44" s="8" t="s">
        <v>4401</v>
      </c>
      <c r="CT44" s="8"/>
      <c r="CV44" s="8" t="s">
        <v>4401</v>
      </c>
      <c r="CW44" s="8"/>
      <c r="CY44" s="8" t="s">
        <v>4401</v>
      </c>
      <c r="CZ44" s="8"/>
      <c r="DB44" s="8" t="s">
        <v>4401</v>
      </c>
      <c r="DC44" s="8"/>
      <c r="DE44" s="8" t="s">
        <v>4401</v>
      </c>
      <c r="DF44" s="8"/>
      <c r="DH44" s="3039" t="s">
        <v>4559</v>
      </c>
      <c r="DI44"/>
      <c r="DJ44" s="10">
        <v>1</v>
      </c>
    </row>
    <row r="45" spans="1:114" s="3022" customFormat="1" ht="18" customHeight="1">
      <c r="A45"/>
      <c r="B45" s="5181" t="s">
        <v>282</v>
      </c>
      <c r="C45" s="5181"/>
      <c r="D45" s="8"/>
      <c r="E45" s="5122" t="s">
        <v>283</v>
      </c>
      <c r="F45" s="5122"/>
      <c r="G45" s="8"/>
      <c r="H45" s="5125" t="s">
        <v>284</v>
      </c>
      <c r="I45" s="5125"/>
      <c r="J45" s="8"/>
      <c r="K45" s="5127" t="s">
        <v>285</v>
      </c>
      <c r="L45" s="5127"/>
      <c r="M45" s="8"/>
      <c r="N45" s="5129" t="s">
        <v>286</v>
      </c>
      <c r="O45" s="5129"/>
      <c r="P45" s="8"/>
      <c r="Q45" s="5131" t="s">
        <v>287</v>
      </c>
      <c r="R45" s="5131"/>
      <c r="S45" s="8"/>
      <c r="T45" s="5132" t="s">
        <v>288</v>
      </c>
      <c r="U45" s="5132"/>
      <c r="V45" s="8"/>
      <c r="W45" s="5134" t="s">
        <v>46</v>
      </c>
      <c r="X45" s="5134"/>
      <c r="Y45" s="8"/>
      <c r="Z45" s="5139" t="s">
        <v>289</v>
      </c>
      <c r="AA45" s="5139"/>
      <c r="AB45" s="9"/>
      <c r="AC45" s="5141" t="s">
        <v>290</v>
      </c>
      <c r="AD45" s="5141"/>
      <c r="AE45" s="9"/>
      <c r="AF45" s="5143" t="s">
        <v>291</v>
      </c>
      <c r="AG45" s="5143"/>
      <c r="AH45" s="9"/>
      <c r="AI45" s="5188" t="s">
        <v>292</v>
      </c>
      <c r="AJ45" s="4859"/>
      <c r="AK45" s="8"/>
      <c r="AL45" s="5189" t="s">
        <v>293</v>
      </c>
      <c r="AM45" s="5189"/>
      <c r="AN45" s="8"/>
      <c r="AO45" s="215" t="s">
        <v>294</v>
      </c>
      <c r="AP45" s="216"/>
      <c r="AQ45" s="8"/>
      <c r="AR45" s="5181" t="s">
        <v>4560</v>
      </c>
      <c r="AS45" s="5181"/>
      <c r="AU45" s="5122" t="s">
        <v>4561</v>
      </c>
      <c r="AV45" s="5122"/>
      <c r="AX45" s="5125" t="s">
        <v>4562</v>
      </c>
      <c r="AY45" s="5125"/>
      <c r="BA45" s="5127" t="s">
        <v>4563</v>
      </c>
      <c r="BB45" s="5127"/>
      <c r="BD45" s="5129" t="s">
        <v>4564</v>
      </c>
      <c r="BE45" s="5129"/>
      <c r="BG45" s="5131" t="s">
        <v>4565</v>
      </c>
      <c r="BH45" s="5131"/>
      <c r="BJ45" s="5132" t="s">
        <v>4566</v>
      </c>
      <c r="BK45" s="5132"/>
      <c r="BM45" s="5134" t="s">
        <v>4567</v>
      </c>
      <c r="BN45" s="5134"/>
      <c r="BP45" s="5139" t="s">
        <v>4568</v>
      </c>
      <c r="BQ45" s="5139"/>
      <c r="BS45" s="5141" t="s">
        <v>4569</v>
      </c>
      <c r="BT45" s="5141"/>
      <c r="BV45" s="5143" t="s">
        <v>4570</v>
      </c>
      <c r="BW45" s="5143"/>
      <c r="BX45"/>
      <c r="BY45" s="3040" t="s">
        <v>4571</v>
      </c>
      <c r="BZ45"/>
      <c r="CA45" s="5181" t="s">
        <v>4572</v>
      </c>
      <c r="CB45" s="5181"/>
      <c r="CD45" s="5122" t="s">
        <v>4573</v>
      </c>
      <c r="CE45" s="5122"/>
      <c r="CG45" s="5125" t="s">
        <v>4574</v>
      </c>
      <c r="CH45" s="5125"/>
      <c r="CJ45" s="5127" t="s">
        <v>4575</v>
      </c>
      <c r="CK45" s="5127"/>
      <c r="CM45" s="5186" t="s">
        <v>4576</v>
      </c>
      <c r="CN45" s="5186"/>
      <c r="CP45" s="5131" t="s">
        <v>4577</v>
      </c>
      <c r="CQ45" s="5131"/>
      <c r="CS45" s="5132" t="s">
        <v>4578</v>
      </c>
      <c r="CT45" s="5132"/>
      <c r="CV45" s="5134" t="s">
        <v>4579</v>
      </c>
      <c r="CW45" s="5134"/>
      <c r="CY45" s="5139" t="s">
        <v>4580</v>
      </c>
      <c r="CZ45" s="5139"/>
      <c r="DB45" s="5141" t="s">
        <v>4581</v>
      </c>
      <c r="DC45" s="5141"/>
      <c r="DE45" s="5143" t="s">
        <v>4582</v>
      </c>
      <c r="DF45" s="5143"/>
      <c r="DH45" s="3040" t="s">
        <v>4571</v>
      </c>
      <c r="DI45"/>
      <c r="DJ45" s="10">
        <v>1</v>
      </c>
    </row>
    <row r="46" spans="1:114" s="3022" customFormat="1" ht="18" customHeight="1">
      <c r="A46"/>
      <c r="B46" s="5182"/>
      <c r="C46" s="5182"/>
      <c r="D46" s="8"/>
      <c r="E46" s="5123"/>
      <c r="F46" s="5123"/>
      <c r="G46" s="8"/>
      <c r="H46" s="5126"/>
      <c r="I46" s="5126"/>
      <c r="J46" s="8"/>
      <c r="K46" s="5128"/>
      <c r="L46" s="5128"/>
      <c r="M46" s="8"/>
      <c r="N46" s="5130"/>
      <c r="O46" s="5130"/>
      <c r="P46" s="8"/>
      <c r="Q46" s="4859"/>
      <c r="R46" s="4859"/>
      <c r="S46" s="8"/>
      <c r="T46" s="5133"/>
      <c r="U46" s="5133"/>
      <c r="V46" s="8"/>
      <c r="W46" s="5135"/>
      <c r="X46" s="5135"/>
      <c r="Y46" s="8"/>
      <c r="Z46" s="5140"/>
      <c r="AA46" s="5140"/>
      <c r="AB46" s="9"/>
      <c r="AC46" s="5142"/>
      <c r="AD46" s="5142"/>
      <c r="AE46" s="9"/>
      <c r="AF46" s="5144"/>
      <c r="AG46" s="5144"/>
      <c r="AH46" s="9"/>
      <c r="AI46" s="4859"/>
      <c r="AJ46" s="4859"/>
      <c r="AK46" s="8"/>
      <c r="AL46" s="5189"/>
      <c r="AM46" s="5189"/>
      <c r="AN46" s="8"/>
      <c r="AO46" s="5179" t="s">
        <v>305</v>
      </c>
      <c r="AP46" s="5180"/>
      <c r="AQ46" s="8"/>
      <c r="AR46" s="5182" t="s">
        <v>4401</v>
      </c>
      <c r="AS46" s="5182"/>
      <c r="AU46" s="5123" t="s">
        <v>4401</v>
      </c>
      <c r="AV46" s="5123"/>
      <c r="AX46" s="5126" t="s">
        <v>4401</v>
      </c>
      <c r="AY46" s="5126"/>
      <c r="BA46" s="5128" t="s">
        <v>4401</v>
      </c>
      <c r="BB46" s="5128"/>
      <c r="BD46" s="5130" t="s">
        <v>4401</v>
      </c>
      <c r="BE46" s="5130"/>
      <c r="BG46" s="4859" t="s">
        <v>4401</v>
      </c>
      <c r="BH46" s="4859"/>
      <c r="BJ46" s="5133" t="s">
        <v>4401</v>
      </c>
      <c r="BK46" s="5133"/>
      <c r="BM46" s="5135" t="s">
        <v>4401</v>
      </c>
      <c r="BN46" s="5135"/>
      <c r="BP46" s="5140" t="s">
        <v>4401</v>
      </c>
      <c r="BQ46" s="5140"/>
      <c r="BS46" s="5142" t="s">
        <v>4401</v>
      </c>
      <c r="BT46" s="5142"/>
      <c r="BV46" s="5144" t="s">
        <v>4401</v>
      </c>
      <c r="BW46" s="5144"/>
      <c r="BX46"/>
      <c r="BY46" s="3041" t="s">
        <v>4583</v>
      </c>
      <c r="BZ46"/>
      <c r="CA46" s="5182" t="s">
        <v>4401</v>
      </c>
      <c r="CB46" s="5182"/>
      <c r="CD46" s="5123" t="s">
        <v>4401</v>
      </c>
      <c r="CE46" s="5123"/>
      <c r="CG46" s="5126" t="s">
        <v>4401</v>
      </c>
      <c r="CH46" s="5126"/>
      <c r="CJ46" s="5128" t="s">
        <v>4401</v>
      </c>
      <c r="CK46" s="5128"/>
      <c r="CM46" s="5187" t="s">
        <v>4401</v>
      </c>
      <c r="CN46" s="5187"/>
      <c r="CP46" s="4859" t="s">
        <v>4401</v>
      </c>
      <c r="CQ46" s="4859"/>
      <c r="CS46" s="5133" t="s">
        <v>4401</v>
      </c>
      <c r="CT46" s="5133"/>
      <c r="CV46" s="5135" t="s">
        <v>4401</v>
      </c>
      <c r="CW46" s="5135"/>
      <c r="CY46" s="5140" t="s">
        <v>4401</v>
      </c>
      <c r="CZ46" s="5140"/>
      <c r="DB46" s="5142" t="s">
        <v>4401</v>
      </c>
      <c r="DC46" s="5142"/>
      <c r="DE46" s="5144" t="s">
        <v>4401</v>
      </c>
      <c r="DF46" s="5144"/>
      <c r="DH46" s="3041" t="s">
        <v>4583</v>
      </c>
      <c r="DI46"/>
      <c r="DJ46" s="10">
        <v>1</v>
      </c>
    </row>
    <row r="47" spans="1:114" s="3022" customFormat="1" ht="18" customHeight="1" thickBot="1">
      <c r="A47"/>
      <c r="B47" s="8"/>
      <c r="C47" s="8"/>
      <c r="D47" s="8"/>
      <c r="E47" s="8"/>
      <c r="F47" s="8"/>
      <c r="G47" s="8"/>
      <c r="H47" s="8"/>
      <c r="I47" s="8"/>
      <c r="J47" s="8"/>
      <c r="K47" s="8"/>
      <c r="L47" s="8"/>
      <c r="M47" s="8"/>
      <c r="N47" s="8"/>
      <c r="O47" s="8"/>
      <c r="P47" s="8"/>
      <c r="Q47" s="155"/>
      <c r="R47" s="155"/>
      <c r="S47" s="8"/>
      <c r="T47" s="8"/>
      <c r="U47" s="8"/>
      <c r="V47" s="8"/>
      <c r="W47" s="8"/>
      <c r="X47" s="8"/>
      <c r="Y47" s="8"/>
      <c r="Z47" s="8"/>
      <c r="AA47" s="8"/>
      <c r="AB47" s="9"/>
      <c r="AC47" s="8"/>
      <c r="AD47" s="8"/>
      <c r="AE47" s="9"/>
      <c r="AF47" s="8"/>
      <c r="AG47" s="8"/>
      <c r="AH47" s="9"/>
      <c r="AI47" s="8"/>
      <c r="AJ47" s="8"/>
      <c r="AK47" s="8"/>
      <c r="AL47" s="8"/>
      <c r="AM47" s="8"/>
      <c r="AN47" s="8"/>
      <c r="AO47" s="215" t="s">
        <v>316</v>
      </c>
      <c r="AP47" s="216"/>
      <c r="AQ47" s="8"/>
      <c r="AR47" s="8" t="s">
        <v>4401</v>
      </c>
      <c r="AS47" s="8"/>
      <c r="AU47" s="8" t="s">
        <v>4401</v>
      </c>
      <c r="AV47" s="8"/>
      <c r="AX47" s="8" t="s">
        <v>4401</v>
      </c>
      <c r="AY47" s="8"/>
      <c r="BA47" s="8" t="s">
        <v>4401</v>
      </c>
      <c r="BB47" s="8"/>
      <c r="BD47" s="8" t="s">
        <v>4401</v>
      </c>
      <c r="BE47" s="8"/>
      <c r="BG47" s="155" t="s">
        <v>4401</v>
      </c>
      <c r="BH47" s="155"/>
      <c r="BJ47" s="8" t="s">
        <v>4401</v>
      </c>
      <c r="BK47" s="8"/>
      <c r="BM47" s="8" t="s">
        <v>4401</v>
      </c>
      <c r="BN47" s="8"/>
      <c r="BP47" s="8" t="s">
        <v>4401</v>
      </c>
      <c r="BQ47" s="8"/>
      <c r="BS47" s="8" t="s">
        <v>4401</v>
      </c>
      <c r="BT47" s="8"/>
      <c r="BV47" s="8" t="s">
        <v>4401</v>
      </c>
      <c r="BW47" s="8"/>
      <c r="BX47"/>
      <c r="BY47" s="3042" t="s">
        <v>4584</v>
      </c>
      <c r="BZ47"/>
      <c r="CA47" s="8" t="s">
        <v>4401</v>
      </c>
      <c r="CB47" s="8"/>
      <c r="CD47" s="8" t="s">
        <v>4401</v>
      </c>
      <c r="CE47" s="8"/>
      <c r="CG47" s="8" t="s">
        <v>4401</v>
      </c>
      <c r="CH47" s="8"/>
      <c r="CJ47" s="8" t="s">
        <v>4401</v>
      </c>
      <c r="CK47" s="8"/>
      <c r="CM47" s="8" t="s">
        <v>4401</v>
      </c>
      <c r="CN47" s="8"/>
      <c r="CP47" s="155" t="s">
        <v>4401</v>
      </c>
      <c r="CQ47" s="155"/>
      <c r="CS47" s="8" t="s">
        <v>4401</v>
      </c>
      <c r="CT47" s="8"/>
      <c r="CV47" s="8" t="s">
        <v>4401</v>
      </c>
      <c r="CW47" s="8"/>
      <c r="CY47" s="8" t="s">
        <v>4401</v>
      </c>
      <c r="CZ47" s="8"/>
      <c r="DB47" s="8" t="s">
        <v>4401</v>
      </c>
      <c r="DC47" s="8"/>
      <c r="DE47" s="8" t="s">
        <v>4401</v>
      </c>
      <c r="DF47" s="8"/>
      <c r="DH47" s="3042" t="s">
        <v>4584</v>
      </c>
      <c r="DI47"/>
      <c r="DJ47" s="10">
        <v>1</v>
      </c>
    </row>
    <row r="48" spans="1:114" s="3022" customFormat="1" ht="18" customHeight="1">
      <c r="B48" s="5184" t="s">
        <v>327</v>
      </c>
      <c r="C48" s="5184"/>
      <c r="D48" s="8"/>
      <c r="E48" s="5122" t="s">
        <v>28</v>
      </c>
      <c r="F48" s="5122"/>
      <c r="G48" s="8"/>
      <c r="H48" s="5125" t="s">
        <v>328</v>
      </c>
      <c r="I48" s="5125"/>
      <c r="J48" s="8"/>
      <c r="K48" s="5127" t="s">
        <v>329</v>
      </c>
      <c r="L48" s="5127"/>
      <c r="M48" s="8"/>
      <c r="N48" s="5129" t="s">
        <v>330</v>
      </c>
      <c r="O48" s="5129"/>
      <c r="P48" s="8"/>
      <c r="Q48" s="5131" t="s">
        <v>331</v>
      </c>
      <c r="R48" s="5131"/>
      <c r="S48" s="8"/>
      <c r="T48" s="5132" t="s">
        <v>332</v>
      </c>
      <c r="U48" s="5132"/>
      <c r="V48" s="8"/>
      <c r="W48" s="5134" t="s">
        <v>333</v>
      </c>
      <c r="X48" s="5134"/>
      <c r="Y48" s="8"/>
      <c r="Z48" s="5139" t="s">
        <v>334</v>
      </c>
      <c r="AA48" s="5139"/>
      <c r="AB48" s="9"/>
      <c r="AC48" s="5141" t="s">
        <v>335</v>
      </c>
      <c r="AD48" s="5141"/>
      <c r="AE48" s="9"/>
      <c r="AF48" s="5143" t="s">
        <v>336</v>
      </c>
      <c r="AG48" s="5143"/>
      <c r="AH48" s="9"/>
      <c r="AI48" s="5190" t="s">
        <v>337</v>
      </c>
      <c r="AJ48" s="5190"/>
      <c r="AK48" s="8"/>
      <c r="AL48" s="5150" t="s">
        <v>152</v>
      </c>
      <c r="AM48" s="5150"/>
      <c r="AN48" s="8"/>
      <c r="AO48" s="215" t="s">
        <v>338</v>
      </c>
      <c r="AP48" s="216"/>
      <c r="AQ48" s="8"/>
      <c r="AR48" s="5184" t="s">
        <v>4585</v>
      </c>
      <c r="AS48" s="5184"/>
      <c r="AU48" s="5122" t="s">
        <v>4586</v>
      </c>
      <c r="AV48" s="5122"/>
      <c r="AX48" s="5125" t="s">
        <v>4587</v>
      </c>
      <c r="AY48" s="5125"/>
      <c r="BA48" s="5127" t="s">
        <v>4588</v>
      </c>
      <c r="BB48" s="5127"/>
      <c r="BD48" s="5129" t="s">
        <v>4589</v>
      </c>
      <c r="BE48" s="5129"/>
      <c r="BG48" s="5131" t="s">
        <v>4590</v>
      </c>
      <c r="BH48" s="5131"/>
      <c r="BJ48" s="5132" t="s">
        <v>4591</v>
      </c>
      <c r="BK48" s="5132"/>
      <c r="BM48" s="5134" t="s">
        <v>4592</v>
      </c>
      <c r="BN48" s="5134"/>
      <c r="BP48" s="5139" t="s">
        <v>4593</v>
      </c>
      <c r="BQ48" s="5139"/>
      <c r="BS48" s="5141" t="s">
        <v>4594</v>
      </c>
      <c r="BT48" s="5141"/>
      <c r="BV48" s="5143" t="s">
        <v>4595</v>
      </c>
      <c r="BW48" s="5143"/>
      <c r="BX48"/>
      <c r="BY48" s="3043" t="s">
        <v>4596</v>
      </c>
      <c r="BZ48"/>
      <c r="CA48" s="5184" t="s">
        <v>4585</v>
      </c>
      <c r="CB48" s="5184"/>
      <c r="CD48" s="5152" t="s">
        <v>4597</v>
      </c>
      <c r="CE48" s="5152"/>
      <c r="CG48" s="5125" t="s">
        <v>4598</v>
      </c>
      <c r="CH48" s="5125"/>
      <c r="CJ48" s="5127" t="s">
        <v>4599</v>
      </c>
      <c r="CK48" s="5127"/>
      <c r="CM48" s="5186" t="s">
        <v>4600</v>
      </c>
      <c r="CN48" s="5186"/>
      <c r="CP48" s="5131" t="s">
        <v>4601</v>
      </c>
      <c r="CQ48" s="5131"/>
      <c r="CS48" s="5132" t="s">
        <v>4602</v>
      </c>
      <c r="CT48" s="5132"/>
      <c r="CV48" s="5134" t="s">
        <v>4603</v>
      </c>
      <c r="CW48" s="5134"/>
      <c r="CY48" s="5139" t="s">
        <v>4604</v>
      </c>
      <c r="CZ48" s="5139"/>
      <c r="DB48" s="5141" t="s">
        <v>4605</v>
      </c>
      <c r="DC48" s="5141"/>
      <c r="DE48" s="5143" t="s">
        <v>4606</v>
      </c>
      <c r="DF48" s="5143"/>
      <c r="DH48" s="3043" t="s">
        <v>4596</v>
      </c>
      <c r="DI48"/>
      <c r="DJ48" s="10">
        <v>1</v>
      </c>
    </row>
    <row r="49" spans="1:114" s="3022" customFormat="1" ht="18" customHeight="1">
      <c r="B49" s="5185"/>
      <c r="C49" s="5185"/>
      <c r="D49" s="8"/>
      <c r="E49" s="5123"/>
      <c r="F49" s="5123"/>
      <c r="G49" s="8"/>
      <c r="H49" s="5126"/>
      <c r="I49" s="5126"/>
      <c r="J49" s="8"/>
      <c r="K49" s="5128"/>
      <c r="L49" s="5128"/>
      <c r="M49" s="8"/>
      <c r="N49" s="5130"/>
      <c r="O49" s="5130"/>
      <c r="P49" s="8"/>
      <c r="Q49" s="4859"/>
      <c r="R49" s="4859"/>
      <c r="S49" s="8"/>
      <c r="T49" s="5133"/>
      <c r="U49" s="5133"/>
      <c r="V49" s="8"/>
      <c r="W49" s="5135"/>
      <c r="X49" s="5135"/>
      <c r="Y49" s="8"/>
      <c r="Z49" s="5140"/>
      <c r="AA49" s="5140"/>
      <c r="AB49" s="9"/>
      <c r="AC49" s="5142"/>
      <c r="AD49" s="5142"/>
      <c r="AE49" s="9"/>
      <c r="AF49" s="5144"/>
      <c r="AG49" s="5144"/>
      <c r="AH49" s="9"/>
      <c r="AI49" s="5190"/>
      <c r="AJ49" s="5190"/>
      <c r="AK49" s="8"/>
      <c r="AL49" s="5150"/>
      <c r="AM49" s="5150"/>
      <c r="AN49" s="8"/>
      <c r="AO49" s="5179" t="s">
        <v>350</v>
      </c>
      <c r="AP49" s="5180"/>
      <c r="AQ49" s="8"/>
      <c r="AR49" s="5185" t="s">
        <v>4401</v>
      </c>
      <c r="AS49" s="5185"/>
      <c r="AU49" s="5123" t="s">
        <v>4401</v>
      </c>
      <c r="AV49" s="5123"/>
      <c r="AX49" s="5126" t="s">
        <v>4401</v>
      </c>
      <c r="AY49" s="5126"/>
      <c r="BA49" s="5128" t="s">
        <v>4401</v>
      </c>
      <c r="BB49" s="5128"/>
      <c r="BD49" s="5130" t="s">
        <v>4401</v>
      </c>
      <c r="BE49" s="5130"/>
      <c r="BG49" s="4859" t="s">
        <v>4401</v>
      </c>
      <c r="BH49" s="4859"/>
      <c r="BJ49" s="5133" t="s">
        <v>4401</v>
      </c>
      <c r="BK49" s="5133"/>
      <c r="BM49" s="5135" t="s">
        <v>4401</v>
      </c>
      <c r="BN49" s="5135"/>
      <c r="BP49" s="5140" t="s">
        <v>4401</v>
      </c>
      <c r="BQ49" s="5140"/>
      <c r="BS49" s="5142" t="s">
        <v>4401</v>
      </c>
      <c r="BT49" s="5142"/>
      <c r="BV49" s="5144" t="s">
        <v>4401</v>
      </c>
      <c r="BW49" s="5144"/>
      <c r="BX49"/>
      <c r="BY49" s="3044" t="s">
        <v>4607</v>
      </c>
      <c r="BZ49"/>
      <c r="CA49" s="5185" t="s">
        <v>4401</v>
      </c>
      <c r="CB49" s="5185"/>
      <c r="CD49" s="5153" t="s">
        <v>4401</v>
      </c>
      <c r="CE49" s="5153"/>
      <c r="CG49" s="5126" t="s">
        <v>4401</v>
      </c>
      <c r="CH49" s="5126"/>
      <c r="CJ49" s="5128" t="s">
        <v>4401</v>
      </c>
      <c r="CK49" s="5128"/>
      <c r="CM49" s="5187" t="s">
        <v>4401</v>
      </c>
      <c r="CN49" s="5187"/>
      <c r="CP49" s="4859" t="s">
        <v>4401</v>
      </c>
      <c r="CQ49" s="4859"/>
      <c r="CS49" s="5133" t="s">
        <v>4401</v>
      </c>
      <c r="CT49" s="5133"/>
      <c r="CV49" s="5135" t="s">
        <v>4401</v>
      </c>
      <c r="CW49" s="5135"/>
      <c r="CY49" s="5140" t="s">
        <v>4401</v>
      </c>
      <c r="CZ49" s="5140"/>
      <c r="DB49" s="5142" t="s">
        <v>4401</v>
      </c>
      <c r="DC49" s="5142"/>
      <c r="DE49" s="5144" t="s">
        <v>4401</v>
      </c>
      <c r="DF49" s="5144"/>
      <c r="DH49" s="3044" t="s">
        <v>4607</v>
      </c>
      <c r="DI49"/>
      <c r="DJ49" s="10">
        <v>1</v>
      </c>
    </row>
    <row r="50" spans="1:114" s="3022" customFormat="1" ht="18" customHeight="1" thickBot="1">
      <c r="B50" s="8"/>
      <c r="C50" s="8"/>
      <c r="D50" s="8"/>
      <c r="E50" s="8"/>
      <c r="F50" s="8"/>
      <c r="G50" s="8"/>
      <c r="H50" s="8"/>
      <c r="I50" s="8"/>
      <c r="J50" s="8"/>
      <c r="K50" s="8"/>
      <c r="L50" s="8"/>
      <c r="M50" s="8"/>
      <c r="N50" s="8"/>
      <c r="O50" s="8"/>
      <c r="P50" s="8"/>
      <c r="Q50" s="155"/>
      <c r="R50" s="155"/>
      <c r="S50" s="8"/>
      <c r="T50" s="8"/>
      <c r="U50" s="8"/>
      <c r="V50" s="8"/>
      <c r="W50" s="8"/>
      <c r="X50" s="8"/>
      <c r="Y50" s="8"/>
      <c r="Z50" s="8"/>
      <c r="AA50" s="8"/>
      <c r="AB50" s="9"/>
      <c r="AC50" s="8"/>
      <c r="AD50" s="8"/>
      <c r="AE50" s="9"/>
      <c r="AF50" s="8"/>
      <c r="AG50" s="8"/>
      <c r="AH50" s="9"/>
      <c r="AI50" s="8"/>
      <c r="AJ50" s="8"/>
      <c r="AK50" s="8"/>
      <c r="AL50" s="8"/>
      <c r="AM50" s="8"/>
      <c r="AN50" s="8"/>
      <c r="AO50" s="215" t="s">
        <v>362</v>
      </c>
      <c r="AP50" s="216"/>
      <c r="AQ50" s="8"/>
      <c r="AR50" s="8" t="s">
        <v>4401</v>
      </c>
      <c r="AS50" s="8"/>
      <c r="AU50" s="8" t="s">
        <v>4401</v>
      </c>
      <c r="AV50" s="8"/>
      <c r="AX50" s="8" t="s">
        <v>4401</v>
      </c>
      <c r="AY50" s="8"/>
      <c r="BA50" s="8" t="s">
        <v>4401</v>
      </c>
      <c r="BB50" s="8"/>
      <c r="BD50" s="8" t="s">
        <v>4401</v>
      </c>
      <c r="BE50" s="8"/>
      <c r="BG50" s="155" t="s">
        <v>4401</v>
      </c>
      <c r="BH50" s="155"/>
      <c r="BJ50" s="8" t="s">
        <v>4401</v>
      </c>
      <c r="BK50" s="8"/>
      <c r="BM50" s="8" t="s">
        <v>4401</v>
      </c>
      <c r="BN50" s="8"/>
      <c r="BP50" s="8" t="s">
        <v>4401</v>
      </c>
      <c r="BQ50" s="8"/>
      <c r="BS50" s="8" t="s">
        <v>4401</v>
      </c>
      <c r="BT50" s="8"/>
      <c r="BV50" s="8" t="s">
        <v>4401</v>
      </c>
      <c r="BW50" s="8"/>
      <c r="BX50"/>
      <c r="BY50" s="3046" t="s">
        <v>4608</v>
      </c>
      <c r="BZ50"/>
      <c r="CA50" s="8" t="s">
        <v>4401</v>
      </c>
      <c r="CB50" s="8"/>
      <c r="CD50" s="8" t="s">
        <v>4401</v>
      </c>
      <c r="CE50" s="8"/>
      <c r="CG50" s="8" t="s">
        <v>4401</v>
      </c>
      <c r="CH50" s="8"/>
      <c r="CJ50" s="8" t="s">
        <v>4401</v>
      </c>
      <c r="CK50" s="8"/>
      <c r="CM50" s="8" t="s">
        <v>4401</v>
      </c>
      <c r="CN50" s="8"/>
      <c r="CP50" s="155" t="s">
        <v>4401</v>
      </c>
      <c r="CQ50" s="155"/>
      <c r="CS50" s="8" t="s">
        <v>4401</v>
      </c>
      <c r="CT50" s="8"/>
      <c r="CV50" s="8" t="s">
        <v>4401</v>
      </c>
      <c r="CW50" s="8"/>
      <c r="CY50" s="8" t="s">
        <v>4401</v>
      </c>
      <c r="CZ50" s="8"/>
      <c r="DB50" s="8" t="s">
        <v>4401</v>
      </c>
      <c r="DC50" s="8"/>
      <c r="DE50" s="8" t="s">
        <v>4401</v>
      </c>
      <c r="DF50" s="8"/>
      <c r="DH50" s="3046" t="s">
        <v>4608</v>
      </c>
      <c r="DI50"/>
      <c r="DJ50" s="10">
        <v>1</v>
      </c>
    </row>
    <row r="51" spans="1:114" s="3022" customFormat="1" ht="18" customHeight="1">
      <c r="B51" s="5193" t="s">
        <v>373</v>
      </c>
      <c r="C51" s="5193"/>
      <c r="D51" s="8"/>
      <c r="E51" s="5122" t="s">
        <v>374</v>
      </c>
      <c r="F51" s="5122"/>
      <c r="G51" s="8"/>
      <c r="H51" s="5125" t="s">
        <v>375</v>
      </c>
      <c r="I51" s="5125"/>
      <c r="J51" s="8"/>
      <c r="K51" s="5127" t="s">
        <v>376</v>
      </c>
      <c r="L51" s="5127"/>
      <c r="M51" s="8"/>
      <c r="N51" s="5129" t="s">
        <v>377</v>
      </c>
      <c r="O51" s="5129"/>
      <c r="P51" s="8"/>
      <c r="Q51" s="5131" t="s">
        <v>378</v>
      </c>
      <c r="R51" s="5131"/>
      <c r="S51" s="8"/>
      <c r="T51" s="5132" t="s">
        <v>379</v>
      </c>
      <c r="U51" s="5132"/>
      <c r="V51" s="8"/>
      <c r="W51" s="5134" t="s">
        <v>380</v>
      </c>
      <c r="X51" s="5134"/>
      <c r="Y51" s="8"/>
      <c r="Z51" s="5139" t="s">
        <v>381</v>
      </c>
      <c r="AA51" s="5139"/>
      <c r="AB51" s="9"/>
      <c r="AC51" s="5141" t="s">
        <v>382</v>
      </c>
      <c r="AD51" s="5141"/>
      <c r="AE51" s="9"/>
      <c r="AF51" s="5143" t="s">
        <v>383</v>
      </c>
      <c r="AG51" s="5143"/>
      <c r="AH51" s="9"/>
      <c r="AI51" s="5197" t="s">
        <v>384</v>
      </c>
      <c r="AJ51" s="5197"/>
      <c r="AK51" s="8"/>
      <c r="AL51" s="5198" t="s">
        <v>385</v>
      </c>
      <c r="AM51" s="5198"/>
      <c r="AN51" s="8"/>
      <c r="AO51" s="5179" t="s">
        <v>386</v>
      </c>
      <c r="AP51" s="5180"/>
      <c r="AQ51" s="8"/>
      <c r="AR51" s="5193" t="s">
        <v>4609</v>
      </c>
      <c r="AS51" s="5193"/>
      <c r="AU51" s="5122" t="s">
        <v>4610</v>
      </c>
      <c r="AV51" s="5122"/>
      <c r="AX51" s="5125" t="s">
        <v>4611</v>
      </c>
      <c r="AY51" s="5125"/>
      <c r="BA51" s="5127" t="s">
        <v>4612</v>
      </c>
      <c r="BB51" s="5127"/>
      <c r="BD51" s="5129" t="s">
        <v>4613</v>
      </c>
      <c r="BE51" s="5129"/>
      <c r="BG51" s="5131" t="s">
        <v>4614</v>
      </c>
      <c r="BH51" s="5131"/>
      <c r="BJ51" s="5132" t="s">
        <v>4615</v>
      </c>
      <c r="BK51" s="5132"/>
      <c r="BM51" s="5134" t="s">
        <v>4616</v>
      </c>
      <c r="BN51" s="5134"/>
      <c r="BP51" s="5139" t="s">
        <v>4617</v>
      </c>
      <c r="BQ51" s="5139"/>
      <c r="BS51" s="5141" t="s">
        <v>4618</v>
      </c>
      <c r="BT51" s="5141"/>
      <c r="BV51" s="5143" t="s">
        <v>442</v>
      </c>
      <c r="BW51" s="5143"/>
      <c r="BX51"/>
      <c r="BY51"/>
      <c r="BZ51"/>
      <c r="CA51" s="5193" t="s">
        <v>4619</v>
      </c>
      <c r="CB51" s="5193"/>
      <c r="CD51" s="5152" t="s">
        <v>4620</v>
      </c>
      <c r="CE51" s="5152"/>
      <c r="CG51" s="5125" t="s">
        <v>4621</v>
      </c>
      <c r="CH51" s="5125"/>
      <c r="CJ51" s="5127" t="s">
        <v>4622</v>
      </c>
      <c r="CK51" s="5127"/>
      <c r="CM51" s="5186" t="s">
        <v>4623</v>
      </c>
      <c r="CN51" s="5186"/>
      <c r="CP51" s="5131" t="s">
        <v>4624</v>
      </c>
      <c r="CQ51" s="5131"/>
      <c r="CS51" s="5132" t="s">
        <v>4625</v>
      </c>
      <c r="CT51" s="5132"/>
      <c r="CV51" s="5134" t="s">
        <v>4626</v>
      </c>
      <c r="CW51" s="5134"/>
      <c r="CY51" s="5139" t="s">
        <v>4627</v>
      </c>
      <c r="CZ51" s="5139"/>
      <c r="DB51" s="5141" t="s">
        <v>4628</v>
      </c>
      <c r="DC51" s="5141"/>
      <c r="DE51" s="5143" t="s">
        <v>442</v>
      </c>
      <c r="DF51" s="5143"/>
      <c r="DH51"/>
      <c r="DI51"/>
      <c r="DJ51" s="10">
        <v>1</v>
      </c>
    </row>
    <row r="52" spans="1:114" s="3022" customFormat="1" ht="18" customHeight="1">
      <c r="B52" s="5194"/>
      <c r="C52" s="5194"/>
      <c r="D52" s="8"/>
      <c r="E52" s="5123"/>
      <c r="F52" s="5123"/>
      <c r="G52" s="8"/>
      <c r="H52" s="5126"/>
      <c r="I52" s="5126"/>
      <c r="J52" s="8"/>
      <c r="K52" s="5128"/>
      <c r="L52" s="5128"/>
      <c r="M52" s="8"/>
      <c r="N52" s="5130"/>
      <c r="O52" s="5130"/>
      <c r="P52" s="8"/>
      <c r="Q52" s="4859"/>
      <c r="R52" s="4859"/>
      <c r="S52" s="8"/>
      <c r="T52" s="5133"/>
      <c r="U52" s="5133"/>
      <c r="V52" s="8"/>
      <c r="W52" s="5135"/>
      <c r="X52" s="5135"/>
      <c r="Y52" s="8"/>
      <c r="Z52" s="5140"/>
      <c r="AA52" s="5140"/>
      <c r="AB52" s="9"/>
      <c r="AC52" s="5142"/>
      <c r="AD52" s="5142"/>
      <c r="AE52" s="9"/>
      <c r="AF52" s="5144"/>
      <c r="AG52" s="5144"/>
      <c r="AH52" s="9"/>
      <c r="AI52" s="5197"/>
      <c r="AJ52" s="5197"/>
      <c r="AK52" s="8"/>
      <c r="AL52" s="5198"/>
      <c r="AM52" s="5198"/>
      <c r="AN52" s="8"/>
      <c r="AO52" s="5195" t="s">
        <v>4629</v>
      </c>
      <c r="AP52" s="5196"/>
      <c r="AQ52" s="8"/>
      <c r="AR52" s="5194" t="s">
        <v>4401</v>
      </c>
      <c r="AS52" s="5194"/>
      <c r="AU52" s="5123" t="s">
        <v>4401</v>
      </c>
      <c r="AV52" s="5123"/>
      <c r="AX52" s="5126" t="s">
        <v>4401</v>
      </c>
      <c r="AY52" s="5126"/>
      <c r="BA52" s="5128" t="s">
        <v>4401</v>
      </c>
      <c r="BB52" s="5128"/>
      <c r="BD52" s="5130" t="s">
        <v>4401</v>
      </c>
      <c r="BE52" s="5130"/>
      <c r="BG52" s="4859" t="s">
        <v>4401</v>
      </c>
      <c r="BH52" s="4859"/>
      <c r="BJ52" s="5133" t="s">
        <v>4401</v>
      </c>
      <c r="BK52" s="5133"/>
      <c r="BM52" s="5135" t="s">
        <v>4401</v>
      </c>
      <c r="BN52" s="5135"/>
      <c r="BP52" s="5140" t="s">
        <v>4401</v>
      </c>
      <c r="BQ52" s="5140"/>
      <c r="BS52" s="5142" t="s">
        <v>4401</v>
      </c>
      <c r="BT52" s="5142"/>
      <c r="BV52" s="5144" t="s">
        <v>4401</v>
      </c>
      <c r="BW52" s="5144"/>
      <c r="BX52"/>
      <c r="BY52"/>
      <c r="BZ52"/>
      <c r="CA52" s="5194" t="s">
        <v>4401</v>
      </c>
      <c r="CB52" s="5194"/>
      <c r="CD52" s="5153" t="s">
        <v>4401</v>
      </c>
      <c r="CE52" s="5153"/>
      <c r="CG52" s="5126" t="s">
        <v>4401</v>
      </c>
      <c r="CH52" s="5126"/>
      <c r="CJ52" s="5128" t="s">
        <v>4401</v>
      </c>
      <c r="CK52" s="5128"/>
      <c r="CM52" s="5187" t="s">
        <v>4401</v>
      </c>
      <c r="CN52" s="5187"/>
      <c r="CP52" s="4859" t="s">
        <v>4401</v>
      </c>
      <c r="CQ52" s="4859"/>
      <c r="CS52" s="5133" t="s">
        <v>4401</v>
      </c>
      <c r="CT52" s="5133"/>
      <c r="CV52" s="5135" t="s">
        <v>4401</v>
      </c>
      <c r="CW52" s="5135"/>
      <c r="CY52" s="5140" t="s">
        <v>4401</v>
      </c>
      <c r="CZ52" s="5140"/>
      <c r="DB52" s="5142" t="s">
        <v>4401</v>
      </c>
      <c r="DC52" s="5142"/>
      <c r="DE52" s="5144" t="s">
        <v>4401</v>
      </c>
      <c r="DF52" s="5144"/>
      <c r="DH52"/>
      <c r="DI52"/>
      <c r="DJ52" s="10">
        <v>1</v>
      </c>
    </row>
    <row r="53" spans="1:114" s="3022" customFormat="1" ht="18" customHeight="1" thickBot="1">
      <c r="B53" s="8"/>
      <c r="C53" s="8"/>
      <c r="D53" s="8"/>
      <c r="E53" s="8"/>
      <c r="F53" s="8"/>
      <c r="G53" s="8"/>
      <c r="H53" s="8"/>
      <c r="I53" s="8"/>
      <c r="J53" s="8"/>
      <c r="K53" s="8"/>
      <c r="L53" s="8"/>
      <c r="M53" s="8"/>
      <c r="N53" s="8"/>
      <c r="O53" s="8"/>
      <c r="P53" s="8"/>
      <c r="Q53" s="155"/>
      <c r="R53" s="155"/>
      <c r="S53" s="8"/>
      <c r="T53" s="8"/>
      <c r="U53" s="8"/>
      <c r="V53" s="8"/>
      <c r="W53" s="8"/>
      <c r="X53" s="8"/>
      <c r="Y53" s="8"/>
      <c r="Z53" s="8"/>
      <c r="AA53" s="8"/>
      <c r="AB53" s="9"/>
      <c r="AC53" s="8"/>
      <c r="AD53" s="8"/>
      <c r="AE53" s="9"/>
      <c r="AF53" s="8"/>
      <c r="AG53" s="8"/>
      <c r="AH53" s="9"/>
      <c r="AI53" s="8"/>
      <c r="AJ53" s="8"/>
      <c r="AK53" s="8"/>
      <c r="AL53" s="8"/>
      <c r="AM53" s="8"/>
      <c r="AN53" s="8"/>
      <c r="AO53" s="2753">
        <v>12</v>
      </c>
      <c r="AP53" s="2868">
        <v>12</v>
      </c>
      <c r="AQ53" s="8"/>
      <c r="AR53" s="8" t="s">
        <v>4401</v>
      </c>
      <c r="AS53" s="8"/>
      <c r="AU53" s="8" t="s">
        <v>4401</v>
      </c>
      <c r="AV53" s="8"/>
      <c r="AX53" s="8" t="s">
        <v>4401</v>
      </c>
      <c r="AY53" s="8"/>
      <c r="BA53" s="8" t="s">
        <v>4401</v>
      </c>
      <c r="BB53" s="8"/>
      <c r="BD53" s="8" t="s">
        <v>4401</v>
      </c>
      <c r="BE53" s="8"/>
      <c r="BG53" s="155" t="s">
        <v>4401</v>
      </c>
      <c r="BH53" s="155"/>
      <c r="BJ53" s="8" t="s">
        <v>4401</v>
      </c>
      <c r="BK53" s="8"/>
      <c r="BM53" s="8" t="s">
        <v>4401</v>
      </c>
      <c r="BN53" s="8"/>
      <c r="BP53" s="8" t="s">
        <v>4401</v>
      </c>
      <c r="BQ53" s="8"/>
      <c r="BS53" s="8" t="s">
        <v>4401</v>
      </c>
      <c r="BT53" s="8"/>
      <c r="BV53" s="8" t="s">
        <v>4401</v>
      </c>
      <c r="BW53" s="8"/>
      <c r="BX53"/>
      <c r="BY53"/>
      <c r="BZ53"/>
      <c r="CA53" s="8" t="s">
        <v>4401</v>
      </c>
      <c r="CB53" s="8"/>
      <c r="CD53" s="8" t="s">
        <v>4401</v>
      </c>
      <c r="CE53" s="8"/>
      <c r="CG53" s="8" t="s">
        <v>4401</v>
      </c>
      <c r="CH53" s="8"/>
      <c r="CJ53" s="8" t="s">
        <v>4401</v>
      </c>
      <c r="CK53" s="8"/>
      <c r="CM53" s="8" t="s">
        <v>4401</v>
      </c>
      <c r="CN53" s="8"/>
      <c r="CP53" s="155" t="s">
        <v>4401</v>
      </c>
      <c r="CQ53" s="155"/>
      <c r="CS53" s="8" t="s">
        <v>4401</v>
      </c>
      <c r="CT53" s="8"/>
      <c r="CV53" s="8" t="s">
        <v>4401</v>
      </c>
      <c r="CW53" s="8"/>
      <c r="CY53" s="8" t="s">
        <v>4401</v>
      </c>
      <c r="CZ53" s="8"/>
      <c r="DB53" s="8" t="s">
        <v>4401</v>
      </c>
      <c r="DC53" s="8"/>
      <c r="DE53" s="8" t="s">
        <v>4401</v>
      </c>
      <c r="DF53" s="8"/>
      <c r="DH53"/>
      <c r="DI53"/>
      <c r="DJ53" s="10">
        <v>1</v>
      </c>
    </row>
    <row r="54" spans="1:114" s="3022" customFormat="1" ht="18" customHeight="1">
      <c r="B54" s="5152" t="s">
        <v>432</v>
      </c>
      <c r="C54" s="5152"/>
      <c r="D54" s="8"/>
      <c r="E54" s="5152" t="s">
        <v>433</v>
      </c>
      <c r="F54" s="5152"/>
      <c r="G54" s="8"/>
      <c r="H54" s="5125" t="s">
        <v>434</v>
      </c>
      <c r="I54" s="5125"/>
      <c r="J54" s="8"/>
      <c r="K54" s="5127" t="s">
        <v>435</v>
      </c>
      <c r="L54" s="5127"/>
      <c r="M54" s="8"/>
      <c r="N54" s="5129" t="s">
        <v>436</v>
      </c>
      <c r="O54" s="5129"/>
      <c r="P54" s="8"/>
      <c r="Q54" s="5131" t="s">
        <v>437</v>
      </c>
      <c r="R54" s="5131"/>
      <c r="S54" s="8"/>
      <c r="T54" s="5132" t="s">
        <v>438</v>
      </c>
      <c r="U54" s="5132"/>
      <c r="V54" s="8"/>
      <c r="W54" s="5134" t="s">
        <v>439</v>
      </c>
      <c r="X54" s="5134"/>
      <c r="Y54" s="8"/>
      <c r="Z54" s="5139" t="s">
        <v>440</v>
      </c>
      <c r="AA54" s="5139"/>
      <c r="AB54" s="9"/>
      <c r="AC54" s="5141" t="s">
        <v>441</v>
      </c>
      <c r="AD54" s="5141"/>
      <c r="AE54" s="9"/>
      <c r="AF54" s="5143" t="s">
        <v>442</v>
      </c>
      <c r="AG54" s="5143"/>
      <c r="AH54" s="9"/>
      <c r="AI54" s="5191" t="s">
        <v>512</v>
      </c>
      <c r="AJ54" s="5191"/>
      <c r="AK54" s="8"/>
      <c r="AL54" s="5192" t="s">
        <v>513</v>
      </c>
      <c r="AM54" s="5192"/>
      <c r="AN54" s="8"/>
      <c r="AO54" s="8"/>
      <c r="AP54" s="8"/>
      <c r="AQ54" s="8"/>
      <c r="AR54" s="5152" t="s">
        <v>4630</v>
      </c>
      <c r="AS54" s="5152"/>
      <c r="AU54" s="5152" t="s">
        <v>4631</v>
      </c>
      <c r="AV54" s="5152"/>
      <c r="AX54" s="5125" t="s">
        <v>4632</v>
      </c>
      <c r="AY54" s="5125"/>
      <c r="BA54" s="5127" t="s">
        <v>4633</v>
      </c>
      <c r="BB54" s="5127"/>
      <c r="BD54" s="5129" t="s">
        <v>4634</v>
      </c>
      <c r="BE54" s="5129"/>
      <c r="BG54" s="5131" t="s">
        <v>4635</v>
      </c>
      <c r="BH54" s="5131"/>
      <c r="BJ54" s="5132" t="s">
        <v>4636</v>
      </c>
      <c r="BK54" s="5132"/>
      <c r="BM54" s="5134" t="s">
        <v>4637</v>
      </c>
      <c r="BN54" s="5134"/>
      <c r="BP54" s="5139" t="s">
        <v>4638</v>
      </c>
      <c r="BQ54" s="5139"/>
      <c r="BS54" s="5141" t="s">
        <v>4639</v>
      </c>
      <c r="BT54" s="5141"/>
      <c r="BV54" s="5143" t="s">
        <v>4640</v>
      </c>
      <c r="BW54" s="5143"/>
      <c r="BX54"/>
      <c r="BY54"/>
      <c r="BZ54"/>
      <c r="CA54" s="5152" t="s">
        <v>4641</v>
      </c>
      <c r="CB54" s="5152"/>
      <c r="CD54" s="5122" t="s">
        <v>4642</v>
      </c>
      <c r="CE54" s="5122"/>
      <c r="CG54" s="5125" t="s">
        <v>4643</v>
      </c>
      <c r="CH54" s="5125"/>
      <c r="CJ54" s="5127" t="s">
        <v>4644</v>
      </c>
      <c r="CK54" s="5127"/>
      <c r="CM54" s="5186" t="s">
        <v>4645</v>
      </c>
      <c r="CN54" s="5186"/>
      <c r="CP54" s="5131" t="s">
        <v>4646</v>
      </c>
      <c r="CQ54" s="5131"/>
      <c r="CS54" s="5132" t="s">
        <v>4647</v>
      </c>
      <c r="CT54" s="5132"/>
      <c r="CV54" s="5134" t="s">
        <v>4648</v>
      </c>
      <c r="CW54" s="5134"/>
      <c r="CY54" s="5139" t="s">
        <v>4649</v>
      </c>
      <c r="CZ54" s="5139"/>
      <c r="DB54" s="5141" t="s">
        <v>4650</v>
      </c>
      <c r="DC54" s="5141"/>
      <c r="DE54" s="5143" t="s">
        <v>4651</v>
      </c>
      <c r="DF54" s="5143"/>
      <c r="DH54"/>
      <c r="DI54"/>
      <c r="DJ54" s="10">
        <v>1</v>
      </c>
    </row>
    <row r="55" spans="1:114" s="3022" customFormat="1" ht="18" customHeight="1">
      <c r="B55" s="5153"/>
      <c r="C55" s="5153"/>
      <c r="D55" s="8"/>
      <c r="E55" s="5153"/>
      <c r="F55" s="5153"/>
      <c r="G55" s="8"/>
      <c r="H55" s="5126"/>
      <c r="I55" s="5126"/>
      <c r="J55" s="8"/>
      <c r="K55" s="5128"/>
      <c r="L55" s="5128"/>
      <c r="M55" s="8"/>
      <c r="N55" s="5130"/>
      <c r="O55" s="5130"/>
      <c r="P55" s="8"/>
      <c r="Q55" s="4859"/>
      <c r="R55" s="4859"/>
      <c r="S55" s="8"/>
      <c r="T55" s="5133"/>
      <c r="U55" s="5133"/>
      <c r="V55" s="8"/>
      <c r="W55" s="5135"/>
      <c r="X55" s="5135"/>
      <c r="Y55" s="8"/>
      <c r="Z55" s="5140"/>
      <c r="AA55" s="5140"/>
      <c r="AB55" s="9"/>
      <c r="AC55" s="5142"/>
      <c r="AD55" s="5142"/>
      <c r="AE55" s="9"/>
      <c r="AF55" s="5144"/>
      <c r="AG55" s="5144"/>
      <c r="AH55" s="9"/>
      <c r="AI55" s="5191"/>
      <c r="AJ55" s="5191"/>
      <c r="AK55" s="8"/>
      <c r="AL55" s="5192"/>
      <c r="AM55" s="5192"/>
      <c r="AN55" s="8"/>
      <c r="AO55" s="8"/>
      <c r="AP55" s="8"/>
      <c r="AQ55" s="8"/>
      <c r="AR55" s="5153" t="s">
        <v>4401</v>
      </c>
      <c r="AS55" s="5153"/>
      <c r="AU55" s="5153" t="s">
        <v>4401</v>
      </c>
      <c r="AV55" s="5153"/>
      <c r="AX55" s="5126" t="s">
        <v>4401</v>
      </c>
      <c r="AY55" s="5126"/>
      <c r="BA55" s="5128" t="s">
        <v>4401</v>
      </c>
      <c r="BB55" s="5128"/>
      <c r="BD55" s="5130" t="s">
        <v>4401</v>
      </c>
      <c r="BE55" s="5130"/>
      <c r="BG55" s="4859" t="s">
        <v>4401</v>
      </c>
      <c r="BH55" s="4859"/>
      <c r="BJ55" s="5133" t="s">
        <v>4401</v>
      </c>
      <c r="BK55" s="5133"/>
      <c r="BM55" s="5135" t="s">
        <v>4401</v>
      </c>
      <c r="BN55" s="5135"/>
      <c r="BP55" s="5140" t="s">
        <v>4401</v>
      </c>
      <c r="BQ55" s="5140"/>
      <c r="BS55" s="5142" t="s">
        <v>4401</v>
      </c>
      <c r="BT55" s="5142"/>
      <c r="BV55" s="5144" t="s">
        <v>4401</v>
      </c>
      <c r="BW55" s="5144"/>
      <c r="BX55"/>
      <c r="BY55"/>
      <c r="BZ55"/>
      <c r="CA55" s="5153" t="s">
        <v>4401</v>
      </c>
      <c r="CB55" s="5153"/>
      <c r="CD55" s="5123" t="s">
        <v>4401</v>
      </c>
      <c r="CE55" s="5123"/>
      <c r="CG55" s="5126" t="s">
        <v>4401</v>
      </c>
      <c r="CH55" s="5126"/>
      <c r="CJ55" s="5128" t="s">
        <v>4401</v>
      </c>
      <c r="CK55" s="5128"/>
      <c r="CM55" s="5187" t="s">
        <v>4401</v>
      </c>
      <c r="CN55" s="5187"/>
      <c r="CP55" s="4859" t="s">
        <v>4401</v>
      </c>
      <c r="CQ55" s="4859"/>
      <c r="CS55" s="5133" t="s">
        <v>4401</v>
      </c>
      <c r="CT55" s="5133"/>
      <c r="CV55" s="5135" t="s">
        <v>4401</v>
      </c>
      <c r="CW55" s="5135"/>
      <c r="CY55" s="5140" t="s">
        <v>4401</v>
      </c>
      <c r="CZ55" s="5140"/>
      <c r="DB55" s="5142" t="s">
        <v>4401</v>
      </c>
      <c r="DC55" s="5142"/>
      <c r="DE55" s="5144" t="s">
        <v>4401</v>
      </c>
      <c r="DF55" s="5144"/>
      <c r="DH55"/>
      <c r="DI55"/>
      <c r="DJ55" s="10">
        <v>1</v>
      </c>
    </row>
    <row r="56" spans="1:114" s="3022" customFormat="1" ht="18" customHeight="1" thickBot="1">
      <c r="B56" s="8"/>
      <c r="C56" s="8"/>
      <c r="D56" s="8"/>
      <c r="E56" s="8"/>
      <c r="F56" s="8"/>
      <c r="G56" s="8"/>
      <c r="H56" s="8"/>
      <c r="I56" s="8"/>
      <c r="J56" s="8"/>
      <c r="K56" s="8"/>
      <c r="L56" s="8"/>
      <c r="M56" s="8"/>
      <c r="N56" s="8"/>
      <c r="O56" s="8"/>
      <c r="P56" s="8"/>
      <c r="Q56" s="155"/>
      <c r="R56" s="155"/>
      <c r="S56" s="8"/>
      <c r="T56" s="8"/>
      <c r="U56" s="8"/>
      <c r="V56" s="8"/>
      <c r="W56" s="8"/>
      <c r="X56" s="8"/>
      <c r="Y56" s="8"/>
      <c r="Z56" s="8"/>
      <c r="AA56" s="8"/>
      <c r="AB56" s="9"/>
      <c r="AC56" s="8"/>
      <c r="AD56" s="8"/>
      <c r="AE56" s="9"/>
      <c r="AF56" s="8"/>
      <c r="AG56" s="8"/>
      <c r="AH56" s="9"/>
      <c r="AI56" s="8"/>
      <c r="AJ56" s="8"/>
      <c r="AK56" s="8"/>
      <c r="AL56" s="8"/>
      <c r="AM56" s="8"/>
      <c r="AN56" s="8"/>
      <c r="AO56" s="8"/>
      <c r="AP56" s="8"/>
      <c r="AQ56" s="8"/>
      <c r="AR56" s="8" t="s">
        <v>4401</v>
      </c>
      <c r="AS56" s="8"/>
      <c r="AU56" s="8" t="s">
        <v>4401</v>
      </c>
      <c r="AV56" s="8"/>
      <c r="AX56" s="8" t="s">
        <v>4401</v>
      </c>
      <c r="AY56" s="8"/>
      <c r="BA56" s="8" t="s">
        <v>4401</v>
      </c>
      <c r="BB56" s="8"/>
      <c r="BD56" s="8" t="s">
        <v>4401</v>
      </c>
      <c r="BE56" s="8"/>
      <c r="BG56" s="155" t="s">
        <v>4401</v>
      </c>
      <c r="BH56" s="155"/>
      <c r="BJ56" s="8" t="s">
        <v>4401</v>
      </c>
      <c r="BK56" s="8"/>
      <c r="BM56" s="8" t="s">
        <v>4401</v>
      </c>
      <c r="BN56" s="8"/>
      <c r="BP56" s="8" t="s">
        <v>4401</v>
      </c>
      <c r="BQ56" s="8"/>
      <c r="BS56" s="8" t="s">
        <v>4401</v>
      </c>
      <c r="BT56" s="8"/>
      <c r="BV56" s="8" t="s">
        <v>4401</v>
      </c>
      <c r="BW56" s="8"/>
      <c r="BX56"/>
      <c r="BY56"/>
      <c r="BZ56"/>
      <c r="CA56" s="8" t="s">
        <v>4401</v>
      </c>
      <c r="CB56" s="8"/>
      <c r="CD56" s="8" t="s">
        <v>4401</v>
      </c>
      <c r="CE56" s="8"/>
      <c r="CG56" s="8" t="s">
        <v>4401</v>
      </c>
      <c r="CH56" s="8"/>
      <c r="CJ56" s="8" t="s">
        <v>4401</v>
      </c>
      <c r="CK56" s="8"/>
      <c r="CM56" s="8" t="s">
        <v>4401</v>
      </c>
      <c r="CN56" s="8"/>
      <c r="CP56" s="155" t="s">
        <v>4401</v>
      </c>
      <c r="CQ56" s="155"/>
      <c r="CS56" s="8" t="s">
        <v>4401</v>
      </c>
      <c r="CT56" s="8"/>
      <c r="CV56" s="8" t="s">
        <v>4401</v>
      </c>
      <c r="CW56" s="8"/>
      <c r="CY56" s="8" t="s">
        <v>4401</v>
      </c>
      <c r="CZ56" s="8"/>
      <c r="DB56" s="8" t="s">
        <v>4401</v>
      </c>
      <c r="DC56" s="8"/>
      <c r="DE56" s="8" t="s">
        <v>4401</v>
      </c>
      <c r="DF56" s="8"/>
      <c r="DH56"/>
      <c r="DI56"/>
      <c r="DJ56" s="10">
        <v>1</v>
      </c>
    </row>
    <row r="57" spans="1:114" s="3022" customFormat="1" ht="18" customHeight="1">
      <c r="B57" s="5199" t="s">
        <v>491</v>
      </c>
      <c r="C57" s="5199"/>
      <c r="D57" s="8"/>
      <c r="E57" s="5152" t="s">
        <v>492</v>
      </c>
      <c r="F57" s="5152"/>
      <c r="G57" s="8"/>
      <c r="H57" s="5125" t="s">
        <v>493</v>
      </c>
      <c r="I57" s="5125"/>
      <c r="J57" s="8"/>
      <c r="K57" s="5127" t="s">
        <v>494</v>
      </c>
      <c r="L57" s="5127"/>
      <c r="M57" s="8"/>
      <c r="N57" s="5129" t="s">
        <v>495</v>
      </c>
      <c r="O57" s="5129"/>
      <c r="P57" s="8"/>
      <c r="Q57" s="5131" t="s">
        <v>496</v>
      </c>
      <c r="R57" s="5131"/>
      <c r="S57" s="8"/>
      <c r="T57" s="5132" t="s">
        <v>497</v>
      </c>
      <c r="U57" s="5132"/>
      <c r="V57" s="8"/>
      <c r="W57" s="5134" t="s">
        <v>498</v>
      </c>
      <c r="X57" s="5134"/>
      <c r="Y57" s="8"/>
      <c r="Z57" s="5139" t="s">
        <v>499</v>
      </c>
      <c r="AA57" s="5139"/>
      <c r="AB57" s="9"/>
      <c r="AC57" s="5141" t="s">
        <v>500</v>
      </c>
      <c r="AD57" s="5141"/>
      <c r="AE57" s="9"/>
      <c r="AF57" s="5143" t="s">
        <v>501</v>
      </c>
      <c r="AG57" s="5143"/>
      <c r="AH57" s="9"/>
      <c r="AI57" s="8"/>
      <c r="AJ57" s="8"/>
      <c r="AK57" s="8"/>
      <c r="AL57" s="8"/>
      <c r="AM57" s="8"/>
      <c r="AN57" s="8"/>
      <c r="AO57" s="8"/>
      <c r="AP57" s="8"/>
      <c r="AQ57" s="8"/>
      <c r="AR57" s="5199" t="s">
        <v>4652</v>
      </c>
      <c r="AS57" s="5199"/>
      <c r="AU57" s="5152" t="s">
        <v>4653</v>
      </c>
      <c r="AV57" s="5152"/>
      <c r="AX57" s="5125" t="s">
        <v>4654</v>
      </c>
      <c r="AY57" s="5125"/>
      <c r="BA57" s="5127" t="s">
        <v>4655</v>
      </c>
      <c r="BB57" s="5127"/>
      <c r="BD57" s="5129" t="s">
        <v>4656</v>
      </c>
      <c r="BE57" s="5129"/>
      <c r="BG57" s="5131" t="s">
        <v>4657</v>
      </c>
      <c r="BH57" s="5131"/>
      <c r="BJ57" s="5132" t="s">
        <v>4658</v>
      </c>
      <c r="BK57" s="5132"/>
      <c r="BM57" s="5134" t="s">
        <v>4659</v>
      </c>
      <c r="BN57" s="5134"/>
      <c r="BP57" s="5139" t="s">
        <v>4660</v>
      </c>
      <c r="BQ57" s="5139"/>
      <c r="BS57" s="5141" t="s">
        <v>4661</v>
      </c>
      <c r="BT57" s="5141"/>
      <c r="BV57" s="5143" t="s">
        <v>4662</v>
      </c>
      <c r="BW57" s="5143"/>
      <c r="BX57"/>
      <c r="BY57"/>
      <c r="BZ57"/>
      <c r="CA57" s="5199" t="s">
        <v>4663</v>
      </c>
      <c r="CB57" s="5199"/>
      <c r="CD57" s="5152" t="s">
        <v>4664</v>
      </c>
      <c r="CE57" s="5152"/>
      <c r="CG57" s="5125" t="s">
        <v>4665</v>
      </c>
      <c r="CH57" s="5125"/>
      <c r="CJ57" s="5127" t="s">
        <v>4666</v>
      </c>
      <c r="CK57" s="5127"/>
      <c r="CM57" s="5186" t="s">
        <v>4667</v>
      </c>
      <c r="CN57" s="5186"/>
      <c r="CP57" s="5131" t="s">
        <v>4668</v>
      </c>
      <c r="CQ57" s="5131"/>
      <c r="CS57" s="5132" t="s">
        <v>4669</v>
      </c>
      <c r="CT57" s="5132"/>
      <c r="CV57" s="5134" t="s">
        <v>4670</v>
      </c>
      <c r="CW57" s="5134"/>
      <c r="CY57" s="5139" t="s">
        <v>4671</v>
      </c>
      <c r="CZ57" s="5139"/>
      <c r="DB57" s="5141" t="s">
        <v>4672</v>
      </c>
      <c r="DC57" s="5141"/>
      <c r="DE57" s="5143" t="s">
        <v>4673</v>
      </c>
      <c r="DF57" s="5143"/>
      <c r="DH57"/>
      <c r="DI57"/>
      <c r="DJ57" s="10">
        <v>1</v>
      </c>
    </row>
    <row r="58" spans="1:114" s="3022" customFormat="1" ht="18" customHeight="1">
      <c r="B58" s="5200"/>
      <c r="C58" s="5200"/>
      <c r="D58" s="8"/>
      <c r="E58" s="5153"/>
      <c r="F58" s="5153"/>
      <c r="G58" s="8"/>
      <c r="H58" s="5126"/>
      <c r="I58" s="5126"/>
      <c r="J58" s="8"/>
      <c r="K58" s="5128"/>
      <c r="L58" s="5128"/>
      <c r="M58" s="8"/>
      <c r="N58" s="5130"/>
      <c r="O58" s="5130"/>
      <c r="P58" s="8"/>
      <c r="Q58" s="4859"/>
      <c r="R58" s="4859"/>
      <c r="S58" s="8"/>
      <c r="T58" s="5133"/>
      <c r="U58" s="5133"/>
      <c r="V58" s="8"/>
      <c r="W58" s="5135"/>
      <c r="X58" s="5135"/>
      <c r="Y58" s="8"/>
      <c r="Z58" s="5140"/>
      <c r="AA58" s="5140"/>
      <c r="AB58" s="9"/>
      <c r="AC58" s="5142"/>
      <c r="AD58" s="5142"/>
      <c r="AE58" s="9"/>
      <c r="AF58" s="5144"/>
      <c r="AG58" s="5144"/>
      <c r="AH58" s="9"/>
      <c r="AI58" s="8"/>
      <c r="AJ58" s="8"/>
      <c r="AK58" s="8"/>
      <c r="AL58" s="8"/>
      <c r="AM58" s="8"/>
      <c r="AN58" s="8"/>
      <c r="AO58" s="8"/>
      <c r="AP58" s="8"/>
      <c r="AQ58" s="8"/>
      <c r="AR58" s="5200" t="s">
        <v>4401</v>
      </c>
      <c r="AS58" s="5200"/>
      <c r="AU58" s="5153" t="s">
        <v>4401</v>
      </c>
      <c r="AV58" s="5153"/>
      <c r="AX58" s="5126" t="s">
        <v>4401</v>
      </c>
      <c r="AY58" s="5126"/>
      <c r="BA58" s="5128" t="s">
        <v>4401</v>
      </c>
      <c r="BB58" s="5128"/>
      <c r="BD58" s="5130" t="s">
        <v>4401</v>
      </c>
      <c r="BE58" s="5130"/>
      <c r="BG58" s="4859" t="s">
        <v>4401</v>
      </c>
      <c r="BH58" s="4859"/>
      <c r="BJ58" s="5133" t="s">
        <v>4401</v>
      </c>
      <c r="BK58" s="5133"/>
      <c r="BM58" s="5135" t="s">
        <v>4401</v>
      </c>
      <c r="BN58" s="5135"/>
      <c r="BP58" s="5140" t="s">
        <v>4401</v>
      </c>
      <c r="BQ58" s="5140"/>
      <c r="BS58" s="5142" t="s">
        <v>4401</v>
      </c>
      <c r="BT58" s="5142"/>
      <c r="BV58" s="5144" t="s">
        <v>4401</v>
      </c>
      <c r="BW58" s="5144"/>
      <c r="BX58"/>
      <c r="BY58"/>
      <c r="BZ58"/>
      <c r="CA58" s="5200" t="s">
        <v>4401</v>
      </c>
      <c r="CB58" s="5200"/>
      <c r="CD58" s="5153" t="s">
        <v>4401</v>
      </c>
      <c r="CE58" s="5153"/>
      <c r="CG58" s="5126" t="s">
        <v>4401</v>
      </c>
      <c r="CH58" s="5126"/>
      <c r="CJ58" s="5128" t="s">
        <v>4401</v>
      </c>
      <c r="CK58" s="5128"/>
      <c r="CM58" s="5187" t="s">
        <v>4401</v>
      </c>
      <c r="CN58" s="5187"/>
      <c r="CP58" s="4859" t="s">
        <v>4401</v>
      </c>
      <c r="CQ58" s="4859"/>
      <c r="CS58" s="5133" t="s">
        <v>4401</v>
      </c>
      <c r="CT58" s="5133"/>
      <c r="CV58" s="5135" t="s">
        <v>4401</v>
      </c>
      <c r="CW58" s="5135"/>
      <c r="CY58" s="5140" t="s">
        <v>4401</v>
      </c>
      <c r="CZ58" s="5140"/>
      <c r="DB58" s="5142" t="s">
        <v>4401</v>
      </c>
      <c r="DC58" s="5142"/>
      <c r="DE58" s="5144" t="s">
        <v>4401</v>
      </c>
      <c r="DF58" s="5144"/>
      <c r="DH58"/>
      <c r="DI58"/>
      <c r="DJ58" s="10">
        <v>1</v>
      </c>
    </row>
    <row r="59" spans="1:114" s="3022" customFormat="1" ht="18" customHeight="1" thickBot="1">
      <c r="B59" s="8"/>
      <c r="C59" s="8"/>
      <c r="D59" s="8"/>
      <c r="E59" s="8"/>
      <c r="F59" s="8"/>
      <c r="G59" s="8"/>
      <c r="H59" s="8"/>
      <c r="I59" s="8"/>
      <c r="J59" s="8"/>
      <c r="K59" s="8"/>
      <c r="L59" s="8"/>
      <c r="M59" s="8"/>
      <c r="N59" s="8"/>
      <c r="O59" s="8"/>
      <c r="P59" s="8"/>
      <c r="Q59" s="155"/>
      <c r="R59" s="155"/>
      <c r="S59" s="8"/>
      <c r="T59" s="8"/>
      <c r="U59" s="8"/>
      <c r="V59" s="8"/>
      <c r="W59" s="8"/>
      <c r="X59" s="8"/>
      <c r="Y59" s="8"/>
      <c r="Z59" s="8"/>
      <c r="AA59" s="8"/>
      <c r="AB59" s="9"/>
      <c r="AC59" s="8"/>
      <c r="AD59" s="8"/>
      <c r="AE59" s="9"/>
      <c r="AF59" s="8"/>
      <c r="AG59" s="8"/>
      <c r="AH59" s="9"/>
      <c r="AI59" s="8"/>
      <c r="AJ59" s="8"/>
      <c r="AK59" s="8"/>
      <c r="AL59" s="8"/>
      <c r="AM59" s="8"/>
      <c r="AN59" s="8"/>
      <c r="AO59" s="8"/>
      <c r="AP59" s="8"/>
      <c r="AQ59" s="8"/>
      <c r="AR59" s="8" t="s">
        <v>4401</v>
      </c>
      <c r="AS59" s="8"/>
      <c r="AU59" s="8" t="s">
        <v>4401</v>
      </c>
      <c r="AV59" s="8"/>
      <c r="AX59" s="8" t="s">
        <v>4401</v>
      </c>
      <c r="AY59" s="8"/>
      <c r="BA59" s="8" t="s">
        <v>4401</v>
      </c>
      <c r="BB59" s="8"/>
      <c r="BD59" s="8" t="s">
        <v>4401</v>
      </c>
      <c r="BE59" s="8"/>
      <c r="BG59" s="155" t="s">
        <v>4401</v>
      </c>
      <c r="BH59" s="155"/>
      <c r="BJ59" s="8" t="s">
        <v>4401</v>
      </c>
      <c r="BK59" s="8"/>
      <c r="BM59" s="8" t="s">
        <v>4401</v>
      </c>
      <c r="BN59" s="8"/>
      <c r="BP59" s="8" t="s">
        <v>4401</v>
      </c>
      <c r="BQ59" s="8"/>
      <c r="BS59" s="8" t="s">
        <v>4401</v>
      </c>
      <c r="BT59" s="8"/>
      <c r="BV59" s="8" t="s">
        <v>4401</v>
      </c>
      <c r="BW59" s="8"/>
      <c r="BX59"/>
      <c r="BY59"/>
      <c r="BZ59"/>
      <c r="CA59" s="8" t="s">
        <v>4401</v>
      </c>
      <c r="CB59" s="8"/>
      <c r="CD59" s="8" t="s">
        <v>4401</v>
      </c>
      <c r="CE59" s="8"/>
      <c r="CG59" s="8" t="s">
        <v>4401</v>
      </c>
      <c r="CH59" s="8"/>
      <c r="CJ59" s="8" t="s">
        <v>4401</v>
      </c>
      <c r="CK59" s="8"/>
      <c r="CM59" s="8" t="s">
        <v>4401</v>
      </c>
      <c r="CN59" s="8"/>
      <c r="CP59" s="155" t="s">
        <v>4401</v>
      </c>
      <c r="CQ59" s="155"/>
      <c r="CS59" s="8" t="s">
        <v>4401</v>
      </c>
      <c r="CT59" s="8"/>
      <c r="CV59" s="8" t="s">
        <v>4401</v>
      </c>
      <c r="CW59" s="8"/>
      <c r="CY59" s="8" t="s">
        <v>4401</v>
      </c>
      <c r="CZ59" s="8"/>
      <c r="DB59" s="8" t="s">
        <v>4401</v>
      </c>
      <c r="DC59" s="8"/>
      <c r="DE59" s="8" t="s">
        <v>4401</v>
      </c>
      <c r="DF59" s="8"/>
      <c r="DH59"/>
      <c r="DI59"/>
      <c r="DJ59" s="10">
        <v>1</v>
      </c>
    </row>
    <row r="60" spans="1:114" s="3022" customFormat="1" ht="18" customHeight="1">
      <c r="B60" s="5201" t="s">
        <v>532</v>
      </c>
      <c r="C60" s="5201"/>
      <c r="D60" s="8"/>
      <c r="E60" s="5122" t="s">
        <v>533</v>
      </c>
      <c r="F60" s="5122"/>
      <c r="G60" s="8"/>
      <c r="H60" s="5125" t="s">
        <v>534</v>
      </c>
      <c r="I60" s="5125"/>
      <c r="J60" s="8"/>
      <c r="K60" s="5127" t="s">
        <v>535</v>
      </c>
      <c r="L60" s="5127"/>
      <c r="M60" s="8"/>
      <c r="N60" s="5129" t="s">
        <v>536</v>
      </c>
      <c r="O60" s="5129"/>
      <c r="P60" s="8"/>
      <c r="Q60" s="5131" t="s">
        <v>537</v>
      </c>
      <c r="R60" s="5131"/>
      <c r="S60" s="8"/>
      <c r="T60" s="5132" t="s">
        <v>538</v>
      </c>
      <c r="U60" s="5132"/>
      <c r="V60" s="8"/>
      <c r="W60" s="5134" t="s">
        <v>539</v>
      </c>
      <c r="X60" s="5134"/>
      <c r="Y60" s="8"/>
      <c r="Z60" s="5139" t="s">
        <v>540</v>
      </c>
      <c r="AA60" s="5139"/>
      <c r="AB60" s="9"/>
      <c r="AC60" s="5141" t="s">
        <v>541</v>
      </c>
      <c r="AD60" s="5141"/>
      <c r="AE60" s="9"/>
      <c r="AF60" s="5143" t="s">
        <v>542</v>
      </c>
      <c r="AG60" s="5143"/>
      <c r="AH60" s="9"/>
      <c r="AI60" s="8"/>
      <c r="AJ60" s="8"/>
      <c r="AK60" s="8"/>
      <c r="AL60" s="8"/>
      <c r="AM60" s="8"/>
      <c r="AN60" s="8"/>
      <c r="AO60" s="8"/>
      <c r="AP60" s="8"/>
      <c r="AQ60" s="8"/>
      <c r="AR60" s="5201" t="s">
        <v>4674</v>
      </c>
      <c r="AS60" s="5201"/>
      <c r="AU60" s="5122" t="s">
        <v>4675</v>
      </c>
      <c r="AV60" s="5122"/>
      <c r="AX60" s="5125" t="s">
        <v>4676</v>
      </c>
      <c r="AY60" s="5125"/>
      <c r="BA60" s="5127" t="s">
        <v>4677</v>
      </c>
      <c r="BB60" s="5127"/>
      <c r="BD60" s="5129" t="s">
        <v>4678</v>
      </c>
      <c r="BE60" s="5129"/>
      <c r="BG60" s="5131" t="s">
        <v>4679</v>
      </c>
      <c r="BH60" s="5131"/>
      <c r="BJ60" s="5132" t="s">
        <v>4680</v>
      </c>
      <c r="BK60" s="5132"/>
      <c r="BM60" s="5134" t="s">
        <v>4681</v>
      </c>
      <c r="BN60" s="5134"/>
      <c r="BP60" s="5139" t="s">
        <v>4682</v>
      </c>
      <c r="BQ60" s="5139"/>
      <c r="BS60" s="5141" t="s">
        <v>4683</v>
      </c>
      <c r="BT60" s="5141"/>
      <c r="BV60" s="5143" t="s">
        <v>4684</v>
      </c>
      <c r="BW60" s="5143"/>
      <c r="BX60"/>
      <c r="BY60"/>
      <c r="BZ60"/>
      <c r="CA60" s="5201" t="s">
        <v>4685</v>
      </c>
      <c r="CB60" s="5201"/>
      <c r="CD60" s="5122" t="s">
        <v>4686</v>
      </c>
      <c r="CE60" s="5122"/>
      <c r="CG60" s="5125" t="s">
        <v>4687</v>
      </c>
      <c r="CH60" s="5125"/>
      <c r="CJ60" s="5127" t="s">
        <v>4688</v>
      </c>
      <c r="CK60" s="5127"/>
      <c r="CM60" s="5186" t="s">
        <v>4689</v>
      </c>
      <c r="CN60" s="5186"/>
      <c r="CP60" s="5131" t="s">
        <v>4690</v>
      </c>
      <c r="CQ60" s="5131"/>
      <c r="CS60" s="5132" t="s">
        <v>4691</v>
      </c>
      <c r="CT60" s="5132"/>
      <c r="CV60" s="5134" t="s">
        <v>4692</v>
      </c>
      <c r="CW60" s="5134"/>
      <c r="CY60" s="5139" t="s">
        <v>4693</v>
      </c>
      <c r="CZ60" s="5139"/>
      <c r="DB60" s="5141" t="s">
        <v>4694</v>
      </c>
      <c r="DC60" s="5141"/>
      <c r="DE60" s="5143" t="s">
        <v>4695</v>
      </c>
      <c r="DF60" s="5143"/>
      <c r="DH60"/>
      <c r="DI60"/>
      <c r="DJ60" s="10">
        <v>1</v>
      </c>
    </row>
    <row r="61" spans="1:114" s="3022" customFormat="1" ht="18" customHeight="1">
      <c r="B61" s="5202"/>
      <c r="C61" s="5202"/>
      <c r="D61" s="8"/>
      <c r="E61" s="5123"/>
      <c r="F61" s="5123"/>
      <c r="G61" s="8"/>
      <c r="H61" s="5126"/>
      <c r="I61" s="5126"/>
      <c r="J61" s="8"/>
      <c r="K61" s="5128"/>
      <c r="L61" s="5128"/>
      <c r="M61" s="8"/>
      <c r="N61" s="5130"/>
      <c r="O61" s="5130"/>
      <c r="P61" s="8"/>
      <c r="Q61" s="4859"/>
      <c r="R61" s="4859"/>
      <c r="S61" s="8"/>
      <c r="T61" s="5133"/>
      <c r="U61" s="5133"/>
      <c r="V61" s="8"/>
      <c r="W61" s="5135"/>
      <c r="X61" s="5135"/>
      <c r="Y61" s="8"/>
      <c r="Z61" s="5140"/>
      <c r="AA61" s="5140"/>
      <c r="AB61" s="9"/>
      <c r="AC61" s="5142"/>
      <c r="AD61" s="5142"/>
      <c r="AE61" s="9"/>
      <c r="AF61" s="5144"/>
      <c r="AG61" s="5144"/>
      <c r="AH61" s="9"/>
      <c r="AI61" s="8"/>
      <c r="AJ61" s="8"/>
      <c r="AK61" s="8"/>
      <c r="AL61" s="8"/>
      <c r="AM61" s="8"/>
      <c r="AN61" s="8"/>
      <c r="AO61" s="8"/>
      <c r="AP61" s="8"/>
      <c r="AQ61" s="8"/>
      <c r="AR61" s="5202" t="s">
        <v>4401</v>
      </c>
      <c r="AS61" s="5202"/>
      <c r="AU61" s="5123" t="s">
        <v>4401</v>
      </c>
      <c r="AV61" s="5123"/>
      <c r="AX61" s="5126" t="s">
        <v>4401</v>
      </c>
      <c r="AY61" s="5126"/>
      <c r="BA61" s="5128" t="s">
        <v>4401</v>
      </c>
      <c r="BB61" s="5128"/>
      <c r="BD61" s="5130" t="s">
        <v>4401</v>
      </c>
      <c r="BE61" s="5130"/>
      <c r="BG61" s="4859" t="s">
        <v>4401</v>
      </c>
      <c r="BH61" s="4859"/>
      <c r="BJ61" s="5133" t="s">
        <v>4401</v>
      </c>
      <c r="BK61" s="5133"/>
      <c r="BM61" s="5135" t="s">
        <v>4401</v>
      </c>
      <c r="BN61" s="5135"/>
      <c r="BP61" s="5140" t="s">
        <v>4401</v>
      </c>
      <c r="BQ61" s="5140"/>
      <c r="BS61" s="5142" t="s">
        <v>4401</v>
      </c>
      <c r="BT61" s="5142"/>
      <c r="BV61" s="5144" t="s">
        <v>4401</v>
      </c>
      <c r="BW61" s="5144"/>
      <c r="BX61"/>
      <c r="BY61"/>
      <c r="BZ61"/>
      <c r="CA61" s="5202" t="s">
        <v>4401</v>
      </c>
      <c r="CB61" s="5202"/>
      <c r="CD61" s="5123" t="s">
        <v>4401</v>
      </c>
      <c r="CE61" s="5123"/>
      <c r="CG61" s="5126" t="s">
        <v>4401</v>
      </c>
      <c r="CH61" s="5126"/>
      <c r="CJ61" s="5128" t="s">
        <v>4401</v>
      </c>
      <c r="CK61" s="5128"/>
      <c r="CM61" s="5187" t="s">
        <v>4401</v>
      </c>
      <c r="CN61" s="5187"/>
      <c r="CP61" s="4859" t="s">
        <v>4401</v>
      </c>
      <c r="CQ61" s="4859"/>
      <c r="CS61" s="5133" t="s">
        <v>4401</v>
      </c>
      <c r="CT61" s="5133"/>
      <c r="CV61" s="5135" t="s">
        <v>4401</v>
      </c>
      <c r="CW61" s="5135"/>
      <c r="CY61" s="5140" t="s">
        <v>4401</v>
      </c>
      <c r="CZ61" s="5140"/>
      <c r="DB61" s="5142" t="s">
        <v>4401</v>
      </c>
      <c r="DC61" s="5142"/>
      <c r="DE61" s="5144" t="s">
        <v>4401</v>
      </c>
      <c r="DF61" s="5144"/>
      <c r="DH61"/>
      <c r="DI61"/>
      <c r="DJ61" s="10">
        <v>1</v>
      </c>
    </row>
    <row r="62" spans="1:114" s="3022" customFormat="1" ht="18" customHeight="1" thickBot="1">
      <c r="B62" s="8"/>
      <c r="C62" s="8"/>
      <c r="D62" s="8"/>
      <c r="E62" s="8"/>
      <c r="F62" s="8"/>
      <c r="G62" s="8"/>
      <c r="H62" s="8"/>
      <c r="I62" s="8"/>
      <c r="J62" s="8"/>
      <c r="K62" s="8"/>
      <c r="L62" s="8"/>
      <c r="M62" s="8"/>
      <c r="N62" s="8"/>
      <c r="O62" s="8"/>
      <c r="P62" s="8"/>
      <c r="Q62" s="155"/>
      <c r="R62" s="155"/>
      <c r="S62" s="8"/>
      <c r="T62" s="8"/>
      <c r="U62" s="8"/>
      <c r="V62" s="8"/>
      <c r="W62" s="8"/>
      <c r="X62" s="8"/>
      <c r="Y62" s="8"/>
      <c r="Z62" s="8"/>
      <c r="AA62" s="8"/>
      <c r="AB62" s="9"/>
      <c r="AC62" s="8"/>
      <c r="AD62" s="8"/>
      <c r="AE62" s="9"/>
      <c r="AF62" s="8"/>
      <c r="AG62" s="8"/>
      <c r="AH62" s="9"/>
      <c r="AI62" s="8"/>
      <c r="AJ62" s="8"/>
      <c r="AK62" s="8"/>
      <c r="AL62" s="8"/>
      <c r="AM62" s="8"/>
      <c r="AN62" s="8"/>
      <c r="AO62" s="8"/>
      <c r="AP62" s="8"/>
      <c r="AQ62" s="8"/>
      <c r="AR62" s="8" t="s">
        <v>4401</v>
      </c>
      <c r="AS62" s="8"/>
      <c r="AU62" s="8" t="s">
        <v>4401</v>
      </c>
      <c r="AV62" s="8"/>
      <c r="AX62" s="8" t="s">
        <v>4401</v>
      </c>
      <c r="AY62" s="8"/>
      <c r="BA62" s="8" t="s">
        <v>4401</v>
      </c>
      <c r="BB62" s="8"/>
      <c r="BD62" s="8" t="s">
        <v>4401</v>
      </c>
      <c r="BE62" s="8"/>
      <c r="BG62" s="155" t="s">
        <v>4401</v>
      </c>
      <c r="BH62" s="155"/>
      <c r="BJ62" s="8" t="s">
        <v>4401</v>
      </c>
      <c r="BK62" s="8"/>
      <c r="BM62" s="8" t="s">
        <v>4401</v>
      </c>
      <c r="BN62" s="8"/>
      <c r="BP62" s="8" t="s">
        <v>4401</v>
      </c>
      <c r="BQ62" s="8"/>
      <c r="BS62" s="8" t="s">
        <v>4401</v>
      </c>
      <c r="BT62" s="8"/>
      <c r="BV62" s="8" t="s">
        <v>4401</v>
      </c>
      <c r="BW62" s="8"/>
      <c r="BX62"/>
      <c r="BY62"/>
      <c r="BZ62"/>
      <c r="CA62" s="8" t="s">
        <v>4401</v>
      </c>
      <c r="CB62" s="8"/>
      <c r="CD62" s="8" t="s">
        <v>4401</v>
      </c>
      <c r="CE62" s="8"/>
      <c r="CG62" s="8" t="s">
        <v>4401</v>
      </c>
      <c r="CH62" s="8"/>
      <c r="CJ62" s="8" t="s">
        <v>4401</v>
      </c>
      <c r="CK62" s="8"/>
      <c r="CM62" s="8" t="s">
        <v>4401</v>
      </c>
      <c r="CN62" s="8"/>
      <c r="CP62" s="155" t="s">
        <v>4401</v>
      </c>
      <c r="CQ62" s="155"/>
      <c r="CS62" s="8" t="s">
        <v>4401</v>
      </c>
      <c r="CT62" s="8"/>
      <c r="CV62" s="8" t="s">
        <v>4401</v>
      </c>
      <c r="CW62" s="8"/>
      <c r="CY62" s="8" t="s">
        <v>4401</v>
      </c>
      <c r="CZ62" s="8"/>
      <c r="DB62" s="8" t="s">
        <v>4401</v>
      </c>
      <c r="DC62" s="8"/>
      <c r="DE62" s="8" t="s">
        <v>4401</v>
      </c>
      <c r="DF62" s="8"/>
      <c r="DH62"/>
      <c r="DI62"/>
      <c r="DJ62" s="10">
        <v>1</v>
      </c>
    </row>
    <row r="63" spans="1:114" s="3022" customFormat="1" ht="18" customHeight="1">
      <c r="B63" s="5203" t="s">
        <v>572</v>
      </c>
      <c r="C63" s="5203"/>
      <c r="D63" s="8"/>
      <c r="E63" s="5152" t="s">
        <v>573</v>
      </c>
      <c r="F63" s="5152"/>
      <c r="G63" s="8"/>
      <c r="H63" s="5125" t="s">
        <v>574</v>
      </c>
      <c r="I63" s="5125"/>
      <c r="J63" s="8"/>
      <c r="K63" s="5127" t="s">
        <v>575</v>
      </c>
      <c r="L63" s="5127"/>
      <c r="M63" s="8"/>
      <c r="N63" s="5129" t="s">
        <v>576</v>
      </c>
      <c r="O63" s="5129"/>
      <c r="P63" s="8"/>
      <c r="Q63" s="5131" t="s">
        <v>577</v>
      </c>
      <c r="R63" s="5131"/>
      <c r="S63" s="8"/>
      <c r="T63" s="5132" t="s">
        <v>578</v>
      </c>
      <c r="U63" s="5132"/>
      <c r="V63" s="8"/>
      <c r="W63" s="5134" t="s">
        <v>579</v>
      </c>
      <c r="X63" s="5134"/>
      <c r="Y63" s="8"/>
      <c r="Z63" s="5139" t="s">
        <v>580</v>
      </c>
      <c r="AA63" s="5139"/>
      <c r="AB63" s="9"/>
      <c r="AC63" s="5141" t="s">
        <v>581</v>
      </c>
      <c r="AD63" s="5141"/>
      <c r="AE63" s="9"/>
      <c r="AF63" s="5143" t="s">
        <v>582</v>
      </c>
      <c r="AG63" s="5143"/>
      <c r="AH63" s="9"/>
      <c r="AI63" s="8"/>
      <c r="AJ63" s="8"/>
      <c r="AK63" s="8"/>
      <c r="AL63" s="8"/>
      <c r="AM63" s="8"/>
      <c r="AN63" s="8"/>
      <c r="AO63" s="8"/>
      <c r="AP63" s="8"/>
      <c r="AQ63" s="8"/>
      <c r="AR63" s="5203" t="s">
        <v>4696</v>
      </c>
      <c r="AS63" s="5203"/>
      <c r="AU63" s="5152" t="s">
        <v>4697</v>
      </c>
      <c r="AV63" s="5152"/>
      <c r="AX63" s="5125" t="s">
        <v>4698</v>
      </c>
      <c r="AY63" s="5125"/>
      <c r="BA63" s="5127" t="s">
        <v>4699</v>
      </c>
      <c r="BB63" s="5127"/>
      <c r="BD63" s="5129" t="s">
        <v>4700</v>
      </c>
      <c r="BE63" s="5129"/>
      <c r="BG63" s="5131" t="s">
        <v>4701</v>
      </c>
      <c r="BH63" s="5131"/>
      <c r="BJ63" s="5132" t="s">
        <v>4702</v>
      </c>
      <c r="BK63" s="5132"/>
      <c r="BM63" s="5134" t="s">
        <v>4703</v>
      </c>
      <c r="BN63" s="5134"/>
      <c r="BP63" s="5139" t="s">
        <v>4704</v>
      </c>
      <c r="BQ63" s="5139"/>
      <c r="BS63" s="5141" t="s">
        <v>4705</v>
      </c>
      <c r="BT63" s="5141"/>
      <c r="BV63" s="5143" t="s">
        <v>4706</v>
      </c>
      <c r="BW63" s="5143"/>
      <c r="BX63"/>
      <c r="BY63"/>
      <c r="BZ63"/>
      <c r="CA63" s="5203" t="s">
        <v>4707</v>
      </c>
      <c r="CB63" s="5203"/>
      <c r="CD63" s="5122" t="s">
        <v>4708</v>
      </c>
      <c r="CE63" s="5122"/>
      <c r="CG63" s="5125" t="s">
        <v>4709</v>
      </c>
      <c r="CH63" s="5125"/>
      <c r="CJ63" s="5127" t="s">
        <v>4710</v>
      </c>
      <c r="CK63" s="5127"/>
      <c r="CM63" s="5129" t="s">
        <v>4711</v>
      </c>
      <c r="CN63" s="5129"/>
      <c r="CP63" s="5131" t="s">
        <v>4712</v>
      </c>
      <c r="CQ63" s="5131"/>
      <c r="CS63" s="5132" t="s">
        <v>4713</v>
      </c>
      <c r="CT63" s="5132"/>
      <c r="CV63" s="5134" t="s">
        <v>4714</v>
      </c>
      <c r="CW63" s="5134"/>
      <c r="CY63" s="5139" t="s">
        <v>4715</v>
      </c>
      <c r="CZ63" s="5139"/>
      <c r="DB63" s="5141" t="s">
        <v>4716</v>
      </c>
      <c r="DC63" s="5141"/>
      <c r="DE63" s="5143" t="s">
        <v>4717</v>
      </c>
      <c r="DF63" s="5143"/>
      <c r="DH63"/>
      <c r="DI63"/>
      <c r="DJ63" s="10">
        <v>1</v>
      </c>
    </row>
    <row r="64" spans="1:114" s="3022" customFormat="1" ht="18" customHeight="1">
      <c r="A64"/>
      <c r="B64" s="5204"/>
      <c r="C64" s="5204"/>
      <c r="D64" s="8"/>
      <c r="E64" s="5153"/>
      <c r="F64" s="5153"/>
      <c r="G64" s="8"/>
      <c r="H64" s="5126"/>
      <c r="I64" s="5126"/>
      <c r="J64" s="8"/>
      <c r="K64" s="5128"/>
      <c r="L64" s="5128"/>
      <c r="M64" s="8"/>
      <c r="N64" s="5130"/>
      <c r="O64" s="5130"/>
      <c r="P64" s="8"/>
      <c r="Q64" s="4859"/>
      <c r="R64" s="4859"/>
      <c r="S64" s="8"/>
      <c r="T64" s="5133"/>
      <c r="U64" s="5133"/>
      <c r="V64" s="8"/>
      <c r="W64" s="5135"/>
      <c r="X64" s="5135"/>
      <c r="Y64" s="8"/>
      <c r="Z64" s="5140"/>
      <c r="AA64" s="5140"/>
      <c r="AB64" s="9"/>
      <c r="AC64" s="5142"/>
      <c r="AD64" s="5142"/>
      <c r="AE64" s="9"/>
      <c r="AF64" s="5144"/>
      <c r="AG64" s="5144"/>
      <c r="AH64" s="9"/>
      <c r="AI64" s="8"/>
      <c r="AJ64" s="8"/>
      <c r="AK64" s="8"/>
      <c r="AL64" s="8"/>
      <c r="AM64" s="8"/>
      <c r="AN64" s="8"/>
      <c r="AO64" s="8"/>
      <c r="AP64" s="8"/>
      <c r="AQ64" s="8"/>
      <c r="AR64" s="5204" t="s">
        <v>4401</v>
      </c>
      <c r="AS64" s="5204"/>
      <c r="AU64" s="5153" t="s">
        <v>4401</v>
      </c>
      <c r="AV64" s="5153"/>
      <c r="AX64" s="5126" t="s">
        <v>4401</v>
      </c>
      <c r="AY64" s="5126"/>
      <c r="BA64" s="5128" t="s">
        <v>4401</v>
      </c>
      <c r="BB64" s="5128"/>
      <c r="BD64" s="5130" t="s">
        <v>4401</v>
      </c>
      <c r="BE64" s="5130"/>
      <c r="BG64" s="4859" t="s">
        <v>4401</v>
      </c>
      <c r="BH64" s="4859"/>
      <c r="BJ64" s="5133" t="s">
        <v>4401</v>
      </c>
      <c r="BK64" s="5133"/>
      <c r="BM64" s="5135" t="s">
        <v>4401</v>
      </c>
      <c r="BN64" s="5135"/>
      <c r="BP64" s="5140" t="s">
        <v>4401</v>
      </c>
      <c r="BQ64" s="5140"/>
      <c r="BS64" s="5142" t="s">
        <v>4401</v>
      </c>
      <c r="BT64" s="5142"/>
      <c r="BV64" s="5144" t="s">
        <v>4401</v>
      </c>
      <c r="BW64" s="5144"/>
      <c r="BX64"/>
      <c r="BY64"/>
      <c r="BZ64"/>
      <c r="CA64" s="5204" t="s">
        <v>4401</v>
      </c>
      <c r="CB64" s="5204"/>
      <c r="CD64" s="5123" t="s">
        <v>4401</v>
      </c>
      <c r="CE64" s="5123"/>
      <c r="CG64" s="5126" t="s">
        <v>4401</v>
      </c>
      <c r="CH64" s="5126"/>
      <c r="CJ64" s="5128" t="s">
        <v>4401</v>
      </c>
      <c r="CK64" s="5128"/>
      <c r="CM64" s="5130" t="s">
        <v>4401</v>
      </c>
      <c r="CN64" s="5130"/>
      <c r="CP64" s="4859" t="s">
        <v>4401</v>
      </c>
      <c r="CQ64" s="4859"/>
      <c r="CS64" s="5133" t="s">
        <v>4401</v>
      </c>
      <c r="CT64" s="5133"/>
      <c r="CV64" s="5135" t="s">
        <v>4401</v>
      </c>
      <c r="CW64" s="5135"/>
      <c r="CY64" s="5140" t="s">
        <v>4401</v>
      </c>
      <c r="CZ64" s="5140"/>
      <c r="DB64" s="5142" t="s">
        <v>4401</v>
      </c>
      <c r="DC64" s="5142"/>
      <c r="DE64" s="5144" t="s">
        <v>4401</v>
      </c>
      <c r="DF64" s="5144"/>
      <c r="DH64"/>
      <c r="DI64"/>
      <c r="DJ64" s="10">
        <v>1</v>
      </c>
    </row>
    <row r="65" spans="1:114" s="3022" customFormat="1" ht="18" customHeight="1" thickBot="1">
      <c r="A65"/>
      <c r="B65" s="8"/>
      <c r="C65" s="8"/>
      <c r="D65" s="8"/>
      <c r="E65" s="8"/>
      <c r="F65" s="8"/>
      <c r="G65" s="8"/>
      <c r="H65" s="8"/>
      <c r="I65" s="8"/>
      <c r="J65" s="8"/>
      <c r="K65" s="8"/>
      <c r="L65" s="8"/>
      <c r="M65" s="8"/>
      <c r="N65" s="8"/>
      <c r="O65" s="8"/>
      <c r="P65" s="8"/>
      <c r="Q65" s="155"/>
      <c r="R65" s="155"/>
      <c r="S65" s="8"/>
      <c r="T65" s="8"/>
      <c r="U65" s="8"/>
      <c r="V65" s="8"/>
      <c r="W65" s="8"/>
      <c r="X65" s="8"/>
      <c r="Y65" s="8"/>
      <c r="Z65" s="8"/>
      <c r="AA65" s="8"/>
      <c r="AB65" s="9"/>
      <c r="AC65" s="8"/>
      <c r="AD65" s="8"/>
      <c r="AE65" s="9"/>
      <c r="AF65" s="8"/>
      <c r="AG65" s="8"/>
      <c r="AH65" s="9"/>
      <c r="AI65" s="8"/>
      <c r="AJ65" s="8"/>
      <c r="AK65" s="8"/>
      <c r="AL65" s="8"/>
      <c r="AM65" s="8"/>
      <c r="AN65" s="8"/>
      <c r="AO65" s="8"/>
      <c r="AP65" s="8"/>
      <c r="AQ65" s="8"/>
      <c r="AR65" s="8" t="s">
        <v>4401</v>
      </c>
      <c r="AS65" s="8"/>
      <c r="AU65" s="8" t="s">
        <v>4401</v>
      </c>
      <c r="AV65" s="8"/>
      <c r="AX65" s="8" t="s">
        <v>4401</v>
      </c>
      <c r="AY65" s="8"/>
      <c r="BA65" s="8" t="s">
        <v>4401</v>
      </c>
      <c r="BB65" s="8"/>
      <c r="BD65" s="8" t="s">
        <v>4401</v>
      </c>
      <c r="BE65" s="8"/>
      <c r="BG65" s="155" t="s">
        <v>4401</v>
      </c>
      <c r="BH65" s="155"/>
      <c r="BJ65" s="8" t="s">
        <v>4401</v>
      </c>
      <c r="BK65" s="8"/>
      <c r="BM65" s="8" t="s">
        <v>4401</v>
      </c>
      <c r="BN65" s="8"/>
      <c r="BP65" s="8" t="s">
        <v>4401</v>
      </c>
      <c r="BQ65" s="8"/>
      <c r="BS65" s="8" t="s">
        <v>4401</v>
      </c>
      <c r="BT65" s="8"/>
      <c r="BV65" s="8" t="s">
        <v>4401</v>
      </c>
      <c r="BW65" s="8"/>
      <c r="BX65"/>
      <c r="BY65"/>
      <c r="BZ65"/>
      <c r="CA65" s="8" t="s">
        <v>4401</v>
      </c>
      <c r="CB65" s="8"/>
      <c r="CD65" s="8" t="s">
        <v>4401</v>
      </c>
      <c r="CE65" s="8"/>
      <c r="CG65" s="8" t="s">
        <v>4401</v>
      </c>
      <c r="CH65" s="8"/>
      <c r="CJ65" s="8" t="s">
        <v>4401</v>
      </c>
      <c r="CK65" s="8"/>
      <c r="CM65" s="8" t="s">
        <v>4401</v>
      </c>
      <c r="CN65" s="8"/>
      <c r="CP65" s="155" t="s">
        <v>4401</v>
      </c>
      <c r="CQ65" s="155"/>
      <c r="CS65" s="8" t="s">
        <v>4401</v>
      </c>
      <c r="CT65" s="8"/>
      <c r="CV65" s="8" t="s">
        <v>4401</v>
      </c>
      <c r="CW65" s="8"/>
      <c r="CY65" s="8" t="s">
        <v>4401</v>
      </c>
      <c r="CZ65" s="8"/>
      <c r="DB65" s="8" t="s">
        <v>4401</v>
      </c>
      <c r="DC65" s="8"/>
      <c r="DE65" s="8" t="s">
        <v>4401</v>
      </c>
      <c r="DF65" s="8"/>
      <c r="DH65"/>
      <c r="DI65"/>
      <c r="DJ65" s="10">
        <v>1</v>
      </c>
    </row>
    <row r="66" spans="1:114" s="3022" customFormat="1" ht="18" customHeight="1">
      <c r="A66"/>
      <c r="B66" s="5205" t="s">
        <v>607</v>
      </c>
      <c r="C66" s="5205"/>
      <c r="D66" s="8"/>
      <c r="E66" s="5122" t="s">
        <v>608</v>
      </c>
      <c r="F66" s="5122"/>
      <c r="G66" s="8"/>
      <c r="H66" s="5125" t="s">
        <v>609</v>
      </c>
      <c r="I66" s="5125"/>
      <c r="J66" s="8"/>
      <c r="K66" s="5127" t="s">
        <v>610</v>
      </c>
      <c r="L66" s="5127"/>
      <c r="M66" s="8"/>
      <c r="N66" s="5186" t="s">
        <v>611</v>
      </c>
      <c r="O66" s="5186"/>
      <c r="P66" s="8"/>
      <c r="Q66" s="5131" t="s">
        <v>612</v>
      </c>
      <c r="R66" s="5131"/>
      <c r="S66" s="8"/>
      <c r="T66" s="5132" t="s">
        <v>613</v>
      </c>
      <c r="U66" s="5132"/>
      <c r="V66" s="8"/>
      <c r="W66" s="5134" t="s">
        <v>614</v>
      </c>
      <c r="X66" s="5134"/>
      <c r="Y66" s="8"/>
      <c r="Z66" s="5139" t="s">
        <v>615</v>
      </c>
      <c r="AA66" s="5139"/>
      <c r="AB66" s="9"/>
      <c r="AC66" s="5141" t="s">
        <v>616</v>
      </c>
      <c r="AD66" s="5141"/>
      <c r="AE66" s="9"/>
      <c r="AF66" s="5143" t="s">
        <v>617</v>
      </c>
      <c r="AG66" s="5143"/>
      <c r="AH66" s="9"/>
      <c r="AI66" s="8"/>
      <c r="AJ66" s="8"/>
      <c r="AK66" s="8"/>
      <c r="AL66" s="8"/>
      <c r="AM66" s="8"/>
      <c r="AN66" s="8"/>
      <c r="AO66" s="8"/>
      <c r="AP66" s="8"/>
      <c r="AQ66" s="8"/>
      <c r="AR66" s="5205" t="s">
        <v>4718</v>
      </c>
      <c r="AS66" s="5205"/>
      <c r="AU66" s="5122" t="s">
        <v>4719</v>
      </c>
      <c r="AV66" s="5122"/>
      <c r="AX66" s="5125" t="s">
        <v>4720</v>
      </c>
      <c r="AY66" s="5125"/>
      <c r="BA66" s="5127" t="s">
        <v>4721</v>
      </c>
      <c r="BB66" s="5127"/>
      <c r="BD66" s="5186" t="s">
        <v>4722</v>
      </c>
      <c r="BE66" s="5186"/>
      <c r="BG66" s="5131" t="s">
        <v>4723</v>
      </c>
      <c r="BH66" s="5131"/>
      <c r="BJ66" s="5132" t="s">
        <v>4724</v>
      </c>
      <c r="BK66" s="5132"/>
      <c r="BM66" s="5134" t="s">
        <v>4725</v>
      </c>
      <c r="BN66" s="5134"/>
      <c r="BP66" s="5139" t="s">
        <v>4726</v>
      </c>
      <c r="BQ66" s="5139"/>
      <c r="BS66" s="5141" t="s">
        <v>4727</v>
      </c>
      <c r="BT66" s="5141"/>
      <c r="BV66" s="5143" t="s">
        <v>673</v>
      </c>
      <c r="BW66" s="5143"/>
      <c r="BX66"/>
      <c r="BY66"/>
      <c r="BZ66"/>
      <c r="CA66" s="5205" t="s">
        <v>4728</v>
      </c>
      <c r="CB66" s="5205"/>
      <c r="CD66" s="5122" t="s">
        <v>4729</v>
      </c>
      <c r="CE66" s="5122"/>
      <c r="CG66" s="5125" t="s">
        <v>4730</v>
      </c>
      <c r="CH66" s="5125"/>
      <c r="CJ66" s="5127" t="s">
        <v>4731</v>
      </c>
      <c r="CK66" s="5127"/>
      <c r="CM66" s="5186" t="s">
        <v>4732</v>
      </c>
      <c r="CN66" s="5186"/>
      <c r="CP66" s="5131" t="s">
        <v>4733</v>
      </c>
      <c r="CQ66" s="5131"/>
      <c r="CS66" s="5132" t="s">
        <v>4734</v>
      </c>
      <c r="CT66" s="5132"/>
      <c r="CV66" s="5134" t="s">
        <v>4735</v>
      </c>
      <c r="CW66" s="5134"/>
      <c r="CY66" s="5139" t="s">
        <v>4736</v>
      </c>
      <c r="CZ66" s="5139"/>
      <c r="DB66" s="5141" t="s">
        <v>4737</v>
      </c>
      <c r="DC66" s="5141"/>
      <c r="DE66" s="5143" t="s">
        <v>673</v>
      </c>
      <c r="DF66" s="5143"/>
      <c r="DH66"/>
      <c r="DI66"/>
      <c r="DJ66" s="10">
        <v>1</v>
      </c>
    </row>
    <row r="67" spans="1:114" s="3022" customFormat="1" ht="18" customHeight="1">
      <c r="A67"/>
      <c r="B67" s="5190"/>
      <c r="C67" s="5190"/>
      <c r="D67" s="8"/>
      <c r="E67" s="5123"/>
      <c r="F67" s="5123"/>
      <c r="G67" s="8"/>
      <c r="H67" s="5126"/>
      <c r="I67" s="5126"/>
      <c r="J67" s="8"/>
      <c r="K67" s="5128"/>
      <c r="L67" s="5128"/>
      <c r="M67" s="8"/>
      <c r="N67" s="5187"/>
      <c r="O67" s="5187"/>
      <c r="P67" s="8"/>
      <c r="Q67" s="4859"/>
      <c r="R67" s="4859"/>
      <c r="S67" s="8"/>
      <c r="T67" s="5133"/>
      <c r="U67" s="5133"/>
      <c r="V67" s="8"/>
      <c r="W67" s="5135"/>
      <c r="X67" s="5135"/>
      <c r="Y67" s="8"/>
      <c r="Z67" s="5140"/>
      <c r="AA67" s="5140"/>
      <c r="AB67" s="9"/>
      <c r="AC67" s="5142"/>
      <c r="AD67" s="5142"/>
      <c r="AE67" s="9"/>
      <c r="AF67" s="5144"/>
      <c r="AG67" s="5144"/>
      <c r="AH67" s="9"/>
      <c r="AI67" s="8"/>
      <c r="AJ67" s="8"/>
      <c r="AK67" s="8"/>
      <c r="AL67" s="8"/>
      <c r="AM67" s="8"/>
      <c r="AN67" s="8"/>
      <c r="AO67" s="8"/>
      <c r="AP67" s="8"/>
      <c r="AQ67" s="8"/>
      <c r="AR67" s="5190" t="s">
        <v>4401</v>
      </c>
      <c r="AS67" s="5190"/>
      <c r="AU67" s="5123" t="s">
        <v>4401</v>
      </c>
      <c r="AV67" s="5123"/>
      <c r="AX67" s="5126" t="s">
        <v>4401</v>
      </c>
      <c r="AY67" s="5126"/>
      <c r="BA67" s="5128" t="s">
        <v>4401</v>
      </c>
      <c r="BB67" s="5128"/>
      <c r="BD67" s="5187" t="s">
        <v>4401</v>
      </c>
      <c r="BE67" s="5187"/>
      <c r="BG67" s="4859" t="s">
        <v>4401</v>
      </c>
      <c r="BH67" s="4859"/>
      <c r="BJ67" s="5133" t="s">
        <v>4401</v>
      </c>
      <c r="BK67" s="5133"/>
      <c r="BM67" s="5135" t="s">
        <v>4401</v>
      </c>
      <c r="BN67" s="5135"/>
      <c r="BP67" s="5140" t="s">
        <v>4401</v>
      </c>
      <c r="BQ67" s="5140"/>
      <c r="BS67" s="5142" t="s">
        <v>4401</v>
      </c>
      <c r="BT67" s="5142"/>
      <c r="BV67" s="5144" t="s">
        <v>4401</v>
      </c>
      <c r="BW67" s="5144"/>
      <c r="BX67"/>
      <c r="BY67"/>
      <c r="BZ67"/>
      <c r="CA67" s="5190" t="s">
        <v>4401</v>
      </c>
      <c r="CB67" s="5190"/>
      <c r="CD67" s="5123" t="s">
        <v>4401</v>
      </c>
      <c r="CE67" s="5123"/>
      <c r="CG67" s="5126" t="s">
        <v>4401</v>
      </c>
      <c r="CH67" s="5126"/>
      <c r="CJ67" s="5128" t="s">
        <v>4401</v>
      </c>
      <c r="CK67" s="5128"/>
      <c r="CM67" s="5187" t="s">
        <v>4401</v>
      </c>
      <c r="CN67" s="5187"/>
      <c r="CP67" s="4859" t="s">
        <v>4401</v>
      </c>
      <c r="CQ67" s="4859"/>
      <c r="CS67" s="5133" t="s">
        <v>4401</v>
      </c>
      <c r="CT67" s="5133"/>
      <c r="CV67" s="5135" t="s">
        <v>4401</v>
      </c>
      <c r="CW67" s="5135"/>
      <c r="CY67" s="5140" t="s">
        <v>4401</v>
      </c>
      <c r="CZ67" s="5140"/>
      <c r="DB67" s="5142" t="s">
        <v>4401</v>
      </c>
      <c r="DC67" s="5142"/>
      <c r="DE67" s="5144" t="s">
        <v>4401</v>
      </c>
      <c r="DF67" s="5144"/>
      <c r="DH67"/>
      <c r="DI67"/>
      <c r="DJ67" s="10">
        <v>1</v>
      </c>
    </row>
    <row r="68" spans="1:114" s="3022" customFormat="1" ht="18" customHeight="1" thickBot="1">
      <c r="A68"/>
      <c r="B68" s="8"/>
      <c r="C68" s="8"/>
      <c r="D68" s="8"/>
      <c r="E68" s="8"/>
      <c r="F68" s="8"/>
      <c r="G68" s="8"/>
      <c r="H68" s="8"/>
      <c r="I68" s="8"/>
      <c r="J68" s="8"/>
      <c r="K68" s="8"/>
      <c r="L68" s="8"/>
      <c r="M68" s="8"/>
      <c r="N68" s="8"/>
      <c r="O68" s="8"/>
      <c r="P68" s="8"/>
      <c r="Q68" s="155"/>
      <c r="R68" s="155"/>
      <c r="S68" s="8"/>
      <c r="T68" s="8"/>
      <c r="U68" s="8"/>
      <c r="V68" s="8"/>
      <c r="W68" s="8"/>
      <c r="X68" s="8"/>
      <c r="Y68" s="8"/>
      <c r="Z68" s="8"/>
      <c r="AA68" s="8"/>
      <c r="AB68" s="9"/>
      <c r="AC68" s="8"/>
      <c r="AD68" s="8"/>
      <c r="AE68" s="9"/>
      <c r="AF68" s="8"/>
      <c r="AG68" s="8"/>
      <c r="AH68" s="9"/>
      <c r="AI68" s="8"/>
      <c r="AJ68" s="8"/>
      <c r="AK68" s="8"/>
      <c r="AL68" s="8"/>
      <c r="AM68" s="8"/>
      <c r="AN68" s="8"/>
      <c r="AO68" s="8"/>
      <c r="AP68" s="8"/>
      <c r="AQ68" s="8"/>
      <c r="AR68" s="8" t="s">
        <v>4401</v>
      </c>
      <c r="AS68" s="8"/>
      <c r="AU68" s="8" t="s">
        <v>4401</v>
      </c>
      <c r="AV68" s="8"/>
      <c r="AX68" s="8" t="s">
        <v>4401</v>
      </c>
      <c r="AY68" s="8"/>
      <c r="BA68" s="8" t="s">
        <v>4401</v>
      </c>
      <c r="BB68" s="8"/>
      <c r="BD68" s="8" t="s">
        <v>4401</v>
      </c>
      <c r="BE68" s="8"/>
      <c r="BG68" s="155" t="s">
        <v>4401</v>
      </c>
      <c r="BH68" s="155"/>
      <c r="BJ68" s="8" t="s">
        <v>4401</v>
      </c>
      <c r="BK68" s="8"/>
      <c r="BM68" s="8" t="s">
        <v>4401</v>
      </c>
      <c r="BN68" s="8"/>
      <c r="BP68" s="8" t="s">
        <v>4401</v>
      </c>
      <c r="BQ68" s="8"/>
      <c r="BS68" s="8" t="s">
        <v>4401</v>
      </c>
      <c r="BT68" s="8"/>
      <c r="BV68" s="8" t="s">
        <v>4401</v>
      </c>
      <c r="BW68" s="8"/>
      <c r="BX68"/>
      <c r="BY68"/>
      <c r="BZ68"/>
      <c r="CA68" s="8" t="s">
        <v>4401</v>
      </c>
      <c r="CB68" s="8"/>
      <c r="CD68" s="8" t="s">
        <v>4401</v>
      </c>
      <c r="CE68" s="8"/>
      <c r="CG68" s="8" t="s">
        <v>4401</v>
      </c>
      <c r="CH68" s="8"/>
      <c r="CJ68" s="8" t="s">
        <v>4401</v>
      </c>
      <c r="CK68" s="8"/>
      <c r="CM68" s="8" t="s">
        <v>4401</v>
      </c>
      <c r="CN68" s="8"/>
      <c r="CP68" s="155" t="s">
        <v>4401</v>
      </c>
      <c r="CQ68" s="155"/>
      <c r="CS68" s="8" t="s">
        <v>4401</v>
      </c>
      <c r="CT68" s="8"/>
      <c r="CV68" s="8" t="s">
        <v>4401</v>
      </c>
      <c r="CW68" s="8"/>
      <c r="CY68" s="8" t="s">
        <v>4401</v>
      </c>
      <c r="CZ68" s="8"/>
      <c r="DB68" s="8" t="s">
        <v>4401</v>
      </c>
      <c r="DC68" s="8"/>
      <c r="DE68" s="8" t="s">
        <v>4401</v>
      </c>
      <c r="DF68" s="8"/>
      <c r="DH68"/>
      <c r="DI68"/>
      <c r="DJ68" s="10">
        <v>1</v>
      </c>
    </row>
    <row r="69" spans="1:114" s="3022" customFormat="1" ht="18" customHeight="1">
      <c r="A69"/>
      <c r="B69" s="5206" t="s">
        <v>663</v>
      </c>
      <c r="C69" s="5206"/>
      <c r="D69" s="8"/>
      <c r="E69" s="5122" t="s">
        <v>664</v>
      </c>
      <c r="F69" s="5122"/>
      <c r="G69" s="8"/>
      <c r="H69" s="5125" t="s">
        <v>665</v>
      </c>
      <c r="I69" s="5125"/>
      <c r="J69" s="8"/>
      <c r="K69" s="5127" t="s">
        <v>666</v>
      </c>
      <c r="L69" s="5127"/>
      <c r="M69" s="8"/>
      <c r="N69" s="5186" t="s">
        <v>667</v>
      </c>
      <c r="O69" s="5186"/>
      <c r="P69" s="8"/>
      <c r="Q69" s="5131" t="s">
        <v>668</v>
      </c>
      <c r="R69" s="5131"/>
      <c r="S69" s="8"/>
      <c r="T69" s="5132" t="s">
        <v>669</v>
      </c>
      <c r="U69" s="5132"/>
      <c r="V69" s="8"/>
      <c r="W69" s="5134" t="s">
        <v>670</v>
      </c>
      <c r="X69" s="5134"/>
      <c r="Y69" s="8"/>
      <c r="Z69" s="5139" t="s">
        <v>671</v>
      </c>
      <c r="AA69" s="5139"/>
      <c r="AB69" s="9"/>
      <c r="AC69" s="5141" t="s">
        <v>672</v>
      </c>
      <c r="AD69" s="5141"/>
      <c r="AE69" s="9"/>
      <c r="AF69" s="5143" t="s">
        <v>673</v>
      </c>
      <c r="AG69" s="5143"/>
      <c r="AH69" s="9"/>
      <c r="AI69" s="8"/>
      <c r="AJ69" s="8"/>
      <c r="AK69" s="8"/>
      <c r="AL69" s="8"/>
      <c r="AM69" s="8"/>
      <c r="AN69" s="8"/>
      <c r="AO69" s="8"/>
      <c r="AP69" s="8"/>
      <c r="AQ69" s="8"/>
      <c r="AR69" s="5206" t="s">
        <v>4738</v>
      </c>
      <c r="AS69" s="5206"/>
      <c r="AU69" s="5122" t="s">
        <v>4739</v>
      </c>
      <c r="AV69" s="5122"/>
      <c r="AX69" s="5125" t="s">
        <v>4740</v>
      </c>
      <c r="AY69" s="5125"/>
      <c r="BA69" s="5127" t="s">
        <v>4741</v>
      </c>
      <c r="BB69" s="5127"/>
      <c r="BD69" s="5186" t="s">
        <v>4742</v>
      </c>
      <c r="BE69" s="5186"/>
      <c r="BG69" s="5131" t="s">
        <v>4743</v>
      </c>
      <c r="BH69" s="5131"/>
      <c r="BJ69" s="5132" t="s">
        <v>4744</v>
      </c>
      <c r="BK69" s="5132"/>
      <c r="BM69" s="5134" t="s">
        <v>4745</v>
      </c>
      <c r="BN69" s="5134"/>
      <c r="BP69" s="5139" t="s">
        <v>4746</v>
      </c>
      <c r="BQ69" s="5139"/>
      <c r="BS69" s="5141" t="s">
        <v>4747</v>
      </c>
      <c r="BT69" s="5141"/>
      <c r="BV69" s="5143" t="s">
        <v>4748</v>
      </c>
      <c r="BW69" s="5143"/>
      <c r="BX69"/>
      <c r="BY69"/>
      <c r="BZ69"/>
      <c r="CA69" s="5206" t="s">
        <v>4749</v>
      </c>
      <c r="CB69" s="5206"/>
      <c r="CD69" s="5152" t="s">
        <v>4750</v>
      </c>
      <c r="CE69" s="5152"/>
      <c r="CG69" s="5125" t="s">
        <v>4751</v>
      </c>
      <c r="CH69" s="5125"/>
      <c r="CJ69" s="5127" t="s">
        <v>4752</v>
      </c>
      <c r="CK69" s="5127"/>
      <c r="CM69" s="5186" t="s">
        <v>4753</v>
      </c>
      <c r="CN69" s="5186"/>
      <c r="CP69" s="5131" t="s">
        <v>4754</v>
      </c>
      <c r="CQ69" s="5131"/>
      <c r="CS69" s="5132" t="s">
        <v>4755</v>
      </c>
      <c r="CT69" s="5132"/>
      <c r="CV69" s="5134" t="s">
        <v>4756</v>
      </c>
      <c r="CW69" s="5134"/>
      <c r="CY69" s="5139" t="s">
        <v>4757</v>
      </c>
      <c r="CZ69" s="5139"/>
      <c r="DB69" s="5141" t="s">
        <v>4758</v>
      </c>
      <c r="DC69" s="5141"/>
      <c r="DE69" s="5143" t="s">
        <v>4759</v>
      </c>
      <c r="DF69" s="5143"/>
      <c r="DH69"/>
      <c r="DI69"/>
      <c r="DJ69" s="10">
        <v>1</v>
      </c>
    </row>
    <row r="70" spans="1:114" s="3022" customFormat="1" ht="18" customHeight="1">
      <c r="A70"/>
      <c r="B70" s="5207"/>
      <c r="C70" s="5207"/>
      <c r="D70" s="8"/>
      <c r="E70" s="5123"/>
      <c r="F70" s="5123"/>
      <c r="G70" s="8"/>
      <c r="H70" s="5126"/>
      <c r="I70" s="5126"/>
      <c r="J70" s="8"/>
      <c r="K70" s="5128"/>
      <c r="L70" s="5128"/>
      <c r="M70" s="8"/>
      <c r="N70" s="5187"/>
      <c r="O70" s="5187"/>
      <c r="P70" s="8"/>
      <c r="Q70" s="4859"/>
      <c r="R70" s="4859"/>
      <c r="S70" s="8"/>
      <c r="T70" s="5133"/>
      <c r="U70" s="5133"/>
      <c r="V70" s="8"/>
      <c r="W70" s="5135"/>
      <c r="X70" s="5135"/>
      <c r="Y70" s="8"/>
      <c r="Z70" s="5140"/>
      <c r="AA70" s="5140"/>
      <c r="AB70" s="9"/>
      <c r="AC70" s="5142"/>
      <c r="AD70" s="5142"/>
      <c r="AE70" s="9"/>
      <c r="AF70" s="5144"/>
      <c r="AG70" s="5144"/>
      <c r="AH70" s="9"/>
      <c r="AI70" s="8"/>
      <c r="AJ70" s="8"/>
      <c r="AK70" s="8"/>
      <c r="AL70" s="8"/>
      <c r="AM70" s="8"/>
      <c r="AN70" s="8"/>
      <c r="AO70" s="8"/>
      <c r="AP70" s="8"/>
      <c r="AQ70" s="8"/>
      <c r="AR70" s="5207" t="s">
        <v>4401</v>
      </c>
      <c r="AS70" s="5207"/>
      <c r="AU70" s="5123" t="s">
        <v>4401</v>
      </c>
      <c r="AV70" s="5123"/>
      <c r="AX70" s="5126" t="s">
        <v>4401</v>
      </c>
      <c r="AY70" s="5126"/>
      <c r="BA70" s="5128" t="s">
        <v>4401</v>
      </c>
      <c r="BB70" s="5128"/>
      <c r="BD70" s="5187" t="s">
        <v>4401</v>
      </c>
      <c r="BE70" s="5187"/>
      <c r="BG70" s="4859" t="s">
        <v>4401</v>
      </c>
      <c r="BH70" s="4859"/>
      <c r="BJ70" s="5133" t="s">
        <v>4401</v>
      </c>
      <c r="BK70" s="5133"/>
      <c r="BM70" s="5135" t="s">
        <v>4401</v>
      </c>
      <c r="BN70" s="5135"/>
      <c r="BP70" s="5140" t="s">
        <v>4401</v>
      </c>
      <c r="BQ70" s="5140"/>
      <c r="BS70" s="5142" t="s">
        <v>4401</v>
      </c>
      <c r="BT70" s="5142"/>
      <c r="BV70" s="5144" t="s">
        <v>4401</v>
      </c>
      <c r="BW70" s="5144"/>
      <c r="BX70"/>
      <c r="BY70"/>
      <c r="BZ70"/>
      <c r="CA70" s="5207" t="s">
        <v>4401</v>
      </c>
      <c r="CB70" s="5207"/>
      <c r="CD70" s="5153" t="s">
        <v>4401</v>
      </c>
      <c r="CE70" s="5153"/>
      <c r="CG70" s="5126" t="s">
        <v>4401</v>
      </c>
      <c r="CH70" s="5126"/>
      <c r="CJ70" s="5128" t="s">
        <v>4401</v>
      </c>
      <c r="CK70" s="5128"/>
      <c r="CM70" s="5187" t="s">
        <v>4401</v>
      </c>
      <c r="CN70" s="5187"/>
      <c r="CP70" s="4859" t="s">
        <v>4401</v>
      </c>
      <c r="CQ70" s="4859"/>
      <c r="CS70" s="5133" t="s">
        <v>4401</v>
      </c>
      <c r="CT70" s="5133"/>
      <c r="CV70" s="5135" t="s">
        <v>4401</v>
      </c>
      <c r="CW70" s="5135"/>
      <c r="CY70" s="5140" t="s">
        <v>4401</v>
      </c>
      <c r="CZ70" s="5140"/>
      <c r="DB70" s="5142" t="s">
        <v>4401</v>
      </c>
      <c r="DC70" s="5142"/>
      <c r="DE70" s="5144" t="s">
        <v>4401</v>
      </c>
      <c r="DF70" s="5144"/>
      <c r="DH70"/>
      <c r="DI70"/>
      <c r="DJ70" s="10">
        <v>1</v>
      </c>
    </row>
    <row r="71" spans="1:114" s="3022" customFormat="1" ht="18" customHeight="1" thickBot="1">
      <c r="A71"/>
      <c r="B71" s="8"/>
      <c r="C71" s="8"/>
      <c r="D71" s="8"/>
      <c r="E71" s="8"/>
      <c r="F71" s="8"/>
      <c r="G71" s="8"/>
      <c r="H71" s="8"/>
      <c r="I71" s="8"/>
      <c r="J71" s="8"/>
      <c r="K71" s="8"/>
      <c r="L71" s="8"/>
      <c r="M71" s="8"/>
      <c r="N71" s="8"/>
      <c r="O71" s="8"/>
      <c r="P71" s="8"/>
      <c r="Q71" s="155"/>
      <c r="R71" s="155"/>
      <c r="S71" s="8"/>
      <c r="T71" s="8"/>
      <c r="U71" s="8"/>
      <c r="V71" s="8"/>
      <c r="W71" s="8"/>
      <c r="X71" s="8"/>
      <c r="Y71" s="8"/>
      <c r="Z71" s="8"/>
      <c r="AA71" s="8"/>
      <c r="AB71" s="9"/>
      <c r="AC71" s="8"/>
      <c r="AD71" s="8"/>
      <c r="AE71" s="9"/>
      <c r="AF71" s="8"/>
      <c r="AG71" s="8"/>
      <c r="AH71" s="9"/>
      <c r="AI71" s="8"/>
      <c r="AJ71" s="8"/>
      <c r="AK71" s="8"/>
      <c r="AL71" s="8"/>
      <c r="AM71" s="8"/>
      <c r="AN71" s="8"/>
      <c r="AO71" s="8"/>
      <c r="AP71" s="8"/>
      <c r="AQ71" s="8"/>
      <c r="AR71" s="8" t="s">
        <v>4401</v>
      </c>
      <c r="AS71" s="8"/>
      <c r="AU71" s="8" t="s">
        <v>4401</v>
      </c>
      <c r="AV71" s="8"/>
      <c r="AX71" s="8" t="s">
        <v>4401</v>
      </c>
      <c r="AY71" s="8"/>
      <c r="BA71" s="8" t="s">
        <v>4401</v>
      </c>
      <c r="BB71" s="8"/>
      <c r="BD71" s="8" t="s">
        <v>4401</v>
      </c>
      <c r="BE71" s="8"/>
      <c r="BG71" s="155" t="s">
        <v>4401</v>
      </c>
      <c r="BH71" s="155"/>
      <c r="BJ71" s="8" t="s">
        <v>4401</v>
      </c>
      <c r="BK71" s="8"/>
      <c r="BM71" s="8" t="s">
        <v>4401</v>
      </c>
      <c r="BN71" s="8"/>
      <c r="BP71" s="8" t="s">
        <v>4401</v>
      </c>
      <c r="BQ71" s="8"/>
      <c r="BS71" s="8" t="s">
        <v>4401</v>
      </c>
      <c r="BT71" s="8"/>
      <c r="BV71" s="8" t="s">
        <v>4401</v>
      </c>
      <c r="BW71" s="8"/>
      <c r="BX71"/>
      <c r="BY71"/>
      <c r="BZ71"/>
      <c r="CA71" s="8" t="s">
        <v>4401</v>
      </c>
      <c r="CB71" s="8"/>
      <c r="CD71" s="8" t="s">
        <v>4401</v>
      </c>
      <c r="CE71" s="8"/>
      <c r="CG71" s="8" t="s">
        <v>4401</v>
      </c>
      <c r="CH71" s="8"/>
      <c r="CJ71" s="8" t="s">
        <v>4401</v>
      </c>
      <c r="CK71" s="8"/>
      <c r="CM71" s="8" t="s">
        <v>4401</v>
      </c>
      <c r="CN71" s="8"/>
      <c r="CP71" s="155" t="s">
        <v>4401</v>
      </c>
      <c r="CQ71" s="155"/>
      <c r="CS71" s="8" t="s">
        <v>4401</v>
      </c>
      <c r="CT71" s="8"/>
      <c r="CV71" s="8" t="s">
        <v>4401</v>
      </c>
      <c r="CW71" s="8"/>
      <c r="CY71" s="8" t="s">
        <v>4401</v>
      </c>
      <c r="CZ71" s="8"/>
      <c r="DB71" s="8" t="s">
        <v>4401</v>
      </c>
      <c r="DC71" s="8"/>
      <c r="DE71" s="8" t="s">
        <v>4401</v>
      </c>
      <c r="DF71" s="8"/>
      <c r="DH71"/>
      <c r="DI71"/>
      <c r="DJ71" s="10">
        <v>1</v>
      </c>
    </row>
    <row r="72" spans="1:114" s="3022" customFormat="1" ht="18" customHeight="1">
      <c r="A72"/>
      <c r="B72" s="5208" t="s">
        <v>718</v>
      </c>
      <c r="C72" s="5208"/>
      <c r="D72" s="8"/>
      <c r="E72" s="5122" t="s">
        <v>719</v>
      </c>
      <c r="F72" s="5122"/>
      <c r="G72" s="8"/>
      <c r="H72" s="5125" t="s">
        <v>720</v>
      </c>
      <c r="I72" s="5125"/>
      <c r="J72" s="8"/>
      <c r="K72" s="5127" t="s">
        <v>721</v>
      </c>
      <c r="L72" s="5127"/>
      <c r="M72" s="8"/>
      <c r="N72" s="5186" t="s">
        <v>722</v>
      </c>
      <c r="O72" s="5186"/>
      <c r="P72" s="8"/>
      <c r="Q72" s="5131" t="s">
        <v>723</v>
      </c>
      <c r="R72" s="5131"/>
      <c r="S72" s="8"/>
      <c r="T72" s="5132" t="s">
        <v>724</v>
      </c>
      <c r="U72" s="5132"/>
      <c r="V72" s="8"/>
      <c r="W72" s="5134" t="s">
        <v>725</v>
      </c>
      <c r="X72" s="5134"/>
      <c r="Y72" s="8"/>
      <c r="Z72" s="5139" t="s">
        <v>726</v>
      </c>
      <c r="AA72" s="5139"/>
      <c r="AB72" s="9"/>
      <c r="AC72" s="5141" t="s">
        <v>727</v>
      </c>
      <c r="AD72" s="5141"/>
      <c r="AE72" s="9"/>
      <c r="AF72" s="5143" t="s">
        <v>728</v>
      </c>
      <c r="AG72" s="5143"/>
      <c r="AH72" s="9"/>
      <c r="AI72" s="8"/>
      <c r="AJ72" s="8"/>
      <c r="AK72" s="8"/>
      <c r="AL72" s="8"/>
      <c r="AM72" s="8"/>
      <c r="AN72" s="8"/>
      <c r="AO72" s="8"/>
      <c r="AP72" s="8"/>
      <c r="AQ72" s="8"/>
      <c r="AR72" s="5208" t="s">
        <v>4760</v>
      </c>
      <c r="AS72" s="5208"/>
      <c r="AU72" s="5122" t="s">
        <v>4761</v>
      </c>
      <c r="AV72" s="5122"/>
      <c r="AX72" s="5125" t="s">
        <v>4762</v>
      </c>
      <c r="AY72" s="5125"/>
      <c r="BA72" s="5127" t="s">
        <v>4763</v>
      </c>
      <c r="BB72" s="5127"/>
      <c r="BD72" s="5186" t="s">
        <v>4764</v>
      </c>
      <c r="BE72" s="5186"/>
      <c r="BG72" s="5131" t="s">
        <v>4765</v>
      </c>
      <c r="BH72" s="5131"/>
      <c r="BJ72" s="5132" t="s">
        <v>4766</v>
      </c>
      <c r="BK72" s="5132"/>
      <c r="BM72" s="5134" t="s">
        <v>4767</v>
      </c>
      <c r="BN72" s="5134"/>
      <c r="BP72" s="5139" t="s">
        <v>4768</v>
      </c>
      <c r="BQ72" s="5139"/>
      <c r="BS72" s="5141" t="s">
        <v>4769</v>
      </c>
      <c r="BT72" s="5141"/>
      <c r="BV72" s="5143" t="s">
        <v>4770</v>
      </c>
      <c r="BW72" s="5143"/>
      <c r="BX72"/>
      <c r="BY72"/>
      <c r="BZ72"/>
      <c r="CA72" s="5208" t="s">
        <v>4771</v>
      </c>
      <c r="CB72" s="5208"/>
      <c r="CD72" s="5122" t="s">
        <v>4772</v>
      </c>
      <c r="CE72" s="5122"/>
      <c r="CG72" s="5125" t="s">
        <v>4773</v>
      </c>
      <c r="CH72" s="5125"/>
      <c r="CJ72" s="5127" t="s">
        <v>4774</v>
      </c>
      <c r="CK72" s="5127"/>
      <c r="CM72" s="5186" t="s">
        <v>4775</v>
      </c>
      <c r="CN72" s="5186"/>
      <c r="CP72" s="5131" t="s">
        <v>4776</v>
      </c>
      <c r="CQ72" s="5131"/>
      <c r="CS72" s="5132" t="s">
        <v>4777</v>
      </c>
      <c r="CT72" s="5132"/>
      <c r="CV72" s="5134" t="s">
        <v>4778</v>
      </c>
      <c r="CW72" s="5134"/>
      <c r="CY72" s="5139" t="s">
        <v>4779</v>
      </c>
      <c r="CZ72" s="5139"/>
      <c r="DB72" s="5141" t="s">
        <v>4780</v>
      </c>
      <c r="DC72" s="5141"/>
      <c r="DE72" s="5143" t="s">
        <v>4781</v>
      </c>
      <c r="DF72" s="5143"/>
      <c r="DH72"/>
      <c r="DI72"/>
      <c r="DJ72" s="10">
        <v>1</v>
      </c>
    </row>
    <row r="73" spans="1:114" s="3022" customFormat="1" ht="18" customHeight="1">
      <c r="A73"/>
      <c r="B73" s="5209"/>
      <c r="C73" s="5209"/>
      <c r="D73" s="8"/>
      <c r="E73" s="5123"/>
      <c r="F73" s="5123"/>
      <c r="G73" s="8"/>
      <c r="H73" s="5126"/>
      <c r="I73" s="5126"/>
      <c r="J73" s="8"/>
      <c r="K73" s="5128"/>
      <c r="L73" s="5128"/>
      <c r="M73" s="8"/>
      <c r="N73" s="5187"/>
      <c r="O73" s="5187"/>
      <c r="P73" s="8"/>
      <c r="Q73" s="4859"/>
      <c r="R73" s="4859"/>
      <c r="S73" s="8"/>
      <c r="T73" s="5133"/>
      <c r="U73" s="5133"/>
      <c r="V73" s="8"/>
      <c r="W73" s="5135"/>
      <c r="X73" s="5135"/>
      <c r="Y73" s="8"/>
      <c r="Z73" s="5140"/>
      <c r="AA73" s="5140"/>
      <c r="AB73" s="9"/>
      <c r="AC73" s="5142"/>
      <c r="AD73" s="5142"/>
      <c r="AE73" s="9"/>
      <c r="AF73" s="5144"/>
      <c r="AG73" s="5144"/>
      <c r="AH73" s="9"/>
      <c r="AI73" s="8"/>
      <c r="AJ73" s="8"/>
      <c r="AK73" s="8"/>
      <c r="AL73" s="8"/>
      <c r="AM73" s="8"/>
      <c r="AN73" s="8"/>
      <c r="AO73" s="8"/>
      <c r="AP73" s="8"/>
      <c r="AQ73" s="8"/>
      <c r="AR73" s="5209" t="s">
        <v>4401</v>
      </c>
      <c r="AS73" s="5209"/>
      <c r="AU73" s="5123" t="s">
        <v>4401</v>
      </c>
      <c r="AV73" s="5123"/>
      <c r="AX73" s="5126" t="s">
        <v>4401</v>
      </c>
      <c r="AY73" s="5126"/>
      <c r="BA73" s="5128" t="s">
        <v>4401</v>
      </c>
      <c r="BB73" s="5128"/>
      <c r="BD73" s="5187" t="s">
        <v>4401</v>
      </c>
      <c r="BE73" s="5187"/>
      <c r="BG73" s="4859" t="s">
        <v>4401</v>
      </c>
      <c r="BH73" s="4859"/>
      <c r="BJ73" s="5133" t="s">
        <v>4401</v>
      </c>
      <c r="BK73" s="5133"/>
      <c r="BM73" s="5135" t="s">
        <v>4401</v>
      </c>
      <c r="BN73" s="5135"/>
      <c r="BP73" s="5140" t="s">
        <v>4401</v>
      </c>
      <c r="BQ73" s="5140"/>
      <c r="BS73" s="5142" t="s">
        <v>4401</v>
      </c>
      <c r="BT73" s="5142"/>
      <c r="BV73" s="5144" t="s">
        <v>4401</v>
      </c>
      <c r="BW73" s="5144"/>
      <c r="BX73"/>
      <c r="BY73"/>
      <c r="BZ73"/>
      <c r="CA73" s="5209" t="s">
        <v>4401</v>
      </c>
      <c r="CB73" s="5209"/>
      <c r="CD73" s="5123" t="s">
        <v>4401</v>
      </c>
      <c r="CE73" s="5123"/>
      <c r="CG73" s="5126" t="s">
        <v>4401</v>
      </c>
      <c r="CH73" s="5126"/>
      <c r="CJ73" s="5128" t="s">
        <v>4401</v>
      </c>
      <c r="CK73" s="5128"/>
      <c r="CM73" s="5187" t="s">
        <v>4401</v>
      </c>
      <c r="CN73" s="5187"/>
      <c r="CP73" s="4859" t="s">
        <v>4401</v>
      </c>
      <c r="CQ73" s="4859"/>
      <c r="CS73" s="5133" t="s">
        <v>4401</v>
      </c>
      <c r="CT73" s="5133"/>
      <c r="CV73" s="5135" t="s">
        <v>4401</v>
      </c>
      <c r="CW73" s="5135"/>
      <c r="CY73" s="5140" t="s">
        <v>4401</v>
      </c>
      <c r="CZ73" s="5140"/>
      <c r="DB73" s="5142" t="s">
        <v>4401</v>
      </c>
      <c r="DC73" s="5142"/>
      <c r="DE73" s="5144" t="s">
        <v>4401</v>
      </c>
      <c r="DF73" s="5144"/>
      <c r="DH73"/>
      <c r="DI73"/>
      <c r="DJ73" s="10">
        <v>1</v>
      </c>
    </row>
    <row r="74" spans="1:114" s="3022" customFormat="1" ht="18" customHeight="1" thickBot="1">
      <c r="A74"/>
      <c r="B74" s="8"/>
      <c r="C74" s="8"/>
      <c r="D74" s="8"/>
      <c r="E74" s="8"/>
      <c r="F74" s="8"/>
      <c r="G74" s="8"/>
      <c r="H74" s="8"/>
      <c r="I74" s="8"/>
      <c r="J74" s="8"/>
      <c r="K74" s="8"/>
      <c r="L74" s="8"/>
      <c r="M74" s="8"/>
      <c r="N74" s="8"/>
      <c r="O74" s="8"/>
      <c r="P74" s="8"/>
      <c r="Q74" s="155"/>
      <c r="R74" s="155"/>
      <c r="S74" s="8"/>
      <c r="T74" s="8"/>
      <c r="U74" s="8"/>
      <c r="V74" s="8"/>
      <c r="W74" s="8"/>
      <c r="X74" s="8"/>
      <c r="Y74" s="8"/>
      <c r="Z74" s="8"/>
      <c r="AA74" s="8"/>
      <c r="AB74" s="9"/>
      <c r="AC74" s="8"/>
      <c r="AD74" s="8"/>
      <c r="AE74" s="9"/>
      <c r="AF74" s="8"/>
      <c r="AG74" s="8"/>
      <c r="AH74" s="9"/>
      <c r="AI74" s="8"/>
      <c r="AJ74" s="8"/>
      <c r="AK74" s="8"/>
      <c r="AL74" s="8"/>
      <c r="AM74" s="8"/>
      <c r="AN74" s="8"/>
      <c r="AO74" s="8"/>
      <c r="AP74" s="8"/>
      <c r="AQ74" s="8"/>
      <c r="AR74" s="8" t="s">
        <v>4401</v>
      </c>
      <c r="AS74" s="8"/>
      <c r="AU74" s="8" t="s">
        <v>4401</v>
      </c>
      <c r="AV74" s="8"/>
      <c r="AX74" s="8" t="s">
        <v>4401</v>
      </c>
      <c r="AY74" s="8"/>
      <c r="BA74" s="8" t="s">
        <v>4401</v>
      </c>
      <c r="BB74" s="8"/>
      <c r="BD74" s="8" t="s">
        <v>4401</v>
      </c>
      <c r="BE74" s="8"/>
      <c r="BG74" s="155" t="s">
        <v>4401</v>
      </c>
      <c r="BH74" s="155"/>
      <c r="BJ74" s="8" t="s">
        <v>4401</v>
      </c>
      <c r="BK74" s="8"/>
      <c r="BM74" s="8" t="s">
        <v>4401</v>
      </c>
      <c r="BN74" s="8"/>
      <c r="BP74" s="8" t="s">
        <v>4401</v>
      </c>
      <c r="BQ74" s="8"/>
      <c r="BS74" s="8" t="s">
        <v>4401</v>
      </c>
      <c r="BT74" s="8"/>
      <c r="BV74" s="8" t="s">
        <v>4401</v>
      </c>
      <c r="BW74" s="8"/>
      <c r="BX74"/>
      <c r="BY74"/>
      <c r="BZ74"/>
      <c r="CA74" s="8" t="s">
        <v>4401</v>
      </c>
      <c r="CB74" s="8"/>
      <c r="CD74" s="8" t="s">
        <v>4401</v>
      </c>
      <c r="CE74" s="8"/>
      <c r="CG74" s="8" t="s">
        <v>4401</v>
      </c>
      <c r="CH74" s="8"/>
      <c r="CJ74" s="8" t="s">
        <v>4401</v>
      </c>
      <c r="CK74" s="8"/>
      <c r="CM74" s="8" t="s">
        <v>4401</v>
      </c>
      <c r="CN74" s="8"/>
      <c r="CP74" s="155" t="s">
        <v>4401</v>
      </c>
      <c r="CQ74" s="155"/>
      <c r="CS74" s="8" t="s">
        <v>4401</v>
      </c>
      <c r="CT74" s="8"/>
      <c r="CV74" s="8" t="s">
        <v>4401</v>
      </c>
      <c r="CW74" s="8"/>
      <c r="CY74" s="8" t="s">
        <v>4401</v>
      </c>
      <c r="CZ74" s="8"/>
      <c r="DB74" s="8" t="s">
        <v>4401</v>
      </c>
      <c r="DC74" s="8"/>
      <c r="DE74" s="8" t="s">
        <v>4401</v>
      </c>
      <c r="DF74" s="8"/>
      <c r="DH74"/>
      <c r="DI74"/>
      <c r="DJ74" s="10">
        <v>1</v>
      </c>
    </row>
    <row r="75" spans="1:114" s="3022" customFormat="1" ht="18" customHeight="1">
      <c r="A75"/>
      <c r="B75" s="5210" t="s">
        <v>774</v>
      </c>
      <c r="C75" s="5210"/>
      <c r="D75" s="8"/>
      <c r="E75" s="5152" t="s">
        <v>775</v>
      </c>
      <c r="F75" s="5152"/>
      <c r="G75" s="8"/>
      <c r="H75" s="5125" t="s">
        <v>776</v>
      </c>
      <c r="I75" s="5125"/>
      <c r="J75" s="8"/>
      <c r="K75" s="5127" t="s">
        <v>777</v>
      </c>
      <c r="L75" s="5127"/>
      <c r="M75" s="8"/>
      <c r="N75" s="5129" t="s">
        <v>778</v>
      </c>
      <c r="O75" s="5129"/>
      <c r="P75" s="8"/>
      <c r="Q75" s="5131" t="s">
        <v>779</v>
      </c>
      <c r="R75" s="5131"/>
      <c r="S75" s="8"/>
      <c r="T75" s="5132" t="s">
        <v>780</v>
      </c>
      <c r="U75" s="5132"/>
      <c r="V75" s="8"/>
      <c r="W75" s="5134" t="s">
        <v>781</v>
      </c>
      <c r="X75" s="5134"/>
      <c r="Y75" s="8"/>
      <c r="Z75" s="5139" t="s">
        <v>782</v>
      </c>
      <c r="AA75" s="5139"/>
      <c r="AB75" s="9"/>
      <c r="AC75" s="5141" t="s">
        <v>783</v>
      </c>
      <c r="AD75" s="5141"/>
      <c r="AE75" s="9"/>
      <c r="AF75" s="5143" t="s">
        <v>784</v>
      </c>
      <c r="AG75" s="5143"/>
      <c r="AH75" s="9"/>
      <c r="AI75" s="8"/>
      <c r="AJ75" s="8"/>
      <c r="AK75" s="8"/>
      <c r="AL75" s="8"/>
      <c r="AM75" s="8"/>
      <c r="AN75" s="8"/>
      <c r="AO75" s="8"/>
      <c r="AP75" s="8"/>
      <c r="AQ75" s="8"/>
      <c r="AR75" s="5210" t="s">
        <v>4782</v>
      </c>
      <c r="AS75" s="5210"/>
      <c r="AU75" s="5152" t="s">
        <v>4783</v>
      </c>
      <c r="AV75" s="5152"/>
      <c r="AX75" s="5125" t="s">
        <v>4784</v>
      </c>
      <c r="AY75" s="5125"/>
      <c r="BA75" s="5127" t="s">
        <v>4785</v>
      </c>
      <c r="BB75" s="5127"/>
      <c r="BD75" s="5129" t="s">
        <v>4786</v>
      </c>
      <c r="BE75" s="5129"/>
      <c r="BG75" s="5131" t="s">
        <v>4787</v>
      </c>
      <c r="BH75" s="5131"/>
      <c r="BJ75" s="5132" t="s">
        <v>4788</v>
      </c>
      <c r="BK75" s="5132"/>
      <c r="BM75" s="5134" t="s">
        <v>4789</v>
      </c>
      <c r="BN75" s="5134"/>
      <c r="BP75" s="5139" t="s">
        <v>4790</v>
      </c>
      <c r="BQ75" s="5139"/>
      <c r="BS75" s="5141" t="s">
        <v>4791</v>
      </c>
      <c r="BT75" s="5141"/>
      <c r="BV75" s="5143" t="s">
        <v>4792</v>
      </c>
      <c r="BW75" s="5143"/>
      <c r="BX75"/>
      <c r="BY75"/>
      <c r="BZ75"/>
      <c r="CA75" s="5210" t="s">
        <v>4793</v>
      </c>
      <c r="CB75" s="5210"/>
      <c r="CD75" s="5122" t="s">
        <v>4794</v>
      </c>
      <c r="CE75" s="5122"/>
      <c r="CG75" s="5125" t="s">
        <v>4795</v>
      </c>
      <c r="CH75" s="5125"/>
      <c r="CJ75" s="5127" t="s">
        <v>4796</v>
      </c>
      <c r="CK75" s="5127"/>
      <c r="CM75" s="5186" t="s">
        <v>4797</v>
      </c>
      <c r="CN75" s="5186"/>
      <c r="CP75" s="5131" t="s">
        <v>4798</v>
      </c>
      <c r="CQ75" s="5131"/>
      <c r="CS75" s="5132" t="s">
        <v>4799</v>
      </c>
      <c r="CT75" s="5132"/>
      <c r="CV75" s="5134" t="s">
        <v>4800</v>
      </c>
      <c r="CW75" s="5134"/>
      <c r="CY75" s="5139" t="s">
        <v>4801</v>
      </c>
      <c r="CZ75" s="5139"/>
      <c r="DB75" s="5141" t="s">
        <v>4802</v>
      </c>
      <c r="DC75" s="5141"/>
      <c r="DE75" s="5143" t="s">
        <v>4803</v>
      </c>
      <c r="DF75" s="5143"/>
      <c r="DH75"/>
      <c r="DI75"/>
      <c r="DJ75" s="10">
        <v>1</v>
      </c>
    </row>
    <row r="76" spans="1:114" s="3022" customFormat="1" ht="18" customHeight="1">
      <c r="A76" s="2972"/>
      <c r="B76" s="5211"/>
      <c r="C76" s="5211"/>
      <c r="D76" s="8"/>
      <c r="E76" s="5153"/>
      <c r="F76" s="5153"/>
      <c r="G76" s="8"/>
      <c r="H76" s="5126"/>
      <c r="I76" s="5126"/>
      <c r="J76" s="8"/>
      <c r="K76" s="5128"/>
      <c r="L76" s="5128"/>
      <c r="M76" s="8"/>
      <c r="N76" s="5130"/>
      <c r="O76" s="5130"/>
      <c r="P76" s="8"/>
      <c r="Q76" s="4859"/>
      <c r="R76" s="4859"/>
      <c r="S76" s="8"/>
      <c r="T76" s="5133"/>
      <c r="U76" s="5133"/>
      <c r="V76" s="8"/>
      <c r="W76" s="5135"/>
      <c r="X76" s="5135"/>
      <c r="Y76" s="8"/>
      <c r="Z76" s="5140"/>
      <c r="AA76" s="5140"/>
      <c r="AB76" s="9"/>
      <c r="AC76" s="5142"/>
      <c r="AD76" s="5142"/>
      <c r="AE76" s="9"/>
      <c r="AF76" s="5144"/>
      <c r="AG76" s="5144"/>
      <c r="AH76" s="9"/>
      <c r="AI76" s="8"/>
      <c r="AJ76" s="8"/>
      <c r="AK76" s="8"/>
      <c r="AL76" s="8"/>
      <c r="AM76" s="8"/>
      <c r="AN76" s="8"/>
      <c r="AO76" s="8"/>
      <c r="AP76" s="8"/>
      <c r="AQ76" s="8"/>
      <c r="AR76" s="5211" t="s">
        <v>4401</v>
      </c>
      <c r="AS76" s="5211"/>
      <c r="AU76" s="5153" t="s">
        <v>4401</v>
      </c>
      <c r="AV76" s="5153"/>
      <c r="AX76" s="5126" t="s">
        <v>4401</v>
      </c>
      <c r="AY76" s="5126"/>
      <c r="BA76" s="5128" t="s">
        <v>4401</v>
      </c>
      <c r="BB76" s="5128"/>
      <c r="BD76" s="5130" t="s">
        <v>4401</v>
      </c>
      <c r="BE76" s="5130"/>
      <c r="BG76" s="4859" t="s">
        <v>4401</v>
      </c>
      <c r="BH76" s="4859"/>
      <c r="BJ76" s="5133" t="s">
        <v>4401</v>
      </c>
      <c r="BK76" s="5133"/>
      <c r="BM76" s="5135" t="s">
        <v>4401</v>
      </c>
      <c r="BN76" s="5135"/>
      <c r="BP76" s="5140" t="s">
        <v>4401</v>
      </c>
      <c r="BQ76" s="5140"/>
      <c r="BS76" s="5142" t="s">
        <v>4401</v>
      </c>
      <c r="BT76" s="5142"/>
      <c r="BV76" s="5144" t="s">
        <v>4401</v>
      </c>
      <c r="BW76" s="5144"/>
      <c r="BX76"/>
      <c r="BY76"/>
      <c r="BZ76"/>
      <c r="CA76" s="5211" t="s">
        <v>4401</v>
      </c>
      <c r="CB76" s="5211"/>
      <c r="CD76" s="5123" t="s">
        <v>4401</v>
      </c>
      <c r="CE76" s="5123"/>
      <c r="CG76" s="5126" t="s">
        <v>4401</v>
      </c>
      <c r="CH76" s="5126"/>
      <c r="CJ76" s="5128" t="s">
        <v>4401</v>
      </c>
      <c r="CK76" s="5128"/>
      <c r="CM76" s="5187" t="s">
        <v>4401</v>
      </c>
      <c r="CN76" s="5187"/>
      <c r="CP76" s="4859" t="s">
        <v>4401</v>
      </c>
      <c r="CQ76" s="4859"/>
      <c r="CS76" s="5133" t="s">
        <v>4401</v>
      </c>
      <c r="CT76" s="5133"/>
      <c r="CV76" s="5135" t="s">
        <v>4401</v>
      </c>
      <c r="CW76" s="5135"/>
      <c r="CY76" s="5140" t="s">
        <v>4401</v>
      </c>
      <c r="CZ76" s="5140"/>
      <c r="DB76" s="5142" t="s">
        <v>4401</v>
      </c>
      <c r="DC76" s="5142"/>
      <c r="DE76" s="5144" t="s">
        <v>4401</v>
      </c>
      <c r="DF76" s="5144"/>
      <c r="DH76"/>
      <c r="DI76"/>
      <c r="DJ76" s="10">
        <v>1</v>
      </c>
    </row>
    <row r="77" spans="1:114" s="3022" customFormat="1" ht="18" customHeight="1" thickBot="1">
      <c r="A77" s="2972"/>
      <c r="B77" s="8"/>
      <c r="C77" s="8"/>
      <c r="D77" s="8"/>
      <c r="E77" s="8"/>
      <c r="F77" s="8"/>
      <c r="G77" s="8"/>
      <c r="H77" s="8"/>
      <c r="I77" s="8"/>
      <c r="J77" s="8"/>
      <c r="K77" s="8"/>
      <c r="L77" s="8"/>
      <c r="M77" s="8"/>
      <c r="N77" s="8"/>
      <c r="O77" s="8"/>
      <c r="P77" s="8"/>
      <c r="Q77" s="155"/>
      <c r="R77" s="155"/>
      <c r="S77" s="8"/>
      <c r="T77" s="8"/>
      <c r="U77" s="8"/>
      <c r="V77" s="8"/>
      <c r="W77" s="8"/>
      <c r="X77" s="8"/>
      <c r="Y77" s="8"/>
      <c r="Z77" s="8"/>
      <c r="AA77" s="8"/>
      <c r="AB77" s="9"/>
      <c r="AC77" s="8"/>
      <c r="AD77" s="8"/>
      <c r="AE77" s="9"/>
      <c r="AF77" s="8"/>
      <c r="AG77" s="8"/>
      <c r="AH77" s="9"/>
      <c r="AI77" s="8"/>
      <c r="AJ77" s="8"/>
      <c r="AK77" s="8"/>
      <c r="AL77" s="8"/>
      <c r="AM77" s="8"/>
      <c r="AN77" s="8"/>
      <c r="AO77" s="8"/>
      <c r="AP77" s="8"/>
      <c r="AQ77" s="8"/>
      <c r="AR77" s="8" t="s">
        <v>4401</v>
      </c>
      <c r="AS77" s="8"/>
      <c r="AU77" s="8" t="s">
        <v>4401</v>
      </c>
      <c r="AV77" s="8"/>
      <c r="AX77" s="8" t="s">
        <v>4401</v>
      </c>
      <c r="AY77" s="8"/>
      <c r="BA77" s="8" t="s">
        <v>4401</v>
      </c>
      <c r="BB77" s="8"/>
      <c r="BD77" s="8" t="s">
        <v>4401</v>
      </c>
      <c r="BE77" s="8"/>
      <c r="BG77" s="155" t="s">
        <v>4401</v>
      </c>
      <c r="BH77" s="155"/>
      <c r="BJ77" s="8" t="s">
        <v>4401</v>
      </c>
      <c r="BK77" s="8"/>
      <c r="BM77" s="8" t="s">
        <v>4401</v>
      </c>
      <c r="BN77" s="8"/>
      <c r="BP77" s="8" t="s">
        <v>4401</v>
      </c>
      <c r="BQ77" s="8"/>
      <c r="BS77" s="8" t="s">
        <v>4401</v>
      </c>
      <c r="BT77" s="8"/>
      <c r="BV77" s="8" t="s">
        <v>4401</v>
      </c>
      <c r="BW77" s="8"/>
      <c r="BX77"/>
      <c r="BY77"/>
      <c r="BZ77"/>
      <c r="CA77" s="8" t="s">
        <v>4401</v>
      </c>
      <c r="CB77" s="8"/>
      <c r="CD77" s="8" t="s">
        <v>4401</v>
      </c>
      <c r="CE77" s="8"/>
      <c r="CG77" s="8" t="s">
        <v>4401</v>
      </c>
      <c r="CH77" s="8"/>
      <c r="CJ77" s="8" t="s">
        <v>4401</v>
      </c>
      <c r="CK77" s="8"/>
      <c r="CM77" s="8" t="s">
        <v>4401</v>
      </c>
      <c r="CN77" s="8"/>
      <c r="CP77" s="155" t="s">
        <v>4401</v>
      </c>
      <c r="CQ77" s="155"/>
      <c r="CS77" s="8" t="s">
        <v>4401</v>
      </c>
      <c r="CT77" s="8"/>
      <c r="CV77" s="8" t="s">
        <v>4401</v>
      </c>
      <c r="CW77" s="8"/>
      <c r="CY77" s="8" t="s">
        <v>4401</v>
      </c>
      <c r="CZ77" s="8"/>
      <c r="DB77" s="8" t="s">
        <v>4401</v>
      </c>
      <c r="DC77" s="8"/>
      <c r="DE77" t="s">
        <v>4401</v>
      </c>
      <c r="DF77"/>
      <c r="DH77"/>
      <c r="DI77"/>
      <c r="DJ77" s="10">
        <v>1</v>
      </c>
    </row>
    <row r="78" spans="1:114" s="3022" customFormat="1" ht="18" customHeight="1">
      <c r="A78" s="2972"/>
      <c r="B78" s="5212" t="s">
        <v>4804</v>
      </c>
      <c r="C78" s="5212"/>
      <c r="D78" s="8"/>
      <c r="E78" s="5122" t="s">
        <v>4805</v>
      </c>
      <c r="F78" s="5122"/>
      <c r="G78" s="8"/>
      <c r="H78" s="5125" t="s">
        <v>4806</v>
      </c>
      <c r="I78" s="5125"/>
      <c r="J78" s="8"/>
      <c r="K78" s="5127" t="s">
        <v>4807</v>
      </c>
      <c r="L78" s="5127"/>
      <c r="M78" s="8"/>
      <c r="N78" s="5129"/>
      <c r="O78" s="5129"/>
      <c r="P78" s="8"/>
      <c r="Q78" s="5131" t="s">
        <v>4808</v>
      </c>
      <c r="R78" s="5131"/>
      <c r="S78" s="8"/>
      <c r="T78" s="5132" t="s">
        <v>4809</v>
      </c>
      <c r="U78" s="5132"/>
      <c r="V78" s="8"/>
      <c r="W78" s="5134" t="s">
        <v>4810</v>
      </c>
      <c r="X78" s="5134"/>
      <c r="Y78" s="8"/>
      <c r="Z78" s="5139" t="s">
        <v>4811</v>
      </c>
      <c r="AA78" s="5139"/>
      <c r="AB78" s="9"/>
      <c r="AC78" s="5141" t="s">
        <v>4812</v>
      </c>
      <c r="AD78" s="5141"/>
      <c r="AE78" s="9"/>
      <c r="AF78" s="5143" t="s">
        <v>4813</v>
      </c>
      <c r="AG78" s="5143"/>
      <c r="AH78" s="9"/>
      <c r="AI78" s="8"/>
      <c r="AJ78" s="8"/>
      <c r="AK78" s="8"/>
      <c r="AL78" s="8"/>
      <c r="AM78" s="8"/>
      <c r="AN78" s="8"/>
      <c r="AO78" s="8"/>
      <c r="AP78" s="8"/>
      <c r="AQ78" s="8"/>
      <c r="AR78" s="5212" t="s">
        <v>4814</v>
      </c>
      <c r="AS78" s="5212"/>
      <c r="AU78" s="5122" t="s">
        <v>4815</v>
      </c>
      <c r="AV78" s="5122"/>
      <c r="AX78" s="5125" t="s">
        <v>4816</v>
      </c>
      <c r="AY78" s="5125"/>
      <c r="BA78" s="5127" t="s">
        <v>4817</v>
      </c>
      <c r="BB78" s="5127"/>
      <c r="BD78" s="5129"/>
      <c r="BE78" s="5129"/>
      <c r="BG78" s="5131" t="s">
        <v>4818</v>
      </c>
      <c r="BH78" s="5131"/>
      <c r="BJ78" s="5132" t="s">
        <v>4819</v>
      </c>
      <c r="BK78" s="5132"/>
      <c r="BM78" s="5134" t="s">
        <v>4820</v>
      </c>
      <c r="BN78" s="5134"/>
      <c r="BP78" s="5139" t="s">
        <v>4821</v>
      </c>
      <c r="BQ78" s="5139"/>
      <c r="BS78" s="5141" t="s">
        <v>4822</v>
      </c>
      <c r="BT78" s="5141"/>
      <c r="BV78" s="5143" t="s">
        <v>837</v>
      </c>
      <c r="BW78" s="5143"/>
      <c r="BX78"/>
      <c r="BY78"/>
      <c r="BZ78"/>
      <c r="CA78" s="5212" t="s">
        <v>4823</v>
      </c>
      <c r="CB78" s="5212"/>
      <c r="CD78" s="5122" t="s">
        <v>4824</v>
      </c>
      <c r="CE78" s="5122"/>
      <c r="CG78" s="5125" t="s">
        <v>4825</v>
      </c>
      <c r="CH78" s="5125"/>
      <c r="CJ78" s="5127" t="s">
        <v>4826</v>
      </c>
      <c r="CK78" s="5127"/>
      <c r="CM78" s="5186"/>
      <c r="CN78" s="5186"/>
      <c r="CP78" s="5131" t="s">
        <v>4827</v>
      </c>
      <c r="CQ78" s="5131"/>
      <c r="CS78" s="5132" t="s">
        <v>4828</v>
      </c>
      <c r="CT78" s="5132"/>
      <c r="CV78" s="5134" t="s">
        <v>4829</v>
      </c>
      <c r="CW78" s="5134"/>
      <c r="CY78" s="5139" t="s">
        <v>4830</v>
      </c>
      <c r="CZ78" s="5139"/>
      <c r="DB78" s="5141" t="s">
        <v>4831</v>
      </c>
      <c r="DC78" s="5141"/>
      <c r="DE78" s="5143" t="s">
        <v>4832</v>
      </c>
      <c r="DF78" s="5143"/>
      <c r="DH78"/>
      <c r="DI78"/>
      <c r="DJ78" s="10">
        <v>1</v>
      </c>
    </row>
    <row r="79" spans="1:114" s="3022" customFormat="1" ht="18" customHeight="1">
      <c r="A79" s="2972"/>
      <c r="B79" s="5213"/>
      <c r="C79" s="5213"/>
      <c r="D79" s="8"/>
      <c r="E79" s="5123"/>
      <c r="F79" s="5123"/>
      <c r="G79" s="8"/>
      <c r="H79" s="5126"/>
      <c r="I79" s="5126"/>
      <c r="J79" s="8"/>
      <c r="K79" s="5128"/>
      <c r="L79" s="5128"/>
      <c r="M79" s="8"/>
      <c r="N79" s="5130"/>
      <c r="O79" s="5130"/>
      <c r="P79" s="8"/>
      <c r="Q79" s="4859"/>
      <c r="R79" s="4859"/>
      <c r="S79" s="8"/>
      <c r="T79" s="5133"/>
      <c r="U79" s="5133"/>
      <c r="V79" s="8"/>
      <c r="W79" s="5135"/>
      <c r="X79" s="5135"/>
      <c r="Y79" s="8"/>
      <c r="Z79" s="5140"/>
      <c r="AA79" s="5140"/>
      <c r="AB79" s="9"/>
      <c r="AC79" s="5142"/>
      <c r="AD79" s="5142"/>
      <c r="AE79" s="9"/>
      <c r="AF79" s="5144"/>
      <c r="AG79" s="5144"/>
      <c r="AH79" s="9"/>
      <c r="AI79" s="8"/>
      <c r="AJ79" s="8"/>
      <c r="AK79" s="8"/>
      <c r="AL79" s="8"/>
      <c r="AM79" s="8"/>
      <c r="AN79" s="8"/>
      <c r="AO79" s="8"/>
      <c r="AP79" s="8"/>
      <c r="AQ79" s="8"/>
      <c r="AR79" s="5213" t="s">
        <v>4401</v>
      </c>
      <c r="AS79" s="5213"/>
      <c r="AU79" s="5123" t="s">
        <v>4401</v>
      </c>
      <c r="AV79" s="5123"/>
      <c r="AX79" s="5126" t="s">
        <v>4401</v>
      </c>
      <c r="AY79" s="5126"/>
      <c r="BA79" s="5128" t="s">
        <v>4401</v>
      </c>
      <c r="BB79" s="5128"/>
      <c r="BD79" s="5130"/>
      <c r="BE79" s="5130"/>
      <c r="BG79" s="4859" t="s">
        <v>4401</v>
      </c>
      <c r="BH79" s="4859"/>
      <c r="BJ79" s="5133" t="s">
        <v>4401</v>
      </c>
      <c r="BK79" s="5133"/>
      <c r="BM79" s="5135" t="s">
        <v>4401</v>
      </c>
      <c r="BN79" s="5135"/>
      <c r="BP79" s="5140" t="s">
        <v>4401</v>
      </c>
      <c r="BQ79" s="5140"/>
      <c r="BS79" s="5142" t="s">
        <v>4401</v>
      </c>
      <c r="BT79" s="5142"/>
      <c r="BV79" s="5144" t="s">
        <v>4401</v>
      </c>
      <c r="BW79" s="5144"/>
      <c r="BX79"/>
      <c r="BY79"/>
      <c r="BZ79"/>
      <c r="CA79" s="5213" t="s">
        <v>4401</v>
      </c>
      <c r="CB79" s="5213"/>
      <c r="CD79" s="5123" t="s">
        <v>4401</v>
      </c>
      <c r="CE79" s="5123"/>
      <c r="CG79" s="5126" t="s">
        <v>4401</v>
      </c>
      <c r="CH79" s="5126"/>
      <c r="CJ79" s="5128" t="s">
        <v>4401</v>
      </c>
      <c r="CK79" s="5128"/>
      <c r="CM79" s="5187"/>
      <c r="CN79" s="5187"/>
      <c r="CP79" s="4859" t="s">
        <v>4401</v>
      </c>
      <c r="CQ79" s="4859"/>
      <c r="CS79" s="5133" t="s">
        <v>4401</v>
      </c>
      <c r="CT79" s="5133"/>
      <c r="CV79" s="5135" t="s">
        <v>4401</v>
      </c>
      <c r="CW79" s="5135"/>
      <c r="CY79" s="5140" t="s">
        <v>4401</v>
      </c>
      <c r="CZ79" s="5140"/>
      <c r="DB79" s="5142" t="s">
        <v>4401</v>
      </c>
      <c r="DC79" s="5142"/>
      <c r="DE79" s="5144" t="s">
        <v>4401</v>
      </c>
      <c r="DF79" s="5144"/>
      <c r="DH79"/>
      <c r="DI79"/>
      <c r="DJ79" s="10">
        <v>1</v>
      </c>
    </row>
    <row r="80" spans="1:114" s="3022" customFormat="1" ht="18" customHeight="1" thickBot="1">
      <c r="A80" s="2972"/>
      <c r="B80" s="8"/>
      <c r="C80" s="8"/>
      <c r="D80" s="8"/>
      <c r="E80" s="8"/>
      <c r="F80" s="8"/>
      <c r="G80" s="8"/>
      <c r="H80" s="8"/>
      <c r="I80" s="8"/>
      <c r="J80" s="8"/>
      <c r="K80" s="8"/>
      <c r="L80" s="8"/>
      <c r="M80" s="8"/>
      <c r="N80" s="8"/>
      <c r="O80" s="8"/>
      <c r="P80" s="8"/>
      <c r="Q80" s="155"/>
      <c r="R80" s="155"/>
      <c r="S80" s="8"/>
      <c r="T80" s="8"/>
      <c r="U80" s="8"/>
      <c r="V80" s="8"/>
      <c r="W80" s="8"/>
      <c r="X80" s="8"/>
      <c r="Y80" s="8"/>
      <c r="Z80" s="8"/>
      <c r="AA80" s="8"/>
      <c r="AB80" s="9"/>
      <c r="AC80" s="8"/>
      <c r="AD80" s="8"/>
      <c r="AE80" s="9"/>
      <c r="AF80" s="8"/>
      <c r="AG80" s="8"/>
      <c r="AH80" s="9"/>
      <c r="AI80" s="8"/>
      <c r="AJ80" s="8"/>
      <c r="AK80" s="8"/>
      <c r="AL80" s="8"/>
      <c r="AM80" s="8"/>
      <c r="AN80" s="8"/>
      <c r="AO80" s="8"/>
      <c r="AP80" s="8"/>
      <c r="AQ80" s="8"/>
      <c r="AR80" s="8" t="s">
        <v>4401</v>
      </c>
      <c r="AS80" s="8"/>
      <c r="AU80" s="8" t="s">
        <v>4401</v>
      </c>
      <c r="AV80" s="8"/>
      <c r="AX80" s="8" t="s">
        <v>4401</v>
      </c>
      <c r="AY80" s="8"/>
      <c r="BA80" s="8" t="s">
        <v>4401</v>
      </c>
      <c r="BB80" s="8"/>
      <c r="BD80" s="8"/>
      <c r="BE80" s="8"/>
      <c r="BG80" s="155" t="s">
        <v>4401</v>
      </c>
      <c r="BH80" s="155"/>
      <c r="BJ80" s="8" t="s">
        <v>4401</v>
      </c>
      <c r="BK80" s="8"/>
      <c r="BM80" s="8" t="s">
        <v>4401</v>
      </c>
      <c r="BN80" s="8"/>
      <c r="BP80" s="8" t="s">
        <v>4401</v>
      </c>
      <c r="BQ80" s="8"/>
      <c r="BS80" s="8" t="s">
        <v>4401</v>
      </c>
      <c r="BT80" s="8"/>
      <c r="BV80" s="8" t="s">
        <v>4401</v>
      </c>
      <c r="BW80" s="8"/>
      <c r="BX80"/>
      <c r="BY80"/>
      <c r="BZ80"/>
      <c r="CA80" s="8" t="s">
        <v>4401</v>
      </c>
      <c r="CB80" s="8"/>
      <c r="CD80" s="8" t="s">
        <v>4401</v>
      </c>
      <c r="CE80" s="8"/>
      <c r="CG80" s="8" t="s">
        <v>4401</v>
      </c>
      <c r="CH80" s="8"/>
      <c r="CJ80" s="8" t="s">
        <v>4401</v>
      </c>
      <c r="CK80" s="8"/>
      <c r="CM80"/>
      <c r="CN80"/>
      <c r="CP80" s="155" t="s">
        <v>4401</v>
      </c>
      <c r="CQ80" s="155"/>
      <c r="CS80" s="8" t="s">
        <v>4401</v>
      </c>
      <c r="CT80" s="8"/>
      <c r="CV80" s="8" t="s">
        <v>4401</v>
      </c>
      <c r="CW80" s="8"/>
      <c r="CY80" s="8" t="s">
        <v>4401</v>
      </c>
      <c r="CZ80" s="8"/>
      <c r="DB80" s="8" t="s">
        <v>4401</v>
      </c>
      <c r="DC80" s="8"/>
      <c r="DE80" t="s">
        <v>4401</v>
      </c>
      <c r="DF80"/>
      <c r="DH80"/>
      <c r="DI80"/>
      <c r="DJ80" s="10">
        <v>1</v>
      </c>
    </row>
    <row r="81" spans="1:114" s="3022" customFormat="1" ht="18" customHeight="1">
      <c r="A81" s="2972"/>
      <c r="B81" s="5214" t="s">
        <v>828</v>
      </c>
      <c r="C81" s="5214"/>
      <c r="D81" s="8"/>
      <c r="E81" s="5122" t="s">
        <v>829</v>
      </c>
      <c r="F81" s="5122"/>
      <c r="G81" s="8"/>
      <c r="H81" s="5125" t="s">
        <v>830</v>
      </c>
      <c r="I81" s="5125"/>
      <c r="J81" s="8"/>
      <c r="K81" s="5127" t="s">
        <v>831</v>
      </c>
      <c r="L81" s="5127"/>
      <c r="M81" s="8"/>
      <c r="N81" s="8"/>
      <c r="O81" s="8"/>
      <c r="P81" s="8"/>
      <c r="Q81" s="5131" t="s">
        <v>832</v>
      </c>
      <c r="R81" s="5131"/>
      <c r="S81" s="8"/>
      <c r="T81" s="5132" t="s">
        <v>833</v>
      </c>
      <c r="U81" s="5132"/>
      <c r="V81" s="8"/>
      <c r="W81" s="5134" t="s">
        <v>834</v>
      </c>
      <c r="X81" s="5134"/>
      <c r="Y81" s="8"/>
      <c r="Z81" s="5139" t="s">
        <v>835</v>
      </c>
      <c r="AA81" s="5139"/>
      <c r="AB81" s="9"/>
      <c r="AC81" s="5141" t="s">
        <v>836</v>
      </c>
      <c r="AD81" s="5141"/>
      <c r="AE81" s="9"/>
      <c r="AF81" s="5143" t="s">
        <v>837</v>
      </c>
      <c r="AG81" s="5143"/>
      <c r="AH81" s="9"/>
      <c r="AI81" s="8"/>
      <c r="AJ81" s="8"/>
      <c r="AK81" s="8"/>
      <c r="AL81" s="8"/>
      <c r="AM81" s="8"/>
      <c r="AN81" s="8"/>
      <c r="AO81" s="8"/>
      <c r="AP81" s="8"/>
      <c r="AQ81" s="8"/>
      <c r="AR81" s="5214" t="s">
        <v>4833</v>
      </c>
      <c r="AS81" s="5214"/>
      <c r="AU81" s="5122" t="s">
        <v>4834</v>
      </c>
      <c r="AV81" s="5122"/>
      <c r="AX81" s="5125" t="s">
        <v>4835</v>
      </c>
      <c r="AY81" s="5125"/>
      <c r="BA81" s="5127" t="s">
        <v>4836</v>
      </c>
      <c r="BB81" s="5127"/>
      <c r="BD81"/>
      <c r="BE81"/>
      <c r="BG81" s="5131" t="s">
        <v>4837</v>
      </c>
      <c r="BH81" s="5131"/>
      <c r="BJ81" s="5132" t="s">
        <v>4838</v>
      </c>
      <c r="BK81" s="5132"/>
      <c r="BM81" s="5134" t="s">
        <v>4839</v>
      </c>
      <c r="BN81" s="5134"/>
      <c r="BP81" s="5139" t="s">
        <v>4840</v>
      </c>
      <c r="BQ81" s="5139"/>
      <c r="BS81" s="5141" t="s">
        <v>4841</v>
      </c>
      <c r="BT81" s="5141"/>
      <c r="BV81" s="5143" t="s">
        <v>892</v>
      </c>
      <c r="BW81" s="5143"/>
      <c r="BX81"/>
      <c r="BY81"/>
      <c r="BZ81"/>
      <c r="CA81" s="5214" t="s">
        <v>4842</v>
      </c>
      <c r="CB81" s="5214"/>
      <c r="CD81" s="5122" t="s">
        <v>4843</v>
      </c>
      <c r="CE81" s="5122"/>
      <c r="CG81" s="5125" t="s">
        <v>4844</v>
      </c>
      <c r="CH81" s="5125"/>
      <c r="CJ81" s="5127" t="s">
        <v>4845</v>
      </c>
      <c r="CK81" s="5127"/>
      <c r="CM81"/>
      <c r="CN81"/>
      <c r="CP81" s="5131" t="s">
        <v>4846</v>
      </c>
      <c r="CQ81" s="5131"/>
      <c r="CS81" s="5132" t="s">
        <v>4847</v>
      </c>
      <c r="CT81" s="5132"/>
      <c r="CV81" s="5134" t="s">
        <v>4848</v>
      </c>
      <c r="CW81" s="5134"/>
      <c r="CY81" s="5139" t="s">
        <v>4811</v>
      </c>
      <c r="CZ81" s="5139"/>
      <c r="DB81" s="5141" t="s">
        <v>4849</v>
      </c>
      <c r="DC81" s="5141"/>
      <c r="DE81" s="5143" t="s">
        <v>4850</v>
      </c>
      <c r="DF81" s="5143"/>
      <c r="DH81"/>
      <c r="DI81"/>
      <c r="DJ81" s="10">
        <v>1</v>
      </c>
    </row>
    <row r="82" spans="1:114" s="3022" customFormat="1" ht="18" customHeight="1">
      <c r="A82" s="2972"/>
      <c r="B82" s="5164"/>
      <c r="C82" s="5164"/>
      <c r="D82" s="8"/>
      <c r="E82" s="5123"/>
      <c r="F82" s="5123"/>
      <c r="G82" s="8"/>
      <c r="H82" s="5126"/>
      <c r="I82" s="5126"/>
      <c r="J82" s="8"/>
      <c r="K82" s="5128"/>
      <c r="L82" s="5128"/>
      <c r="M82" s="8"/>
      <c r="N82" s="8"/>
      <c r="O82" s="8"/>
      <c r="P82" s="8"/>
      <c r="Q82" s="4859"/>
      <c r="R82" s="4859"/>
      <c r="S82" s="8"/>
      <c r="T82" s="5133"/>
      <c r="U82" s="5133"/>
      <c r="V82" s="8"/>
      <c r="W82" s="5135"/>
      <c r="X82" s="5135"/>
      <c r="Y82" s="8"/>
      <c r="Z82" s="5140"/>
      <c r="AA82" s="5140"/>
      <c r="AB82" s="9"/>
      <c r="AC82" s="5142"/>
      <c r="AD82" s="5142"/>
      <c r="AE82" s="9"/>
      <c r="AF82" s="5144"/>
      <c r="AG82" s="5144"/>
      <c r="AH82" s="9"/>
      <c r="AI82" s="8"/>
      <c r="AJ82" s="8"/>
      <c r="AK82" s="8"/>
      <c r="AL82" s="8"/>
      <c r="AM82" s="8"/>
      <c r="AN82" s="8"/>
      <c r="AO82" s="8"/>
      <c r="AP82" s="8"/>
      <c r="AQ82" s="8"/>
      <c r="AR82" s="5164" t="s">
        <v>4401</v>
      </c>
      <c r="AS82" s="5164"/>
      <c r="AU82" s="5123" t="s">
        <v>4401</v>
      </c>
      <c r="AV82" s="5123"/>
      <c r="AX82" s="5126" t="s">
        <v>4401</v>
      </c>
      <c r="AY82" s="5126"/>
      <c r="BA82" s="5128" t="s">
        <v>4401</v>
      </c>
      <c r="BB82" s="5128"/>
      <c r="BD82"/>
      <c r="BE82"/>
      <c r="BG82" s="4859" t="s">
        <v>4401</v>
      </c>
      <c r="BH82" s="4859"/>
      <c r="BJ82" s="5133" t="s">
        <v>4401</v>
      </c>
      <c r="BK82" s="5133"/>
      <c r="BM82" s="5135" t="s">
        <v>4401</v>
      </c>
      <c r="BN82" s="5135"/>
      <c r="BP82" s="5140" t="s">
        <v>4401</v>
      </c>
      <c r="BQ82" s="5140"/>
      <c r="BS82" s="5142" t="s">
        <v>4401</v>
      </c>
      <c r="BT82" s="5142"/>
      <c r="BV82" s="5144" t="s">
        <v>4401</v>
      </c>
      <c r="BW82" s="5144"/>
      <c r="BX82"/>
      <c r="BY82"/>
      <c r="BZ82"/>
      <c r="CA82" s="5164" t="s">
        <v>4401</v>
      </c>
      <c r="CB82" s="5164"/>
      <c r="CD82" s="5123" t="s">
        <v>4401</v>
      </c>
      <c r="CE82" s="5123"/>
      <c r="CG82" s="5126" t="s">
        <v>4401</v>
      </c>
      <c r="CH82" s="5126"/>
      <c r="CJ82" s="5128" t="s">
        <v>4401</v>
      </c>
      <c r="CK82" s="5128"/>
      <c r="CM82"/>
      <c r="CN82"/>
      <c r="CP82" s="4859" t="s">
        <v>4401</v>
      </c>
      <c r="CQ82" s="4859"/>
      <c r="CS82" s="5133" t="s">
        <v>4401</v>
      </c>
      <c r="CT82" s="5133"/>
      <c r="CV82" s="5135" t="s">
        <v>4401</v>
      </c>
      <c r="CW82" s="5135"/>
      <c r="CY82" s="5140" t="s">
        <v>4401</v>
      </c>
      <c r="CZ82" s="5140"/>
      <c r="DB82" s="5142" t="s">
        <v>4401</v>
      </c>
      <c r="DC82" s="5142"/>
      <c r="DE82" s="5144" t="s">
        <v>4401</v>
      </c>
      <c r="DF82" s="5144"/>
      <c r="DH82"/>
      <c r="DI82"/>
      <c r="DJ82" s="10">
        <v>1</v>
      </c>
    </row>
    <row r="83" spans="1:114" s="3022" customFormat="1" ht="18" customHeight="1" thickBot="1">
      <c r="A83" s="2972"/>
      <c r="B83" s="8"/>
      <c r="C83" s="8"/>
      <c r="D83" s="8"/>
      <c r="E83" s="8"/>
      <c r="F83" s="8"/>
      <c r="G83" s="8"/>
      <c r="H83" s="8"/>
      <c r="I83" s="8"/>
      <c r="J83" s="8"/>
      <c r="K83" s="8"/>
      <c r="L83" s="8"/>
      <c r="M83" s="8"/>
      <c r="N83" s="8"/>
      <c r="O83" s="8"/>
      <c r="P83" s="8"/>
      <c r="Q83" s="155"/>
      <c r="R83" s="155"/>
      <c r="S83" s="8"/>
      <c r="T83" s="8"/>
      <c r="U83" s="8"/>
      <c r="V83" s="8"/>
      <c r="W83" s="8"/>
      <c r="X83" s="8"/>
      <c r="Y83" s="8"/>
      <c r="Z83" s="8"/>
      <c r="AA83" s="8"/>
      <c r="AB83" s="9"/>
      <c r="AC83"/>
      <c r="AD83"/>
      <c r="AE83" s="9"/>
      <c r="AF83"/>
      <c r="AG83"/>
      <c r="AH83" s="9"/>
      <c r="AI83" s="8"/>
      <c r="AJ83" s="8"/>
      <c r="AK83" s="8"/>
      <c r="AL83" s="8"/>
      <c r="AM83" s="8"/>
      <c r="AN83" s="8"/>
      <c r="AO83" s="8"/>
      <c r="AP83" s="8"/>
      <c r="AQ83" s="8"/>
      <c r="AR83" s="8" t="s">
        <v>4401</v>
      </c>
      <c r="AS83" s="8"/>
      <c r="AU83" s="8" t="s">
        <v>4401</v>
      </c>
      <c r="AV83" s="8"/>
      <c r="AX83" s="8" t="s">
        <v>4401</v>
      </c>
      <c r="AY83" s="8"/>
      <c r="BA83" s="8" t="s">
        <v>4401</v>
      </c>
      <c r="BB83" s="8"/>
      <c r="BD83"/>
      <c r="BE83"/>
      <c r="BG83" s="155" t="s">
        <v>4401</v>
      </c>
      <c r="BH83" s="155"/>
      <c r="BJ83" s="8" t="s">
        <v>4401</v>
      </c>
      <c r="BK83" s="8"/>
      <c r="BM83" s="8" t="s">
        <v>4401</v>
      </c>
      <c r="BN83" s="8"/>
      <c r="BP83" s="8" t="s">
        <v>4401</v>
      </c>
      <c r="BQ83" s="8"/>
      <c r="BS83" s="8" t="s">
        <v>4401</v>
      </c>
      <c r="BT83" s="8"/>
      <c r="BV83" t="s">
        <v>4401</v>
      </c>
      <c r="BW83"/>
      <c r="BX83"/>
      <c r="BY83"/>
      <c r="BZ83"/>
      <c r="CA83" s="8" t="s">
        <v>4401</v>
      </c>
      <c r="CB83" s="8"/>
      <c r="CD83" s="8" t="s">
        <v>4401</v>
      </c>
      <c r="CE83" s="8"/>
      <c r="CG83" t="s">
        <v>4401</v>
      </c>
      <c r="CH83"/>
      <c r="CJ83" t="s">
        <v>4401</v>
      </c>
      <c r="CK83"/>
      <c r="CM83"/>
      <c r="CN83"/>
      <c r="CP83" s="155" t="s">
        <v>4401</v>
      </c>
      <c r="CQ83" s="155"/>
      <c r="CS83" s="8" t="s">
        <v>4401</v>
      </c>
      <c r="CT83" s="8"/>
      <c r="CV83" s="8" t="s">
        <v>4401</v>
      </c>
      <c r="CW83" s="8"/>
      <c r="CY83" s="8" t="s">
        <v>4401</v>
      </c>
      <c r="CZ83" s="8"/>
      <c r="DB83" t="s">
        <v>4401</v>
      </c>
      <c r="DC83"/>
      <c r="DE83" t="s">
        <v>4401</v>
      </c>
      <c r="DF83"/>
      <c r="DH83"/>
      <c r="DI83"/>
      <c r="DJ83" s="10">
        <v>1</v>
      </c>
    </row>
    <row r="84" spans="1:114" s="3022" customFormat="1" ht="18" customHeight="1">
      <c r="A84" s="2972"/>
      <c r="B84" s="5215" t="s">
        <v>883</v>
      </c>
      <c r="C84" s="5215"/>
      <c r="D84" s="8"/>
      <c r="E84" s="5122" t="s">
        <v>884</v>
      </c>
      <c r="F84" s="5122"/>
      <c r="G84" s="8"/>
      <c r="H84" s="5125" t="s">
        <v>885</v>
      </c>
      <c r="I84" s="5125"/>
      <c r="J84" s="8"/>
      <c r="K84" s="5127" t="s">
        <v>886</v>
      </c>
      <c r="L84" s="5127"/>
      <c r="M84" s="8"/>
      <c r="N84" s="8"/>
      <c r="O84" s="8"/>
      <c r="P84" s="8"/>
      <c r="Q84" s="5131" t="s">
        <v>887</v>
      </c>
      <c r="R84" s="5131"/>
      <c r="S84" s="8"/>
      <c r="T84" s="5132" t="s">
        <v>888</v>
      </c>
      <c r="U84" s="5132"/>
      <c r="V84" s="8"/>
      <c r="W84" s="5134" t="s">
        <v>889</v>
      </c>
      <c r="X84" s="5134"/>
      <c r="Y84" s="8"/>
      <c r="Z84" s="5139" t="s">
        <v>890</v>
      </c>
      <c r="AA84" s="5139"/>
      <c r="AB84" s="9"/>
      <c r="AC84" s="5141" t="s">
        <v>891</v>
      </c>
      <c r="AD84" s="5141"/>
      <c r="AE84" s="9"/>
      <c r="AF84" s="5143" t="s">
        <v>892</v>
      </c>
      <c r="AG84" s="5143"/>
      <c r="AH84" s="9"/>
      <c r="AI84" s="8"/>
      <c r="AJ84" s="8"/>
      <c r="AK84" s="8"/>
      <c r="AL84" s="8"/>
      <c r="AM84" s="8"/>
      <c r="AN84" s="8"/>
      <c r="AO84" s="8"/>
      <c r="AP84" s="8"/>
      <c r="AQ84" s="8"/>
      <c r="AR84" s="5215" t="s">
        <v>4851</v>
      </c>
      <c r="AS84" s="5215"/>
      <c r="AU84" s="5122" t="s">
        <v>4852</v>
      </c>
      <c r="AV84" s="5122"/>
      <c r="AX84" s="5125" t="s">
        <v>4853</v>
      </c>
      <c r="AY84" s="5125"/>
      <c r="BA84" s="5127" t="s">
        <v>4854</v>
      </c>
      <c r="BB84" s="5127"/>
      <c r="BD84"/>
      <c r="BE84"/>
      <c r="BG84" s="5131" t="s">
        <v>4855</v>
      </c>
      <c r="BH84" s="5131"/>
      <c r="BJ84" s="5132" t="s">
        <v>4856</v>
      </c>
      <c r="BK84" s="5132"/>
      <c r="BM84" s="5134" t="s">
        <v>4857</v>
      </c>
      <c r="BN84" s="5134"/>
      <c r="BP84" s="5139" t="s">
        <v>4858</v>
      </c>
      <c r="BQ84" s="5139"/>
      <c r="BS84" s="5141" t="s">
        <v>4859</v>
      </c>
      <c r="BT84" s="5141"/>
      <c r="BV84" s="5143" t="s">
        <v>947</v>
      </c>
      <c r="BW84" s="5143"/>
      <c r="BX84"/>
      <c r="BY84"/>
      <c r="BZ84"/>
      <c r="CA84" s="5215" t="s">
        <v>4860</v>
      </c>
      <c r="CB84" s="5215"/>
      <c r="CD84" s="5122" t="s">
        <v>4861</v>
      </c>
      <c r="CE84" s="5122"/>
      <c r="CG84" s="5125" t="s">
        <v>4862</v>
      </c>
      <c r="CH84" s="5125"/>
      <c r="CJ84" s="5127" t="s">
        <v>4863</v>
      </c>
      <c r="CK84" s="5127"/>
      <c r="CM84"/>
      <c r="CN84"/>
      <c r="CP84" s="5131" t="s">
        <v>4864</v>
      </c>
      <c r="CQ84" s="5131"/>
      <c r="CS84" s="5132" t="s">
        <v>4865</v>
      </c>
      <c r="CT84" s="5132"/>
      <c r="CV84" s="5134" t="s">
        <v>4866</v>
      </c>
      <c r="CW84" s="5134"/>
      <c r="CY84" s="5139" t="s">
        <v>4867</v>
      </c>
      <c r="CZ84" s="5139"/>
      <c r="DB84" s="5141" t="s">
        <v>4868</v>
      </c>
      <c r="DC84" s="5141"/>
      <c r="DE84" s="5143" t="s">
        <v>4869</v>
      </c>
      <c r="DF84" s="5143"/>
      <c r="DH84"/>
      <c r="DI84"/>
      <c r="DJ84" s="10">
        <v>1</v>
      </c>
    </row>
    <row r="85" spans="1:114" s="3022" customFormat="1" ht="18" customHeight="1">
      <c r="A85" s="2972"/>
      <c r="B85" s="5216"/>
      <c r="C85" s="5216"/>
      <c r="D85" s="8"/>
      <c r="E85" s="5123"/>
      <c r="F85" s="5123"/>
      <c r="G85" s="8"/>
      <c r="H85" s="5126"/>
      <c r="I85" s="5126"/>
      <c r="J85" s="8"/>
      <c r="K85" s="5128"/>
      <c r="L85" s="5128"/>
      <c r="M85" s="8"/>
      <c r="N85" s="8"/>
      <c r="O85" s="8"/>
      <c r="P85" s="8"/>
      <c r="Q85" s="4859"/>
      <c r="R85" s="4859"/>
      <c r="S85" s="8"/>
      <c r="T85" s="5133"/>
      <c r="U85" s="5133"/>
      <c r="V85" s="8"/>
      <c r="W85" s="5135"/>
      <c r="X85" s="5135"/>
      <c r="Y85" s="8"/>
      <c r="Z85" s="5140"/>
      <c r="AA85" s="5140"/>
      <c r="AB85" s="9"/>
      <c r="AC85" s="5142"/>
      <c r="AD85" s="5142"/>
      <c r="AE85" s="9"/>
      <c r="AF85" s="5144"/>
      <c r="AG85" s="5144"/>
      <c r="AH85" s="9"/>
      <c r="AI85" s="8"/>
      <c r="AJ85" s="8"/>
      <c r="AK85" s="8"/>
      <c r="AL85" s="8"/>
      <c r="AM85" s="8"/>
      <c r="AN85" s="8"/>
      <c r="AO85" s="8"/>
      <c r="AP85" s="8"/>
      <c r="AQ85" s="8"/>
      <c r="AR85" s="5216" t="s">
        <v>4401</v>
      </c>
      <c r="AS85" s="5216"/>
      <c r="AU85" s="5123" t="s">
        <v>4401</v>
      </c>
      <c r="AV85" s="5123"/>
      <c r="AX85" s="5126" t="s">
        <v>4401</v>
      </c>
      <c r="AY85" s="5126"/>
      <c r="BA85" s="5128" t="s">
        <v>4401</v>
      </c>
      <c r="BB85" s="5128"/>
      <c r="BD85"/>
      <c r="BE85"/>
      <c r="BG85" s="4859" t="s">
        <v>4401</v>
      </c>
      <c r="BH85" s="4859"/>
      <c r="BJ85" s="5133" t="s">
        <v>4401</v>
      </c>
      <c r="BK85" s="5133"/>
      <c r="BM85" s="5135" t="s">
        <v>4401</v>
      </c>
      <c r="BN85" s="5135"/>
      <c r="BP85" s="5140" t="s">
        <v>4401</v>
      </c>
      <c r="BQ85" s="5140"/>
      <c r="BS85" s="5142" t="s">
        <v>4401</v>
      </c>
      <c r="BT85" s="5142"/>
      <c r="BV85" s="5144" t="s">
        <v>4401</v>
      </c>
      <c r="BW85" s="5144"/>
      <c r="BX85"/>
      <c r="BY85"/>
      <c r="BZ85"/>
      <c r="CA85" s="5216" t="s">
        <v>4401</v>
      </c>
      <c r="CB85" s="5216"/>
      <c r="CD85" s="5123" t="s">
        <v>4401</v>
      </c>
      <c r="CE85" s="5123"/>
      <c r="CG85" s="5126" t="s">
        <v>4401</v>
      </c>
      <c r="CH85" s="5126"/>
      <c r="CJ85" s="5128" t="s">
        <v>4401</v>
      </c>
      <c r="CK85" s="5128"/>
      <c r="CM85"/>
      <c r="CN85"/>
      <c r="CP85" s="4859" t="s">
        <v>4401</v>
      </c>
      <c r="CQ85" s="4859"/>
      <c r="CS85" s="5133" t="s">
        <v>4401</v>
      </c>
      <c r="CT85" s="5133"/>
      <c r="CV85" s="5135" t="s">
        <v>4401</v>
      </c>
      <c r="CW85" s="5135"/>
      <c r="CY85" s="5140" t="s">
        <v>4401</v>
      </c>
      <c r="CZ85" s="5140"/>
      <c r="DB85" s="5142" t="s">
        <v>4401</v>
      </c>
      <c r="DC85" s="5142"/>
      <c r="DE85" s="5144" t="s">
        <v>4401</v>
      </c>
      <c r="DF85" s="5144"/>
      <c r="DH85"/>
      <c r="DI85"/>
      <c r="DJ85" s="10">
        <v>1</v>
      </c>
    </row>
    <row r="86" spans="1:114" s="3022" customFormat="1" ht="18" customHeight="1" thickBot="1">
      <c r="A86" s="2972"/>
      <c r="B86" s="8"/>
      <c r="C86" s="8"/>
      <c r="D86" s="8"/>
      <c r="E86" s="8"/>
      <c r="F86" s="8"/>
      <c r="G86" s="8"/>
      <c r="H86" s="8"/>
      <c r="I86" s="8"/>
      <c r="J86" s="8"/>
      <c r="K86"/>
      <c r="L86"/>
      <c r="M86" s="8"/>
      <c r="N86" s="8"/>
      <c r="O86" s="8"/>
      <c r="P86" s="8"/>
      <c r="Q86" s="155"/>
      <c r="R86" s="155"/>
      <c r="S86" s="8"/>
      <c r="T86" s="8"/>
      <c r="U86" s="8"/>
      <c r="V86" s="8"/>
      <c r="W86" s="8"/>
      <c r="X86" s="8"/>
      <c r="Y86" s="8"/>
      <c r="Z86" s="8"/>
      <c r="AA86" s="8"/>
      <c r="AB86" s="9"/>
      <c r="AC86"/>
      <c r="AD86"/>
      <c r="AE86" s="9"/>
      <c r="AF86"/>
      <c r="AG86"/>
      <c r="AH86" s="9"/>
      <c r="AI86" s="8"/>
      <c r="AJ86" s="8"/>
      <c r="AK86" s="8"/>
      <c r="AL86" s="8"/>
      <c r="AM86" s="8"/>
      <c r="AN86" s="8"/>
      <c r="AO86" s="8"/>
      <c r="AP86" s="8"/>
      <c r="AQ86" s="8"/>
      <c r="AR86" s="8" t="s">
        <v>4401</v>
      </c>
      <c r="AS86" s="8"/>
      <c r="AU86" s="8" t="s">
        <v>4401</v>
      </c>
      <c r="AV86" s="8"/>
      <c r="AX86" s="8" t="s">
        <v>4401</v>
      </c>
      <c r="AY86" s="8"/>
      <c r="BA86" s="8" t="s">
        <v>4401</v>
      </c>
      <c r="BB86" s="8"/>
      <c r="BD86"/>
      <c r="BE86"/>
      <c r="BG86" s="155" t="s">
        <v>4401</v>
      </c>
      <c r="BH86" s="155"/>
      <c r="BJ86" s="8" t="s">
        <v>4401</v>
      </c>
      <c r="BK86" s="8"/>
      <c r="BM86" s="8" t="s">
        <v>4401</v>
      </c>
      <c r="BN86" s="8"/>
      <c r="BP86" s="8" t="s">
        <v>4401</v>
      </c>
      <c r="BQ86" s="8"/>
      <c r="BS86" s="8" t="s">
        <v>4401</v>
      </c>
      <c r="BT86" s="8"/>
      <c r="BV86" t="s">
        <v>4401</v>
      </c>
      <c r="BW86"/>
      <c r="BX86"/>
      <c r="BY86"/>
      <c r="BZ86"/>
      <c r="CA86" s="8" t="s">
        <v>4401</v>
      </c>
      <c r="CB86" s="8"/>
      <c r="CD86" s="8" t="s">
        <v>4401</v>
      </c>
      <c r="CE86" s="8"/>
      <c r="CG86" t="s">
        <v>4401</v>
      </c>
      <c r="CH86"/>
      <c r="CJ86" t="s">
        <v>4401</v>
      </c>
      <c r="CK86"/>
      <c r="CM86"/>
      <c r="CN86"/>
      <c r="CP86" s="155" t="s">
        <v>4401</v>
      </c>
      <c r="CQ86" s="155"/>
      <c r="CS86" s="8" t="s">
        <v>4401</v>
      </c>
      <c r="CT86" s="8"/>
      <c r="CV86" s="8" t="s">
        <v>4401</v>
      </c>
      <c r="CW86" s="8"/>
      <c r="CY86" s="8" t="s">
        <v>4401</v>
      </c>
      <c r="CZ86" s="8"/>
      <c r="DB86" t="s">
        <v>4401</v>
      </c>
      <c r="DC86"/>
      <c r="DE86" t="s">
        <v>4401</v>
      </c>
      <c r="DF86"/>
      <c r="DH86"/>
      <c r="DI86"/>
      <c r="DJ86" s="10">
        <v>1</v>
      </c>
    </row>
    <row r="87" spans="1:114" s="3022" customFormat="1" ht="18" customHeight="1">
      <c r="A87" s="2972"/>
      <c r="B87" s="5217" t="s">
        <v>938</v>
      </c>
      <c r="C87" s="5217"/>
      <c r="D87" s="8"/>
      <c r="E87" s="5122" t="s">
        <v>939</v>
      </c>
      <c r="F87" s="5122"/>
      <c r="G87" s="8"/>
      <c r="H87" s="5125" t="s">
        <v>940</v>
      </c>
      <c r="I87" s="5125"/>
      <c r="J87" s="8"/>
      <c r="K87" s="5127" t="s">
        <v>941</v>
      </c>
      <c r="L87" s="5127"/>
      <c r="M87" s="8"/>
      <c r="N87" s="8"/>
      <c r="O87" s="8"/>
      <c r="P87" s="8"/>
      <c r="Q87" s="5131" t="s">
        <v>942</v>
      </c>
      <c r="R87" s="5131"/>
      <c r="S87" s="8"/>
      <c r="T87" s="5132" t="s">
        <v>943</v>
      </c>
      <c r="U87" s="5132"/>
      <c r="V87" s="8"/>
      <c r="W87" s="5134" t="s">
        <v>944</v>
      </c>
      <c r="X87" s="5134"/>
      <c r="Y87" s="8"/>
      <c r="Z87" s="5139" t="s">
        <v>945</v>
      </c>
      <c r="AA87" s="5139"/>
      <c r="AB87" s="9"/>
      <c r="AC87" s="5141" t="s">
        <v>946</v>
      </c>
      <c r="AD87" s="5141"/>
      <c r="AE87" s="9"/>
      <c r="AF87" s="5143" t="s">
        <v>947</v>
      </c>
      <c r="AG87" s="5143"/>
      <c r="AH87" s="9"/>
      <c r="AI87" s="8"/>
      <c r="AJ87" s="8"/>
      <c r="AK87" s="8"/>
      <c r="AL87" s="8"/>
      <c r="AM87" s="8"/>
      <c r="AN87" s="8"/>
      <c r="AO87" s="8"/>
      <c r="AP87" s="8"/>
      <c r="AQ87" s="8"/>
      <c r="AR87" s="5217" t="s">
        <v>4870</v>
      </c>
      <c r="AS87" s="5217"/>
      <c r="AU87" s="5122" t="s">
        <v>4871</v>
      </c>
      <c r="AV87" s="5122"/>
      <c r="AX87" s="5125" t="s">
        <v>4872</v>
      </c>
      <c r="AY87" s="5125"/>
      <c r="BA87" s="5127" t="s">
        <v>4873</v>
      </c>
      <c r="BB87" s="5127"/>
      <c r="BD87"/>
      <c r="BE87"/>
      <c r="BG87" s="5131" t="s">
        <v>4874</v>
      </c>
      <c r="BH87" s="5131"/>
      <c r="BJ87" s="5132" t="s">
        <v>4875</v>
      </c>
      <c r="BK87" s="5132"/>
      <c r="BM87" s="5134" t="s">
        <v>4876</v>
      </c>
      <c r="BN87" s="5134"/>
      <c r="BP87" s="5139" t="s">
        <v>4877</v>
      </c>
      <c r="BQ87" s="5139"/>
      <c r="BS87" s="5141" t="s">
        <v>4878</v>
      </c>
      <c r="BT87" s="5141"/>
      <c r="BV87" s="5143" t="s">
        <v>4684</v>
      </c>
      <c r="BW87" s="5143"/>
      <c r="BX87"/>
      <c r="BY87"/>
      <c r="BZ87"/>
      <c r="CA87" s="5217" t="s">
        <v>4879</v>
      </c>
      <c r="CB87" s="5217"/>
      <c r="CD87" s="5152" t="s">
        <v>4880</v>
      </c>
      <c r="CE87" s="5152"/>
      <c r="CG87" s="5125" t="s">
        <v>4881</v>
      </c>
      <c r="CH87" s="5125"/>
      <c r="CJ87" s="5127" t="s">
        <v>4882</v>
      </c>
      <c r="CK87" s="5127"/>
      <c r="CM87"/>
      <c r="CN87"/>
      <c r="CP87" s="5131" t="s">
        <v>4883</v>
      </c>
      <c r="CQ87" s="5131"/>
      <c r="CS87" s="5132" t="s">
        <v>4884</v>
      </c>
      <c r="CT87" s="5132"/>
      <c r="CV87" s="5134" t="s">
        <v>4885</v>
      </c>
      <c r="CW87" s="5134"/>
      <c r="CY87" s="5139" t="s">
        <v>4886</v>
      </c>
      <c r="CZ87" s="5139"/>
      <c r="DB87" s="5141" t="s">
        <v>4887</v>
      </c>
      <c r="DC87" s="5141"/>
      <c r="DE87" s="5143" t="s">
        <v>4695</v>
      </c>
      <c r="DF87" s="5143"/>
      <c r="DH87"/>
      <c r="DI87"/>
      <c r="DJ87" s="10">
        <v>1</v>
      </c>
    </row>
    <row r="88" spans="1:114" s="3022" customFormat="1" ht="18" customHeight="1">
      <c r="A88" s="2972"/>
      <c r="B88" s="5218"/>
      <c r="C88" s="5218"/>
      <c r="D88" s="8"/>
      <c r="E88" s="5123"/>
      <c r="F88" s="5123"/>
      <c r="G88" s="8"/>
      <c r="H88" s="5126"/>
      <c r="I88" s="5126"/>
      <c r="J88" s="8"/>
      <c r="K88" s="5128"/>
      <c r="L88" s="5128"/>
      <c r="M88" s="8"/>
      <c r="N88" s="8"/>
      <c r="O88" s="8"/>
      <c r="P88" s="8"/>
      <c r="Q88" s="4859"/>
      <c r="R88" s="4859"/>
      <c r="S88" s="8"/>
      <c r="T88" s="5133"/>
      <c r="U88" s="5133"/>
      <c r="V88" s="8"/>
      <c r="W88" s="5135"/>
      <c r="X88" s="5135"/>
      <c r="Y88" s="8"/>
      <c r="Z88" s="5140"/>
      <c r="AA88" s="5140"/>
      <c r="AB88" s="9"/>
      <c r="AC88" s="5142"/>
      <c r="AD88" s="5142"/>
      <c r="AE88" s="9"/>
      <c r="AF88" s="5144"/>
      <c r="AG88" s="5144"/>
      <c r="AH88" s="9"/>
      <c r="AI88" s="8"/>
      <c r="AJ88" s="8"/>
      <c r="AK88" s="8"/>
      <c r="AL88" s="8"/>
      <c r="AM88" s="8"/>
      <c r="AN88" s="8"/>
      <c r="AO88" s="8"/>
      <c r="AP88" s="8"/>
      <c r="AQ88" s="8"/>
      <c r="AR88" s="5218" t="s">
        <v>4401</v>
      </c>
      <c r="AS88" s="5218"/>
      <c r="AU88" s="5123" t="s">
        <v>4401</v>
      </c>
      <c r="AV88" s="5123"/>
      <c r="AX88" s="5126" t="s">
        <v>4401</v>
      </c>
      <c r="AY88" s="5126"/>
      <c r="BA88" s="5128" t="s">
        <v>4401</v>
      </c>
      <c r="BB88" s="5128"/>
      <c r="BD88"/>
      <c r="BE88"/>
      <c r="BG88" s="4859" t="s">
        <v>4401</v>
      </c>
      <c r="BH88" s="4859"/>
      <c r="BJ88" s="5133" t="s">
        <v>4401</v>
      </c>
      <c r="BK88" s="5133"/>
      <c r="BM88" s="5135" t="s">
        <v>4401</v>
      </c>
      <c r="BN88" s="5135"/>
      <c r="BP88" s="5140" t="s">
        <v>4401</v>
      </c>
      <c r="BQ88" s="5140"/>
      <c r="BS88" s="5142" t="s">
        <v>4401</v>
      </c>
      <c r="BT88" s="5142"/>
      <c r="BV88" s="5144" t="s">
        <v>4401</v>
      </c>
      <c r="BW88" s="5144"/>
      <c r="BX88"/>
      <c r="BY88"/>
      <c r="BZ88"/>
      <c r="CA88" s="5218" t="s">
        <v>4401</v>
      </c>
      <c r="CB88" s="5218"/>
      <c r="CD88" s="5153" t="s">
        <v>4401</v>
      </c>
      <c r="CE88" s="5153"/>
      <c r="CG88" s="5126" t="s">
        <v>4401</v>
      </c>
      <c r="CH88" s="5126"/>
      <c r="CJ88" s="5128" t="s">
        <v>4401</v>
      </c>
      <c r="CK88" s="5128"/>
      <c r="CM88"/>
      <c r="CN88"/>
      <c r="CP88" s="4859" t="s">
        <v>4401</v>
      </c>
      <c r="CQ88" s="4859"/>
      <c r="CS88" s="5133" t="s">
        <v>4401</v>
      </c>
      <c r="CT88" s="5133"/>
      <c r="CV88" s="5135" t="s">
        <v>4401</v>
      </c>
      <c r="CW88" s="5135"/>
      <c r="CY88" s="5140" t="s">
        <v>4401</v>
      </c>
      <c r="CZ88" s="5140"/>
      <c r="DB88" s="5142" t="s">
        <v>4401</v>
      </c>
      <c r="DC88" s="5142"/>
      <c r="DE88" s="5144" t="s">
        <v>4401</v>
      </c>
      <c r="DF88" s="5144"/>
      <c r="DH88"/>
      <c r="DI88"/>
      <c r="DJ88" s="10">
        <v>1</v>
      </c>
    </row>
    <row r="89" spans="1:114" s="3022" customFormat="1" ht="18" customHeight="1" thickBot="1">
      <c r="A89" s="2972"/>
      <c r="B89" s="8"/>
      <c r="C89" s="8"/>
      <c r="D89" s="8"/>
      <c r="E89" s="8"/>
      <c r="F89" s="8"/>
      <c r="G89" s="8"/>
      <c r="H89"/>
      <c r="I89"/>
      <c r="J89" s="8"/>
      <c r="K89"/>
      <c r="L89"/>
      <c r="M89" s="8"/>
      <c r="N89" s="8"/>
      <c r="O89" s="8"/>
      <c r="P89" s="8"/>
      <c r="Q89" s="155"/>
      <c r="R89" s="155"/>
      <c r="S89" s="8"/>
      <c r="T89" s="8"/>
      <c r="U89" s="8"/>
      <c r="V89" s="8"/>
      <c r="W89" s="8"/>
      <c r="X89" s="8"/>
      <c r="Y89" s="8"/>
      <c r="Z89" s="8"/>
      <c r="AA89" s="8"/>
      <c r="AB89" s="9"/>
      <c r="AC89"/>
      <c r="AD89"/>
      <c r="AE89" s="9"/>
      <c r="AF89"/>
      <c r="AG89"/>
      <c r="AH89" s="9"/>
      <c r="AI89" s="8"/>
      <c r="AJ89" s="8"/>
      <c r="AK89" s="8"/>
      <c r="AL89" s="8"/>
      <c r="AM89" s="8"/>
      <c r="AN89" s="8"/>
      <c r="AO89" s="8"/>
      <c r="AP89" s="8"/>
      <c r="AQ89" s="8"/>
      <c r="AR89" s="8" t="s">
        <v>4401</v>
      </c>
      <c r="AS89" s="8"/>
      <c r="AU89" s="8" t="s">
        <v>4401</v>
      </c>
      <c r="AV89" s="8"/>
      <c r="AX89" t="s">
        <v>4401</v>
      </c>
      <c r="AY89"/>
      <c r="BA89" t="s">
        <v>4401</v>
      </c>
      <c r="BB89"/>
      <c r="BD89"/>
      <c r="BE89"/>
      <c r="BG89" s="155" t="s">
        <v>4401</v>
      </c>
      <c r="BH89" s="155"/>
      <c r="BJ89" s="8" t="s">
        <v>4401</v>
      </c>
      <c r="BK89" s="8"/>
      <c r="BM89" s="8" t="s">
        <v>4401</v>
      </c>
      <c r="BN89" s="8"/>
      <c r="BP89" s="8" t="s">
        <v>4401</v>
      </c>
      <c r="BQ89" s="8"/>
      <c r="BS89" t="s">
        <v>4401</v>
      </c>
      <c r="BT89"/>
      <c r="BV89" t="s">
        <v>4401</v>
      </c>
      <c r="BW89"/>
      <c r="BX89"/>
      <c r="BY89"/>
      <c r="BZ89"/>
      <c r="CA89" s="8" t="s">
        <v>4401</v>
      </c>
      <c r="CB89" s="8"/>
      <c r="CD89" s="8" t="s">
        <v>4401</v>
      </c>
      <c r="CE89" s="8"/>
      <c r="CG89" t="s">
        <v>4401</v>
      </c>
      <c r="CH89"/>
      <c r="CJ89" t="s">
        <v>4401</v>
      </c>
      <c r="CK89"/>
      <c r="CM89"/>
      <c r="CN89"/>
      <c r="CP89" s="155" t="s">
        <v>4401</v>
      </c>
      <c r="CQ89" s="155"/>
      <c r="CS89" s="8" t="s">
        <v>4401</v>
      </c>
      <c r="CT89" s="8"/>
      <c r="CV89" s="8" t="s">
        <v>4401</v>
      </c>
      <c r="CW89" s="8"/>
      <c r="CY89" t="s">
        <v>4401</v>
      </c>
      <c r="CZ89"/>
      <c r="DB89" t="s">
        <v>4401</v>
      </c>
      <c r="DC89"/>
      <c r="DE89" t="s">
        <v>4401</v>
      </c>
      <c r="DF89"/>
      <c r="DH89"/>
      <c r="DI89"/>
      <c r="DJ89" s="10">
        <v>1</v>
      </c>
    </row>
    <row r="90" spans="1:114" s="3022" customFormat="1" ht="18" customHeight="1">
      <c r="A90" s="2972"/>
      <c r="B90" s="5124" t="s">
        <v>991</v>
      </c>
      <c r="C90" s="5124"/>
      <c r="D90" s="8"/>
      <c r="E90" s="5122" t="s">
        <v>992</v>
      </c>
      <c r="F90" s="5122"/>
      <c r="G90" s="8"/>
      <c r="H90" s="5125" t="s">
        <v>993</v>
      </c>
      <c r="I90" s="5125"/>
      <c r="J90" s="8"/>
      <c r="K90" s="5127" t="s">
        <v>994</v>
      </c>
      <c r="L90" s="5127"/>
      <c r="M90" s="8"/>
      <c r="N90" s="8"/>
      <c r="O90" s="8"/>
      <c r="P90" s="8"/>
      <c r="Q90" s="5131" t="s">
        <v>995</v>
      </c>
      <c r="R90" s="5131"/>
      <c r="S90" s="8"/>
      <c r="T90" s="5132" t="s">
        <v>996</v>
      </c>
      <c r="U90" s="5132"/>
      <c r="V90" s="8"/>
      <c r="W90" s="5134" t="s">
        <v>997</v>
      </c>
      <c r="X90" s="5134"/>
      <c r="Y90" s="8"/>
      <c r="Z90" s="5139" t="s">
        <v>998</v>
      </c>
      <c r="AA90" s="5139"/>
      <c r="AB90" s="9"/>
      <c r="AC90" s="5141" t="s">
        <v>999</v>
      </c>
      <c r="AD90" s="5141"/>
      <c r="AE90" s="9"/>
      <c r="AF90" s="5143" t="s">
        <v>1000</v>
      </c>
      <c r="AG90" s="5143"/>
      <c r="AH90" s="9"/>
      <c r="AI90" s="8"/>
      <c r="AJ90" s="8"/>
      <c r="AK90" s="8"/>
      <c r="AL90" s="8"/>
      <c r="AM90" s="8"/>
      <c r="AN90" s="8"/>
      <c r="AO90" s="8"/>
      <c r="AP90" s="8"/>
      <c r="AQ90" s="8"/>
      <c r="AR90" s="5124" t="s">
        <v>4888</v>
      </c>
      <c r="AS90" s="5124"/>
      <c r="AU90" s="5122" t="s">
        <v>4889</v>
      </c>
      <c r="AV90" s="5122"/>
      <c r="AX90" s="5125" t="s">
        <v>4890</v>
      </c>
      <c r="AY90" s="5125"/>
      <c r="BA90" s="5127" t="s">
        <v>4891</v>
      </c>
      <c r="BB90" s="5127"/>
      <c r="BD90"/>
      <c r="BE90"/>
      <c r="BG90" s="5131" t="s">
        <v>4892</v>
      </c>
      <c r="BH90" s="5131"/>
      <c r="BJ90" s="5132" t="s">
        <v>4893</v>
      </c>
      <c r="BK90" s="5132"/>
      <c r="BM90" s="5134" t="s">
        <v>4894</v>
      </c>
      <c r="BN90" s="5134"/>
      <c r="BP90" s="5139" t="s">
        <v>4895</v>
      </c>
      <c r="BQ90" s="5139"/>
      <c r="BS90" s="5141"/>
      <c r="BT90" s="5141"/>
      <c r="BV90" s="5143"/>
      <c r="BW90" s="5143"/>
      <c r="BX90"/>
      <c r="BY90"/>
      <c r="BZ90"/>
      <c r="CA90" s="5124" t="s">
        <v>4896</v>
      </c>
      <c r="CB90" s="5124"/>
      <c r="CD90" s="5122" t="s">
        <v>4897</v>
      </c>
      <c r="CE90" s="5122"/>
      <c r="CG90" s="5125" t="s">
        <v>4898</v>
      </c>
      <c r="CH90" s="5125"/>
      <c r="CJ90" s="5127" t="s">
        <v>4899</v>
      </c>
      <c r="CK90" s="5127"/>
      <c r="CM90"/>
      <c r="CN90"/>
      <c r="CP90" s="5131" t="s">
        <v>4900</v>
      </c>
      <c r="CQ90" s="5131"/>
      <c r="CS90" s="5132" t="s">
        <v>4901</v>
      </c>
      <c r="CT90" s="5132"/>
      <c r="CV90" s="5134" t="s">
        <v>4902</v>
      </c>
      <c r="CW90" s="5134"/>
      <c r="CY90" s="5139" t="s">
        <v>4903</v>
      </c>
      <c r="CZ90" s="5139"/>
      <c r="DB90" s="5141"/>
      <c r="DC90" s="5141"/>
      <c r="DE90" s="5143"/>
      <c r="DF90" s="5143"/>
      <c r="DH90"/>
      <c r="DI90"/>
      <c r="DJ90" s="10">
        <v>1</v>
      </c>
    </row>
    <row r="91" spans="1:114" s="3022" customFormat="1" ht="18" customHeight="1">
      <c r="A91" s="2972"/>
      <c r="B91" s="4985"/>
      <c r="C91" s="4985"/>
      <c r="D91" s="8"/>
      <c r="E91" s="5123"/>
      <c r="F91" s="5123"/>
      <c r="G91" s="8"/>
      <c r="H91" s="5126"/>
      <c r="I91" s="5126"/>
      <c r="J91" s="8"/>
      <c r="K91" s="5128"/>
      <c r="L91" s="5128"/>
      <c r="M91" s="8"/>
      <c r="N91" s="8"/>
      <c r="O91" s="8"/>
      <c r="P91" s="8"/>
      <c r="Q91" s="4859"/>
      <c r="R91" s="4859"/>
      <c r="S91" s="8"/>
      <c r="T91" s="5133"/>
      <c r="U91" s="5133"/>
      <c r="V91" s="8"/>
      <c r="W91" s="5135"/>
      <c r="X91" s="5135"/>
      <c r="Y91" s="8"/>
      <c r="Z91" s="5140"/>
      <c r="AA91" s="5140"/>
      <c r="AB91" s="9"/>
      <c r="AC91" s="5142"/>
      <c r="AD91" s="5142"/>
      <c r="AE91" s="9"/>
      <c r="AF91" s="5144"/>
      <c r="AG91" s="5144"/>
      <c r="AH91" s="9"/>
      <c r="AI91" s="8"/>
      <c r="AJ91" s="8"/>
      <c r="AK91" s="8"/>
      <c r="AL91" s="8"/>
      <c r="AM91" s="8"/>
      <c r="AN91" s="8"/>
      <c r="AO91" s="8"/>
      <c r="AP91" s="8"/>
      <c r="AQ91" s="8"/>
      <c r="AR91" s="4985" t="s">
        <v>4401</v>
      </c>
      <c r="AS91" s="4985"/>
      <c r="AU91" s="5123" t="s">
        <v>4401</v>
      </c>
      <c r="AV91" s="5123"/>
      <c r="AX91" s="5126" t="s">
        <v>4401</v>
      </c>
      <c r="AY91" s="5126"/>
      <c r="BA91" s="5128" t="s">
        <v>4401</v>
      </c>
      <c r="BB91" s="5128"/>
      <c r="BD91"/>
      <c r="BE91"/>
      <c r="BG91" s="4859" t="s">
        <v>4401</v>
      </c>
      <c r="BH91" s="4859"/>
      <c r="BJ91" s="5133" t="s">
        <v>4401</v>
      </c>
      <c r="BK91" s="5133"/>
      <c r="BM91" s="5135" t="s">
        <v>4401</v>
      </c>
      <c r="BN91" s="5135"/>
      <c r="BP91" s="5140" t="s">
        <v>4401</v>
      </c>
      <c r="BQ91" s="5140"/>
      <c r="BS91" s="5142"/>
      <c r="BT91" s="5142"/>
      <c r="BV91" s="5144"/>
      <c r="BW91" s="5144"/>
      <c r="BX91"/>
      <c r="BY91"/>
      <c r="BZ91"/>
      <c r="CA91" s="4985" t="s">
        <v>4401</v>
      </c>
      <c r="CB91" s="4985"/>
      <c r="CD91" s="5123" t="s">
        <v>4401</v>
      </c>
      <c r="CE91" s="5123"/>
      <c r="CG91" s="5126" t="s">
        <v>4401</v>
      </c>
      <c r="CH91" s="5126"/>
      <c r="CJ91" s="5128" t="s">
        <v>4401</v>
      </c>
      <c r="CK91" s="5128"/>
      <c r="CM91"/>
      <c r="CN91"/>
      <c r="CP91" s="4859" t="s">
        <v>4401</v>
      </c>
      <c r="CQ91" s="4859"/>
      <c r="CS91" s="5133" t="s">
        <v>4401</v>
      </c>
      <c r="CT91" s="5133"/>
      <c r="CV91" s="5135" t="s">
        <v>4401</v>
      </c>
      <c r="CW91" s="5135"/>
      <c r="CY91" s="5140" t="s">
        <v>4401</v>
      </c>
      <c r="CZ91" s="5140"/>
      <c r="DB91" s="5142"/>
      <c r="DC91" s="5142"/>
      <c r="DE91" s="5144"/>
      <c r="DF91" s="5144"/>
      <c r="DH91"/>
      <c r="DI91"/>
      <c r="DJ91" s="10">
        <v>1</v>
      </c>
    </row>
    <row r="92" spans="1:114" s="3022" customFormat="1" ht="18" customHeight="1" thickBot="1">
      <c r="A92" s="2972"/>
      <c r="B92" s="8"/>
      <c r="C92" s="8"/>
      <c r="D92" s="8"/>
      <c r="E92" s="8"/>
      <c r="F92" s="8"/>
      <c r="G92" s="8"/>
      <c r="H92"/>
      <c r="I92"/>
      <c r="J92" s="8"/>
      <c r="K92"/>
      <c r="L92"/>
      <c r="M92" s="8"/>
      <c r="N92" s="8"/>
      <c r="O92" s="8"/>
      <c r="P92" s="8"/>
      <c r="Q92" s="155"/>
      <c r="R92" s="155"/>
      <c r="S92" s="8"/>
      <c r="T92" s="8"/>
      <c r="U92" s="8"/>
      <c r="V92" s="8"/>
      <c r="W92" s="8"/>
      <c r="X92" s="8"/>
      <c r="Y92" s="8"/>
      <c r="Z92" s="8"/>
      <c r="AA92" s="8"/>
      <c r="AB92" s="9"/>
      <c r="AC92"/>
      <c r="AD92"/>
      <c r="AE92" s="9"/>
      <c r="AF92"/>
      <c r="AG92"/>
      <c r="AH92" s="9"/>
      <c r="AI92" s="8"/>
      <c r="AJ92" s="8"/>
      <c r="AK92" s="8"/>
      <c r="AL92" s="8"/>
      <c r="AM92" s="8"/>
      <c r="AN92" s="8"/>
      <c r="AO92" s="8"/>
      <c r="AP92" s="8"/>
      <c r="AQ92" s="8"/>
      <c r="AR92" s="8" t="s">
        <v>4401</v>
      </c>
      <c r="AS92" s="8"/>
      <c r="AU92" s="8" t="s">
        <v>4401</v>
      </c>
      <c r="AV92" s="8"/>
      <c r="AX92" t="s">
        <v>4401</v>
      </c>
      <c r="AY92"/>
      <c r="BA92" t="s">
        <v>4401</v>
      </c>
      <c r="BB92"/>
      <c r="BD92"/>
      <c r="BE92"/>
      <c r="BG92" s="155" t="s">
        <v>4401</v>
      </c>
      <c r="BH92" s="155"/>
      <c r="BJ92" s="8" t="s">
        <v>4401</v>
      </c>
      <c r="BK92" s="8"/>
      <c r="BM92" s="8" t="s">
        <v>4401</v>
      </c>
      <c r="BN92" s="8"/>
      <c r="BP92" s="8" t="s">
        <v>4401</v>
      </c>
      <c r="BQ92" s="8"/>
      <c r="BS92" t="s">
        <v>4401</v>
      </c>
      <c r="BT92"/>
      <c r="BV92"/>
      <c r="BW92"/>
      <c r="BX92"/>
      <c r="BY92"/>
      <c r="BZ92"/>
      <c r="CA92" s="8" t="s">
        <v>4401</v>
      </c>
      <c r="CB92" s="8"/>
      <c r="CD92" s="8" t="s">
        <v>4401</v>
      </c>
      <c r="CE92" s="8"/>
      <c r="CG92" t="s">
        <v>4401</v>
      </c>
      <c r="CH92"/>
      <c r="CJ92" t="s">
        <v>4401</v>
      </c>
      <c r="CK92"/>
      <c r="CM92"/>
      <c r="CN92"/>
      <c r="CP92" s="155" t="s">
        <v>4401</v>
      </c>
      <c r="CQ92" s="155"/>
      <c r="CS92" s="8" t="s">
        <v>4401</v>
      </c>
      <c r="CT92" s="8"/>
      <c r="CV92" s="8" t="s">
        <v>4401</v>
      </c>
      <c r="CW92" s="8"/>
      <c r="CY92" t="s">
        <v>4401</v>
      </c>
      <c r="CZ92"/>
      <c r="DB92"/>
      <c r="DC92"/>
      <c r="DE92"/>
      <c r="DF92"/>
      <c r="DH92"/>
      <c r="DI92"/>
      <c r="DJ92" s="10">
        <v>1</v>
      </c>
    </row>
    <row r="93" spans="1:114" s="3022" customFormat="1" ht="18" customHeight="1">
      <c r="A93" s="2972"/>
      <c r="B93" s="5124" t="s">
        <v>1046</v>
      </c>
      <c r="C93" s="5124"/>
      <c r="D93" s="8"/>
      <c r="E93" s="5152" t="s">
        <v>1047</v>
      </c>
      <c r="F93" s="5152"/>
      <c r="G93" s="8"/>
      <c r="H93" s="5125" t="s">
        <v>1048</v>
      </c>
      <c r="I93" s="5125"/>
      <c r="J93" s="8"/>
      <c r="K93" s="5127" t="s">
        <v>610</v>
      </c>
      <c r="L93" s="5127"/>
      <c r="M93" s="8"/>
      <c r="N93" s="8"/>
      <c r="O93" s="8"/>
      <c r="P93" s="8"/>
      <c r="Q93" s="5131" t="s">
        <v>1049</v>
      </c>
      <c r="R93" s="5131"/>
      <c r="S93" s="8"/>
      <c r="T93" s="5132" t="s">
        <v>1050</v>
      </c>
      <c r="U93" s="5132"/>
      <c r="V93" s="8"/>
      <c r="W93" s="5134" t="s">
        <v>1051</v>
      </c>
      <c r="X93" s="5134"/>
      <c r="Y93" s="8"/>
      <c r="Z93" s="5139"/>
      <c r="AA93" s="5139"/>
      <c r="AB93" s="9"/>
      <c r="AC93" s="5141"/>
      <c r="AD93" s="5141"/>
      <c r="AE93" s="9"/>
      <c r="AF93" s="5143"/>
      <c r="AG93" s="5143"/>
      <c r="AH93" s="9"/>
      <c r="AI93" s="8"/>
      <c r="AJ93" s="8"/>
      <c r="AK93" s="8"/>
      <c r="AL93" s="8"/>
      <c r="AM93" s="8"/>
      <c r="AN93" s="8"/>
      <c r="AO93" s="8"/>
      <c r="AP93" s="8"/>
      <c r="AQ93" s="8"/>
      <c r="AR93" s="5124" t="s">
        <v>4904</v>
      </c>
      <c r="AS93" s="5124"/>
      <c r="AU93" s="5152" t="s">
        <v>4905</v>
      </c>
      <c r="AV93" s="5152"/>
      <c r="AX93" s="5125" t="s">
        <v>4906</v>
      </c>
      <c r="AY93" s="5125"/>
      <c r="BA93" s="5127" t="s">
        <v>4721</v>
      </c>
      <c r="BB93" s="5127"/>
      <c r="BD93"/>
      <c r="BE93"/>
      <c r="BG93" s="5131" t="s">
        <v>4907</v>
      </c>
      <c r="BH93" s="5131"/>
      <c r="BJ93" s="5132" t="s">
        <v>4908</v>
      </c>
      <c r="BK93" s="5132"/>
      <c r="BM93" s="5134" t="s">
        <v>4909</v>
      </c>
      <c r="BN93" s="5134"/>
      <c r="BP93" s="5139" t="s">
        <v>4910</v>
      </c>
      <c r="BQ93" s="5139"/>
      <c r="BS93"/>
      <c r="BT93"/>
      <c r="BV93"/>
      <c r="BW93"/>
      <c r="BX93"/>
      <c r="BY93"/>
      <c r="BZ93"/>
      <c r="CA93" s="5124" t="s">
        <v>4911</v>
      </c>
      <c r="CB93" s="5124"/>
      <c r="CD93" s="5122" t="s">
        <v>4912</v>
      </c>
      <c r="CE93" s="5122"/>
      <c r="CG93" s="5125" t="s">
        <v>4913</v>
      </c>
      <c r="CH93" s="5125"/>
      <c r="CJ93" s="5127" t="s">
        <v>4731</v>
      </c>
      <c r="CK93" s="5127"/>
      <c r="CM93"/>
      <c r="CN93"/>
      <c r="CP93" s="5131" t="s">
        <v>4914</v>
      </c>
      <c r="CQ93" s="5131"/>
      <c r="CS93" s="5132" t="s">
        <v>4915</v>
      </c>
      <c r="CT93" s="5132"/>
      <c r="CV93" s="5134" t="s">
        <v>4916</v>
      </c>
      <c r="CW93" s="5134"/>
      <c r="CY93" s="5139" t="s">
        <v>4917</v>
      </c>
      <c r="CZ93" s="5139"/>
      <c r="DB93"/>
      <c r="DC93"/>
      <c r="DE93"/>
      <c r="DF93"/>
      <c r="DH93"/>
      <c r="DI93"/>
      <c r="DJ93" s="10">
        <v>1</v>
      </c>
    </row>
    <row r="94" spans="1:114" s="3022" customFormat="1" ht="18" customHeight="1">
      <c r="A94" s="2972"/>
      <c r="B94" s="4985"/>
      <c r="C94" s="4985"/>
      <c r="D94" s="8"/>
      <c r="E94" s="5153"/>
      <c r="F94" s="5153"/>
      <c r="G94" s="8"/>
      <c r="H94" s="5126"/>
      <c r="I94" s="5126"/>
      <c r="J94" s="8"/>
      <c r="K94" s="5128"/>
      <c r="L94" s="5128"/>
      <c r="M94" s="8"/>
      <c r="N94" s="8"/>
      <c r="O94" s="8"/>
      <c r="P94" s="8"/>
      <c r="Q94" s="4859"/>
      <c r="R94" s="4859"/>
      <c r="S94" s="8"/>
      <c r="T94" s="5133"/>
      <c r="U94" s="5133"/>
      <c r="V94" s="8"/>
      <c r="W94" s="5135"/>
      <c r="X94" s="5135"/>
      <c r="Y94" s="8"/>
      <c r="Z94" s="5140"/>
      <c r="AA94" s="5140"/>
      <c r="AB94" s="9"/>
      <c r="AC94" s="5142"/>
      <c r="AD94" s="5142"/>
      <c r="AE94" s="9"/>
      <c r="AF94" s="5144"/>
      <c r="AG94" s="5144"/>
      <c r="AH94" s="9"/>
      <c r="AI94" s="8"/>
      <c r="AJ94" s="8"/>
      <c r="AK94" s="8"/>
      <c r="AL94" s="8"/>
      <c r="AM94" s="8"/>
      <c r="AN94" s="8"/>
      <c r="AO94" s="8"/>
      <c r="AP94" s="8"/>
      <c r="AQ94" s="8"/>
      <c r="AR94" s="4985" t="s">
        <v>4401</v>
      </c>
      <c r="AS94" s="4985"/>
      <c r="AU94" s="5153" t="s">
        <v>4401</v>
      </c>
      <c r="AV94" s="5153"/>
      <c r="AX94" s="5126" t="s">
        <v>4401</v>
      </c>
      <c r="AY94" s="5126"/>
      <c r="BA94" s="5128" t="s">
        <v>4401</v>
      </c>
      <c r="BB94" s="5128"/>
      <c r="BD94"/>
      <c r="BE94"/>
      <c r="BG94" s="4859" t="s">
        <v>4401</v>
      </c>
      <c r="BH94" s="4859"/>
      <c r="BJ94" s="5133" t="s">
        <v>4401</v>
      </c>
      <c r="BK94" s="5133"/>
      <c r="BM94" s="5135" t="s">
        <v>4401</v>
      </c>
      <c r="BN94" s="5135"/>
      <c r="BP94" s="5140" t="s">
        <v>4401</v>
      </c>
      <c r="BQ94" s="5140"/>
      <c r="BS94"/>
      <c r="BT94"/>
      <c r="BV94"/>
      <c r="BW94"/>
      <c r="BX94"/>
      <c r="BY94"/>
      <c r="BZ94"/>
      <c r="CA94" s="4985" t="s">
        <v>4401</v>
      </c>
      <c r="CB94" s="4985"/>
      <c r="CD94" s="5123" t="s">
        <v>4401</v>
      </c>
      <c r="CE94" s="5123"/>
      <c r="CG94" s="5126" t="s">
        <v>4401</v>
      </c>
      <c r="CH94" s="5126"/>
      <c r="CJ94" s="5128" t="s">
        <v>4401</v>
      </c>
      <c r="CK94" s="5128"/>
      <c r="CM94"/>
      <c r="CN94"/>
      <c r="CP94" s="4859" t="s">
        <v>4401</v>
      </c>
      <c r="CQ94" s="4859"/>
      <c r="CS94" s="5133" t="s">
        <v>4401</v>
      </c>
      <c r="CT94" s="5133"/>
      <c r="CV94" s="5135" t="s">
        <v>4401</v>
      </c>
      <c r="CW94" s="5135"/>
      <c r="CY94" s="5140" t="s">
        <v>4401</v>
      </c>
      <c r="CZ94" s="5140"/>
      <c r="DB94" t="s">
        <v>4401</v>
      </c>
      <c r="DC94"/>
      <c r="DE94"/>
      <c r="DF94"/>
      <c r="DH94"/>
      <c r="DI94"/>
      <c r="DJ94" s="10">
        <v>1</v>
      </c>
    </row>
    <row r="95" spans="1:114" s="3022" customFormat="1" ht="18" customHeight="1" thickBot="1">
      <c r="A95"/>
      <c r="B95" s="8"/>
      <c r="C95" s="8"/>
      <c r="D95" s="8"/>
      <c r="E95" s="8"/>
      <c r="F95" s="8"/>
      <c r="G95" s="8"/>
      <c r="H95"/>
      <c r="I95"/>
      <c r="J95" s="8"/>
      <c r="K95"/>
      <c r="L95"/>
      <c r="M95" s="8"/>
      <c r="N95" s="8"/>
      <c r="O95" s="8"/>
      <c r="P95" s="8"/>
      <c r="Q95" s="155"/>
      <c r="R95" s="155"/>
      <c r="S95" s="8"/>
      <c r="T95" s="8"/>
      <c r="U95" s="8"/>
      <c r="V95" s="8"/>
      <c r="W95" s="8"/>
      <c r="X95" s="8"/>
      <c r="Y95" s="8"/>
      <c r="Z95" s="8"/>
      <c r="AA95" s="8"/>
      <c r="AB95" s="9"/>
      <c r="AC95"/>
      <c r="AD95"/>
      <c r="AE95" s="9"/>
      <c r="AF95"/>
      <c r="AG95"/>
      <c r="AH95" s="9"/>
      <c r="AI95" s="8"/>
      <c r="AJ95" s="8"/>
      <c r="AK95" s="8"/>
      <c r="AL95" s="8"/>
      <c r="AM95" s="8"/>
      <c r="AN95" s="8"/>
      <c r="AO95" s="8"/>
      <c r="AP95" s="8"/>
      <c r="AQ95" s="8"/>
      <c r="AR95" s="8" t="s">
        <v>4401</v>
      </c>
      <c r="AS95" s="8"/>
      <c r="AU95" s="8" t="s">
        <v>4401</v>
      </c>
      <c r="AV95" s="8"/>
      <c r="AX95" t="s">
        <v>4401</v>
      </c>
      <c r="AY95"/>
      <c r="BA95" t="s">
        <v>4401</v>
      </c>
      <c r="BB95"/>
      <c r="BD95"/>
      <c r="BE95"/>
      <c r="BG95" s="155" t="s">
        <v>4401</v>
      </c>
      <c r="BH95" s="155"/>
      <c r="BJ95" s="8" t="s">
        <v>4401</v>
      </c>
      <c r="BK95" s="8"/>
      <c r="BM95" s="8" t="s">
        <v>4401</v>
      </c>
      <c r="BN95" s="8"/>
      <c r="BP95"/>
      <c r="BQ95"/>
      <c r="BS95"/>
      <c r="BT95"/>
      <c r="BV95"/>
      <c r="BW95"/>
      <c r="BX95"/>
      <c r="BY95"/>
      <c r="BZ95"/>
      <c r="CA95" s="8" t="s">
        <v>4401</v>
      </c>
      <c r="CB95" s="8"/>
      <c r="CD95" s="8" t="s">
        <v>4401</v>
      </c>
      <c r="CE95" s="8"/>
      <c r="CG95" t="s">
        <v>4401</v>
      </c>
      <c r="CH95"/>
      <c r="CJ95" t="s">
        <v>4401</v>
      </c>
      <c r="CK95"/>
      <c r="CM95"/>
      <c r="CN95"/>
      <c r="CP95" s="155" t="s">
        <v>4401</v>
      </c>
      <c r="CQ95" s="155"/>
      <c r="CS95" s="8" t="s">
        <v>4401</v>
      </c>
      <c r="CT95" s="8"/>
      <c r="CV95" s="8" t="s">
        <v>4401</v>
      </c>
      <c r="CW95" s="8"/>
      <c r="CY95" t="s">
        <v>4401</v>
      </c>
      <c r="CZ95"/>
      <c r="DB95" t="s">
        <v>4401</v>
      </c>
      <c r="DC95"/>
      <c r="DE95"/>
      <c r="DF95"/>
      <c r="DH95"/>
      <c r="DI95"/>
      <c r="DJ95" s="10">
        <v>1</v>
      </c>
    </row>
    <row r="96" spans="1:114" s="3022" customFormat="1" ht="18" customHeight="1">
      <c r="B96" s="5124" t="s">
        <v>1095</v>
      </c>
      <c r="C96" s="5124"/>
      <c r="D96" s="8"/>
      <c r="E96" s="5122" t="s">
        <v>1096</v>
      </c>
      <c r="F96" s="5122"/>
      <c r="G96" s="8"/>
      <c r="H96" s="5125" t="s">
        <v>1097</v>
      </c>
      <c r="I96" s="5125"/>
      <c r="J96" s="8"/>
      <c r="K96" s="5127" t="s">
        <v>1098</v>
      </c>
      <c r="L96" s="5127"/>
      <c r="M96" s="8"/>
      <c r="N96" s="8"/>
      <c r="O96" s="8"/>
      <c r="P96" s="8"/>
      <c r="Q96" s="5131" t="s">
        <v>1099</v>
      </c>
      <c r="R96" s="5131"/>
      <c r="S96" s="8"/>
      <c r="T96" s="5132" t="s">
        <v>1100</v>
      </c>
      <c r="U96" s="5132"/>
      <c r="V96" s="8"/>
      <c r="W96" s="5134" t="s">
        <v>1101</v>
      </c>
      <c r="X96" s="5134"/>
      <c r="Y96" s="8"/>
      <c r="Z96" s="8"/>
      <c r="AA96" s="8"/>
      <c r="AB96" s="9"/>
      <c r="AC96" s="8"/>
      <c r="AD96" s="8"/>
      <c r="AE96" s="9"/>
      <c r="AF96" s="8"/>
      <c r="AG96" s="8"/>
      <c r="AH96" s="9"/>
      <c r="AI96" s="8"/>
      <c r="AJ96" s="8"/>
      <c r="AK96" s="8"/>
      <c r="AL96" s="8"/>
      <c r="AM96" s="8"/>
      <c r="AN96" s="8"/>
      <c r="AO96" s="8"/>
      <c r="AP96" s="8"/>
      <c r="AQ96" s="8"/>
      <c r="AR96" s="5124" t="s">
        <v>4918</v>
      </c>
      <c r="AS96" s="5124"/>
      <c r="AU96" s="5122" t="s">
        <v>4919</v>
      </c>
      <c r="AV96" s="5122"/>
      <c r="AX96" s="5125" t="s">
        <v>4920</v>
      </c>
      <c r="AY96" s="5125"/>
      <c r="BA96" s="5127" t="s">
        <v>4921</v>
      </c>
      <c r="BB96" s="5127"/>
      <c r="BD96"/>
      <c r="BE96"/>
      <c r="BG96" s="5131" t="s">
        <v>4922</v>
      </c>
      <c r="BH96" s="5131"/>
      <c r="BJ96" s="5132" t="s">
        <v>4923</v>
      </c>
      <c r="BK96" s="5132"/>
      <c r="BM96" s="5134" t="s">
        <v>4924</v>
      </c>
      <c r="BN96" s="5134"/>
      <c r="BP96" s="5139"/>
      <c r="BQ96" s="5139"/>
      <c r="BS96"/>
      <c r="BT96"/>
      <c r="BV96"/>
      <c r="BW96"/>
      <c r="BX96"/>
      <c r="BY96"/>
      <c r="BZ96"/>
      <c r="CA96" s="5124" t="s">
        <v>4925</v>
      </c>
      <c r="CB96" s="5124"/>
      <c r="CD96" s="5122" t="s">
        <v>4926</v>
      </c>
      <c r="CE96" s="5122"/>
      <c r="CG96" s="5125" t="s">
        <v>4927</v>
      </c>
      <c r="CH96" s="5125"/>
      <c r="CJ96" s="5127" t="s">
        <v>4928</v>
      </c>
      <c r="CK96" s="5127"/>
      <c r="CM96"/>
      <c r="CN96"/>
      <c r="CP96" s="5131" t="s">
        <v>4929</v>
      </c>
      <c r="CQ96" s="5131"/>
      <c r="CS96" s="5132" t="s">
        <v>4930</v>
      </c>
      <c r="CT96" s="5132"/>
      <c r="CV96" s="5134" t="s">
        <v>4931</v>
      </c>
      <c r="CW96" s="5134"/>
      <c r="CY96" s="5139"/>
      <c r="CZ96" s="5139"/>
      <c r="DB96"/>
      <c r="DC96"/>
      <c r="DE96"/>
      <c r="DF96"/>
      <c r="DH96"/>
      <c r="DI96"/>
      <c r="DJ96" s="10">
        <v>1</v>
      </c>
    </row>
    <row r="97" spans="2:114" s="3022" customFormat="1" ht="18" customHeight="1">
      <c r="B97" s="4985"/>
      <c r="C97" s="4985"/>
      <c r="D97" s="8"/>
      <c r="E97" s="5123"/>
      <c r="F97" s="5123"/>
      <c r="G97" s="8"/>
      <c r="H97" s="5126"/>
      <c r="I97" s="5126"/>
      <c r="J97" s="8"/>
      <c r="K97" s="5128"/>
      <c r="L97" s="5128"/>
      <c r="M97" s="8"/>
      <c r="N97" s="8"/>
      <c r="O97" s="8"/>
      <c r="P97" s="8"/>
      <c r="Q97" s="4859"/>
      <c r="R97" s="4859"/>
      <c r="S97" s="8"/>
      <c r="T97" s="5133"/>
      <c r="U97" s="5133"/>
      <c r="V97" s="8"/>
      <c r="W97" s="5135"/>
      <c r="X97" s="5135"/>
      <c r="Y97" s="8"/>
      <c r="Z97" s="8"/>
      <c r="AA97" s="8"/>
      <c r="AB97" s="9"/>
      <c r="AC97" s="8"/>
      <c r="AD97" s="8"/>
      <c r="AE97" s="9"/>
      <c r="AF97" s="8"/>
      <c r="AG97" s="8"/>
      <c r="AH97" s="9"/>
      <c r="AI97" s="8"/>
      <c r="AJ97" s="8"/>
      <c r="AK97" s="8"/>
      <c r="AL97" s="8"/>
      <c r="AM97" s="8"/>
      <c r="AN97" s="8"/>
      <c r="AO97" s="8"/>
      <c r="AP97" s="8"/>
      <c r="AQ97" s="8"/>
      <c r="AR97" s="4985" t="s">
        <v>4401</v>
      </c>
      <c r="AS97" s="4985"/>
      <c r="AU97" s="5123" t="s">
        <v>4401</v>
      </c>
      <c r="AV97" s="5123"/>
      <c r="AX97" s="5126" t="s">
        <v>4401</v>
      </c>
      <c r="AY97" s="5126"/>
      <c r="BA97" s="5128" t="s">
        <v>4401</v>
      </c>
      <c r="BB97" s="5128"/>
      <c r="BD97"/>
      <c r="BE97"/>
      <c r="BG97" s="4859" t="s">
        <v>4401</v>
      </c>
      <c r="BH97" s="4859"/>
      <c r="BJ97" s="5133" t="s">
        <v>4401</v>
      </c>
      <c r="BK97" s="5133"/>
      <c r="BM97" s="5135" t="s">
        <v>4401</v>
      </c>
      <c r="BN97" s="5135"/>
      <c r="BP97" s="5140"/>
      <c r="BQ97" s="5140"/>
      <c r="BS97"/>
      <c r="BT97"/>
      <c r="BV97"/>
      <c r="BW97"/>
      <c r="BX97"/>
      <c r="BY97"/>
      <c r="BZ97"/>
      <c r="CA97" s="4985" t="s">
        <v>4401</v>
      </c>
      <c r="CB97" s="4985"/>
      <c r="CD97" s="5123" t="s">
        <v>4401</v>
      </c>
      <c r="CE97" s="5123"/>
      <c r="CG97" s="5126" t="s">
        <v>4401</v>
      </c>
      <c r="CH97" s="5126"/>
      <c r="CJ97" s="5128" t="s">
        <v>4401</v>
      </c>
      <c r="CK97" s="5128"/>
      <c r="CM97"/>
      <c r="CN97"/>
      <c r="CP97" s="4859" t="s">
        <v>4401</v>
      </c>
      <c r="CQ97" s="4859"/>
      <c r="CS97" s="5133" t="s">
        <v>4401</v>
      </c>
      <c r="CT97" s="5133"/>
      <c r="CV97" s="5135" t="s">
        <v>4401</v>
      </c>
      <c r="CW97" s="5135"/>
      <c r="CY97" s="5140"/>
      <c r="CZ97" s="5140"/>
      <c r="DB97"/>
      <c r="DC97"/>
      <c r="DE97"/>
      <c r="DF97"/>
      <c r="DH97"/>
      <c r="DI97"/>
      <c r="DJ97" s="10">
        <v>1</v>
      </c>
    </row>
    <row r="98" spans="2:114" s="3022" customFormat="1" ht="18" customHeight="1" thickBot="1">
      <c r="B98" s="8"/>
      <c r="C98" s="8"/>
      <c r="D98" s="8"/>
      <c r="E98" s="8"/>
      <c r="F98" s="8"/>
      <c r="G98" s="8"/>
      <c r="H98"/>
      <c r="I98"/>
      <c r="J98" s="8"/>
      <c r="K98"/>
      <c r="L98"/>
      <c r="M98" s="8"/>
      <c r="N98" s="8"/>
      <c r="O98" s="8"/>
      <c r="P98" s="8"/>
      <c r="Q98" s="155"/>
      <c r="R98" s="155"/>
      <c r="S98" s="8"/>
      <c r="T98" s="8"/>
      <c r="U98" s="8"/>
      <c r="V98" s="8"/>
      <c r="W98" s="8"/>
      <c r="X98" s="8"/>
      <c r="Y98" s="8"/>
      <c r="Z98" s="8"/>
      <c r="AA98" s="8"/>
      <c r="AB98" s="9"/>
      <c r="AC98" s="8"/>
      <c r="AD98" s="8"/>
      <c r="AE98" s="9"/>
      <c r="AF98" s="8"/>
      <c r="AG98" s="8"/>
      <c r="AH98" s="9"/>
      <c r="AI98" s="8"/>
      <c r="AJ98" s="8"/>
      <c r="AK98" s="8"/>
      <c r="AL98" s="8"/>
      <c r="AM98" s="8"/>
      <c r="AN98" s="8"/>
      <c r="AO98" s="8"/>
      <c r="AP98" s="8"/>
      <c r="AQ98" s="8"/>
      <c r="AR98" s="8" t="s">
        <v>4401</v>
      </c>
      <c r="AS98" s="8"/>
      <c r="AU98" s="8" t="s">
        <v>4401</v>
      </c>
      <c r="AV98" s="8"/>
      <c r="AX98" t="s">
        <v>4401</v>
      </c>
      <c r="AY98"/>
      <c r="BA98" t="s">
        <v>4401</v>
      </c>
      <c r="BB98"/>
      <c r="BD98"/>
      <c r="BE98"/>
      <c r="BG98" s="155" t="s">
        <v>4401</v>
      </c>
      <c r="BH98" s="155"/>
      <c r="BJ98" s="8" t="s">
        <v>4401</v>
      </c>
      <c r="BK98" s="8"/>
      <c r="BM98" s="8" t="s">
        <v>4401</v>
      </c>
      <c r="BN98" s="8"/>
      <c r="BP98"/>
      <c r="BQ98"/>
      <c r="BS98" t="s">
        <v>4401</v>
      </c>
      <c r="BT98"/>
      <c r="BV98"/>
      <c r="BW98"/>
      <c r="BX98"/>
      <c r="BY98"/>
      <c r="BZ98"/>
      <c r="CA98" s="8" t="s">
        <v>4401</v>
      </c>
      <c r="CB98" s="8"/>
      <c r="CD98" s="8" t="s">
        <v>4401</v>
      </c>
      <c r="CE98" s="8"/>
      <c r="CG98" t="s">
        <v>4401</v>
      </c>
      <c r="CH98"/>
      <c r="CJ98" t="s">
        <v>4401</v>
      </c>
      <c r="CK98"/>
      <c r="CM98"/>
      <c r="CN98"/>
      <c r="CP98" s="155" t="s">
        <v>4401</v>
      </c>
      <c r="CQ98" s="155"/>
      <c r="CS98" s="8" t="s">
        <v>4401</v>
      </c>
      <c r="CT98" s="8"/>
      <c r="CV98" s="8" t="s">
        <v>4401</v>
      </c>
      <c r="CW98" s="8"/>
      <c r="CY98"/>
      <c r="CZ98"/>
      <c r="DB98"/>
      <c r="DC98"/>
      <c r="DE98"/>
      <c r="DF98"/>
      <c r="DH98"/>
      <c r="DI98"/>
      <c r="DJ98" s="10">
        <v>1</v>
      </c>
    </row>
    <row r="99" spans="2:114" s="3022" customFormat="1" ht="18" customHeight="1">
      <c r="B99" s="5124" t="s">
        <v>1147</v>
      </c>
      <c r="C99" s="5124"/>
      <c r="D99" s="8"/>
      <c r="E99" s="5122" t="s">
        <v>1148</v>
      </c>
      <c r="F99" s="5122"/>
      <c r="G99" s="8"/>
      <c r="H99" s="5125" t="s">
        <v>1149</v>
      </c>
      <c r="I99" s="5125"/>
      <c r="J99" s="8"/>
      <c r="K99" s="5127" t="s">
        <v>1150</v>
      </c>
      <c r="L99" s="5127"/>
      <c r="M99" s="8"/>
      <c r="N99" s="8"/>
      <c r="O99" s="8"/>
      <c r="P99" s="8"/>
      <c r="Q99" s="5131"/>
      <c r="R99" s="5131"/>
      <c r="S99" s="8"/>
      <c r="T99" s="5132" t="s">
        <v>1151</v>
      </c>
      <c r="U99" s="5132"/>
      <c r="V99" s="8"/>
      <c r="W99" s="5134" t="s">
        <v>1152</v>
      </c>
      <c r="X99" s="5134"/>
      <c r="Y99" s="8"/>
      <c r="Z99" s="8"/>
      <c r="AA99" s="8"/>
      <c r="AB99" s="9"/>
      <c r="AC99" s="8"/>
      <c r="AD99" s="8"/>
      <c r="AE99" s="9"/>
      <c r="AF99" s="8"/>
      <c r="AG99" s="8"/>
      <c r="AH99" s="9"/>
      <c r="AI99" s="8"/>
      <c r="AJ99" s="8"/>
      <c r="AK99" s="8"/>
      <c r="AL99" s="8"/>
      <c r="AM99" s="8"/>
      <c r="AN99" s="8"/>
      <c r="AO99" s="8"/>
      <c r="AP99" s="8"/>
      <c r="AQ99" s="8"/>
      <c r="AR99" s="5124" t="s">
        <v>1249</v>
      </c>
      <c r="AS99" s="5124"/>
      <c r="AU99" s="5122" t="s">
        <v>4932</v>
      </c>
      <c r="AV99" s="5122"/>
      <c r="AX99" s="5125" t="s">
        <v>4933</v>
      </c>
      <c r="AY99" s="5125"/>
      <c r="BA99" s="5127" t="s">
        <v>4934</v>
      </c>
      <c r="BB99" s="5127"/>
      <c r="BD99"/>
      <c r="BE99"/>
      <c r="BG99" s="5131" t="s">
        <v>4935</v>
      </c>
      <c r="BH99" s="5131"/>
      <c r="BJ99" s="5132" t="s">
        <v>4936</v>
      </c>
      <c r="BK99" s="5132"/>
      <c r="BM99" s="5134" t="s">
        <v>4937</v>
      </c>
      <c r="BN99" s="5134"/>
      <c r="BP99"/>
      <c r="BQ99"/>
      <c r="BS99"/>
      <c r="BT99"/>
      <c r="BV99"/>
      <c r="BW99"/>
      <c r="BX99"/>
      <c r="BY99"/>
      <c r="BZ99"/>
      <c r="CA99" s="5124" t="s">
        <v>4938</v>
      </c>
      <c r="CB99" s="5124"/>
      <c r="CD99" s="5122" t="s">
        <v>4939</v>
      </c>
      <c r="CE99" s="5122"/>
      <c r="CG99" s="5125" t="s">
        <v>1200</v>
      </c>
      <c r="CH99" s="5125"/>
      <c r="CJ99" s="5127" t="s">
        <v>4940</v>
      </c>
      <c r="CK99" s="5127"/>
      <c r="CM99"/>
      <c r="CN99"/>
      <c r="CP99" s="5131" t="s">
        <v>4941</v>
      </c>
      <c r="CQ99" s="5131"/>
      <c r="CS99" s="5132" t="s">
        <v>4942</v>
      </c>
      <c r="CT99" s="5132"/>
      <c r="CV99" s="5134" t="s">
        <v>4943</v>
      </c>
      <c r="CW99" s="5134"/>
      <c r="CY99"/>
      <c r="CZ99"/>
      <c r="DB99"/>
      <c r="DC99"/>
      <c r="DE99"/>
      <c r="DF99"/>
      <c r="DH99"/>
      <c r="DI99"/>
      <c r="DJ99" s="10">
        <v>1</v>
      </c>
    </row>
    <row r="100" spans="2:114" s="3022" customFormat="1" ht="18" customHeight="1">
      <c r="B100" s="4985"/>
      <c r="C100" s="4985"/>
      <c r="D100" s="8"/>
      <c r="E100" s="5123"/>
      <c r="F100" s="5123"/>
      <c r="G100" s="8"/>
      <c r="H100" s="5126"/>
      <c r="I100" s="5126"/>
      <c r="J100" s="8"/>
      <c r="K100" s="5128"/>
      <c r="L100" s="5128"/>
      <c r="M100" s="8"/>
      <c r="N100" s="8"/>
      <c r="O100" s="8"/>
      <c r="P100" s="8"/>
      <c r="Q100" s="4859"/>
      <c r="R100" s="4859"/>
      <c r="S100" s="8"/>
      <c r="T100" s="5133"/>
      <c r="U100" s="5133"/>
      <c r="V100" s="8"/>
      <c r="W100" s="5135"/>
      <c r="X100" s="5135"/>
      <c r="Y100" s="8"/>
      <c r="Z100" s="8"/>
      <c r="AA100" s="8"/>
      <c r="AB100" s="9"/>
      <c r="AC100" s="8"/>
      <c r="AD100" s="8"/>
      <c r="AE100" s="9"/>
      <c r="AF100" s="8"/>
      <c r="AG100" s="8"/>
      <c r="AH100" s="9"/>
      <c r="AI100" s="8"/>
      <c r="AJ100" s="8"/>
      <c r="AK100" s="8"/>
      <c r="AL100" s="8"/>
      <c r="AM100" s="8"/>
      <c r="AN100" s="8"/>
      <c r="AO100" s="8"/>
      <c r="AP100" s="8"/>
      <c r="AQ100" s="8"/>
      <c r="AR100" s="4985" t="s">
        <v>4401</v>
      </c>
      <c r="AS100" s="4985"/>
      <c r="AU100" s="5123" t="s">
        <v>4401</v>
      </c>
      <c r="AV100" s="5123"/>
      <c r="AX100" s="5126" t="s">
        <v>4401</v>
      </c>
      <c r="AY100" s="5126"/>
      <c r="BA100" s="5128" t="s">
        <v>4401</v>
      </c>
      <c r="BB100" s="5128"/>
      <c r="BD100"/>
      <c r="BE100"/>
      <c r="BG100" s="4859" t="s">
        <v>4401</v>
      </c>
      <c r="BH100" s="4859"/>
      <c r="BJ100" s="5133" t="s">
        <v>4401</v>
      </c>
      <c r="BK100" s="5133"/>
      <c r="BM100" s="5135" t="s">
        <v>4401</v>
      </c>
      <c r="BN100" s="5135"/>
      <c r="BP100"/>
      <c r="BQ100"/>
      <c r="BS100"/>
      <c r="BT100"/>
      <c r="BV100"/>
      <c r="BW100"/>
      <c r="BX100"/>
      <c r="BY100"/>
      <c r="BZ100"/>
      <c r="CA100" s="4985" t="s">
        <v>4401</v>
      </c>
      <c r="CB100" s="4985"/>
      <c r="CD100" s="5123" t="s">
        <v>4401</v>
      </c>
      <c r="CE100" s="5123"/>
      <c r="CG100" s="5126" t="s">
        <v>4401</v>
      </c>
      <c r="CH100" s="5126"/>
      <c r="CJ100" s="5128" t="s">
        <v>4401</v>
      </c>
      <c r="CK100" s="5128"/>
      <c r="CM100"/>
      <c r="CN100"/>
      <c r="CP100" s="4859" t="s">
        <v>4401</v>
      </c>
      <c r="CQ100" s="4859"/>
      <c r="CS100" s="5133" t="s">
        <v>4401</v>
      </c>
      <c r="CT100" s="5133"/>
      <c r="CV100" s="5135" t="s">
        <v>4401</v>
      </c>
      <c r="CW100" s="5135"/>
      <c r="CY100"/>
      <c r="CZ100"/>
      <c r="DB100"/>
      <c r="DC100"/>
      <c r="DE100"/>
      <c r="DF100"/>
      <c r="DH100"/>
      <c r="DI100"/>
      <c r="DJ100" s="10">
        <v>1</v>
      </c>
    </row>
    <row r="101" spans="2:114" s="3022" customFormat="1" ht="18" customHeight="1" thickBot="1">
      <c r="B101" s="8"/>
      <c r="C101" s="8"/>
      <c r="D101" s="8"/>
      <c r="E101" s="8"/>
      <c r="F101" s="8"/>
      <c r="G101" s="8"/>
      <c r="H101"/>
      <c r="I101"/>
      <c r="J101" s="8"/>
      <c r="K101"/>
      <c r="L101"/>
      <c r="M101" s="8"/>
      <c r="N101" s="8"/>
      <c r="O101" s="8"/>
      <c r="P101" s="8"/>
      <c r="Q101" s="155"/>
      <c r="R101" s="155"/>
      <c r="S101" s="8"/>
      <c r="T101" s="8"/>
      <c r="U101" s="8"/>
      <c r="V101" s="8"/>
      <c r="W101" s="8"/>
      <c r="X101" s="8"/>
      <c r="Y101" s="8"/>
      <c r="Z101" s="8"/>
      <c r="AA101" s="8"/>
      <c r="AB101" s="9"/>
      <c r="AC101" s="8"/>
      <c r="AD101" s="8"/>
      <c r="AE101" s="9"/>
      <c r="AF101" s="8"/>
      <c r="AG101" s="8"/>
      <c r="AH101" s="9"/>
      <c r="AI101" s="8"/>
      <c r="AJ101" s="8"/>
      <c r="AK101" s="8"/>
      <c r="AL101" s="8"/>
      <c r="AM101" s="8"/>
      <c r="AN101" s="8"/>
      <c r="AO101" s="8"/>
      <c r="AP101" s="8"/>
      <c r="AQ101" s="8"/>
      <c r="AR101" s="8" t="s">
        <v>4401</v>
      </c>
      <c r="AS101" s="8"/>
      <c r="AU101" s="8" t="s">
        <v>4401</v>
      </c>
      <c r="AV101" s="8"/>
      <c r="AX101" t="s">
        <v>4401</v>
      </c>
      <c r="AY101"/>
      <c r="BA101" t="s">
        <v>4401</v>
      </c>
      <c r="BB101"/>
      <c r="BD101"/>
      <c r="BE101"/>
      <c r="BG101" s="155" t="s">
        <v>4401</v>
      </c>
      <c r="BH101" s="155"/>
      <c r="BJ101" s="8" t="s">
        <v>4401</v>
      </c>
      <c r="BK101" s="8"/>
      <c r="BM101" s="8" t="s">
        <v>4401</v>
      </c>
      <c r="BN101" s="8"/>
      <c r="BP101"/>
      <c r="BQ101"/>
      <c r="BS101"/>
      <c r="BT101"/>
      <c r="BV101"/>
      <c r="BW101"/>
      <c r="BX101"/>
      <c r="BY101"/>
      <c r="BZ101"/>
      <c r="CA101" s="8" t="s">
        <v>4401</v>
      </c>
      <c r="CB101" s="8"/>
      <c r="CD101" s="8" t="s">
        <v>4401</v>
      </c>
      <c r="CE101" s="8"/>
      <c r="CG101" t="s">
        <v>4401</v>
      </c>
      <c r="CH101"/>
      <c r="CJ101" t="s">
        <v>4401</v>
      </c>
      <c r="CK101"/>
      <c r="CM101"/>
      <c r="CN101"/>
      <c r="CP101"/>
      <c r="CQ101"/>
      <c r="CS101" s="8" t="s">
        <v>4401</v>
      </c>
      <c r="CT101" s="8"/>
      <c r="CV101" s="8" t="s">
        <v>4401</v>
      </c>
      <c r="CW101" s="8"/>
      <c r="CY101"/>
      <c r="CZ101"/>
      <c r="DB101"/>
      <c r="DC101"/>
      <c r="DE101"/>
      <c r="DF101"/>
      <c r="DH101"/>
      <c r="DI101"/>
      <c r="DJ101" s="10">
        <v>1</v>
      </c>
    </row>
    <row r="102" spans="2:114" s="3022" customFormat="1" ht="18" customHeight="1">
      <c r="B102" s="5124" t="s">
        <v>1198</v>
      </c>
      <c r="C102" s="5124"/>
      <c r="D102" s="8"/>
      <c r="E102" s="5122" t="s">
        <v>1199</v>
      </c>
      <c r="F102" s="5122"/>
      <c r="G102" s="8"/>
      <c r="H102" s="5125" t="s">
        <v>1200</v>
      </c>
      <c r="I102" s="5125"/>
      <c r="J102" s="8"/>
      <c r="K102" s="5127" t="s">
        <v>1201</v>
      </c>
      <c r="L102" s="5127"/>
      <c r="M102" s="8"/>
      <c r="N102" s="8"/>
      <c r="O102" s="8"/>
      <c r="P102" s="8"/>
      <c r="Q102" s="8"/>
      <c r="R102" s="8"/>
      <c r="S102" s="8"/>
      <c r="T102" s="5132" t="s">
        <v>1202</v>
      </c>
      <c r="U102" s="5132"/>
      <c r="V102" s="8"/>
      <c r="W102" s="5134" t="s">
        <v>1203</v>
      </c>
      <c r="X102" s="5134"/>
      <c r="Y102" s="8"/>
      <c r="Z102" s="8"/>
      <c r="AA102" s="8"/>
      <c r="AB102" s="9"/>
      <c r="AC102" s="8"/>
      <c r="AD102" s="8"/>
      <c r="AE102" s="9"/>
      <c r="AF102" s="8"/>
      <c r="AG102" s="8"/>
      <c r="AH102" s="9"/>
      <c r="AI102" s="8"/>
      <c r="AJ102" s="8"/>
      <c r="AK102" s="8"/>
      <c r="AL102" s="8"/>
      <c r="AM102" s="8"/>
      <c r="AN102" s="8"/>
      <c r="AO102" s="8"/>
      <c r="AP102" s="8"/>
      <c r="AQ102" s="8"/>
      <c r="AR102" s="5124" t="s">
        <v>4944</v>
      </c>
      <c r="AS102" s="5124"/>
      <c r="AU102" s="5122" t="s">
        <v>4945</v>
      </c>
      <c r="AV102" s="5122"/>
      <c r="AX102" s="5125" t="s">
        <v>4946</v>
      </c>
      <c r="AY102" s="5125"/>
      <c r="BA102" s="5127" t="s">
        <v>4947</v>
      </c>
      <c r="BB102" s="5127"/>
      <c r="BD102"/>
      <c r="BE102"/>
      <c r="BG102" s="5131"/>
      <c r="BH102" s="5131"/>
      <c r="BJ102" s="5132" t="s">
        <v>4948</v>
      </c>
      <c r="BK102" s="5132"/>
      <c r="BM102" s="5134" t="s">
        <v>4949</v>
      </c>
      <c r="BN102" s="5134"/>
      <c r="BP102"/>
      <c r="BQ102"/>
      <c r="BS102"/>
      <c r="BT102"/>
      <c r="BV102"/>
      <c r="BW102"/>
      <c r="BX102"/>
      <c r="BY102"/>
      <c r="BZ102"/>
      <c r="CA102" s="5124" t="s">
        <v>4950</v>
      </c>
      <c r="CB102" s="5124"/>
      <c r="CD102" s="5122" t="s">
        <v>4951</v>
      </c>
      <c r="CE102" s="5122"/>
      <c r="CG102" s="5125" t="s">
        <v>4952</v>
      </c>
      <c r="CH102" s="5125"/>
      <c r="CJ102" s="5127" t="s">
        <v>4953</v>
      </c>
      <c r="CK102" s="5127"/>
      <c r="CM102"/>
      <c r="CN102"/>
      <c r="CP102" s="5131"/>
      <c r="CQ102" s="5131"/>
      <c r="CS102" s="5132" t="s">
        <v>4954</v>
      </c>
      <c r="CT102" s="5132"/>
      <c r="CV102" s="5134" t="s">
        <v>4955</v>
      </c>
      <c r="CW102" s="5134"/>
      <c r="CY102"/>
      <c r="CZ102"/>
      <c r="DB102"/>
      <c r="DC102"/>
      <c r="DE102"/>
      <c r="DF102"/>
      <c r="DH102"/>
      <c r="DI102"/>
      <c r="DJ102" s="10">
        <v>1</v>
      </c>
    </row>
    <row r="103" spans="2:114" s="3022" customFormat="1" ht="18" customHeight="1">
      <c r="B103" s="4985"/>
      <c r="C103" s="4985"/>
      <c r="D103" s="8"/>
      <c r="E103" s="5123"/>
      <c r="F103" s="5123"/>
      <c r="G103" s="8"/>
      <c r="H103" s="5126"/>
      <c r="I103" s="5126"/>
      <c r="J103" s="8"/>
      <c r="K103" s="5128"/>
      <c r="L103" s="5128"/>
      <c r="M103" s="8"/>
      <c r="N103" s="8"/>
      <c r="O103" s="8"/>
      <c r="P103" s="8"/>
      <c r="Q103" s="8"/>
      <c r="R103" s="8"/>
      <c r="S103" s="8"/>
      <c r="T103" s="5133"/>
      <c r="U103" s="5133"/>
      <c r="V103" s="8"/>
      <c r="W103" s="5135"/>
      <c r="X103" s="5135"/>
      <c r="Y103" s="8"/>
      <c r="Z103" s="8"/>
      <c r="AA103" s="8"/>
      <c r="AB103" s="9"/>
      <c r="AC103" s="8"/>
      <c r="AD103" s="8"/>
      <c r="AE103" s="9"/>
      <c r="AF103" s="8"/>
      <c r="AG103" s="8"/>
      <c r="AH103" s="9"/>
      <c r="AI103" s="8"/>
      <c r="AJ103" s="8"/>
      <c r="AK103" s="8"/>
      <c r="AL103" s="8"/>
      <c r="AM103" s="8"/>
      <c r="AN103" s="8"/>
      <c r="AO103" s="8"/>
      <c r="AP103" s="8"/>
      <c r="AQ103" s="8"/>
      <c r="AR103" s="4985" t="s">
        <v>4401</v>
      </c>
      <c r="AS103" s="4985"/>
      <c r="AU103" s="5123" t="s">
        <v>4401</v>
      </c>
      <c r="AV103" s="5123"/>
      <c r="AX103" s="5126" t="s">
        <v>4401</v>
      </c>
      <c r="AY103" s="5126"/>
      <c r="BA103" s="5128" t="s">
        <v>4401</v>
      </c>
      <c r="BB103" s="5128"/>
      <c r="BD103"/>
      <c r="BE103"/>
      <c r="BG103" s="4859"/>
      <c r="BH103" s="4859"/>
      <c r="BJ103" s="5133" t="s">
        <v>4401</v>
      </c>
      <c r="BK103" s="5133"/>
      <c r="BM103" s="5135" t="s">
        <v>4401</v>
      </c>
      <c r="BN103" s="5135"/>
      <c r="BP103"/>
      <c r="BQ103"/>
      <c r="BS103"/>
      <c r="BT103"/>
      <c r="BV103"/>
      <c r="BW103"/>
      <c r="BX103"/>
      <c r="BY103"/>
      <c r="BZ103"/>
      <c r="CA103" s="4985" t="s">
        <v>4401</v>
      </c>
      <c r="CB103" s="4985"/>
      <c r="CD103" s="5123" t="s">
        <v>4401</v>
      </c>
      <c r="CE103" s="5123"/>
      <c r="CG103" s="5126" t="s">
        <v>4401</v>
      </c>
      <c r="CH103" s="5126"/>
      <c r="CJ103" s="5128" t="s">
        <v>4401</v>
      </c>
      <c r="CK103" s="5128"/>
      <c r="CM103"/>
      <c r="CN103"/>
      <c r="CP103" s="4859"/>
      <c r="CQ103" s="4859"/>
      <c r="CS103" s="5133" t="s">
        <v>4401</v>
      </c>
      <c r="CT103" s="5133"/>
      <c r="CV103" s="5135" t="s">
        <v>4401</v>
      </c>
      <c r="CW103" s="5135"/>
      <c r="CY103"/>
      <c r="CZ103"/>
      <c r="DB103"/>
      <c r="DC103"/>
      <c r="DE103"/>
      <c r="DF103"/>
      <c r="DH103"/>
      <c r="DI103"/>
      <c r="DJ103" s="10">
        <v>1</v>
      </c>
    </row>
    <row r="104" spans="2:114" s="3022" customFormat="1" ht="18" customHeight="1" thickBot="1">
      <c r="B104" s="8"/>
      <c r="C104" s="8"/>
      <c r="D104" s="8"/>
      <c r="E104" s="8"/>
      <c r="F104" s="8"/>
      <c r="G104" s="8"/>
      <c r="H104"/>
      <c r="I104"/>
      <c r="J104" s="8"/>
      <c r="K104"/>
      <c r="L104"/>
      <c r="M104" s="8"/>
      <c r="N104" s="8"/>
      <c r="O104" s="8"/>
      <c r="P104" s="8"/>
      <c r="Q104" s="8"/>
      <c r="R104" s="8"/>
      <c r="S104" s="8"/>
      <c r="T104" s="8"/>
      <c r="U104" s="8"/>
      <c r="V104" s="8"/>
      <c r="W104" s="8"/>
      <c r="X104" s="8"/>
      <c r="Y104" s="8"/>
      <c r="Z104" s="8"/>
      <c r="AA104" s="8"/>
      <c r="AB104" s="9"/>
      <c r="AC104" s="8"/>
      <c r="AD104" s="8"/>
      <c r="AE104" s="9"/>
      <c r="AF104" s="8"/>
      <c r="AG104" s="8"/>
      <c r="AH104" s="9"/>
      <c r="AI104" s="8"/>
      <c r="AJ104" s="8"/>
      <c r="AK104" s="8"/>
      <c r="AL104" s="8"/>
      <c r="AM104" s="8"/>
      <c r="AN104" s="8"/>
      <c r="AO104" s="8"/>
      <c r="AP104" s="8"/>
      <c r="AQ104" s="8"/>
      <c r="AR104" s="8" t="s">
        <v>4401</v>
      </c>
      <c r="AS104" s="8"/>
      <c r="AU104" s="8" t="s">
        <v>4401</v>
      </c>
      <c r="AV104" s="8"/>
      <c r="AX104" t="s">
        <v>4401</v>
      </c>
      <c r="AY104"/>
      <c r="BA104" t="s">
        <v>4401</v>
      </c>
      <c r="BB104"/>
      <c r="BD104"/>
      <c r="BE104"/>
      <c r="BG104" s="155"/>
      <c r="BH104" s="155"/>
      <c r="BJ104" s="8" t="s">
        <v>4401</v>
      </c>
      <c r="BK104" s="8"/>
      <c r="BM104" s="8" t="s">
        <v>4401</v>
      </c>
      <c r="BN104" s="8"/>
      <c r="BP104"/>
      <c r="BQ104"/>
      <c r="BS104"/>
      <c r="BT104"/>
      <c r="BV104"/>
      <c r="BW104"/>
      <c r="BX104"/>
      <c r="BY104"/>
      <c r="BZ104"/>
      <c r="CA104" s="8" t="s">
        <v>4401</v>
      </c>
      <c r="CB104" s="8"/>
      <c r="CD104" s="8" t="s">
        <v>4401</v>
      </c>
      <c r="CE104" s="8"/>
      <c r="CG104" t="s">
        <v>4401</v>
      </c>
      <c r="CH104"/>
      <c r="CJ104" t="s">
        <v>4401</v>
      </c>
      <c r="CK104"/>
      <c r="CM104"/>
      <c r="CN104"/>
      <c r="CP104"/>
      <c r="CQ104"/>
      <c r="CS104" s="8" t="s">
        <v>4401</v>
      </c>
      <c r="CT104" s="8"/>
      <c r="CV104" s="8" t="s">
        <v>4401</v>
      </c>
      <c r="CW104" s="8"/>
      <c r="CY104"/>
      <c r="CZ104"/>
      <c r="DB104"/>
      <c r="DC104"/>
      <c r="DE104"/>
      <c r="DF104"/>
      <c r="DH104"/>
      <c r="DI104"/>
      <c r="DJ104" s="10">
        <v>1</v>
      </c>
    </row>
    <row r="105" spans="2:114" s="3022" customFormat="1" ht="18" customHeight="1">
      <c r="B105" s="5124" t="s">
        <v>1249</v>
      </c>
      <c r="C105" s="5124"/>
      <c r="D105" s="8"/>
      <c r="E105" s="5122" t="s">
        <v>1250</v>
      </c>
      <c r="F105" s="5122"/>
      <c r="G105" s="8"/>
      <c r="H105" s="5125" t="s">
        <v>1251</v>
      </c>
      <c r="I105" s="5125"/>
      <c r="J105" s="8"/>
      <c r="K105" s="5127" t="s">
        <v>1252</v>
      </c>
      <c r="L105" s="5127"/>
      <c r="M105" s="8"/>
      <c r="N105" s="8"/>
      <c r="O105" s="8"/>
      <c r="P105" s="8"/>
      <c r="Q105" s="8"/>
      <c r="R105" s="8"/>
      <c r="S105" s="8"/>
      <c r="T105" s="5132" t="s">
        <v>1253</v>
      </c>
      <c r="U105" s="5132"/>
      <c r="V105" s="8"/>
      <c r="W105" s="5134" t="s">
        <v>1254</v>
      </c>
      <c r="X105" s="5134"/>
      <c r="Y105" s="8"/>
      <c r="Z105" s="8"/>
      <c r="AA105" s="8"/>
      <c r="AB105" s="9"/>
      <c r="AC105" s="8"/>
      <c r="AD105" s="8"/>
      <c r="AE105" s="9"/>
      <c r="AF105" s="8"/>
      <c r="AG105" s="8"/>
      <c r="AH105" s="9"/>
      <c r="AI105" s="8"/>
      <c r="AJ105" s="8"/>
      <c r="AK105" s="8"/>
      <c r="AL105" s="8"/>
      <c r="AM105" s="8"/>
      <c r="AN105" s="8"/>
      <c r="AO105" s="8"/>
      <c r="AP105" s="8"/>
      <c r="AQ105" s="8"/>
      <c r="AR105" s="5124" t="s">
        <v>4956</v>
      </c>
      <c r="AS105" s="5124"/>
      <c r="AU105" s="5122" t="s">
        <v>4957</v>
      </c>
      <c r="AV105" s="5122"/>
      <c r="AX105" s="5125" t="s">
        <v>4958</v>
      </c>
      <c r="AY105" s="5125"/>
      <c r="BA105" s="5127" t="s">
        <v>4959</v>
      </c>
      <c r="BB105" s="5127"/>
      <c r="BD105"/>
      <c r="BE105"/>
      <c r="BG105" s="5131"/>
      <c r="BH105" s="5131"/>
      <c r="BJ105" s="5132" t="s">
        <v>4960</v>
      </c>
      <c r="BK105" s="5132"/>
      <c r="BM105" s="5134" t="s">
        <v>4961</v>
      </c>
      <c r="BN105" s="5134"/>
      <c r="BP105"/>
      <c r="BQ105"/>
      <c r="BS105"/>
      <c r="BT105"/>
      <c r="BV105"/>
      <c r="BW105"/>
      <c r="BX105"/>
      <c r="BY105"/>
      <c r="BZ105"/>
      <c r="CA105" s="5124" t="s">
        <v>4962</v>
      </c>
      <c r="CB105" s="5124"/>
      <c r="CD105" s="5122" t="s">
        <v>4963</v>
      </c>
      <c r="CE105" s="5122"/>
      <c r="CG105" s="5125" t="s">
        <v>1302</v>
      </c>
      <c r="CH105" s="5125"/>
      <c r="CJ105" s="5127" t="s">
        <v>4964</v>
      </c>
      <c r="CK105" s="5127"/>
      <c r="CM105"/>
      <c r="CN105"/>
      <c r="CP105"/>
      <c r="CQ105"/>
      <c r="CS105" s="5132" t="s">
        <v>4965</v>
      </c>
      <c r="CT105" s="5132"/>
      <c r="CV105" s="5134" t="s">
        <v>4966</v>
      </c>
      <c r="CW105" s="5134"/>
      <c r="CY105"/>
      <c r="CZ105"/>
      <c r="DB105"/>
      <c r="DC105"/>
      <c r="DE105"/>
      <c r="DF105"/>
      <c r="DH105"/>
      <c r="DI105"/>
      <c r="DJ105" s="10">
        <v>1</v>
      </c>
    </row>
    <row r="106" spans="2:114" s="3022" customFormat="1" ht="18" customHeight="1">
      <c r="B106" s="4985"/>
      <c r="C106" s="4985"/>
      <c r="D106" s="8"/>
      <c r="E106" s="5123"/>
      <c r="F106" s="5123"/>
      <c r="G106" s="8"/>
      <c r="H106" s="5126"/>
      <c r="I106" s="5126"/>
      <c r="J106" s="8"/>
      <c r="K106" s="5128"/>
      <c r="L106" s="5128"/>
      <c r="M106" s="8"/>
      <c r="N106" s="8"/>
      <c r="O106" s="8"/>
      <c r="P106" s="8"/>
      <c r="Q106" s="8"/>
      <c r="R106" s="8"/>
      <c r="S106" s="8"/>
      <c r="T106" s="5133"/>
      <c r="U106" s="5133"/>
      <c r="V106" s="8"/>
      <c r="W106" s="5135"/>
      <c r="X106" s="5135"/>
      <c r="Y106" s="8"/>
      <c r="Z106" s="8"/>
      <c r="AA106" s="8"/>
      <c r="AB106" s="9"/>
      <c r="AC106" s="8"/>
      <c r="AD106" s="8"/>
      <c r="AE106" s="9"/>
      <c r="AF106" s="8"/>
      <c r="AG106" s="8"/>
      <c r="AH106" s="9"/>
      <c r="AI106" s="8"/>
      <c r="AJ106" s="8"/>
      <c r="AK106" s="8"/>
      <c r="AL106" s="8"/>
      <c r="AM106" s="8"/>
      <c r="AN106" s="8"/>
      <c r="AO106" s="8"/>
      <c r="AP106" s="8"/>
      <c r="AQ106" s="8"/>
      <c r="AR106" s="4985" t="s">
        <v>4401</v>
      </c>
      <c r="AS106" s="4985"/>
      <c r="AU106" s="5123" t="s">
        <v>4401</v>
      </c>
      <c r="AV106" s="5123"/>
      <c r="AX106" s="5126" t="s">
        <v>4401</v>
      </c>
      <c r="AY106" s="5126"/>
      <c r="BA106" s="5128" t="s">
        <v>4401</v>
      </c>
      <c r="BB106" s="5128"/>
      <c r="BD106"/>
      <c r="BE106"/>
      <c r="BG106" s="4859"/>
      <c r="BH106" s="4859"/>
      <c r="BJ106" s="5133" t="s">
        <v>4401</v>
      </c>
      <c r="BK106" s="5133"/>
      <c r="BM106" s="5135" t="s">
        <v>4401</v>
      </c>
      <c r="BN106" s="5135"/>
      <c r="BP106"/>
      <c r="BQ106"/>
      <c r="BS106"/>
      <c r="BT106"/>
      <c r="BV106"/>
      <c r="BW106"/>
      <c r="BX106"/>
      <c r="BY106"/>
      <c r="BZ106"/>
      <c r="CA106" s="4985" t="s">
        <v>4401</v>
      </c>
      <c r="CB106" s="4985"/>
      <c r="CD106" s="5123" t="s">
        <v>4401</v>
      </c>
      <c r="CE106" s="5123"/>
      <c r="CG106" s="5126" t="s">
        <v>4401</v>
      </c>
      <c r="CH106" s="5126"/>
      <c r="CJ106" s="5128" t="s">
        <v>4401</v>
      </c>
      <c r="CK106" s="5128"/>
      <c r="CM106"/>
      <c r="CN106"/>
      <c r="CP106"/>
      <c r="CQ106"/>
      <c r="CS106" s="5133" t="s">
        <v>4401</v>
      </c>
      <c r="CT106" s="5133"/>
      <c r="CV106" s="5135" t="s">
        <v>4401</v>
      </c>
      <c r="CW106" s="5135"/>
      <c r="CY106"/>
      <c r="CZ106"/>
      <c r="DB106"/>
      <c r="DC106"/>
      <c r="DE106"/>
      <c r="DF106"/>
      <c r="DH106"/>
      <c r="DI106"/>
      <c r="DJ106" s="10">
        <v>1</v>
      </c>
    </row>
    <row r="107" spans="2:114" s="3022" customFormat="1" ht="18" customHeight="1" thickBot="1">
      <c r="B107" s="8"/>
      <c r="C107" s="8"/>
      <c r="D107" s="8"/>
      <c r="E107" s="8"/>
      <c r="F107" s="8"/>
      <c r="G107" s="8"/>
      <c r="H107"/>
      <c r="I107"/>
      <c r="J107" s="8"/>
      <c r="K107"/>
      <c r="L107"/>
      <c r="M107" s="8"/>
      <c r="N107" s="8"/>
      <c r="O107" s="8"/>
      <c r="P107" s="8"/>
      <c r="Q107" s="8"/>
      <c r="R107" s="8"/>
      <c r="S107" s="8"/>
      <c r="T107" s="8"/>
      <c r="U107" s="8"/>
      <c r="V107" s="8"/>
      <c r="W107" s="8"/>
      <c r="X107" s="8"/>
      <c r="Y107" s="8"/>
      <c r="Z107" s="8"/>
      <c r="AA107" s="8"/>
      <c r="AB107" s="9"/>
      <c r="AC107" s="8"/>
      <c r="AD107" s="8"/>
      <c r="AE107" s="9"/>
      <c r="AF107" s="8"/>
      <c r="AG107" s="8"/>
      <c r="AH107" s="9"/>
      <c r="AI107" s="8"/>
      <c r="AJ107" s="8"/>
      <c r="AK107" s="8"/>
      <c r="AL107" s="8"/>
      <c r="AM107" s="8"/>
      <c r="AN107" s="8"/>
      <c r="AO107" s="8"/>
      <c r="AP107" s="8"/>
      <c r="AQ107" s="8"/>
      <c r="AR107" s="8" t="s">
        <v>4401</v>
      </c>
      <c r="AS107" s="8"/>
      <c r="AU107" s="8" t="s">
        <v>4401</v>
      </c>
      <c r="AV107" s="8"/>
      <c r="AX107" t="s">
        <v>4401</v>
      </c>
      <c r="AY107"/>
      <c r="BA107" t="s">
        <v>4401</v>
      </c>
      <c r="BB107"/>
      <c r="BD107"/>
      <c r="BE107"/>
      <c r="BG107"/>
      <c r="BH107"/>
      <c r="BJ107" s="8" t="s">
        <v>4401</v>
      </c>
      <c r="BK107" s="8"/>
      <c r="BM107" s="8" t="s">
        <v>4401</v>
      </c>
      <c r="BN107" s="8"/>
      <c r="BP107"/>
      <c r="BQ107"/>
      <c r="BS107"/>
      <c r="BT107"/>
      <c r="BV107"/>
      <c r="BW107"/>
      <c r="BX107"/>
      <c r="BY107"/>
      <c r="BZ107"/>
      <c r="CA107" s="8" t="s">
        <v>4401</v>
      </c>
      <c r="CB107" s="8"/>
      <c r="CD107" s="8" t="s">
        <v>4401</v>
      </c>
      <c r="CE107" s="8"/>
      <c r="CG107" t="s">
        <v>4401</v>
      </c>
      <c r="CH107"/>
      <c r="CJ107" t="s">
        <v>4401</v>
      </c>
      <c r="CK107"/>
      <c r="CM107"/>
      <c r="CN107"/>
      <c r="CP107"/>
      <c r="CQ107"/>
      <c r="CS107" s="8" t="s">
        <v>4401</v>
      </c>
      <c r="CT107" s="8"/>
      <c r="CV107" s="8" t="s">
        <v>4401</v>
      </c>
      <c r="CW107" s="8"/>
      <c r="CY107"/>
      <c r="CZ107"/>
      <c r="DB107"/>
      <c r="DC107"/>
      <c r="DE107"/>
      <c r="DF107"/>
      <c r="DH107"/>
      <c r="DI107"/>
      <c r="DJ107" s="10">
        <v>1</v>
      </c>
    </row>
    <row r="108" spans="2:114" s="3022" customFormat="1" ht="18" customHeight="1">
      <c r="B108" s="5124" t="s">
        <v>1300</v>
      </c>
      <c r="C108" s="5124"/>
      <c r="D108" s="8"/>
      <c r="E108" s="5122" t="s">
        <v>1301</v>
      </c>
      <c r="F108" s="5122"/>
      <c r="G108" s="8"/>
      <c r="H108" s="5125" t="s">
        <v>1302</v>
      </c>
      <c r="I108" s="5125"/>
      <c r="J108" s="8"/>
      <c r="K108" s="5127" t="s">
        <v>1303</v>
      </c>
      <c r="L108" s="5127"/>
      <c r="M108" s="8"/>
      <c r="N108" s="8"/>
      <c r="O108" s="8"/>
      <c r="P108" s="8"/>
      <c r="Q108" s="8"/>
      <c r="R108" s="8"/>
      <c r="S108" s="8"/>
      <c r="T108" s="5132" t="s">
        <v>1304</v>
      </c>
      <c r="U108" s="5132"/>
      <c r="V108" s="8"/>
      <c r="W108" s="5134" t="s">
        <v>1305</v>
      </c>
      <c r="X108" s="5134"/>
      <c r="Y108" s="8"/>
      <c r="Z108" s="8"/>
      <c r="AA108" s="8"/>
      <c r="AB108" s="9"/>
      <c r="AC108" s="8"/>
      <c r="AD108" s="8"/>
      <c r="AE108" s="9"/>
      <c r="AF108" s="8"/>
      <c r="AG108" s="8"/>
      <c r="AH108" s="9"/>
      <c r="AI108" s="8"/>
      <c r="AJ108" s="8"/>
      <c r="AK108" s="8"/>
      <c r="AL108" s="8"/>
      <c r="AM108" s="8"/>
      <c r="AN108" s="8"/>
      <c r="AO108" s="8"/>
      <c r="AP108" s="8"/>
      <c r="AQ108" s="8"/>
      <c r="AR108" s="5124" t="s">
        <v>4967</v>
      </c>
      <c r="AS108" s="5124"/>
      <c r="AU108" s="5122" t="s">
        <v>4968</v>
      </c>
      <c r="AV108" s="5122"/>
      <c r="AX108" s="5125" t="s">
        <v>4969</v>
      </c>
      <c r="AY108" s="5125"/>
      <c r="BA108" s="5127" t="s">
        <v>4970</v>
      </c>
      <c r="BB108" s="5127"/>
      <c r="BD108"/>
      <c r="BE108"/>
      <c r="BG108"/>
      <c r="BH108"/>
      <c r="BJ108" s="5132" t="s">
        <v>4971</v>
      </c>
      <c r="BK108" s="5132"/>
      <c r="BM108" s="5134" t="s">
        <v>4972</v>
      </c>
      <c r="BN108" s="5134"/>
      <c r="BP108"/>
      <c r="BQ108"/>
      <c r="BS108"/>
      <c r="BT108"/>
      <c r="BV108"/>
      <c r="BW108"/>
      <c r="BX108"/>
      <c r="BY108"/>
      <c r="BZ108"/>
      <c r="CA108" s="5124" t="s">
        <v>4973</v>
      </c>
      <c r="CB108" s="5124"/>
      <c r="CD108" s="5122" t="s">
        <v>4974</v>
      </c>
      <c r="CE108" s="5122"/>
      <c r="CG108" s="5125" t="s">
        <v>4975</v>
      </c>
      <c r="CH108" s="5125"/>
      <c r="CJ108" s="5127" t="s">
        <v>4976</v>
      </c>
      <c r="CK108" s="5127"/>
      <c r="CM108"/>
      <c r="CN108"/>
      <c r="CP108"/>
      <c r="CQ108"/>
      <c r="CS108" s="5132" t="s">
        <v>4977</v>
      </c>
      <c r="CT108" s="5132"/>
      <c r="CV108" s="5134" t="s">
        <v>4978</v>
      </c>
      <c r="CW108" s="5134"/>
      <c r="CY108"/>
      <c r="CZ108"/>
      <c r="DB108"/>
      <c r="DC108"/>
      <c r="DE108"/>
      <c r="DF108"/>
      <c r="DH108"/>
      <c r="DI108"/>
      <c r="DJ108" s="10">
        <v>1</v>
      </c>
    </row>
    <row r="109" spans="2:114" s="3022" customFormat="1" ht="18" customHeight="1">
      <c r="B109" s="4985"/>
      <c r="C109" s="4985"/>
      <c r="D109" s="8"/>
      <c r="E109" s="5123"/>
      <c r="F109" s="5123"/>
      <c r="G109" s="8"/>
      <c r="H109" s="5126"/>
      <c r="I109" s="5126"/>
      <c r="J109" s="8"/>
      <c r="K109" s="5128"/>
      <c r="L109" s="5128"/>
      <c r="M109" s="8"/>
      <c r="N109" s="8"/>
      <c r="O109" s="8"/>
      <c r="P109" s="8"/>
      <c r="Q109" s="8"/>
      <c r="R109" s="8"/>
      <c r="S109" s="8"/>
      <c r="T109" s="5133"/>
      <c r="U109" s="5133"/>
      <c r="V109" s="8"/>
      <c r="W109" s="5135"/>
      <c r="X109" s="5135"/>
      <c r="Y109" s="8"/>
      <c r="Z109" s="8"/>
      <c r="AA109" s="8"/>
      <c r="AB109" s="9"/>
      <c r="AC109" s="8"/>
      <c r="AD109" s="8"/>
      <c r="AE109" s="9"/>
      <c r="AF109" s="8"/>
      <c r="AG109" s="8"/>
      <c r="AH109" s="9"/>
      <c r="AI109" s="8"/>
      <c r="AJ109" s="8"/>
      <c r="AK109" s="8"/>
      <c r="AL109" s="8"/>
      <c r="AM109" s="8"/>
      <c r="AN109" s="8"/>
      <c r="AO109" s="8"/>
      <c r="AP109" s="8"/>
      <c r="AQ109" s="8"/>
      <c r="AR109" s="4985" t="s">
        <v>4401</v>
      </c>
      <c r="AS109" s="4985"/>
      <c r="AU109" s="5123" t="s">
        <v>4401</v>
      </c>
      <c r="AV109" s="5123"/>
      <c r="AX109" s="5126" t="s">
        <v>4401</v>
      </c>
      <c r="AY109" s="5126"/>
      <c r="BA109" s="5128" t="s">
        <v>4401</v>
      </c>
      <c r="BB109" s="5128"/>
      <c r="BD109"/>
      <c r="BE109"/>
      <c r="BG109"/>
      <c r="BH109"/>
      <c r="BJ109" s="5133" t="s">
        <v>4401</v>
      </c>
      <c r="BK109" s="5133"/>
      <c r="BM109" s="5135" t="s">
        <v>4401</v>
      </c>
      <c r="BN109" s="5135"/>
      <c r="BP109"/>
      <c r="BQ109"/>
      <c r="BS109"/>
      <c r="BT109"/>
      <c r="BV109"/>
      <c r="BW109"/>
      <c r="BX109"/>
      <c r="BY109"/>
      <c r="BZ109"/>
      <c r="CA109" s="4985" t="s">
        <v>4401</v>
      </c>
      <c r="CB109" s="4985"/>
      <c r="CD109" s="5123" t="s">
        <v>4401</v>
      </c>
      <c r="CE109" s="5123"/>
      <c r="CG109" s="5126" t="s">
        <v>4401</v>
      </c>
      <c r="CH109" s="5126"/>
      <c r="CJ109" s="5128" t="s">
        <v>4401</v>
      </c>
      <c r="CK109" s="5128"/>
      <c r="CM109"/>
      <c r="CN109"/>
      <c r="CP109"/>
      <c r="CQ109"/>
      <c r="CS109" s="5133" t="s">
        <v>4401</v>
      </c>
      <c r="CT109" s="5133"/>
      <c r="CV109" s="5135" t="s">
        <v>4401</v>
      </c>
      <c r="CW109" s="5135"/>
      <c r="CY109"/>
      <c r="CZ109"/>
      <c r="DB109"/>
      <c r="DC109"/>
      <c r="DE109"/>
      <c r="DF109"/>
      <c r="DH109"/>
      <c r="DI109"/>
      <c r="DJ109" s="10">
        <v>1</v>
      </c>
    </row>
    <row r="110" spans="2:114" s="3022" customFormat="1" ht="18" customHeight="1" thickBot="1">
      <c r="B110" s="8"/>
      <c r="C110" s="8"/>
      <c r="D110" s="8"/>
      <c r="E110" s="8"/>
      <c r="F110" s="8"/>
      <c r="G110" s="8"/>
      <c r="H110"/>
      <c r="I110"/>
      <c r="J110" s="8"/>
      <c r="K110"/>
      <c r="L110"/>
      <c r="M110" s="8"/>
      <c r="N110" s="8"/>
      <c r="O110" s="8"/>
      <c r="P110" s="8"/>
      <c r="Q110" s="8"/>
      <c r="R110" s="8"/>
      <c r="S110" s="8"/>
      <c r="T110" s="8"/>
      <c r="U110" s="8"/>
      <c r="V110" s="8"/>
      <c r="W110" s="8"/>
      <c r="X110" s="8"/>
      <c r="Y110" s="8"/>
      <c r="Z110" s="8"/>
      <c r="AA110" s="8"/>
      <c r="AB110" s="9"/>
      <c r="AC110" s="8"/>
      <c r="AD110" s="8"/>
      <c r="AE110" s="9"/>
      <c r="AF110" s="8"/>
      <c r="AG110" s="8"/>
      <c r="AH110" s="9"/>
      <c r="AI110" s="8"/>
      <c r="AJ110" s="8"/>
      <c r="AK110" s="8"/>
      <c r="AL110" s="8"/>
      <c r="AM110" s="8"/>
      <c r="AN110" s="8"/>
      <c r="AO110" s="8"/>
      <c r="AP110" s="8"/>
      <c r="AQ110" s="8"/>
      <c r="AR110" s="8" t="s">
        <v>4401</v>
      </c>
      <c r="AS110" s="8"/>
      <c r="AU110" s="8" t="s">
        <v>4401</v>
      </c>
      <c r="AV110" s="8"/>
      <c r="AX110" t="s">
        <v>4401</v>
      </c>
      <c r="AY110"/>
      <c r="BA110" t="s">
        <v>4401</v>
      </c>
      <c r="BB110"/>
      <c r="BD110"/>
      <c r="BE110"/>
      <c r="BG110"/>
      <c r="BH110"/>
      <c r="BJ110" s="8" t="s">
        <v>4401</v>
      </c>
      <c r="BK110" s="8"/>
      <c r="BM110" s="8" t="s">
        <v>4401</v>
      </c>
      <c r="BN110" s="8"/>
      <c r="BP110"/>
      <c r="BQ110"/>
      <c r="BS110"/>
      <c r="BT110"/>
      <c r="BV110"/>
      <c r="BW110"/>
      <c r="BX110"/>
      <c r="BY110"/>
      <c r="BZ110"/>
      <c r="CA110" s="8" t="s">
        <v>4401</v>
      </c>
      <c r="CB110" s="8"/>
      <c r="CD110" s="8" t="s">
        <v>4401</v>
      </c>
      <c r="CE110" s="8"/>
      <c r="CG110" t="s">
        <v>4401</v>
      </c>
      <c r="CH110"/>
      <c r="CJ110" t="s">
        <v>4401</v>
      </c>
      <c r="CK110"/>
      <c r="CM110"/>
      <c r="CN110"/>
      <c r="CP110"/>
      <c r="CQ110"/>
      <c r="CS110" s="8" t="s">
        <v>4401</v>
      </c>
      <c r="CT110" s="8"/>
      <c r="CV110" s="8" t="s">
        <v>4401</v>
      </c>
      <c r="CW110" s="8"/>
      <c r="CY110"/>
      <c r="CZ110"/>
      <c r="DB110"/>
      <c r="DC110"/>
      <c r="DE110"/>
      <c r="DF110"/>
      <c r="DH110"/>
      <c r="DI110"/>
      <c r="DJ110" s="10">
        <v>1</v>
      </c>
    </row>
    <row r="111" spans="2:114" s="3022" customFormat="1" ht="18" customHeight="1">
      <c r="B111" s="5124" t="s">
        <v>1349</v>
      </c>
      <c r="C111" s="5124"/>
      <c r="D111" s="8"/>
      <c r="E111" s="5122" t="s">
        <v>1350</v>
      </c>
      <c r="F111" s="5122"/>
      <c r="G111" s="8"/>
      <c r="H111" s="5125" t="s">
        <v>1351</v>
      </c>
      <c r="I111" s="5125"/>
      <c r="J111" s="8"/>
      <c r="K111" s="5127" t="s">
        <v>1352</v>
      </c>
      <c r="L111" s="5127"/>
      <c r="M111" s="8"/>
      <c r="N111" s="8"/>
      <c r="O111" s="8"/>
      <c r="P111" s="8"/>
      <c r="Q111" s="8"/>
      <c r="R111" s="8"/>
      <c r="S111" s="8"/>
      <c r="T111" s="5132" t="s">
        <v>1353</v>
      </c>
      <c r="U111" s="5132"/>
      <c r="V111" s="8"/>
      <c r="W111" s="5134" t="s">
        <v>1354</v>
      </c>
      <c r="X111" s="5134"/>
      <c r="Y111" s="8"/>
      <c r="Z111" s="8"/>
      <c r="AA111" s="8"/>
      <c r="AB111" s="9"/>
      <c r="AC111" s="8"/>
      <c r="AD111" s="8"/>
      <c r="AE111" s="9"/>
      <c r="AF111" s="8"/>
      <c r="AG111" s="8"/>
      <c r="AH111" s="9"/>
      <c r="AI111" s="8"/>
      <c r="AJ111" s="8"/>
      <c r="AK111" s="8"/>
      <c r="AL111" s="8"/>
      <c r="AM111" s="8"/>
      <c r="AN111" s="8"/>
      <c r="AO111" s="8"/>
      <c r="AP111" s="8"/>
      <c r="AQ111" s="8"/>
      <c r="AR111" s="5124"/>
      <c r="AS111" s="5124"/>
      <c r="AU111" s="5122" t="s">
        <v>4979</v>
      </c>
      <c r="AV111" s="5122"/>
      <c r="AX111" s="5125" t="s">
        <v>4980</v>
      </c>
      <c r="AY111" s="5125"/>
      <c r="BA111" s="5127" t="s">
        <v>4981</v>
      </c>
      <c r="BB111" s="5127"/>
      <c r="BD111"/>
      <c r="BE111"/>
      <c r="BG111"/>
      <c r="BH111"/>
      <c r="BJ111" s="5132" t="s">
        <v>4982</v>
      </c>
      <c r="BK111" s="5132"/>
      <c r="BM111" s="5134" t="s">
        <v>4983</v>
      </c>
      <c r="BN111" s="5134"/>
      <c r="BP111"/>
      <c r="BQ111"/>
      <c r="BS111"/>
      <c r="BT111"/>
      <c r="BV111"/>
      <c r="BW111"/>
      <c r="BX111"/>
      <c r="BY111"/>
      <c r="BZ111"/>
      <c r="CA111" s="5124"/>
      <c r="CB111" s="5124"/>
      <c r="CD111" s="5122" t="s">
        <v>4984</v>
      </c>
      <c r="CE111" s="5122"/>
      <c r="CG111" s="5125" t="s">
        <v>4985</v>
      </c>
      <c r="CH111" s="5125"/>
      <c r="CJ111" s="5127" t="s">
        <v>4986</v>
      </c>
      <c r="CK111" s="5127"/>
      <c r="CM111"/>
      <c r="CN111"/>
      <c r="CP111"/>
      <c r="CQ111"/>
      <c r="CS111" s="5132" t="s">
        <v>4987</v>
      </c>
      <c r="CT111" s="5132"/>
      <c r="CV111" s="5134" t="s">
        <v>4988</v>
      </c>
      <c r="CW111" s="5134"/>
      <c r="CY111"/>
      <c r="CZ111"/>
      <c r="DB111"/>
      <c r="DC111"/>
      <c r="DE111"/>
      <c r="DF111"/>
      <c r="DH111"/>
      <c r="DI111"/>
      <c r="DJ111" s="10">
        <v>1</v>
      </c>
    </row>
    <row r="112" spans="2:114" s="3022" customFormat="1" ht="18" customHeight="1">
      <c r="B112" s="4985"/>
      <c r="C112" s="4985"/>
      <c r="D112" s="8"/>
      <c r="E112" s="5123"/>
      <c r="F112" s="5123"/>
      <c r="G112" s="8"/>
      <c r="H112" s="5126"/>
      <c r="I112" s="5126"/>
      <c r="J112" s="8"/>
      <c r="K112" s="5128"/>
      <c r="L112" s="5128"/>
      <c r="M112" s="8"/>
      <c r="N112" s="8"/>
      <c r="O112" s="8"/>
      <c r="P112" s="8"/>
      <c r="Q112" s="8"/>
      <c r="R112" s="8"/>
      <c r="S112" s="8"/>
      <c r="T112" s="5133"/>
      <c r="U112" s="5133"/>
      <c r="V112" s="8"/>
      <c r="W112" s="5135"/>
      <c r="X112" s="5135"/>
      <c r="Y112" s="8"/>
      <c r="Z112" s="8"/>
      <c r="AA112" s="8"/>
      <c r="AB112" s="9"/>
      <c r="AC112" s="8"/>
      <c r="AD112" s="8"/>
      <c r="AE112" s="9"/>
      <c r="AF112" s="8"/>
      <c r="AG112" s="8"/>
      <c r="AH112" s="9"/>
      <c r="AI112" s="8"/>
      <c r="AJ112" s="8"/>
      <c r="AK112" s="8"/>
      <c r="AL112" s="8"/>
      <c r="AM112" s="8"/>
      <c r="AN112" s="8"/>
      <c r="AO112" s="8"/>
      <c r="AP112" s="8"/>
      <c r="AQ112" s="8"/>
      <c r="AR112" s="4985"/>
      <c r="AS112" s="4985"/>
      <c r="AU112" s="5123" t="s">
        <v>4401</v>
      </c>
      <c r="AV112" s="5123"/>
      <c r="AX112" s="5126" t="s">
        <v>4401</v>
      </c>
      <c r="AY112" s="5126"/>
      <c r="BA112" s="5128" t="s">
        <v>4401</v>
      </c>
      <c r="BB112" s="5128"/>
      <c r="BD112"/>
      <c r="BE112"/>
      <c r="BG112"/>
      <c r="BH112"/>
      <c r="BJ112" s="5133" t="s">
        <v>4401</v>
      </c>
      <c r="BK112" s="5133"/>
      <c r="BM112" s="5135" t="s">
        <v>4401</v>
      </c>
      <c r="BN112" s="5135"/>
      <c r="BP112"/>
      <c r="BQ112"/>
      <c r="BS112"/>
      <c r="BT112"/>
      <c r="BV112"/>
      <c r="BW112"/>
      <c r="BX112"/>
      <c r="BY112"/>
      <c r="BZ112"/>
      <c r="CA112" s="4985"/>
      <c r="CB112" s="4985"/>
      <c r="CD112" s="5123" t="s">
        <v>4401</v>
      </c>
      <c r="CE112" s="5123"/>
      <c r="CG112" s="5126" t="s">
        <v>4401</v>
      </c>
      <c r="CH112" s="5126"/>
      <c r="CJ112" s="5128" t="s">
        <v>4401</v>
      </c>
      <c r="CK112" s="5128"/>
      <c r="CM112"/>
      <c r="CN112"/>
      <c r="CP112"/>
      <c r="CQ112"/>
      <c r="CS112" s="5133" t="s">
        <v>4401</v>
      </c>
      <c r="CT112" s="5133"/>
      <c r="CV112" s="5135" t="s">
        <v>4401</v>
      </c>
      <c r="CW112" s="5135"/>
      <c r="CY112"/>
      <c r="CZ112"/>
      <c r="DB112"/>
      <c r="DC112"/>
      <c r="DE112"/>
      <c r="DF112"/>
      <c r="DH112"/>
      <c r="DI112"/>
      <c r="DJ112" s="10">
        <v>1</v>
      </c>
    </row>
    <row r="113" spans="2:114" s="3022" customFormat="1" ht="18" customHeight="1" thickBot="1">
      <c r="B113" s="8"/>
      <c r="C113" s="8"/>
      <c r="D113" s="8"/>
      <c r="E113" s="8"/>
      <c r="F113" s="8"/>
      <c r="G113" s="8"/>
      <c r="H113"/>
      <c r="I113"/>
      <c r="J113" s="8"/>
      <c r="K113"/>
      <c r="L113"/>
      <c r="M113" s="8"/>
      <c r="N113" s="8"/>
      <c r="O113" s="8"/>
      <c r="P113" s="8"/>
      <c r="Q113" s="8"/>
      <c r="R113" s="8"/>
      <c r="S113" s="8"/>
      <c r="T113" s="8"/>
      <c r="U113" s="8"/>
      <c r="V113" s="8"/>
      <c r="W113" s="8"/>
      <c r="X113" s="8"/>
      <c r="Y113" s="8"/>
      <c r="Z113" s="8"/>
      <c r="AA113" s="8"/>
      <c r="AB113" s="9"/>
      <c r="AC113" s="8"/>
      <c r="AD113" s="8"/>
      <c r="AE113" s="9"/>
      <c r="AF113" s="8"/>
      <c r="AG113" s="8"/>
      <c r="AH113" s="9"/>
      <c r="AI113" s="8"/>
      <c r="AJ113" s="8"/>
      <c r="AK113" s="8"/>
      <c r="AL113" s="8"/>
      <c r="AM113" s="8"/>
      <c r="AN113" s="8"/>
      <c r="AO113" s="8"/>
      <c r="AP113" s="8"/>
      <c r="AQ113" s="8"/>
      <c r="AR113"/>
      <c r="AS113"/>
      <c r="AU113" s="8" t="s">
        <v>4401</v>
      </c>
      <c r="AV113" s="8"/>
      <c r="AX113" t="s">
        <v>4401</v>
      </c>
      <c r="AY113"/>
      <c r="BA113" t="s">
        <v>4401</v>
      </c>
      <c r="BB113"/>
      <c r="BD113"/>
      <c r="BE113"/>
      <c r="BG113"/>
      <c r="BH113"/>
      <c r="BJ113" s="8" t="s">
        <v>4401</v>
      </c>
      <c r="BK113" s="8"/>
      <c r="BM113" s="8" t="s">
        <v>4401</v>
      </c>
      <c r="BN113" s="8"/>
      <c r="BP113"/>
      <c r="BQ113"/>
      <c r="BS113"/>
      <c r="BT113"/>
      <c r="BV113"/>
      <c r="BW113"/>
      <c r="BX113"/>
      <c r="BY113"/>
      <c r="BZ113"/>
      <c r="CA113"/>
      <c r="CB113"/>
      <c r="CD113" s="8" t="s">
        <v>4401</v>
      </c>
      <c r="CE113" s="8"/>
      <c r="CG113" t="s">
        <v>4401</v>
      </c>
      <c r="CH113"/>
      <c r="CJ113" t="s">
        <v>4401</v>
      </c>
      <c r="CK113"/>
      <c r="CM113"/>
      <c r="CN113"/>
      <c r="CP113"/>
      <c r="CQ113"/>
      <c r="CS113" s="942" t="s">
        <v>4401</v>
      </c>
      <c r="CT113" s="942"/>
      <c r="CV113" s="8" t="s">
        <v>4401</v>
      </c>
      <c r="CW113" s="8"/>
      <c r="CY113"/>
      <c r="CZ113"/>
      <c r="DB113"/>
      <c r="DC113"/>
      <c r="DE113" s="8"/>
      <c r="DF113" s="8"/>
      <c r="DH113"/>
      <c r="DI113"/>
      <c r="DJ113" s="10">
        <v>1</v>
      </c>
    </row>
    <row r="114" spans="2:114" s="3022" customFormat="1" ht="18" customHeight="1">
      <c r="B114" s="5124" t="s">
        <v>1400</v>
      </c>
      <c r="C114" s="5124"/>
      <c r="D114" s="8"/>
      <c r="E114" s="5122" t="s">
        <v>1401</v>
      </c>
      <c r="F114" s="5122"/>
      <c r="G114" s="8"/>
      <c r="H114" s="5125" t="s">
        <v>1402</v>
      </c>
      <c r="I114" s="5125"/>
      <c r="J114" s="8"/>
      <c r="K114" s="5127" t="s">
        <v>1403</v>
      </c>
      <c r="L114" s="5127"/>
      <c r="M114" s="8"/>
      <c r="N114" s="8"/>
      <c r="O114" s="8"/>
      <c r="P114" s="8"/>
      <c r="Q114" s="8"/>
      <c r="R114" s="8"/>
      <c r="S114" s="8"/>
      <c r="T114" s="5132" t="s">
        <v>1404</v>
      </c>
      <c r="U114" s="5132"/>
      <c r="V114" s="8"/>
      <c r="W114" s="5134" t="s">
        <v>1405</v>
      </c>
      <c r="X114" s="5134"/>
      <c r="Y114" s="8"/>
      <c r="Z114" s="8"/>
      <c r="AA114" s="8"/>
      <c r="AB114" s="9"/>
      <c r="AC114" s="8"/>
      <c r="AD114" s="8"/>
      <c r="AE114" s="9"/>
      <c r="AF114" s="8"/>
      <c r="AG114" s="8"/>
      <c r="AH114" s="9"/>
      <c r="AI114" s="8"/>
      <c r="AJ114" s="8"/>
      <c r="AK114" s="8"/>
      <c r="AL114" s="8"/>
      <c r="AM114" s="8"/>
      <c r="AN114" s="8"/>
      <c r="AO114" s="8"/>
      <c r="AP114" s="8"/>
      <c r="AQ114" s="8"/>
      <c r="AR114"/>
      <c r="AS114"/>
      <c r="AU114" s="5122" t="s">
        <v>4989</v>
      </c>
      <c r="AV114" s="5122"/>
      <c r="AX114" s="5125" t="s">
        <v>4453</v>
      </c>
      <c r="AY114" s="5125"/>
      <c r="BA114" s="5127" t="s">
        <v>4990</v>
      </c>
      <c r="BB114" s="5127"/>
      <c r="BD114"/>
      <c r="BE114"/>
      <c r="BG114"/>
      <c r="BH114"/>
      <c r="BJ114" s="5132" t="s">
        <v>4991</v>
      </c>
      <c r="BK114" s="5132"/>
      <c r="BM114" s="5134" t="s">
        <v>4992</v>
      </c>
      <c r="BN114" s="5134"/>
      <c r="BP114"/>
      <c r="BQ114"/>
      <c r="BS114"/>
      <c r="BT114"/>
      <c r="BV114"/>
      <c r="BW114"/>
      <c r="BX114"/>
      <c r="BY114"/>
      <c r="BZ114"/>
      <c r="CA114"/>
      <c r="CB114"/>
      <c r="CD114" s="5122" t="s">
        <v>4993</v>
      </c>
      <c r="CE114" s="5122"/>
      <c r="CG114" s="5125" t="s">
        <v>4461</v>
      </c>
      <c r="CH114" s="5125"/>
      <c r="CJ114" s="5127" t="s">
        <v>4994</v>
      </c>
      <c r="CK114" s="5127"/>
      <c r="CM114"/>
      <c r="CN114"/>
      <c r="CP114"/>
      <c r="CQ114"/>
      <c r="CS114" s="5132" t="s">
        <v>4995</v>
      </c>
      <c r="CT114" s="5132"/>
      <c r="CV114" s="5134" t="s">
        <v>4996</v>
      </c>
      <c r="CW114" s="5134"/>
      <c r="CY114"/>
      <c r="CZ114"/>
      <c r="DB114"/>
      <c r="DC114"/>
      <c r="DE114"/>
      <c r="DF114"/>
      <c r="DH114"/>
      <c r="DI114"/>
      <c r="DJ114" s="10">
        <v>1</v>
      </c>
    </row>
    <row r="115" spans="2:114" s="3022" customFormat="1" ht="18" customHeight="1">
      <c r="B115" s="4985"/>
      <c r="C115" s="4985"/>
      <c r="D115" s="8"/>
      <c r="E115" s="5123"/>
      <c r="F115" s="5123"/>
      <c r="G115" s="8"/>
      <c r="H115" s="5126"/>
      <c r="I115" s="5126"/>
      <c r="J115" s="8"/>
      <c r="K115" s="5128"/>
      <c r="L115" s="5128"/>
      <c r="M115" s="8"/>
      <c r="N115" s="8"/>
      <c r="O115" s="8"/>
      <c r="P115" s="8"/>
      <c r="Q115" s="8"/>
      <c r="R115" s="8"/>
      <c r="S115" s="8"/>
      <c r="T115" s="5133"/>
      <c r="U115" s="5133"/>
      <c r="V115" s="8"/>
      <c r="W115" s="5135"/>
      <c r="X115" s="5135"/>
      <c r="Y115" s="8"/>
      <c r="Z115" s="8"/>
      <c r="AA115" s="8"/>
      <c r="AB115" s="9"/>
      <c r="AC115" s="8"/>
      <c r="AD115" s="8"/>
      <c r="AE115" s="9"/>
      <c r="AF115" s="8"/>
      <c r="AG115" s="8"/>
      <c r="AH115" s="9"/>
      <c r="AI115" s="8"/>
      <c r="AJ115" s="8"/>
      <c r="AK115" s="8"/>
      <c r="AL115" s="8"/>
      <c r="AM115" s="8"/>
      <c r="AN115" s="8"/>
      <c r="AO115" s="8"/>
      <c r="AP115" s="8"/>
      <c r="AQ115" s="8"/>
      <c r="AR115"/>
      <c r="AS115"/>
      <c r="AU115" s="5123" t="s">
        <v>4401</v>
      </c>
      <c r="AV115" s="5123"/>
      <c r="AX115" s="5126" t="s">
        <v>4401</v>
      </c>
      <c r="AY115" s="5126"/>
      <c r="BA115" s="5128" t="s">
        <v>4401</v>
      </c>
      <c r="BB115" s="5128"/>
      <c r="BD115"/>
      <c r="BE115"/>
      <c r="BG115"/>
      <c r="BH115"/>
      <c r="BJ115" s="5133" t="s">
        <v>4401</v>
      </c>
      <c r="BK115" s="5133"/>
      <c r="BM115" s="5135" t="s">
        <v>4401</v>
      </c>
      <c r="BN115" s="5135"/>
      <c r="BP115"/>
      <c r="BQ115"/>
      <c r="BS115"/>
      <c r="BT115"/>
      <c r="BV115"/>
      <c r="BW115"/>
      <c r="BX115"/>
      <c r="BY115"/>
      <c r="BZ115"/>
      <c r="CA115"/>
      <c r="CB115"/>
      <c r="CD115" s="5123" t="s">
        <v>4401</v>
      </c>
      <c r="CE115" s="5123"/>
      <c r="CG115" s="5126" t="s">
        <v>4401</v>
      </c>
      <c r="CH115" s="5126"/>
      <c r="CJ115" s="5128" t="s">
        <v>4401</v>
      </c>
      <c r="CK115" s="5128"/>
      <c r="CM115"/>
      <c r="CN115"/>
      <c r="CP115"/>
      <c r="CQ115"/>
      <c r="CS115" s="5133" t="s">
        <v>4401</v>
      </c>
      <c r="CT115" s="5133"/>
      <c r="CV115" s="5135" t="s">
        <v>4401</v>
      </c>
      <c r="CW115" s="5135"/>
      <c r="CY115"/>
      <c r="CZ115"/>
      <c r="DB115"/>
      <c r="DC115"/>
      <c r="DE115"/>
      <c r="DF115"/>
      <c r="DH115"/>
      <c r="DI115"/>
      <c r="DJ115" s="10">
        <v>1</v>
      </c>
    </row>
    <row r="116" spans="2:114" s="3022" customFormat="1" ht="18" customHeight="1" thickBot="1">
      <c r="B116" s="8"/>
      <c r="C116" s="8"/>
      <c r="D116" s="8"/>
      <c r="E116" s="8"/>
      <c r="F116" s="8"/>
      <c r="G116" s="8"/>
      <c r="H116"/>
      <c r="I116"/>
      <c r="J116" s="8"/>
      <c r="K116"/>
      <c r="L116"/>
      <c r="M116" s="8"/>
      <c r="N116" s="8"/>
      <c r="O116" s="8"/>
      <c r="P116" s="8"/>
      <c r="Q116" s="8"/>
      <c r="R116" s="8"/>
      <c r="S116" s="8"/>
      <c r="T116" s="8"/>
      <c r="U116" s="8"/>
      <c r="V116" s="8"/>
      <c r="W116" s="8"/>
      <c r="X116" s="8"/>
      <c r="Y116" s="8"/>
      <c r="Z116" s="8"/>
      <c r="AA116" s="8"/>
      <c r="AB116" s="9"/>
      <c r="AC116" s="8"/>
      <c r="AD116" s="8"/>
      <c r="AE116" s="9"/>
      <c r="AF116" s="8"/>
      <c r="AG116" s="8"/>
      <c r="AH116" s="9"/>
      <c r="AI116" s="8"/>
      <c r="AJ116" s="8"/>
      <c r="AK116" s="8"/>
      <c r="AL116" s="8"/>
      <c r="AM116" s="8"/>
      <c r="AN116" s="8"/>
      <c r="AO116" s="8"/>
      <c r="AP116" s="8"/>
      <c r="AQ116" s="8"/>
      <c r="AR116"/>
      <c r="AS116"/>
      <c r="AU116" s="8" t="s">
        <v>4401</v>
      </c>
      <c r="AV116" s="8"/>
      <c r="AX116" t="s">
        <v>4401</v>
      </c>
      <c r="AY116"/>
      <c r="BA116" t="s">
        <v>4401</v>
      </c>
      <c r="BB116"/>
      <c r="BD116"/>
      <c r="BE116"/>
      <c r="BG116"/>
      <c r="BH116"/>
      <c r="BJ116" s="8" t="s">
        <v>4401</v>
      </c>
      <c r="BK116" s="8"/>
      <c r="BM116" s="8" t="s">
        <v>4401</v>
      </c>
      <c r="BN116" s="8"/>
      <c r="BP116"/>
      <c r="BQ116"/>
      <c r="BS116"/>
      <c r="BT116"/>
      <c r="BV116"/>
      <c r="BW116"/>
      <c r="BX116"/>
      <c r="BY116"/>
      <c r="BZ116"/>
      <c r="CA116"/>
      <c r="CB116"/>
      <c r="CD116" s="8" t="s">
        <v>4401</v>
      </c>
      <c r="CE116" s="8"/>
      <c r="CG116"/>
      <c r="CH116"/>
      <c r="CJ116" t="s">
        <v>4401</v>
      </c>
      <c r="CK116"/>
      <c r="CM116"/>
      <c r="CN116"/>
      <c r="CP116"/>
      <c r="CQ116"/>
      <c r="CS116" s="942" t="s">
        <v>4401</v>
      </c>
      <c r="CT116" s="942"/>
      <c r="CV116" s="942" t="s">
        <v>4401</v>
      </c>
      <c r="CW116" s="942"/>
      <c r="CY116"/>
      <c r="CZ116"/>
      <c r="DB116"/>
      <c r="DC116"/>
      <c r="DE116"/>
      <c r="DF116"/>
      <c r="DH116"/>
      <c r="DI116"/>
      <c r="DJ116" s="10">
        <v>1</v>
      </c>
    </row>
    <row r="117" spans="2:114" s="3022" customFormat="1" ht="18" customHeight="1">
      <c r="B117" s="5124"/>
      <c r="C117" s="5124"/>
      <c r="D117" s="8"/>
      <c r="E117" s="5122" t="s">
        <v>1451</v>
      </c>
      <c r="F117" s="5122"/>
      <c r="G117" s="8"/>
      <c r="H117" s="5125" t="s">
        <v>95</v>
      </c>
      <c r="I117" s="5125"/>
      <c r="J117" s="8"/>
      <c r="K117" s="5127" t="s">
        <v>1452</v>
      </c>
      <c r="L117" s="5127"/>
      <c r="M117" s="8"/>
      <c r="N117" s="8"/>
      <c r="O117" s="8"/>
      <c r="P117" s="8"/>
      <c r="Q117" s="8"/>
      <c r="R117" s="8"/>
      <c r="S117" s="8"/>
      <c r="T117" s="5132" t="s">
        <v>1453</v>
      </c>
      <c r="U117" s="5132"/>
      <c r="V117" s="8"/>
      <c r="W117" s="5134" t="s">
        <v>1454</v>
      </c>
      <c r="X117" s="5134"/>
      <c r="Y117" s="8"/>
      <c r="Z117" s="8"/>
      <c r="AA117" s="8"/>
      <c r="AB117" s="9"/>
      <c r="AC117" s="8"/>
      <c r="AD117" s="8"/>
      <c r="AE117" s="9"/>
      <c r="AF117" s="8"/>
      <c r="AG117" s="8"/>
      <c r="AH117" s="9"/>
      <c r="AI117" s="8"/>
      <c r="AJ117" s="8"/>
      <c r="AK117" s="8"/>
      <c r="AL117" s="8"/>
      <c r="AM117" s="8"/>
      <c r="AN117" s="8"/>
      <c r="AO117" s="8"/>
      <c r="AP117" s="8"/>
      <c r="AQ117" s="8"/>
      <c r="AR117"/>
      <c r="AS117"/>
      <c r="AU117" s="5122" t="s">
        <v>4997</v>
      </c>
      <c r="AV117" s="5122"/>
      <c r="AX117" s="5125"/>
      <c r="AY117" s="5125"/>
      <c r="BA117" s="5127" t="s">
        <v>4998</v>
      </c>
      <c r="BB117" s="5127"/>
      <c r="BD117"/>
      <c r="BE117"/>
      <c r="BG117"/>
      <c r="BH117"/>
      <c r="BJ117" s="5132" t="s">
        <v>4999</v>
      </c>
      <c r="BK117" s="5132"/>
      <c r="BM117" s="5134" t="s">
        <v>5000</v>
      </c>
      <c r="BN117" s="5134"/>
      <c r="BP117"/>
      <c r="BQ117"/>
      <c r="BS117"/>
      <c r="BT117"/>
      <c r="BV117"/>
      <c r="BW117"/>
      <c r="BX117"/>
      <c r="BY117"/>
      <c r="BZ117"/>
      <c r="CA117"/>
      <c r="CB117"/>
      <c r="CD117" s="5122" t="s">
        <v>5001</v>
      </c>
      <c r="CE117" s="5122"/>
      <c r="CG117" s="5125"/>
      <c r="CH117" s="5125"/>
      <c r="CJ117" s="5127" t="s">
        <v>5002</v>
      </c>
      <c r="CK117" s="5127"/>
      <c r="CM117"/>
      <c r="CN117"/>
      <c r="CP117"/>
      <c r="CQ117"/>
      <c r="CS117" s="5132" t="s">
        <v>5003</v>
      </c>
      <c r="CT117" s="5132"/>
      <c r="CV117" s="5134" t="s">
        <v>5004</v>
      </c>
      <c r="CW117" s="5134"/>
      <c r="CY117"/>
      <c r="CZ117"/>
      <c r="DB117"/>
      <c r="DC117"/>
      <c r="DE117"/>
      <c r="DF117"/>
      <c r="DH117"/>
      <c r="DI117"/>
      <c r="DJ117" s="10">
        <v>1</v>
      </c>
    </row>
    <row r="118" spans="2:114" s="3022" customFormat="1" ht="18" customHeight="1">
      <c r="B118" s="4985"/>
      <c r="C118" s="4985"/>
      <c r="D118" s="8"/>
      <c r="E118" s="5123"/>
      <c r="F118" s="5123"/>
      <c r="G118" s="8"/>
      <c r="H118" s="5126"/>
      <c r="I118" s="5126"/>
      <c r="J118" s="8"/>
      <c r="K118" s="5128"/>
      <c r="L118" s="5128"/>
      <c r="M118" s="8"/>
      <c r="N118" s="8"/>
      <c r="O118" s="8"/>
      <c r="P118" s="8"/>
      <c r="Q118" s="8"/>
      <c r="R118" s="8"/>
      <c r="S118" s="8"/>
      <c r="T118" s="5133"/>
      <c r="U118" s="5133"/>
      <c r="V118" s="8"/>
      <c r="W118" s="5135"/>
      <c r="X118" s="5135"/>
      <c r="Y118" s="8"/>
      <c r="Z118" s="8"/>
      <c r="AA118" s="8"/>
      <c r="AB118" s="9"/>
      <c r="AC118" s="8"/>
      <c r="AD118" s="8"/>
      <c r="AE118" s="9"/>
      <c r="AF118" s="8"/>
      <c r="AG118" s="8"/>
      <c r="AH118" s="9"/>
      <c r="AI118" s="8"/>
      <c r="AJ118" s="8"/>
      <c r="AK118" s="8"/>
      <c r="AL118" s="8"/>
      <c r="AM118" s="8"/>
      <c r="AN118" s="8"/>
      <c r="AO118" s="8"/>
      <c r="AP118" s="8"/>
      <c r="AQ118" s="8"/>
      <c r="AR118"/>
      <c r="AS118"/>
      <c r="AU118" s="5123" t="s">
        <v>4401</v>
      </c>
      <c r="AV118" s="5123"/>
      <c r="AX118" s="5126"/>
      <c r="AY118" s="5126"/>
      <c r="BA118" s="5128" t="s">
        <v>4401</v>
      </c>
      <c r="BB118" s="5128"/>
      <c r="BD118"/>
      <c r="BE118"/>
      <c r="BG118"/>
      <c r="BH118"/>
      <c r="BJ118" s="5133" t="s">
        <v>4401</v>
      </c>
      <c r="BK118" s="5133"/>
      <c r="BM118" s="5135" t="s">
        <v>4401</v>
      </c>
      <c r="BN118" s="5135"/>
      <c r="BP118"/>
      <c r="BQ118"/>
      <c r="BS118"/>
      <c r="BT118"/>
      <c r="BV118"/>
      <c r="BW118"/>
      <c r="BX118"/>
      <c r="BY118"/>
      <c r="BZ118"/>
      <c r="CA118"/>
      <c r="CB118"/>
      <c r="CD118" s="5123" t="s">
        <v>4401</v>
      </c>
      <c r="CE118" s="5123"/>
      <c r="CG118" s="5126"/>
      <c r="CH118" s="5126"/>
      <c r="CJ118" s="5128" t="s">
        <v>4401</v>
      </c>
      <c r="CK118" s="5128"/>
      <c r="CM118"/>
      <c r="CN118"/>
      <c r="CP118"/>
      <c r="CQ118"/>
      <c r="CS118" s="5133" t="s">
        <v>4401</v>
      </c>
      <c r="CT118" s="5133"/>
      <c r="CV118" s="5135" t="s">
        <v>4401</v>
      </c>
      <c r="CW118" s="5135"/>
      <c r="CY118"/>
      <c r="CZ118"/>
      <c r="DB118"/>
      <c r="DC118"/>
      <c r="DE118"/>
      <c r="DF118"/>
      <c r="DH118"/>
      <c r="DI118"/>
      <c r="DJ118" s="10">
        <v>1</v>
      </c>
    </row>
    <row r="119" spans="2:114" s="3022" customFormat="1" ht="18" customHeight="1" thickBot="1">
      <c r="B119" s="8"/>
      <c r="C119" s="8"/>
      <c r="D119" s="8"/>
      <c r="E119" s="8"/>
      <c r="F119" s="8"/>
      <c r="G119" s="8"/>
      <c r="H119" s="8"/>
      <c r="I119" s="8"/>
      <c r="J119" s="8"/>
      <c r="K119"/>
      <c r="L119"/>
      <c r="M119" s="8"/>
      <c r="N119" s="8"/>
      <c r="O119" s="8"/>
      <c r="P119" s="8"/>
      <c r="Q119" s="8"/>
      <c r="R119" s="8"/>
      <c r="S119" s="8"/>
      <c r="T119" s="942">
        <v>1</v>
      </c>
      <c r="U119" s="942">
        <v>1</v>
      </c>
      <c r="V119" s="8"/>
      <c r="W119" s="942">
        <v>1</v>
      </c>
      <c r="X119" s="942">
        <v>1</v>
      </c>
      <c r="Y119" s="8"/>
      <c r="Z119" s="8"/>
      <c r="AA119" s="8"/>
      <c r="AB119" s="9"/>
      <c r="AC119" s="8"/>
      <c r="AD119" s="8"/>
      <c r="AE119" s="9"/>
      <c r="AF119" s="8"/>
      <c r="AG119" s="8"/>
      <c r="AH119" s="9"/>
      <c r="AI119" s="8"/>
      <c r="AJ119" s="8"/>
      <c r="AK119" s="8"/>
      <c r="AL119" s="8"/>
      <c r="AM119" s="8"/>
      <c r="AN119" s="8"/>
      <c r="AO119" s="8"/>
      <c r="AP119" s="8"/>
      <c r="AQ119" s="8"/>
      <c r="AR119"/>
      <c r="AS119"/>
      <c r="AU119" s="8" t="s">
        <v>4401</v>
      </c>
      <c r="AV119" s="8"/>
      <c r="AX119"/>
      <c r="AY119"/>
      <c r="BA119" t="s">
        <v>4401</v>
      </c>
      <c r="BB119"/>
      <c r="BD119"/>
      <c r="BE119"/>
      <c r="BG119"/>
      <c r="BH119"/>
      <c r="BJ119" s="942" t="s">
        <v>4401</v>
      </c>
      <c r="BK119" s="942"/>
      <c r="BM119" s="8" t="s">
        <v>4401</v>
      </c>
      <c r="BN119" s="8"/>
      <c r="BP119"/>
      <c r="BQ119"/>
      <c r="BS119"/>
      <c r="BT119"/>
      <c r="BV119"/>
      <c r="BW119"/>
      <c r="BX119"/>
      <c r="BY119"/>
      <c r="BZ119"/>
      <c r="CA119"/>
      <c r="CB119"/>
      <c r="CD119" s="8" t="s">
        <v>4401</v>
      </c>
      <c r="CE119" s="8"/>
      <c r="CG119"/>
      <c r="CH119"/>
      <c r="CJ119" s="8" t="s">
        <v>4401</v>
      </c>
      <c r="CK119" s="8"/>
      <c r="CM119"/>
      <c r="CN119"/>
      <c r="CP119"/>
      <c r="CQ119"/>
      <c r="CS119" s="942" t="s">
        <v>4401</v>
      </c>
      <c r="CT119" s="942"/>
      <c r="CV119" s="942" t="s">
        <v>4401</v>
      </c>
      <c r="CW119" s="942"/>
      <c r="CY119"/>
      <c r="CZ119"/>
      <c r="DB119"/>
      <c r="DC119"/>
      <c r="DE119"/>
      <c r="DF119"/>
      <c r="DH119"/>
      <c r="DI119"/>
      <c r="DJ119" s="10">
        <v>1</v>
      </c>
    </row>
    <row r="120" spans="2:114" s="3022" customFormat="1" ht="18" customHeight="1">
      <c r="B120" s="8"/>
      <c r="C120" s="8"/>
      <c r="D120" s="8"/>
      <c r="E120" s="5122" t="s">
        <v>1500</v>
      </c>
      <c r="F120" s="5122"/>
      <c r="G120" s="8"/>
      <c r="H120" s="5125"/>
      <c r="I120" s="5125"/>
      <c r="J120" s="8"/>
      <c r="K120" s="5127" t="s">
        <v>96</v>
      </c>
      <c r="L120" s="5127"/>
      <c r="M120" s="8"/>
      <c r="N120" s="8"/>
      <c r="O120" s="8"/>
      <c r="P120" s="8"/>
      <c r="Q120" s="8"/>
      <c r="R120" s="8"/>
      <c r="S120" s="8"/>
      <c r="T120" s="5132" t="s">
        <v>1501</v>
      </c>
      <c r="U120" s="5132"/>
      <c r="V120" s="8"/>
      <c r="W120" s="5134" t="s">
        <v>1502</v>
      </c>
      <c r="X120" s="5134"/>
      <c r="Y120" s="8"/>
      <c r="Z120" s="8"/>
      <c r="AA120" s="8"/>
      <c r="AB120" s="9"/>
      <c r="AC120" s="8"/>
      <c r="AD120" s="8"/>
      <c r="AE120" s="9"/>
      <c r="AF120" s="8"/>
      <c r="AG120" s="8"/>
      <c r="AH120" s="9"/>
      <c r="AI120" s="8"/>
      <c r="AJ120" s="8"/>
      <c r="AK120" s="8"/>
      <c r="AL120" s="8"/>
      <c r="AM120" s="8"/>
      <c r="AN120" s="8"/>
      <c r="AO120" s="8"/>
      <c r="AP120" s="8"/>
      <c r="AQ120" s="8"/>
      <c r="AR120"/>
      <c r="AS120"/>
      <c r="AU120" s="5122" t="s">
        <v>5005</v>
      </c>
      <c r="AV120" s="5122"/>
      <c r="AX120"/>
      <c r="AY120"/>
      <c r="BA120" s="5127" t="s">
        <v>4471</v>
      </c>
      <c r="BB120" s="5127"/>
      <c r="BD120"/>
      <c r="BE120"/>
      <c r="BG120"/>
      <c r="BH120"/>
      <c r="BJ120" s="5132" t="s">
        <v>5006</v>
      </c>
      <c r="BK120" s="5132"/>
      <c r="BM120" s="5134" t="s">
        <v>5007</v>
      </c>
      <c r="BN120" s="5134"/>
      <c r="BP120"/>
      <c r="BQ120"/>
      <c r="BS120"/>
      <c r="BT120"/>
      <c r="BV120"/>
      <c r="BW120"/>
      <c r="BX120"/>
      <c r="BY120"/>
      <c r="BZ120"/>
      <c r="CA120"/>
      <c r="CB120"/>
      <c r="CD120" s="5122" t="s">
        <v>5008</v>
      </c>
      <c r="CE120" s="5122"/>
      <c r="CG120"/>
      <c r="CH120"/>
      <c r="CJ120" s="5127" t="s">
        <v>4483</v>
      </c>
      <c r="CK120" s="5127"/>
      <c r="CM120"/>
      <c r="CN120"/>
      <c r="CP120"/>
      <c r="CQ120"/>
      <c r="CS120" s="5132" t="s">
        <v>5009</v>
      </c>
      <c r="CT120" s="5132"/>
      <c r="CV120" s="5134" t="s">
        <v>5010</v>
      </c>
      <c r="CW120" s="5134"/>
      <c r="CY120"/>
      <c r="CZ120"/>
      <c r="DB120"/>
      <c r="DC120"/>
      <c r="DE120"/>
      <c r="DF120"/>
      <c r="DH120"/>
      <c r="DI120"/>
      <c r="DJ120" s="10">
        <v>1</v>
      </c>
    </row>
    <row r="121" spans="2:114" s="3022" customFormat="1" ht="18" customHeight="1">
      <c r="B121" s="8"/>
      <c r="C121" s="8"/>
      <c r="D121" s="8"/>
      <c r="E121" s="5123"/>
      <c r="F121" s="5123"/>
      <c r="G121" s="8"/>
      <c r="H121" s="5126"/>
      <c r="I121" s="5126"/>
      <c r="J121" s="8"/>
      <c r="K121" s="5128"/>
      <c r="L121" s="5128"/>
      <c r="M121" s="8"/>
      <c r="N121" s="8"/>
      <c r="O121" s="8"/>
      <c r="P121" s="8"/>
      <c r="Q121" s="8"/>
      <c r="R121" s="8"/>
      <c r="S121" s="8"/>
      <c r="T121" s="5133"/>
      <c r="U121" s="5133"/>
      <c r="V121" s="8"/>
      <c r="W121" s="5135"/>
      <c r="X121" s="5135"/>
      <c r="Y121" s="8"/>
      <c r="Z121" s="8"/>
      <c r="AA121" s="8"/>
      <c r="AB121" s="9"/>
      <c r="AC121" s="8"/>
      <c r="AD121" s="8"/>
      <c r="AE121" s="9"/>
      <c r="AF121" s="8"/>
      <c r="AG121" s="8"/>
      <c r="AH121" s="9"/>
      <c r="AI121" s="8"/>
      <c r="AJ121" s="8"/>
      <c r="AK121" s="8"/>
      <c r="AL121" s="8"/>
      <c r="AM121" s="8"/>
      <c r="AN121" s="8"/>
      <c r="AO121" s="8"/>
      <c r="AP121" s="8"/>
      <c r="AQ121" s="8"/>
      <c r="AR121"/>
      <c r="AS121"/>
      <c r="AU121" s="5123" t="s">
        <v>4401</v>
      </c>
      <c r="AV121" s="5123"/>
      <c r="AX121"/>
      <c r="AY121"/>
      <c r="BA121" s="5128" t="s">
        <v>4401</v>
      </c>
      <c r="BB121" s="5128"/>
      <c r="BD121"/>
      <c r="BE121"/>
      <c r="BG121"/>
      <c r="BH121"/>
      <c r="BJ121" s="5133" t="s">
        <v>4401</v>
      </c>
      <c r="BK121" s="5133"/>
      <c r="BM121" s="5135" t="s">
        <v>4401</v>
      </c>
      <c r="BN121" s="5135"/>
      <c r="BP121"/>
      <c r="BQ121"/>
      <c r="BS121"/>
      <c r="BT121"/>
      <c r="BV121"/>
      <c r="BW121"/>
      <c r="BX121"/>
      <c r="BY121"/>
      <c r="BZ121"/>
      <c r="CA121"/>
      <c r="CB121"/>
      <c r="CD121" s="5123" t="s">
        <v>4401</v>
      </c>
      <c r="CE121" s="5123"/>
      <c r="CG121"/>
      <c r="CH121"/>
      <c r="CJ121" s="5128" t="s">
        <v>4401</v>
      </c>
      <c r="CK121" s="5128"/>
      <c r="CM121"/>
      <c r="CN121"/>
      <c r="CP121"/>
      <c r="CQ121"/>
      <c r="CS121" s="5133" t="s">
        <v>4401</v>
      </c>
      <c r="CT121" s="5133"/>
      <c r="CV121" s="5135" t="s">
        <v>4401</v>
      </c>
      <c r="CW121" s="5135"/>
      <c r="CY121"/>
      <c r="CZ121"/>
      <c r="DB121"/>
      <c r="DC121"/>
      <c r="DE121"/>
      <c r="DF121"/>
      <c r="DH121"/>
      <c r="DI121"/>
      <c r="DJ121" s="10">
        <v>1</v>
      </c>
    </row>
    <row r="122" spans="2:114" s="3022" customFormat="1" ht="18" customHeight="1" thickBot="1">
      <c r="B122" s="8"/>
      <c r="C122" s="8"/>
      <c r="D122" s="8"/>
      <c r="E122" s="8"/>
      <c r="F122" s="8"/>
      <c r="G122" s="8"/>
      <c r="H122" s="8"/>
      <c r="I122" s="8"/>
      <c r="J122" s="8"/>
      <c r="K122" s="8"/>
      <c r="L122" s="8"/>
      <c r="M122" s="8"/>
      <c r="N122" s="8"/>
      <c r="O122" s="8"/>
      <c r="P122" s="8"/>
      <c r="Q122" s="8"/>
      <c r="R122" s="8"/>
      <c r="S122" s="8"/>
      <c r="T122" s="942">
        <v>1</v>
      </c>
      <c r="U122" s="942">
        <v>1</v>
      </c>
      <c r="V122" s="8"/>
      <c r="W122" s="942">
        <v>1</v>
      </c>
      <c r="X122" s="942">
        <v>1</v>
      </c>
      <c r="Y122" s="8"/>
      <c r="Z122" s="8"/>
      <c r="AA122" s="8"/>
      <c r="AB122" s="9"/>
      <c r="AC122" s="8"/>
      <c r="AD122" s="8"/>
      <c r="AE122" s="9"/>
      <c r="AF122" s="8"/>
      <c r="AG122" s="8"/>
      <c r="AH122" s="9"/>
      <c r="AI122" s="8"/>
      <c r="AJ122" s="8"/>
      <c r="AK122" s="8"/>
      <c r="AL122" s="8"/>
      <c r="AM122" s="8"/>
      <c r="AN122" s="8"/>
      <c r="AO122" s="8"/>
      <c r="AP122" s="8"/>
      <c r="AQ122" s="8"/>
      <c r="AR122"/>
      <c r="AS122"/>
      <c r="AU122" s="8" t="s">
        <v>4401</v>
      </c>
      <c r="AV122" s="8"/>
      <c r="AX122"/>
      <c r="AY122"/>
      <c r="BA122" t="s">
        <v>4401</v>
      </c>
      <c r="BB122"/>
      <c r="BD122"/>
      <c r="BE122"/>
      <c r="BG122"/>
      <c r="BH122"/>
      <c r="BJ122" s="942" t="s">
        <v>4401</v>
      </c>
      <c r="BK122" s="942"/>
      <c r="BM122" s="942" t="s">
        <v>4401</v>
      </c>
      <c r="BN122" s="942"/>
      <c r="BP122"/>
      <c r="BQ122"/>
      <c r="BS122"/>
      <c r="BT122"/>
      <c r="BV122"/>
      <c r="BW122"/>
      <c r="BX122"/>
      <c r="BY122"/>
      <c r="BZ122"/>
      <c r="CA122"/>
      <c r="CB122"/>
      <c r="CD122" s="8" t="s">
        <v>4401</v>
      </c>
      <c r="CE122" s="8"/>
      <c r="CG122"/>
      <c r="CH122"/>
      <c r="CJ122"/>
      <c r="CK122"/>
      <c r="CM122"/>
      <c r="CN122"/>
      <c r="CP122"/>
      <c r="CQ122"/>
      <c r="CS122" s="942" t="s">
        <v>4401</v>
      </c>
      <c r="CT122" s="942"/>
      <c r="CV122" s="942" t="s">
        <v>4401</v>
      </c>
      <c r="CW122" s="942"/>
      <c r="CY122"/>
      <c r="CZ122"/>
      <c r="DB122"/>
      <c r="DC122"/>
      <c r="DE122"/>
      <c r="DF122"/>
      <c r="DH122"/>
      <c r="DI122"/>
      <c r="DJ122" s="10">
        <v>1</v>
      </c>
    </row>
    <row r="123" spans="2:114" s="3022" customFormat="1" ht="18" customHeight="1">
      <c r="B123" s="8"/>
      <c r="C123" s="8"/>
      <c r="D123" s="8"/>
      <c r="E123" s="5122" t="s">
        <v>1548</v>
      </c>
      <c r="F123" s="5122"/>
      <c r="G123" s="8"/>
      <c r="H123" s="8"/>
      <c r="I123" s="8"/>
      <c r="J123" s="8"/>
      <c r="K123" s="5127"/>
      <c r="L123" s="5127"/>
      <c r="M123" s="8"/>
      <c r="N123" s="8"/>
      <c r="O123" s="8"/>
      <c r="P123" s="8"/>
      <c r="Q123" s="8"/>
      <c r="R123" s="8"/>
      <c r="S123" s="8"/>
      <c r="T123" s="5132" t="s">
        <v>1549</v>
      </c>
      <c r="U123" s="5132"/>
      <c r="V123" s="8"/>
      <c r="W123" s="5134" t="s">
        <v>1550</v>
      </c>
      <c r="X123" s="5134"/>
      <c r="Y123" s="8"/>
      <c r="Z123" s="8"/>
      <c r="AA123" s="8"/>
      <c r="AB123" s="9"/>
      <c r="AC123" s="8"/>
      <c r="AD123" s="8"/>
      <c r="AE123" s="9"/>
      <c r="AF123" s="8"/>
      <c r="AG123" s="8"/>
      <c r="AH123" s="9"/>
      <c r="AI123" s="8"/>
      <c r="AJ123" s="8"/>
      <c r="AK123" s="8"/>
      <c r="AL123" s="8"/>
      <c r="AM123" s="8"/>
      <c r="AN123" s="8"/>
      <c r="AO123" s="8"/>
      <c r="AP123" s="8"/>
      <c r="AQ123" s="8"/>
      <c r="AR123"/>
      <c r="AS123"/>
      <c r="AU123" s="5122" t="s">
        <v>4919</v>
      </c>
      <c r="AV123" s="5122"/>
      <c r="AX123"/>
      <c r="AY123"/>
      <c r="BA123" s="5127"/>
      <c r="BB123" s="5127"/>
      <c r="BD123"/>
      <c r="BE123"/>
      <c r="BG123"/>
      <c r="BH123"/>
      <c r="BJ123" s="5132" t="s">
        <v>5011</v>
      </c>
      <c r="BK123" s="5132"/>
      <c r="BM123" s="5134" t="s">
        <v>5012</v>
      </c>
      <c r="BN123" s="5134"/>
      <c r="BP123"/>
      <c r="BQ123"/>
      <c r="BS123"/>
      <c r="BT123"/>
      <c r="BV123"/>
      <c r="BW123"/>
      <c r="BX123"/>
      <c r="BY123"/>
      <c r="BZ123"/>
      <c r="CA123"/>
      <c r="CB123"/>
      <c r="CD123" s="5122" t="s">
        <v>4926</v>
      </c>
      <c r="CE123" s="5122"/>
      <c r="CG123"/>
      <c r="CH123"/>
      <c r="CJ123" s="5127"/>
      <c r="CK123" s="5127"/>
      <c r="CM123"/>
      <c r="CN123"/>
      <c r="CP123"/>
      <c r="CQ123"/>
      <c r="CS123" s="5132" t="s">
        <v>5013</v>
      </c>
      <c r="CT123" s="5132"/>
      <c r="CV123" s="5134" t="s">
        <v>5014</v>
      </c>
      <c r="CW123" s="5134"/>
      <c r="CY123"/>
      <c r="CZ123"/>
      <c r="DB123"/>
      <c r="DC123"/>
      <c r="DE123"/>
      <c r="DF123"/>
      <c r="DH123"/>
      <c r="DI123"/>
      <c r="DJ123" s="10">
        <v>1</v>
      </c>
    </row>
    <row r="124" spans="2:114" s="3022" customFormat="1" ht="18" customHeight="1">
      <c r="B124" s="8"/>
      <c r="C124" s="8"/>
      <c r="D124" s="8"/>
      <c r="E124" s="5123"/>
      <c r="F124" s="5123"/>
      <c r="G124" s="8"/>
      <c r="H124" s="8"/>
      <c r="I124" s="8"/>
      <c r="J124" s="8"/>
      <c r="K124" s="5128"/>
      <c r="L124" s="5128"/>
      <c r="M124" s="8"/>
      <c r="N124" s="8"/>
      <c r="O124" s="8"/>
      <c r="P124" s="8"/>
      <c r="Q124" s="8"/>
      <c r="R124" s="8"/>
      <c r="S124" s="8"/>
      <c r="T124" s="5133"/>
      <c r="U124" s="5133"/>
      <c r="V124" s="8"/>
      <c r="W124" s="5135"/>
      <c r="X124" s="5135"/>
      <c r="Y124" s="8"/>
      <c r="Z124" s="8"/>
      <c r="AA124" s="8"/>
      <c r="AB124" s="9"/>
      <c r="AC124" s="8"/>
      <c r="AD124" s="8"/>
      <c r="AE124" s="9"/>
      <c r="AF124" s="8"/>
      <c r="AG124" s="8"/>
      <c r="AH124" s="9"/>
      <c r="AI124" s="8"/>
      <c r="AJ124" s="8"/>
      <c r="AK124" s="8"/>
      <c r="AL124" s="8"/>
      <c r="AM124" s="8"/>
      <c r="AN124" s="8"/>
      <c r="AO124" s="8"/>
      <c r="AP124" s="8"/>
      <c r="AQ124" s="8"/>
      <c r="AR124"/>
      <c r="AS124"/>
      <c r="AU124" s="5123" t="s">
        <v>4401</v>
      </c>
      <c r="AV124" s="5123"/>
      <c r="AX124"/>
      <c r="AY124"/>
      <c r="BA124" s="5128"/>
      <c r="BB124" s="5128"/>
      <c r="BD124"/>
      <c r="BE124"/>
      <c r="BG124"/>
      <c r="BH124"/>
      <c r="BJ124" s="5133" t="s">
        <v>4401</v>
      </c>
      <c r="BK124" s="5133"/>
      <c r="BM124" s="5135" t="s">
        <v>4401</v>
      </c>
      <c r="BN124" s="5135"/>
      <c r="BP124"/>
      <c r="BQ124"/>
      <c r="BS124"/>
      <c r="BT124"/>
      <c r="BV124"/>
      <c r="BW124"/>
      <c r="BX124"/>
      <c r="BY124"/>
      <c r="BZ124"/>
      <c r="CA124"/>
      <c r="CB124"/>
      <c r="CD124" s="5123" t="s">
        <v>4401</v>
      </c>
      <c r="CE124" s="5123"/>
      <c r="CG124"/>
      <c r="CH124"/>
      <c r="CJ124" s="5128"/>
      <c r="CK124" s="5128"/>
      <c r="CM124"/>
      <c r="CN124"/>
      <c r="CP124"/>
      <c r="CQ124"/>
      <c r="CS124" s="5133" t="s">
        <v>4401</v>
      </c>
      <c r="CT124" s="5133"/>
      <c r="CV124" s="5135" t="s">
        <v>4401</v>
      </c>
      <c r="CW124" s="5135"/>
      <c r="CY124"/>
      <c r="CZ124"/>
      <c r="DB124"/>
      <c r="DC124"/>
      <c r="DE124"/>
      <c r="DF124"/>
      <c r="DH124"/>
      <c r="DI124"/>
      <c r="DJ124" s="10">
        <v>1</v>
      </c>
    </row>
    <row r="125" spans="2:114" s="3022" customFormat="1" ht="18" customHeight="1" thickBot="1">
      <c r="B125" s="8"/>
      <c r="C125" s="8"/>
      <c r="D125" s="8"/>
      <c r="E125" s="8"/>
      <c r="F125" s="8"/>
      <c r="G125" s="8"/>
      <c r="H125" s="8"/>
      <c r="I125" s="8"/>
      <c r="J125" s="8"/>
      <c r="K125" s="8"/>
      <c r="L125" s="8"/>
      <c r="M125" s="8"/>
      <c r="N125" s="8"/>
      <c r="O125" s="8"/>
      <c r="P125" s="8"/>
      <c r="Q125" s="8"/>
      <c r="R125" s="8"/>
      <c r="S125" s="8"/>
      <c r="T125" s="942">
        <v>1</v>
      </c>
      <c r="U125" s="942">
        <v>1</v>
      </c>
      <c r="V125" s="8"/>
      <c r="W125" s="942">
        <v>1</v>
      </c>
      <c r="X125" s="942">
        <v>1</v>
      </c>
      <c r="Y125" s="8"/>
      <c r="Z125" s="8"/>
      <c r="AA125" s="8"/>
      <c r="AB125" s="9"/>
      <c r="AC125" s="8"/>
      <c r="AD125" s="8"/>
      <c r="AE125" s="9"/>
      <c r="AF125" s="8"/>
      <c r="AG125" s="8"/>
      <c r="AH125" s="9"/>
      <c r="AI125" s="8"/>
      <c r="AJ125" s="8"/>
      <c r="AK125" s="8"/>
      <c r="AL125" s="8"/>
      <c r="AM125" s="8"/>
      <c r="AN125" s="8"/>
      <c r="AO125" s="8"/>
      <c r="AP125" s="8"/>
      <c r="AQ125" s="8"/>
      <c r="AR125"/>
      <c r="AS125"/>
      <c r="AU125" s="8" t="s">
        <v>4401</v>
      </c>
      <c r="AV125" s="8"/>
      <c r="AX125"/>
      <c r="AY125"/>
      <c r="BA125" s="8"/>
      <c r="BB125" s="8"/>
      <c r="BD125"/>
      <c r="BE125"/>
      <c r="BG125"/>
      <c r="BH125"/>
      <c r="BJ125" s="942" t="s">
        <v>4401</v>
      </c>
      <c r="BK125" s="942"/>
      <c r="BM125" s="942" t="s">
        <v>4401</v>
      </c>
      <c r="BN125" s="942"/>
      <c r="BP125"/>
      <c r="BQ125"/>
      <c r="BS125"/>
      <c r="BT125"/>
      <c r="BV125"/>
      <c r="BW125"/>
      <c r="BX125"/>
      <c r="BY125"/>
      <c r="BZ125"/>
      <c r="CA125"/>
      <c r="CB125"/>
      <c r="CD125" s="8" t="s">
        <v>4401</v>
      </c>
      <c r="CE125" s="8"/>
      <c r="CG125"/>
      <c r="CH125"/>
      <c r="CJ125"/>
      <c r="CK125"/>
      <c r="CM125"/>
      <c r="CN125"/>
      <c r="CP125"/>
      <c r="CQ125"/>
      <c r="CS125" s="942" t="s">
        <v>4401</v>
      </c>
      <c r="CT125" s="942"/>
      <c r="CV125" s="942" t="s">
        <v>4401</v>
      </c>
      <c r="CW125" s="942"/>
      <c r="CY125"/>
      <c r="CZ125"/>
      <c r="DB125"/>
      <c r="DC125"/>
      <c r="DE125"/>
      <c r="DF125"/>
      <c r="DH125"/>
      <c r="DI125"/>
      <c r="DJ125" s="10">
        <v>1</v>
      </c>
    </row>
    <row r="126" spans="2:114" s="3022" customFormat="1" ht="18" customHeight="1">
      <c r="B126" s="8"/>
      <c r="C126" s="8"/>
      <c r="D126" s="8"/>
      <c r="E126" s="5122" t="s">
        <v>1596</v>
      </c>
      <c r="F126" s="5122"/>
      <c r="G126" s="8"/>
      <c r="H126" s="8"/>
      <c r="I126" s="8"/>
      <c r="J126" s="8"/>
      <c r="K126" s="8"/>
      <c r="L126" s="8"/>
      <c r="M126" s="8"/>
      <c r="N126" s="8"/>
      <c r="O126" s="8"/>
      <c r="P126" s="8"/>
      <c r="Q126" s="8"/>
      <c r="R126" s="8"/>
      <c r="S126" s="8"/>
      <c r="T126" s="5132" t="s">
        <v>1597</v>
      </c>
      <c r="U126" s="5132"/>
      <c r="V126" s="8"/>
      <c r="W126" s="5134" t="s">
        <v>1598</v>
      </c>
      <c r="X126" s="5134"/>
      <c r="Y126" s="8"/>
      <c r="Z126" s="8"/>
      <c r="AA126" s="8"/>
      <c r="AB126" s="9"/>
      <c r="AC126" s="8"/>
      <c r="AD126" s="8"/>
      <c r="AE126" s="9"/>
      <c r="AF126" s="8"/>
      <c r="AG126" s="8"/>
      <c r="AH126" s="9"/>
      <c r="AI126" s="8"/>
      <c r="AJ126" s="8"/>
      <c r="AK126" s="8"/>
      <c r="AL126" s="8"/>
      <c r="AM126" s="8"/>
      <c r="AN126" s="8"/>
      <c r="AO126" s="8"/>
      <c r="AP126" s="8"/>
      <c r="AQ126" s="8"/>
      <c r="AR126"/>
      <c r="AS126"/>
      <c r="AU126" s="5122" t="s">
        <v>5015</v>
      </c>
      <c r="AV126" s="5122"/>
      <c r="AX126"/>
      <c r="AY126"/>
      <c r="BA126"/>
      <c r="BB126"/>
      <c r="BD126"/>
      <c r="BE126"/>
      <c r="BG126"/>
      <c r="BH126"/>
      <c r="BJ126" s="5132" t="s">
        <v>5016</v>
      </c>
      <c r="BK126" s="5132"/>
      <c r="BM126" s="5134" t="s">
        <v>5017</v>
      </c>
      <c r="BN126" s="5134"/>
      <c r="BP126"/>
      <c r="BQ126"/>
      <c r="BS126"/>
      <c r="BT126"/>
      <c r="BV126"/>
      <c r="BW126"/>
      <c r="BX126"/>
      <c r="BY126"/>
      <c r="BZ126"/>
      <c r="CA126"/>
      <c r="CB126"/>
      <c r="CD126" s="5122" t="s">
        <v>5018</v>
      </c>
      <c r="CE126" s="5122"/>
      <c r="CG126"/>
      <c r="CH126"/>
      <c r="CJ126"/>
      <c r="CK126"/>
      <c r="CM126"/>
      <c r="CN126"/>
      <c r="CP126"/>
      <c r="CQ126"/>
      <c r="CS126" s="5132" t="s">
        <v>5019</v>
      </c>
      <c r="CT126" s="5132"/>
      <c r="CV126" s="5134" t="s">
        <v>5020</v>
      </c>
      <c r="CW126" s="5134"/>
      <c r="CY126"/>
      <c r="CZ126"/>
      <c r="DB126"/>
      <c r="DC126"/>
      <c r="DE126"/>
      <c r="DF126"/>
      <c r="DH126"/>
      <c r="DI126"/>
      <c r="DJ126" s="10">
        <v>1</v>
      </c>
    </row>
    <row r="127" spans="2:114" s="3022" customFormat="1" ht="18" customHeight="1">
      <c r="B127" s="8"/>
      <c r="C127" s="8"/>
      <c r="D127" s="8"/>
      <c r="E127" s="5123"/>
      <c r="F127" s="5123"/>
      <c r="G127" s="8"/>
      <c r="H127" s="8"/>
      <c r="I127" s="8"/>
      <c r="J127" s="8"/>
      <c r="K127" s="8"/>
      <c r="L127" s="8"/>
      <c r="M127" s="8"/>
      <c r="N127" s="8"/>
      <c r="O127" s="8"/>
      <c r="P127" s="8"/>
      <c r="Q127" s="8"/>
      <c r="R127" s="8"/>
      <c r="S127" s="8"/>
      <c r="T127" s="5133"/>
      <c r="U127" s="5133"/>
      <c r="V127" s="8"/>
      <c r="W127" s="5135"/>
      <c r="X127" s="5135"/>
      <c r="Y127" s="8"/>
      <c r="Z127" s="8"/>
      <c r="AA127" s="8"/>
      <c r="AB127" s="9"/>
      <c r="AC127" s="8"/>
      <c r="AD127" s="8"/>
      <c r="AE127" s="9"/>
      <c r="AF127" s="8"/>
      <c r="AG127" s="8"/>
      <c r="AH127" s="9"/>
      <c r="AI127" s="8"/>
      <c r="AJ127" s="8"/>
      <c r="AK127" s="8"/>
      <c r="AL127" s="8"/>
      <c r="AM127" s="8"/>
      <c r="AN127" s="8"/>
      <c r="AO127" s="8"/>
      <c r="AP127" s="8"/>
      <c r="AQ127" s="8"/>
      <c r="AR127"/>
      <c r="AS127"/>
      <c r="AU127" s="5123" t="s">
        <v>4401</v>
      </c>
      <c r="AV127" s="5123"/>
      <c r="AX127"/>
      <c r="AY127"/>
      <c r="BA127"/>
      <c r="BB127"/>
      <c r="BD127"/>
      <c r="BE127"/>
      <c r="BG127"/>
      <c r="BH127"/>
      <c r="BJ127" s="5133" t="s">
        <v>4401</v>
      </c>
      <c r="BK127" s="5133"/>
      <c r="BM127" s="5135" t="s">
        <v>4401</v>
      </c>
      <c r="BN127" s="5135"/>
      <c r="BP127"/>
      <c r="BQ127"/>
      <c r="BS127"/>
      <c r="BT127"/>
      <c r="BV127"/>
      <c r="BW127"/>
      <c r="BX127"/>
      <c r="BY127"/>
      <c r="BZ127"/>
      <c r="CA127"/>
      <c r="CB127"/>
      <c r="CD127" s="5123" t="s">
        <v>4401</v>
      </c>
      <c r="CE127" s="5123"/>
      <c r="CG127"/>
      <c r="CH127"/>
      <c r="CJ127"/>
      <c r="CK127"/>
      <c r="CM127"/>
      <c r="CN127"/>
      <c r="CP127"/>
      <c r="CQ127"/>
      <c r="CS127" s="5133" t="s">
        <v>4401</v>
      </c>
      <c r="CT127" s="5133"/>
      <c r="CV127" s="5135" t="s">
        <v>4401</v>
      </c>
      <c r="CW127" s="5135"/>
      <c r="CY127"/>
      <c r="CZ127"/>
      <c r="DB127"/>
      <c r="DC127"/>
      <c r="DE127"/>
      <c r="DF127"/>
      <c r="DH127"/>
      <c r="DI127"/>
      <c r="DJ127" s="10">
        <v>1</v>
      </c>
    </row>
    <row r="128" spans="2:114" s="3022" customFormat="1" ht="18" customHeight="1" thickBot="1">
      <c r="B128" s="8"/>
      <c r="C128" s="8"/>
      <c r="D128" s="8"/>
      <c r="E128" s="8"/>
      <c r="F128" s="8"/>
      <c r="G128" s="8"/>
      <c r="H128" s="8"/>
      <c r="I128" s="8"/>
      <c r="J128" s="8"/>
      <c r="K128" s="8"/>
      <c r="L128" s="8"/>
      <c r="M128" s="8"/>
      <c r="N128" s="8"/>
      <c r="O128" s="8"/>
      <c r="P128" s="8"/>
      <c r="Q128" s="8"/>
      <c r="R128" s="8"/>
      <c r="S128" s="8"/>
      <c r="T128" s="942">
        <v>1</v>
      </c>
      <c r="U128" s="942">
        <v>1</v>
      </c>
      <c r="V128" s="8"/>
      <c r="W128" s="942">
        <v>1</v>
      </c>
      <c r="X128" s="942">
        <v>1</v>
      </c>
      <c r="Y128" s="8"/>
      <c r="Z128" s="8"/>
      <c r="AA128" s="8"/>
      <c r="AB128" s="9"/>
      <c r="AC128" s="8"/>
      <c r="AD128" s="8"/>
      <c r="AE128" s="9"/>
      <c r="AF128" s="8"/>
      <c r="AG128" s="8"/>
      <c r="AH128" s="9"/>
      <c r="AI128" s="8"/>
      <c r="AJ128" s="8"/>
      <c r="AK128" s="8"/>
      <c r="AL128" s="8"/>
      <c r="AM128" s="8"/>
      <c r="AN128" s="8"/>
      <c r="AO128" s="8"/>
      <c r="AP128" s="8"/>
      <c r="AQ128" s="8"/>
      <c r="AR128"/>
      <c r="AS128"/>
      <c r="AU128" s="8" t="s">
        <v>4401</v>
      </c>
      <c r="AV128" s="8"/>
      <c r="AX128"/>
      <c r="AY128"/>
      <c r="BA128"/>
      <c r="BB128"/>
      <c r="BD128"/>
      <c r="BE128"/>
      <c r="BG128"/>
      <c r="BH128"/>
      <c r="BJ128" s="942" t="s">
        <v>4401</v>
      </c>
      <c r="BK128" s="942"/>
      <c r="BM128" s="942" t="s">
        <v>4401</v>
      </c>
      <c r="BN128" s="942"/>
      <c r="BP128"/>
      <c r="BQ128"/>
      <c r="BS128"/>
      <c r="BT128"/>
      <c r="BV128"/>
      <c r="BW128"/>
      <c r="BX128"/>
      <c r="BY128"/>
      <c r="BZ128"/>
      <c r="CA128"/>
      <c r="CB128"/>
      <c r="CD128" t="s">
        <v>4401</v>
      </c>
      <c r="CE128"/>
      <c r="CG128"/>
      <c r="CH128"/>
      <c r="CJ128"/>
      <c r="CK128"/>
      <c r="CM128"/>
      <c r="CN128"/>
      <c r="CP128"/>
      <c r="CQ128"/>
      <c r="CS128" s="942" t="s">
        <v>4401</v>
      </c>
      <c r="CT128" s="942"/>
      <c r="CV128" s="942" t="s">
        <v>4401</v>
      </c>
      <c r="CW128" s="942"/>
      <c r="CY128"/>
      <c r="CZ128"/>
      <c r="DB128"/>
      <c r="DC128"/>
      <c r="DE128"/>
      <c r="DF128"/>
      <c r="DH128"/>
      <c r="DI128"/>
      <c r="DJ128" s="10">
        <v>1</v>
      </c>
    </row>
    <row r="129" spans="2:114" s="3022" customFormat="1" ht="18" customHeight="1">
      <c r="B129" s="8"/>
      <c r="C129" s="8"/>
      <c r="D129" s="8"/>
      <c r="E129" s="5122" t="s">
        <v>1644</v>
      </c>
      <c r="F129" s="5122"/>
      <c r="G129" s="8"/>
      <c r="H129" s="8"/>
      <c r="I129" s="8"/>
      <c r="J129" s="8"/>
      <c r="K129" s="8"/>
      <c r="L129" s="8"/>
      <c r="M129" s="8"/>
      <c r="N129" s="8"/>
      <c r="O129" s="8"/>
      <c r="P129" s="8"/>
      <c r="Q129" s="8"/>
      <c r="R129" s="8"/>
      <c r="S129" s="8"/>
      <c r="T129" s="5132" t="s">
        <v>1645</v>
      </c>
      <c r="U129" s="5132"/>
      <c r="V129" s="8"/>
      <c r="W129" s="5134" t="s">
        <v>1646</v>
      </c>
      <c r="X129" s="5134"/>
      <c r="Y129" s="8"/>
      <c r="Z129" s="8"/>
      <c r="AA129" s="8"/>
      <c r="AB129" s="9"/>
      <c r="AC129" s="8"/>
      <c r="AD129" s="8"/>
      <c r="AE129" s="9"/>
      <c r="AF129" s="8"/>
      <c r="AG129" s="8"/>
      <c r="AH129" s="9"/>
      <c r="AI129" s="8"/>
      <c r="AJ129" s="8"/>
      <c r="AK129" s="8"/>
      <c r="AL129" s="8"/>
      <c r="AM129" s="8"/>
      <c r="AN129" s="8"/>
      <c r="AO129" s="8"/>
      <c r="AP129" s="8"/>
      <c r="AQ129" s="8"/>
      <c r="AR129"/>
      <c r="AS129"/>
      <c r="AU129" s="5122" t="s">
        <v>5021</v>
      </c>
      <c r="AV129" s="5122"/>
      <c r="AX129"/>
      <c r="AY129"/>
      <c r="BA129"/>
      <c r="BB129"/>
      <c r="BD129"/>
      <c r="BE129"/>
      <c r="BG129"/>
      <c r="BH129"/>
      <c r="BJ129" s="5132" t="s">
        <v>5022</v>
      </c>
      <c r="BK129" s="5132"/>
      <c r="BM129" s="5134" t="s">
        <v>5023</v>
      </c>
      <c r="BN129" s="5134"/>
      <c r="BP129"/>
      <c r="BQ129"/>
      <c r="BS129"/>
      <c r="BT129"/>
      <c r="BV129"/>
      <c r="BW129"/>
      <c r="BX129"/>
      <c r="BY129"/>
      <c r="BZ129"/>
      <c r="CA129"/>
      <c r="CB129"/>
      <c r="CD129" s="5122" t="s">
        <v>5024</v>
      </c>
      <c r="CE129" s="5122"/>
      <c r="CG129"/>
      <c r="CH129"/>
      <c r="CJ129"/>
      <c r="CK129"/>
      <c r="CM129"/>
      <c r="CN129"/>
      <c r="CP129"/>
      <c r="CQ129"/>
      <c r="CS129" s="5132" t="s">
        <v>5025</v>
      </c>
      <c r="CT129" s="5132"/>
      <c r="CV129" s="5134" t="s">
        <v>5026</v>
      </c>
      <c r="CW129" s="5134"/>
      <c r="CY129"/>
      <c r="CZ129"/>
      <c r="DB129"/>
      <c r="DC129"/>
      <c r="DE129"/>
      <c r="DF129"/>
      <c r="DH129"/>
      <c r="DI129"/>
      <c r="DJ129" s="10">
        <v>1</v>
      </c>
    </row>
    <row r="130" spans="2:114" s="3022" customFormat="1" ht="18" customHeight="1">
      <c r="B130" s="8"/>
      <c r="C130" s="8"/>
      <c r="D130" s="8"/>
      <c r="E130" s="5123"/>
      <c r="F130" s="5123"/>
      <c r="G130" s="8"/>
      <c r="H130" s="8"/>
      <c r="I130" s="8"/>
      <c r="J130" s="8"/>
      <c r="K130" s="8"/>
      <c r="L130" s="8"/>
      <c r="M130" s="8"/>
      <c r="N130" s="8"/>
      <c r="O130" s="8"/>
      <c r="P130" s="8"/>
      <c r="Q130" s="8"/>
      <c r="R130" s="8"/>
      <c r="S130" s="8"/>
      <c r="T130" s="5133"/>
      <c r="U130" s="5133"/>
      <c r="V130" s="8"/>
      <c r="W130" s="5135"/>
      <c r="X130" s="5135"/>
      <c r="Y130" s="8"/>
      <c r="Z130" s="8"/>
      <c r="AA130" s="8"/>
      <c r="AB130" s="9"/>
      <c r="AC130" s="8"/>
      <c r="AD130" s="8"/>
      <c r="AE130" s="9"/>
      <c r="AF130" s="8"/>
      <c r="AG130" s="8"/>
      <c r="AH130" s="9"/>
      <c r="AI130" s="8"/>
      <c r="AJ130" s="8"/>
      <c r="AK130" s="8"/>
      <c r="AL130" s="8"/>
      <c r="AM130" s="8"/>
      <c r="AN130" s="8"/>
      <c r="AO130" s="8"/>
      <c r="AP130" s="8"/>
      <c r="AQ130" s="8"/>
      <c r="AR130"/>
      <c r="AS130"/>
      <c r="AU130" s="5123" t="s">
        <v>4401</v>
      </c>
      <c r="AV130" s="5123"/>
      <c r="AX130"/>
      <c r="AY130"/>
      <c r="BA130"/>
      <c r="BB130"/>
      <c r="BD130"/>
      <c r="BE130"/>
      <c r="BG130"/>
      <c r="BH130"/>
      <c r="BJ130" s="5133" t="s">
        <v>4401</v>
      </c>
      <c r="BK130" s="5133"/>
      <c r="BM130" s="5135" t="s">
        <v>4401</v>
      </c>
      <c r="BN130" s="5135"/>
      <c r="BP130"/>
      <c r="BQ130"/>
      <c r="BS130"/>
      <c r="BT130"/>
      <c r="BV130"/>
      <c r="BW130"/>
      <c r="BX130"/>
      <c r="BY130"/>
      <c r="BZ130"/>
      <c r="CA130"/>
      <c r="CB130"/>
      <c r="CD130" s="5123" t="s">
        <v>4401</v>
      </c>
      <c r="CE130" s="5123"/>
      <c r="CG130"/>
      <c r="CH130"/>
      <c r="CJ130"/>
      <c r="CK130"/>
      <c r="CM130"/>
      <c r="CN130"/>
      <c r="CP130"/>
      <c r="CQ130"/>
      <c r="CS130" s="5133" t="s">
        <v>4401</v>
      </c>
      <c r="CT130" s="5133"/>
      <c r="CV130" s="5135" t="s">
        <v>4401</v>
      </c>
      <c r="CW130" s="5135"/>
      <c r="CY130"/>
      <c r="CZ130"/>
      <c r="DB130"/>
      <c r="DC130"/>
      <c r="DE130"/>
      <c r="DF130"/>
      <c r="DH130"/>
      <c r="DI130"/>
      <c r="DJ130" s="10">
        <v>1</v>
      </c>
    </row>
    <row r="131" spans="2:114" s="3022" customFormat="1" ht="18" customHeight="1" thickBot="1">
      <c r="B131" s="8"/>
      <c r="C131" s="8"/>
      <c r="D131" s="8"/>
      <c r="E131" s="8"/>
      <c r="F131" s="8"/>
      <c r="G131" s="8"/>
      <c r="H131" s="8"/>
      <c r="I131" s="8"/>
      <c r="J131" s="8"/>
      <c r="K131" s="8"/>
      <c r="L131" s="8"/>
      <c r="M131" s="8"/>
      <c r="N131" s="8"/>
      <c r="O131" s="8"/>
      <c r="P131" s="8"/>
      <c r="Q131" s="8"/>
      <c r="R131" s="8"/>
      <c r="S131" s="8"/>
      <c r="T131" s="942">
        <v>1</v>
      </c>
      <c r="U131" s="942">
        <v>1</v>
      </c>
      <c r="V131" s="8"/>
      <c r="W131" s="942">
        <v>1</v>
      </c>
      <c r="X131" s="942">
        <v>1</v>
      </c>
      <c r="Y131" s="8"/>
      <c r="Z131" s="8"/>
      <c r="AA131" s="8"/>
      <c r="AB131" s="9"/>
      <c r="AC131" s="8"/>
      <c r="AD131" s="8"/>
      <c r="AE131" s="9"/>
      <c r="AF131" s="8"/>
      <c r="AG131" s="8"/>
      <c r="AH131" s="9"/>
      <c r="AI131" s="8"/>
      <c r="AJ131" s="8"/>
      <c r="AK131" s="8"/>
      <c r="AL131" s="8"/>
      <c r="AM131" s="8"/>
      <c r="AN131" s="8"/>
      <c r="AO131" s="8"/>
      <c r="AP131" s="8"/>
      <c r="AQ131" s="8"/>
      <c r="AR131"/>
      <c r="AS131"/>
      <c r="AU131" s="8" t="s">
        <v>4401</v>
      </c>
      <c r="AV131" s="8"/>
      <c r="AX131"/>
      <c r="AY131"/>
      <c r="BA131"/>
      <c r="BB131"/>
      <c r="BD131"/>
      <c r="BE131"/>
      <c r="BG131"/>
      <c r="BH131"/>
      <c r="BJ131" s="942" t="s">
        <v>4401</v>
      </c>
      <c r="BK131" s="942"/>
      <c r="BM131" s="942" t="s">
        <v>4401</v>
      </c>
      <c r="BN131" s="942"/>
      <c r="BP131"/>
      <c r="BQ131"/>
      <c r="BS131"/>
      <c r="BT131"/>
      <c r="BV131"/>
      <c r="BW131"/>
      <c r="BX131"/>
      <c r="BY131"/>
      <c r="BZ131"/>
      <c r="CA131"/>
      <c r="CB131"/>
      <c r="CD131"/>
      <c r="CE131"/>
      <c r="CG131"/>
      <c r="CH131"/>
      <c r="CJ131"/>
      <c r="CK131"/>
      <c r="CM131"/>
      <c r="CN131"/>
      <c r="CP131"/>
      <c r="CQ131"/>
      <c r="CS131" s="942" t="s">
        <v>4401</v>
      </c>
      <c r="CT131" s="942"/>
      <c r="CV131" s="942" t="s">
        <v>4401</v>
      </c>
      <c r="CW131" s="942"/>
      <c r="CY131"/>
      <c r="CZ131"/>
      <c r="DB131"/>
      <c r="DC131"/>
      <c r="DE131"/>
      <c r="DF131"/>
      <c r="DH131"/>
      <c r="DI131"/>
      <c r="DJ131" s="10">
        <v>1</v>
      </c>
    </row>
    <row r="132" spans="2:114" s="3022" customFormat="1" ht="18" customHeight="1">
      <c r="B132" s="8"/>
      <c r="C132" s="8"/>
      <c r="D132" s="8"/>
      <c r="E132" s="5122" t="s">
        <v>1692</v>
      </c>
      <c r="F132" s="5122"/>
      <c r="G132" s="8"/>
      <c r="H132" s="8"/>
      <c r="I132" s="8"/>
      <c r="J132" s="8"/>
      <c r="K132" s="8"/>
      <c r="L132" s="8"/>
      <c r="M132" s="8"/>
      <c r="N132" s="8"/>
      <c r="O132" s="8"/>
      <c r="P132" s="8"/>
      <c r="Q132" s="8"/>
      <c r="R132" s="8"/>
      <c r="S132" s="8"/>
      <c r="T132" s="5132" t="s">
        <v>1693</v>
      </c>
      <c r="U132" s="5132"/>
      <c r="V132" s="8"/>
      <c r="W132" s="5134" t="s">
        <v>1694</v>
      </c>
      <c r="X132" s="5134"/>
      <c r="Y132" s="8"/>
      <c r="Z132" s="8"/>
      <c r="AA132" s="8"/>
      <c r="AB132" s="9"/>
      <c r="AC132" s="8"/>
      <c r="AD132" s="8"/>
      <c r="AE132" s="9"/>
      <c r="AF132" s="8"/>
      <c r="AG132" s="8"/>
      <c r="AH132" s="9"/>
      <c r="AI132" s="8"/>
      <c r="AJ132" s="8"/>
      <c r="AK132" s="8"/>
      <c r="AL132" s="8"/>
      <c r="AM132" s="8"/>
      <c r="AN132" s="8"/>
      <c r="AO132" s="8"/>
      <c r="AP132" s="8"/>
      <c r="AQ132" s="8"/>
      <c r="AR132"/>
      <c r="AS132"/>
      <c r="AU132" s="5122"/>
      <c r="AV132" s="5122"/>
      <c r="AX132"/>
      <c r="AY132"/>
      <c r="BA132"/>
      <c r="BB132"/>
      <c r="BD132"/>
      <c r="BE132"/>
      <c r="BG132"/>
      <c r="BH132"/>
      <c r="BJ132" s="5132" t="s">
        <v>5027</v>
      </c>
      <c r="BK132" s="5132"/>
      <c r="BM132" s="5134" t="s">
        <v>5028</v>
      </c>
      <c r="BN132" s="5134"/>
      <c r="BP132"/>
      <c r="BQ132"/>
      <c r="BS132"/>
      <c r="BT132"/>
      <c r="BV132"/>
      <c r="BW132"/>
      <c r="BX132"/>
      <c r="BY132"/>
      <c r="BZ132"/>
      <c r="CA132"/>
      <c r="CB132"/>
      <c r="CD132" s="5122"/>
      <c r="CE132" s="5122"/>
      <c r="CG132"/>
      <c r="CH132"/>
      <c r="CJ132"/>
      <c r="CK132"/>
      <c r="CM132"/>
      <c r="CN132"/>
      <c r="CP132"/>
      <c r="CQ132"/>
      <c r="CS132" s="5132" t="s">
        <v>5029</v>
      </c>
      <c r="CT132" s="5132"/>
      <c r="CV132" s="5134" t="s">
        <v>5030</v>
      </c>
      <c r="CW132" s="5134"/>
      <c r="CY132"/>
      <c r="CZ132"/>
      <c r="DB132"/>
      <c r="DC132"/>
      <c r="DE132"/>
      <c r="DF132"/>
      <c r="DH132"/>
      <c r="DI132"/>
      <c r="DJ132" s="10">
        <v>1</v>
      </c>
    </row>
    <row r="133" spans="2:114" s="3022" customFormat="1" ht="18" customHeight="1">
      <c r="B133" s="8"/>
      <c r="C133" s="8"/>
      <c r="D133" s="8"/>
      <c r="E133" s="5123"/>
      <c r="F133" s="5123"/>
      <c r="G133" s="8"/>
      <c r="H133" s="8"/>
      <c r="I133" s="8"/>
      <c r="J133" s="8"/>
      <c r="K133" s="8"/>
      <c r="L133" s="8"/>
      <c r="M133" s="8"/>
      <c r="N133" s="8"/>
      <c r="O133" s="8"/>
      <c r="P133" s="8"/>
      <c r="Q133" s="8"/>
      <c r="R133" s="8"/>
      <c r="S133" s="8"/>
      <c r="T133" s="5133"/>
      <c r="U133" s="5133"/>
      <c r="V133" s="8"/>
      <c r="W133" s="5135"/>
      <c r="X133" s="5135"/>
      <c r="Y133" s="8"/>
      <c r="Z133" s="8"/>
      <c r="AA133" s="8"/>
      <c r="AB133" s="9"/>
      <c r="AC133" s="8"/>
      <c r="AD133" s="8"/>
      <c r="AE133" s="9"/>
      <c r="AF133" s="8"/>
      <c r="AG133" s="8"/>
      <c r="AH133" s="9"/>
      <c r="AI133" s="8"/>
      <c r="AJ133" s="8"/>
      <c r="AK133" s="8"/>
      <c r="AL133" s="8"/>
      <c r="AM133" s="8"/>
      <c r="AN133" s="8"/>
      <c r="AO133" s="8"/>
      <c r="AP133" s="8"/>
      <c r="AQ133" s="8"/>
      <c r="AR133"/>
      <c r="AS133"/>
      <c r="AU133" s="5123"/>
      <c r="AV133" s="5123"/>
      <c r="AX133"/>
      <c r="AY133"/>
      <c r="BA133"/>
      <c r="BB133"/>
      <c r="BD133"/>
      <c r="BE133"/>
      <c r="BG133"/>
      <c r="BH133"/>
      <c r="BJ133" s="5133" t="s">
        <v>4401</v>
      </c>
      <c r="BK133" s="5133"/>
      <c r="BM133" s="5135" t="s">
        <v>4401</v>
      </c>
      <c r="BN133" s="5135"/>
      <c r="BP133"/>
      <c r="BQ133"/>
      <c r="BS133"/>
      <c r="BT133"/>
      <c r="BV133"/>
      <c r="BW133"/>
      <c r="BX133"/>
      <c r="BY133"/>
      <c r="BZ133"/>
      <c r="CA133"/>
      <c r="CB133"/>
      <c r="CD133" s="5123"/>
      <c r="CE133" s="5123"/>
      <c r="CG133"/>
      <c r="CH133"/>
      <c r="CJ133"/>
      <c r="CK133"/>
      <c r="CM133"/>
      <c r="CN133"/>
      <c r="CP133"/>
      <c r="CQ133"/>
      <c r="CS133" s="5133" t="s">
        <v>4401</v>
      </c>
      <c r="CT133" s="5133"/>
      <c r="CV133" s="5135" t="s">
        <v>4401</v>
      </c>
      <c r="CW133" s="5135"/>
      <c r="CY133"/>
      <c r="CZ133"/>
      <c r="DB133"/>
      <c r="DC133"/>
      <c r="DE133"/>
      <c r="DF133"/>
      <c r="DH133"/>
      <c r="DI133"/>
      <c r="DJ133" s="10">
        <v>1</v>
      </c>
    </row>
    <row r="134" spans="2:114" s="3022" customFormat="1" ht="18" customHeight="1" thickBot="1">
      <c r="B134" s="8"/>
      <c r="C134" s="8"/>
      <c r="D134" s="8"/>
      <c r="E134" s="8"/>
      <c r="F134" s="8"/>
      <c r="G134" s="8"/>
      <c r="H134" s="8"/>
      <c r="I134" s="8"/>
      <c r="J134" s="8"/>
      <c r="K134" s="8"/>
      <c r="L134" s="8"/>
      <c r="M134" s="8"/>
      <c r="N134" s="8"/>
      <c r="O134" s="8"/>
      <c r="P134" s="8"/>
      <c r="Q134" s="8"/>
      <c r="R134" s="8"/>
      <c r="S134" s="8"/>
      <c r="T134" s="942">
        <v>1</v>
      </c>
      <c r="U134" s="942">
        <v>1</v>
      </c>
      <c r="V134" s="8"/>
      <c r="W134" s="942">
        <v>1</v>
      </c>
      <c r="X134" s="942">
        <v>1</v>
      </c>
      <c r="Y134" s="8"/>
      <c r="Z134" s="8"/>
      <c r="AA134" s="8"/>
      <c r="AB134" s="9"/>
      <c r="AC134" s="8"/>
      <c r="AD134" s="8"/>
      <c r="AE134" s="9"/>
      <c r="AF134" s="8"/>
      <c r="AG134" s="8"/>
      <c r="AH134" s="9"/>
      <c r="AI134" s="8"/>
      <c r="AJ134" s="8"/>
      <c r="AK134" s="8"/>
      <c r="AL134" s="8"/>
      <c r="AM134" s="8"/>
      <c r="AN134" s="8"/>
      <c r="AO134" s="8"/>
      <c r="AP134" s="8"/>
      <c r="AQ134" s="8"/>
      <c r="AR134"/>
      <c r="AS134"/>
      <c r="AU134"/>
      <c r="AV134"/>
      <c r="AX134"/>
      <c r="AY134"/>
      <c r="BA134"/>
      <c r="BB134"/>
      <c r="BD134"/>
      <c r="BE134"/>
      <c r="BG134"/>
      <c r="BH134"/>
      <c r="BJ134" s="942" t="s">
        <v>4401</v>
      </c>
      <c r="BK134" s="942"/>
      <c r="BM134" s="942" t="s">
        <v>4401</v>
      </c>
      <c r="BN134" s="942"/>
      <c r="BP134"/>
      <c r="BQ134"/>
      <c r="BS134"/>
      <c r="BT134"/>
      <c r="BV134"/>
      <c r="BW134"/>
      <c r="BX134"/>
      <c r="BY134"/>
      <c r="BZ134"/>
      <c r="CA134"/>
      <c r="CB134"/>
      <c r="CD134"/>
      <c r="CE134"/>
      <c r="CG134"/>
      <c r="CH134"/>
      <c r="CJ134"/>
      <c r="CK134"/>
      <c r="CM134"/>
      <c r="CN134"/>
      <c r="CP134"/>
      <c r="CQ134"/>
      <c r="CS134" s="942" t="s">
        <v>4401</v>
      </c>
      <c r="CT134" s="942"/>
      <c r="CV134" s="942" t="s">
        <v>4401</v>
      </c>
      <c r="CW134" s="942"/>
      <c r="CY134"/>
      <c r="CZ134"/>
      <c r="DB134"/>
      <c r="DC134"/>
      <c r="DE134"/>
      <c r="DF134"/>
      <c r="DH134"/>
      <c r="DI134"/>
      <c r="DJ134" s="10">
        <v>1</v>
      </c>
    </row>
    <row r="135" spans="2:114" s="3022" customFormat="1" ht="18" customHeight="1">
      <c r="B135" s="8"/>
      <c r="C135" s="8"/>
      <c r="D135" s="8"/>
      <c r="E135" s="5122"/>
      <c r="F135" s="5122"/>
      <c r="G135" s="8"/>
      <c r="H135" s="8"/>
      <c r="I135" s="8"/>
      <c r="J135" s="8"/>
      <c r="K135" s="8"/>
      <c r="L135" s="8"/>
      <c r="M135" s="8"/>
      <c r="N135" s="8"/>
      <c r="O135" s="8"/>
      <c r="P135" s="8"/>
      <c r="Q135" s="8"/>
      <c r="R135" s="8"/>
      <c r="S135" s="8"/>
      <c r="T135" s="5132" t="s">
        <v>1740</v>
      </c>
      <c r="U135" s="5132"/>
      <c r="V135" s="8"/>
      <c r="W135" s="5134" t="s">
        <v>1741</v>
      </c>
      <c r="X135" s="5134"/>
      <c r="Y135" s="8"/>
      <c r="Z135" s="8"/>
      <c r="AA135" s="8"/>
      <c r="AB135" s="9"/>
      <c r="AC135" s="8"/>
      <c r="AD135" s="8"/>
      <c r="AE135" s="9"/>
      <c r="AF135" s="8"/>
      <c r="AG135" s="8"/>
      <c r="AH135" s="9"/>
      <c r="AI135" s="8"/>
      <c r="AJ135" s="8"/>
      <c r="AK135" s="8"/>
      <c r="AL135" s="8"/>
      <c r="AM135" s="8"/>
      <c r="AN135" s="8"/>
      <c r="AO135" s="8"/>
      <c r="AP135" s="8"/>
      <c r="AQ135" s="8"/>
      <c r="AR135"/>
      <c r="AS135"/>
      <c r="AU135"/>
      <c r="AV135"/>
      <c r="AX135"/>
      <c r="AY135"/>
      <c r="BA135"/>
      <c r="BB135"/>
      <c r="BD135"/>
      <c r="BE135"/>
      <c r="BG135"/>
      <c r="BH135"/>
      <c r="BJ135" s="5132" t="s">
        <v>5031</v>
      </c>
      <c r="BK135" s="5132"/>
      <c r="BM135" s="5134" t="s">
        <v>5032</v>
      </c>
      <c r="BN135" s="5134"/>
      <c r="BP135"/>
      <c r="BQ135"/>
      <c r="BS135"/>
      <c r="BT135"/>
      <c r="BV135"/>
      <c r="BW135"/>
      <c r="BX135"/>
      <c r="BY135"/>
      <c r="BZ135"/>
      <c r="CA135"/>
      <c r="CB135"/>
      <c r="CD135"/>
      <c r="CE135"/>
      <c r="CG135"/>
      <c r="CH135"/>
      <c r="CJ135"/>
      <c r="CK135"/>
      <c r="CM135"/>
      <c r="CN135"/>
      <c r="CP135"/>
      <c r="CQ135"/>
      <c r="CS135" s="5132" t="s">
        <v>5033</v>
      </c>
      <c r="CT135" s="5132"/>
      <c r="CV135" s="5134" t="s">
        <v>5034</v>
      </c>
      <c r="CW135" s="5134"/>
      <c r="CY135"/>
      <c r="CZ135"/>
      <c r="DB135"/>
      <c r="DC135"/>
      <c r="DE135"/>
      <c r="DF135"/>
      <c r="DH135"/>
      <c r="DI135"/>
      <c r="DJ135" s="10">
        <v>1</v>
      </c>
    </row>
    <row r="136" spans="2:114" s="3022" customFormat="1" ht="18" customHeight="1">
      <c r="B136" s="8"/>
      <c r="C136" s="8"/>
      <c r="D136" s="8"/>
      <c r="E136" s="5123"/>
      <c r="F136" s="5123"/>
      <c r="G136" s="8"/>
      <c r="H136" s="8"/>
      <c r="I136" s="8"/>
      <c r="J136" s="8"/>
      <c r="K136" s="8"/>
      <c r="L136" s="8"/>
      <c r="M136" s="8"/>
      <c r="N136" s="8"/>
      <c r="O136" s="8"/>
      <c r="P136" s="8"/>
      <c r="Q136" s="8"/>
      <c r="R136" s="8"/>
      <c r="S136" s="8"/>
      <c r="T136" s="5133"/>
      <c r="U136" s="5133"/>
      <c r="V136" s="8"/>
      <c r="W136" s="5135"/>
      <c r="X136" s="5135"/>
      <c r="Y136" s="8"/>
      <c r="Z136" s="8"/>
      <c r="AA136" s="8"/>
      <c r="AB136" s="9"/>
      <c r="AC136" s="8"/>
      <c r="AD136" s="8"/>
      <c r="AE136" s="9"/>
      <c r="AF136" s="8"/>
      <c r="AG136" s="8"/>
      <c r="AH136" s="9"/>
      <c r="AI136" s="8"/>
      <c r="AJ136" s="8"/>
      <c r="AK136" s="8"/>
      <c r="AL136" s="8"/>
      <c r="AM136" s="8"/>
      <c r="AN136" s="8"/>
      <c r="AO136" s="8"/>
      <c r="AP136" s="8"/>
      <c r="AQ136" s="8"/>
      <c r="AR136"/>
      <c r="AS136"/>
      <c r="AU136"/>
      <c r="AV136"/>
      <c r="AX136"/>
      <c r="AY136"/>
      <c r="BA136"/>
      <c r="BB136"/>
      <c r="BD136"/>
      <c r="BE136"/>
      <c r="BG136"/>
      <c r="BH136"/>
      <c r="BJ136" s="5133" t="s">
        <v>4401</v>
      </c>
      <c r="BK136" s="5133"/>
      <c r="BM136" s="5135" t="s">
        <v>4401</v>
      </c>
      <c r="BN136" s="5135"/>
      <c r="BP136"/>
      <c r="BQ136"/>
      <c r="BS136"/>
      <c r="BT136"/>
      <c r="BV136"/>
      <c r="BW136"/>
      <c r="BX136"/>
      <c r="BY136"/>
      <c r="BZ136"/>
      <c r="CA136"/>
      <c r="CB136"/>
      <c r="CD136"/>
      <c r="CE136"/>
      <c r="CG136"/>
      <c r="CH136"/>
      <c r="CJ136"/>
      <c r="CK136"/>
      <c r="CM136"/>
      <c r="CN136"/>
      <c r="CP136"/>
      <c r="CQ136"/>
      <c r="CS136" s="5133" t="s">
        <v>4401</v>
      </c>
      <c r="CT136" s="5133"/>
      <c r="CV136" s="5135" t="s">
        <v>4401</v>
      </c>
      <c r="CW136" s="5135"/>
      <c r="CY136"/>
      <c r="CZ136"/>
      <c r="DB136"/>
      <c r="DC136"/>
      <c r="DE136"/>
      <c r="DF136"/>
      <c r="DH136"/>
      <c r="DI136"/>
      <c r="DJ136" s="10">
        <v>1</v>
      </c>
    </row>
    <row r="137" spans="2:114" s="3022" customFormat="1" ht="18" customHeight="1" thickBot="1">
      <c r="B137" s="8"/>
      <c r="C137" s="8"/>
      <c r="D137" s="8"/>
      <c r="E137" s="8"/>
      <c r="F137" s="8"/>
      <c r="G137" s="8"/>
      <c r="H137" s="8"/>
      <c r="I137" s="8"/>
      <c r="J137" s="8"/>
      <c r="K137" s="8"/>
      <c r="L137" s="8"/>
      <c r="M137" s="8"/>
      <c r="N137" s="8"/>
      <c r="O137" s="8"/>
      <c r="P137" s="8"/>
      <c r="Q137" s="8"/>
      <c r="R137" s="8"/>
      <c r="S137" s="8"/>
      <c r="T137" s="942">
        <v>1</v>
      </c>
      <c r="U137" s="942">
        <v>1</v>
      </c>
      <c r="V137" s="8"/>
      <c r="W137" s="942">
        <v>1</v>
      </c>
      <c r="X137" s="942">
        <v>1</v>
      </c>
      <c r="Y137" s="8"/>
      <c r="Z137" s="8"/>
      <c r="AA137" s="8"/>
      <c r="AB137" s="9"/>
      <c r="AC137" s="8"/>
      <c r="AD137" s="8"/>
      <c r="AE137" s="9"/>
      <c r="AF137" s="8"/>
      <c r="AG137" s="8"/>
      <c r="AH137" s="9"/>
      <c r="AI137" s="8"/>
      <c r="AJ137" s="8"/>
      <c r="AK137" s="8"/>
      <c r="AL137" s="8"/>
      <c r="AM137" s="8"/>
      <c r="AN137" s="8"/>
      <c r="AO137" s="8"/>
      <c r="AP137" s="8"/>
      <c r="AQ137" s="8"/>
      <c r="AR137"/>
      <c r="AS137"/>
      <c r="AU137"/>
      <c r="AV137"/>
      <c r="AX137"/>
      <c r="AY137"/>
      <c r="BA137"/>
      <c r="BB137"/>
      <c r="BD137"/>
      <c r="BE137"/>
      <c r="BG137"/>
      <c r="BH137"/>
      <c r="BJ137" s="942" t="s">
        <v>4401</v>
      </c>
      <c r="BK137" s="942"/>
      <c r="BM137" s="942" t="s">
        <v>4401</v>
      </c>
      <c r="BN137" s="942"/>
      <c r="BP137"/>
      <c r="BQ137"/>
      <c r="BS137"/>
      <c r="BT137"/>
      <c r="BV137"/>
      <c r="BW137"/>
      <c r="BX137"/>
      <c r="BY137"/>
      <c r="BZ137"/>
      <c r="CA137"/>
      <c r="CB137"/>
      <c r="CD137"/>
      <c r="CE137"/>
      <c r="CG137"/>
      <c r="CH137"/>
      <c r="CJ137"/>
      <c r="CK137"/>
      <c r="CM137"/>
      <c r="CN137"/>
      <c r="CP137"/>
      <c r="CQ137"/>
      <c r="CS137" s="942" t="s">
        <v>4401</v>
      </c>
      <c r="CT137" s="942"/>
      <c r="CV137" s="942" t="s">
        <v>4401</v>
      </c>
      <c r="CW137" s="942"/>
      <c r="CY137"/>
      <c r="CZ137"/>
      <c r="DB137"/>
      <c r="DC137"/>
      <c r="DE137"/>
      <c r="DF137"/>
      <c r="DH137"/>
      <c r="DI137"/>
      <c r="DJ137" s="10">
        <v>1</v>
      </c>
    </row>
    <row r="138" spans="2:114" s="3022" customFormat="1" ht="18" customHeight="1">
      <c r="B138" s="8"/>
      <c r="C138" s="8"/>
      <c r="D138" s="8"/>
      <c r="E138" s="8"/>
      <c r="F138" s="8"/>
      <c r="G138" s="8"/>
      <c r="H138" s="8"/>
      <c r="I138" s="8"/>
      <c r="J138" s="8"/>
      <c r="K138" s="8"/>
      <c r="L138" s="8"/>
      <c r="M138" s="8"/>
      <c r="N138" s="8"/>
      <c r="O138" s="8"/>
      <c r="P138" s="8"/>
      <c r="Q138" s="8"/>
      <c r="R138" s="8"/>
      <c r="S138" s="8"/>
      <c r="T138" s="5132" t="s">
        <v>1787</v>
      </c>
      <c r="U138" s="5132"/>
      <c r="V138" s="8"/>
      <c r="W138" s="5134" t="s">
        <v>1788</v>
      </c>
      <c r="X138" s="5134"/>
      <c r="Y138" s="8"/>
      <c r="Z138" s="8"/>
      <c r="AA138" s="8"/>
      <c r="AB138" s="9"/>
      <c r="AC138" s="8"/>
      <c r="AD138" s="8"/>
      <c r="AE138" s="9"/>
      <c r="AF138" s="8"/>
      <c r="AG138" s="8"/>
      <c r="AH138" s="9"/>
      <c r="AI138" s="8"/>
      <c r="AJ138" s="8"/>
      <c r="AK138" s="8"/>
      <c r="AL138" s="8"/>
      <c r="AM138" s="8"/>
      <c r="AN138" s="8"/>
      <c r="AO138" s="8"/>
      <c r="AP138" s="8"/>
      <c r="AQ138" s="8"/>
      <c r="AR138"/>
      <c r="AS138"/>
      <c r="AU138"/>
      <c r="AV138"/>
      <c r="AX138"/>
      <c r="AY138"/>
      <c r="BA138"/>
      <c r="BB138"/>
      <c r="BD138"/>
      <c r="BE138"/>
      <c r="BG138"/>
      <c r="BH138"/>
      <c r="BJ138" s="5132" t="s">
        <v>5035</v>
      </c>
      <c r="BK138" s="5132"/>
      <c r="BM138" s="5134" t="s">
        <v>5036</v>
      </c>
      <c r="BN138" s="5134"/>
      <c r="BP138"/>
      <c r="BQ138"/>
      <c r="BS138"/>
      <c r="BT138"/>
      <c r="BV138"/>
      <c r="BW138"/>
      <c r="BX138"/>
      <c r="BY138"/>
      <c r="BZ138"/>
      <c r="CA138"/>
      <c r="CB138"/>
      <c r="CD138"/>
      <c r="CE138"/>
      <c r="CG138"/>
      <c r="CH138"/>
      <c r="CJ138"/>
      <c r="CK138"/>
      <c r="CM138"/>
      <c r="CN138"/>
      <c r="CP138"/>
      <c r="CQ138"/>
      <c r="CS138" s="5132" t="s">
        <v>5037</v>
      </c>
      <c r="CT138" s="5132"/>
      <c r="CV138" s="5134" t="s">
        <v>5038</v>
      </c>
      <c r="CW138" s="5134"/>
      <c r="CY138"/>
      <c r="CZ138"/>
      <c r="DB138"/>
      <c r="DC138"/>
      <c r="DE138"/>
      <c r="DF138"/>
      <c r="DH138"/>
      <c r="DI138"/>
      <c r="DJ138" s="10">
        <v>1</v>
      </c>
    </row>
    <row r="139" spans="2:114" s="3022" customFormat="1" ht="18" customHeight="1">
      <c r="B139" s="8"/>
      <c r="C139" s="8"/>
      <c r="D139" s="8"/>
      <c r="E139" s="8"/>
      <c r="F139" s="8"/>
      <c r="G139" s="8"/>
      <c r="H139" s="8"/>
      <c r="I139" s="8"/>
      <c r="J139" s="8"/>
      <c r="K139" s="8"/>
      <c r="L139" s="8"/>
      <c r="M139" s="8"/>
      <c r="N139" s="8"/>
      <c r="O139" s="8"/>
      <c r="P139" s="8"/>
      <c r="Q139" s="8"/>
      <c r="R139" s="8"/>
      <c r="S139" s="8"/>
      <c r="T139" s="5133"/>
      <c r="U139" s="5133"/>
      <c r="V139" s="8"/>
      <c r="W139" s="5135"/>
      <c r="X139" s="5135"/>
      <c r="Y139" s="8"/>
      <c r="Z139" s="8"/>
      <c r="AA139" s="8"/>
      <c r="AB139" s="9"/>
      <c r="AC139" s="8"/>
      <c r="AD139" s="8"/>
      <c r="AE139" s="9"/>
      <c r="AF139" s="8"/>
      <c r="AG139" s="8"/>
      <c r="AH139" s="9"/>
      <c r="AI139" s="8"/>
      <c r="AJ139" s="8"/>
      <c r="AK139" s="8"/>
      <c r="AL139" s="8"/>
      <c r="AM139" s="8"/>
      <c r="AN139" s="8"/>
      <c r="AO139" s="8"/>
      <c r="AP139" s="8"/>
      <c r="AQ139" s="8"/>
      <c r="AR139"/>
      <c r="AS139"/>
      <c r="AU139"/>
      <c r="AV139"/>
      <c r="AX139"/>
      <c r="AY139"/>
      <c r="BA139"/>
      <c r="BB139"/>
      <c r="BD139"/>
      <c r="BE139"/>
      <c r="BG139"/>
      <c r="BH139"/>
      <c r="BJ139" s="5133" t="s">
        <v>4401</v>
      </c>
      <c r="BK139" s="5133"/>
      <c r="BM139" s="5135" t="s">
        <v>4401</v>
      </c>
      <c r="BN139" s="5135"/>
      <c r="BP139"/>
      <c r="BQ139"/>
      <c r="BS139"/>
      <c r="BT139"/>
      <c r="BV139"/>
      <c r="BW139"/>
      <c r="BX139"/>
      <c r="BY139"/>
      <c r="BZ139"/>
      <c r="CA139"/>
      <c r="CB139"/>
      <c r="CD139"/>
      <c r="CE139"/>
      <c r="CG139"/>
      <c r="CH139"/>
      <c r="CJ139"/>
      <c r="CK139"/>
      <c r="CM139"/>
      <c r="CN139"/>
      <c r="CP139"/>
      <c r="CQ139"/>
      <c r="CS139" s="5133" t="s">
        <v>4401</v>
      </c>
      <c r="CT139" s="5133"/>
      <c r="CV139" s="5135" t="s">
        <v>4401</v>
      </c>
      <c r="CW139" s="5135"/>
      <c r="CY139"/>
      <c r="CZ139"/>
      <c r="DB139"/>
      <c r="DC139"/>
      <c r="DE139"/>
      <c r="DF139"/>
      <c r="DH139"/>
      <c r="DI139"/>
      <c r="DJ139" s="10">
        <v>1</v>
      </c>
    </row>
    <row r="140" spans="2:114" s="3022" customFormat="1" ht="18" customHeight="1" thickBot="1">
      <c r="B140" s="8"/>
      <c r="C140" s="8"/>
      <c r="D140" s="8"/>
      <c r="E140" s="8"/>
      <c r="F140" s="8"/>
      <c r="G140" s="8"/>
      <c r="H140" s="8"/>
      <c r="I140" s="8"/>
      <c r="J140" s="8"/>
      <c r="K140" s="8"/>
      <c r="L140" s="8"/>
      <c r="M140" s="8"/>
      <c r="N140" s="8"/>
      <c r="O140" s="8"/>
      <c r="P140" s="8"/>
      <c r="Q140" s="8"/>
      <c r="R140" s="8"/>
      <c r="S140" s="8"/>
      <c r="T140" s="942">
        <v>1</v>
      </c>
      <c r="U140" s="942">
        <v>1</v>
      </c>
      <c r="V140" s="8"/>
      <c r="W140" s="942">
        <v>1</v>
      </c>
      <c r="X140" s="942">
        <v>1</v>
      </c>
      <c r="Y140" s="8"/>
      <c r="Z140" s="8"/>
      <c r="AA140" s="8"/>
      <c r="AB140" s="9"/>
      <c r="AC140" s="8"/>
      <c r="AD140" s="8"/>
      <c r="AE140" s="9"/>
      <c r="AF140" s="8"/>
      <c r="AG140" s="8"/>
      <c r="AH140" s="9"/>
      <c r="AI140" s="8"/>
      <c r="AJ140" s="8"/>
      <c r="AK140" s="8"/>
      <c r="AL140" s="8"/>
      <c r="AM140" s="8"/>
      <c r="AN140" s="8"/>
      <c r="AO140" s="8"/>
      <c r="AP140" s="8"/>
      <c r="AQ140" s="8"/>
      <c r="AR140"/>
      <c r="AS140"/>
      <c r="AU140"/>
      <c r="AV140"/>
      <c r="AX140"/>
      <c r="AY140"/>
      <c r="BA140"/>
      <c r="BB140"/>
      <c r="BD140"/>
      <c r="BE140"/>
      <c r="BG140"/>
      <c r="BH140"/>
      <c r="BJ140" s="942" t="s">
        <v>4401</v>
      </c>
      <c r="BK140" s="942"/>
      <c r="BM140" s="942" t="s">
        <v>4401</v>
      </c>
      <c r="BN140" s="942"/>
      <c r="BP140"/>
      <c r="BQ140"/>
      <c r="BS140"/>
      <c r="BT140"/>
      <c r="BV140"/>
      <c r="BW140"/>
      <c r="BX140"/>
      <c r="BY140"/>
      <c r="BZ140"/>
      <c r="CA140"/>
      <c r="CB140"/>
      <c r="CD140"/>
      <c r="CE140"/>
      <c r="CG140"/>
      <c r="CH140"/>
      <c r="CJ140"/>
      <c r="CK140"/>
      <c r="CM140"/>
      <c r="CN140"/>
      <c r="CP140"/>
      <c r="CQ140"/>
      <c r="CS140" s="942" t="s">
        <v>4401</v>
      </c>
      <c r="CT140" s="942"/>
      <c r="CV140" s="942" t="s">
        <v>4401</v>
      </c>
      <c r="CW140" s="942"/>
      <c r="CY140"/>
      <c r="CZ140"/>
      <c r="DB140"/>
      <c r="DC140"/>
      <c r="DE140"/>
      <c r="DF140"/>
      <c r="DH140"/>
      <c r="DI140"/>
      <c r="DJ140" s="10">
        <v>1</v>
      </c>
    </row>
    <row r="141" spans="2:114" s="3022" customFormat="1" ht="18" customHeight="1">
      <c r="B141" s="8"/>
      <c r="C141" s="8"/>
      <c r="D141" s="8"/>
      <c r="E141" s="8"/>
      <c r="F141" s="8"/>
      <c r="G141" s="8"/>
      <c r="H141" s="8"/>
      <c r="I141" s="8"/>
      <c r="J141" s="8"/>
      <c r="K141" s="8"/>
      <c r="L141" s="8"/>
      <c r="M141" s="8"/>
      <c r="N141" s="8"/>
      <c r="O141" s="8"/>
      <c r="P141" s="8"/>
      <c r="Q141" s="8"/>
      <c r="R141" s="8"/>
      <c r="S141" s="8"/>
      <c r="T141" s="5132" t="s">
        <v>5039</v>
      </c>
      <c r="U141" s="5132"/>
      <c r="V141" s="8"/>
      <c r="W141" s="5134" t="s">
        <v>1834</v>
      </c>
      <c r="X141" s="5134"/>
      <c r="Y141" s="8"/>
      <c r="Z141" s="8"/>
      <c r="AA141" s="8"/>
      <c r="AB141" s="9"/>
      <c r="AC141" s="8"/>
      <c r="AD141" s="8"/>
      <c r="AE141" s="9"/>
      <c r="AF141" s="8"/>
      <c r="AG141" s="8"/>
      <c r="AH141" s="9"/>
      <c r="AI141" s="8"/>
      <c r="AJ141" s="8"/>
      <c r="AK141" s="8"/>
      <c r="AL141" s="8"/>
      <c r="AM141" s="8"/>
      <c r="AN141" s="8"/>
      <c r="AO141" s="8"/>
      <c r="AP141" s="8"/>
      <c r="AQ141" s="8"/>
      <c r="AR141"/>
      <c r="AS141"/>
      <c r="AU141"/>
      <c r="AV141"/>
      <c r="AX141"/>
      <c r="AY141"/>
      <c r="BA141"/>
      <c r="BB141"/>
      <c r="BD141"/>
      <c r="BE141"/>
      <c r="BG141"/>
      <c r="BH141"/>
      <c r="BJ141" s="5132" t="s">
        <v>5040</v>
      </c>
      <c r="BK141" s="5132"/>
      <c r="BM141" s="5134" t="s">
        <v>5041</v>
      </c>
      <c r="BN141" s="5134"/>
      <c r="BP141"/>
      <c r="BQ141"/>
      <c r="BS141"/>
      <c r="BT141"/>
      <c r="BV141"/>
      <c r="BW141"/>
      <c r="BX141"/>
      <c r="BY141"/>
      <c r="BZ141"/>
      <c r="CA141"/>
      <c r="CB141"/>
      <c r="CD141"/>
      <c r="CE141"/>
      <c r="CG141"/>
      <c r="CH141"/>
      <c r="CJ141"/>
      <c r="CK141"/>
      <c r="CM141"/>
      <c r="CN141"/>
      <c r="CP141"/>
      <c r="CQ141"/>
      <c r="CS141" s="5132" t="s">
        <v>5042</v>
      </c>
      <c r="CT141" s="5132"/>
      <c r="CV141" s="5134" t="s">
        <v>5043</v>
      </c>
      <c r="CW141" s="5134"/>
      <c r="CY141"/>
      <c r="CZ141"/>
      <c r="DB141"/>
      <c r="DC141"/>
      <c r="DE141"/>
      <c r="DF141"/>
      <c r="DH141"/>
      <c r="DI141"/>
      <c r="DJ141" s="10">
        <v>1</v>
      </c>
    </row>
    <row r="142" spans="2:114" s="3022" customFormat="1" ht="18" customHeight="1">
      <c r="B142" s="8"/>
      <c r="C142" s="8"/>
      <c r="D142" s="8"/>
      <c r="E142" s="8"/>
      <c r="F142" s="8"/>
      <c r="G142" s="8"/>
      <c r="H142" s="8"/>
      <c r="I142" s="8"/>
      <c r="J142" s="8"/>
      <c r="K142" s="8"/>
      <c r="L142" s="8"/>
      <c r="M142" s="8"/>
      <c r="N142" s="8"/>
      <c r="O142" s="8"/>
      <c r="P142" s="8"/>
      <c r="Q142" s="8"/>
      <c r="R142" s="8"/>
      <c r="S142" s="8"/>
      <c r="T142" s="5133"/>
      <c r="U142" s="5133"/>
      <c r="V142" s="8"/>
      <c r="W142" s="5135"/>
      <c r="X142" s="5135"/>
      <c r="Y142" s="8"/>
      <c r="Z142" s="8"/>
      <c r="AA142" s="8"/>
      <c r="AB142" s="9"/>
      <c r="AC142" s="8"/>
      <c r="AD142" s="8"/>
      <c r="AE142" s="9"/>
      <c r="AF142" s="8"/>
      <c r="AG142" s="8"/>
      <c r="AH142" s="9"/>
      <c r="AI142" s="8"/>
      <c r="AJ142" s="8"/>
      <c r="AK142" s="8"/>
      <c r="AL142" s="8"/>
      <c r="AM142" s="8"/>
      <c r="AN142" s="8"/>
      <c r="AO142" s="8"/>
      <c r="AP142" s="8"/>
      <c r="AQ142" s="8"/>
      <c r="AR142"/>
      <c r="AS142"/>
      <c r="AU142"/>
      <c r="AV142"/>
      <c r="AX142"/>
      <c r="AY142"/>
      <c r="BA142"/>
      <c r="BB142"/>
      <c r="BD142"/>
      <c r="BE142"/>
      <c r="BG142"/>
      <c r="BH142"/>
      <c r="BJ142" s="5133" t="s">
        <v>4401</v>
      </c>
      <c r="BK142" s="5133"/>
      <c r="BM142" s="5135" t="s">
        <v>4401</v>
      </c>
      <c r="BN142" s="5135"/>
      <c r="BP142"/>
      <c r="BQ142"/>
      <c r="BS142"/>
      <c r="BT142"/>
      <c r="BV142"/>
      <c r="BW142"/>
      <c r="BX142"/>
      <c r="BY142"/>
      <c r="BZ142"/>
      <c r="CA142"/>
      <c r="CB142"/>
      <c r="CD142"/>
      <c r="CE142"/>
      <c r="CG142"/>
      <c r="CH142"/>
      <c r="CJ142"/>
      <c r="CK142"/>
      <c r="CM142"/>
      <c r="CN142"/>
      <c r="CP142"/>
      <c r="CQ142"/>
      <c r="CS142" s="5133" t="s">
        <v>4401</v>
      </c>
      <c r="CT142" s="5133"/>
      <c r="CV142" s="5135" t="s">
        <v>4401</v>
      </c>
      <c r="CW142" s="5135"/>
      <c r="CY142"/>
      <c r="CZ142"/>
      <c r="DB142"/>
      <c r="DC142"/>
      <c r="DE142"/>
      <c r="DF142"/>
      <c r="DH142"/>
      <c r="DI142"/>
      <c r="DJ142" s="10">
        <v>1</v>
      </c>
    </row>
    <row r="143" spans="2:114" s="3022" customFormat="1" ht="18" customHeight="1" thickBot="1">
      <c r="B143" s="8"/>
      <c r="C143" s="8"/>
      <c r="D143" s="8"/>
      <c r="E143" s="8"/>
      <c r="F143" s="8"/>
      <c r="G143" s="8"/>
      <c r="H143" s="8"/>
      <c r="I143" s="8"/>
      <c r="J143" s="8"/>
      <c r="K143" s="8"/>
      <c r="L143" s="8"/>
      <c r="M143" s="8"/>
      <c r="N143" s="8"/>
      <c r="O143" s="8"/>
      <c r="P143" s="8"/>
      <c r="Q143" s="8"/>
      <c r="R143" s="8"/>
      <c r="S143" s="8"/>
      <c r="T143" s="942">
        <v>1</v>
      </c>
      <c r="U143" s="942">
        <v>1</v>
      </c>
      <c r="V143" s="8"/>
      <c r="W143" s="942">
        <v>1</v>
      </c>
      <c r="X143" s="942">
        <v>1</v>
      </c>
      <c r="Y143" s="8"/>
      <c r="Z143" s="8"/>
      <c r="AA143" s="8"/>
      <c r="AB143" s="9"/>
      <c r="AC143" s="8"/>
      <c r="AD143" s="8"/>
      <c r="AE143" s="9"/>
      <c r="AF143" s="8"/>
      <c r="AG143" s="8"/>
      <c r="AH143" s="9"/>
      <c r="AI143" s="8"/>
      <c r="AJ143" s="8"/>
      <c r="AK143" s="8"/>
      <c r="AL143" s="8"/>
      <c r="AM143" s="8"/>
      <c r="AN143" s="8"/>
      <c r="AO143" s="8"/>
      <c r="AP143" s="8"/>
      <c r="AQ143" s="8"/>
      <c r="AR143"/>
      <c r="AS143"/>
      <c r="AU143"/>
      <c r="AV143"/>
      <c r="AX143"/>
      <c r="AY143"/>
      <c r="BA143"/>
      <c r="BB143"/>
      <c r="BD143"/>
      <c r="BE143"/>
      <c r="BG143"/>
      <c r="BH143"/>
      <c r="BJ143" s="942" t="s">
        <v>4401</v>
      </c>
      <c r="BK143" s="942"/>
      <c r="BM143" s="942" t="s">
        <v>4401</v>
      </c>
      <c r="BN143" s="942"/>
      <c r="BP143"/>
      <c r="BQ143"/>
      <c r="BS143"/>
      <c r="BT143"/>
      <c r="BV143"/>
      <c r="BW143"/>
      <c r="BX143"/>
      <c r="BY143"/>
      <c r="BZ143"/>
      <c r="CA143"/>
      <c r="CB143"/>
      <c r="CD143"/>
      <c r="CE143"/>
      <c r="CG143"/>
      <c r="CH143"/>
      <c r="CJ143"/>
      <c r="CK143"/>
      <c r="CM143"/>
      <c r="CN143"/>
      <c r="CP143"/>
      <c r="CQ143"/>
      <c r="CS143" s="942" t="s">
        <v>4401</v>
      </c>
      <c r="CT143" s="942"/>
      <c r="CV143" s="942" t="s">
        <v>4401</v>
      </c>
      <c r="CW143" s="942"/>
      <c r="CY143"/>
      <c r="CZ143"/>
      <c r="DB143"/>
      <c r="DC143"/>
      <c r="DE143"/>
      <c r="DF143"/>
      <c r="DH143"/>
      <c r="DI143"/>
      <c r="DJ143" s="10">
        <v>1</v>
      </c>
    </row>
    <row r="144" spans="2:114" s="3022" customFormat="1" ht="18" customHeight="1">
      <c r="B144" s="8"/>
      <c r="C144" s="8"/>
      <c r="D144" s="8"/>
      <c r="E144" s="8"/>
      <c r="F144" s="8"/>
      <c r="G144" s="8"/>
      <c r="H144" s="8"/>
      <c r="I144" s="8"/>
      <c r="J144" s="8"/>
      <c r="K144" s="8"/>
      <c r="L144" s="8"/>
      <c r="M144" s="8"/>
      <c r="N144" s="8"/>
      <c r="O144" s="8"/>
      <c r="P144" s="8"/>
      <c r="Q144" s="8"/>
      <c r="R144" s="8"/>
      <c r="S144" s="8"/>
      <c r="T144" s="5132" t="s">
        <v>5044</v>
      </c>
      <c r="U144" s="5132"/>
      <c r="V144" s="8"/>
      <c r="W144" s="5134" t="s">
        <v>1880</v>
      </c>
      <c r="X144" s="5134"/>
      <c r="Y144" s="8"/>
      <c r="Z144" s="8"/>
      <c r="AA144" s="8"/>
      <c r="AB144" s="9"/>
      <c r="AC144" s="8"/>
      <c r="AD144" s="8"/>
      <c r="AE144" s="9"/>
      <c r="AF144" s="8"/>
      <c r="AG144" s="8"/>
      <c r="AH144" s="9"/>
      <c r="AI144" s="8"/>
      <c r="AJ144" s="8"/>
      <c r="AK144" s="8"/>
      <c r="AL144" s="8"/>
      <c r="AM144" s="8"/>
      <c r="AN144" s="8"/>
      <c r="AO144" s="8"/>
      <c r="AP144" s="8"/>
      <c r="AQ144" s="8"/>
      <c r="AR144"/>
      <c r="AS144"/>
      <c r="AU144"/>
      <c r="AV144"/>
      <c r="AX144"/>
      <c r="AY144"/>
      <c r="BA144"/>
      <c r="BB144"/>
      <c r="BD144"/>
      <c r="BE144"/>
      <c r="BG144"/>
      <c r="BH144"/>
      <c r="BJ144" s="5132" t="s">
        <v>5045</v>
      </c>
      <c r="BK144" s="5132"/>
      <c r="BM144" s="5134" t="s">
        <v>5046</v>
      </c>
      <c r="BN144" s="5134"/>
      <c r="BP144"/>
      <c r="BQ144"/>
      <c r="BS144"/>
      <c r="BT144"/>
      <c r="BV144"/>
      <c r="BW144"/>
      <c r="BX144"/>
      <c r="BY144"/>
      <c r="BZ144"/>
      <c r="CA144"/>
      <c r="CB144"/>
      <c r="CD144"/>
      <c r="CE144"/>
      <c r="CG144"/>
      <c r="CH144"/>
      <c r="CJ144"/>
      <c r="CK144"/>
      <c r="CM144"/>
      <c r="CN144"/>
      <c r="CP144"/>
      <c r="CQ144"/>
      <c r="CS144" s="5132" t="s">
        <v>5047</v>
      </c>
      <c r="CT144" s="5132"/>
      <c r="CV144" s="5134" t="s">
        <v>5048</v>
      </c>
      <c r="CW144" s="5134"/>
      <c r="CY144"/>
      <c r="CZ144"/>
      <c r="DB144"/>
      <c r="DC144"/>
      <c r="DE144"/>
      <c r="DF144"/>
      <c r="DH144"/>
      <c r="DI144"/>
      <c r="DJ144" s="10">
        <v>1</v>
      </c>
    </row>
    <row r="145" spans="2:114" s="3022" customFormat="1" ht="18" customHeight="1">
      <c r="B145" s="8"/>
      <c r="C145" s="8"/>
      <c r="D145" s="8"/>
      <c r="E145" s="8"/>
      <c r="F145" s="8"/>
      <c r="G145" s="8"/>
      <c r="H145" s="8"/>
      <c r="I145" s="8"/>
      <c r="J145" s="8"/>
      <c r="K145" s="8"/>
      <c r="L145" s="8"/>
      <c r="M145" s="8"/>
      <c r="N145" s="8"/>
      <c r="O145" s="8"/>
      <c r="P145" s="8"/>
      <c r="Q145" s="8"/>
      <c r="R145" s="8"/>
      <c r="S145" s="8"/>
      <c r="T145" s="5133"/>
      <c r="U145" s="5133"/>
      <c r="V145" s="8"/>
      <c r="W145" s="5135"/>
      <c r="X145" s="5135"/>
      <c r="Y145" s="8"/>
      <c r="Z145" s="8"/>
      <c r="AA145" s="8"/>
      <c r="AB145" s="9"/>
      <c r="AC145" s="8"/>
      <c r="AD145" s="8"/>
      <c r="AE145" s="9"/>
      <c r="AF145" s="8"/>
      <c r="AG145" s="8"/>
      <c r="AH145" s="9"/>
      <c r="AI145" s="8"/>
      <c r="AJ145" s="8"/>
      <c r="AK145" s="8"/>
      <c r="AL145" s="8"/>
      <c r="AM145" s="8"/>
      <c r="AN145" s="8"/>
      <c r="AO145" s="8"/>
      <c r="AP145" s="8"/>
      <c r="AQ145" s="8"/>
      <c r="AR145"/>
      <c r="AS145"/>
      <c r="AU145"/>
      <c r="AV145"/>
      <c r="AX145"/>
      <c r="AY145"/>
      <c r="BA145"/>
      <c r="BB145"/>
      <c r="BD145"/>
      <c r="BE145"/>
      <c r="BG145"/>
      <c r="BH145"/>
      <c r="BJ145" s="5133" t="s">
        <v>4401</v>
      </c>
      <c r="BK145" s="5133"/>
      <c r="BM145" s="5135" t="s">
        <v>4401</v>
      </c>
      <c r="BN145" s="5135"/>
      <c r="BP145"/>
      <c r="BQ145"/>
      <c r="BS145"/>
      <c r="BT145"/>
      <c r="BV145"/>
      <c r="BW145"/>
      <c r="BX145"/>
      <c r="BY145"/>
      <c r="BZ145"/>
      <c r="CA145"/>
      <c r="CB145"/>
      <c r="CD145"/>
      <c r="CE145"/>
      <c r="CG145"/>
      <c r="CH145"/>
      <c r="CJ145"/>
      <c r="CK145"/>
      <c r="CM145"/>
      <c r="CN145"/>
      <c r="CP145"/>
      <c r="CQ145"/>
      <c r="CS145" s="5133" t="s">
        <v>4401</v>
      </c>
      <c r="CT145" s="5133"/>
      <c r="CV145" s="5135" t="s">
        <v>4401</v>
      </c>
      <c r="CW145" s="5135"/>
      <c r="CY145"/>
      <c r="CZ145"/>
      <c r="DB145"/>
      <c r="DC145"/>
      <c r="DE145"/>
      <c r="DF145"/>
      <c r="DH145"/>
      <c r="DI145"/>
      <c r="DJ145" s="10">
        <v>1</v>
      </c>
    </row>
    <row r="146" spans="2:114" s="3022" customFormat="1" ht="18" customHeight="1" thickBot="1">
      <c r="B146" s="8"/>
      <c r="C146" s="8"/>
      <c r="D146" s="8"/>
      <c r="E146" s="8"/>
      <c r="F146" s="8"/>
      <c r="G146" s="8"/>
      <c r="H146" s="8"/>
      <c r="I146" s="8"/>
      <c r="J146" s="8"/>
      <c r="K146" s="8"/>
      <c r="L146" s="8"/>
      <c r="M146" s="8"/>
      <c r="N146" s="8"/>
      <c r="O146" s="8"/>
      <c r="P146" s="8"/>
      <c r="Q146" s="8"/>
      <c r="R146" s="8"/>
      <c r="S146" s="8"/>
      <c r="T146" s="942">
        <v>1</v>
      </c>
      <c r="U146" s="942">
        <v>1</v>
      </c>
      <c r="V146" s="8"/>
      <c r="W146" s="942">
        <v>1</v>
      </c>
      <c r="X146" s="942">
        <v>1</v>
      </c>
      <c r="Y146" s="8"/>
      <c r="Z146" s="8"/>
      <c r="AA146" s="8"/>
      <c r="AB146" s="9"/>
      <c r="AC146" s="8"/>
      <c r="AD146" s="8"/>
      <c r="AE146" s="9"/>
      <c r="AF146" s="8"/>
      <c r="AG146" s="8"/>
      <c r="AH146" s="9"/>
      <c r="AI146" s="8"/>
      <c r="AJ146" s="8"/>
      <c r="AK146" s="8"/>
      <c r="AL146" s="8"/>
      <c r="AM146" s="8"/>
      <c r="AN146" s="8"/>
      <c r="AO146" s="8"/>
      <c r="AP146" s="8"/>
      <c r="AQ146" s="8"/>
      <c r="AR146"/>
      <c r="AS146"/>
      <c r="AU146"/>
      <c r="AV146"/>
      <c r="AX146"/>
      <c r="AY146"/>
      <c r="BA146"/>
      <c r="BB146"/>
      <c r="BD146"/>
      <c r="BE146"/>
      <c r="BG146"/>
      <c r="BH146"/>
      <c r="BJ146" s="942" t="s">
        <v>4401</v>
      </c>
      <c r="BK146" s="942"/>
      <c r="BM146" s="942" t="s">
        <v>4401</v>
      </c>
      <c r="BN146" s="942"/>
      <c r="BP146"/>
      <c r="BQ146"/>
      <c r="BS146"/>
      <c r="BT146"/>
      <c r="BV146"/>
      <c r="BW146"/>
      <c r="BX146"/>
      <c r="BY146"/>
      <c r="BZ146"/>
      <c r="CA146"/>
      <c r="CB146"/>
      <c r="CD146"/>
      <c r="CE146"/>
      <c r="CG146"/>
      <c r="CH146"/>
      <c r="CJ146"/>
      <c r="CK146"/>
      <c r="CM146"/>
      <c r="CN146"/>
      <c r="CP146"/>
      <c r="CQ146"/>
      <c r="CS146" s="942" t="s">
        <v>4401</v>
      </c>
      <c r="CT146" s="942"/>
      <c r="CV146" s="942" t="s">
        <v>4401</v>
      </c>
      <c r="CW146" s="942"/>
      <c r="CY146"/>
      <c r="CZ146"/>
      <c r="DB146"/>
      <c r="DC146"/>
      <c r="DE146"/>
      <c r="DF146"/>
      <c r="DH146"/>
      <c r="DI146"/>
      <c r="DJ146" s="10">
        <v>1</v>
      </c>
    </row>
    <row r="147" spans="2:114" s="3022" customFormat="1" ht="18" customHeight="1">
      <c r="B147" s="8"/>
      <c r="C147" s="8"/>
      <c r="D147" s="8"/>
      <c r="E147" s="8"/>
      <c r="F147" s="8"/>
      <c r="G147" s="8"/>
      <c r="H147" s="8"/>
      <c r="I147" s="8"/>
      <c r="J147" s="8"/>
      <c r="K147" s="8"/>
      <c r="L147" s="8"/>
      <c r="M147" s="8"/>
      <c r="N147" s="8"/>
      <c r="O147" s="8"/>
      <c r="P147" s="8"/>
      <c r="Q147" s="8"/>
      <c r="R147" s="8"/>
      <c r="S147" s="8"/>
      <c r="T147" s="5132" t="s">
        <v>5049</v>
      </c>
      <c r="U147" s="5132"/>
      <c r="V147" s="8"/>
      <c r="W147" s="5134" t="s">
        <v>1925</v>
      </c>
      <c r="X147" s="5134"/>
      <c r="Y147" s="8"/>
      <c r="Z147" s="8"/>
      <c r="AA147" s="8"/>
      <c r="AB147" s="9"/>
      <c r="AC147" s="8"/>
      <c r="AD147" s="8"/>
      <c r="AE147" s="9"/>
      <c r="AF147" s="8"/>
      <c r="AG147" s="8"/>
      <c r="AH147" s="9"/>
      <c r="AI147" s="8"/>
      <c r="AJ147" s="8"/>
      <c r="AK147" s="8"/>
      <c r="AL147" s="8"/>
      <c r="AM147" s="8"/>
      <c r="AN147" s="8"/>
      <c r="AO147" s="8"/>
      <c r="AP147" s="8"/>
      <c r="AQ147" s="8"/>
      <c r="AR147"/>
      <c r="AS147"/>
      <c r="AU147"/>
      <c r="AV147"/>
      <c r="AX147"/>
      <c r="AY147"/>
      <c r="BA147"/>
      <c r="BB147"/>
      <c r="BD147"/>
      <c r="BE147"/>
      <c r="BG147"/>
      <c r="BH147"/>
      <c r="BJ147" s="5132" t="s">
        <v>5050</v>
      </c>
      <c r="BK147" s="5132"/>
      <c r="BM147" s="5134" t="s">
        <v>5051</v>
      </c>
      <c r="BN147" s="5134"/>
      <c r="BP147"/>
      <c r="BQ147"/>
      <c r="BS147"/>
      <c r="BT147"/>
      <c r="BV147"/>
      <c r="BW147"/>
      <c r="BX147"/>
      <c r="BY147"/>
      <c r="BZ147"/>
      <c r="CA147"/>
      <c r="CB147"/>
      <c r="CD147"/>
      <c r="CE147"/>
      <c r="CG147"/>
      <c r="CH147"/>
      <c r="CJ147"/>
      <c r="CK147"/>
      <c r="CM147"/>
      <c r="CN147"/>
      <c r="CP147"/>
      <c r="CQ147"/>
      <c r="CS147" s="5132" t="s">
        <v>5052</v>
      </c>
      <c r="CT147" s="5132"/>
      <c r="CV147" s="5134" t="s">
        <v>5053</v>
      </c>
      <c r="CW147" s="5134"/>
      <c r="CY147"/>
      <c r="CZ147"/>
      <c r="DB147"/>
      <c r="DC147"/>
      <c r="DE147"/>
      <c r="DF147"/>
      <c r="DH147"/>
      <c r="DI147"/>
      <c r="DJ147" s="10">
        <v>1</v>
      </c>
    </row>
    <row r="148" spans="2:114" s="3022" customFormat="1" ht="18" customHeight="1">
      <c r="B148" s="8"/>
      <c r="C148" s="8"/>
      <c r="D148" s="8"/>
      <c r="E148" s="8"/>
      <c r="F148" s="8"/>
      <c r="G148" s="8"/>
      <c r="H148" s="8"/>
      <c r="I148" s="8"/>
      <c r="J148" s="8"/>
      <c r="K148" s="8"/>
      <c r="L148" s="8"/>
      <c r="M148" s="8"/>
      <c r="N148" s="8"/>
      <c r="O148" s="8"/>
      <c r="P148" s="8"/>
      <c r="Q148" s="8"/>
      <c r="R148" s="8"/>
      <c r="S148" s="8"/>
      <c r="T148" s="5133"/>
      <c r="U148" s="5133"/>
      <c r="V148" s="8"/>
      <c r="W148" s="5135"/>
      <c r="X148" s="5135"/>
      <c r="Y148" s="8"/>
      <c r="Z148" s="8"/>
      <c r="AA148" s="8"/>
      <c r="AB148" s="9"/>
      <c r="AC148" s="8"/>
      <c r="AD148" s="8"/>
      <c r="AE148" s="9"/>
      <c r="AF148" s="8"/>
      <c r="AG148" s="8"/>
      <c r="AH148" s="9"/>
      <c r="AI148" s="8"/>
      <c r="AJ148" s="8"/>
      <c r="AK148" s="8"/>
      <c r="AL148" s="8"/>
      <c r="AM148" s="8"/>
      <c r="AN148" s="8"/>
      <c r="AO148" s="8"/>
      <c r="AP148" s="8"/>
      <c r="AQ148" s="8"/>
      <c r="AR148"/>
      <c r="AS148"/>
      <c r="AU148"/>
      <c r="AV148"/>
      <c r="AX148"/>
      <c r="AY148"/>
      <c r="BA148"/>
      <c r="BB148"/>
      <c r="BD148"/>
      <c r="BE148"/>
      <c r="BG148"/>
      <c r="BH148"/>
      <c r="BJ148" s="5133" t="s">
        <v>4401</v>
      </c>
      <c r="BK148" s="5133"/>
      <c r="BM148" s="5135" t="s">
        <v>4401</v>
      </c>
      <c r="BN148" s="5135"/>
      <c r="BP148"/>
      <c r="BQ148"/>
      <c r="BS148"/>
      <c r="BT148"/>
      <c r="BV148"/>
      <c r="BW148"/>
      <c r="BX148"/>
      <c r="BY148"/>
      <c r="BZ148"/>
      <c r="CA148"/>
      <c r="CB148"/>
      <c r="CD148"/>
      <c r="CE148"/>
      <c r="CG148"/>
      <c r="CH148"/>
      <c r="CJ148"/>
      <c r="CK148"/>
      <c r="CM148"/>
      <c r="CN148"/>
      <c r="CP148"/>
      <c r="CQ148"/>
      <c r="CS148" s="5133" t="s">
        <v>4401</v>
      </c>
      <c r="CT148" s="5133"/>
      <c r="CV148" s="5135" t="s">
        <v>4401</v>
      </c>
      <c r="CW148" s="5135"/>
      <c r="CY148"/>
      <c r="CZ148"/>
      <c r="DB148"/>
      <c r="DC148"/>
      <c r="DE148"/>
      <c r="DF148"/>
      <c r="DH148"/>
      <c r="DI148"/>
      <c r="DJ148" s="10">
        <v>1</v>
      </c>
    </row>
    <row r="149" spans="2:114" s="3022" customFormat="1" ht="18" customHeight="1" thickBot="1">
      <c r="B149" s="8"/>
      <c r="C149" s="8"/>
      <c r="D149" s="8"/>
      <c r="E149" s="8"/>
      <c r="F149" s="8"/>
      <c r="G149" s="8"/>
      <c r="H149" s="8"/>
      <c r="I149" s="8"/>
      <c r="J149" s="8"/>
      <c r="K149" s="8"/>
      <c r="L149" s="8"/>
      <c r="M149" s="8"/>
      <c r="N149" s="8"/>
      <c r="O149" s="8"/>
      <c r="P149" s="8"/>
      <c r="Q149" s="8"/>
      <c r="R149" s="8"/>
      <c r="S149" s="8"/>
      <c r="T149" s="942">
        <v>1</v>
      </c>
      <c r="U149" s="942">
        <v>1</v>
      </c>
      <c r="V149" s="8"/>
      <c r="W149" s="942">
        <v>1</v>
      </c>
      <c r="X149" s="942">
        <v>1</v>
      </c>
      <c r="Y149" s="8"/>
      <c r="Z149" s="8"/>
      <c r="AA149" s="8"/>
      <c r="AB149" s="9"/>
      <c r="AC149" s="8"/>
      <c r="AD149" s="8"/>
      <c r="AE149" s="9"/>
      <c r="AF149" s="8"/>
      <c r="AG149" s="8"/>
      <c r="AH149" s="9"/>
      <c r="AI149" s="8"/>
      <c r="AJ149" s="8"/>
      <c r="AK149" s="8"/>
      <c r="AL149" s="8"/>
      <c r="AM149" s="8"/>
      <c r="AN149" s="8"/>
      <c r="AO149" s="8"/>
      <c r="AP149" s="8"/>
      <c r="AQ149" s="8"/>
      <c r="AR149"/>
      <c r="AS149"/>
      <c r="AU149"/>
      <c r="AV149"/>
      <c r="AX149"/>
      <c r="AY149"/>
      <c r="BA149"/>
      <c r="BB149"/>
      <c r="BD149"/>
      <c r="BE149"/>
      <c r="BG149"/>
      <c r="BH149"/>
      <c r="BJ149" s="942" t="s">
        <v>4401</v>
      </c>
      <c r="BK149" s="942"/>
      <c r="BM149" s="942" t="s">
        <v>4401</v>
      </c>
      <c r="BN149" s="942"/>
      <c r="BP149"/>
      <c r="BQ149"/>
      <c r="BS149"/>
      <c r="BT149"/>
      <c r="BV149"/>
      <c r="BW149"/>
      <c r="BX149"/>
      <c r="BY149"/>
      <c r="BZ149"/>
      <c r="CA149"/>
      <c r="CB149"/>
      <c r="CD149"/>
      <c r="CE149"/>
      <c r="CG149"/>
      <c r="CH149"/>
      <c r="CJ149"/>
      <c r="CK149"/>
      <c r="CM149"/>
      <c r="CN149"/>
      <c r="CP149"/>
      <c r="CQ149"/>
      <c r="CS149" t="s">
        <v>4401</v>
      </c>
      <c r="CT149"/>
      <c r="CV149" s="942" t="s">
        <v>4401</v>
      </c>
      <c r="CW149" s="942"/>
      <c r="CY149"/>
      <c r="CZ149"/>
      <c r="DB149"/>
      <c r="DC149"/>
      <c r="DE149"/>
      <c r="DF149"/>
      <c r="DH149"/>
      <c r="DI149"/>
      <c r="DJ149" s="10">
        <v>1</v>
      </c>
    </row>
    <row r="150" spans="2:114" s="3022" customFormat="1" ht="18" customHeight="1">
      <c r="B150" s="8"/>
      <c r="C150" s="8"/>
      <c r="D150" s="8"/>
      <c r="E150" s="8"/>
      <c r="F150" s="8"/>
      <c r="G150" s="8"/>
      <c r="H150" s="8"/>
      <c r="I150" s="8"/>
      <c r="J150" s="8"/>
      <c r="K150" s="8"/>
      <c r="L150" s="8"/>
      <c r="M150" s="8"/>
      <c r="N150" s="8"/>
      <c r="O150" s="8"/>
      <c r="P150" s="8"/>
      <c r="Q150" s="8"/>
      <c r="R150" s="8"/>
      <c r="S150" s="8"/>
      <c r="T150" s="5132" t="s">
        <v>5054</v>
      </c>
      <c r="U150" s="5132"/>
      <c r="V150" s="8"/>
      <c r="W150" s="5134" t="s">
        <v>1971</v>
      </c>
      <c r="X150" s="5134"/>
      <c r="Y150" s="8"/>
      <c r="Z150" s="8"/>
      <c r="AA150" s="8"/>
      <c r="AB150" s="9"/>
      <c r="AC150" s="8"/>
      <c r="AD150" s="8"/>
      <c r="AE150" s="9"/>
      <c r="AF150" s="8"/>
      <c r="AG150" s="8"/>
      <c r="AH150" s="9"/>
      <c r="AI150" s="8"/>
      <c r="AJ150" s="8"/>
      <c r="AK150" s="8"/>
      <c r="AL150" s="8"/>
      <c r="AM150" s="8"/>
      <c r="AN150" s="8"/>
      <c r="AO150" s="8"/>
      <c r="AP150" s="8"/>
      <c r="AQ150" s="8"/>
      <c r="AR150"/>
      <c r="AS150"/>
      <c r="AU150"/>
      <c r="AV150"/>
      <c r="AX150"/>
      <c r="AY150"/>
      <c r="BA150"/>
      <c r="BB150"/>
      <c r="BD150"/>
      <c r="BE150"/>
      <c r="BG150"/>
      <c r="BH150"/>
      <c r="BJ150" s="5132" t="s">
        <v>5055</v>
      </c>
      <c r="BK150" s="5132"/>
      <c r="BM150" s="5134" t="s">
        <v>5056</v>
      </c>
      <c r="BN150" s="5134"/>
      <c r="BP150"/>
      <c r="BQ150"/>
      <c r="BS150"/>
      <c r="BT150"/>
      <c r="BV150"/>
      <c r="BW150"/>
      <c r="BX150"/>
      <c r="BY150"/>
      <c r="BZ150"/>
      <c r="CA150"/>
      <c r="CB150"/>
      <c r="CD150"/>
      <c r="CE150"/>
      <c r="CG150"/>
      <c r="CH150"/>
      <c r="CJ150"/>
      <c r="CK150"/>
      <c r="CM150"/>
      <c r="CN150"/>
      <c r="CP150"/>
      <c r="CQ150"/>
      <c r="CS150" s="5132" t="s">
        <v>5057</v>
      </c>
      <c r="CT150" s="5132"/>
      <c r="CV150" s="5134" t="s">
        <v>5058</v>
      </c>
      <c r="CW150" s="5134"/>
      <c r="CY150"/>
      <c r="CZ150"/>
      <c r="DB150"/>
      <c r="DC150"/>
      <c r="DE150"/>
      <c r="DF150"/>
      <c r="DH150"/>
      <c r="DI150"/>
      <c r="DJ150" s="10">
        <v>1</v>
      </c>
    </row>
    <row r="151" spans="2:114" s="3022" customFormat="1" ht="18" customHeight="1">
      <c r="B151" s="8"/>
      <c r="C151" s="8"/>
      <c r="D151" s="8"/>
      <c r="E151" s="8"/>
      <c r="F151" s="8"/>
      <c r="G151" s="8"/>
      <c r="H151" s="8"/>
      <c r="I151" s="8"/>
      <c r="J151" s="8"/>
      <c r="K151" s="8"/>
      <c r="L151" s="8"/>
      <c r="M151" s="8"/>
      <c r="N151" s="8"/>
      <c r="O151" s="8"/>
      <c r="P151" s="8"/>
      <c r="Q151" s="8"/>
      <c r="R151" s="8"/>
      <c r="S151" s="8"/>
      <c r="T151" s="5133"/>
      <c r="U151" s="5133"/>
      <c r="V151" s="8"/>
      <c r="W151" s="5135"/>
      <c r="X151" s="5135"/>
      <c r="Y151" s="8"/>
      <c r="Z151" s="8"/>
      <c r="AA151" s="8"/>
      <c r="AB151" s="9"/>
      <c r="AC151" s="8"/>
      <c r="AD151" s="8"/>
      <c r="AE151" s="9"/>
      <c r="AF151" s="8"/>
      <c r="AG151" s="8"/>
      <c r="AH151" s="9"/>
      <c r="AI151" s="8"/>
      <c r="AJ151" s="8"/>
      <c r="AK151" s="8"/>
      <c r="AL151" s="8"/>
      <c r="AM151" s="8"/>
      <c r="AN151" s="8"/>
      <c r="AO151" s="8"/>
      <c r="AP151" s="8"/>
      <c r="AQ151" s="8"/>
      <c r="AR151"/>
      <c r="AS151"/>
      <c r="AU151"/>
      <c r="AV151"/>
      <c r="AX151"/>
      <c r="AY151"/>
      <c r="BA151"/>
      <c r="BB151"/>
      <c r="BD151"/>
      <c r="BE151"/>
      <c r="BG151"/>
      <c r="BH151"/>
      <c r="BJ151" s="5133" t="s">
        <v>4401</v>
      </c>
      <c r="BK151" s="5133"/>
      <c r="BM151" s="5135" t="s">
        <v>4401</v>
      </c>
      <c r="BN151" s="5135"/>
      <c r="BP151"/>
      <c r="BQ151"/>
      <c r="BS151"/>
      <c r="BT151"/>
      <c r="BV151"/>
      <c r="BW151"/>
      <c r="BX151"/>
      <c r="BY151"/>
      <c r="BZ151"/>
      <c r="CA151"/>
      <c r="CB151"/>
      <c r="CD151"/>
      <c r="CE151"/>
      <c r="CG151"/>
      <c r="CH151"/>
      <c r="CJ151"/>
      <c r="CK151"/>
      <c r="CM151"/>
      <c r="CN151"/>
      <c r="CP151"/>
      <c r="CQ151"/>
      <c r="CS151" s="5133" t="s">
        <v>4401</v>
      </c>
      <c r="CT151" s="5133"/>
      <c r="CV151" s="5135" t="s">
        <v>4401</v>
      </c>
      <c r="CW151" s="5135"/>
      <c r="CY151"/>
      <c r="CZ151"/>
      <c r="DB151"/>
      <c r="DC151"/>
      <c r="DE151"/>
      <c r="DF151"/>
      <c r="DH151"/>
      <c r="DI151"/>
      <c r="DJ151" s="10">
        <v>1</v>
      </c>
    </row>
    <row r="152" spans="2:114" s="3022" customFormat="1" ht="18" customHeight="1" thickBot="1">
      <c r="B152" s="8"/>
      <c r="C152" s="8"/>
      <c r="D152" s="8"/>
      <c r="E152" s="8"/>
      <c r="F152" s="8"/>
      <c r="G152" s="8"/>
      <c r="H152" s="8"/>
      <c r="I152" s="8"/>
      <c r="J152" s="8"/>
      <c r="K152" s="8"/>
      <c r="L152" s="8"/>
      <c r="M152" s="8"/>
      <c r="N152" s="8"/>
      <c r="O152" s="8"/>
      <c r="P152" s="8"/>
      <c r="Q152" s="8"/>
      <c r="R152" s="8"/>
      <c r="S152" s="8"/>
      <c r="T152" s="942">
        <v>1</v>
      </c>
      <c r="U152" s="942">
        <v>1</v>
      </c>
      <c r="V152" s="8"/>
      <c r="W152" s="942">
        <v>1</v>
      </c>
      <c r="X152" s="942">
        <v>1</v>
      </c>
      <c r="Y152" s="8"/>
      <c r="Z152" s="8"/>
      <c r="AA152" s="8"/>
      <c r="AB152" s="9"/>
      <c r="AC152" s="8"/>
      <c r="AD152" s="8"/>
      <c r="AE152" s="9"/>
      <c r="AF152" s="8"/>
      <c r="AG152" s="8"/>
      <c r="AH152" s="9"/>
      <c r="AI152" s="8"/>
      <c r="AJ152" s="8"/>
      <c r="AK152" s="8"/>
      <c r="AL152" s="8"/>
      <c r="AM152" s="8"/>
      <c r="AN152" s="8"/>
      <c r="AO152" s="8"/>
      <c r="AP152" s="8"/>
      <c r="AQ152" s="8"/>
      <c r="AR152"/>
      <c r="AS152"/>
      <c r="AU152"/>
      <c r="AV152"/>
      <c r="AX152"/>
      <c r="AY152"/>
      <c r="BA152"/>
      <c r="BB152"/>
      <c r="BD152"/>
      <c r="BE152"/>
      <c r="BG152"/>
      <c r="BH152"/>
      <c r="BJ152" s="942" t="s">
        <v>4401</v>
      </c>
      <c r="BK152" s="942"/>
      <c r="BM152" s="942" t="s">
        <v>4401</v>
      </c>
      <c r="BN152" s="942"/>
      <c r="BP152"/>
      <c r="BQ152"/>
      <c r="BS152"/>
      <c r="BT152"/>
      <c r="BV152"/>
      <c r="BW152"/>
      <c r="BX152"/>
      <c r="BY152"/>
      <c r="BZ152"/>
      <c r="CA152"/>
      <c r="CB152"/>
      <c r="CD152"/>
      <c r="CE152"/>
      <c r="CG152"/>
      <c r="CH152"/>
      <c r="CJ152"/>
      <c r="CK152"/>
      <c r="CM152"/>
      <c r="CN152"/>
      <c r="CP152"/>
      <c r="CQ152"/>
      <c r="CS152" t="s">
        <v>4401</v>
      </c>
      <c r="CT152"/>
      <c r="CV152" s="942" t="s">
        <v>4401</v>
      </c>
      <c r="CW152" s="942"/>
      <c r="CY152"/>
      <c r="CZ152"/>
      <c r="DB152"/>
      <c r="DC152"/>
      <c r="DE152"/>
      <c r="DF152"/>
      <c r="DH152"/>
      <c r="DI152"/>
      <c r="DJ152" s="10">
        <v>1</v>
      </c>
    </row>
    <row r="153" spans="2:114" s="3022" customFormat="1" ht="18" customHeight="1">
      <c r="B153" s="8"/>
      <c r="C153" s="8"/>
      <c r="D153" s="8"/>
      <c r="E153" s="8"/>
      <c r="F153" s="8"/>
      <c r="G153" s="8"/>
      <c r="H153" s="8"/>
      <c r="I153" s="8"/>
      <c r="J153" s="8"/>
      <c r="K153" s="8"/>
      <c r="L153" s="8"/>
      <c r="M153" s="8"/>
      <c r="N153" s="8"/>
      <c r="O153" s="8"/>
      <c r="P153" s="8"/>
      <c r="Q153" s="8"/>
      <c r="R153" s="8"/>
      <c r="S153" s="8"/>
      <c r="T153" s="5132" t="s">
        <v>5059</v>
      </c>
      <c r="U153" s="5132"/>
      <c r="V153" s="8"/>
      <c r="W153" s="5134" t="s">
        <v>1990</v>
      </c>
      <c r="X153" s="5134"/>
      <c r="Y153" s="8"/>
      <c r="Z153" s="8"/>
      <c r="AA153" s="8"/>
      <c r="AB153" s="9"/>
      <c r="AC153" s="8"/>
      <c r="AD153" s="8"/>
      <c r="AE153" s="9"/>
      <c r="AF153" s="8"/>
      <c r="AG153" s="8"/>
      <c r="AH153" s="9"/>
      <c r="AI153" s="8"/>
      <c r="AJ153" s="8"/>
      <c r="AK153" s="8"/>
      <c r="AL153" s="8"/>
      <c r="AM153" s="8"/>
      <c r="AN153" s="8"/>
      <c r="AO153" s="8"/>
      <c r="AP153" s="8"/>
      <c r="AQ153" s="8"/>
      <c r="AR153"/>
      <c r="AS153"/>
      <c r="AU153"/>
      <c r="AV153"/>
      <c r="AX153"/>
      <c r="AY153"/>
      <c r="BA153"/>
      <c r="BB153"/>
      <c r="BD153"/>
      <c r="BE153"/>
      <c r="BG153"/>
      <c r="BH153"/>
      <c r="BJ153" s="5132" t="s">
        <v>5060</v>
      </c>
      <c r="BK153" s="5132"/>
      <c r="BM153" s="5134" t="s">
        <v>5061</v>
      </c>
      <c r="BN153" s="5134"/>
      <c r="BP153"/>
      <c r="BQ153"/>
      <c r="BS153"/>
      <c r="BT153"/>
      <c r="BV153"/>
      <c r="BW153"/>
      <c r="BX153"/>
      <c r="BY153"/>
      <c r="BZ153"/>
      <c r="CA153"/>
      <c r="CB153"/>
      <c r="CD153"/>
      <c r="CE153"/>
      <c r="CG153"/>
      <c r="CH153"/>
      <c r="CJ153"/>
      <c r="CK153"/>
      <c r="CM153"/>
      <c r="CN153"/>
      <c r="CP153"/>
      <c r="CQ153"/>
      <c r="CS153" s="5132" t="s">
        <v>5062</v>
      </c>
      <c r="CT153" s="5132"/>
      <c r="CV153" s="5134" t="s">
        <v>5063</v>
      </c>
      <c r="CW153" s="5134"/>
      <c r="CY153"/>
      <c r="CZ153"/>
      <c r="DB153"/>
      <c r="DC153"/>
      <c r="DE153"/>
      <c r="DF153"/>
      <c r="DH153"/>
      <c r="DI153"/>
      <c r="DJ153" s="10">
        <v>1</v>
      </c>
    </row>
    <row r="154" spans="2:114" s="3022" customFormat="1" ht="18" customHeight="1">
      <c r="B154" s="8"/>
      <c r="C154" s="8"/>
      <c r="D154" s="8"/>
      <c r="E154" s="8"/>
      <c r="F154" s="8"/>
      <c r="G154" s="8"/>
      <c r="H154" s="8"/>
      <c r="I154" s="8"/>
      <c r="J154" s="8"/>
      <c r="K154" s="8"/>
      <c r="L154" s="8"/>
      <c r="M154" s="8"/>
      <c r="N154" s="8"/>
      <c r="O154" s="8"/>
      <c r="P154" s="8"/>
      <c r="Q154" s="8"/>
      <c r="R154" s="8"/>
      <c r="S154" s="8"/>
      <c r="T154" s="5133"/>
      <c r="U154" s="5133"/>
      <c r="V154" s="8"/>
      <c r="W154" s="5135"/>
      <c r="X154" s="5135"/>
      <c r="Y154" s="8"/>
      <c r="Z154" s="8"/>
      <c r="AA154" s="8"/>
      <c r="AB154" s="9"/>
      <c r="AC154" s="8"/>
      <c r="AD154" s="8"/>
      <c r="AE154" s="9"/>
      <c r="AF154" s="8"/>
      <c r="AG154" s="8"/>
      <c r="AH154" s="9"/>
      <c r="AI154" s="8"/>
      <c r="AJ154" s="8"/>
      <c r="AK154" s="8"/>
      <c r="AL154" s="8"/>
      <c r="AM154" s="8"/>
      <c r="AN154" s="8"/>
      <c r="AO154" s="8"/>
      <c r="AP154" s="8"/>
      <c r="AQ154" s="8"/>
      <c r="AR154"/>
      <c r="AS154"/>
      <c r="AU154"/>
      <c r="AV154"/>
      <c r="AX154"/>
      <c r="AY154"/>
      <c r="BA154"/>
      <c r="BB154"/>
      <c r="BD154"/>
      <c r="BE154"/>
      <c r="BG154"/>
      <c r="BH154"/>
      <c r="BJ154" s="5133" t="s">
        <v>4401</v>
      </c>
      <c r="BK154" s="5133"/>
      <c r="BM154" s="5135" t="s">
        <v>4401</v>
      </c>
      <c r="BN154" s="5135"/>
      <c r="BP154"/>
      <c r="BQ154"/>
      <c r="BS154"/>
      <c r="BT154"/>
      <c r="BV154"/>
      <c r="BW154"/>
      <c r="BX154"/>
      <c r="BY154"/>
      <c r="BZ154"/>
      <c r="CA154"/>
      <c r="CB154"/>
      <c r="CD154"/>
      <c r="CE154"/>
      <c r="CG154"/>
      <c r="CH154"/>
      <c r="CJ154"/>
      <c r="CK154"/>
      <c r="CM154"/>
      <c r="CN154"/>
      <c r="CP154"/>
      <c r="CQ154"/>
      <c r="CS154" s="5133" t="s">
        <v>4401</v>
      </c>
      <c r="CT154" s="5133"/>
      <c r="CV154" s="5135" t="s">
        <v>4401</v>
      </c>
      <c r="CW154" s="5135"/>
      <c r="CY154"/>
      <c r="CZ154"/>
      <c r="DB154"/>
      <c r="DC154"/>
      <c r="DE154"/>
      <c r="DF154"/>
      <c r="DH154"/>
      <c r="DI154"/>
      <c r="DJ154" s="10">
        <v>1</v>
      </c>
    </row>
    <row r="155" spans="2:114" s="3022" customFormat="1" ht="18" customHeight="1" thickBot="1">
      <c r="B155" s="8"/>
      <c r="C155" s="8"/>
      <c r="D155" s="8"/>
      <c r="E155" s="8"/>
      <c r="F155" s="8"/>
      <c r="G155" s="8"/>
      <c r="H155" s="8"/>
      <c r="I155" s="8"/>
      <c r="J155" s="8"/>
      <c r="K155" s="8"/>
      <c r="L155" s="8"/>
      <c r="M155" s="8"/>
      <c r="N155" s="8"/>
      <c r="O155" s="8"/>
      <c r="P155" s="8"/>
      <c r="Q155" s="8"/>
      <c r="R155" s="8"/>
      <c r="S155" s="8"/>
      <c r="T155" s="8"/>
      <c r="U155" s="8"/>
      <c r="V155" s="8"/>
      <c r="W155" s="942">
        <v>1</v>
      </c>
      <c r="X155" s="942">
        <v>1</v>
      </c>
      <c r="Y155" s="8"/>
      <c r="Z155" s="8"/>
      <c r="AA155" s="8"/>
      <c r="AB155" s="9"/>
      <c r="AC155" s="8"/>
      <c r="AD155" s="8"/>
      <c r="AE155" s="9"/>
      <c r="AF155" s="8"/>
      <c r="AG155" s="8"/>
      <c r="AH155" s="9"/>
      <c r="AI155" s="8"/>
      <c r="AJ155" s="8"/>
      <c r="AK155" s="8"/>
      <c r="AL155" s="8"/>
      <c r="AM155" s="8"/>
      <c r="AN155" s="8"/>
      <c r="AO155" s="8"/>
      <c r="AP155" s="8"/>
      <c r="AQ155" s="8"/>
      <c r="AR155"/>
      <c r="AS155"/>
      <c r="AU155"/>
      <c r="AV155"/>
      <c r="AX155"/>
      <c r="AY155"/>
      <c r="BA155"/>
      <c r="BB155"/>
      <c r="BD155"/>
      <c r="BE155"/>
      <c r="BG155"/>
      <c r="BH155"/>
      <c r="BJ155" t="s">
        <v>4401</v>
      </c>
      <c r="BK155"/>
      <c r="BM155" s="942" t="s">
        <v>4401</v>
      </c>
      <c r="BN155" s="942"/>
      <c r="BP155"/>
      <c r="BQ155"/>
      <c r="BS155"/>
      <c r="BT155"/>
      <c r="BV155"/>
      <c r="BW155"/>
      <c r="BX155"/>
      <c r="BY155"/>
      <c r="BZ155"/>
      <c r="CA155"/>
      <c r="CB155"/>
      <c r="CD155"/>
      <c r="CE155"/>
      <c r="CG155"/>
      <c r="CH155"/>
      <c r="CJ155"/>
      <c r="CK155"/>
      <c r="CM155"/>
      <c r="CN155"/>
      <c r="CP155"/>
      <c r="CQ155"/>
      <c r="CS155" t="s">
        <v>4401</v>
      </c>
      <c r="CT155"/>
      <c r="CV155" s="942" t="s">
        <v>4401</v>
      </c>
      <c r="CW155" s="942"/>
      <c r="CY155"/>
      <c r="CZ155"/>
      <c r="DB155"/>
      <c r="DC155"/>
      <c r="DE155"/>
      <c r="DF155"/>
      <c r="DH155"/>
      <c r="DI155"/>
      <c r="DJ155" s="10">
        <v>1</v>
      </c>
    </row>
    <row r="156" spans="2:114" s="3022" customFormat="1" ht="18" customHeight="1">
      <c r="B156" s="8"/>
      <c r="C156" s="8"/>
      <c r="D156" s="8"/>
      <c r="E156" s="8"/>
      <c r="F156" s="8"/>
      <c r="G156" s="8"/>
      <c r="H156" s="8"/>
      <c r="I156" s="8"/>
      <c r="J156" s="8"/>
      <c r="K156" s="8"/>
      <c r="L156" s="8"/>
      <c r="M156" s="8"/>
      <c r="N156" s="8"/>
      <c r="O156" s="8"/>
      <c r="P156" s="8"/>
      <c r="Q156" s="8"/>
      <c r="R156" s="8"/>
      <c r="S156" s="8"/>
      <c r="T156" s="5132"/>
      <c r="U156" s="5132"/>
      <c r="V156" s="8"/>
      <c r="W156" s="5134" t="s">
        <v>2009</v>
      </c>
      <c r="X156" s="5134"/>
      <c r="Y156" s="8"/>
      <c r="Z156" s="8"/>
      <c r="AA156" s="8"/>
      <c r="AB156" s="9"/>
      <c r="AC156" s="8"/>
      <c r="AD156" s="8"/>
      <c r="AE156" s="9"/>
      <c r="AF156" s="8"/>
      <c r="AG156" s="8"/>
      <c r="AH156" s="9"/>
      <c r="AI156" s="8"/>
      <c r="AJ156" s="8"/>
      <c r="AK156" s="8"/>
      <c r="AL156" s="8"/>
      <c r="AM156" s="8"/>
      <c r="AN156" s="8"/>
      <c r="AO156" s="8"/>
      <c r="AP156" s="8"/>
      <c r="AQ156" s="8"/>
      <c r="AR156"/>
      <c r="AS156"/>
      <c r="AU156"/>
      <c r="AV156"/>
      <c r="AX156"/>
      <c r="AY156"/>
      <c r="BA156"/>
      <c r="BB156"/>
      <c r="BD156"/>
      <c r="BE156"/>
      <c r="BG156"/>
      <c r="BH156"/>
      <c r="BJ156" s="5132" t="s">
        <v>5064</v>
      </c>
      <c r="BK156" s="5132"/>
      <c r="BM156" s="5134" t="s">
        <v>5065</v>
      </c>
      <c r="BN156" s="5134"/>
      <c r="BP156"/>
      <c r="BQ156"/>
      <c r="BS156"/>
      <c r="BT156"/>
      <c r="BV156"/>
      <c r="BW156"/>
      <c r="BX156"/>
      <c r="BY156"/>
      <c r="BZ156"/>
      <c r="CA156"/>
      <c r="CB156"/>
      <c r="CD156"/>
      <c r="CE156"/>
      <c r="CG156"/>
      <c r="CH156"/>
      <c r="CJ156"/>
      <c r="CK156"/>
      <c r="CM156"/>
      <c r="CN156"/>
      <c r="CP156"/>
      <c r="CQ156"/>
      <c r="CS156" s="5132" t="s">
        <v>5066</v>
      </c>
      <c r="CT156" s="5132"/>
      <c r="CV156" s="5134" t="s">
        <v>5067</v>
      </c>
      <c r="CW156" s="5134"/>
      <c r="CY156"/>
      <c r="CZ156"/>
      <c r="DB156"/>
      <c r="DC156"/>
      <c r="DE156"/>
      <c r="DF156"/>
      <c r="DH156"/>
      <c r="DI156"/>
      <c r="DJ156" s="10">
        <v>1</v>
      </c>
    </row>
    <row r="157" spans="2:114" s="3022" customFormat="1" ht="18" customHeight="1">
      <c r="B157" s="8"/>
      <c r="C157" s="8"/>
      <c r="D157" s="8"/>
      <c r="E157" s="8"/>
      <c r="F157" s="8"/>
      <c r="G157" s="8"/>
      <c r="H157" s="8"/>
      <c r="I157" s="8"/>
      <c r="J157" s="8"/>
      <c r="K157" s="8"/>
      <c r="L157" s="8"/>
      <c r="M157" s="8"/>
      <c r="N157" s="8"/>
      <c r="O157" s="8"/>
      <c r="P157" s="8"/>
      <c r="Q157" s="8"/>
      <c r="R157" s="8"/>
      <c r="S157" s="8"/>
      <c r="T157" s="5133"/>
      <c r="U157" s="5133"/>
      <c r="V157" s="8"/>
      <c r="W157" s="5135"/>
      <c r="X157" s="5135"/>
      <c r="Y157" s="8"/>
      <c r="Z157" s="8"/>
      <c r="AA157" s="8"/>
      <c r="AB157" s="9"/>
      <c r="AC157" s="8"/>
      <c r="AD157" s="8"/>
      <c r="AE157" s="9"/>
      <c r="AF157" s="8"/>
      <c r="AG157" s="8"/>
      <c r="AH157" s="9"/>
      <c r="AI157" s="8"/>
      <c r="AJ157" s="8"/>
      <c r="AK157" s="8"/>
      <c r="AL157" s="8"/>
      <c r="AM157" s="8"/>
      <c r="AN157" s="8"/>
      <c r="AO157" s="8"/>
      <c r="AP157" s="8"/>
      <c r="AQ157" s="8"/>
      <c r="AR157"/>
      <c r="AS157"/>
      <c r="AU157"/>
      <c r="AV157"/>
      <c r="AX157"/>
      <c r="AY157"/>
      <c r="BA157"/>
      <c r="BB157"/>
      <c r="BD157"/>
      <c r="BE157"/>
      <c r="BG157"/>
      <c r="BH157"/>
      <c r="BJ157" s="5133" t="s">
        <v>4401</v>
      </c>
      <c r="BK157" s="5133"/>
      <c r="BM157" s="5135" t="s">
        <v>4401</v>
      </c>
      <c r="BN157" s="5135"/>
      <c r="BP157"/>
      <c r="BQ157"/>
      <c r="BS157"/>
      <c r="BT157"/>
      <c r="BV157"/>
      <c r="BW157"/>
      <c r="BX157"/>
      <c r="BY157"/>
      <c r="BZ157"/>
      <c r="CA157"/>
      <c r="CB157"/>
      <c r="CD157"/>
      <c r="CE157"/>
      <c r="CG157"/>
      <c r="CH157"/>
      <c r="CJ157" t="s">
        <v>4401</v>
      </c>
      <c r="CK157"/>
      <c r="CM157"/>
      <c r="CN157"/>
      <c r="CP157" t="s">
        <v>4401</v>
      </c>
      <c r="CQ157"/>
      <c r="CS157" s="5133" t="s">
        <v>4401</v>
      </c>
      <c r="CT157" s="5133"/>
      <c r="CV157" s="5135" t="s">
        <v>4401</v>
      </c>
      <c r="CW157" s="5135"/>
      <c r="CY157"/>
      <c r="CZ157"/>
      <c r="DB157"/>
      <c r="DC157"/>
      <c r="DE157"/>
      <c r="DF157"/>
      <c r="DH157"/>
      <c r="DI157"/>
      <c r="DJ157" s="10">
        <v>1</v>
      </c>
    </row>
    <row r="158" spans="2:114" s="3022" customFormat="1" ht="18" customHeight="1" thickBot="1">
      <c r="B158" s="8"/>
      <c r="C158" s="8"/>
      <c r="D158" s="8"/>
      <c r="E158" s="8"/>
      <c r="F158" s="8"/>
      <c r="G158" s="8"/>
      <c r="H158" s="8"/>
      <c r="I158" s="8"/>
      <c r="J158" s="8"/>
      <c r="K158" s="8"/>
      <c r="L158" s="8"/>
      <c r="M158" s="8"/>
      <c r="N158" s="8"/>
      <c r="O158" s="8"/>
      <c r="P158" s="8"/>
      <c r="Q158" s="8"/>
      <c r="R158" s="8"/>
      <c r="S158" s="8"/>
      <c r="T158" s="8"/>
      <c r="U158" s="8"/>
      <c r="V158" s="8"/>
      <c r="W158" s="942">
        <v>1</v>
      </c>
      <c r="X158" s="942">
        <v>1</v>
      </c>
      <c r="Y158" s="8"/>
      <c r="Z158" s="8"/>
      <c r="AA158" s="8"/>
      <c r="AB158" s="9"/>
      <c r="AC158" s="8"/>
      <c r="AD158" s="8"/>
      <c r="AE158" s="9"/>
      <c r="AF158" s="8"/>
      <c r="AG158" s="8"/>
      <c r="AH158" s="9"/>
      <c r="AI158" s="8"/>
      <c r="AJ158" s="8"/>
      <c r="AK158" s="8"/>
      <c r="AL158" s="8"/>
      <c r="AM158" s="8"/>
      <c r="AN158" s="8"/>
      <c r="AO158" s="8"/>
      <c r="AP158" s="8"/>
      <c r="AQ158" s="8"/>
      <c r="AR158"/>
      <c r="AS158"/>
      <c r="AU158"/>
      <c r="AV158"/>
      <c r="AX158"/>
      <c r="AY158"/>
      <c r="BA158"/>
      <c r="BB158"/>
      <c r="BD158"/>
      <c r="BE158"/>
      <c r="BG158"/>
      <c r="BH158"/>
      <c r="BK158"/>
      <c r="BM158" s="942" t="s">
        <v>4401</v>
      </c>
      <c r="BN158" s="942"/>
      <c r="BP158"/>
      <c r="BQ158"/>
      <c r="BS158"/>
      <c r="BT158"/>
      <c r="BV158"/>
      <c r="BW158"/>
      <c r="BX158"/>
      <c r="BY158"/>
      <c r="BZ158"/>
      <c r="CA158"/>
      <c r="CB158"/>
      <c r="CD158"/>
      <c r="CE158"/>
      <c r="CG158"/>
      <c r="CH158"/>
      <c r="CJ158" t="s">
        <v>4401</v>
      </c>
      <c r="CK158"/>
      <c r="CM158"/>
      <c r="CN158"/>
      <c r="CP158" t="s">
        <v>4401</v>
      </c>
      <c r="CQ158"/>
      <c r="CS158" t="s">
        <v>4401</v>
      </c>
      <c r="CT158"/>
      <c r="CV158" s="942" t="s">
        <v>4401</v>
      </c>
      <c r="CW158" s="942"/>
      <c r="CY158"/>
      <c r="CZ158"/>
      <c r="DB158"/>
      <c r="DC158"/>
      <c r="DE158"/>
      <c r="DF158"/>
      <c r="DH158"/>
      <c r="DI158"/>
      <c r="DJ158" s="10">
        <v>1</v>
      </c>
    </row>
    <row r="159" spans="2:114" s="3022" customFormat="1" ht="18" customHeight="1">
      <c r="B159" s="8"/>
      <c r="C159" s="8"/>
      <c r="D159" s="8"/>
      <c r="E159" s="8"/>
      <c r="F159" s="8"/>
      <c r="G159" s="8"/>
      <c r="H159" s="8"/>
      <c r="I159" s="8"/>
      <c r="J159" s="8"/>
      <c r="K159" s="8"/>
      <c r="L159" s="8"/>
      <c r="M159" s="8"/>
      <c r="N159" s="8"/>
      <c r="O159" s="8"/>
      <c r="P159" s="8"/>
      <c r="Q159" s="8"/>
      <c r="R159" s="8"/>
      <c r="S159" s="8"/>
      <c r="T159" s="8"/>
      <c r="U159" s="8"/>
      <c r="V159" s="8"/>
      <c r="W159" s="5134" t="s">
        <v>2028</v>
      </c>
      <c r="X159" s="5134"/>
      <c r="Y159" s="8"/>
      <c r="Z159" s="8"/>
      <c r="AA159" s="8"/>
      <c r="AB159" s="9"/>
      <c r="AC159" s="8"/>
      <c r="AD159" s="8"/>
      <c r="AE159" s="9"/>
      <c r="AF159" s="8"/>
      <c r="AG159" s="8"/>
      <c r="AH159" s="9"/>
      <c r="AI159" s="8"/>
      <c r="AJ159" s="8"/>
      <c r="AK159" s="8"/>
      <c r="AL159" s="8"/>
      <c r="AM159" s="8"/>
      <c r="AN159" s="8"/>
      <c r="AO159" s="8"/>
      <c r="AP159" s="8"/>
      <c r="AQ159" s="8"/>
      <c r="AR159"/>
      <c r="AS159"/>
      <c r="AU159"/>
      <c r="AV159"/>
      <c r="AX159"/>
      <c r="AY159"/>
      <c r="BA159"/>
      <c r="BB159"/>
      <c r="BD159"/>
      <c r="BE159"/>
      <c r="BG159"/>
      <c r="BH159"/>
      <c r="BJ159" s="5132"/>
      <c r="BK159" s="5132"/>
      <c r="BM159" s="5134" t="s">
        <v>5068</v>
      </c>
      <c r="BN159" s="5134"/>
      <c r="BP159"/>
      <c r="BQ159"/>
      <c r="BS159"/>
      <c r="BT159"/>
      <c r="BV159"/>
      <c r="BW159"/>
      <c r="BX159"/>
      <c r="BY159"/>
      <c r="BZ159"/>
      <c r="CA159"/>
      <c r="CB159"/>
      <c r="CD159"/>
      <c r="CE159"/>
      <c r="CG159"/>
      <c r="CH159"/>
      <c r="CJ159"/>
      <c r="CK159"/>
      <c r="CM159"/>
      <c r="CN159"/>
      <c r="CP159"/>
      <c r="CQ159"/>
      <c r="CS159" s="5132"/>
      <c r="CT159" s="5132"/>
      <c r="CV159" s="5134" t="s">
        <v>5069</v>
      </c>
      <c r="CW159" s="5134"/>
      <c r="CY159"/>
      <c r="CZ159"/>
      <c r="DB159"/>
      <c r="DC159"/>
      <c r="DE159"/>
      <c r="DF159"/>
      <c r="DH159"/>
      <c r="DI159"/>
      <c r="DJ159" s="10">
        <v>1</v>
      </c>
    </row>
    <row r="160" spans="2:114" s="3022" customFormat="1" ht="18" customHeight="1">
      <c r="B160" s="8"/>
      <c r="C160" s="8"/>
      <c r="D160" s="8"/>
      <c r="E160" s="8"/>
      <c r="F160" s="8"/>
      <c r="G160" s="8"/>
      <c r="H160" s="8"/>
      <c r="I160" s="8"/>
      <c r="J160" s="8"/>
      <c r="K160" s="8"/>
      <c r="L160" s="8"/>
      <c r="M160" s="8"/>
      <c r="N160" s="8"/>
      <c r="O160" s="8"/>
      <c r="P160" s="8"/>
      <c r="Q160" s="8"/>
      <c r="R160" s="8"/>
      <c r="S160" s="8"/>
      <c r="T160" s="8"/>
      <c r="U160" s="8"/>
      <c r="V160" s="8"/>
      <c r="W160" s="5135"/>
      <c r="X160" s="5135"/>
      <c r="Y160" s="8"/>
      <c r="Z160" s="8"/>
      <c r="AA160" s="8"/>
      <c r="AB160" s="9"/>
      <c r="AC160" s="8"/>
      <c r="AD160" s="8"/>
      <c r="AE160" s="9"/>
      <c r="AF160" s="8"/>
      <c r="AG160" s="8"/>
      <c r="AH160" s="9"/>
      <c r="AI160" s="8"/>
      <c r="AJ160" s="8"/>
      <c r="AK160" s="8"/>
      <c r="AL160" s="8"/>
      <c r="AM160" s="8"/>
      <c r="AN160" s="8"/>
      <c r="AO160" s="8"/>
      <c r="AP160" s="8"/>
      <c r="AQ160" s="8"/>
      <c r="AR160"/>
      <c r="AS160"/>
      <c r="AU160"/>
      <c r="AV160"/>
      <c r="AX160"/>
      <c r="AY160"/>
      <c r="BA160"/>
      <c r="BB160"/>
      <c r="BD160"/>
      <c r="BE160"/>
      <c r="BG160"/>
      <c r="BH160"/>
      <c r="BJ160" s="5133"/>
      <c r="BK160" s="5133"/>
      <c r="BM160" s="5135" t="s">
        <v>4401</v>
      </c>
      <c r="BN160" s="5135"/>
      <c r="BP160"/>
      <c r="BQ160"/>
      <c r="BS160"/>
      <c r="BT160"/>
      <c r="BV160"/>
      <c r="BW160"/>
      <c r="BX160"/>
      <c r="BY160"/>
      <c r="BZ160"/>
      <c r="CA160"/>
      <c r="CB160"/>
      <c r="CD160"/>
      <c r="CE160"/>
      <c r="CG160"/>
      <c r="CH160"/>
      <c r="CJ160"/>
      <c r="CK160"/>
      <c r="CM160"/>
      <c r="CN160"/>
      <c r="CP160"/>
      <c r="CQ160"/>
      <c r="CS160" s="5133"/>
      <c r="CT160" s="5133"/>
      <c r="CV160" s="5135" t="s">
        <v>4401</v>
      </c>
      <c r="CW160" s="5135"/>
      <c r="CY160"/>
      <c r="CZ160"/>
      <c r="DB160"/>
      <c r="DC160"/>
      <c r="DE160"/>
      <c r="DF160"/>
      <c r="DH160"/>
      <c r="DI160"/>
      <c r="DJ160" s="10">
        <v>1</v>
      </c>
    </row>
    <row r="161" spans="2:114" s="3022" customFormat="1" ht="18" customHeight="1" thickBot="1">
      <c r="B161" s="8"/>
      <c r="C161" s="8"/>
      <c r="D161" s="8"/>
      <c r="E161" s="8"/>
      <c r="F161" s="8"/>
      <c r="G161" s="8"/>
      <c r="H161" s="8"/>
      <c r="I161" s="8"/>
      <c r="J161" s="8"/>
      <c r="K161" s="8"/>
      <c r="L161" s="8"/>
      <c r="M161" s="8"/>
      <c r="N161" s="8"/>
      <c r="O161" s="8"/>
      <c r="P161" s="8"/>
      <c r="Q161" s="8"/>
      <c r="R161" s="8"/>
      <c r="S161" s="8"/>
      <c r="T161" s="8"/>
      <c r="U161" s="8"/>
      <c r="V161" s="8"/>
      <c r="W161" s="942">
        <v>1</v>
      </c>
      <c r="X161" s="942">
        <v>1</v>
      </c>
      <c r="Y161" s="8"/>
      <c r="Z161" s="8"/>
      <c r="AA161" s="8"/>
      <c r="AB161" s="9"/>
      <c r="AC161" s="8"/>
      <c r="AD161" s="8"/>
      <c r="AE161" s="9"/>
      <c r="AF161" s="8"/>
      <c r="AG161" s="8"/>
      <c r="AH161" s="9"/>
      <c r="AI161" s="8"/>
      <c r="AJ161" s="8"/>
      <c r="AK161" s="8"/>
      <c r="AL161" s="8"/>
      <c r="AM161" s="8"/>
      <c r="AN161" s="8"/>
      <c r="AO161" s="8"/>
      <c r="AP161" s="8"/>
      <c r="AQ161" s="8"/>
      <c r="AR161"/>
      <c r="AS161"/>
      <c r="AU161"/>
      <c r="AV161"/>
      <c r="AX161"/>
      <c r="AY161"/>
      <c r="BA161"/>
      <c r="BB161"/>
      <c r="BD161"/>
      <c r="BE161"/>
      <c r="BG161"/>
      <c r="BH161"/>
      <c r="BJ161"/>
      <c r="BK161"/>
      <c r="BM161" s="942" t="s">
        <v>4401</v>
      </c>
      <c r="BN161" s="942"/>
      <c r="BP161"/>
      <c r="BQ161"/>
      <c r="BS161"/>
      <c r="BT161"/>
      <c r="BV161"/>
      <c r="BW161"/>
      <c r="BX161"/>
      <c r="BY161"/>
      <c r="BZ161"/>
      <c r="CA161"/>
      <c r="CB161"/>
      <c r="CD161"/>
      <c r="CE161"/>
      <c r="CG161"/>
      <c r="CH161"/>
      <c r="CJ161"/>
      <c r="CK161"/>
      <c r="CM161"/>
      <c r="CN161"/>
      <c r="CP161"/>
      <c r="CQ161"/>
      <c r="CS161"/>
      <c r="CT161"/>
      <c r="CV161" s="942" t="s">
        <v>4401</v>
      </c>
      <c r="CW161" s="942"/>
      <c r="CY161"/>
      <c r="CZ161"/>
      <c r="DB161"/>
      <c r="DC161"/>
      <c r="DE161"/>
      <c r="DF161"/>
      <c r="DH161"/>
      <c r="DI161"/>
      <c r="DJ161" s="10">
        <v>1</v>
      </c>
    </row>
    <row r="162" spans="2:114" s="3022" customFormat="1" ht="18" customHeight="1">
      <c r="B162" s="8"/>
      <c r="C162" s="8"/>
      <c r="D162" s="8"/>
      <c r="E162" s="8"/>
      <c r="F162" s="8"/>
      <c r="G162" s="8"/>
      <c r="H162" s="8"/>
      <c r="I162" s="8"/>
      <c r="J162" s="8"/>
      <c r="K162" s="8"/>
      <c r="L162" s="8"/>
      <c r="M162" s="8"/>
      <c r="N162" s="8"/>
      <c r="O162" s="8"/>
      <c r="P162" s="8"/>
      <c r="Q162" s="8"/>
      <c r="R162" s="8"/>
      <c r="S162" s="8"/>
      <c r="T162" s="8"/>
      <c r="U162" s="8"/>
      <c r="V162" s="8"/>
      <c r="W162" s="5134" t="s">
        <v>2047</v>
      </c>
      <c r="X162" s="5134"/>
      <c r="Y162" s="8"/>
      <c r="Z162" s="8"/>
      <c r="AA162" s="8"/>
      <c r="AB162" s="9"/>
      <c r="AC162" s="8"/>
      <c r="AD162" s="8"/>
      <c r="AE162" s="9"/>
      <c r="AF162" s="8"/>
      <c r="AG162" s="8"/>
      <c r="AH162" s="9"/>
      <c r="AI162" s="8"/>
      <c r="AJ162" s="8"/>
      <c r="AK162" s="8"/>
      <c r="AL162" s="8"/>
      <c r="AM162" s="8"/>
      <c r="AN162" s="8"/>
      <c r="AO162" s="8"/>
      <c r="AP162" s="8"/>
      <c r="AQ162" s="8"/>
      <c r="AR162"/>
      <c r="AS162"/>
      <c r="AU162"/>
      <c r="AV162"/>
      <c r="AX162"/>
      <c r="AY162"/>
      <c r="BA162"/>
      <c r="BB162"/>
      <c r="BD162"/>
      <c r="BE162"/>
      <c r="BG162"/>
      <c r="BH162"/>
      <c r="BJ162"/>
      <c r="BK162"/>
      <c r="BM162" s="5134" t="s">
        <v>5070</v>
      </c>
      <c r="BN162" s="5134"/>
      <c r="BP162"/>
      <c r="BQ162"/>
      <c r="BS162"/>
      <c r="BT162"/>
      <c r="BV162"/>
      <c r="BW162"/>
      <c r="BX162"/>
      <c r="BY162"/>
      <c r="BZ162"/>
      <c r="CA162"/>
      <c r="CB162"/>
      <c r="CD162"/>
      <c r="CE162"/>
      <c r="CG162"/>
      <c r="CH162"/>
      <c r="CJ162"/>
      <c r="CK162"/>
      <c r="CM162"/>
      <c r="CN162"/>
      <c r="CP162"/>
      <c r="CQ162"/>
      <c r="CS162"/>
      <c r="CT162"/>
      <c r="CV162" s="5134" t="s">
        <v>5071</v>
      </c>
      <c r="CW162" s="5134"/>
      <c r="CY162"/>
      <c r="CZ162"/>
      <c r="DB162"/>
      <c r="DC162"/>
      <c r="DE162"/>
      <c r="DF162"/>
      <c r="DH162"/>
      <c r="DI162"/>
      <c r="DJ162" s="10">
        <v>1</v>
      </c>
    </row>
    <row r="163" spans="2:114" s="3022" customFormat="1" ht="18" customHeight="1">
      <c r="B163" s="8"/>
      <c r="C163" s="8"/>
      <c r="D163" s="8"/>
      <c r="E163" s="8"/>
      <c r="F163" s="8"/>
      <c r="G163" s="8"/>
      <c r="H163" s="8"/>
      <c r="I163" s="8"/>
      <c r="J163" s="8"/>
      <c r="K163" s="8"/>
      <c r="L163" s="8"/>
      <c r="M163" s="8"/>
      <c r="N163" s="8"/>
      <c r="O163" s="8"/>
      <c r="P163" s="8"/>
      <c r="Q163" s="8"/>
      <c r="R163" s="8"/>
      <c r="S163" s="8"/>
      <c r="T163" s="8"/>
      <c r="U163" s="8"/>
      <c r="V163" s="8"/>
      <c r="W163" s="5135"/>
      <c r="X163" s="5135"/>
      <c r="Y163" s="8"/>
      <c r="Z163" s="8"/>
      <c r="AA163" s="8"/>
      <c r="AB163" s="9"/>
      <c r="AC163" s="8"/>
      <c r="AD163" s="8"/>
      <c r="AE163" s="9"/>
      <c r="AF163" s="8"/>
      <c r="AG163" s="8"/>
      <c r="AH163" s="9"/>
      <c r="AI163" s="8"/>
      <c r="AJ163" s="8"/>
      <c r="AK163" s="8"/>
      <c r="AL163" s="8"/>
      <c r="AM163" s="8"/>
      <c r="AN163" s="8"/>
      <c r="AO163" s="8"/>
      <c r="AP163" s="8"/>
      <c r="AQ163" s="8"/>
      <c r="AR163"/>
      <c r="AS163"/>
      <c r="AU163"/>
      <c r="AV163"/>
      <c r="AX163"/>
      <c r="AY163"/>
      <c r="BA163"/>
      <c r="BB163"/>
      <c r="BD163"/>
      <c r="BE163"/>
      <c r="BG163"/>
      <c r="BH163"/>
      <c r="BJ163"/>
      <c r="BK163"/>
      <c r="BM163" s="5135" t="s">
        <v>4401</v>
      </c>
      <c r="BN163" s="5135"/>
      <c r="BP163"/>
      <c r="BQ163"/>
      <c r="BS163"/>
      <c r="BT163"/>
      <c r="BV163"/>
      <c r="BW163"/>
      <c r="BX163"/>
      <c r="BY163"/>
      <c r="BZ163"/>
      <c r="CA163"/>
      <c r="CB163"/>
      <c r="CD163"/>
      <c r="CE163"/>
      <c r="CG163"/>
      <c r="CH163"/>
      <c r="CJ163"/>
      <c r="CK163"/>
      <c r="CM163"/>
      <c r="CN163"/>
      <c r="CP163"/>
      <c r="CQ163"/>
      <c r="CS163"/>
      <c r="CT163"/>
      <c r="CV163" s="5135" t="s">
        <v>4401</v>
      </c>
      <c r="CW163" s="5135"/>
      <c r="CY163"/>
      <c r="CZ163"/>
      <c r="DB163"/>
      <c r="DC163"/>
      <c r="DE163"/>
      <c r="DF163"/>
      <c r="DH163"/>
      <c r="DI163"/>
      <c r="DJ163" s="10">
        <v>1</v>
      </c>
    </row>
    <row r="164" spans="2:114" s="3022" customFormat="1" ht="18" customHeight="1" thickBot="1">
      <c r="B164" s="8"/>
      <c r="C164" s="8"/>
      <c r="D164" s="8"/>
      <c r="E164" s="8"/>
      <c r="F164" s="8"/>
      <c r="G164" s="8"/>
      <c r="H164" s="8"/>
      <c r="I164" s="8"/>
      <c r="J164" s="8"/>
      <c r="K164" s="8"/>
      <c r="L164" s="8"/>
      <c r="M164" s="8"/>
      <c r="N164" s="8"/>
      <c r="O164" s="8"/>
      <c r="P164" s="8"/>
      <c r="Q164" s="8"/>
      <c r="R164" s="8"/>
      <c r="S164" s="8"/>
      <c r="T164" s="8"/>
      <c r="U164" s="8"/>
      <c r="V164" s="8"/>
      <c r="W164" s="942">
        <v>1</v>
      </c>
      <c r="X164" s="942">
        <v>1</v>
      </c>
      <c r="Y164" s="8"/>
      <c r="Z164" s="8"/>
      <c r="AA164" s="8"/>
      <c r="AB164" s="9"/>
      <c r="AC164" s="8"/>
      <c r="AD164" s="8"/>
      <c r="AE164" s="9"/>
      <c r="AF164" s="8"/>
      <c r="AG164" s="8"/>
      <c r="AH164" s="9"/>
      <c r="AI164" s="8"/>
      <c r="AJ164" s="8"/>
      <c r="AK164" s="8"/>
      <c r="AL164" s="8"/>
      <c r="AM164" s="8"/>
      <c r="AN164" s="8"/>
      <c r="AO164" s="8"/>
      <c r="AP164" s="8"/>
      <c r="AQ164" s="8"/>
      <c r="AR164"/>
      <c r="AS164"/>
      <c r="AU164"/>
      <c r="AV164"/>
      <c r="AX164"/>
      <c r="AY164"/>
      <c r="BA164"/>
      <c r="BB164"/>
      <c r="BD164"/>
      <c r="BE164"/>
      <c r="BG164"/>
      <c r="BH164"/>
      <c r="BJ164"/>
      <c r="BK164"/>
      <c r="BM164" s="942" t="s">
        <v>4401</v>
      </c>
      <c r="BN164" s="942"/>
      <c r="BP164"/>
      <c r="BQ164"/>
      <c r="BS164"/>
      <c r="BT164"/>
      <c r="BV164"/>
      <c r="BW164"/>
      <c r="BX164"/>
      <c r="BY164"/>
      <c r="BZ164"/>
      <c r="CA164"/>
      <c r="CB164"/>
      <c r="CD164"/>
      <c r="CE164"/>
      <c r="CG164"/>
      <c r="CH164"/>
      <c r="CJ164"/>
      <c r="CK164"/>
      <c r="CM164"/>
      <c r="CN164"/>
      <c r="CP164"/>
      <c r="CQ164"/>
      <c r="CS164"/>
      <c r="CT164"/>
      <c r="CV164" s="942" t="s">
        <v>4401</v>
      </c>
      <c r="CW164" s="942"/>
      <c r="CY164"/>
      <c r="CZ164"/>
      <c r="DB164"/>
      <c r="DC164"/>
      <c r="DE164"/>
      <c r="DF164"/>
      <c r="DH164"/>
      <c r="DI164"/>
      <c r="DJ164" s="10">
        <v>1</v>
      </c>
    </row>
    <row r="165" spans="2:114" s="3022" customFormat="1" ht="18" customHeight="1">
      <c r="B165" s="8"/>
      <c r="C165" s="8"/>
      <c r="D165" s="8"/>
      <c r="E165" s="8"/>
      <c r="F165" s="8"/>
      <c r="G165" s="8"/>
      <c r="H165" s="8"/>
      <c r="I165" s="8"/>
      <c r="J165" s="8"/>
      <c r="K165" s="8"/>
      <c r="L165" s="8"/>
      <c r="M165" s="8"/>
      <c r="N165" s="8"/>
      <c r="O165" s="8"/>
      <c r="P165" s="8"/>
      <c r="Q165" s="8"/>
      <c r="R165" s="8"/>
      <c r="S165" s="8"/>
      <c r="T165" s="8"/>
      <c r="U165" s="8"/>
      <c r="V165" s="8"/>
      <c r="W165" s="5134" t="s">
        <v>2066</v>
      </c>
      <c r="X165" s="5134"/>
      <c r="Y165" s="8"/>
      <c r="Z165" s="8"/>
      <c r="AA165" s="8"/>
      <c r="AB165" s="9"/>
      <c r="AC165" s="8"/>
      <c r="AD165" s="8"/>
      <c r="AE165" s="9"/>
      <c r="AF165" s="8"/>
      <c r="AG165" s="8"/>
      <c r="AH165" s="9"/>
      <c r="AI165" s="8"/>
      <c r="AJ165" s="8"/>
      <c r="AK165" s="8"/>
      <c r="AL165" s="8"/>
      <c r="AM165" s="8"/>
      <c r="AN165" s="8"/>
      <c r="AO165" s="8"/>
      <c r="AP165" s="8"/>
      <c r="AQ165" s="8"/>
      <c r="AR165"/>
      <c r="AS165"/>
      <c r="AU165"/>
      <c r="AV165"/>
      <c r="AX165"/>
      <c r="AY165"/>
      <c r="BA165"/>
      <c r="BB165"/>
      <c r="BD165"/>
      <c r="BE165"/>
      <c r="BG165"/>
      <c r="BH165"/>
      <c r="BJ165"/>
      <c r="BK165"/>
      <c r="BM165" s="5134" t="s">
        <v>5072</v>
      </c>
      <c r="BN165" s="5134"/>
      <c r="BP165"/>
      <c r="BQ165"/>
      <c r="BS165"/>
      <c r="BT165"/>
      <c r="BV165"/>
      <c r="BW165"/>
      <c r="BX165"/>
      <c r="BY165"/>
      <c r="BZ165"/>
      <c r="CA165"/>
      <c r="CB165"/>
      <c r="CD165"/>
      <c r="CE165"/>
      <c r="CG165"/>
      <c r="CH165"/>
      <c r="CJ165"/>
      <c r="CK165"/>
      <c r="CM165"/>
      <c r="CN165"/>
      <c r="CP165"/>
      <c r="CQ165"/>
      <c r="CS165"/>
      <c r="CT165"/>
      <c r="CV165" s="5134" t="s">
        <v>5073</v>
      </c>
      <c r="CW165" s="5134"/>
      <c r="CY165"/>
      <c r="CZ165"/>
      <c r="DB165"/>
      <c r="DC165"/>
      <c r="DE165"/>
      <c r="DF165"/>
      <c r="DH165"/>
      <c r="DI165"/>
      <c r="DJ165" s="10">
        <v>1</v>
      </c>
    </row>
    <row r="166" spans="2:114" s="3022" customFormat="1" ht="18" customHeight="1">
      <c r="B166" s="8"/>
      <c r="C166" s="8"/>
      <c r="D166" s="8"/>
      <c r="E166" s="8"/>
      <c r="F166" s="8"/>
      <c r="G166" s="8"/>
      <c r="H166" s="8"/>
      <c r="I166" s="8"/>
      <c r="J166" s="8"/>
      <c r="K166" s="8"/>
      <c r="L166" s="8"/>
      <c r="M166" s="8"/>
      <c r="N166" s="8"/>
      <c r="O166" s="8"/>
      <c r="P166" s="8"/>
      <c r="Q166" s="8"/>
      <c r="R166" s="8"/>
      <c r="S166" s="8"/>
      <c r="T166" s="8"/>
      <c r="U166" s="8"/>
      <c r="V166" s="8"/>
      <c r="W166" s="5135"/>
      <c r="X166" s="5135"/>
      <c r="Y166" s="8"/>
      <c r="Z166" s="8"/>
      <c r="AA166" s="8"/>
      <c r="AB166" s="9"/>
      <c r="AC166" s="8"/>
      <c r="AD166" s="8"/>
      <c r="AE166" s="9"/>
      <c r="AF166" s="8"/>
      <c r="AG166" s="8"/>
      <c r="AH166" s="9"/>
      <c r="AI166" s="8"/>
      <c r="AJ166" s="8"/>
      <c r="AK166" s="8"/>
      <c r="AL166" s="8"/>
      <c r="AM166" s="8"/>
      <c r="AN166" s="8"/>
      <c r="AO166" s="8"/>
      <c r="AP166" s="8"/>
      <c r="AQ166" s="8"/>
      <c r="AR166"/>
      <c r="AS166"/>
      <c r="AU166"/>
      <c r="AV166"/>
      <c r="AX166"/>
      <c r="AY166"/>
      <c r="BA166"/>
      <c r="BB166"/>
      <c r="BD166"/>
      <c r="BE166"/>
      <c r="BG166"/>
      <c r="BH166"/>
      <c r="BJ166"/>
      <c r="BK166" t="s">
        <v>4401</v>
      </c>
      <c r="BM166" s="5135" t="s">
        <v>4401</v>
      </c>
      <c r="BN166" s="5135"/>
      <c r="BP166"/>
      <c r="BQ166"/>
      <c r="BS166"/>
      <c r="BT166"/>
      <c r="BV166"/>
      <c r="BW166"/>
      <c r="BX166"/>
      <c r="BY166"/>
      <c r="BZ166"/>
      <c r="CA166"/>
      <c r="CB166"/>
      <c r="CD166"/>
      <c r="CE166"/>
      <c r="CG166"/>
      <c r="CH166"/>
      <c r="CJ166"/>
      <c r="CK166"/>
      <c r="CM166"/>
      <c r="CN166"/>
      <c r="CP166"/>
      <c r="CQ166"/>
      <c r="CS166"/>
      <c r="CT166"/>
      <c r="CV166" s="5135" t="s">
        <v>4401</v>
      </c>
      <c r="CW166" s="5135"/>
      <c r="CY166"/>
      <c r="CZ166"/>
      <c r="DB166"/>
      <c r="DC166"/>
      <c r="DE166"/>
      <c r="DF166"/>
      <c r="DH166"/>
      <c r="DI166"/>
      <c r="DJ166" s="10">
        <v>1</v>
      </c>
    </row>
    <row r="167" spans="2:114" s="3022" customFormat="1" ht="18" customHeight="1" thickBot="1">
      <c r="B167" s="8"/>
      <c r="C167" s="8"/>
      <c r="D167" s="8"/>
      <c r="E167" s="8"/>
      <c r="F167" s="8"/>
      <c r="G167" s="8"/>
      <c r="H167" s="8"/>
      <c r="I167" s="8"/>
      <c r="J167" s="8"/>
      <c r="K167" s="8"/>
      <c r="L167" s="8"/>
      <c r="M167" s="8"/>
      <c r="N167" s="8"/>
      <c r="O167" s="8"/>
      <c r="P167" s="8"/>
      <c r="Q167" s="8"/>
      <c r="R167" s="8"/>
      <c r="S167" s="8"/>
      <c r="T167" s="8"/>
      <c r="U167" s="8"/>
      <c r="V167" s="8"/>
      <c r="W167" s="942">
        <v>1</v>
      </c>
      <c r="X167" s="942">
        <v>1</v>
      </c>
      <c r="Y167" s="8"/>
      <c r="Z167" s="8"/>
      <c r="AA167" s="8"/>
      <c r="AB167" s="9"/>
      <c r="AC167" s="8"/>
      <c r="AD167" s="8"/>
      <c r="AE167" s="9"/>
      <c r="AF167" s="8"/>
      <c r="AG167" s="8"/>
      <c r="AH167" s="9"/>
      <c r="AI167" s="8"/>
      <c r="AJ167" s="8"/>
      <c r="AK167" s="8"/>
      <c r="AL167" s="8"/>
      <c r="AM167" s="8"/>
      <c r="AN167" s="8"/>
      <c r="AO167" s="8"/>
      <c r="AP167" s="8"/>
      <c r="AQ167" s="8"/>
      <c r="AR167"/>
      <c r="AS167"/>
      <c r="AU167"/>
      <c r="AV167"/>
      <c r="AX167"/>
      <c r="AY167"/>
      <c r="BA167"/>
      <c r="BB167"/>
      <c r="BD167"/>
      <c r="BE167"/>
      <c r="BG167"/>
      <c r="BH167"/>
      <c r="BJ167"/>
      <c r="BK167"/>
      <c r="BM167" s="942" t="s">
        <v>4401</v>
      </c>
      <c r="BN167" s="942"/>
      <c r="BP167"/>
      <c r="BQ167"/>
      <c r="BS167"/>
      <c r="BT167"/>
      <c r="BV167"/>
      <c r="BW167"/>
      <c r="BX167"/>
      <c r="BY167"/>
      <c r="BZ167"/>
      <c r="CA167"/>
      <c r="CB167"/>
      <c r="CD167"/>
      <c r="CE167"/>
      <c r="CG167"/>
      <c r="CH167"/>
      <c r="CJ167"/>
      <c r="CK167"/>
      <c r="CM167"/>
      <c r="CN167"/>
      <c r="CP167"/>
      <c r="CQ167"/>
      <c r="CS167"/>
      <c r="CT167"/>
      <c r="CV167" s="942" t="s">
        <v>4401</v>
      </c>
      <c r="CW167" s="942"/>
      <c r="CY167"/>
      <c r="CZ167"/>
      <c r="DB167"/>
      <c r="DC167"/>
      <c r="DE167"/>
      <c r="DF167"/>
      <c r="DH167"/>
      <c r="DI167"/>
      <c r="DJ167" s="10">
        <v>1</v>
      </c>
    </row>
    <row r="168" spans="2:114" s="3022" customFormat="1" ht="18" customHeight="1">
      <c r="B168" s="8"/>
      <c r="C168" s="8"/>
      <c r="D168" s="8"/>
      <c r="E168" s="8"/>
      <c r="F168" s="8"/>
      <c r="G168" s="8"/>
      <c r="H168" s="8"/>
      <c r="I168" s="8"/>
      <c r="J168" s="8"/>
      <c r="K168" s="8"/>
      <c r="L168" s="8"/>
      <c r="M168" s="8"/>
      <c r="N168" s="8"/>
      <c r="O168" s="8"/>
      <c r="P168" s="8"/>
      <c r="Q168" s="8"/>
      <c r="R168" s="8"/>
      <c r="S168" s="8"/>
      <c r="T168" s="8"/>
      <c r="U168" s="8"/>
      <c r="V168" s="8"/>
      <c r="W168" s="5134" t="s">
        <v>2085</v>
      </c>
      <c r="X168" s="5134"/>
      <c r="Y168" s="8"/>
      <c r="Z168" s="8"/>
      <c r="AA168" s="8"/>
      <c r="AB168" s="9"/>
      <c r="AC168" s="8"/>
      <c r="AD168" s="8"/>
      <c r="AE168" s="9"/>
      <c r="AF168" s="8"/>
      <c r="AG168" s="8"/>
      <c r="AH168" s="9"/>
      <c r="AI168" s="8"/>
      <c r="AJ168" s="8"/>
      <c r="AK168" s="8"/>
      <c r="AL168" s="8"/>
      <c r="AM168" s="8"/>
      <c r="AN168" s="8"/>
      <c r="AO168" s="8"/>
      <c r="AP168" s="8"/>
      <c r="AQ168" s="8"/>
      <c r="AR168"/>
      <c r="AS168"/>
      <c r="AU168"/>
      <c r="AV168"/>
      <c r="AX168"/>
      <c r="AY168"/>
      <c r="BA168"/>
      <c r="BB168"/>
      <c r="BD168"/>
      <c r="BE168"/>
      <c r="BG168"/>
      <c r="BH168"/>
      <c r="BJ168"/>
      <c r="BK168"/>
      <c r="BM168" s="5134" t="s">
        <v>5074</v>
      </c>
      <c r="BN168" s="5134"/>
      <c r="BP168"/>
      <c r="BQ168"/>
      <c r="BS168"/>
      <c r="BT168"/>
      <c r="BV168"/>
      <c r="BW168"/>
      <c r="BX168"/>
      <c r="BY168"/>
      <c r="BZ168"/>
      <c r="CA168"/>
      <c r="CB168"/>
      <c r="CD168"/>
      <c r="CE168"/>
      <c r="CG168"/>
      <c r="CH168"/>
      <c r="CJ168"/>
      <c r="CK168"/>
      <c r="CM168"/>
      <c r="CN168"/>
      <c r="CP168"/>
      <c r="CQ168"/>
      <c r="CS168"/>
      <c r="CT168"/>
      <c r="CV168" s="5134" t="s">
        <v>2066</v>
      </c>
      <c r="CW168" s="5134"/>
      <c r="CY168"/>
      <c r="CZ168"/>
      <c r="DB168"/>
      <c r="DC168"/>
      <c r="DE168"/>
      <c r="DF168"/>
      <c r="DH168"/>
      <c r="DI168"/>
      <c r="DJ168" s="10">
        <v>1</v>
      </c>
    </row>
    <row r="169" spans="2:114" s="3022" customFormat="1" ht="18" customHeight="1">
      <c r="B169" s="8"/>
      <c r="C169" s="8"/>
      <c r="D169" s="8"/>
      <c r="E169" s="8"/>
      <c r="F169" s="8"/>
      <c r="G169" s="8"/>
      <c r="H169" s="8"/>
      <c r="I169" s="8"/>
      <c r="J169" s="8"/>
      <c r="K169" s="8"/>
      <c r="L169" s="8"/>
      <c r="M169" s="8"/>
      <c r="N169" s="8"/>
      <c r="O169" s="8"/>
      <c r="P169" s="8"/>
      <c r="Q169" s="8"/>
      <c r="R169" s="8"/>
      <c r="S169" s="8"/>
      <c r="T169" s="8"/>
      <c r="U169" s="8"/>
      <c r="V169" s="8"/>
      <c r="W169" s="5135"/>
      <c r="X169" s="5135"/>
      <c r="Y169" s="8"/>
      <c r="Z169" s="8"/>
      <c r="AA169" s="8"/>
      <c r="AB169" s="9"/>
      <c r="AC169" s="8"/>
      <c r="AD169" s="8"/>
      <c r="AE169" s="9"/>
      <c r="AF169" s="8"/>
      <c r="AG169" s="8"/>
      <c r="AH169" s="9"/>
      <c r="AI169" s="8"/>
      <c r="AJ169" s="8"/>
      <c r="AK169" s="8"/>
      <c r="AL169" s="8"/>
      <c r="AM169" s="8"/>
      <c r="AN169" s="8"/>
      <c r="AO169" s="8"/>
      <c r="AP169" s="8"/>
      <c r="AQ169" s="8"/>
      <c r="AR169"/>
      <c r="AS169"/>
      <c r="AU169"/>
      <c r="AV169"/>
      <c r="AX169"/>
      <c r="AY169"/>
      <c r="BA169"/>
      <c r="BB169"/>
      <c r="BD169"/>
      <c r="BE169"/>
      <c r="BG169"/>
      <c r="BH169"/>
      <c r="BJ169"/>
      <c r="BK169"/>
      <c r="BM169" s="5135" t="s">
        <v>4401</v>
      </c>
      <c r="BN169" s="5135"/>
      <c r="BP169"/>
      <c r="BQ169"/>
      <c r="BS169"/>
      <c r="BT169"/>
      <c r="BV169"/>
      <c r="BW169"/>
      <c r="BX169"/>
      <c r="BY169"/>
      <c r="BZ169"/>
      <c r="CA169"/>
      <c r="CB169"/>
      <c r="CD169"/>
      <c r="CE169"/>
      <c r="CG169"/>
      <c r="CH169"/>
      <c r="CJ169"/>
      <c r="CK169"/>
      <c r="CM169"/>
      <c r="CN169"/>
      <c r="CP169"/>
      <c r="CQ169"/>
      <c r="CS169"/>
      <c r="CT169"/>
      <c r="CV169" s="5135" t="s">
        <v>4401</v>
      </c>
      <c r="CW169" s="5135"/>
      <c r="CY169"/>
      <c r="CZ169"/>
      <c r="DB169"/>
      <c r="DC169"/>
      <c r="DE169"/>
      <c r="DF169"/>
      <c r="DH169"/>
      <c r="DI169"/>
      <c r="DJ169" s="10">
        <v>1</v>
      </c>
    </row>
    <row r="170" spans="2:114" s="3022" customFormat="1" ht="18" customHeight="1" thickBot="1">
      <c r="B170" s="8"/>
      <c r="C170" s="8"/>
      <c r="D170" s="8"/>
      <c r="E170" s="8"/>
      <c r="F170" s="8"/>
      <c r="G170" s="8"/>
      <c r="H170" s="8"/>
      <c r="I170" s="8"/>
      <c r="J170" s="8"/>
      <c r="K170" s="8"/>
      <c r="L170" s="8"/>
      <c r="M170" s="8"/>
      <c r="N170" s="8"/>
      <c r="O170" s="8"/>
      <c r="P170" s="8"/>
      <c r="Q170" s="8"/>
      <c r="R170" s="8"/>
      <c r="S170" s="8"/>
      <c r="T170" s="8"/>
      <c r="U170" s="8"/>
      <c r="V170" s="8"/>
      <c r="W170" s="942">
        <v>1</v>
      </c>
      <c r="X170" s="942">
        <v>1</v>
      </c>
      <c r="Y170" s="8"/>
      <c r="Z170" s="8"/>
      <c r="AA170" s="8"/>
      <c r="AB170" s="9"/>
      <c r="AC170" s="8"/>
      <c r="AD170" s="8"/>
      <c r="AE170" s="9"/>
      <c r="AF170" s="8"/>
      <c r="AG170" s="8"/>
      <c r="AH170" s="9"/>
      <c r="AI170" s="8"/>
      <c r="AJ170" s="8"/>
      <c r="AK170" s="8"/>
      <c r="AL170" s="8"/>
      <c r="AM170" s="8"/>
      <c r="AN170" s="8"/>
      <c r="AO170" s="8"/>
      <c r="AP170" s="8"/>
      <c r="AQ170" s="8"/>
      <c r="AR170"/>
      <c r="AS170"/>
      <c r="AU170"/>
      <c r="AV170"/>
      <c r="AX170"/>
      <c r="AY170"/>
      <c r="BA170"/>
      <c r="BB170"/>
      <c r="BD170"/>
      <c r="BE170"/>
      <c r="BG170"/>
      <c r="BH170"/>
      <c r="BJ170"/>
      <c r="BK170"/>
      <c r="BM170" s="942" t="s">
        <v>4401</v>
      </c>
      <c r="BN170" s="942"/>
      <c r="BP170"/>
      <c r="BQ170"/>
      <c r="BS170"/>
      <c r="BT170"/>
      <c r="BV170"/>
      <c r="BW170"/>
      <c r="BX170"/>
      <c r="BY170"/>
      <c r="BZ170"/>
      <c r="CA170"/>
      <c r="CB170"/>
      <c r="CD170"/>
      <c r="CE170"/>
      <c r="CG170"/>
      <c r="CH170"/>
      <c r="CJ170"/>
      <c r="CK170"/>
      <c r="CM170"/>
      <c r="CN170"/>
      <c r="CP170"/>
      <c r="CQ170"/>
      <c r="CS170"/>
      <c r="CT170"/>
      <c r="CV170" s="942" t="s">
        <v>4401</v>
      </c>
      <c r="CW170" s="942"/>
      <c r="CY170"/>
      <c r="CZ170"/>
      <c r="DB170"/>
      <c r="DC170"/>
      <c r="DE170"/>
      <c r="DF170"/>
      <c r="DH170"/>
      <c r="DI170"/>
      <c r="DJ170" s="10">
        <v>1</v>
      </c>
    </row>
    <row r="171" spans="2:114" s="3022" customFormat="1" ht="18" customHeight="1">
      <c r="B171" s="8"/>
      <c r="C171" s="8"/>
      <c r="D171" s="8"/>
      <c r="E171" s="8"/>
      <c r="F171" s="8"/>
      <c r="G171" s="8"/>
      <c r="H171" s="8"/>
      <c r="I171" s="8"/>
      <c r="J171" s="8"/>
      <c r="K171" s="8"/>
      <c r="L171" s="8"/>
      <c r="M171" s="8"/>
      <c r="N171" s="8"/>
      <c r="O171" s="8"/>
      <c r="P171" s="8"/>
      <c r="Q171" s="8"/>
      <c r="R171" s="8"/>
      <c r="S171" s="8"/>
      <c r="T171" s="8"/>
      <c r="U171" s="8"/>
      <c r="V171" s="8"/>
      <c r="W171" s="5134" t="s">
        <v>2102</v>
      </c>
      <c r="X171" s="5134"/>
      <c r="Y171" s="8"/>
      <c r="Z171" s="8"/>
      <c r="AA171" s="8"/>
      <c r="AB171" s="9"/>
      <c r="AC171" s="8"/>
      <c r="AD171" s="8"/>
      <c r="AE171" s="9"/>
      <c r="AF171" s="8"/>
      <c r="AG171" s="8"/>
      <c r="AH171" s="9"/>
      <c r="AI171" s="8"/>
      <c r="AJ171" s="8"/>
      <c r="AK171" s="8"/>
      <c r="AL171" s="8"/>
      <c r="AM171" s="8"/>
      <c r="AN171" s="8"/>
      <c r="AO171" s="8"/>
      <c r="AP171" s="8"/>
      <c r="AQ171" s="8"/>
      <c r="AR171"/>
      <c r="AS171"/>
      <c r="AU171"/>
      <c r="AV171"/>
      <c r="AX171"/>
      <c r="AY171"/>
      <c r="BA171"/>
      <c r="BB171"/>
      <c r="BD171"/>
      <c r="BE171"/>
      <c r="BG171"/>
      <c r="BH171"/>
      <c r="BJ171"/>
      <c r="BK171"/>
      <c r="BM171" s="5134" t="s">
        <v>5075</v>
      </c>
      <c r="BN171" s="5134"/>
      <c r="BP171"/>
      <c r="BQ171"/>
      <c r="BS171"/>
      <c r="BT171"/>
      <c r="BV171"/>
      <c r="BW171"/>
      <c r="BX171"/>
      <c r="BY171"/>
      <c r="BZ171"/>
      <c r="CA171"/>
      <c r="CB171"/>
      <c r="CD171"/>
      <c r="CE171"/>
      <c r="CG171"/>
      <c r="CH171"/>
      <c r="CJ171"/>
      <c r="CK171"/>
      <c r="CM171"/>
      <c r="CN171"/>
      <c r="CP171"/>
      <c r="CQ171"/>
      <c r="CS171"/>
      <c r="CT171"/>
      <c r="CV171" s="5134" t="s">
        <v>2085</v>
      </c>
      <c r="CW171" s="5134"/>
      <c r="CY171"/>
      <c r="CZ171"/>
      <c r="DB171"/>
      <c r="DC171"/>
      <c r="DE171"/>
      <c r="DF171"/>
      <c r="DH171"/>
      <c r="DI171"/>
      <c r="DJ171" s="10">
        <v>1</v>
      </c>
    </row>
    <row r="172" spans="2:114" s="3022" customFormat="1" ht="18" customHeight="1">
      <c r="B172" s="8"/>
      <c r="C172" s="8"/>
      <c r="D172" s="8"/>
      <c r="E172" s="8"/>
      <c r="F172" s="8"/>
      <c r="G172" s="8"/>
      <c r="H172" s="8"/>
      <c r="I172" s="8"/>
      <c r="J172" s="8"/>
      <c r="K172" s="8"/>
      <c r="L172" s="8"/>
      <c r="M172" s="8"/>
      <c r="N172" s="8"/>
      <c r="O172" s="8"/>
      <c r="P172" s="8"/>
      <c r="Q172" s="8"/>
      <c r="R172" s="8"/>
      <c r="S172" s="8"/>
      <c r="T172" s="8"/>
      <c r="U172" s="8"/>
      <c r="V172" s="8"/>
      <c r="W172" s="5135"/>
      <c r="X172" s="5135"/>
      <c r="Y172" s="8"/>
      <c r="Z172" s="8"/>
      <c r="AA172" s="8"/>
      <c r="AB172" s="9"/>
      <c r="AC172" s="8"/>
      <c r="AD172" s="8"/>
      <c r="AE172" s="9"/>
      <c r="AF172" s="8"/>
      <c r="AG172" s="8"/>
      <c r="AH172" s="9"/>
      <c r="AI172" s="8"/>
      <c r="AJ172" s="8"/>
      <c r="AK172" s="8"/>
      <c r="AL172" s="8"/>
      <c r="AM172" s="8"/>
      <c r="AN172" s="8"/>
      <c r="AO172" s="8"/>
      <c r="AP172" s="8"/>
      <c r="AQ172" s="8"/>
      <c r="AR172"/>
      <c r="AS172"/>
      <c r="AU172"/>
      <c r="AV172"/>
      <c r="AX172"/>
      <c r="AY172"/>
      <c r="BA172"/>
      <c r="BB172"/>
      <c r="BD172"/>
      <c r="BE172"/>
      <c r="BG172"/>
      <c r="BH172"/>
      <c r="BJ172"/>
      <c r="BK172"/>
      <c r="BM172" s="5135" t="s">
        <v>4401</v>
      </c>
      <c r="BN172" s="5135"/>
      <c r="BP172"/>
      <c r="BQ172"/>
      <c r="BS172"/>
      <c r="BT172"/>
      <c r="BV172"/>
      <c r="BW172"/>
      <c r="BX172"/>
      <c r="BY172"/>
      <c r="BZ172"/>
      <c r="CA172"/>
      <c r="CB172"/>
      <c r="CD172"/>
      <c r="CE172"/>
      <c r="CG172"/>
      <c r="CH172"/>
      <c r="CJ172"/>
      <c r="CK172"/>
      <c r="CM172"/>
      <c r="CN172"/>
      <c r="CP172"/>
      <c r="CQ172"/>
      <c r="CS172"/>
      <c r="CT172"/>
      <c r="CV172" s="5135" t="s">
        <v>4401</v>
      </c>
      <c r="CW172" s="5135"/>
      <c r="CY172"/>
      <c r="CZ172"/>
      <c r="DB172"/>
      <c r="DC172"/>
      <c r="DE172"/>
      <c r="DF172"/>
      <c r="DH172"/>
      <c r="DI172"/>
      <c r="DJ172" s="10">
        <v>1</v>
      </c>
    </row>
    <row r="173" spans="2:114" s="3022" customFormat="1" ht="18" customHeight="1" thickBot="1">
      <c r="B173" s="8"/>
      <c r="C173" s="8"/>
      <c r="D173" s="8"/>
      <c r="E173" s="8"/>
      <c r="F173" s="8"/>
      <c r="G173" s="8"/>
      <c r="H173" s="8"/>
      <c r="I173" s="8"/>
      <c r="J173" s="8"/>
      <c r="K173" s="8"/>
      <c r="L173" s="8"/>
      <c r="M173" s="8"/>
      <c r="N173" s="8"/>
      <c r="O173" s="8"/>
      <c r="P173" s="8"/>
      <c r="Q173" s="8"/>
      <c r="R173" s="8"/>
      <c r="S173" s="8"/>
      <c r="T173" s="8"/>
      <c r="U173" s="8"/>
      <c r="V173" s="8"/>
      <c r="W173" s="942">
        <v>1</v>
      </c>
      <c r="X173" s="942">
        <v>1</v>
      </c>
      <c r="Y173" s="8"/>
      <c r="Z173" s="8"/>
      <c r="AA173" s="8"/>
      <c r="AB173" s="9"/>
      <c r="AC173" s="8"/>
      <c r="AD173" s="8"/>
      <c r="AE173" s="9"/>
      <c r="AF173" s="8"/>
      <c r="AG173" s="8"/>
      <c r="AH173" s="9"/>
      <c r="AI173" s="8"/>
      <c r="AJ173" s="8"/>
      <c r="AK173" s="8"/>
      <c r="AL173" s="8"/>
      <c r="AM173" s="8"/>
      <c r="AN173" s="8"/>
      <c r="AO173" s="8"/>
      <c r="AP173" s="8"/>
      <c r="AQ173" s="8"/>
      <c r="AR173"/>
      <c r="AS173"/>
      <c r="AU173"/>
      <c r="AV173"/>
      <c r="AX173"/>
      <c r="AY173"/>
      <c r="BA173"/>
      <c r="BB173"/>
      <c r="BD173"/>
      <c r="BE173"/>
      <c r="BG173"/>
      <c r="BH173"/>
      <c r="BJ173"/>
      <c r="BK173"/>
      <c r="BM173" s="942" t="s">
        <v>4401</v>
      </c>
      <c r="BN173" s="942"/>
      <c r="BP173"/>
      <c r="BQ173"/>
      <c r="BS173"/>
      <c r="BT173"/>
      <c r="BV173"/>
      <c r="BW173"/>
      <c r="BX173"/>
      <c r="BY173"/>
      <c r="BZ173"/>
      <c r="CA173"/>
      <c r="CB173"/>
      <c r="CD173"/>
      <c r="CE173"/>
      <c r="CG173"/>
      <c r="CH173"/>
      <c r="CJ173"/>
      <c r="CK173"/>
      <c r="CM173"/>
      <c r="CN173"/>
      <c r="CP173"/>
      <c r="CQ173"/>
      <c r="CS173"/>
      <c r="CT173"/>
      <c r="CV173" s="942" t="s">
        <v>4401</v>
      </c>
      <c r="CW173" s="942"/>
      <c r="CY173"/>
      <c r="CZ173"/>
      <c r="DB173"/>
      <c r="DC173"/>
      <c r="DE173"/>
      <c r="DF173"/>
      <c r="DH173"/>
      <c r="DI173"/>
      <c r="DJ173" s="10">
        <v>1</v>
      </c>
    </row>
    <row r="174" spans="2:114" s="3022" customFormat="1" ht="18" customHeight="1">
      <c r="B174" s="8"/>
      <c r="C174" s="8"/>
      <c r="D174" s="8"/>
      <c r="E174" s="8"/>
      <c r="F174" s="8"/>
      <c r="G174" s="8"/>
      <c r="H174" s="8"/>
      <c r="I174" s="8"/>
      <c r="J174" s="8"/>
      <c r="K174" s="8"/>
      <c r="L174" s="8"/>
      <c r="M174" s="8"/>
      <c r="N174" s="8"/>
      <c r="O174" s="8"/>
      <c r="P174" s="8"/>
      <c r="Q174" s="8"/>
      <c r="R174" s="8"/>
      <c r="S174" s="8"/>
      <c r="T174" s="8"/>
      <c r="U174" s="8"/>
      <c r="V174" s="8"/>
      <c r="W174" s="5134" t="s">
        <v>2120</v>
      </c>
      <c r="X174" s="5134"/>
      <c r="Y174" s="8"/>
      <c r="Z174" s="8"/>
      <c r="AA174" s="8"/>
      <c r="AB174" s="9"/>
      <c r="AC174" s="8"/>
      <c r="AD174" s="8"/>
      <c r="AE174" s="9"/>
      <c r="AF174" s="8"/>
      <c r="AG174" s="8"/>
      <c r="AH174" s="9"/>
      <c r="AI174" s="8"/>
      <c r="AJ174" s="8"/>
      <c r="AK174" s="8"/>
      <c r="AL174" s="8"/>
      <c r="AM174" s="8"/>
      <c r="AN174" s="8"/>
      <c r="AO174" s="8"/>
      <c r="AP174" s="8"/>
      <c r="AQ174" s="8"/>
      <c r="AR174"/>
      <c r="AS174"/>
      <c r="AU174"/>
      <c r="AV174"/>
      <c r="AX174"/>
      <c r="AY174"/>
      <c r="BA174"/>
      <c r="BB174"/>
      <c r="BD174"/>
      <c r="BE174"/>
      <c r="BG174"/>
      <c r="BH174"/>
      <c r="BJ174"/>
      <c r="BK174"/>
      <c r="BM174" s="5134" t="s">
        <v>5076</v>
      </c>
      <c r="BN174" s="5134"/>
      <c r="BP174"/>
      <c r="BQ174"/>
      <c r="BS174"/>
      <c r="BT174"/>
      <c r="BV174"/>
      <c r="BW174"/>
      <c r="BX174"/>
      <c r="BY174"/>
      <c r="BZ174"/>
      <c r="CA174"/>
      <c r="CB174"/>
      <c r="CD174"/>
      <c r="CE174"/>
      <c r="CG174"/>
      <c r="CH174"/>
      <c r="CJ174"/>
      <c r="CK174"/>
      <c r="CM174"/>
      <c r="CN174"/>
      <c r="CP174"/>
      <c r="CQ174"/>
      <c r="CS174"/>
      <c r="CT174"/>
      <c r="CV174" s="5134" t="s">
        <v>5077</v>
      </c>
      <c r="CW174" s="5134"/>
      <c r="CY174"/>
      <c r="CZ174"/>
      <c r="DB174"/>
      <c r="DC174"/>
      <c r="DE174"/>
      <c r="DF174"/>
      <c r="DH174"/>
      <c r="DI174"/>
      <c r="DJ174" s="10">
        <v>1</v>
      </c>
    </row>
    <row r="175" spans="2:114" s="3022" customFormat="1" ht="18" customHeight="1">
      <c r="B175" s="8"/>
      <c r="C175" s="8"/>
      <c r="D175" s="8"/>
      <c r="E175" s="8"/>
      <c r="F175" s="8"/>
      <c r="G175" s="8"/>
      <c r="H175" s="8"/>
      <c r="I175" s="8"/>
      <c r="J175" s="8"/>
      <c r="K175" s="8"/>
      <c r="L175" s="8"/>
      <c r="M175" s="8"/>
      <c r="N175" s="8"/>
      <c r="O175" s="8"/>
      <c r="P175" s="8"/>
      <c r="Q175" s="8"/>
      <c r="R175" s="8"/>
      <c r="S175" s="8"/>
      <c r="T175" s="8"/>
      <c r="U175" s="8"/>
      <c r="V175" s="8"/>
      <c r="W175" s="5135"/>
      <c r="X175" s="5135"/>
      <c r="Y175" s="8"/>
      <c r="Z175" s="8"/>
      <c r="AA175" s="8"/>
      <c r="AB175" s="9"/>
      <c r="AC175" s="8"/>
      <c r="AD175" s="8"/>
      <c r="AE175" s="9"/>
      <c r="AF175" s="8"/>
      <c r="AG175" s="8"/>
      <c r="AH175" s="9"/>
      <c r="AI175" s="8"/>
      <c r="AJ175" s="8"/>
      <c r="AK175" s="8"/>
      <c r="AL175" s="8"/>
      <c r="AM175" s="8"/>
      <c r="AN175" s="8"/>
      <c r="AO175" s="8"/>
      <c r="AP175" s="8"/>
      <c r="AQ175" s="8"/>
      <c r="AR175"/>
      <c r="AS175"/>
      <c r="AU175"/>
      <c r="AV175"/>
      <c r="AX175"/>
      <c r="AY175"/>
      <c r="BA175"/>
      <c r="BB175"/>
      <c r="BD175"/>
      <c r="BE175"/>
      <c r="BG175"/>
      <c r="BH175"/>
      <c r="BJ175"/>
      <c r="BK175"/>
      <c r="BM175" s="5135" t="s">
        <v>4401</v>
      </c>
      <c r="BN175" s="5135"/>
      <c r="BP175"/>
      <c r="BQ175"/>
      <c r="BS175"/>
      <c r="BT175"/>
      <c r="BV175"/>
      <c r="BW175"/>
      <c r="BX175"/>
      <c r="BY175"/>
      <c r="BZ175"/>
      <c r="CA175"/>
      <c r="CB175"/>
      <c r="CD175"/>
      <c r="CE175"/>
      <c r="CG175"/>
      <c r="CH175"/>
      <c r="CJ175"/>
      <c r="CK175"/>
      <c r="CM175"/>
      <c r="CN175"/>
      <c r="CP175"/>
      <c r="CQ175"/>
      <c r="CS175"/>
      <c r="CT175"/>
      <c r="CV175" s="5135" t="s">
        <v>4401</v>
      </c>
      <c r="CW175" s="5135"/>
      <c r="CY175"/>
      <c r="CZ175"/>
      <c r="DB175"/>
      <c r="DC175"/>
      <c r="DE175"/>
      <c r="DF175"/>
      <c r="DH175"/>
      <c r="DI175"/>
      <c r="DJ175" s="10">
        <v>1</v>
      </c>
    </row>
    <row r="176" spans="2:114" ht="18" customHeight="1" thickBot="1">
      <c r="W176" s="942">
        <v>1</v>
      </c>
      <c r="X176" s="942">
        <v>1</v>
      </c>
      <c r="BM176" s="942" t="s">
        <v>4401</v>
      </c>
      <c r="BN176" s="942"/>
      <c r="CV176" s="942" t="s">
        <v>4401</v>
      </c>
      <c r="CW176" s="942"/>
      <c r="DJ176" s="10">
        <v>1</v>
      </c>
    </row>
    <row r="177" spans="1:116" ht="18" customHeight="1">
      <c r="W177" s="5134" t="s">
        <v>2139</v>
      </c>
      <c r="X177" s="5134"/>
      <c r="BM177" s="5134" t="s">
        <v>5078</v>
      </c>
      <c r="BN177" s="5134"/>
      <c r="CV177" s="5134" t="s">
        <v>2120</v>
      </c>
      <c r="CW177" s="5134"/>
      <c r="DJ177" s="10">
        <v>1</v>
      </c>
    </row>
    <row r="178" spans="1:116" ht="18" customHeight="1">
      <c r="W178" s="5135"/>
      <c r="X178" s="5135"/>
      <c r="BM178" s="5135" t="s">
        <v>4401</v>
      </c>
      <c r="BN178" s="5135"/>
      <c r="CV178" s="5135" t="s">
        <v>4401</v>
      </c>
      <c r="CW178" s="5135"/>
      <c r="DJ178" s="10">
        <v>1</v>
      </c>
    </row>
    <row r="179" spans="1:116" ht="15.75" thickBot="1">
      <c r="A179" s="8"/>
      <c r="W179" s="942">
        <v>1</v>
      </c>
      <c r="X179" s="942">
        <v>1</v>
      </c>
      <c r="BM179" s="942" t="s">
        <v>4401</v>
      </c>
      <c r="BN179" s="942"/>
      <c r="CV179" t="s">
        <v>4401</v>
      </c>
      <c r="DJ179" s="10">
        <v>1</v>
      </c>
    </row>
    <row r="180" spans="1:116">
      <c r="A180" s="8"/>
      <c r="W180" s="5134" t="s">
        <v>5079</v>
      </c>
      <c r="X180" s="5134"/>
      <c r="BM180" s="5134" t="s">
        <v>5080</v>
      </c>
      <c r="BN180" s="5134"/>
      <c r="CV180" s="5134" t="s">
        <v>5081</v>
      </c>
      <c r="CW180" s="5134"/>
      <c r="DJ180" s="10">
        <v>1</v>
      </c>
    </row>
    <row r="181" spans="1:116">
      <c r="W181" s="5135"/>
      <c r="X181" s="5135"/>
      <c r="BM181" s="5135" t="s">
        <v>4401</v>
      </c>
      <c r="BN181" s="5135"/>
      <c r="CV181" s="5135" t="s">
        <v>4401</v>
      </c>
      <c r="CW181" s="5135"/>
      <c r="DJ181" s="10">
        <v>1</v>
      </c>
    </row>
    <row r="182" spans="1:116" ht="15.75" thickBot="1">
      <c r="BM182" s="942" t="s">
        <v>4401</v>
      </c>
      <c r="BN182" s="942"/>
      <c r="CV182" t="s">
        <v>4401</v>
      </c>
      <c r="DJ182" s="10">
        <v>1</v>
      </c>
    </row>
    <row r="183" spans="1:116">
      <c r="W183" s="5134"/>
      <c r="X183" s="5134"/>
      <c r="BM183" s="5134" t="s">
        <v>5082</v>
      </c>
      <c r="BN183" s="5134"/>
      <c r="CV183" s="5134" t="s">
        <v>5083</v>
      </c>
      <c r="CW183" s="5134"/>
      <c r="DJ183" s="10">
        <v>1</v>
      </c>
    </row>
    <row r="184" spans="1:116">
      <c r="W184" s="5135"/>
      <c r="X184" s="5135"/>
      <c r="AB184" s="8"/>
      <c r="AE184" s="8"/>
      <c r="AH184" s="8"/>
      <c r="AU184" t="s">
        <v>4401</v>
      </c>
      <c r="AX184" t="s">
        <v>4401</v>
      </c>
      <c r="BM184" s="5135" t="s">
        <v>4401</v>
      </c>
      <c r="BN184" s="5135"/>
      <c r="CV184" s="5135" t="s">
        <v>4401</v>
      </c>
      <c r="CW184" s="5135"/>
      <c r="DJ184" s="10">
        <v>1</v>
      </c>
    </row>
    <row r="185" spans="1:116" ht="15.75">
      <c r="AB185" s="8"/>
      <c r="AE185" s="8"/>
      <c r="AH185" s="8"/>
      <c r="BM185" s="2980"/>
      <c r="BN185" s="2980"/>
      <c r="CV185" s="2980"/>
      <c r="CW185" s="2980"/>
      <c r="DJ185" s="10">
        <v>1</v>
      </c>
    </row>
    <row r="186" spans="1:116" ht="15.75" thickBot="1">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DJ186" s="10">
        <v>1</v>
      </c>
    </row>
    <row r="187" spans="1:116">
      <c r="BM187" s="5134"/>
      <c r="BN187" s="5134"/>
      <c r="CV187" s="5134"/>
      <c r="CW187" s="5134"/>
      <c r="DJ187" s="10">
        <v>1</v>
      </c>
    </row>
    <row r="188" spans="1:116">
      <c r="BM188" s="5135"/>
      <c r="BN188" s="5135"/>
      <c r="CV188" s="5135"/>
      <c r="CW188" s="5135"/>
      <c r="DJ188" s="10">
        <v>1</v>
      </c>
    </row>
    <row r="189" spans="1:116">
      <c r="DJ189" s="10">
        <v>1</v>
      </c>
    </row>
    <row r="190" spans="1:116">
      <c r="DJ190" s="10">
        <v>1</v>
      </c>
    </row>
    <row r="191" spans="1:116">
      <c r="DJ191" s="10">
        <v>1</v>
      </c>
      <c r="DK191" s="8"/>
      <c r="DL191" s="8"/>
    </row>
    <row r="192" spans="1:116">
      <c r="DJ192" s="3047" t="s">
        <v>3560</v>
      </c>
      <c r="DK192" s="8"/>
      <c r="DL192" s="8"/>
    </row>
    <row r="193" spans="1:116">
      <c r="A193" s="10">
        <v>1</v>
      </c>
      <c r="B193" s="10">
        <v>1</v>
      </c>
      <c r="C193" s="10">
        <v>1</v>
      </c>
      <c r="D193" s="10">
        <v>1</v>
      </c>
      <c r="E193" s="10">
        <v>1</v>
      </c>
      <c r="F193" s="10">
        <v>1</v>
      </c>
      <c r="G193" s="10">
        <v>1</v>
      </c>
      <c r="H193" s="10">
        <v>1</v>
      </c>
      <c r="I193" s="10">
        <v>1</v>
      </c>
      <c r="J193" s="10">
        <v>1</v>
      </c>
      <c r="K193" s="10">
        <v>1</v>
      </c>
      <c r="L193" s="10">
        <v>1</v>
      </c>
      <c r="M193" s="10">
        <v>1</v>
      </c>
      <c r="N193" s="10">
        <v>1</v>
      </c>
      <c r="O193" s="10">
        <v>1</v>
      </c>
      <c r="P193" s="10">
        <v>1</v>
      </c>
      <c r="Q193" s="10">
        <v>1</v>
      </c>
      <c r="R193" s="10">
        <v>1</v>
      </c>
      <c r="S193" s="10">
        <v>1</v>
      </c>
      <c r="T193" s="10">
        <v>1</v>
      </c>
      <c r="U193" s="10">
        <v>1</v>
      </c>
      <c r="V193" s="10">
        <v>1</v>
      </c>
      <c r="W193" s="10">
        <v>1</v>
      </c>
      <c r="X193" s="10">
        <v>1</v>
      </c>
      <c r="Y193" s="10">
        <v>1</v>
      </c>
      <c r="Z193" s="10">
        <v>1</v>
      </c>
      <c r="AA193" s="10">
        <v>1</v>
      </c>
      <c r="AB193" s="10">
        <v>1</v>
      </c>
      <c r="AC193" s="10">
        <v>1</v>
      </c>
      <c r="AD193" s="10">
        <v>1</v>
      </c>
      <c r="AE193" s="10">
        <v>1</v>
      </c>
      <c r="AF193" s="10">
        <v>1</v>
      </c>
      <c r="AG193" s="10">
        <v>1</v>
      </c>
      <c r="AH193" s="10">
        <v>1</v>
      </c>
      <c r="AI193" s="10">
        <v>1</v>
      </c>
      <c r="AJ193" s="10">
        <v>1</v>
      </c>
      <c r="AK193" s="10">
        <v>1</v>
      </c>
      <c r="AL193" s="10">
        <v>1</v>
      </c>
      <c r="AM193" s="10">
        <v>1</v>
      </c>
      <c r="AN193" s="10">
        <v>1</v>
      </c>
      <c r="AO193" s="10">
        <v>1</v>
      </c>
      <c r="AP193" s="10">
        <v>1</v>
      </c>
      <c r="AQ193" s="10">
        <v>1</v>
      </c>
      <c r="AR193" s="10">
        <v>1</v>
      </c>
      <c r="AS193" s="10">
        <v>1</v>
      </c>
      <c r="AT193" s="10">
        <v>1</v>
      </c>
      <c r="AU193" s="10">
        <v>1</v>
      </c>
      <c r="AV193" s="10">
        <v>1</v>
      </c>
      <c r="AW193" s="10">
        <v>1</v>
      </c>
      <c r="AX193" s="10">
        <v>1</v>
      </c>
      <c r="AY193" s="10">
        <v>1</v>
      </c>
      <c r="AZ193" s="10">
        <v>1</v>
      </c>
      <c r="BA193" s="10">
        <v>1</v>
      </c>
      <c r="BB193" s="10">
        <v>1</v>
      </c>
      <c r="BC193" s="10">
        <v>1</v>
      </c>
      <c r="BD193" s="10">
        <v>1</v>
      </c>
      <c r="BE193" s="10">
        <v>1</v>
      </c>
      <c r="BF193" s="10">
        <v>1</v>
      </c>
      <c r="BG193" s="10">
        <v>1</v>
      </c>
      <c r="BH193" s="10">
        <v>1</v>
      </c>
      <c r="BI193" s="10">
        <v>1</v>
      </c>
      <c r="BJ193" s="10">
        <v>1</v>
      </c>
      <c r="BK193" s="10">
        <v>1</v>
      </c>
      <c r="BL193" s="10">
        <v>1</v>
      </c>
      <c r="BM193" s="10">
        <v>1</v>
      </c>
      <c r="BN193" s="10">
        <v>1</v>
      </c>
      <c r="BO193" s="10">
        <v>1</v>
      </c>
      <c r="BP193" s="10">
        <v>1</v>
      </c>
      <c r="BQ193" s="10">
        <v>1</v>
      </c>
      <c r="BR193" s="10">
        <v>1</v>
      </c>
      <c r="BS193" s="10">
        <v>1</v>
      </c>
      <c r="BT193" s="10">
        <v>1</v>
      </c>
      <c r="BU193" s="10">
        <v>1</v>
      </c>
      <c r="BV193" s="10">
        <v>1</v>
      </c>
      <c r="BW193" s="10">
        <v>1</v>
      </c>
      <c r="BX193" s="10">
        <v>1</v>
      </c>
      <c r="BY193" s="10">
        <v>1</v>
      </c>
      <c r="BZ193" s="10">
        <v>1</v>
      </c>
      <c r="CA193" s="10">
        <v>1</v>
      </c>
      <c r="CB193" s="10">
        <v>1</v>
      </c>
      <c r="CC193" s="10">
        <v>1</v>
      </c>
      <c r="CD193" s="10">
        <v>1</v>
      </c>
      <c r="CE193" s="10">
        <v>1</v>
      </c>
      <c r="CF193" s="10">
        <v>1</v>
      </c>
      <c r="CG193" s="10">
        <v>1</v>
      </c>
      <c r="CH193" s="10">
        <v>1</v>
      </c>
      <c r="CI193" s="10">
        <v>1</v>
      </c>
      <c r="CJ193" s="10">
        <v>1</v>
      </c>
      <c r="CK193" s="10">
        <v>1</v>
      </c>
      <c r="CL193" s="10">
        <v>1</v>
      </c>
      <c r="CM193" s="10">
        <v>1</v>
      </c>
      <c r="CN193" s="10">
        <v>1</v>
      </c>
      <c r="CO193" s="10">
        <v>1</v>
      </c>
      <c r="CP193" s="10">
        <v>1</v>
      </c>
      <c r="CQ193" s="10">
        <v>1</v>
      </c>
      <c r="CR193" s="10">
        <v>1</v>
      </c>
      <c r="CS193" s="10">
        <v>1</v>
      </c>
      <c r="CT193" s="10">
        <v>1</v>
      </c>
      <c r="CU193" s="10">
        <v>1</v>
      </c>
      <c r="CV193" s="10">
        <v>1</v>
      </c>
      <c r="CW193" s="10">
        <v>1</v>
      </c>
      <c r="CX193" s="10">
        <v>1</v>
      </c>
      <c r="CY193" s="10">
        <v>1</v>
      </c>
      <c r="CZ193" s="10">
        <v>1</v>
      </c>
      <c r="DA193" s="10">
        <v>1</v>
      </c>
      <c r="DB193" s="10">
        <v>1</v>
      </c>
      <c r="DC193" s="10">
        <v>1</v>
      </c>
      <c r="DD193" s="10">
        <v>1</v>
      </c>
      <c r="DE193" s="10">
        <v>1</v>
      </c>
      <c r="DF193" s="10">
        <v>1</v>
      </c>
      <c r="DG193" s="10">
        <v>1</v>
      </c>
      <c r="DH193" s="10">
        <v>1</v>
      </c>
      <c r="DI193" s="10">
        <v>1</v>
      </c>
      <c r="DJ193" s="1" t="str">
        <f>ADDRESS(ROW(),COLUMN(),4)</f>
        <v>DJ193</v>
      </c>
      <c r="DK193" s="2130"/>
      <c r="DL193" s="2131" t="str">
        <f>ADDRESS(ROW(),COLUMN(),4)</f>
        <v>DL193</v>
      </c>
    </row>
  </sheetData>
  <mergeCells count="1066">
    <mergeCell ref="W183:X184"/>
    <mergeCell ref="BM183:BN184"/>
    <mergeCell ref="CV183:CW184"/>
    <mergeCell ref="BM187:BN188"/>
    <mergeCell ref="CV187:CW188"/>
    <mergeCell ref="W177:X178"/>
    <mergeCell ref="BM177:BN178"/>
    <mergeCell ref="CV177:CW178"/>
    <mergeCell ref="W180:X181"/>
    <mergeCell ref="BM180:BN181"/>
    <mergeCell ref="CV180:CW181"/>
    <mergeCell ref="W171:X172"/>
    <mergeCell ref="BM171:BN172"/>
    <mergeCell ref="CV171:CW172"/>
    <mergeCell ref="W174:X175"/>
    <mergeCell ref="BM174:BN175"/>
    <mergeCell ref="CV174:CW175"/>
    <mergeCell ref="W165:X166"/>
    <mergeCell ref="BM165:BN166"/>
    <mergeCell ref="CV165:CW166"/>
    <mergeCell ref="W168:X169"/>
    <mergeCell ref="BM168:BN169"/>
    <mergeCell ref="CV168:CW169"/>
    <mergeCell ref="W159:X160"/>
    <mergeCell ref="BJ159:BK160"/>
    <mergeCell ref="BM159:BN160"/>
    <mergeCell ref="CS159:CT160"/>
    <mergeCell ref="CV159:CW160"/>
    <mergeCell ref="W162:X163"/>
    <mergeCell ref="BM162:BN163"/>
    <mergeCell ref="CV162:CW163"/>
    <mergeCell ref="T156:U157"/>
    <mergeCell ref="W156:X157"/>
    <mergeCell ref="BJ156:BK157"/>
    <mergeCell ref="BM156:BN157"/>
    <mergeCell ref="CS156:CT157"/>
    <mergeCell ref="CV156:CW157"/>
    <mergeCell ref="T153:U154"/>
    <mergeCell ref="W153:X154"/>
    <mergeCell ref="BJ153:BK154"/>
    <mergeCell ref="BM153:BN154"/>
    <mergeCell ref="CS153:CT154"/>
    <mergeCell ref="CV153:CW154"/>
    <mergeCell ref="T150:U151"/>
    <mergeCell ref="W150:X151"/>
    <mergeCell ref="BJ150:BK151"/>
    <mergeCell ref="BM150:BN151"/>
    <mergeCell ref="CS150:CT151"/>
    <mergeCell ref="CV150:CW151"/>
    <mergeCell ref="T147:U148"/>
    <mergeCell ref="W147:X148"/>
    <mergeCell ref="BJ147:BK148"/>
    <mergeCell ref="BM147:BN148"/>
    <mergeCell ref="CS147:CT148"/>
    <mergeCell ref="CV147:CW148"/>
    <mergeCell ref="T144:U145"/>
    <mergeCell ref="W144:X145"/>
    <mergeCell ref="BJ144:BK145"/>
    <mergeCell ref="BM144:BN145"/>
    <mergeCell ref="CS144:CT145"/>
    <mergeCell ref="CV144:CW145"/>
    <mergeCell ref="T141:U142"/>
    <mergeCell ref="W141:X142"/>
    <mergeCell ref="BJ141:BK142"/>
    <mergeCell ref="BM141:BN142"/>
    <mergeCell ref="CS141:CT142"/>
    <mergeCell ref="CV141:CW142"/>
    <mergeCell ref="CV135:CW136"/>
    <mergeCell ref="T138:U139"/>
    <mergeCell ref="W138:X139"/>
    <mergeCell ref="BJ138:BK139"/>
    <mergeCell ref="BM138:BN139"/>
    <mergeCell ref="CS138:CT139"/>
    <mergeCell ref="CV138:CW139"/>
    <mergeCell ref="E135:F136"/>
    <mergeCell ref="T135:U136"/>
    <mergeCell ref="W135:X136"/>
    <mergeCell ref="BJ135:BK136"/>
    <mergeCell ref="BM135:BN136"/>
    <mergeCell ref="CS135:CT136"/>
    <mergeCell ref="CV129:CW130"/>
    <mergeCell ref="E132:F133"/>
    <mergeCell ref="T132:U133"/>
    <mergeCell ref="W132:X133"/>
    <mergeCell ref="AU132:AV133"/>
    <mergeCell ref="BJ132:BK133"/>
    <mergeCell ref="BM132:BN133"/>
    <mergeCell ref="CD132:CE133"/>
    <mergeCell ref="CS132:CT133"/>
    <mergeCell ref="CV132:CW133"/>
    <mergeCell ref="CS126:CT127"/>
    <mergeCell ref="CV126:CW127"/>
    <mergeCell ref="E129:F130"/>
    <mergeCell ref="T129:U130"/>
    <mergeCell ref="W129:X130"/>
    <mergeCell ref="AU129:AV130"/>
    <mergeCell ref="BJ129:BK130"/>
    <mergeCell ref="BM129:BN130"/>
    <mergeCell ref="CD129:CE130"/>
    <mergeCell ref="CS129:CT130"/>
    <mergeCell ref="CJ123:CK124"/>
    <mergeCell ref="CS123:CT124"/>
    <mergeCell ref="CV123:CW124"/>
    <mergeCell ref="E126:F127"/>
    <mergeCell ref="T126:U127"/>
    <mergeCell ref="W126:X127"/>
    <mergeCell ref="AU126:AV127"/>
    <mergeCell ref="BJ126:BK127"/>
    <mergeCell ref="BM126:BN127"/>
    <mergeCell ref="CD126:CE127"/>
    <mergeCell ref="CV120:CW121"/>
    <mergeCell ref="E123:F124"/>
    <mergeCell ref="K123:L124"/>
    <mergeCell ref="T123:U124"/>
    <mergeCell ref="W123:X124"/>
    <mergeCell ref="AU123:AV124"/>
    <mergeCell ref="BA123:BB124"/>
    <mergeCell ref="BJ123:BK124"/>
    <mergeCell ref="BM123:BN124"/>
    <mergeCell ref="CD123:CE124"/>
    <mergeCell ref="BA120:BB121"/>
    <mergeCell ref="BJ120:BK121"/>
    <mergeCell ref="BM120:BN121"/>
    <mergeCell ref="CD120:CE121"/>
    <mergeCell ref="CJ120:CK121"/>
    <mergeCell ref="CS120:CT121"/>
    <mergeCell ref="CG117:CH118"/>
    <mergeCell ref="CJ117:CK118"/>
    <mergeCell ref="CS117:CT118"/>
    <mergeCell ref="CV117:CW118"/>
    <mergeCell ref="E120:F121"/>
    <mergeCell ref="H120:I121"/>
    <mergeCell ref="K120:L121"/>
    <mergeCell ref="T120:U121"/>
    <mergeCell ref="W120:X121"/>
    <mergeCell ref="AU120:AV121"/>
    <mergeCell ref="AU117:AV118"/>
    <mergeCell ref="AX117:AY118"/>
    <mergeCell ref="BA117:BB118"/>
    <mergeCell ref="BJ117:BK118"/>
    <mergeCell ref="BM117:BN118"/>
    <mergeCell ref="CD117:CE118"/>
    <mergeCell ref="CG114:CH115"/>
    <mergeCell ref="CJ114:CK115"/>
    <mergeCell ref="CS114:CT115"/>
    <mergeCell ref="CV114:CW115"/>
    <mergeCell ref="B117:C118"/>
    <mergeCell ref="E117:F118"/>
    <mergeCell ref="H117:I118"/>
    <mergeCell ref="K117:L118"/>
    <mergeCell ref="T117:U118"/>
    <mergeCell ref="W117:X118"/>
    <mergeCell ref="AU114:AV115"/>
    <mergeCell ref="AX114:AY115"/>
    <mergeCell ref="BA114:BB115"/>
    <mergeCell ref="BJ114:BK115"/>
    <mergeCell ref="BM114:BN115"/>
    <mergeCell ref="CD114:CE115"/>
    <mergeCell ref="B114:C115"/>
    <mergeCell ref="E114:F115"/>
    <mergeCell ref="H114:I115"/>
    <mergeCell ref="K114:L115"/>
    <mergeCell ref="T114:U115"/>
    <mergeCell ref="W114:X115"/>
    <mergeCell ref="CA111:CB112"/>
    <mergeCell ref="CD111:CE112"/>
    <mergeCell ref="CG111:CH112"/>
    <mergeCell ref="CJ111:CK112"/>
    <mergeCell ref="CS111:CT112"/>
    <mergeCell ref="CV111:CW112"/>
    <mergeCell ref="AR111:AS112"/>
    <mergeCell ref="AU111:AV112"/>
    <mergeCell ref="AX111:AY112"/>
    <mergeCell ref="BA111:BB112"/>
    <mergeCell ref="BJ111:BK112"/>
    <mergeCell ref="BM111:BN112"/>
    <mergeCell ref="B111:C112"/>
    <mergeCell ref="E111:F112"/>
    <mergeCell ref="H111:I112"/>
    <mergeCell ref="K111:L112"/>
    <mergeCell ref="T111:U112"/>
    <mergeCell ref="W111:X112"/>
    <mergeCell ref="CA108:CB109"/>
    <mergeCell ref="CD108:CE109"/>
    <mergeCell ref="CG108:CH109"/>
    <mergeCell ref="CJ108:CK109"/>
    <mergeCell ref="CS108:CT109"/>
    <mergeCell ref="CV108:CW109"/>
    <mergeCell ref="AR108:AS109"/>
    <mergeCell ref="AU108:AV109"/>
    <mergeCell ref="AX108:AY109"/>
    <mergeCell ref="BA108:BB109"/>
    <mergeCell ref="BJ108:BK109"/>
    <mergeCell ref="BM108:BN109"/>
    <mergeCell ref="CG105:CH106"/>
    <mergeCell ref="CJ105:CK106"/>
    <mergeCell ref="CS105:CT106"/>
    <mergeCell ref="CV105:CW106"/>
    <mergeCell ref="B108:C109"/>
    <mergeCell ref="E108:F109"/>
    <mergeCell ref="H108:I109"/>
    <mergeCell ref="K108:L109"/>
    <mergeCell ref="T108:U109"/>
    <mergeCell ref="W108:X109"/>
    <mergeCell ref="BA105:BB106"/>
    <mergeCell ref="BG105:BH106"/>
    <mergeCell ref="BJ105:BK106"/>
    <mergeCell ref="BM105:BN106"/>
    <mergeCell ref="CA105:CB106"/>
    <mergeCell ref="CD105:CE106"/>
    <mergeCell ref="B105:C106"/>
    <mergeCell ref="E105:F106"/>
    <mergeCell ref="H105:I106"/>
    <mergeCell ref="K105:L106"/>
    <mergeCell ref="T105:U106"/>
    <mergeCell ref="W105:X106"/>
    <mergeCell ref="AR105:AS106"/>
    <mergeCell ref="AU105:AV106"/>
    <mergeCell ref="AX105:AY106"/>
    <mergeCell ref="CA102:CB103"/>
    <mergeCell ref="CD102:CE103"/>
    <mergeCell ref="CG102:CH103"/>
    <mergeCell ref="CJ102:CK103"/>
    <mergeCell ref="CP102:CQ103"/>
    <mergeCell ref="CS102:CT103"/>
    <mergeCell ref="AU102:AV103"/>
    <mergeCell ref="AX102:AY103"/>
    <mergeCell ref="BA102:BB103"/>
    <mergeCell ref="BG102:BH103"/>
    <mergeCell ref="BJ102:BK103"/>
    <mergeCell ref="BM102:BN103"/>
    <mergeCell ref="CP99:CQ100"/>
    <mergeCell ref="CS99:CT100"/>
    <mergeCell ref="CV99:CW100"/>
    <mergeCell ref="B102:C103"/>
    <mergeCell ref="E102:F103"/>
    <mergeCell ref="H102:I103"/>
    <mergeCell ref="K102:L103"/>
    <mergeCell ref="T102:U103"/>
    <mergeCell ref="W102:X103"/>
    <mergeCell ref="AR102:AS103"/>
    <mergeCell ref="BJ99:BK100"/>
    <mergeCell ref="BM99:BN100"/>
    <mergeCell ref="CA99:CB100"/>
    <mergeCell ref="CD99:CE100"/>
    <mergeCell ref="CG99:CH100"/>
    <mergeCell ref="CJ99:CK100"/>
    <mergeCell ref="W99:X100"/>
    <mergeCell ref="AR99:AS100"/>
    <mergeCell ref="AU99:AV100"/>
    <mergeCell ref="AX99:AY100"/>
    <mergeCell ref="BA99:BB100"/>
    <mergeCell ref="BG99:BH100"/>
    <mergeCell ref="CV102:CW103"/>
    <mergeCell ref="B99:C100"/>
    <mergeCell ref="E99:F100"/>
    <mergeCell ref="H99:I100"/>
    <mergeCell ref="K99:L100"/>
    <mergeCell ref="Q99:R100"/>
    <mergeCell ref="T99:U100"/>
    <mergeCell ref="B96:C97"/>
    <mergeCell ref="E96:F97"/>
    <mergeCell ref="H96:I97"/>
    <mergeCell ref="K96:L97"/>
    <mergeCell ref="Q96:R97"/>
    <mergeCell ref="T96:U97"/>
    <mergeCell ref="W96:X97"/>
    <mergeCell ref="BP93:BQ94"/>
    <mergeCell ref="CA93:CB94"/>
    <mergeCell ref="CD93:CE94"/>
    <mergeCell ref="CG93:CH94"/>
    <mergeCell ref="CJ93:CK94"/>
    <mergeCell ref="CP93:CQ94"/>
    <mergeCell ref="AU93:AV94"/>
    <mergeCell ref="AX93:AY94"/>
    <mergeCell ref="BA93:BB94"/>
    <mergeCell ref="BG93:BH94"/>
    <mergeCell ref="BJ93:BK94"/>
    <mergeCell ref="BM93:BN94"/>
    <mergeCell ref="T93:U94"/>
    <mergeCell ref="W93:X94"/>
    <mergeCell ref="Z93:AA94"/>
    <mergeCell ref="AC93:AD94"/>
    <mergeCell ref="AF93:AG94"/>
    <mergeCell ref="AR93:AS94"/>
    <mergeCell ref="CP96:CQ97"/>
    <mergeCell ref="CS96:CT97"/>
    <mergeCell ref="CV96:CW97"/>
    <mergeCell ref="CY96:CZ97"/>
    <mergeCell ref="B93:C94"/>
    <mergeCell ref="E93:F94"/>
    <mergeCell ref="H93:I94"/>
    <mergeCell ref="K93:L94"/>
    <mergeCell ref="Q93:R94"/>
    <mergeCell ref="BM96:BN97"/>
    <mergeCell ref="BP96:BQ97"/>
    <mergeCell ref="CA96:CB97"/>
    <mergeCell ref="CD96:CE97"/>
    <mergeCell ref="CG96:CH97"/>
    <mergeCell ref="CJ96:CK97"/>
    <mergeCell ref="AR96:AS97"/>
    <mergeCell ref="AU96:AV97"/>
    <mergeCell ref="AX96:AY97"/>
    <mergeCell ref="BA96:BB97"/>
    <mergeCell ref="BG96:BH97"/>
    <mergeCell ref="BJ96:BK97"/>
    <mergeCell ref="CS93:CT94"/>
    <mergeCell ref="CV93:CW94"/>
    <mergeCell ref="CY93:CZ94"/>
    <mergeCell ref="BV90:BW91"/>
    <mergeCell ref="CA90:CB91"/>
    <mergeCell ref="CD90:CE91"/>
    <mergeCell ref="CG90:CH91"/>
    <mergeCell ref="CJ90:CK91"/>
    <mergeCell ref="CP90:CQ91"/>
    <mergeCell ref="BA90:BB91"/>
    <mergeCell ref="BG90:BH91"/>
    <mergeCell ref="BJ90:BK91"/>
    <mergeCell ref="BM90:BN91"/>
    <mergeCell ref="BP90:BQ91"/>
    <mergeCell ref="BS90:BT91"/>
    <mergeCell ref="Z90:AA91"/>
    <mergeCell ref="AC90:AD91"/>
    <mergeCell ref="AF90:AG91"/>
    <mergeCell ref="AR90:AS91"/>
    <mergeCell ref="AU90:AV91"/>
    <mergeCell ref="AX90:AY91"/>
    <mergeCell ref="DB87:DC88"/>
    <mergeCell ref="DE87:DF88"/>
    <mergeCell ref="B90:C91"/>
    <mergeCell ref="E90:F91"/>
    <mergeCell ref="H90:I91"/>
    <mergeCell ref="K90:L91"/>
    <mergeCell ref="Q90:R91"/>
    <mergeCell ref="T90:U91"/>
    <mergeCell ref="W90:X91"/>
    <mergeCell ref="CD87:CE88"/>
    <mergeCell ref="CG87:CH88"/>
    <mergeCell ref="CJ87:CK88"/>
    <mergeCell ref="CP87:CQ88"/>
    <mergeCell ref="CS87:CT88"/>
    <mergeCell ref="CV87:CW88"/>
    <mergeCell ref="BJ87:BK88"/>
    <mergeCell ref="BM87:BN88"/>
    <mergeCell ref="BP87:BQ88"/>
    <mergeCell ref="BS87:BT88"/>
    <mergeCell ref="BV87:BW88"/>
    <mergeCell ref="CA87:CB88"/>
    <mergeCell ref="AF87:AG88"/>
    <mergeCell ref="AR87:AS88"/>
    <mergeCell ref="AU87:AV88"/>
    <mergeCell ref="AX87:AY88"/>
    <mergeCell ref="BA87:BB88"/>
    <mergeCell ref="BG87:BH88"/>
    <mergeCell ref="CS90:CT91"/>
    <mergeCell ref="CV90:CW91"/>
    <mergeCell ref="CY90:CZ91"/>
    <mergeCell ref="DB90:DC91"/>
    <mergeCell ref="DE90:DF91"/>
    <mergeCell ref="B87:C88"/>
    <mergeCell ref="E87:F88"/>
    <mergeCell ref="H87:I88"/>
    <mergeCell ref="K87:L88"/>
    <mergeCell ref="Q87:R88"/>
    <mergeCell ref="T87:U88"/>
    <mergeCell ref="W87:X88"/>
    <mergeCell ref="Z87:AA88"/>
    <mergeCell ref="AC87:AD88"/>
    <mergeCell ref="CJ84:CK85"/>
    <mergeCell ref="CP84:CQ85"/>
    <mergeCell ref="CS84:CT85"/>
    <mergeCell ref="CV84:CW85"/>
    <mergeCell ref="CY84:CZ85"/>
    <mergeCell ref="DB84:DC85"/>
    <mergeCell ref="BP84:BQ85"/>
    <mergeCell ref="BS84:BT85"/>
    <mergeCell ref="BV84:BW85"/>
    <mergeCell ref="CA84:CB85"/>
    <mergeCell ref="CD84:CE85"/>
    <mergeCell ref="CG84:CH85"/>
    <mergeCell ref="AU84:AV85"/>
    <mergeCell ref="AX84:AY85"/>
    <mergeCell ref="BA84:BB85"/>
    <mergeCell ref="BG84:BH85"/>
    <mergeCell ref="BJ84:BK85"/>
    <mergeCell ref="BM84:BN85"/>
    <mergeCell ref="T84:U85"/>
    <mergeCell ref="W84:X85"/>
    <mergeCell ref="Z84:AA85"/>
    <mergeCell ref="AC84:AD85"/>
    <mergeCell ref="CY87:CZ88"/>
    <mergeCell ref="AF84:AG85"/>
    <mergeCell ref="AR84:AS85"/>
    <mergeCell ref="CS81:CT82"/>
    <mergeCell ref="CV81:CW82"/>
    <mergeCell ref="CY81:CZ82"/>
    <mergeCell ref="DB81:DC82"/>
    <mergeCell ref="DE81:DF82"/>
    <mergeCell ref="B84:C85"/>
    <mergeCell ref="E84:F85"/>
    <mergeCell ref="H84:I85"/>
    <mergeCell ref="K84:L85"/>
    <mergeCell ref="Q84:R85"/>
    <mergeCell ref="BV81:BW82"/>
    <mergeCell ref="CA81:CB82"/>
    <mergeCell ref="CD81:CE82"/>
    <mergeCell ref="CG81:CH82"/>
    <mergeCell ref="CJ81:CK82"/>
    <mergeCell ref="CP81:CQ82"/>
    <mergeCell ref="BA81:BB82"/>
    <mergeCell ref="BG81:BH82"/>
    <mergeCell ref="BJ81:BK82"/>
    <mergeCell ref="BM81:BN82"/>
    <mergeCell ref="BP81:BQ82"/>
    <mergeCell ref="BS81:BT82"/>
    <mergeCell ref="Z81:AA82"/>
    <mergeCell ref="AC81:AD82"/>
    <mergeCell ref="AF81:AG82"/>
    <mergeCell ref="AR81:AS82"/>
    <mergeCell ref="AU81:AV82"/>
    <mergeCell ref="AX81:AY82"/>
    <mergeCell ref="DE84:DF85"/>
    <mergeCell ref="CY78:CZ79"/>
    <mergeCell ref="DB78:DC79"/>
    <mergeCell ref="DE78:DF79"/>
    <mergeCell ref="B81:C82"/>
    <mergeCell ref="E81:F82"/>
    <mergeCell ref="H81:I82"/>
    <mergeCell ref="K81:L82"/>
    <mergeCell ref="Q81:R82"/>
    <mergeCell ref="T81:U82"/>
    <mergeCell ref="W81:X82"/>
    <mergeCell ref="CG78:CH79"/>
    <mergeCell ref="CJ78:CK79"/>
    <mergeCell ref="CM78:CN79"/>
    <mergeCell ref="CP78:CQ79"/>
    <mergeCell ref="CS78:CT79"/>
    <mergeCell ref="CV78:CW79"/>
    <mergeCell ref="BM78:BN79"/>
    <mergeCell ref="BP78:BQ79"/>
    <mergeCell ref="BS78:BT79"/>
    <mergeCell ref="BV78:BW79"/>
    <mergeCell ref="CA78:CB79"/>
    <mergeCell ref="CD78:CE79"/>
    <mergeCell ref="AU78:AV79"/>
    <mergeCell ref="AX78:AY79"/>
    <mergeCell ref="BA78:BB79"/>
    <mergeCell ref="BD78:BE79"/>
    <mergeCell ref="BG78:BH79"/>
    <mergeCell ref="BJ78:BK79"/>
    <mergeCell ref="T78:U79"/>
    <mergeCell ref="W78:X79"/>
    <mergeCell ref="Z78:AA79"/>
    <mergeCell ref="AC78:AD79"/>
    <mergeCell ref="AF78:AG79"/>
    <mergeCell ref="AR78:AS79"/>
    <mergeCell ref="B78:C79"/>
    <mergeCell ref="E78:F79"/>
    <mergeCell ref="H78:I79"/>
    <mergeCell ref="K78:L79"/>
    <mergeCell ref="N78:O79"/>
    <mergeCell ref="Q78:R79"/>
    <mergeCell ref="CP75:CQ76"/>
    <mergeCell ref="CS75:CT76"/>
    <mergeCell ref="CV75:CW76"/>
    <mergeCell ref="CY75:CZ76"/>
    <mergeCell ref="DB75:DC76"/>
    <mergeCell ref="DE75:DF76"/>
    <mergeCell ref="BV75:BW76"/>
    <mergeCell ref="CA75:CB76"/>
    <mergeCell ref="CD75:CE76"/>
    <mergeCell ref="CG75:CH76"/>
    <mergeCell ref="CJ75:CK76"/>
    <mergeCell ref="CM75:CN76"/>
    <mergeCell ref="BD75:BE76"/>
    <mergeCell ref="BG75:BH76"/>
    <mergeCell ref="BJ75:BK76"/>
    <mergeCell ref="BM75:BN76"/>
    <mergeCell ref="BP75:BQ76"/>
    <mergeCell ref="BS75:BT76"/>
    <mergeCell ref="AC75:AD76"/>
    <mergeCell ref="AF75:AG76"/>
    <mergeCell ref="AR75:AS76"/>
    <mergeCell ref="AU75:AV76"/>
    <mergeCell ref="AX75:AY76"/>
    <mergeCell ref="BA75:BB76"/>
    <mergeCell ref="DE72:DF73"/>
    <mergeCell ref="B75:C76"/>
    <mergeCell ref="E75:F76"/>
    <mergeCell ref="H75:I76"/>
    <mergeCell ref="K75:L76"/>
    <mergeCell ref="N75:O76"/>
    <mergeCell ref="Q75:R76"/>
    <mergeCell ref="T75:U76"/>
    <mergeCell ref="W75:X76"/>
    <mergeCell ref="Z75:AA76"/>
    <mergeCell ref="CM72:CN73"/>
    <mergeCell ref="CP72:CQ73"/>
    <mergeCell ref="CS72:CT73"/>
    <mergeCell ref="CV72:CW73"/>
    <mergeCell ref="CY72:CZ73"/>
    <mergeCell ref="DB72:DC73"/>
    <mergeCell ref="BS72:BT73"/>
    <mergeCell ref="BV72:BW73"/>
    <mergeCell ref="CA72:CB73"/>
    <mergeCell ref="CD72:CE73"/>
    <mergeCell ref="CG72:CH73"/>
    <mergeCell ref="CJ72:CK73"/>
    <mergeCell ref="BA72:BB73"/>
    <mergeCell ref="BD72:BE73"/>
    <mergeCell ref="BG72:BH73"/>
    <mergeCell ref="BJ72:BK73"/>
    <mergeCell ref="BM72:BN73"/>
    <mergeCell ref="BP72:BQ73"/>
    <mergeCell ref="Z72:AA73"/>
    <mergeCell ref="AC72:AD73"/>
    <mergeCell ref="AF72:AG73"/>
    <mergeCell ref="AR72:AS73"/>
    <mergeCell ref="AU72:AV73"/>
    <mergeCell ref="AX72:AY73"/>
    <mergeCell ref="DB69:DC70"/>
    <mergeCell ref="DE69:DF70"/>
    <mergeCell ref="B72:C73"/>
    <mergeCell ref="E72:F73"/>
    <mergeCell ref="H72:I73"/>
    <mergeCell ref="K72:L73"/>
    <mergeCell ref="N72:O73"/>
    <mergeCell ref="Q72:R73"/>
    <mergeCell ref="T72:U73"/>
    <mergeCell ref="W72:X73"/>
    <mergeCell ref="CJ69:CK70"/>
    <mergeCell ref="CM69:CN70"/>
    <mergeCell ref="CP69:CQ70"/>
    <mergeCell ref="CS69:CT70"/>
    <mergeCell ref="CV69:CW70"/>
    <mergeCell ref="CY69:CZ70"/>
    <mergeCell ref="BP69:BQ70"/>
    <mergeCell ref="BS69:BT70"/>
    <mergeCell ref="BV69:BW70"/>
    <mergeCell ref="CA69:CB70"/>
    <mergeCell ref="CD69:CE70"/>
    <mergeCell ref="CG69:CH70"/>
    <mergeCell ref="AX69:AY70"/>
    <mergeCell ref="BA69:BB70"/>
    <mergeCell ref="BD69:BE70"/>
    <mergeCell ref="BG69:BH70"/>
    <mergeCell ref="BJ69:BK70"/>
    <mergeCell ref="BM69:BN70"/>
    <mergeCell ref="W69:X70"/>
    <mergeCell ref="Z69:AA70"/>
    <mergeCell ref="AC69:AD70"/>
    <mergeCell ref="AF69:AG70"/>
    <mergeCell ref="AR69:AS70"/>
    <mergeCell ref="AU69:AV70"/>
    <mergeCell ref="CY66:CZ67"/>
    <mergeCell ref="DB66:DC67"/>
    <mergeCell ref="DE66:DF67"/>
    <mergeCell ref="B69:C70"/>
    <mergeCell ref="E69:F70"/>
    <mergeCell ref="H69:I70"/>
    <mergeCell ref="K69:L70"/>
    <mergeCell ref="N69:O70"/>
    <mergeCell ref="Q69:R70"/>
    <mergeCell ref="T69:U70"/>
    <mergeCell ref="CG66:CH67"/>
    <mergeCell ref="CJ66:CK67"/>
    <mergeCell ref="CM66:CN67"/>
    <mergeCell ref="CP66:CQ67"/>
    <mergeCell ref="CS66:CT67"/>
    <mergeCell ref="CV66:CW67"/>
    <mergeCell ref="BM66:BN67"/>
    <mergeCell ref="BP66:BQ67"/>
    <mergeCell ref="BS66:BT67"/>
    <mergeCell ref="BV66:BW67"/>
    <mergeCell ref="CA66:CB67"/>
    <mergeCell ref="CD66:CE67"/>
    <mergeCell ref="AU66:AV67"/>
    <mergeCell ref="AX66:AY67"/>
    <mergeCell ref="BA66:BB67"/>
    <mergeCell ref="BD66:BE67"/>
    <mergeCell ref="BG66:BH67"/>
    <mergeCell ref="BJ66:BK67"/>
    <mergeCell ref="T66:U67"/>
    <mergeCell ref="W66:X67"/>
    <mergeCell ref="Z66:AA67"/>
    <mergeCell ref="AC66:AD67"/>
    <mergeCell ref="AF66:AG67"/>
    <mergeCell ref="AR66:AS67"/>
    <mergeCell ref="B66:C67"/>
    <mergeCell ref="E66:F67"/>
    <mergeCell ref="H66:I67"/>
    <mergeCell ref="K66:L67"/>
    <mergeCell ref="N66:O67"/>
    <mergeCell ref="Q66:R67"/>
    <mergeCell ref="CP63:CQ64"/>
    <mergeCell ref="CS63:CT64"/>
    <mergeCell ref="CV63:CW64"/>
    <mergeCell ref="CY63:CZ64"/>
    <mergeCell ref="DB63:DC64"/>
    <mergeCell ref="DE63:DF64"/>
    <mergeCell ref="BV63:BW64"/>
    <mergeCell ref="CA63:CB64"/>
    <mergeCell ref="CD63:CE64"/>
    <mergeCell ref="CG63:CH64"/>
    <mergeCell ref="CJ63:CK64"/>
    <mergeCell ref="CM63:CN64"/>
    <mergeCell ref="BD63:BE64"/>
    <mergeCell ref="BG63:BH64"/>
    <mergeCell ref="BJ63:BK64"/>
    <mergeCell ref="BM63:BN64"/>
    <mergeCell ref="BP63:BQ64"/>
    <mergeCell ref="BS63:BT64"/>
    <mergeCell ref="AC63:AD64"/>
    <mergeCell ref="AF63:AG64"/>
    <mergeCell ref="AR63:AS64"/>
    <mergeCell ref="AU63:AV64"/>
    <mergeCell ref="AX63:AY64"/>
    <mergeCell ref="BA63:BB64"/>
    <mergeCell ref="DE60:DF61"/>
    <mergeCell ref="B63:C64"/>
    <mergeCell ref="E63:F64"/>
    <mergeCell ref="H63:I64"/>
    <mergeCell ref="K63:L64"/>
    <mergeCell ref="N63:O64"/>
    <mergeCell ref="Q63:R64"/>
    <mergeCell ref="T63:U64"/>
    <mergeCell ref="W63:X64"/>
    <mergeCell ref="Z63:AA64"/>
    <mergeCell ref="CM60:CN61"/>
    <mergeCell ref="CP60:CQ61"/>
    <mergeCell ref="CS60:CT61"/>
    <mergeCell ref="CV60:CW61"/>
    <mergeCell ref="CY60:CZ61"/>
    <mergeCell ref="DB60:DC61"/>
    <mergeCell ref="BS60:BT61"/>
    <mergeCell ref="BV60:BW61"/>
    <mergeCell ref="CA60:CB61"/>
    <mergeCell ref="CD60:CE61"/>
    <mergeCell ref="CG60:CH61"/>
    <mergeCell ref="CJ60:CK61"/>
    <mergeCell ref="BA60:BB61"/>
    <mergeCell ref="BD60:BE61"/>
    <mergeCell ref="BG60:BH61"/>
    <mergeCell ref="BJ60:BK61"/>
    <mergeCell ref="BM60:BN61"/>
    <mergeCell ref="BP60:BQ61"/>
    <mergeCell ref="Z60:AA61"/>
    <mergeCell ref="AC60:AD61"/>
    <mergeCell ref="AF60:AG61"/>
    <mergeCell ref="AR60:AS61"/>
    <mergeCell ref="AU60:AV61"/>
    <mergeCell ref="AX60:AY61"/>
    <mergeCell ref="DB57:DC58"/>
    <mergeCell ref="DE57:DF58"/>
    <mergeCell ref="B60:C61"/>
    <mergeCell ref="E60:F61"/>
    <mergeCell ref="H60:I61"/>
    <mergeCell ref="K60:L61"/>
    <mergeCell ref="N60:O61"/>
    <mergeCell ref="Q60:R61"/>
    <mergeCell ref="T60:U61"/>
    <mergeCell ref="W60:X61"/>
    <mergeCell ref="CJ57:CK58"/>
    <mergeCell ref="CM57:CN58"/>
    <mergeCell ref="CP57:CQ58"/>
    <mergeCell ref="CS57:CT58"/>
    <mergeCell ref="CV57:CW58"/>
    <mergeCell ref="CY57:CZ58"/>
    <mergeCell ref="BP57:BQ58"/>
    <mergeCell ref="BS57:BT58"/>
    <mergeCell ref="BV57:BW58"/>
    <mergeCell ref="CA57:CB58"/>
    <mergeCell ref="CD57:CE58"/>
    <mergeCell ref="CG57:CH58"/>
    <mergeCell ref="AX57:AY58"/>
    <mergeCell ref="BA57:BB58"/>
    <mergeCell ref="BD57:BE58"/>
    <mergeCell ref="BG57:BH58"/>
    <mergeCell ref="BJ57:BK58"/>
    <mergeCell ref="BM57:BN58"/>
    <mergeCell ref="W57:X58"/>
    <mergeCell ref="Z57:AA58"/>
    <mergeCell ref="AC57:AD58"/>
    <mergeCell ref="AF57:AG58"/>
    <mergeCell ref="AR57:AS58"/>
    <mergeCell ref="AU57:AV58"/>
    <mergeCell ref="CY54:CZ55"/>
    <mergeCell ref="DB54:DC55"/>
    <mergeCell ref="DE54:DF55"/>
    <mergeCell ref="B57:C58"/>
    <mergeCell ref="E57:F58"/>
    <mergeCell ref="H57:I58"/>
    <mergeCell ref="K57:L58"/>
    <mergeCell ref="N57:O58"/>
    <mergeCell ref="Q57:R58"/>
    <mergeCell ref="T57:U58"/>
    <mergeCell ref="CG54:CH55"/>
    <mergeCell ref="CJ54:CK55"/>
    <mergeCell ref="CM54:CN55"/>
    <mergeCell ref="CP54:CQ55"/>
    <mergeCell ref="CS54:CT55"/>
    <mergeCell ref="CV54:CW55"/>
    <mergeCell ref="BM54:BN55"/>
    <mergeCell ref="BP54:BQ55"/>
    <mergeCell ref="BS54:BT55"/>
    <mergeCell ref="BV54:BW55"/>
    <mergeCell ref="CA54:CB55"/>
    <mergeCell ref="CD54:CE55"/>
    <mergeCell ref="AU54:AV55"/>
    <mergeCell ref="AX54:AY55"/>
    <mergeCell ref="BA54:BB55"/>
    <mergeCell ref="BD54:BE55"/>
    <mergeCell ref="BG54:BH55"/>
    <mergeCell ref="BJ54:BK55"/>
    <mergeCell ref="B54:C55"/>
    <mergeCell ref="E54:F55"/>
    <mergeCell ref="H54:I55"/>
    <mergeCell ref="K54:L55"/>
    <mergeCell ref="N54:O55"/>
    <mergeCell ref="Q54:R55"/>
    <mergeCell ref="T54:U55"/>
    <mergeCell ref="W54:X55"/>
    <mergeCell ref="CM51:CN52"/>
    <mergeCell ref="CP51:CQ52"/>
    <mergeCell ref="CS51:CT52"/>
    <mergeCell ref="CV51:CW52"/>
    <mergeCell ref="CY51:CZ52"/>
    <mergeCell ref="DB51:DC52"/>
    <mergeCell ref="BS51:BT52"/>
    <mergeCell ref="BV51:BW52"/>
    <mergeCell ref="CA51:CB52"/>
    <mergeCell ref="CD51:CE52"/>
    <mergeCell ref="CG51:CH52"/>
    <mergeCell ref="CJ51:CK52"/>
    <mergeCell ref="BA51:BB52"/>
    <mergeCell ref="BD51:BE52"/>
    <mergeCell ref="BG51:BH52"/>
    <mergeCell ref="BJ51:BK52"/>
    <mergeCell ref="AI51:AJ52"/>
    <mergeCell ref="AL51:AM52"/>
    <mergeCell ref="AO51:AP51"/>
    <mergeCell ref="AR51:AS52"/>
    <mergeCell ref="AU51:AV52"/>
    <mergeCell ref="AX51:AY52"/>
    <mergeCell ref="Q51:R52"/>
    <mergeCell ref="T51:U52"/>
    <mergeCell ref="W51:X52"/>
    <mergeCell ref="Z51:AA52"/>
    <mergeCell ref="AC51:AD52"/>
    <mergeCell ref="AF51:AG52"/>
    <mergeCell ref="CV48:CW49"/>
    <mergeCell ref="CY48:CZ49"/>
    <mergeCell ref="DB48:DC49"/>
    <mergeCell ref="Z54:AA55"/>
    <mergeCell ref="AC54:AD55"/>
    <mergeCell ref="AF54:AG55"/>
    <mergeCell ref="AI54:AJ55"/>
    <mergeCell ref="AL54:AM55"/>
    <mergeCell ref="AR54:AS55"/>
    <mergeCell ref="AO49:AP49"/>
    <mergeCell ref="B51:C52"/>
    <mergeCell ref="E51:F52"/>
    <mergeCell ref="H51:I52"/>
    <mergeCell ref="K51:L52"/>
    <mergeCell ref="N51:O52"/>
    <mergeCell ref="CD48:CE49"/>
    <mergeCell ref="CG48:CH49"/>
    <mergeCell ref="CJ48:CK49"/>
    <mergeCell ref="CM48:CN49"/>
    <mergeCell ref="CP48:CQ49"/>
    <mergeCell ref="CS48:CT49"/>
    <mergeCell ref="BJ48:BK49"/>
    <mergeCell ref="BM48:BN49"/>
    <mergeCell ref="BP48:BQ49"/>
    <mergeCell ref="BS48:BT49"/>
    <mergeCell ref="BV48:BW49"/>
    <mergeCell ref="AR48:AS49"/>
    <mergeCell ref="AU48:AV49"/>
    <mergeCell ref="AX48:AY49"/>
    <mergeCell ref="BA48:BB49"/>
    <mergeCell ref="BD48:BE49"/>
    <mergeCell ref="BG48:BH49"/>
    <mergeCell ref="W48:X49"/>
    <mergeCell ref="Z48:AA49"/>
    <mergeCell ref="AC48:AD49"/>
    <mergeCell ref="AF48:AG49"/>
    <mergeCell ref="AI48:AJ49"/>
    <mergeCell ref="AL48:AM49"/>
    <mergeCell ref="BM51:BN52"/>
    <mergeCell ref="BP51:BQ52"/>
    <mergeCell ref="DE45:DF46"/>
    <mergeCell ref="AO46:AP46"/>
    <mergeCell ref="DE48:DF49"/>
    <mergeCell ref="DE51:DF52"/>
    <mergeCell ref="AO52:AP52"/>
    <mergeCell ref="B48:C49"/>
    <mergeCell ref="E48:F49"/>
    <mergeCell ref="H48:I49"/>
    <mergeCell ref="K48:L49"/>
    <mergeCell ref="N48:O49"/>
    <mergeCell ref="Q48:R49"/>
    <mergeCell ref="T48:U49"/>
    <mergeCell ref="CJ45:CK46"/>
    <mergeCell ref="CM45:CN46"/>
    <mergeCell ref="CP45:CQ46"/>
    <mergeCell ref="CS45:CT46"/>
    <mergeCell ref="CV45:CW46"/>
    <mergeCell ref="CY45:CZ46"/>
    <mergeCell ref="BP45:BQ46"/>
    <mergeCell ref="BS45:BT46"/>
    <mergeCell ref="BV45:BW46"/>
    <mergeCell ref="CA45:CB46"/>
    <mergeCell ref="CD45:CE46"/>
    <mergeCell ref="CG45:CH46"/>
    <mergeCell ref="AX45:AY46"/>
    <mergeCell ref="BA45:BB46"/>
    <mergeCell ref="BD45:BE46"/>
    <mergeCell ref="BG45:BH46"/>
    <mergeCell ref="BJ45:BK46"/>
    <mergeCell ref="BM45:BN46"/>
    <mergeCell ref="AC45:AD46"/>
    <mergeCell ref="AF45:AG46"/>
    <mergeCell ref="AI45:AJ46"/>
    <mergeCell ref="AL45:AM46"/>
    <mergeCell ref="AR45:AS46"/>
    <mergeCell ref="AU45:AV46"/>
    <mergeCell ref="CA48:CB49"/>
    <mergeCell ref="AO44:AP44"/>
    <mergeCell ref="B45:C46"/>
    <mergeCell ref="E45:F46"/>
    <mergeCell ref="H45:I46"/>
    <mergeCell ref="K45:L46"/>
    <mergeCell ref="N45:O46"/>
    <mergeCell ref="Q45:R46"/>
    <mergeCell ref="T45:U46"/>
    <mergeCell ref="W45:X46"/>
    <mergeCell ref="Z45:AA46"/>
    <mergeCell ref="CP42:CQ43"/>
    <mergeCell ref="CS42:CT43"/>
    <mergeCell ref="CV42:CW43"/>
    <mergeCell ref="CY42:CZ43"/>
    <mergeCell ref="DB42:DC43"/>
    <mergeCell ref="T42:U43"/>
    <mergeCell ref="W42:X43"/>
    <mergeCell ref="Z42:AA43"/>
    <mergeCell ref="AC42:AD43"/>
    <mergeCell ref="AF42:AG43"/>
    <mergeCell ref="AI42:AJ43"/>
    <mergeCell ref="DB45:DC46"/>
    <mergeCell ref="DE42:DF43"/>
    <mergeCell ref="BV42:BW43"/>
    <mergeCell ref="CA42:CB43"/>
    <mergeCell ref="CD42:CE43"/>
    <mergeCell ref="CG42:CH43"/>
    <mergeCell ref="CJ42:CK43"/>
    <mergeCell ref="CM42:CN43"/>
    <mergeCell ref="BD42:BE43"/>
    <mergeCell ref="BG42:BH43"/>
    <mergeCell ref="BJ42:BK43"/>
    <mergeCell ref="BM42:BN43"/>
    <mergeCell ref="BP42:BQ43"/>
    <mergeCell ref="BS42:BT43"/>
    <mergeCell ref="AL42:AM43"/>
    <mergeCell ref="AO42:AP42"/>
    <mergeCell ref="AR42:AS43"/>
    <mergeCell ref="AU42:AV43"/>
    <mergeCell ref="AX42:AY43"/>
    <mergeCell ref="BA42:BB43"/>
    <mergeCell ref="CY39:CZ40"/>
    <mergeCell ref="DB39:DC40"/>
    <mergeCell ref="DE39:DF40"/>
    <mergeCell ref="AO41:AP41"/>
    <mergeCell ref="B42:C43"/>
    <mergeCell ref="E42:F43"/>
    <mergeCell ref="H42:I43"/>
    <mergeCell ref="K42:L43"/>
    <mergeCell ref="N42:O43"/>
    <mergeCell ref="Q42:R43"/>
    <mergeCell ref="CG39:CH40"/>
    <mergeCell ref="CJ39:CK40"/>
    <mergeCell ref="CM39:CN40"/>
    <mergeCell ref="CP39:CQ40"/>
    <mergeCell ref="CS39:CT40"/>
    <mergeCell ref="CV39:CW40"/>
    <mergeCell ref="BM39:BN40"/>
    <mergeCell ref="BP39:BQ40"/>
    <mergeCell ref="BS39:BT40"/>
    <mergeCell ref="BV39:BW40"/>
    <mergeCell ref="CA39:CB40"/>
    <mergeCell ref="CD39:CE40"/>
    <mergeCell ref="AU39:AV40"/>
    <mergeCell ref="AX39:AY40"/>
    <mergeCell ref="BA39:BB40"/>
    <mergeCell ref="BD39:BE40"/>
    <mergeCell ref="BG39:BH40"/>
    <mergeCell ref="BJ39:BK40"/>
    <mergeCell ref="Z39:AA40"/>
    <mergeCell ref="AC39:AD40"/>
    <mergeCell ref="AF39:AG40"/>
    <mergeCell ref="AI39:AJ40"/>
    <mergeCell ref="AL39:AM40"/>
    <mergeCell ref="AR39:AS40"/>
    <mergeCell ref="DE36:DF37"/>
    <mergeCell ref="AO38:AP39"/>
    <mergeCell ref="B39:C40"/>
    <mergeCell ref="E39:F40"/>
    <mergeCell ref="H39:I40"/>
    <mergeCell ref="K39:L40"/>
    <mergeCell ref="N39:O40"/>
    <mergeCell ref="Q39:R40"/>
    <mergeCell ref="T39:U40"/>
    <mergeCell ref="W39:X40"/>
    <mergeCell ref="CM36:CN37"/>
    <mergeCell ref="CP36:CQ37"/>
    <mergeCell ref="CS36:CT37"/>
    <mergeCell ref="CV36:CW37"/>
    <mergeCell ref="CY36:CZ37"/>
    <mergeCell ref="DB36:DC37"/>
    <mergeCell ref="BS36:BT37"/>
    <mergeCell ref="BV36:BW37"/>
    <mergeCell ref="CA36:CB37"/>
    <mergeCell ref="CD36:CE37"/>
    <mergeCell ref="CG36:CH37"/>
    <mergeCell ref="CJ36:CK37"/>
    <mergeCell ref="AL36:AM37"/>
    <mergeCell ref="AR36:AS37"/>
    <mergeCell ref="AU36:AV37"/>
    <mergeCell ref="AX36:AY37"/>
    <mergeCell ref="BA36:BB37"/>
    <mergeCell ref="BD36:BE37"/>
    <mergeCell ref="T36:U37"/>
    <mergeCell ref="W36:X37"/>
    <mergeCell ref="CS33:CT34"/>
    <mergeCell ref="CV33:CW34"/>
    <mergeCell ref="CY33:CZ34"/>
    <mergeCell ref="DB33:DC34"/>
    <mergeCell ref="DE33:DF34"/>
    <mergeCell ref="AO34:AP36"/>
    <mergeCell ref="BG36:BH37"/>
    <mergeCell ref="BJ36:BK37"/>
    <mergeCell ref="BM36:BN37"/>
    <mergeCell ref="BP36:BQ37"/>
    <mergeCell ref="CA33:CB34"/>
    <mergeCell ref="CD33:CE34"/>
    <mergeCell ref="CG33:CH34"/>
    <mergeCell ref="CJ33:CK34"/>
    <mergeCell ref="CM33:CN34"/>
    <mergeCell ref="CP33:CQ34"/>
    <mergeCell ref="BG33:BH34"/>
    <mergeCell ref="BJ33:BK34"/>
    <mergeCell ref="BM33:BN34"/>
    <mergeCell ref="BP33:BQ34"/>
    <mergeCell ref="BS33:BT34"/>
    <mergeCell ref="BV33:BW34"/>
    <mergeCell ref="AX30:AY31"/>
    <mergeCell ref="BA30:BB31"/>
    <mergeCell ref="BD30:BE31"/>
    <mergeCell ref="BG30:BH31"/>
    <mergeCell ref="BJ30:BK31"/>
    <mergeCell ref="W30:X31"/>
    <mergeCell ref="Z30:AA31"/>
    <mergeCell ref="AC30:AD31"/>
    <mergeCell ref="AF30:AG31"/>
    <mergeCell ref="AI30:AJ31"/>
    <mergeCell ref="AR30:AS31"/>
    <mergeCell ref="B30:C31"/>
    <mergeCell ref="E30:F31"/>
    <mergeCell ref="Z36:AA37"/>
    <mergeCell ref="AC36:AD37"/>
    <mergeCell ref="AF36:AG37"/>
    <mergeCell ref="AI36:AJ37"/>
    <mergeCell ref="B36:C37"/>
    <mergeCell ref="E36:F37"/>
    <mergeCell ref="H36:I37"/>
    <mergeCell ref="K36:L37"/>
    <mergeCell ref="N36:O37"/>
    <mergeCell ref="Q36:R37"/>
    <mergeCell ref="AO33:AP33"/>
    <mergeCell ref="AR33:AS34"/>
    <mergeCell ref="AU33:AV34"/>
    <mergeCell ref="AX33:AY34"/>
    <mergeCell ref="BA33:BB34"/>
    <mergeCell ref="BD33:BE34"/>
    <mergeCell ref="W33:X34"/>
    <mergeCell ref="Z33:AA34"/>
    <mergeCell ref="AC33:AD34"/>
    <mergeCell ref="AF33:AG34"/>
    <mergeCell ref="AI33:AJ34"/>
    <mergeCell ref="AL33:AM34"/>
    <mergeCell ref="CY30:CZ31"/>
    <mergeCell ref="DB30:DC31"/>
    <mergeCell ref="DE30:DF31"/>
    <mergeCell ref="B33:C34"/>
    <mergeCell ref="E33:F34"/>
    <mergeCell ref="H33:I34"/>
    <mergeCell ref="K33:L34"/>
    <mergeCell ref="N33:O34"/>
    <mergeCell ref="Q33:R34"/>
    <mergeCell ref="T33:U34"/>
    <mergeCell ref="CG30:CH31"/>
    <mergeCell ref="CJ30:CK31"/>
    <mergeCell ref="CM30:CN31"/>
    <mergeCell ref="CP30:CQ31"/>
    <mergeCell ref="CS30:CT31"/>
    <mergeCell ref="CV30:CW31"/>
    <mergeCell ref="BM30:BN31"/>
    <mergeCell ref="BP30:BQ31"/>
    <mergeCell ref="BS30:BT31"/>
    <mergeCell ref="BV30:BW31"/>
    <mergeCell ref="H30:I31"/>
    <mergeCell ref="K30:L31"/>
    <mergeCell ref="N30:O31"/>
    <mergeCell ref="Q30:R31"/>
    <mergeCell ref="T30:U31"/>
    <mergeCell ref="CG27:CH28"/>
    <mergeCell ref="CJ27:CK28"/>
    <mergeCell ref="CM27:CN28"/>
    <mergeCell ref="CP27:CQ28"/>
    <mergeCell ref="CS27:CT28"/>
    <mergeCell ref="CV27:CW28"/>
    <mergeCell ref="BM27:BN28"/>
    <mergeCell ref="BP27:BQ28"/>
    <mergeCell ref="BS27:BT28"/>
    <mergeCell ref="BV27:BW28"/>
    <mergeCell ref="CA27:CB28"/>
    <mergeCell ref="CD27:CE28"/>
    <mergeCell ref="AU27:AV28"/>
    <mergeCell ref="AX27:AY28"/>
    <mergeCell ref="BA27:BB28"/>
    <mergeCell ref="BD27:BE28"/>
    <mergeCell ref="BG27:BH28"/>
    <mergeCell ref="BJ27:BK28"/>
    <mergeCell ref="Z27:AA28"/>
    <mergeCell ref="AC27:AD28"/>
    <mergeCell ref="AF27:AG28"/>
    <mergeCell ref="AI27:AJ28"/>
    <mergeCell ref="AL27:AM28"/>
    <mergeCell ref="AR27:AS28"/>
    <mergeCell ref="CA30:CB31"/>
    <mergeCell ref="CD30:CE31"/>
    <mergeCell ref="AU30:AV31"/>
    <mergeCell ref="DI1:DI2"/>
    <mergeCell ref="B6:Q7"/>
    <mergeCell ref="AR6:BG7"/>
    <mergeCell ref="CA6:CP7"/>
    <mergeCell ref="Q19:U20"/>
    <mergeCell ref="V19:W20"/>
    <mergeCell ref="B27:C28"/>
    <mergeCell ref="E27:F28"/>
    <mergeCell ref="H27:I28"/>
    <mergeCell ref="K27:L28"/>
    <mergeCell ref="N27:O28"/>
    <mergeCell ref="Q27:R28"/>
    <mergeCell ref="T27:U28"/>
    <mergeCell ref="W27:X28"/>
    <mergeCell ref="Q10:R11"/>
    <mergeCell ref="BE10:BF11"/>
    <mergeCell ref="CN10:CO11"/>
    <mergeCell ref="Q15:U16"/>
    <mergeCell ref="V15:W16"/>
    <mergeCell ref="X15:X16"/>
    <mergeCell ref="AQ1:AQ2"/>
    <mergeCell ref="BX1:BX2"/>
    <mergeCell ref="CY27:CZ28"/>
    <mergeCell ref="DB27:DC28"/>
    <mergeCell ref="DE27:DF2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D8C3-AC04-4122-8998-14E927E3D4B4}">
  <dimension ref="A1:V300"/>
  <sheetViews>
    <sheetView showZeros="0" workbookViewId="0">
      <selection activeCell="G20" sqref="G20"/>
    </sheetView>
  </sheetViews>
  <sheetFormatPr baseColWidth="10" defaultRowHeight="15"/>
  <cols>
    <col min="1" max="2" width="5.7109375" customWidth="1"/>
    <col min="3" max="3" width="9.7109375" customWidth="1"/>
    <col min="4" max="4" width="7.7109375" customWidth="1"/>
    <col min="5" max="5" width="103.7109375" customWidth="1"/>
    <col min="6" max="6" width="11.7109375" customWidth="1"/>
    <col min="7" max="7" width="10.5703125" customWidth="1"/>
    <col min="8" max="8" width="9.7109375" customWidth="1"/>
    <col min="9" max="9" width="3.7109375" customWidth="1"/>
    <col min="10" max="10" width="102.5703125" customWidth="1"/>
    <col min="11" max="11" width="6.7109375" customWidth="1"/>
    <col min="12" max="12" width="4.7109375" customWidth="1"/>
    <col min="13" max="16" width="10.7109375" customWidth="1"/>
    <col min="17" max="17" width="15.7109375" customWidth="1"/>
    <col min="18" max="18" width="11.7109375" customWidth="1"/>
    <col min="19" max="19" width="19.5703125" customWidth="1"/>
    <col min="20" max="20" width="8.7109375" customWidth="1"/>
    <col min="22" max="22" width="76.85546875" customWidth="1"/>
  </cols>
  <sheetData>
    <row r="1" spans="1:22" ht="15.75" customHeight="1" thickTop="1">
      <c r="A1" s="1" t="str">
        <f>ADDRESS(ROW(),COLUMN(),4)</f>
        <v>A1</v>
      </c>
      <c r="B1" s="6" t="str">
        <f t="shared" ref="B1:R1" si="0">SUBSTITUTE(ADDRESS(1,COLUMN(),4),"1","")</f>
        <v>B</v>
      </c>
      <c r="C1" s="6" t="str">
        <f t="shared" si="0"/>
        <v>C</v>
      </c>
      <c r="D1" s="6" t="str">
        <f t="shared" si="0"/>
        <v>D</v>
      </c>
      <c r="E1" s="6" t="str">
        <f t="shared" si="0"/>
        <v>E</v>
      </c>
      <c r="F1" s="6" t="str">
        <f t="shared" si="0"/>
        <v>F</v>
      </c>
      <c r="G1" s="6" t="str">
        <f t="shared" si="0"/>
        <v>G</v>
      </c>
      <c r="H1" s="6" t="str">
        <f t="shared" si="0"/>
        <v>H</v>
      </c>
      <c r="I1" s="6" t="str">
        <f t="shared" si="0"/>
        <v>I</v>
      </c>
      <c r="J1" s="6" t="str">
        <f t="shared" si="0"/>
        <v>J</v>
      </c>
      <c r="K1" s="6" t="str">
        <f t="shared" si="0"/>
        <v>K</v>
      </c>
      <c r="L1" s="6" t="str">
        <f t="shared" si="0"/>
        <v>L</v>
      </c>
      <c r="M1" s="6" t="str">
        <f t="shared" si="0"/>
        <v>M</v>
      </c>
      <c r="N1" s="6" t="str">
        <f t="shared" si="0"/>
        <v>N</v>
      </c>
      <c r="O1" s="6" t="str">
        <f t="shared" si="0"/>
        <v>O</v>
      </c>
      <c r="P1" s="6" t="str">
        <f t="shared" si="0"/>
        <v>P</v>
      </c>
      <c r="Q1" s="6" t="str">
        <f t="shared" si="0"/>
        <v>Q</v>
      </c>
      <c r="R1" s="6" t="str">
        <f t="shared" si="0"/>
        <v>R</v>
      </c>
      <c r="S1" s="4803"/>
      <c r="T1" s="10">
        <v>1</v>
      </c>
      <c r="U1" s="11" t="str">
        <f>SUBSTITUTE(ADDRESS(1,COLUMN(),4),"1","")</f>
        <v>U</v>
      </c>
      <c r="V1" s="12" t="str">
        <f>SUBSTITUTE(ADDRESS(1,COLUMN(),4),"1","")</f>
        <v>V</v>
      </c>
    </row>
    <row r="2" spans="1:22" ht="21" customHeight="1" thickBot="1">
      <c r="B2" s="2910">
        <v>5</v>
      </c>
      <c r="C2" s="14">
        <v>9</v>
      </c>
      <c r="D2" s="14">
        <v>7</v>
      </c>
      <c r="E2" s="13">
        <f t="shared" ref="E2" ca="1" si="1">CELL("largeur",E2)</f>
        <v>103</v>
      </c>
      <c r="F2" s="14">
        <v>11</v>
      </c>
      <c r="G2" s="14">
        <v>10</v>
      </c>
      <c r="H2" s="14">
        <v>9</v>
      </c>
      <c r="I2" s="14">
        <v>3</v>
      </c>
      <c r="J2" s="13">
        <f t="shared" ref="J2" ca="1" si="2">CELL("largeur",J2)</f>
        <v>102</v>
      </c>
      <c r="K2" s="14">
        <v>6</v>
      </c>
      <c r="L2" s="14">
        <v>4</v>
      </c>
      <c r="M2" s="14">
        <v>10</v>
      </c>
      <c r="N2" s="14">
        <v>10</v>
      </c>
      <c r="O2" s="14">
        <v>10</v>
      </c>
      <c r="P2" s="14">
        <v>10</v>
      </c>
      <c r="Q2" s="2910">
        <v>15</v>
      </c>
      <c r="R2" s="2910">
        <v>11</v>
      </c>
      <c r="S2" s="3015" t="s">
        <v>4374</v>
      </c>
      <c r="T2" s="10">
        <v>1</v>
      </c>
      <c r="U2" s="16" t="s">
        <v>0</v>
      </c>
      <c r="V2" s="17"/>
    </row>
    <row r="3" spans="1:22" ht="21" customHeight="1">
      <c r="B3" s="2911" t="s">
        <v>24</v>
      </c>
      <c r="C3" s="2912"/>
      <c r="D3" s="2912"/>
      <c r="E3" s="4841" t="s">
        <v>4334</v>
      </c>
      <c r="F3" s="4841"/>
      <c r="G3" s="4841"/>
      <c r="H3" s="4841"/>
      <c r="I3" s="2913"/>
      <c r="J3" s="2913"/>
      <c r="K3" s="2913"/>
      <c r="L3" s="2913"/>
      <c r="M3" s="2913"/>
      <c r="N3" s="2913"/>
      <c r="O3" s="2913"/>
      <c r="P3" s="2913"/>
      <c r="Q3" s="2913"/>
      <c r="R3" s="2914"/>
      <c r="S3" s="3015"/>
      <c r="T3" s="10">
        <v>1</v>
      </c>
      <c r="U3" s="27">
        <f ca="1">COUNTA(A1:T300) + COUNTBLANK(A1:T300)</f>
        <v>7632</v>
      </c>
      <c r="V3" s="28" t="str">
        <f>"cellules entre -cells -celdas  "&amp;" " &amp;A1&amp;" et  "&amp;T300</f>
        <v>cellules entre -cells -celdas   A1 et  T300</v>
      </c>
    </row>
    <row r="4" spans="1:22" ht="21" customHeight="1">
      <c r="B4" s="2911" t="s">
        <v>24</v>
      </c>
      <c r="C4" s="2915"/>
      <c r="D4" s="2915"/>
      <c r="E4" s="4842"/>
      <c r="F4" s="4842"/>
      <c r="G4" s="4842"/>
      <c r="H4" s="4842"/>
      <c r="I4" s="2916"/>
      <c r="J4" s="2916"/>
      <c r="K4" s="2916"/>
      <c r="L4" s="2916"/>
      <c r="M4" s="2916" t="s">
        <v>12342</v>
      </c>
      <c r="N4" s="2916"/>
      <c r="O4" s="2916"/>
      <c r="P4" s="2916"/>
      <c r="Q4" s="2916"/>
      <c r="R4" s="2917"/>
      <c r="T4" s="10">
        <v>1</v>
      </c>
      <c r="U4" s="27">
        <f ca="1">COUNTA(A1:T300)</f>
        <v>2554</v>
      </c>
      <c r="V4" s="28" t="s">
        <v>4</v>
      </c>
    </row>
    <row r="5" spans="1:22" ht="21" customHeight="1">
      <c r="B5" s="2911" t="s">
        <v>24</v>
      </c>
      <c r="C5" s="2915"/>
      <c r="D5" s="2915"/>
      <c r="E5" s="4842"/>
      <c r="F5" s="4842"/>
      <c r="G5" s="4842"/>
      <c r="H5" s="4842"/>
      <c r="I5" s="2918"/>
      <c r="J5" s="4843" t="s">
        <v>4345</v>
      </c>
      <c r="K5" s="2918"/>
      <c r="L5" s="2918"/>
      <c r="M5" s="2918"/>
      <c r="N5" s="2918"/>
      <c r="O5" s="2918"/>
      <c r="P5" s="2918"/>
      <c r="Q5" s="2919"/>
      <c r="R5" s="2920"/>
      <c r="T5" s="10">
        <v>1</v>
      </c>
      <c r="U5" s="27">
        <f ca="1">COUNTBLANK(A1:T300)</f>
        <v>5078</v>
      </c>
      <c r="V5" s="28" t="s">
        <v>8</v>
      </c>
    </row>
    <row r="6" spans="1:22" ht="21" customHeight="1">
      <c r="B6" s="2911" t="s">
        <v>24</v>
      </c>
      <c r="C6" s="2976" t="s">
        <v>4335</v>
      </c>
      <c r="D6" s="2915"/>
      <c r="E6" s="2916"/>
      <c r="F6" s="2916"/>
      <c r="G6" s="2916"/>
      <c r="H6" s="2921"/>
      <c r="I6" s="2918"/>
      <c r="J6" s="4843"/>
      <c r="K6" s="2918"/>
      <c r="L6" s="2918"/>
      <c r="M6" s="2918"/>
      <c r="N6" s="2918"/>
      <c r="O6" s="2918"/>
      <c r="P6" s="2918"/>
      <c r="Q6" s="2919"/>
      <c r="R6" s="2920"/>
      <c r="T6" s="10">
        <v>1</v>
      </c>
      <c r="U6" s="27">
        <f>SUM(T1:T298)+2</f>
        <v>300</v>
      </c>
      <c r="V6" s="28" t="s">
        <v>11</v>
      </c>
    </row>
    <row r="7" spans="1:22" ht="21" customHeight="1">
      <c r="B7" s="2911" t="s">
        <v>24</v>
      </c>
      <c r="C7" s="25"/>
      <c r="D7" s="25"/>
      <c r="E7" s="2922"/>
      <c r="F7" s="2922"/>
      <c r="G7" s="2922"/>
      <c r="H7" s="2922"/>
      <c r="I7" s="2905"/>
      <c r="J7" s="2431" t="s">
        <v>4344</v>
      </c>
      <c r="K7" s="2923">
        <f>120</f>
        <v>120</v>
      </c>
      <c r="L7" s="2905"/>
      <c r="M7" s="2905"/>
      <c r="N7" s="2905"/>
      <c r="O7" s="2905"/>
      <c r="P7" s="2905"/>
      <c r="Q7" s="51" t="s">
        <v>14</v>
      </c>
      <c r="R7" s="4804" t="str">
        <f>T300</f>
        <v>T300</v>
      </c>
      <c r="T7" s="10">
        <v>1</v>
      </c>
      <c r="U7" s="27">
        <f>SUM(A300:S300)+1</f>
        <v>20</v>
      </c>
      <c r="V7" s="28" t="s">
        <v>18</v>
      </c>
    </row>
    <row r="8" spans="1:22" ht="21" customHeight="1">
      <c r="B8" s="2911" t="s">
        <v>24</v>
      </c>
      <c r="C8" s="25"/>
      <c r="D8" s="25"/>
      <c r="E8" s="2926" t="s">
        <v>12343</v>
      </c>
      <c r="F8" s="2905"/>
      <c r="G8" s="2905"/>
      <c r="H8" s="2905"/>
      <c r="I8" s="2905"/>
      <c r="J8" s="4844" t="str">
        <f ca="1">"Largeur de cette colonne : " &amp; J2 &amp; IF(J2 &gt; K7, " - Colonne trop large de " &amp; (J2 - K7), IF(K7 &gt; J2, " - Élargissez la colonne à " &amp; K7, ""))</f>
        <v>Largeur de cette colonne : 102 - Élargissez la colonne à 120</v>
      </c>
      <c r="K8" s="2905"/>
      <c r="L8" s="2905"/>
      <c r="M8" s="2905"/>
      <c r="N8" s="2905"/>
      <c r="O8" s="2905"/>
      <c r="P8" s="2905"/>
      <c r="Q8" s="2924"/>
      <c r="R8" s="2925"/>
      <c r="T8" s="10">
        <v>1</v>
      </c>
    </row>
    <row r="9" spans="1:22" ht="21" customHeight="1">
      <c r="B9" s="2911" t="s">
        <v>24</v>
      </c>
      <c r="C9" s="25"/>
      <c r="D9" s="25"/>
      <c r="E9" s="2926" t="str">
        <f>"❶  collez le texte brut à découper colonne "&amp;E29</f>
        <v>❶  collez le texte brut à découper colonne E</v>
      </c>
      <c r="F9" s="2905"/>
      <c r="G9" s="2905"/>
      <c r="H9" s="2905"/>
      <c r="I9" s="2905"/>
      <c r="J9" s="4844"/>
      <c r="K9" s="2905"/>
      <c r="L9" s="2905"/>
      <c r="M9" s="2905"/>
      <c r="N9" s="2905"/>
      <c r="O9" s="2905"/>
      <c r="P9" s="2905"/>
      <c r="Q9" s="2924"/>
      <c r="R9" s="2925"/>
      <c r="T9" s="10">
        <v>1</v>
      </c>
    </row>
    <row r="10" spans="1:22" ht="21" customHeight="1">
      <c r="B10" s="2911" t="s">
        <v>24</v>
      </c>
      <c r="C10" s="25"/>
      <c r="D10" s="25"/>
      <c r="E10" s="4805" t="s">
        <v>25</v>
      </c>
      <c r="F10" s="2905"/>
      <c r="G10" s="2905"/>
      <c r="H10" s="2905"/>
      <c r="I10" s="2905"/>
      <c r="J10" s="2926" t="s">
        <v>4345</v>
      </c>
      <c r="K10" s="2905"/>
      <c r="L10" s="2905"/>
      <c r="M10" s="2905"/>
      <c r="N10" s="2905"/>
      <c r="O10" s="2905"/>
      <c r="P10" s="2905"/>
      <c r="Q10" s="2924"/>
      <c r="R10" s="2925"/>
      <c r="T10" s="10">
        <v>1</v>
      </c>
    </row>
    <row r="11" spans="1:22" ht="21" customHeight="1">
      <c r="B11" s="2911" t="s">
        <v>24</v>
      </c>
      <c r="C11" s="25"/>
      <c r="D11" s="25"/>
      <c r="E11" s="5219" t="s">
        <v>4330</v>
      </c>
      <c r="F11" s="2905"/>
      <c r="G11" s="2905"/>
      <c r="H11" s="2905"/>
      <c r="I11" s="2905"/>
      <c r="J11" s="2926" t="s">
        <v>4336</v>
      </c>
      <c r="K11" s="2905"/>
      <c r="L11" s="2905"/>
      <c r="M11" s="2905"/>
      <c r="N11" s="2905"/>
      <c r="O11" s="2905"/>
      <c r="P11" s="2905"/>
      <c r="Q11" s="2924"/>
      <c r="R11" s="2925"/>
      <c r="T11" s="10">
        <v>1</v>
      </c>
    </row>
    <row r="12" spans="1:22" ht="21" customHeight="1">
      <c r="B12" s="2911" t="s">
        <v>24</v>
      </c>
      <c r="C12" s="25"/>
      <c r="D12" s="25"/>
      <c r="E12" s="5219"/>
      <c r="F12" s="2789"/>
      <c r="G12" s="2789"/>
      <c r="H12" s="2789"/>
      <c r="I12" s="2789"/>
      <c r="J12" s="2926" t="s">
        <v>4346</v>
      </c>
      <c r="K12" s="2789"/>
      <c r="L12" s="2789"/>
      <c r="M12" s="2789"/>
      <c r="N12" s="2789"/>
      <c r="O12" s="2789"/>
      <c r="P12" s="2789"/>
      <c r="Q12" s="2924"/>
      <c r="R12" s="2925"/>
      <c r="T12" s="10">
        <v>1</v>
      </c>
    </row>
    <row r="13" spans="1:22" ht="21" customHeight="1">
      <c r="B13" s="2911" t="s">
        <v>24</v>
      </c>
      <c r="C13" s="97"/>
      <c r="D13" s="97"/>
      <c r="E13" s="5219" t="s">
        <v>4431</v>
      </c>
      <c r="F13" s="97"/>
      <c r="G13" s="97"/>
      <c r="H13" s="97"/>
      <c r="I13" s="97"/>
      <c r="J13" s="25"/>
      <c r="K13" s="2927"/>
      <c r="L13" s="4831" t="s">
        <v>4337</v>
      </c>
      <c r="M13" s="4831"/>
      <c r="N13" s="4831"/>
      <c r="O13" s="4831"/>
      <c r="P13" s="4831"/>
      <c r="Q13" s="4831"/>
      <c r="R13" s="2925"/>
      <c r="T13" s="10">
        <v>1</v>
      </c>
    </row>
    <row r="14" spans="1:22" ht="21" customHeight="1">
      <c r="B14" s="2911" t="s">
        <v>24</v>
      </c>
      <c r="C14" s="97"/>
      <c r="D14" s="97"/>
      <c r="E14" s="5219"/>
      <c r="F14" s="97"/>
      <c r="G14" s="97"/>
      <c r="H14" s="97"/>
      <c r="I14" s="97"/>
      <c r="J14" s="4833" t="s">
        <v>4347</v>
      </c>
      <c r="K14" s="2927"/>
      <c r="L14" s="4831"/>
      <c r="M14" s="4831"/>
      <c r="N14" s="4831"/>
      <c r="O14" s="4831"/>
      <c r="P14" s="4831"/>
      <c r="Q14" s="4831"/>
      <c r="R14" s="2925"/>
      <c r="T14" s="10">
        <v>1</v>
      </c>
    </row>
    <row r="15" spans="1:22" ht="21" customHeight="1">
      <c r="B15" s="2911" t="s">
        <v>24</v>
      </c>
      <c r="C15" s="97"/>
      <c r="D15" s="97"/>
      <c r="E15" s="5219" t="s">
        <v>4432</v>
      </c>
      <c r="F15" s="97"/>
      <c r="G15" s="97"/>
      <c r="H15" s="97"/>
      <c r="I15" s="97"/>
      <c r="J15" s="4833"/>
      <c r="K15" s="2927"/>
      <c r="L15" s="4831"/>
      <c r="M15" s="4831"/>
      <c r="N15" s="4831"/>
      <c r="O15" s="4831"/>
      <c r="P15" s="4831"/>
      <c r="Q15" s="4831"/>
      <c r="R15" s="2925"/>
      <c r="T15" s="10">
        <v>1</v>
      </c>
    </row>
    <row r="16" spans="1:22" ht="21" customHeight="1">
      <c r="B16" s="2911" t="s">
        <v>24</v>
      </c>
      <c r="C16" s="97"/>
      <c r="D16" s="97"/>
      <c r="E16" s="5219"/>
      <c r="F16" s="97"/>
      <c r="G16" s="97"/>
      <c r="H16" s="97"/>
      <c r="I16" s="97"/>
      <c r="J16" s="2928" t="s">
        <v>3890</v>
      </c>
      <c r="K16" s="2927"/>
      <c r="L16" s="4832" t="s">
        <v>4348</v>
      </c>
      <c r="M16" s="4832"/>
      <c r="N16" s="4832"/>
      <c r="O16" s="4832"/>
      <c r="P16" s="4832"/>
      <c r="Q16" s="4832"/>
      <c r="R16" s="2925"/>
      <c r="T16" s="10">
        <v>1</v>
      </c>
    </row>
    <row r="17" spans="2:20" ht="21" customHeight="1">
      <c r="B17" s="2911" t="s">
        <v>24</v>
      </c>
      <c r="C17" s="97"/>
      <c r="D17" s="97"/>
      <c r="E17" s="4834" t="str">
        <f>"❶ COLLEZ LE TEXTE BRUT  A DÉCOUPER  DANS CETTE COLONNE ▼ "&amp;SUBSTITUTE(ADDRESS(1,COLUMN(),4),"1","")</f>
        <v>❶ COLLEZ LE TEXTE BRUT  A DÉCOUPER  DANS CETTE COLONNE ▼ E</v>
      </c>
      <c r="F17" s="97"/>
      <c r="G17" s="97"/>
      <c r="H17" s="97"/>
      <c r="I17" s="97"/>
      <c r="J17" s="4835">
        <v>50</v>
      </c>
      <c r="K17" s="2929"/>
      <c r="L17" s="4832"/>
      <c r="M17" s="4832"/>
      <c r="N17" s="4832"/>
      <c r="O17" s="4832"/>
      <c r="P17" s="4832"/>
      <c r="Q17" s="4832"/>
      <c r="R17" s="2925"/>
      <c r="T17" s="10">
        <v>1</v>
      </c>
    </row>
    <row r="18" spans="2:20" ht="21" customHeight="1">
      <c r="B18" s="2911" t="s">
        <v>24</v>
      </c>
      <c r="C18" s="97"/>
      <c r="D18" s="97"/>
      <c r="E18" s="4834"/>
      <c r="F18" s="97"/>
      <c r="G18" s="97"/>
      <c r="H18" s="97"/>
      <c r="I18" s="97"/>
      <c r="J18" s="4835"/>
      <c r="K18" s="2929"/>
      <c r="L18" s="4832"/>
      <c r="M18" s="4832"/>
      <c r="N18" s="4832"/>
      <c r="O18" s="4832"/>
      <c r="P18" s="4832"/>
      <c r="Q18" s="4832"/>
      <c r="R18" s="2925"/>
      <c r="T18" s="10">
        <v>1</v>
      </c>
    </row>
    <row r="19" spans="2:20" ht="21" customHeight="1">
      <c r="B19" s="2911" t="s">
        <v>24</v>
      </c>
      <c r="C19" s="97"/>
      <c r="D19" s="97"/>
      <c r="E19" s="2930" t="s">
        <v>4349</v>
      </c>
      <c r="F19" s="97"/>
      <c r="G19" s="97"/>
      <c r="H19" s="97"/>
      <c r="I19" s="97"/>
      <c r="K19" s="25"/>
      <c r="L19" s="25"/>
      <c r="M19" s="25"/>
      <c r="N19" s="25"/>
      <c r="O19" s="25"/>
      <c r="P19" s="25"/>
      <c r="Q19" s="2924"/>
      <c r="R19" s="2925"/>
      <c r="T19" s="10">
        <v>1</v>
      </c>
    </row>
    <row r="20" spans="2:20" ht="21" customHeight="1">
      <c r="B20" s="2911" t="s">
        <v>24</v>
      </c>
      <c r="C20" s="97"/>
      <c r="D20" s="97"/>
      <c r="E20" s="4840" t="s">
        <v>4350</v>
      </c>
      <c r="F20" s="97"/>
      <c r="G20" s="97"/>
      <c r="H20" s="97"/>
      <c r="I20" s="97"/>
      <c r="J20" s="4836" t="s">
        <v>4351</v>
      </c>
      <c r="K20" s="97"/>
      <c r="L20" s="4837" t="s">
        <v>4352</v>
      </c>
      <c r="M20" s="4837"/>
      <c r="N20" s="4837"/>
      <c r="O20" s="2931"/>
      <c r="P20" s="2931"/>
      <c r="Q20" s="2924"/>
      <c r="R20" s="2925"/>
      <c r="T20" s="10">
        <v>1</v>
      </c>
    </row>
    <row r="21" spans="2:20" ht="21" customHeight="1">
      <c r="B21" s="2911" t="s">
        <v>24</v>
      </c>
      <c r="C21" s="97"/>
      <c r="D21" s="97"/>
      <c r="E21" s="4840"/>
      <c r="F21" s="97"/>
      <c r="G21" s="97"/>
      <c r="H21" s="97"/>
      <c r="I21" s="97"/>
      <c r="J21" s="4836"/>
      <c r="K21" s="97"/>
      <c r="L21" s="4837"/>
      <c r="M21" s="4837"/>
      <c r="N21" s="4837"/>
      <c r="O21" s="2931"/>
      <c r="P21" s="2931"/>
      <c r="Q21" s="2924"/>
      <c r="R21" s="2925"/>
      <c r="T21" s="10">
        <v>1</v>
      </c>
    </row>
    <row r="22" spans="2:20" ht="21" customHeight="1">
      <c r="B22" s="2911" t="s">
        <v>24</v>
      </c>
      <c r="C22" s="2551"/>
      <c r="D22" s="2551"/>
      <c r="E22" s="2932" t="s">
        <v>4353</v>
      </c>
      <c r="F22" s="97"/>
      <c r="G22" s="97"/>
      <c r="H22" s="97"/>
      <c r="I22" s="97"/>
      <c r="J22" s="2932" t="s">
        <v>4354</v>
      </c>
      <c r="K22" s="97"/>
      <c r="L22" s="4837"/>
      <c r="M22" s="4837"/>
      <c r="N22" s="4837"/>
      <c r="O22" s="2933"/>
      <c r="P22" s="2931"/>
      <c r="Q22" s="2924"/>
      <c r="R22" s="2925"/>
      <c r="T22" s="10">
        <v>1</v>
      </c>
    </row>
    <row r="23" spans="2:20" ht="21" customHeight="1">
      <c r="B23" s="2911" t="s">
        <v>24</v>
      </c>
      <c r="C23" s="2551"/>
      <c r="D23" s="2551"/>
      <c r="E23" s="2934"/>
      <c r="F23" s="97"/>
      <c r="G23" s="97"/>
      <c r="H23" s="97"/>
      <c r="I23" s="97"/>
      <c r="J23" s="2924"/>
      <c r="K23" s="97"/>
      <c r="L23" s="4837"/>
      <c r="M23" s="4837"/>
      <c r="N23" s="4837"/>
      <c r="O23" s="2933"/>
      <c r="P23" s="2931"/>
      <c r="Q23" s="2924"/>
      <c r="R23" s="2925"/>
      <c r="T23" s="10">
        <v>1</v>
      </c>
    </row>
    <row r="24" spans="2:20" ht="21" customHeight="1">
      <c r="B24" s="2911" t="s">
        <v>24</v>
      </c>
      <c r="C24" s="2551"/>
      <c r="D24" s="2551"/>
      <c r="E24" s="2934"/>
      <c r="F24" s="97"/>
      <c r="G24" s="97"/>
      <c r="H24" s="97"/>
      <c r="I24" s="97"/>
      <c r="J24" s="4838" t="s">
        <v>4355</v>
      </c>
      <c r="K24" s="97"/>
      <c r="L24" s="97"/>
      <c r="M24" s="2931"/>
      <c r="N24" s="2933"/>
      <c r="O24" s="2933"/>
      <c r="P24" s="2931"/>
      <c r="Q24" s="2924"/>
      <c r="R24" s="2925"/>
      <c r="T24" s="10">
        <v>1</v>
      </c>
    </row>
    <row r="25" spans="2:20" ht="21" customHeight="1">
      <c r="B25" s="2911" t="s">
        <v>24</v>
      </c>
      <c r="C25" s="2551"/>
      <c r="D25" s="2551"/>
      <c r="E25" s="2935" t="s">
        <v>4356</v>
      </c>
      <c r="F25" s="97"/>
      <c r="G25" s="97"/>
      <c r="H25" s="97"/>
      <c r="I25" s="97"/>
      <c r="J25" s="4838"/>
      <c r="K25" s="97"/>
      <c r="L25" s="97"/>
      <c r="M25" s="2931"/>
      <c r="N25" s="2933"/>
      <c r="O25" s="2933"/>
      <c r="P25" s="2931"/>
      <c r="Q25" s="2924"/>
      <c r="R25" s="2925"/>
      <c r="T25" s="10">
        <v>1</v>
      </c>
    </row>
    <row r="26" spans="2:20" ht="21" customHeight="1">
      <c r="B26" s="2911" t="s">
        <v>24</v>
      </c>
      <c r="C26" s="2551"/>
      <c r="D26" s="2551"/>
      <c r="E26" s="2936" t="str">
        <f ca="1">"Largeur de cette colonne : "&amp;CELL("largeur",E26)</f>
        <v>Largeur de cette colonne : 103</v>
      </c>
      <c r="F26" s="97"/>
      <c r="G26" s="97"/>
      <c r="H26" s="97"/>
      <c r="I26" s="97"/>
      <c r="J26" s="2936" t="str">
        <f ca="1">"Largeur de cette colonne : "&amp;CELL("largeur",J26)</f>
        <v>Largeur de cette colonne : 102</v>
      </c>
      <c r="K26" s="97"/>
      <c r="L26" s="97"/>
      <c r="M26" s="2931"/>
      <c r="N26" s="2933"/>
      <c r="O26" s="2933"/>
      <c r="P26" s="2931"/>
      <c r="Q26" s="2924"/>
      <c r="R26" s="2925"/>
      <c r="T26" s="10">
        <v>1</v>
      </c>
    </row>
    <row r="27" spans="2:20" ht="21" customHeight="1">
      <c r="B27" s="2911" t="s">
        <v>24</v>
      </c>
      <c r="C27" s="2551"/>
      <c r="D27" s="2551"/>
      <c r="E27" s="2776"/>
      <c r="F27" s="97"/>
      <c r="G27" s="97"/>
      <c r="H27" s="97"/>
      <c r="I27" s="97"/>
      <c r="J27" s="4839" t="s">
        <v>4357</v>
      </c>
      <c r="K27" s="2937"/>
      <c r="L27" s="2937"/>
      <c r="M27" s="2931"/>
      <c r="N27" s="2931"/>
      <c r="O27" s="2931"/>
      <c r="P27" s="2931"/>
      <c r="Q27" s="2931"/>
      <c r="R27" s="2925"/>
      <c r="T27" s="10">
        <v>1</v>
      </c>
    </row>
    <row r="28" spans="2:20" ht="21" customHeight="1">
      <c r="B28" s="2911" t="s">
        <v>24</v>
      </c>
      <c r="C28" s="4829" t="s">
        <v>4338</v>
      </c>
      <c r="D28" s="4829"/>
      <c r="E28" s="2939" t="s">
        <v>4349</v>
      </c>
      <c r="F28" s="2551"/>
      <c r="G28" s="2551"/>
      <c r="H28" s="2551"/>
      <c r="I28" s="2551"/>
      <c r="J28" s="4839"/>
      <c r="K28" s="2937"/>
      <c r="L28" s="2937"/>
      <c r="M28" s="4830" t="s">
        <v>4339</v>
      </c>
      <c r="N28" s="4830"/>
      <c r="O28" s="4830"/>
      <c r="P28" s="4830"/>
      <c r="Q28" s="4953" t="str">
        <f>"vous auriez dû coupez le texte de la col."&amp;E29&amp;" en ▼"</f>
        <v>vous auriez dû coupez le texte de la col.E en ▼</v>
      </c>
      <c r="R28" s="4954"/>
      <c r="T28" s="10">
        <v>1</v>
      </c>
    </row>
    <row r="29" spans="2:20" ht="21" customHeight="1">
      <c r="B29" s="2911" t="s">
        <v>24</v>
      </c>
      <c r="C29" s="2940"/>
      <c r="D29" s="2938" t="s">
        <v>4358</v>
      </c>
      <c r="E29" s="2941" t="str">
        <f t="shared" ref="E29" si="3">SUBSTITUTE(ADDRESS(1,COLUMN(),4),"1","")</f>
        <v>E</v>
      </c>
      <c r="F29" s="2942" t="s">
        <v>13</v>
      </c>
      <c r="G29" s="2943"/>
      <c r="H29" s="2943"/>
      <c r="I29" s="2943">
        <v>0</v>
      </c>
      <c r="J29" s="2943"/>
      <c r="K29" s="2944"/>
      <c r="L29" s="2937"/>
      <c r="M29" s="4830"/>
      <c r="N29" s="4830"/>
      <c r="O29" s="4830"/>
      <c r="P29" s="4830"/>
      <c r="Q29" s="4953"/>
      <c r="R29" s="4954"/>
      <c r="T29" s="10">
        <v>1</v>
      </c>
    </row>
    <row r="30" spans="2:20" ht="21" customHeight="1">
      <c r="B30" s="2911" t="s">
        <v>24</v>
      </c>
      <c r="C30" s="2946" t="str">
        <f>IF(E30="","",(LEN(TRIM(SUBSTITUTE(E30,CHAR(160)," ")))-LEN(SUBSTITUTE(TRIM(SUBSTITUTE(E30,CHAR(160)," "))," ",""))+1)&amp;" mot"&amp;IF((LEN(TRIM(SUBSTITUTE(E30,CHAR(160)," ")))-LEN(SUBSTITUTE(TRIM(SUBSTITUTE(E30,CHAR(160)," "))," ",""))+1)&gt;1,"s",""))</f>
        <v>4 mots</v>
      </c>
      <c r="D30" s="2947">
        <f>IF(E30="","",LEN(TRIM(SUBSTITUTE(E30,CHAR(160),""))))</f>
        <v>30</v>
      </c>
      <c r="E30" s="2948" t="s">
        <v>4359</v>
      </c>
      <c r="F30" s="2949" t="str">
        <f>" ◄ ligne "&amp;ROW()</f>
        <v xml:space="preserve"> ◄ ligne 30</v>
      </c>
      <c r="G30" s="2946" t="str">
        <f>IF(J30="","",(LEN(TRIM(SUBSTITUTE(J30,CHAR(160)," ")))-LEN(SUBSTITUTE(TRIM(SUBSTITUTE(J30,CHAR(160)," "))," ",""))+1)&amp;" mot"&amp;IF((LEN(TRIM(SUBSTITUTE(J30,CHAR(160)," ")))-LEN(SUBSTITUTE(TRIM(SUBSTITUTE(J30,CHAR(160)," "))," ",""))+1)&gt;1,"s",""))</f>
        <v>4 mots</v>
      </c>
      <c r="H30" s="2950" t="str">
        <f>IF(J30="","",LEN(TRIM(SUBSTITUTE(J30,CHAR(160),"")))&amp;" car. ►")</f>
        <v>30 car. ►</v>
      </c>
      <c r="I30" s="2951">
        <f>IF(LEN(TRIM(N30))&gt;0,MAX(I29:I29)+1,"")</f>
        <v>1</v>
      </c>
      <c r="J30" s="2906" t="str">
        <f>IFERROR(INDEX(N30:N299,MATCH(ROW()-ROW(N30)+1,I30:I299,0)),"")</f>
        <v>bœuf bourguignon de grand-mère</v>
      </c>
      <c r="K30" s="2944"/>
      <c r="L30" s="2937"/>
      <c r="M30" s="2370" t="str">
        <f>(SUBSTITUTE(SUBSTITUTE(E30,CHAR(13)&amp;CHAR(10)," "),CHAR(10)," "))</f>
        <v>bœuf bourguignon de grand-mère</v>
      </c>
      <c r="N30" s="2907" t="str">
        <f>IF(OR(M31="",M32=""),"",IF(LEN(M31)&lt;=M32,M31,IFERROR(LEFT(M31,FIND("♦",SUBSTITUTE(LEFT(M31,M32+1)," ","♦",LEN(LEFT(M31,M32+1))-LEN(SUBSTITUTE(LEFT(M31,M32+1)," ",""))))),LEFT(M31,IFERROR(FIND(" ",M31)-1,LEN(M31))))))</f>
        <v>bœuf bourguignon de grand-mère</v>
      </c>
      <c r="O30" s="2908" t="str">
        <f>IF(N30="","",TRIM(RIGHT(M31,LEN(M31)-LEN(N30))))</f>
        <v/>
      </c>
      <c r="P30" s="2952" t="str">
        <f>F30</f>
        <v xml:space="preserve"> ◄ ligne 30</v>
      </c>
      <c r="Q30" s="2945">
        <f>IF(D30="","",IF(OR(D30=0,D30&lt;J17),0,IF(D30&gt;J17,(D30-J17)&amp;" car. en trop",(D30-J17)&amp;" car.")))</f>
        <v>0</v>
      </c>
      <c r="R30" s="2953" t="str">
        <f>IF(D30="","",ROUNDUP(D30/J17,0)&amp;" ligne(s)")</f>
        <v>1 ligne(s)</v>
      </c>
      <c r="T30" s="10">
        <v>1</v>
      </c>
    </row>
    <row r="31" spans="2:20" ht="21" customHeight="1">
      <c r="B31" s="2954" t="str">
        <f>IF(OR(LEN(J31)&gt;1),"A", "►")</f>
        <v>A</v>
      </c>
      <c r="C31" s="2946" t="str">
        <f t="shared" ref="C31:C74" si="4">IF(E31="","",(LEN(TRIM(SUBSTITUTE(E31,CHAR(160)," ")))-LEN(SUBSTITUTE(TRIM(SUBSTITUTE(E31,CHAR(160)," "))," ",""))+1)&amp;" mot"&amp;IF((LEN(TRIM(SUBSTITUTE(E31,CHAR(160)," ")))-LEN(SUBSTITUTE(TRIM(SUBSTITUTE(E31,CHAR(160)," "))," ",""))+1)&gt;1,"s",""))</f>
        <v>1 mot</v>
      </c>
      <c r="D31" s="2947">
        <f>IF(E31="","",LEN(TRIM(SUBSTITUTE(E31,CHAR(160),""))))</f>
        <v>11</v>
      </c>
      <c r="E31" s="2948" t="s">
        <v>4360</v>
      </c>
      <c r="F31" s="2955" t="str">
        <f t="shared" ref="F31:F74" si="5">" ◄ ligne "&amp;ROW()</f>
        <v xml:space="preserve"> ◄ ligne 31</v>
      </c>
      <c r="G31" s="2946" t="str">
        <f>IF(J31="","",(LEN(TRIM(SUBSTITUTE(J31,CHAR(160)," ")))-LEN(SUBSTITUTE(TRIM(SUBSTITUTE(J31,CHAR(160)," "))," ",""))+1)&amp;" mot"&amp;IF((LEN(TRIM(SUBSTITUTE(J31,CHAR(160)," ")))-LEN(SUBSTITUTE(TRIM(SUBSTITUTE(J31,CHAR(160)," "))," ",""))+1)&gt;1,"s",""))</f>
        <v>1 mot</v>
      </c>
      <c r="H31" s="2950" t="str">
        <f>IF(J31="","",LEN(TRIM(SUBSTITUTE(J31,CHAR(160),"")))&amp;" car. ►")</f>
        <v>11 car. ►</v>
      </c>
      <c r="I31" s="2951" t="str">
        <f>IF(LEN(TRIM(N31))&gt;0,MAX(I29:I30)+1,"")</f>
        <v/>
      </c>
      <c r="J31" s="2906" t="str">
        <f>IFERROR(INDEX(N30:N299,MATCH(ROW()-ROW(N30)+1,I30:I299,0)),"")</f>
        <v>Préparation</v>
      </c>
      <c r="K31" s="2944"/>
      <c r="L31" s="2937"/>
      <c r="M31" s="2907" t="str">
        <f>TRIM(SUBSTITUTE(SUBSTITUTE(SUBSTITUTE(SUBSTITUTE(IF(OR(LEFT(M30,1)="-",LEFT(M30,1)="="),MID(M30,2,9999),M30),CHAR(160)," "),","," "),";"," "),"."," "))</f>
        <v>bœuf bourguignon de grand-mère</v>
      </c>
      <c r="N31" s="2908" t="str">
        <f>IF(OR(O30="",M32=""),"",IF(LEN(O30)&lt;=M32,O30,IFERROR(LEFT(O30,FIND("♦",SUBSTITUTE(LEFT(O30,M32+1)," ","♦",LEN(LEFT(O30,M32+1))-LEN(SUBSTITUTE(LEFT(O30,M32+1)," ",""))))),LEFT(O30,IFERROR(FIND(" ",O30)-1,LEN(O30))))))</f>
        <v/>
      </c>
      <c r="O31" s="2908" t="str">
        <f>IF(N31="","",TRIM(RIGHT(O30,LEN(O30)-LEN(N31))))</f>
        <v/>
      </c>
      <c r="P31" s="2956" t="str">
        <f>"ligne "&amp;ROW()&amp;" ►"</f>
        <v>ligne 31 ►</v>
      </c>
      <c r="Q31" s="2945">
        <f>IF(D31="","",IF(OR(D31=0,D31&lt;J17),0,IF(D31&gt;J17,(D31-J17)&amp;" car. en trop",(D31-J17)&amp;" car.")))</f>
        <v>0</v>
      </c>
      <c r="R31" s="2953" t="str">
        <f>IF(D31="","",ROUNDUP(D31/J17,0)&amp;" ligne(s)")</f>
        <v>1 ligne(s)</v>
      </c>
      <c r="T31" s="10">
        <v>1</v>
      </c>
    </row>
    <row r="32" spans="2:20" ht="21" customHeight="1">
      <c r="B32" s="2954" t="str">
        <f t="shared" ref="B32:B74" si="6">IF(OR(LEN(J32)&gt;1),"A", "►")</f>
        <v>A</v>
      </c>
      <c r="C32" s="2946" t="str">
        <f t="shared" si="4"/>
        <v/>
      </c>
      <c r="D32" s="2947" t="str">
        <f>IF(E32="","",LEN(TRIM(SUBSTITUTE(E32,CHAR(160),""))))</f>
        <v/>
      </c>
      <c r="E32" s="2948"/>
      <c r="F32" s="2949" t="str">
        <f t="shared" si="5"/>
        <v xml:space="preserve"> ◄ ligne 32</v>
      </c>
      <c r="G32" s="2946" t="str">
        <f t="shared" ref="G32:G95" si="7">IF(J32="","",(LEN(TRIM(SUBSTITUTE(J32,CHAR(160)," ")))-LEN(SUBSTITUTE(TRIM(SUBSTITUTE(J32,CHAR(160)," "))," ",""))+1)&amp;" mot"&amp;IF((LEN(TRIM(SUBSTITUTE(J32,CHAR(160)," ")))-LEN(SUBSTITUTE(TRIM(SUBSTITUTE(J32,CHAR(160)," "))," ",""))+1)&gt;1,"s",""))</f>
        <v>8 mots</v>
      </c>
      <c r="H32" s="2950" t="str">
        <f t="shared" ref="H32:H95" si="8">IF(J32="","",LEN(TRIM(SUBSTITUTE(J32,CHAR(160),"")))&amp;" car. ►")</f>
        <v>42 car. ►</v>
      </c>
      <c r="I32" s="2951" t="str">
        <f>IF(LEN(TRIM(N32))&gt;0,MAX(I29:I31)+1,"")</f>
        <v/>
      </c>
      <c r="J32" s="2906" t="str">
        <f>IFERROR(INDEX(N30:N299,MATCH(ROW()-ROW(N30)+1,I30:I299,0)),"")</f>
        <v>Portez à ébullition puis baissez le feu et</v>
      </c>
      <c r="K32" s="2944"/>
      <c r="L32" s="2937"/>
      <c r="M32" s="2909">
        <f>J17</f>
        <v>50</v>
      </c>
      <c r="N32" s="2908" t="str">
        <f>IF(OR(O31="",M32=""),"",IF(LEN(O31)&lt;=M32,O31,IFERROR(LEFT(O31,FIND("♦",SUBSTITUTE(LEFT(O31,M32+1)," ","♦",LEN(LEFT(O31,M32+1))-LEN(SUBSTITUTE(LEFT(O31,M32+1)," ",""))))),LEFT(O31,IFERROR(FIND(" ",O31)-1,LEN(O31))))))</f>
        <v/>
      </c>
      <c r="O32" s="2908" t="str">
        <f t="shared" ref="O32:O35" si="9">IF(N32="","",TRIM(RIGHT(O31,LEN(O31)-LEN(N32))))</f>
        <v/>
      </c>
      <c r="P32" s="2956" t="str">
        <f t="shared" ref="P32:P35" si="10">"ligne "&amp;ROW()&amp;" ►"</f>
        <v>ligne 32 ►</v>
      </c>
      <c r="Q32" s="2945" t="str">
        <f>IF(D32="","",IF(OR(D32=0,D32&lt;J17),0,IF(D32&gt;J17,(D32-J17)&amp;" car. en trop",(D32-J17)&amp;" car.")))</f>
        <v/>
      </c>
      <c r="R32" s="2953" t="str">
        <f>IF(D32="","",ROUNDUP(D32/J17,0)&amp;" ligne(s)")</f>
        <v/>
      </c>
      <c r="T32" s="10">
        <v>1</v>
      </c>
    </row>
    <row r="33" spans="2:20" ht="21" customHeight="1">
      <c r="B33" s="2954" t="str">
        <f t="shared" si="6"/>
        <v>A</v>
      </c>
      <c r="C33" s="2946" t="str">
        <f t="shared" si="4"/>
        <v>8 mots</v>
      </c>
      <c r="D33" s="2947">
        <f t="shared" ref="D33:D74" si="11">IF(E33="","",LEN(TRIM(SUBSTITUTE(E33,CHAR(160),""))))</f>
        <v>43</v>
      </c>
      <c r="E33" s="2948" t="s">
        <v>4361</v>
      </c>
      <c r="F33" s="2955" t="str">
        <f t="shared" si="5"/>
        <v xml:space="preserve"> ◄ ligne 33</v>
      </c>
      <c r="G33" s="2946" t="str">
        <f t="shared" si="7"/>
        <v>10 mots</v>
      </c>
      <c r="H33" s="2950" t="str">
        <f t="shared" si="8"/>
        <v>45 car. ►</v>
      </c>
      <c r="I33" s="2951" t="str">
        <f>IF(LEN(TRIM(N33))&gt;0,MAX(I29:I32)+1,"")</f>
        <v/>
      </c>
      <c r="J33" s="2906" t="str">
        <f>IFERROR(INDEX(N30:N299,MATCH(ROW()-ROW(N30)+1,I30:I299,0)),"")</f>
        <v xml:space="preserve">1 Coupez la viande en cubes d’environ 4 cm et </v>
      </c>
      <c r="K33" s="2944"/>
      <c r="L33" s="2937"/>
      <c r="M33" s="2907"/>
      <c r="N33" s="2908" t="str">
        <f>IF(OR(O32="",M32=""),"",IF(LEN(O32)&lt;=M32,O32,IFERROR(LEFT(O32,FIND("♦",SUBSTITUTE(LEFT(O32,M32+1)," ","♦",LEN(LEFT(O32,M32+1))-LEN(SUBSTITUTE(LEFT(O32,M32+1)," ",""))))),LEFT(O32,IFERROR(FIND(" ",O32)-1,LEN(O32))))))</f>
        <v/>
      </c>
      <c r="O33" s="2908" t="str">
        <f t="shared" si="9"/>
        <v/>
      </c>
      <c r="P33" s="2956" t="str">
        <f t="shared" si="10"/>
        <v>ligne 33 ►</v>
      </c>
      <c r="Q33" s="2945">
        <f>IF(D33="","",IF(OR(D33=0,D33&lt;J17),0,IF(D33&gt;J17,(D33-J17)&amp;" car. en trop",(D33-J17)&amp;" car.")))</f>
        <v>0</v>
      </c>
      <c r="R33" s="2953" t="str">
        <f>IF(D33="","",ROUNDUP(D33/J17,0)&amp;" ligne(s)")</f>
        <v>1 ligne(s)</v>
      </c>
      <c r="T33" s="10">
        <v>1</v>
      </c>
    </row>
    <row r="34" spans="2:20" ht="21" customHeight="1">
      <c r="B34" s="2954" t="str">
        <f t="shared" si="6"/>
        <v>A</v>
      </c>
      <c r="C34" s="2946" t="str">
        <f t="shared" si="4"/>
        <v/>
      </c>
      <c r="D34" s="2947" t="str">
        <f t="shared" si="11"/>
        <v/>
      </c>
      <c r="E34" s="2957"/>
      <c r="F34" s="2949" t="str">
        <f t="shared" si="5"/>
        <v xml:space="preserve"> ◄ ligne 34</v>
      </c>
      <c r="G34" s="2946" t="str">
        <f t="shared" si="7"/>
        <v>7 mots</v>
      </c>
      <c r="H34" s="2950" t="str">
        <f t="shared" si="8"/>
        <v>46 car. ►</v>
      </c>
      <c r="I34" s="2951" t="str">
        <f>IF(LEN(TRIM(N34))&gt;0,MAX(I29:I33)+1,"")</f>
        <v/>
      </c>
      <c r="J34" s="2906" t="str">
        <f>IFERROR(INDEX(N30:N299,MATCH(ROW()-ROW(N30)+1,I30:I299,0)),"")</f>
        <v xml:space="preserve">mettez-la dans un grand saladier Ajoutez-y les </v>
      </c>
      <c r="K34" s="2944"/>
      <c r="L34" s="2937"/>
      <c r="M34" s="2958"/>
      <c r="N34" s="2908" t="str">
        <f>IF(OR(O33="",M32=""),"",IF(LEN(O33)&lt;=M32,O33,IFERROR(LEFT(O33,FIND("♦",SUBSTITUTE(LEFT(O33,M32+1)," ","♦",LEN(LEFT(O33,M32+1))-LEN(SUBSTITUTE(LEFT(O33,M32+1)," ",""))))),LEFT(O33,IFERROR(FIND(" ",O33)-1,LEN(O33))))))</f>
        <v/>
      </c>
      <c r="O34" s="2908" t="str">
        <f t="shared" si="9"/>
        <v/>
      </c>
      <c r="P34" s="2956" t="str">
        <f t="shared" si="10"/>
        <v>ligne 34 ►</v>
      </c>
      <c r="Q34" s="2945" t="str">
        <f>IF(D34="","",IF(OR(D34=0,D34&lt;J17),0,IF(D34&gt;J17,(D34-J17)&amp;" car. en trop",(D34-J17)&amp;" car.")))</f>
        <v/>
      </c>
      <c r="R34" s="2953" t="str">
        <f>IF(D34="","",ROUNDUP(D34/J17,0)&amp;" ligne(s)")</f>
        <v/>
      </c>
      <c r="T34" s="10">
        <v>1</v>
      </c>
    </row>
    <row r="35" spans="2:20" ht="21" customHeight="1">
      <c r="B35" s="2954" t="str">
        <f t="shared" si="6"/>
        <v>A</v>
      </c>
      <c r="C35" s="2946" t="str">
        <f t="shared" si="4"/>
        <v>49 mots</v>
      </c>
      <c r="D35" s="2947">
        <f t="shared" si="11"/>
        <v>284</v>
      </c>
      <c r="E35" s="2957" t="s">
        <v>4362</v>
      </c>
      <c r="F35" s="2955" t="str">
        <f t="shared" si="5"/>
        <v xml:space="preserve"> ◄ ligne 35</v>
      </c>
      <c r="G35" s="2946" t="str">
        <f t="shared" si="7"/>
        <v>7 mots</v>
      </c>
      <c r="H35" s="2950" t="str">
        <f t="shared" si="8"/>
        <v>48 car. ►</v>
      </c>
      <c r="I35" s="2951" t="str">
        <f>IF(LEN(TRIM(N35))&gt;0,MAX(I29:I34)+1,"")</f>
        <v/>
      </c>
      <c r="J35" s="2906" t="str">
        <f>IFERROR(INDEX(N30:N299,MATCH(ROW()-ROW(N30)+1,I30:I299,0)),"")</f>
        <v xml:space="preserve">oignons coupés en rondelles les carottes coupées </v>
      </c>
      <c r="K35" s="2944"/>
      <c r="L35" s="2937"/>
      <c r="M35" s="2959"/>
      <c r="N35" s="2908" t="str">
        <f>IF(OR(O34="",M32=""),"",IF(LEN(O34)&lt;=M32,O34,IFERROR(LEFT(O34,FIND("♦",SUBSTITUTE(LEFT(O34,M32+1)," ","♦",LEN(LEFT(O34,M32+1))-LEN(SUBSTITUTE(LEFT(O34,M32+1)," ",""))))),LEFT(O34,IFERROR(FIND(" ",O34)-1,LEN(O34))))))</f>
        <v/>
      </c>
      <c r="O35" s="2908" t="str">
        <f t="shared" si="9"/>
        <v/>
      </c>
      <c r="P35" s="2956" t="str">
        <f t="shared" si="10"/>
        <v>ligne 35 ►</v>
      </c>
      <c r="Q35" s="2945" t="str">
        <f>IF(D35="","",IF(OR(D35=0,D35&lt;J17),0,IF(D35&gt;J17,(D35-J17)&amp;" car. en trop",(D35-J17)&amp;" car.")))</f>
        <v>234 car. en trop</v>
      </c>
      <c r="R35" s="2953" t="str">
        <f>IF(D35="","",ROUNDUP(D35/J17,0)&amp;" ligne(s)")</f>
        <v>6 ligne(s)</v>
      </c>
      <c r="T35" s="10">
        <v>1</v>
      </c>
    </row>
    <row r="36" spans="2:20" ht="21" customHeight="1">
      <c r="B36" s="2954" t="str">
        <f t="shared" si="6"/>
        <v>A</v>
      </c>
      <c r="C36" s="2946" t="str">
        <f t="shared" si="4"/>
        <v>17 mots</v>
      </c>
      <c r="D36" s="2947">
        <f t="shared" si="11"/>
        <v>102</v>
      </c>
      <c r="E36" s="2957" t="s">
        <v>4363</v>
      </c>
      <c r="F36" s="2949" t="str">
        <f t="shared" si="5"/>
        <v xml:space="preserve"> ◄ ligne 36</v>
      </c>
      <c r="G36" s="2946" t="str">
        <f t="shared" si="7"/>
        <v>8 mots</v>
      </c>
      <c r="H36" s="2950" t="str">
        <f t="shared" si="8"/>
        <v>43 car. ►</v>
      </c>
      <c r="I36" s="2951">
        <f>IF(LEN(TRIM(N36))&gt;0,MAX(I29:I35)+1,"")</f>
        <v>2</v>
      </c>
      <c r="J36" s="2906" t="str">
        <f>IFERROR(INDEX(N30:N299,MATCH(ROW()-ROW(N30)+1,I30:I299,0)),"")</f>
        <v xml:space="preserve">en rondelles les lardons l’ail émincé et le </v>
      </c>
      <c r="K36" s="2944"/>
      <c r="L36" s="2937"/>
      <c r="M36" s="2370" t="str">
        <f>(SUBSTITUTE(SUBSTITUTE(E31,CHAR(13)&amp;CHAR(10)," "),CHAR(10)," "))</f>
        <v>Préparation</v>
      </c>
      <c r="N36" s="2960" t="str">
        <f>IF(OR(M37="",M38=""),"",IF(LEN(M37)&lt;=M38,M37,IFERROR(LEFT(M37,FIND("♦",SUBSTITUTE(LEFT(M37,M38+1)," ","♦",LEN(LEFT(M37,M38+1))-LEN(SUBSTITUTE(LEFT(M37,M38+1)," ",""))))),LEFT(M37,IFERROR(FIND(" ",M37)-1,LEN(M37))))))</f>
        <v>Préparation</v>
      </c>
      <c r="O36" s="2961" t="str">
        <f>IF(N36="","",TRIM(RIGHT(M37,LEN(M37)-LEN(N36))))</f>
        <v/>
      </c>
      <c r="P36" s="2952" t="str">
        <f>F31</f>
        <v xml:space="preserve"> ◄ ligne 31</v>
      </c>
      <c r="Q36" s="2945" t="str">
        <f>IF(D36="","",IF(OR(D36=0,D36&lt;J17),0,IF(D36&gt;J17,(D36-J17)&amp;" car. en trop",(D36-J17)&amp;" car.")))</f>
        <v>52 car. en trop</v>
      </c>
      <c r="R36" s="2953" t="str">
        <f>IF(D36="","",ROUNDUP(D36/J17,0)&amp;" ligne(s)")</f>
        <v>3 ligne(s)</v>
      </c>
      <c r="T36" s="10">
        <v>1</v>
      </c>
    </row>
    <row r="37" spans="2:20" ht="21" customHeight="1">
      <c r="B37" s="2954" t="str">
        <f t="shared" si="6"/>
        <v>A</v>
      </c>
      <c r="C37" s="2946" t="str">
        <f t="shared" si="4"/>
        <v>29 mots</v>
      </c>
      <c r="D37" s="2947">
        <f t="shared" si="11"/>
        <v>171</v>
      </c>
      <c r="E37" s="2957" t="s">
        <v>4364</v>
      </c>
      <c r="F37" s="2955" t="str">
        <f t="shared" si="5"/>
        <v xml:space="preserve"> ◄ ligne 37</v>
      </c>
      <c r="G37" s="2946" t="str">
        <f t="shared" si="7"/>
        <v>10 mots</v>
      </c>
      <c r="H37" s="2950" t="str">
        <f t="shared" si="8"/>
        <v>48 car. ►</v>
      </c>
      <c r="I37" s="2951" t="str">
        <f>IF(LEN(TRIM(N37))&gt;0,MAX(I29:I36)+1,"")</f>
        <v/>
      </c>
      <c r="J37" s="2906" t="str">
        <f>IFERROR(INDEX(N30:N299,MATCH(ROW()-ROW(N30)+1,I30:I299,0)),"")</f>
        <v xml:space="preserve">bouquet garni Versez le vin rouge sur le tout et </v>
      </c>
      <c r="K37" s="2944"/>
      <c r="L37" s="2937"/>
      <c r="M37" s="2960" t="str">
        <f>TRIM(SUBSTITUTE(SUBSTITUTE(SUBSTITUTE(SUBSTITUTE(IF(OR(LEFT(M36,1)="-",LEFT(M36,1)="="),MID(M36,2,9999),M36),CHAR(160)," "),","," "),";"," "),"."," "))</f>
        <v>Préparation</v>
      </c>
      <c r="N37" s="2961" t="str">
        <f>IF(OR(O36="",M38=""),"",IF(LEN(O36)&lt;=M38,O36,IFERROR(LEFT(O36,FIND("♦",SUBSTITUTE(LEFT(O36,M38+1)," ","♦",LEN(LEFT(O36,M38+1))-LEN(SUBSTITUTE(LEFT(O36,M38+1)," ",""))))),LEFT(O36,IFERROR(FIND(" ",O36)-1,LEN(O36))))))</f>
        <v/>
      </c>
      <c r="O37" s="2961" t="str">
        <f>IF(N37="","",TRIM(RIGHT(O36,LEN(O36)-LEN(N37))))</f>
        <v/>
      </c>
      <c r="P37" s="2962" t="str">
        <f t="shared" ref="P37:P41" si="12">"ligne "&amp;ROW()&amp;" ►"</f>
        <v>ligne 37 ►</v>
      </c>
      <c r="Q37" s="2945" t="str">
        <f>IF(D37="","",IF(OR(D37=0,D37&lt;J17),0,IF(D37&gt;J17,(D37-J17)&amp;" car. en trop",(D37-J17)&amp;" car.")))</f>
        <v>121 car. en trop</v>
      </c>
      <c r="R37" s="2953" t="str">
        <f>IF(D37="","",ROUNDUP(D37/J17,0)&amp;" ligne(s)")</f>
        <v>4 ligne(s)</v>
      </c>
      <c r="T37" s="10">
        <v>1</v>
      </c>
    </row>
    <row r="38" spans="2:20" ht="21" customHeight="1">
      <c r="B38" s="2954" t="str">
        <f t="shared" si="6"/>
        <v>A</v>
      </c>
      <c r="C38" s="2946" t="str">
        <f t="shared" si="4"/>
        <v>22 mots</v>
      </c>
      <c r="D38" s="2947">
        <f t="shared" si="11"/>
        <v>132</v>
      </c>
      <c r="E38" s="2957" t="s">
        <v>4365</v>
      </c>
      <c r="F38" s="2949" t="str">
        <f t="shared" si="5"/>
        <v xml:space="preserve"> ◄ ligne 38</v>
      </c>
      <c r="G38" s="2946" t="str">
        <f t="shared" si="7"/>
        <v>7 mots</v>
      </c>
      <c r="H38" s="2950" t="str">
        <f t="shared" si="8"/>
        <v>42 car. ►</v>
      </c>
      <c r="I38" s="2951" t="str">
        <f>IF(LEN(TRIM(N38))&gt;0,MAX(I29:I37)+1,"")</f>
        <v/>
      </c>
      <c r="J38" s="2906" t="str">
        <f>IFERROR(INDEX(N30:N299,MATCH(ROW()-ROW(N30)+1,I30:I299,0)),"")</f>
        <v>laissez mariner au frais pendant 24 heures</v>
      </c>
      <c r="K38" s="2944"/>
      <c r="L38" s="2937"/>
      <c r="M38" s="2909">
        <f>J17</f>
        <v>50</v>
      </c>
      <c r="N38" s="2961" t="str">
        <f>IF(OR(O37="",M38=""),"",IF(LEN(O37)&lt;=M38,O37,IFERROR(LEFT(O37,FIND("♦",SUBSTITUTE(LEFT(O37,M38+1)," ","♦",LEN(LEFT(O37,M38+1))-LEN(SUBSTITUTE(LEFT(O37,M38+1)," ",""))))),LEFT(O37,IFERROR(FIND(" ",O37)-1,LEN(O37))))))</f>
        <v/>
      </c>
      <c r="O38" s="2961" t="str">
        <f t="shared" ref="O38:O41" si="13">IF(N38="","",TRIM(RIGHT(O37,LEN(O37)-LEN(N38))))</f>
        <v/>
      </c>
      <c r="P38" s="2962" t="str">
        <f t="shared" si="12"/>
        <v>ligne 38 ►</v>
      </c>
      <c r="Q38" s="2945" t="str">
        <f>IF(D38="","",IF(OR(D38=0,D38&lt;J17),0,IF(D38&gt;J17,(D38-J17)&amp;" car. en trop",(D38-J17)&amp;" car.")))</f>
        <v>82 car. en trop</v>
      </c>
      <c r="R38" s="2953" t="str">
        <f>IF(D38="","",ROUNDUP(D38/J17,0)&amp;" ligne(s)")</f>
        <v>3 ligne(s)</v>
      </c>
      <c r="T38" s="10">
        <v>1</v>
      </c>
    </row>
    <row r="39" spans="2:20" ht="21" customHeight="1">
      <c r="B39" s="2954" t="str">
        <f t="shared" si="6"/>
        <v>A</v>
      </c>
      <c r="C39" s="2946" t="str">
        <f t="shared" si="4"/>
        <v>25 mots</v>
      </c>
      <c r="D39" s="2947">
        <f t="shared" si="11"/>
        <v>154</v>
      </c>
      <c r="E39" s="2957" t="s">
        <v>4366</v>
      </c>
      <c r="F39" s="2955" t="str">
        <f t="shared" si="5"/>
        <v xml:space="preserve"> ◄ ligne 39</v>
      </c>
      <c r="G39" s="2946" t="str">
        <f t="shared" si="7"/>
        <v>10 mots</v>
      </c>
      <c r="H39" s="2950" t="str">
        <f t="shared" si="8"/>
        <v>49 car. ►</v>
      </c>
      <c r="I39" s="2951" t="str">
        <f>IF(LEN(TRIM(N39))&gt;0,MAX(I29:I38)+1,"")</f>
        <v/>
      </c>
      <c r="J39" s="2906" t="str">
        <f>IFERROR(INDEX(N30:N299,MATCH(ROW()-ROW(N30)+1,I30:I299,0)),"")</f>
        <v xml:space="preserve">2 Le lendemain sortez la viande et les légumes de </v>
      </c>
      <c r="K39" s="2944"/>
      <c r="L39" s="2937"/>
      <c r="M39" s="2960"/>
      <c r="N39" s="2961" t="str">
        <f>IF(OR(O38="",M38=""),"",IF(LEN(O38)&lt;=M38,O38,IFERROR(LEFT(O38,FIND("♦",SUBSTITUTE(LEFT(O38,M38+1)," ","♦",LEN(LEFT(O38,M38+1))-LEN(SUBSTITUTE(LEFT(O38,M38+1)," ",""))))),LEFT(O38,IFERROR(FIND(" ",O38)-1,LEN(O38))))))</f>
        <v/>
      </c>
      <c r="O39" s="2961" t="str">
        <f t="shared" si="13"/>
        <v/>
      </c>
      <c r="P39" s="2962" t="str">
        <f t="shared" si="12"/>
        <v>ligne 39 ►</v>
      </c>
      <c r="Q39" s="2945" t="str">
        <f>IF(D39="","",IF(OR(D39=0,D39&lt;J17),0,IF(D39&gt;J17,(D39-J17)&amp;" car. en trop",(D39-J17)&amp;" car.")))</f>
        <v>104 car. en trop</v>
      </c>
      <c r="R39" s="2953" t="str">
        <f>IF(D39="","",ROUNDUP(D39/J17,0)&amp;" ligne(s)")</f>
        <v>4 ligne(s)</v>
      </c>
      <c r="T39" s="10">
        <v>1</v>
      </c>
    </row>
    <row r="40" spans="2:20" ht="21" customHeight="1">
      <c r="B40" s="2954" t="str">
        <f t="shared" si="6"/>
        <v>A</v>
      </c>
      <c r="C40" s="2946" t="str">
        <f t="shared" si="4"/>
        <v>33 mots</v>
      </c>
      <c r="D40" s="2947">
        <f t="shared" si="11"/>
        <v>179</v>
      </c>
      <c r="E40" s="2957" t="s">
        <v>4367</v>
      </c>
      <c r="F40" s="2949" t="str">
        <f t="shared" si="5"/>
        <v xml:space="preserve"> ◄ ligne 40</v>
      </c>
      <c r="G40" s="2946" t="str">
        <f t="shared" si="7"/>
        <v>7 mots</v>
      </c>
      <c r="H40" s="2950" t="str">
        <f t="shared" si="8"/>
        <v>48 car. ►</v>
      </c>
      <c r="I40" s="2951" t="str">
        <f>IF(LEN(TRIM(N40))&gt;0,MAX(I29:I39)+1,"")</f>
        <v/>
      </c>
      <c r="J40" s="2906" t="str">
        <f>IFERROR(INDEX(N30:N299,MATCH(ROW()-ROW(N30)+1,I30:I299,0)),"")</f>
        <v>la marinade et égouttez-les Réservez la marinade</v>
      </c>
      <c r="K40" s="2944"/>
      <c r="L40" s="2937"/>
      <c r="M40" s="2963"/>
      <c r="N40" s="2961" t="str">
        <f>IF(OR(O39="",M38=""),"",IF(LEN(O39)&lt;=M38,O39,IFERROR(LEFT(O39,FIND("♦",SUBSTITUTE(LEFT(O39,M38+1)," ","♦",LEN(LEFT(O39,M38+1))-LEN(SUBSTITUTE(LEFT(O39,M38+1)," ",""))))),LEFT(O39,IFERROR(FIND(" ",O39)-1,LEN(O39))))))</f>
        <v/>
      </c>
      <c r="O40" s="2961" t="str">
        <f t="shared" si="13"/>
        <v/>
      </c>
      <c r="P40" s="2962" t="str">
        <f t="shared" si="12"/>
        <v>ligne 40 ►</v>
      </c>
      <c r="Q40" s="2945" t="str">
        <f>IF(D40="","",IF(OR(D40=0,D40&lt;J17),0,IF(D40&gt;J17,(D40-J17)&amp;" car. en trop",(D40-J17)&amp;" car.")))</f>
        <v>129 car. en trop</v>
      </c>
      <c r="R40" s="2953" t="str">
        <f>IF(D40="","",ROUNDUP(D40/J17,0)&amp;" ligne(s)")</f>
        <v>4 ligne(s)</v>
      </c>
      <c r="T40" s="10">
        <v>1</v>
      </c>
    </row>
    <row r="41" spans="2:20" ht="21" customHeight="1">
      <c r="B41" s="2954" t="str">
        <f t="shared" si="6"/>
        <v>A</v>
      </c>
      <c r="C41" s="2946" t="str">
        <f t="shared" si="4"/>
        <v>20 mots</v>
      </c>
      <c r="D41" s="2947">
        <f t="shared" si="11"/>
        <v>121</v>
      </c>
      <c r="E41" s="2957" t="s">
        <v>4368</v>
      </c>
      <c r="F41" s="2955" t="str">
        <f t="shared" si="5"/>
        <v xml:space="preserve"> ◄ ligne 41</v>
      </c>
      <c r="G41" s="2946" t="str">
        <f t="shared" si="7"/>
        <v>8 mots</v>
      </c>
      <c r="H41" s="2950" t="str">
        <f t="shared" si="8"/>
        <v>43 car. ►</v>
      </c>
      <c r="I41" s="2951" t="str">
        <f>IF(LEN(TRIM(N41))&gt;0,MAX(I29:I40)+1,"")</f>
        <v/>
      </c>
      <c r="J41" s="2906" t="str">
        <f>IFERROR(INDEX(N30:N299,MATCH(ROW()-ROW(N30)+1,I30:I299,0)),"")</f>
        <v xml:space="preserve">3 Dans une cocotte en fonte faites chauffer </v>
      </c>
      <c r="K41" s="2944"/>
      <c r="L41" s="2937"/>
      <c r="M41" s="2964"/>
      <c r="N41" s="2961" t="str">
        <f>IF(OR(O40="",M38=""),"",IF(LEN(O40)&lt;=M38,O40,IFERROR(LEFT(O40,FIND("♦",SUBSTITUTE(LEFT(O40,M38+1)," ","♦",LEN(LEFT(O40,M38+1))-LEN(SUBSTITUTE(LEFT(O40,M38+1)," ",""))))),LEFT(O40,IFERROR(FIND(" ",O40)-1,LEN(O40))))))</f>
        <v/>
      </c>
      <c r="O41" s="2961" t="str">
        <f t="shared" si="13"/>
        <v/>
      </c>
      <c r="P41" s="2962" t="str">
        <f t="shared" si="12"/>
        <v>ligne 41 ►</v>
      </c>
      <c r="Q41" s="2945" t="str">
        <f>IF(D41="","",IF(OR(D41=0,D41&lt;J17),0,IF(D41&gt;J17,(D41-J17)&amp;" car. en trop",(D41-J17)&amp;" car.")))</f>
        <v>71 car. en trop</v>
      </c>
      <c r="R41" s="2953" t="str">
        <f>IF(D41="","",ROUNDUP(D41/J17,0)&amp;" ligne(s)")</f>
        <v>3 ligne(s)</v>
      </c>
      <c r="T41" s="10">
        <v>1</v>
      </c>
    </row>
    <row r="42" spans="2:20" ht="21" customHeight="1">
      <c r="B42" s="2954" t="str">
        <f t="shared" si="6"/>
        <v>A</v>
      </c>
      <c r="C42" s="2946" t="str">
        <f t="shared" si="4"/>
        <v>16 mots</v>
      </c>
      <c r="D42" s="2947">
        <f t="shared" si="11"/>
        <v>89</v>
      </c>
      <c r="E42" s="2957" t="s">
        <v>4369</v>
      </c>
      <c r="F42" s="2949" t="str">
        <f t="shared" si="5"/>
        <v xml:space="preserve"> ◄ ligne 42</v>
      </c>
      <c r="G42" s="2946" t="str">
        <f t="shared" si="7"/>
        <v>9 mots</v>
      </c>
      <c r="H42" s="2950" t="str">
        <f t="shared" si="8"/>
        <v>48 car. ►</v>
      </c>
      <c r="I42" s="2951" t="str">
        <f>IF(LEN(TRIM(N42))&gt;0,MAX(I29:I41)+1,"")</f>
        <v/>
      </c>
      <c r="J42" s="2906" t="str">
        <f>IFERROR(INDEX(N30:N299,MATCH(ROW()-ROW(N30)+1,I30:I299,0)),"")</f>
        <v xml:space="preserve">l’huile d’olive à feu moyen Ajoutez la viande et </v>
      </c>
      <c r="K42" s="2944"/>
      <c r="L42" s="2937"/>
      <c r="M42" s="2370" t="str">
        <f>(SUBSTITUTE(SUBSTITUTE(E32,CHAR(13)&amp;CHAR(10)," "),CHAR(10)," "))</f>
        <v/>
      </c>
      <c r="N42" s="2907" t="str">
        <f>IF(OR(M43="",M44=""),"",IF(LEN(M43)&lt;=M44,M43,IFERROR(LEFT(M43,FIND("♦",SUBSTITUTE(LEFT(M43,M44+1)," ","♦",LEN(LEFT(M43,M44+1))-LEN(SUBSTITUTE(LEFT(M43,M44+1)," ",""))))),LEFT(M43,IFERROR(FIND(" ",M43)-1,LEN(M43))))))</f>
        <v/>
      </c>
      <c r="O42" s="2908" t="str">
        <f>IF(N42="","",TRIM(RIGHT(M43,LEN(M43)-LEN(N42))))</f>
        <v/>
      </c>
      <c r="P42" s="2952" t="str">
        <f>F32</f>
        <v xml:space="preserve"> ◄ ligne 32</v>
      </c>
      <c r="Q42" s="2945" t="str">
        <f>IF(D42="","",IF(OR(D42=0,D42&lt;J17),0,IF(D42&gt;J17,(D42-J17)&amp;" car. en trop",(D42-J17)&amp;" car.")))</f>
        <v>39 car. en trop</v>
      </c>
      <c r="R42" s="2953" t="str">
        <f>IF(D42="","",ROUNDUP(D42/J17,0)&amp;" ligne(s)")</f>
        <v>2 ligne(s)</v>
      </c>
      <c r="T42" s="10">
        <v>1</v>
      </c>
    </row>
    <row r="43" spans="2:20" ht="21" customHeight="1">
      <c r="B43" s="2954" t="str">
        <f t="shared" si="6"/>
        <v>A</v>
      </c>
      <c r="C43" s="2946" t="str">
        <f t="shared" si="4"/>
        <v>17 mots</v>
      </c>
      <c r="D43" s="2947">
        <f t="shared" si="11"/>
        <v>91</v>
      </c>
      <c r="E43" s="2957" t="s">
        <v>4370</v>
      </c>
      <c r="F43" s="2955" t="str">
        <f t="shared" si="5"/>
        <v xml:space="preserve"> ◄ ligne 43</v>
      </c>
      <c r="G43" s="2946" t="str">
        <f t="shared" si="7"/>
        <v>9 mots</v>
      </c>
      <c r="H43" s="2950" t="str">
        <f t="shared" si="8"/>
        <v>50 car. ►</v>
      </c>
      <c r="I43" s="2951" t="str">
        <f>IF(LEN(TRIM(N43))&gt;0,MAX(I29:I42)+1,"")</f>
        <v/>
      </c>
      <c r="J43" s="2906" t="str">
        <f>IFERROR(INDEX(N30:N299,MATCH(ROW()-ROW(N30)+1,I30:I299,0)),"")</f>
        <v xml:space="preserve">faites-la dorer de tous les côtés Retirez-la de la </v>
      </c>
      <c r="K43" s="2944"/>
      <c r="L43" s="2937"/>
      <c r="M43" s="2907" t="str">
        <f>TRIM(SUBSTITUTE(SUBSTITUTE(SUBSTITUTE(SUBSTITUTE(IF(OR(LEFT(M42,1)="-",LEFT(M42,1)="="),MID(M42,2,9999),M42),CHAR(160)," "),","," "),";"," "),"."," "))</f>
        <v/>
      </c>
      <c r="N43" s="2908" t="str">
        <f>IF(OR(O42="",M44=""),"",IF(LEN(O42)&lt;=M44,O42,IFERROR(LEFT(O42,FIND("♦",SUBSTITUTE(LEFT(O42,M44+1)," ","♦",LEN(LEFT(O42,M44+1))-LEN(SUBSTITUTE(LEFT(O42,M44+1)," ",""))))),LEFT(O42,IFERROR(FIND(" ",O42)-1,LEN(O42))))))</f>
        <v/>
      </c>
      <c r="O43" s="2908" t="str">
        <f>IF(N43="","",TRIM(RIGHT(O42,LEN(O42)-LEN(N43))))</f>
        <v/>
      </c>
      <c r="P43" s="2956" t="str">
        <f t="shared" ref="P43:P47" si="14">"ligne "&amp;ROW()&amp;" ►"</f>
        <v>ligne 43 ►</v>
      </c>
      <c r="Q43" s="2945" t="str">
        <f>IF(D43="","",IF(OR(D43=0,D43&lt;J17),0,IF(D43&gt;J17,(D43-J17)&amp;" car. en trop",(D43-J17)&amp;" car.")))</f>
        <v>41 car. en trop</v>
      </c>
      <c r="R43" s="2953" t="str">
        <f>IF(D43="","",ROUNDUP(D43/J17,0)&amp;" ligne(s)")</f>
        <v>2 ligne(s)</v>
      </c>
      <c r="T43" s="10">
        <v>1</v>
      </c>
    </row>
    <row r="44" spans="2:20" ht="21" customHeight="1">
      <c r="B44" s="2954" t="str">
        <f t="shared" si="6"/>
        <v>A</v>
      </c>
      <c r="C44" s="2946" t="str">
        <f t="shared" si="4"/>
        <v/>
      </c>
      <c r="D44" s="2947" t="str">
        <f t="shared" si="11"/>
        <v/>
      </c>
      <c r="E44" s="2957"/>
      <c r="F44" s="2949" t="str">
        <f t="shared" si="5"/>
        <v xml:space="preserve"> ◄ ligne 44</v>
      </c>
      <c r="G44" s="2946" t="str">
        <f t="shared" si="7"/>
        <v>3 mots</v>
      </c>
      <c r="H44" s="2950" t="str">
        <f t="shared" si="8"/>
        <v>22 car. ►</v>
      </c>
      <c r="I44" s="2951" t="str">
        <f>IF(LEN(TRIM(N44))&gt;0,MAX(I29:I43)+1,"")</f>
        <v/>
      </c>
      <c r="J44" s="2906" t="str">
        <f>IFERROR(INDEX(N30:N299,MATCH(ROW()-ROW(N30)+1,I30:I299,0)),"")</f>
        <v>cocotte et réservez-la</v>
      </c>
      <c r="K44" s="2944"/>
      <c r="L44" s="2937"/>
      <c r="M44" s="2909">
        <f>J17</f>
        <v>50</v>
      </c>
      <c r="N44" s="2908" t="str">
        <f>IF(OR(O43="",M44=""),"",IF(LEN(O43)&lt;=M44,O43,IFERROR(LEFT(O43,FIND("♦",SUBSTITUTE(LEFT(O43,M44+1)," ","♦",LEN(LEFT(O43,M44+1))-LEN(SUBSTITUTE(LEFT(O43,M44+1)," ",""))))),LEFT(O43,IFERROR(FIND(" ",O43)-1,LEN(O43))))))</f>
        <v/>
      </c>
      <c r="O44" s="2908" t="str">
        <f t="shared" ref="O44:O47" si="15">IF(N44="","",TRIM(RIGHT(O43,LEN(O43)-LEN(N44))))</f>
        <v/>
      </c>
      <c r="P44" s="2956" t="str">
        <f t="shared" si="14"/>
        <v>ligne 44 ►</v>
      </c>
      <c r="Q44" s="2945" t="str">
        <f>IF(D44="","",IF(OR(D44=0,D44&lt;J17),0,IF(D44&gt;J17,(D44-J17)&amp;" car. en trop",(D44-J17)&amp;" car.")))</f>
        <v/>
      </c>
      <c r="R44" s="2953" t="str">
        <f>IF(D44="","",ROUNDUP(D44/J17,0)&amp;" ligne(s)")</f>
        <v/>
      </c>
      <c r="T44" s="10">
        <v>1</v>
      </c>
    </row>
    <row r="45" spans="2:20" ht="21" customHeight="1">
      <c r="B45" s="2954" t="str">
        <f t="shared" si="6"/>
        <v>A</v>
      </c>
      <c r="C45" s="2946" t="str">
        <f t="shared" si="4"/>
        <v/>
      </c>
      <c r="D45" s="2947" t="str">
        <f t="shared" si="11"/>
        <v/>
      </c>
      <c r="E45" s="2957"/>
      <c r="F45" s="2955" t="str">
        <f t="shared" si="5"/>
        <v xml:space="preserve"> ◄ ligne 45</v>
      </c>
      <c r="G45" s="2946" t="str">
        <f t="shared" si="7"/>
        <v>9 mots</v>
      </c>
      <c r="H45" s="2950" t="str">
        <f t="shared" si="8"/>
        <v>49 car. ►</v>
      </c>
      <c r="I45" s="2951" t="str">
        <f>IF(LEN(TRIM(N45))&gt;0,MAX(I29:I44)+1,"")</f>
        <v/>
      </c>
      <c r="J45" s="2906" t="str">
        <f>IFERROR(INDEX(N30:N299,MATCH(ROW()-ROW(N30)+1,I30:I299,0)),"")</f>
        <v xml:space="preserve">4 Dans la même cocotte faites revenir les légumes </v>
      </c>
      <c r="K45" s="2944"/>
      <c r="L45" s="2937"/>
      <c r="M45" s="2907"/>
      <c r="N45" s="2908" t="str">
        <f>IF(OR(O44="",M44=""),"",IF(LEN(O44)&lt;=M44,O44,IFERROR(LEFT(O44,FIND("♦",SUBSTITUTE(LEFT(O44,M44+1)," ","♦",LEN(LEFT(O44,M44+1))-LEN(SUBSTITUTE(LEFT(O44,M44+1)," ",""))))),LEFT(O44,IFERROR(FIND(" ",O44)-1,LEN(O44))))))</f>
        <v/>
      </c>
      <c r="O45" s="2908" t="str">
        <f t="shared" si="15"/>
        <v/>
      </c>
      <c r="P45" s="2956" t="str">
        <f t="shared" si="14"/>
        <v>ligne 45 ►</v>
      </c>
      <c r="Q45" s="2945" t="str">
        <f>IF(D45="","",IF(OR(D45=0,D45&lt;J17),0,IF(D45&gt;J17,(D45-J17)&amp;" car. en trop",(D45-J17)&amp;" car.")))</f>
        <v/>
      </c>
      <c r="R45" s="2953" t="str">
        <f>IF(D45="","",ROUNDUP(D45/J17,0)&amp;" ligne(s)")</f>
        <v/>
      </c>
      <c r="T45" s="10">
        <v>1</v>
      </c>
    </row>
    <row r="46" spans="2:20" ht="21" customHeight="1">
      <c r="B46" s="2954" t="str">
        <f t="shared" si="6"/>
        <v>A</v>
      </c>
      <c r="C46" s="2946" t="str">
        <f t="shared" si="4"/>
        <v/>
      </c>
      <c r="D46" s="2947" t="str">
        <f t="shared" si="11"/>
        <v/>
      </c>
      <c r="E46" s="2957"/>
      <c r="F46" s="2949" t="str">
        <f t="shared" si="5"/>
        <v xml:space="preserve"> ◄ ligne 46</v>
      </c>
      <c r="G46" s="2946" t="str">
        <f t="shared" si="7"/>
        <v>7 mots</v>
      </c>
      <c r="H46" s="2950" t="str">
        <f t="shared" si="8"/>
        <v>40 car. ►</v>
      </c>
      <c r="I46" s="2951" t="str">
        <f>IF(LEN(TRIM(N46))&gt;0,MAX(I29:I45)+1,"")</f>
        <v/>
      </c>
      <c r="J46" s="2906" t="str">
        <f>IFERROR(INDEX(N30:N299,MATCH(ROW()-ROW(N30)+1,I30:I299,0)),"")</f>
        <v xml:space="preserve">et les lardons pendant environ 5 minutes </v>
      </c>
      <c r="K46" s="2944"/>
      <c r="L46" s="2937"/>
      <c r="M46" s="2958"/>
      <c r="N46" s="2908" t="str">
        <f>IF(OR(O45="",M44=""),"",IF(LEN(O45)&lt;=M44,O45,IFERROR(LEFT(O45,FIND("♦",SUBSTITUTE(LEFT(O45,M44+1)," ","♦",LEN(LEFT(O45,M44+1))-LEN(SUBSTITUTE(LEFT(O45,M44+1)," ",""))))),LEFT(O45,IFERROR(FIND(" ",O45)-1,LEN(O45))))))</f>
        <v/>
      </c>
      <c r="O46" s="2908" t="str">
        <f t="shared" si="15"/>
        <v/>
      </c>
      <c r="P46" s="2956" t="str">
        <f t="shared" si="14"/>
        <v>ligne 46 ►</v>
      </c>
      <c r="Q46" s="2945" t="str">
        <f>IF(D46="","",IF(OR(D46=0,D46&lt;J17),0,IF(D46&gt;J17,(D46-J17)&amp;" car. en trop",(D46-J17)&amp;" car.")))</f>
        <v/>
      </c>
      <c r="R46" s="2953" t="str">
        <f>IF(D46="","",ROUNDUP(D46/J17,0)&amp;" ligne(s)")</f>
        <v/>
      </c>
      <c r="T46" s="10">
        <v>1</v>
      </c>
    </row>
    <row r="47" spans="2:20" ht="21" customHeight="1">
      <c r="B47" s="2954" t="str">
        <f t="shared" si="6"/>
        <v>A</v>
      </c>
      <c r="C47" s="2946" t="str">
        <f t="shared" si="4"/>
        <v/>
      </c>
      <c r="D47" s="2947" t="str">
        <f t="shared" si="11"/>
        <v/>
      </c>
      <c r="E47" s="2957"/>
      <c r="F47" s="2955" t="str">
        <f t="shared" si="5"/>
        <v xml:space="preserve"> ◄ ligne 47</v>
      </c>
      <c r="G47" s="2946" t="str">
        <f t="shared" si="7"/>
        <v>6 mots</v>
      </c>
      <c r="H47" s="2950" t="str">
        <f t="shared" si="8"/>
        <v>37 car. ►</v>
      </c>
      <c r="I47" s="2951" t="str">
        <f>IF(LEN(TRIM(N47))&gt;0,MAX(I29:I46)+1,"")</f>
        <v/>
      </c>
      <c r="J47" s="2906" t="str">
        <f>IFERROR(INDEX(N30:N299,MATCH(ROW()-ROW(N30)+1,I30:I299,0)),"")</f>
        <v>Saupoudrez de farine et mélangez bien</v>
      </c>
      <c r="K47" s="2944"/>
      <c r="L47" s="2937"/>
      <c r="M47" s="2959"/>
      <c r="N47" s="2908" t="str">
        <f>IF(OR(O46="",M44=""),"",IF(LEN(O46)&lt;=M44,O46,IFERROR(LEFT(O46,FIND("♦",SUBSTITUTE(LEFT(O46,M44+1)," ","♦",LEN(LEFT(O46,M44+1))-LEN(SUBSTITUTE(LEFT(O46,M44+1)," ",""))))),LEFT(O46,IFERROR(FIND(" ",O46)-1,LEN(O46))))))</f>
        <v/>
      </c>
      <c r="O47" s="2908" t="str">
        <f t="shared" si="15"/>
        <v/>
      </c>
      <c r="P47" s="2956" t="str">
        <f t="shared" si="14"/>
        <v>ligne 47 ►</v>
      </c>
      <c r="Q47" s="2945" t="str">
        <f>IF(D47="","",IF(OR(D47=0,D47&lt;J17),0,IF(D47&gt;J17,(D47-J17)&amp;" car. en trop",(D47-J17)&amp;" car.")))</f>
        <v/>
      </c>
      <c r="R47" s="2953" t="str">
        <f>IF(D47="","",ROUNDUP(D47/J17,0)&amp;" ligne(s)")</f>
        <v/>
      </c>
      <c r="T47" s="10">
        <v>1</v>
      </c>
    </row>
    <row r="48" spans="2:20" ht="21" customHeight="1">
      <c r="B48" s="2954" t="str">
        <f t="shared" si="6"/>
        <v>A</v>
      </c>
      <c r="C48" s="2946" t="str">
        <f t="shared" si="4"/>
        <v/>
      </c>
      <c r="D48" s="2947" t="str">
        <f t="shared" si="11"/>
        <v/>
      </c>
      <c r="E48" s="2957"/>
      <c r="F48" s="2949" t="str">
        <f t="shared" si="5"/>
        <v xml:space="preserve"> ◄ ligne 48</v>
      </c>
      <c r="G48" s="2946" t="str">
        <f t="shared" si="7"/>
        <v>10 mots</v>
      </c>
      <c r="H48" s="2950" t="str">
        <f t="shared" si="8"/>
        <v>49 car. ►</v>
      </c>
      <c r="I48" s="2951">
        <f>IF(LEN(TRIM(N48))&gt;0,MAX(I29:I47)+1,"")</f>
        <v>3</v>
      </c>
      <c r="J48" s="2906" t="str">
        <f>IFERROR(INDEX(N30:N299,MATCH(ROW()-ROW(N30)+1,I30:I299,0)),"")</f>
        <v xml:space="preserve">5 Remettez la viande dans la cocotte et versez la </v>
      </c>
      <c r="K48" s="2944"/>
      <c r="L48" s="2937"/>
      <c r="M48" s="2370" t="str">
        <f>(SUBSTITUTE(SUBSTITUTE(E33,CHAR(13)&amp;CHAR(10)," "),CHAR(10)," "))</f>
        <v>Portez à ébullition, puis baissez le feu et</v>
      </c>
      <c r="N48" s="2960" t="str">
        <f>IF(OR(M49="",M50=""),"",IF(LEN(M49)&lt;=M50,M49,IFERROR(LEFT(M49,FIND("♦",SUBSTITUTE(LEFT(M49,M50+1)," ","♦",LEN(LEFT(M49,M50+1))-LEN(SUBSTITUTE(LEFT(M49,M50+1)," ",""))))),LEFT(M49,IFERROR(FIND(" ",M49)-1,LEN(M49))))))</f>
        <v>Portez à ébullition puis baissez le feu et</v>
      </c>
      <c r="O48" s="2961" t="str">
        <f>IF(N48="","",TRIM(RIGHT(M49,LEN(M49)-LEN(N48))))</f>
        <v/>
      </c>
      <c r="P48" s="2952" t="str">
        <f>F33</f>
        <v xml:space="preserve"> ◄ ligne 33</v>
      </c>
      <c r="Q48" s="2945" t="str">
        <f>IF(D48="","",IF(OR(D48=0,D48&lt;J17),0,IF(D48&gt;J17,(D48-J17)&amp;" car. en trop",(D48-J17)&amp;" car.")))</f>
        <v/>
      </c>
      <c r="R48" s="2953" t="str">
        <f>IF(D48="","",ROUNDUP(D48/J17,0)&amp;" ligne(s)")</f>
        <v/>
      </c>
      <c r="T48" s="10">
        <v>1</v>
      </c>
    </row>
    <row r="49" spans="2:20" ht="21" customHeight="1">
      <c r="B49" s="2954" t="str">
        <f t="shared" si="6"/>
        <v>A</v>
      </c>
      <c r="C49" s="2946" t="str">
        <f t="shared" si="4"/>
        <v/>
      </c>
      <c r="D49" s="2947" t="str">
        <f t="shared" si="11"/>
        <v/>
      </c>
      <c r="E49" s="2957"/>
      <c r="F49" s="2955" t="str">
        <f t="shared" si="5"/>
        <v xml:space="preserve"> ◄ ligne 49</v>
      </c>
      <c r="G49" s="2946" t="str">
        <f t="shared" si="7"/>
        <v>7 mots</v>
      </c>
      <c r="H49" s="2950" t="str">
        <f t="shared" si="8"/>
        <v>47 car. ►</v>
      </c>
      <c r="I49" s="2951" t="str">
        <f>IF(LEN(TRIM(N49))&gt;0,MAX(I29:I48)+1,"")</f>
        <v/>
      </c>
      <c r="J49" s="2906" t="str">
        <f>IFERROR(INDEX(N30:N299,MATCH(ROW()-ROW(N30)+1,I30:I299,0)),"")</f>
        <v xml:space="preserve">marinade filtrée par-dessus Ajoutez de l’eau si </v>
      </c>
      <c r="K49" s="2944"/>
      <c r="L49" s="2937"/>
      <c r="M49" s="2960" t="str">
        <f>TRIM(SUBSTITUTE(SUBSTITUTE(SUBSTITUTE(SUBSTITUTE(IF(OR(LEFT(M48,1)="-",LEFT(M48,1)="="),MID(M48,2,9999),M48),CHAR(160)," "),","," "),";"," "),"."," "))</f>
        <v>Portez à ébullition puis baissez le feu et</v>
      </c>
      <c r="N49" s="2961" t="str">
        <f>IF(OR(O48="",M50=""),"",IF(LEN(O48)&lt;=M50,O48,IFERROR(LEFT(O48,FIND("♦",SUBSTITUTE(LEFT(O48,M50+1)," ","♦",LEN(LEFT(O48,M50+1))-LEN(SUBSTITUTE(LEFT(O48,M50+1)," ",""))))),LEFT(O48,IFERROR(FIND(" ",O48)-1,LEN(O48))))))</f>
        <v/>
      </c>
      <c r="O49" s="2961" t="str">
        <f>IF(N49="","",TRIM(RIGHT(O48,LEN(O48)-LEN(N49))))</f>
        <v/>
      </c>
      <c r="P49" s="2962" t="str">
        <f t="shared" ref="P49:P53" si="16">"ligne "&amp;ROW()&amp;" ►"</f>
        <v>ligne 49 ►</v>
      </c>
      <c r="Q49" s="2945" t="str">
        <f>IF(D49="","",IF(OR(D49=0,D49&lt;J17),0,IF(D49&gt;J17,(D49-J17)&amp;" car. en trop",(D49-J17)&amp;" car.")))</f>
        <v/>
      </c>
      <c r="R49" s="2953" t="str">
        <f>IF(D49="","",ROUNDUP(D49/J17,0)&amp;" ligne(s)")</f>
        <v/>
      </c>
      <c r="T49" s="10">
        <v>1</v>
      </c>
    </row>
    <row r="50" spans="2:20" ht="21" customHeight="1">
      <c r="B50" s="2954" t="str">
        <f t="shared" si="6"/>
        <v>A</v>
      </c>
      <c r="C50" s="2946" t="str">
        <f t="shared" si="4"/>
        <v/>
      </c>
      <c r="D50" s="2947" t="str">
        <f t="shared" si="11"/>
        <v/>
      </c>
      <c r="E50" s="2957"/>
      <c r="F50" s="2949" t="str">
        <f t="shared" si="5"/>
        <v xml:space="preserve"> ◄ ligne 50</v>
      </c>
      <c r="G50" s="2946" t="str">
        <f t="shared" si="7"/>
        <v>7 mots</v>
      </c>
      <c r="H50" s="2950" t="str">
        <f t="shared" si="8"/>
        <v>44 car. ►</v>
      </c>
      <c r="I50" s="2951" t="str">
        <f>IF(LEN(TRIM(N50))&gt;0,MAX(I29:I49)+1,"")</f>
        <v/>
      </c>
      <c r="J50" s="2906" t="str">
        <f>IFERROR(INDEX(N30:N299,MATCH(ROW()-ROW(N30)+1,I30:I299,0)),"")</f>
        <v xml:space="preserve">nécessaire pour recouvrir la viande Salez et </v>
      </c>
      <c r="K50" s="2944"/>
      <c r="L50" s="2937"/>
      <c r="M50" s="2909">
        <f>J17</f>
        <v>50</v>
      </c>
      <c r="N50" s="2961" t="str">
        <f>IF(OR(O49="",M50=""),"",IF(LEN(O49)&lt;=M50,O49,IFERROR(LEFT(O49,FIND("♦",SUBSTITUTE(LEFT(O49,M50+1)," ","♦",LEN(LEFT(O49,M50+1))-LEN(SUBSTITUTE(LEFT(O49,M50+1)," ",""))))),LEFT(O49,IFERROR(FIND(" ",O49)-1,LEN(O49))))))</f>
        <v/>
      </c>
      <c r="O50" s="2961" t="str">
        <f t="shared" ref="O50:O53" si="17">IF(N50="","",TRIM(RIGHT(O49,LEN(O49)-LEN(N50))))</f>
        <v/>
      </c>
      <c r="P50" s="2962" t="str">
        <f t="shared" si="16"/>
        <v>ligne 50 ►</v>
      </c>
      <c r="Q50" s="2945" t="str">
        <f>IF(D50="","",IF(OR(D50=0,D50&lt;J17),0,IF(D50&gt;J17,(D50-J17)&amp;" car. en trop",(D50-J17)&amp;" car.")))</f>
        <v/>
      </c>
      <c r="R50" s="2953" t="str">
        <f>IF(D50="","",ROUNDUP(D50/J17,0)&amp;" ligne(s)")</f>
        <v/>
      </c>
      <c r="T50" s="10">
        <v>1</v>
      </c>
    </row>
    <row r="51" spans="2:20" ht="21" customHeight="1">
      <c r="B51" s="2954" t="str">
        <f t="shared" si="6"/>
        <v>A</v>
      </c>
      <c r="C51" s="2946" t="str">
        <f t="shared" si="4"/>
        <v/>
      </c>
      <c r="D51" s="2947" t="str">
        <f t="shared" si="11"/>
        <v/>
      </c>
      <c r="E51" s="2957"/>
      <c r="F51" s="2955" t="str">
        <f t="shared" si="5"/>
        <v xml:space="preserve"> ◄ ligne 51</v>
      </c>
      <c r="G51" s="2946" t="str">
        <f t="shared" si="7"/>
        <v>1 mot</v>
      </c>
      <c r="H51" s="2950" t="str">
        <f t="shared" si="8"/>
        <v>7 car. ►</v>
      </c>
      <c r="I51" s="2951" t="str">
        <f>IF(LEN(TRIM(N51))&gt;0,MAX(I29:I50)+1,"")</f>
        <v/>
      </c>
      <c r="J51" s="2906" t="str">
        <f>IFERROR(INDEX(N30:N299,MATCH(ROW()-ROW(N30)+1,I30:I299,0)),"")</f>
        <v>poivrez</v>
      </c>
      <c r="K51" s="2944"/>
      <c r="L51" s="2937"/>
      <c r="M51" s="2960"/>
      <c r="N51" s="2961" t="str">
        <f>IF(OR(O50="",M50=""),"",IF(LEN(O50)&lt;=M50,O50,IFERROR(LEFT(O50,FIND("♦",SUBSTITUTE(LEFT(O50,M50+1)," ","♦",LEN(LEFT(O50,M50+1))-LEN(SUBSTITUTE(LEFT(O50,M50+1)," ",""))))),LEFT(O50,IFERROR(FIND(" ",O50)-1,LEN(O50))))))</f>
        <v/>
      </c>
      <c r="O51" s="2961" t="str">
        <f t="shared" si="17"/>
        <v/>
      </c>
      <c r="P51" s="2962" t="str">
        <f t="shared" si="16"/>
        <v>ligne 51 ►</v>
      </c>
      <c r="Q51" s="2945" t="str">
        <f>IF(D51="","",IF(OR(D51=0,D51&lt;J17),0,IF(D51&gt;J17,(D51-J17)&amp;" car. en trop",(D51-J17)&amp;" car.")))</f>
        <v/>
      </c>
      <c r="R51" s="2953" t="str">
        <f>IF(D51="","",ROUNDUP(D51/J17,0)&amp;" ligne(s)")</f>
        <v/>
      </c>
      <c r="T51" s="10">
        <v>1</v>
      </c>
    </row>
    <row r="52" spans="2:20" ht="21" customHeight="1">
      <c r="B52" s="2954" t="str">
        <f t="shared" si="6"/>
        <v>A</v>
      </c>
      <c r="C52" s="2946" t="str">
        <f t="shared" si="4"/>
        <v/>
      </c>
      <c r="D52" s="2947" t="str">
        <f t="shared" si="11"/>
        <v/>
      </c>
      <c r="E52" s="2957"/>
      <c r="F52" s="2949" t="str">
        <f t="shared" si="5"/>
        <v xml:space="preserve"> ◄ ligne 52</v>
      </c>
      <c r="G52" s="2946" t="str">
        <f t="shared" si="7"/>
        <v>9 mots</v>
      </c>
      <c r="H52" s="2950" t="str">
        <f t="shared" si="8"/>
        <v>44 car. ►</v>
      </c>
      <c r="I52" s="2951" t="str">
        <f>IF(LEN(TRIM(N52))&gt;0,MAX(I29:I51)+1,"")</f>
        <v/>
      </c>
      <c r="J52" s="2906" t="str">
        <f>IFERROR(INDEX(N30:N299,MATCH(ROW()-ROW(N30)+1,I30:I299,0)),"")</f>
        <v xml:space="preserve">6 Portez à ébullition puis baissez le feu et </v>
      </c>
      <c r="K52" s="2944"/>
      <c r="L52" s="2937"/>
      <c r="M52" s="2963"/>
      <c r="N52" s="2961" t="str">
        <f>IF(OR(O51="",M50=""),"",IF(LEN(O51)&lt;=M50,O51,IFERROR(LEFT(O51,FIND("♦",SUBSTITUTE(LEFT(O51,M50+1)," ","♦",LEN(LEFT(O51,M50+1))-LEN(SUBSTITUTE(LEFT(O51,M50+1)," ",""))))),LEFT(O51,IFERROR(FIND(" ",O51)-1,LEN(O51))))))</f>
        <v/>
      </c>
      <c r="O52" s="2961" t="str">
        <f t="shared" si="17"/>
        <v/>
      </c>
      <c r="P52" s="2962" t="str">
        <f t="shared" si="16"/>
        <v>ligne 52 ►</v>
      </c>
      <c r="Q52" s="2945" t="str">
        <f>IF(D52="","",IF(OR(D52=0,D52&lt;J17),0,IF(D52&gt;J17,(D52-J17)&amp;" car. en trop",(D52-J17)&amp;" car.")))</f>
        <v/>
      </c>
      <c r="R52" s="2953" t="str">
        <f>IF(D52="","",ROUNDUP(D52/J17,0)&amp;" ligne(s)")</f>
        <v/>
      </c>
      <c r="T52" s="10">
        <v>1</v>
      </c>
    </row>
    <row r="53" spans="2:20" ht="21" customHeight="1">
      <c r="B53" s="2954" t="str">
        <f t="shared" si="6"/>
        <v>A</v>
      </c>
      <c r="C53" s="2946" t="str">
        <f t="shared" si="4"/>
        <v/>
      </c>
      <c r="D53" s="2947" t="str">
        <f t="shared" si="11"/>
        <v/>
      </c>
      <c r="E53" s="2957"/>
      <c r="F53" s="2955" t="str">
        <f t="shared" si="5"/>
        <v xml:space="preserve"> ◄ ligne 53</v>
      </c>
      <c r="G53" s="2946" t="str">
        <f t="shared" si="7"/>
        <v>8 mots</v>
      </c>
      <c r="H53" s="2950" t="str">
        <f t="shared" si="8"/>
        <v>44 car. ►</v>
      </c>
      <c r="I53" s="2951" t="str">
        <f>IF(LEN(TRIM(N53))&gt;0,MAX(I29:I52)+1,"")</f>
        <v/>
      </c>
      <c r="J53" s="2906" t="str">
        <f>IFERROR(INDEX(N30:N299,MATCH(ROW()-ROW(N30)+1,I30:I299,0)),"")</f>
        <v xml:space="preserve">laissez mijoter à feu doux pendant environ 3 </v>
      </c>
      <c r="K53" s="2944"/>
      <c r="L53" s="2937"/>
      <c r="M53" s="2964"/>
      <c r="N53" s="2961" t="str">
        <f>IF(OR(O52="",M50=""),"",IF(LEN(O52)&lt;=M50,O52,IFERROR(LEFT(O52,FIND("♦",SUBSTITUTE(LEFT(O52,M50+1)," ","♦",LEN(LEFT(O52,M50+1))-LEN(SUBSTITUTE(LEFT(O52,M50+1)," ",""))))),LEFT(O52,IFERROR(FIND(" ",O52)-1,LEN(O52))))))</f>
        <v/>
      </c>
      <c r="O53" s="2961" t="str">
        <f t="shared" si="17"/>
        <v/>
      </c>
      <c r="P53" s="2962" t="str">
        <f t="shared" si="16"/>
        <v>ligne 53 ►</v>
      </c>
      <c r="Q53" s="2945" t="str">
        <f>IF(D53="","",IF(OR(D53=0,D53&lt;J17),0,IF(D53&gt;J17,(D53-J17)&amp;" car. en trop",(D53-J17)&amp;" car.")))</f>
        <v/>
      </c>
      <c r="R53" s="2953" t="str">
        <f>IF(D53="","",ROUNDUP(D53/J17,0)&amp;" ligne(s)")</f>
        <v/>
      </c>
      <c r="T53" s="10">
        <v>1</v>
      </c>
    </row>
    <row r="54" spans="2:20" ht="21" customHeight="1">
      <c r="B54" s="2954" t="str">
        <f t="shared" si="6"/>
        <v>A</v>
      </c>
      <c r="C54" s="2946" t="str">
        <f t="shared" si="4"/>
        <v/>
      </c>
      <c r="D54" s="2947" t="str">
        <f t="shared" si="11"/>
        <v/>
      </c>
      <c r="E54" s="2957"/>
      <c r="F54" s="2949" t="str">
        <f t="shared" si="5"/>
        <v xml:space="preserve"> ◄ ligne 54</v>
      </c>
      <c r="G54" s="2946" t="str">
        <f t="shared" si="7"/>
        <v>10 mots</v>
      </c>
      <c r="H54" s="2950" t="str">
        <f t="shared" si="8"/>
        <v>50 car. ►</v>
      </c>
      <c r="I54" s="2951" t="str">
        <f>IF(LEN(TRIM(N54))&gt;0,MAX(I29:I53)+1,"")</f>
        <v/>
      </c>
      <c r="J54" s="2906" t="str">
        <f>IFERROR(INDEX(N30:N299,MATCH(ROW()-ROW(N30)+1,I30:I299,0)),"")</f>
        <v xml:space="preserve">heures en remuant de temps en temps La viande doit </v>
      </c>
      <c r="K54" s="2944"/>
      <c r="L54" s="2937"/>
      <c r="M54" s="2370" t="str">
        <f>(SUBSTITUTE(SUBSTITUTE(E34,CHAR(13)&amp;CHAR(10)," "),CHAR(10)," "))</f>
        <v/>
      </c>
      <c r="N54" s="2907" t="str">
        <f>IF(OR(M55="",M56=""),"",IF(LEN(M55)&lt;=M56,M55,IFERROR(LEFT(M55,FIND("♦",SUBSTITUTE(LEFT(M55,M56+1)," ","♦",LEN(LEFT(M55,M56+1))-LEN(SUBSTITUTE(LEFT(M55,M56+1)," ",""))))),LEFT(M55,IFERROR(FIND(" ",M55)-1,LEN(M55))))))</f>
        <v/>
      </c>
      <c r="O54" s="2908" t="str">
        <f>IF(N54="","",TRIM(RIGHT(M55,LEN(M55)-LEN(N54))))</f>
        <v/>
      </c>
      <c r="P54" s="2952" t="str">
        <f>F34</f>
        <v xml:space="preserve"> ◄ ligne 34</v>
      </c>
      <c r="Q54" s="2945" t="str">
        <f>IF(D54="","",IF(OR(D54=0,D54&lt;J17),0,IF(D54&gt;J17,(D54-J17)&amp;" car. en trop",(D54-J17)&amp;" car.")))</f>
        <v/>
      </c>
      <c r="R54" s="2953" t="str">
        <f>IF(D54="","",ROUNDUP(D54/J17,0)&amp;" ligne(s)")</f>
        <v/>
      </c>
      <c r="T54" s="10">
        <v>1</v>
      </c>
    </row>
    <row r="55" spans="2:20" ht="21" customHeight="1">
      <c r="B55" s="2954" t="str">
        <f t="shared" si="6"/>
        <v>A</v>
      </c>
      <c r="C55" s="2946" t="str">
        <f t="shared" si="4"/>
        <v/>
      </c>
      <c r="D55" s="2947" t="str">
        <f t="shared" si="11"/>
        <v/>
      </c>
      <c r="E55" s="2957"/>
      <c r="F55" s="2955" t="str">
        <f t="shared" si="5"/>
        <v xml:space="preserve"> ◄ ligne 55</v>
      </c>
      <c r="G55" s="2946" t="str">
        <f t="shared" si="7"/>
        <v>6 mots</v>
      </c>
      <c r="H55" s="2950" t="str">
        <f t="shared" si="8"/>
        <v>33 car. ►</v>
      </c>
      <c r="I55" s="2951" t="str">
        <f>IF(LEN(TRIM(N55))&gt;0,MAX(I29:I54)+1,"")</f>
        <v/>
      </c>
      <c r="J55" s="2906" t="str">
        <f>IFERROR(INDEX(N30:N299,MATCH(ROW()-ROW(N30)+1,I30:I299,0)),"")</f>
        <v>être tendre et la sauce onctueuse</v>
      </c>
      <c r="K55" s="2944"/>
      <c r="L55" s="2937"/>
      <c r="M55" s="2907" t="str">
        <f>TRIM(SUBSTITUTE(SUBSTITUTE(SUBSTITUTE(SUBSTITUTE(IF(OR(LEFT(M54,1)="-",LEFT(M54,1)="="),MID(M54,2,9999),M54),CHAR(160)," "),","," "),";"," "),"."," "))</f>
        <v/>
      </c>
      <c r="N55" s="2908" t="str">
        <f>IF(OR(O54="",M56=""),"",IF(LEN(O54)&lt;=M56,O54,IFERROR(LEFT(O54,FIND("♦",SUBSTITUTE(LEFT(O54,M56+1)," ","♦",LEN(LEFT(O54,M56+1))-LEN(SUBSTITUTE(LEFT(O54,M56+1)," ",""))))),LEFT(O54,IFERROR(FIND(" ",O54)-1,LEN(O54))))))</f>
        <v/>
      </c>
      <c r="O55" s="2908" t="str">
        <f>IF(N55="","",TRIM(RIGHT(O54,LEN(O54)-LEN(N55))))</f>
        <v/>
      </c>
      <c r="P55" s="2956" t="str">
        <f t="shared" ref="P55:P59" si="18">"ligne "&amp;ROW()&amp;" ►"</f>
        <v>ligne 55 ►</v>
      </c>
      <c r="Q55" s="2945" t="str">
        <f>IF(D55="","",IF(OR(D55=0,D55&lt;J17),0,IF(D55&gt;J17,(D55-J17)&amp;" car. en trop",(D55-J17)&amp;" car.")))</f>
        <v/>
      </c>
      <c r="R55" s="2953" t="str">
        <f>IF(D55="","",ROUNDUP(D55/J17,0)&amp;" ligne(s)")</f>
        <v/>
      </c>
      <c r="T55" s="10">
        <v>1</v>
      </c>
    </row>
    <row r="56" spans="2:20" ht="21" customHeight="1">
      <c r="B56" s="2954" t="str">
        <f t="shared" si="6"/>
        <v>A</v>
      </c>
      <c r="C56" s="2946" t="str">
        <f t="shared" si="4"/>
        <v/>
      </c>
      <c r="D56" s="2947" t="str">
        <f t="shared" si="11"/>
        <v/>
      </c>
      <c r="E56" s="2957"/>
      <c r="F56" s="2949" t="str">
        <f t="shared" si="5"/>
        <v xml:space="preserve"> ◄ ligne 56</v>
      </c>
      <c r="G56" s="2946" t="str">
        <f t="shared" si="7"/>
        <v>8 mots</v>
      </c>
      <c r="H56" s="2950" t="str">
        <f t="shared" si="8"/>
        <v>49 car. ►</v>
      </c>
      <c r="I56" s="2951" t="str">
        <f>IF(LEN(TRIM(N56))&gt;0,MAX(I29:I55)+1,"")</f>
        <v/>
      </c>
      <c r="J56" s="2906" t="str">
        <f>IFERROR(INDEX(N30:N299,MATCH(ROW()-ROW(N30)+1,I30:I299,0)),"")</f>
        <v xml:space="preserve">7 Pendant ce temps faites revenir les champignons </v>
      </c>
      <c r="K56" s="2944"/>
      <c r="L56" s="2937"/>
      <c r="M56" s="2909">
        <f>J17</f>
        <v>50</v>
      </c>
      <c r="N56" s="2908" t="str">
        <f>IF(OR(O55="",M56=""),"",IF(LEN(O55)&lt;=M56,O55,IFERROR(LEFT(O55,FIND("♦",SUBSTITUTE(LEFT(O55,M56+1)," ","♦",LEN(LEFT(O55,M56+1))-LEN(SUBSTITUTE(LEFT(O55,M56+1)," ",""))))),LEFT(O55,IFERROR(FIND(" ",O55)-1,LEN(O55))))))</f>
        <v/>
      </c>
      <c r="O56" s="2908" t="str">
        <f t="shared" ref="O56:O59" si="19">IF(N56="","",TRIM(RIGHT(O55,LEN(O55)-LEN(N56))))</f>
        <v/>
      </c>
      <c r="P56" s="2956" t="str">
        <f t="shared" si="18"/>
        <v>ligne 56 ►</v>
      </c>
      <c r="Q56" s="2945" t="str">
        <f>IF(D56="","",IF(OR(D56=0,D56&lt;J17),0,IF(D56&gt;J17,(D56-J17)&amp;" car. en trop",(D56-J17)&amp;" car.")))</f>
        <v/>
      </c>
      <c r="R56" s="2953" t="str">
        <f>IF(D56="","",ROUNDUP(D56/J17,0)&amp;" ligne(s)")</f>
        <v/>
      </c>
      <c r="T56" s="10">
        <v>1</v>
      </c>
    </row>
    <row r="57" spans="2:20" ht="21" customHeight="1">
      <c r="B57" s="2954" t="str">
        <f t="shared" si="6"/>
        <v>A</v>
      </c>
      <c r="C57" s="2946" t="str">
        <f t="shared" si="4"/>
        <v/>
      </c>
      <c r="D57" s="2947" t="str">
        <f t="shared" si="11"/>
        <v/>
      </c>
      <c r="E57" s="2957"/>
      <c r="F57" s="2955" t="str">
        <f t="shared" si="5"/>
        <v xml:space="preserve"> ◄ ligne 57</v>
      </c>
      <c r="G57" s="2946" t="str">
        <f t="shared" si="7"/>
        <v>9 mots</v>
      </c>
      <c r="H57" s="2950" t="str">
        <f t="shared" si="8"/>
        <v>50 car. ►</v>
      </c>
      <c r="I57" s="2951" t="str">
        <f>IF(LEN(TRIM(N57))&gt;0,MAX(I29:I56)+1,"")</f>
        <v/>
      </c>
      <c r="J57" s="2906" t="str">
        <f>IFERROR(INDEX(N30:N299,MATCH(ROW()-ROW(N30)+1,I30:I299,0)),"")</f>
        <v xml:space="preserve">dans une poêle avec un peu d’huile d’olive pendant </v>
      </c>
      <c r="K57" s="2944"/>
      <c r="L57" s="2937"/>
      <c r="M57" s="2907"/>
      <c r="N57" s="2908" t="str">
        <f>IF(OR(O56="",M56=""),"",IF(LEN(O56)&lt;=M56,O56,IFERROR(LEFT(O56,FIND("♦",SUBSTITUTE(LEFT(O56,M56+1)," ","♦",LEN(LEFT(O56,M56+1))-LEN(SUBSTITUTE(LEFT(O56,M56+1)," ",""))))),LEFT(O56,IFERROR(FIND(" ",O56)-1,LEN(O56))))))</f>
        <v/>
      </c>
      <c r="O57" s="2908" t="str">
        <f t="shared" si="19"/>
        <v/>
      </c>
      <c r="P57" s="2956" t="str">
        <f t="shared" si="18"/>
        <v>ligne 57 ►</v>
      </c>
      <c r="Q57" s="2945" t="str">
        <f>IF(D57="","",IF(OR(D57=0,D57&lt;J17),0,IF(D57&gt;J17,(D57-J17)&amp;" car. en trop",(D57-J17)&amp;" car.")))</f>
        <v/>
      </c>
      <c r="R57" s="2953" t="str">
        <f>IF(D57="","",ROUNDUP(D57/J17,0)&amp;" ligne(s)")</f>
        <v/>
      </c>
      <c r="T57" s="10">
        <v>1</v>
      </c>
    </row>
    <row r="58" spans="2:20" ht="21" customHeight="1">
      <c r="B58" s="2954" t="str">
        <f t="shared" si="6"/>
        <v>A</v>
      </c>
      <c r="C58" s="2946" t="str">
        <f t="shared" si="4"/>
        <v/>
      </c>
      <c r="D58" s="2947" t="str">
        <f t="shared" si="11"/>
        <v/>
      </c>
      <c r="E58" s="2957"/>
      <c r="F58" s="2949" t="str">
        <f t="shared" si="5"/>
        <v xml:space="preserve"> ◄ ligne 58</v>
      </c>
      <c r="G58" s="2946" t="str">
        <f t="shared" si="7"/>
        <v>3 mots</v>
      </c>
      <c r="H58" s="2950" t="str">
        <f t="shared" si="8"/>
        <v>17 car. ►</v>
      </c>
      <c r="I58" s="2951" t="str">
        <f>IF(LEN(TRIM(N58))&gt;0,MAX(I29:I57)+1,"")</f>
        <v/>
      </c>
      <c r="J58" s="2906" t="str">
        <f>IFERROR(INDEX(N30:N299,MATCH(ROW()-ROW(N30)+1,I30:I299,0)),"")</f>
        <v>environ 5 minutes</v>
      </c>
      <c r="K58" s="2944"/>
      <c r="L58" s="2937"/>
      <c r="M58" s="2958"/>
      <c r="N58" s="2908" t="str">
        <f>IF(OR(O57="",M56=""),"",IF(LEN(O57)&lt;=M56,O57,IFERROR(LEFT(O57,FIND("♦",SUBSTITUTE(LEFT(O57,M56+1)," ","♦",LEN(LEFT(O57,M56+1))-LEN(SUBSTITUTE(LEFT(O57,M56+1)," ",""))))),LEFT(O57,IFERROR(FIND(" ",O57)-1,LEN(O57))))))</f>
        <v/>
      </c>
      <c r="O58" s="2908" t="str">
        <f t="shared" si="19"/>
        <v/>
      </c>
      <c r="P58" s="2956" t="str">
        <f t="shared" si="18"/>
        <v>ligne 58 ►</v>
      </c>
      <c r="Q58" s="2945" t="str">
        <f>IF(D58="","",IF(OR(D58=0,D58&lt;J17),0,IF(D58&gt;J17,(D58-J17)&amp;" car. en trop",(D58-J17)&amp;" car.")))</f>
        <v/>
      </c>
      <c r="R58" s="2953" t="str">
        <f>IF(D58="","",ROUNDUP(D58/J17,0)&amp;" ligne(s)")</f>
        <v/>
      </c>
      <c r="T58" s="10">
        <v>1</v>
      </c>
    </row>
    <row r="59" spans="2:20" ht="21" customHeight="1">
      <c r="B59" s="2954" t="str">
        <f t="shared" si="6"/>
        <v>A</v>
      </c>
      <c r="C59" s="2946" t="str">
        <f t="shared" si="4"/>
        <v/>
      </c>
      <c r="D59" s="2947" t="str">
        <f t="shared" si="11"/>
        <v/>
      </c>
      <c r="E59" s="2957"/>
      <c r="F59" s="2955" t="str">
        <f t="shared" si="5"/>
        <v xml:space="preserve"> ◄ ligne 59</v>
      </c>
      <c r="G59" s="2946" t="str">
        <f t="shared" si="7"/>
        <v>8 mots</v>
      </c>
      <c r="H59" s="2950" t="str">
        <f t="shared" si="8"/>
        <v>49 car. ►</v>
      </c>
      <c r="I59" s="2951" t="str">
        <f>IF(LEN(TRIM(N59))&gt;0,MAX(I29:I58)+1,"")</f>
        <v/>
      </c>
      <c r="J59" s="2906" t="str">
        <f>IFERROR(INDEX(N30:N299,MATCH(ROW()-ROW(N30)+1,I30:I299,0)),"")</f>
        <v xml:space="preserve">8 Ajoutez les champignons dans la cocotte environ </v>
      </c>
      <c r="K59" s="2944"/>
      <c r="L59" s="2937"/>
      <c r="M59" s="2959"/>
      <c r="N59" s="2908" t="str">
        <f>IF(OR(O58="",M56=""),"",IF(LEN(O58)&lt;=M56,O58,IFERROR(LEFT(O58,FIND("♦",SUBSTITUTE(LEFT(O58,M56+1)," ","♦",LEN(LEFT(O58,M56+1))-LEN(SUBSTITUTE(LEFT(O58,M56+1)," ",""))))),LEFT(O58,IFERROR(FIND(" ",O58)-1,LEN(O58))))))</f>
        <v/>
      </c>
      <c r="O59" s="2908" t="str">
        <f t="shared" si="19"/>
        <v/>
      </c>
      <c r="P59" s="2956" t="str">
        <f t="shared" si="18"/>
        <v>ligne 59 ►</v>
      </c>
      <c r="Q59" s="2945" t="str">
        <f>IF(D59="","",IF(OR(D59=0,D59&lt;J17),0,IF(D59&gt;J17,(D59-J17)&amp;" car. en trop",(D59-J17)&amp;" car.")))</f>
        <v/>
      </c>
      <c r="R59" s="2953" t="str">
        <f>IF(D59="","",ROUNDUP(D59/J17,0)&amp;" ligne(s)")</f>
        <v/>
      </c>
      <c r="T59" s="10">
        <v>1</v>
      </c>
    </row>
    <row r="60" spans="2:20" ht="21" customHeight="1">
      <c r="B60" s="2954" t="str">
        <f t="shared" si="6"/>
        <v>A</v>
      </c>
      <c r="C60" s="2946" t="str">
        <f t="shared" si="4"/>
        <v/>
      </c>
      <c r="D60" s="2947" t="str">
        <f t="shared" si="11"/>
        <v/>
      </c>
      <c r="E60" s="2957"/>
      <c r="F60" s="2949" t="str">
        <f t="shared" si="5"/>
        <v xml:space="preserve"> ◄ ligne 60</v>
      </c>
      <c r="G60" s="2946" t="str">
        <f t="shared" si="7"/>
        <v>8 mots</v>
      </c>
      <c r="H60" s="2950" t="str">
        <f t="shared" si="8"/>
        <v>37 car. ►</v>
      </c>
      <c r="I60" s="2951">
        <f>IF(LEN(TRIM(N60))&gt;0,MAX(I29:I59)+1,"")</f>
        <v>4</v>
      </c>
      <c r="J60" s="2906" t="str">
        <f>IFERROR(INDEX(N30:N299,MATCH(ROW()-ROW(N30)+1,I30:I299,0)),"")</f>
        <v>30 minutes avant la fin de la cuisson</v>
      </c>
      <c r="K60" s="2944"/>
      <c r="L60" s="2937"/>
      <c r="M60" s="2370" t="str">
        <f>(SUBSTITUTE(SUBSTITUTE(E35,CHAR(13)&amp;CHAR(10),"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0" s="2960" t="str">
        <f>IF(OR(M61="",M62=""),"",IF(LEN(M61)&lt;=M62,M61,IFERROR(LEFT(M61,FIND("♦",SUBSTITUTE(LEFT(M61,M62+1)," ","♦",LEN(LEFT(M61,M62+1))-LEN(SUBSTITUTE(LEFT(M61,M62+1)," ",""))))),LEFT(M61,IFERROR(FIND(" ",M61)-1,LEN(M61))))))</f>
        <v xml:space="preserve">1 Coupez la viande en cubes d’environ 4 cm et </v>
      </c>
      <c r="O60" s="2961" t="str">
        <f>IF(N60="","",TRIM(RIGHT(M61,LEN(M61)-LEN(N60))))</f>
        <v>mettez-la dans un grand saladier Ajoutez-y les oignons coupés en rondelles les carottes coupées en rondelles les lardons l’ail émincé et le bouquet garni Versez le vin rouge sur le tout et laissez mariner au frais pendant 24 heures</v>
      </c>
      <c r="P60" s="2952" t="str">
        <f>F35</f>
        <v xml:space="preserve"> ◄ ligne 35</v>
      </c>
      <c r="Q60" s="2945" t="str">
        <f>IF(D60="","",IF(OR(D60=0,D60&lt;J17),0,IF(D60&gt;J17,(D60-J17)&amp;" car. en trop",(D60-J17)&amp;" car.")))</f>
        <v/>
      </c>
      <c r="R60" s="2953" t="str">
        <f>IF(D60="","",ROUNDUP(D60/J17,0)&amp;" ligne(s)")</f>
        <v/>
      </c>
      <c r="T60" s="10">
        <v>1</v>
      </c>
    </row>
    <row r="61" spans="2:20" ht="21" customHeight="1">
      <c r="B61" s="2954" t="str">
        <f t="shared" si="6"/>
        <v>A</v>
      </c>
      <c r="C61" s="2946" t="str">
        <f t="shared" si="4"/>
        <v/>
      </c>
      <c r="D61" s="2947" t="str">
        <f t="shared" si="11"/>
        <v/>
      </c>
      <c r="E61" s="2957"/>
      <c r="F61" s="2955" t="str">
        <f t="shared" si="5"/>
        <v xml:space="preserve"> ◄ ligne 61</v>
      </c>
      <c r="G61" s="2946" t="str">
        <f t="shared" si="7"/>
        <v>8 mots</v>
      </c>
      <c r="H61" s="2950" t="str">
        <f t="shared" si="8"/>
        <v>50 car. ►</v>
      </c>
      <c r="I61" s="2951">
        <f>IF(LEN(TRIM(N61))&gt;0,MAX(I29:I60)+1,"")</f>
        <v>5</v>
      </c>
      <c r="J61" s="2906" t="str">
        <f>IFERROR(INDEX(N30:N299,MATCH(ROW()-ROW(N30)+1,I30:I299,0)),"")</f>
        <v xml:space="preserve">9 Servez le bœuf bourguignon bien chaud accompagné </v>
      </c>
      <c r="K61" s="2944"/>
      <c r="L61" s="2937"/>
      <c r="M61" s="2960" t="str">
        <f>TRIM(SUBSTITUTE(SUBSTITUTE(SUBSTITUTE(SUBSTITUTE(IF(OR(LEFT(M60,1)="-",LEFT(M60,1)="="),MID(M60,2,9999),M60),CHAR(160),"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1" s="2961" t="str">
        <f>IF(OR(O60="",M62=""),"",IF(LEN(O60)&lt;=M62,O60,IFERROR(LEFT(O60,FIND("♦",SUBSTITUTE(LEFT(O60,M62+1)," ","♦",LEN(LEFT(O60,M62+1))-LEN(SUBSTITUTE(LEFT(O60,M62+1)," ",""))))),LEFT(O60,IFERROR(FIND(" ",O60)-1,LEN(O60))))))</f>
        <v xml:space="preserve">mettez-la dans un grand saladier Ajoutez-y les </v>
      </c>
      <c r="O61" s="2961" t="str">
        <f>IF(N61="","",TRIM(RIGHT(O60,LEN(O60)-LEN(N61))))</f>
        <v>oignons coupés en rondelles les carottes coupées en rondelles les lardons l’ail émincé et le bouquet garni Versez le vin rouge sur le tout et laissez mariner au frais pendant 24 heures</v>
      </c>
      <c r="P61" s="2962" t="str">
        <f t="shared" ref="P61:P65" si="20">"ligne "&amp;ROW()&amp;" ►"</f>
        <v>ligne 61 ►</v>
      </c>
      <c r="Q61" s="2945" t="str">
        <f>IF(D61="","",IF(OR(D61=0,D61&lt;J17),0,IF(D61&gt;J17,(D61-J17)&amp;" car. en trop",(D61-J17)&amp;" car.")))</f>
        <v/>
      </c>
      <c r="R61" s="2953" t="str">
        <f>IF(D61="","",ROUNDUP(D61/J17,0)&amp;" ligne(s)")</f>
        <v/>
      </c>
      <c r="T61" s="10">
        <v>1</v>
      </c>
    </row>
    <row r="62" spans="2:20" ht="21" customHeight="1">
      <c r="B62" s="2954" t="str">
        <f t="shared" si="6"/>
        <v>A</v>
      </c>
      <c r="C62" s="2946" t="str">
        <f t="shared" si="4"/>
        <v/>
      </c>
      <c r="D62" s="2947" t="str">
        <f t="shared" si="11"/>
        <v/>
      </c>
      <c r="E62" s="2957"/>
      <c r="F62" s="2949" t="str">
        <f t="shared" si="5"/>
        <v xml:space="preserve"> ◄ ligne 62</v>
      </c>
      <c r="G62" s="2946" t="str">
        <f t="shared" si="7"/>
        <v>9 mots</v>
      </c>
      <c r="H62" s="2950" t="str">
        <f t="shared" si="8"/>
        <v>37 car. ►</v>
      </c>
      <c r="I62" s="2951">
        <f>IF(LEN(TRIM(N62))&gt;0,MAX(I29:I61)+1,"")</f>
        <v>6</v>
      </c>
      <c r="J62" s="2906" t="str">
        <f>IFERROR(INDEX(N30:N299,MATCH(ROW()-ROW(N30)+1,I30:I299,0)),"")</f>
        <v>de pommes de terre de pâtes ou de riz</v>
      </c>
      <c r="K62" s="2944"/>
      <c r="L62" s="2937"/>
      <c r="M62" s="2909">
        <f>J17</f>
        <v>50</v>
      </c>
      <c r="N62" s="2961" t="str">
        <f>IF(OR(O61="",M62=""),"",IF(LEN(O61)&lt;=M62,O61,IFERROR(LEFT(O61,FIND("♦",SUBSTITUTE(LEFT(O61,M62+1)," ","♦",LEN(LEFT(O61,M62+1))-LEN(SUBSTITUTE(LEFT(O61,M62+1)," ",""))))),LEFT(O61,IFERROR(FIND(" ",O61)-1,LEN(O61))))))</f>
        <v xml:space="preserve">oignons coupés en rondelles les carottes coupées </v>
      </c>
      <c r="O62" s="2961" t="str">
        <f t="shared" ref="O62:O65" si="21">IF(N62="","",TRIM(RIGHT(O61,LEN(O61)-LEN(N62))))</f>
        <v>en rondelles les lardons l’ail émincé et le bouquet garni Versez le vin rouge sur le tout et laissez mariner au frais pendant 24 heures</v>
      </c>
      <c r="P62" s="2962" t="str">
        <f t="shared" si="20"/>
        <v>ligne 62 ►</v>
      </c>
      <c r="Q62" s="2945" t="str">
        <f>IF(D62="","",IF(OR(D62=0,D62&lt;J17),0,IF(D62&gt;J17,(D62-J17)&amp;" car. en trop",(D62-J17)&amp;" car.")))</f>
        <v/>
      </c>
      <c r="R62" s="2953" t="str">
        <f>IF(D62="","",ROUNDUP(D62/J17,0)&amp;" ligne(s)")</f>
        <v/>
      </c>
      <c r="T62" s="10">
        <v>1</v>
      </c>
    </row>
    <row r="63" spans="2:20" ht="21" customHeight="1">
      <c r="B63" s="2954" t="str">
        <f>IF(OR(LEN(J63)&gt;1),"A", "►")</f>
        <v>►</v>
      </c>
      <c r="C63" s="2946" t="str">
        <f t="shared" si="4"/>
        <v/>
      </c>
      <c r="D63" s="2947" t="str">
        <f t="shared" si="11"/>
        <v/>
      </c>
      <c r="E63" s="2957"/>
      <c r="F63" s="2955" t="str">
        <f t="shared" si="5"/>
        <v xml:space="preserve"> ◄ ligne 63</v>
      </c>
      <c r="G63" s="2946" t="str">
        <f t="shared" si="7"/>
        <v/>
      </c>
      <c r="H63" s="2950" t="str">
        <f t="shared" si="8"/>
        <v/>
      </c>
      <c r="I63" s="2951">
        <f>IF(LEN(TRIM(N63))&gt;0,MAX(I29:I62)+1,"")</f>
        <v>7</v>
      </c>
      <c r="J63" s="2906" t="str">
        <f>IFERROR(INDEX(N30:N299,MATCH(ROW()-ROW(N30)+1,I30:I299,0)),"")</f>
        <v/>
      </c>
      <c r="K63" s="2944"/>
      <c r="L63" s="2937"/>
      <c r="M63" s="2960"/>
      <c r="N63" s="2961" t="str">
        <f>IF(OR(O62="",M62=""),"",IF(LEN(O62)&lt;=M62,O62,IFERROR(LEFT(O62,FIND("♦",SUBSTITUTE(LEFT(O62,M62+1)," ","♦",LEN(LEFT(O62,M62+1))-LEN(SUBSTITUTE(LEFT(O62,M62+1)," ",""))))),LEFT(O62,IFERROR(FIND(" ",O62)-1,LEN(O62))))))</f>
        <v xml:space="preserve">en rondelles les lardons l’ail émincé et le </v>
      </c>
      <c r="O63" s="2961" t="str">
        <f t="shared" si="21"/>
        <v>bouquet garni Versez le vin rouge sur le tout et laissez mariner au frais pendant 24 heures</v>
      </c>
      <c r="P63" s="2962" t="str">
        <f t="shared" si="20"/>
        <v>ligne 63 ►</v>
      </c>
      <c r="Q63" s="2945" t="str">
        <f>IF(D63="","",IF(OR(D63=0,D63&lt;J17),0,IF(D63&gt;J17,(D63-J17)&amp;" car. en trop",(D63-J17)&amp;" car.")))</f>
        <v/>
      </c>
      <c r="R63" s="2953" t="str">
        <f>IF(D63="","",ROUNDUP(D63/J17,0)&amp;" ligne(s)")</f>
        <v/>
      </c>
      <c r="T63" s="10">
        <v>1</v>
      </c>
    </row>
    <row r="64" spans="2:20" ht="21" customHeight="1">
      <c r="B64" s="2954" t="str">
        <f t="shared" si="6"/>
        <v>►</v>
      </c>
      <c r="C64" s="2946" t="str">
        <f t="shared" si="4"/>
        <v/>
      </c>
      <c r="D64" s="2947" t="str">
        <f t="shared" si="11"/>
        <v/>
      </c>
      <c r="E64" s="2957"/>
      <c r="F64" s="2949" t="str">
        <f t="shared" si="5"/>
        <v xml:space="preserve"> ◄ ligne 64</v>
      </c>
      <c r="G64" s="2946" t="str">
        <f t="shared" si="7"/>
        <v/>
      </c>
      <c r="H64" s="2950" t="str">
        <f t="shared" si="8"/>
        <v/>
      </c>
      <c r="I64" s="2951">
        <f>IF(LEN(TRIM(N64))&gt;0,MAX(I29:I63)+1,"")</f>
        <v>8</v>
      </c>
      <c r="J64" s="2906" t="str">
        <f>IFERROR(INDEX(N30:N299,MATCH(ROW()-ROW(N30)+1,I30:I299,0)),"")</f>
        <v/>
      </c>
      <c r="K64" s="2944"/>
      <c r="L64" s="2937"/>
      <c r="M64" s="2963"/>
      <c r="N64" s="2961" t="str">
        <f>IF(OR(O63="",M62=""),"",IF(LEN(O63)&lt;=M62,O63,IFERROR(LEFT(O63,FIND("♦",SUBSTITUTE(LEFT(O63,M62+1)," ","♦",LEN(LEFT(O63,M62+1))-LEN(SUBSTITUTE(LEFT(O63,M62+1)," ",""))))),LEFT(O63,IFERROR(FIND(" ",O63)-1,LEN(O63))))))</f>
        <v xml:space="preserve">bouquet garni Versez le vin rouge sur le tout et </v>
      </c>
      <c r="O64" s="2961" t="str">
        <f t="shared" si="21"/>
        <v>laissez mariner au frais pendant 24 heures</v>
      </c>
      <c r="P64" s="2962" t="str">
        <f t="shared" si="20"/>
        <v>ligne 64 ►</v>
      </c>
      <c r="Q64" s="2945" t="str">
        <f>IF(D64="","",IF(OR(D64=0,D64&lt;J17),0,IF(D64&gt;J17,(D64-J17)&amp;" car. en trop",(D64-J17)&amp;" car.")))</f>
        <v/>
      </c>
      <c r="R64" s="2953" t="str">
        <f>IF(D64="","",ROUNDUP(D64/J17,0)&amp;" ligne(s)")</f>
        <v/>
      </c>
      <c r="T64" s="10">
        <v>1</v>
      </c>
    </row>
    <row r="65" spans="2:20" ht="21" customHeight="1">
      <c r="B65" s="2954" t="str">
        <f t="shared" si="6"/>
        <v>►</v>
      </c>
      <c r="C65" s="2946" t="str">
        <f t="shared" si="4"/>
        <v/>
      </c>
      <c r="D65" s="2947" t="str">
        <f t="shared" si="11"/>
        <v/>
      </c>
      <c r="E65" s="2957"/>
      <c r="F65" s="2955" t="str">
        <f t="shared" si="5"/>
        <v xml:space="preserve"> ◄ ligne 65</v>
      </c>
      <c r="G65" s="2946" t="str">
        <f t="shared" si="7"/>
        <v/>
      </c>
      <c r="H65" s="2950" t="str">
        <f t="shared" si="8"/>
        <v/>
      </c>
      <c r="I65" s="2951">
        <f>IF(LEN(TRIM(N65))&gt;0,MAX(I29:I64)+1,"")</f>
        <v>9</v>
      </c>
      <c r="J65" s="2906" t="str">
        <f>IFERROR(INDEX(N30:N299,MATCH(ROW()-ROW(N30)+1,I30:I299,0)),"")</f>
        <v/>
      </c>
      <c r="K65" s="2944"/>
      <c r="L65" s="2937"/>
      <c r="M65" s="2964"/>
      <c r="N65" s="2961" t="str">
        <f>IF(OR(O64="",M62=""),"",IF(LEN(O64)&lt;=M62,O64,IFERROR(LEFT(O64,FIND("♦",SUBSTITUTE(LEFT(O64,M62+1)," ","♦",LEN(LEFT(O64,M62+1))-LEN(SUBSTITUTE(LEFT(O64,M62+1)," ",""))))),LEFT(O64,IFERROR(FIND(" ",O64)-1,LEN(O64))))))</f>
        <v>laissez mariner au frais pendant 24 heures</v>
      </c>
      <c r="O65" s="2961" t="str">
        <f t="shared" si="21"/>
        <v/>
      </c>
      <c r="P65" s="2962" t="str">
        <f t="shared" si="20"/>
        <v>ligne 65 ►</v>
      </c>
      <c r="Q65" s="2945" t="str">
        <f>IF(D65="","",IF(OR(D65=0,D65&lt;J17),0,IF(D65&gt;J17,(D65-J17)&amp;" car. en trop",(D65-J17)&amp;" car.")))</f>
        <v/>
      </c>
      <c r="R65" s="2953" t="str">
        <f>IF(D65="","",ROUNDUP(D65/J17,0)&amp;" ligne(s)")</f>
        <v/>
      </c>
      <c r="T65" s="10">
        <v>1</v>
      </c>
    </row>
    <row r="66" spans="2:20" ht="21" customHeight="1">
      <c r="B66" s="2954" t="str">
        <f t="shared" si="6"/>
        <v>►</v>
      </c>
      <c r="C66" s="2946" t="str">
        <f t="shared" si="4"/>
        <v/>
      </c>
      <c r="D66" s="2947" t="str">
        <f t="shared" si="11"/>
        <v/>
      </c>
      <c r="E66" s="2957"/>
      <c r="F66" s="2949" t="str">
        <f t="shared" si="5"/>
        <v xml:space="preserve"> ◄ ligne 66</v>
      </c>
      <c r="G66" s="2946" t="str">
        <f t="shared" si="7"/>
        <v/>
      </c>
      <c r="H66" s="2950" t="str">
        <f t="shared" si="8"/>
        <v/>
      </c>
      <c r="I66" s="2951">
        <f>IF(LEN(TRIM(N66))&gt;0,MAX(I29:I65)+1,"")</f>
        <v>10</v>
      </c>
      <c r="J66" s="2906" t="str">
        <f>IFERROR(INDEX(N30:N299,MATCH(ROW()-ROW(N30)+1,I30:I299,0)),"")</f>
        <v/>
      </c>
      <c r="K66" s="2944"/>
      <c r="L66" s="2937"/>
      <c r="M66" s="2370" t="str">
        <f>(SUBSTITUTE(SUBSTITUTE(E36,CHAR(13)&amp;CHAR(10)," "),CHAR(10)," "))</f>
        <v>2. Le lendemain, sortez la viande et les légumes de la marinade et égouttez-les. Réservez la marinade.</v>
      </c>
      <c r="N66" s="2907" t="str">
        <f>IF(OR(M67="",M68=""),"",IF(LEN(M67)&lt;=M68,M67,IFERROR(LEFT(M67,FIND("♦",SUBSTITUTE(LEFT(M67,M68+1)," ","♦",LEN(LEFT(M67,M68+1))-LEN(SUBSTITUTE(LEFT(M67,M68+1)," ",""))))),LEFT(M67,IFERROR(FIND(" ",M67)-1,LEN(M67))))))</f>
        <v xml:space="preserve">2 Le lendemain sortez la viande et les légumes de </v>
      </c>
      <c r="O66" s="2908" t="str">
        <f>IF(N66="","",TRIM(RIGHT(M67,LEN(M67)-LEN(N66))))</f>
        <v>la marinade et égouttez-les Réservez la marinade</v>
      </c>
      <c r="P66" s="2952" t="str">
        <f>F36</f>
        <v xml:space="preserve"> ◄ ligne 36</v>
      </c>
      <c r="Q66" s="2945" t="str">
        <f>IF(D66="","",IF(OR(D66=0,D66&lt;J17),0,IF(D66&gt;J17,(D66-J17)&amp;" car. en trop",(D66-J17)&amp;" car.")))</f>
        <v/>
      </c>
      <c r="R66" s="2953" t="str">
        <f>IF(D66="","",ROUNDUP(D66/J17,0)&amp;" ligne(s)")</f>
        <v/>
      </c>
      <c r="T66" s="10">
        <v>1</v>
      </c>
    </row>
    <row r="67" spans="2:20" ht="21" customHeight="1">
      <c r="B67" s="2954" t="str">
        <f t="shared" si="6"/>
        <v>►</v>
      </c>
      <c r="C67" s="2946" t="str">
        <f t="shared" si="4"/>
        <v/>
      </c>
      <c r="D67" s="2947" t="str">
        <f t="shared" si="11"/>
        <v/>
      </c>
      <c r="E67" s="2957"/>
      <c r="F67" s="2955" t="str">
        <f t="shared" si="5"/>
        <v xml:space="preserve"> ◄ ligne 67</v>
      </c>
      <c r="G67" s="2946" t="str">
        <f t="shared" si="7"/>
        <v/>
      </c>
      <c r="H67" s="2950" t="str">
        <f t="shared" si="8"/>
        <v/>
      </c>
      <c r="I67" s="2951">
        <f>IF(LEN(TRIM(N67))&gt;0,MAX(I29:I66)+1,"")</f>
        <v>11</v>
      </c>
      <c r="J67" s="2906" t="str">
        <f>IFERROR(INDEX(N30:N299,MATCH(ROW()-ROW(N30)+1,I30:I299,0)),"")</f>
        <v/>
      </c>
      <c r="K67" s="2944"/>
      <c r="L67" s="2937"/>
      <c r="M67" s="2907" t="str">
        <f>TRIM(SUBSTITUTE(SUBSTITUTE(SUBSTITUTE(SUBSTITUTE(IF(OR(LEFT(M66,1)="-",LEFT(M66,1)="="),MID(M66,2,9999),M66),CHAR(160)," "),","," "),";"," "),"."," "))</f>
        <v>2 Le lendemain sortez la viande et les légumes de la marinade et égouttez-les Réservez la marinade</v>
      </c>
      <c r="N67" s="2908" t="str">
        <f>IF(OR(O66="",M68=""),"",IF(LEN(O66)&lt;=M68,O66,IFERROR(LEFT(O66,FIND("♦",SUBSTITUTE(LEFT(O66,M68+1)," ","♦",LEN(LEFT(O66,M68+1))-LEN(SUBSTITUTE(LEFT(O66,M68+1)," ",""))))),LEFT(O66,IFERROR(FIND(" ",O66)-1,LEN(O66))))))</f>
        <v>la marinade et égouttez-les Réservez la marinade</v>
      </c>
      <c r="O67" s="2908" t="str">
        <f>IF(N67="","",TRIM(RIGHT(O66,LEN(O66)-LEN(N67))))</f>
        <v/>
      </c>
      <c r="P67" s="2956" t="str">
        <f t="shared" ref="P67:P71" si="22">"ligne "&amp;ROW()&amp;" ►"</f>
        <v>ligne 67 ►</v>
      </c>
      <c r="Q67" s="2945" t="str">
        <f>IF(D67="","",IF(OR(D67=0,D67&lt;J17),0,IF(D67&gt;J17,(D67-J17)&amp;" car. en trop",(D67-J17)&amp;" car.")))</f>
        <v/>
      </c>
      <c r="R67" s="2953" t="str">
        <f>IF(D67="","",ROUNDUP(D67/J17,0)&amp;" ligne(s)")</f>
        <v/>
      </c>
      <c r="T67" s="10">
        <v>1</v>
      </c>
    </row>
    <row r="68" spans="2:20" ht="21" customHeight="1">
      <c r="B68" s="2954" t="str">
        <f t="shared" si="6"/>
        <v>►</v>
      </c>
      <c r="C68" s="2946" t="str">
        <f t="shared" si="4"/>
        <v/>
      </c>
      <c r="D68" s="2947" t="str">
        <f t="shared" si="11"/>
        <v/>
      </c>
      <c r="E68" s="2957"/>
      <c r="F68" s="2949" t="str">
        <f t="shared" si="5"/>
        <v xml:space="preserve"> ◄ ligne 68</v>
      </c>
      <c r="G68" s="2946" t="str">
        <f t="shared" si="7"/>
        <v/>
      </c>
      <c r="H68" s="2950" t="str">
        <f t="shared" si="8"/>
        <v/>
      </c>
      <c r="I68" s="2951" t="str">
        <f>IF(LEN(TRIM(N68))&gt;0,MAX(I29:I67)+1,"")</f>
        <v/>
      </c>
      <c r="J68" s="2906" t="str">
        <f>IFERROR(INDEX(N30:N299,MATCH(ROW()-ROW(N30)+1,I30:I299,0)),"")</f>
        <v/>
      </c>
      <c r="K68" s="2944"/>
      <c r="L68" s="2937"/>
      <c r="M68" s="2909">
        <f>J17</f>
        <v>50</v>
      </c>
      <c r="N68" s="2908" t="str">
        <f>IF(OR(O67="",M68=""),"",IF(LEN(O67)&lt;=M68,O67,IFERROR(LEFT(O67,FIND("♦",SUBSTITUTE(LEFT(O67,M68+1)," ","♦",LEN(LEFT(O67,M68+1))-LEN(SUBSTITUTE(LEFT(O67,M68+1)," ",""))))),LEFT(O67,IFERROR(FIND(" ",O67)-1,LEN(O67))))))</f>
        <v/>
      </c>
      <c r="O68" s="2908" t="str">
        <f t="shared" ref="O68:O71" si="23">IF(N68="","",TRIM(RIGHT(O67,LEN(O67)-LEN(N68))))</f>
        <v/>
      </c>
      <c r="P68" s="2956" t="str">
        <f t="shared" si="22"/>
        <v>ligne 68 ►</v>
      </c>
      <c r="Q68" s="2945" t="str">
        <f>IF(D68="","",IF(OR(D68=0,D68&lt;J17),0,IF(D68&gt;J17,(D68-J17)&amp;" car. en trop",(D68-J17)&amp;" car.")))</f>
        <v/>
      </c>
      <c r="R68" s="2953" t="str">
        <f>IF(D68="","",ROUNDUP(D68/J17,0)&amp;" ligne(s)")</f>
        <v/>
      </c>
      <c r="T68" s="10">
        <v>1</v>
      </c>
    </row>
    <row r="69" spans="2:20" ht="21" customHeight="1">
      <c r="B69" s="2954" t="str">
        <f t="shared" si="6"/>
        <v>►</v>
      </c>
      <c r="C69" s="2946" t="str">
        <f t="shared" si="4"/>
        <v/>
      </c>
      <c r="D69" s="2947" t="str">
        <f t="shared" si="11"/>
        <v/>
      </c>
      <c r="E69" s="2957"/>
      <c r="F69" s="2955" t="str">
        <f t="shared" si="5"/>
        <v xml:space="preserve"> ◄ ligne 69</v>
      </c>
      <c r="G69" s="2946" t="str">
        <f t="shared" si="7"/>
        <v/>
      </c>
      <c r="H69" s="2950" t="str">
        <f t="shared" si="8"/>
        <v/>
      </c>
      <c r="I69" s="2951" t="str">
        <f>IF(LEN(TRIM(N69))&gt;0,MAX(I29:I68)+1,"")</f>
        <v/>
      </c>
      <c r="J69" s="2906" t="str">
        <f>IFERROR(INDEX(N30:N299,MATCH(ROW()-ROW(N30)+1,I30:I299,0)),"")</f>
        <v/>
      </c>
      <c r="K69" s="2944"/>
      <c r="L69" s="2937"/>
      <c r="M69" s="2907"/>
      <c r="N69" s="2908" t="str">
        <f>IF(OR(O68="",M68=""),"",IF(LEN(O68)&lt;=M68,O68,IFERROR(LEFT(O68,FIND("♦",SUBSTITUTE(LEFT(O68,M68+1)," ","♦",LEN(LEFT(O68,M68+1))-LEN(SUBSTITUTE(LEFT(O68,M68+1)," ",""))))),LEFT(O68,IFERROR(FIND(" ",O68)-1,LEN(O68))))))</f>
        <v/>
      </c>
      <c r="O69" s="2908" t="str">
        <f t="shared" si="23"/>
        <v/>
      </c>
      <c r="P69" s="2956" t="str">
        <f t="shared" si="22"/>
        <v>ligne 69 ►</v>
      </c>
      <c r="Q69" s="2945" t="str">
        <f>IF(D69="","",IF(OR(D69=0,D69&lt;J17),0,IF(D69&gt;J17,(D69-J17)&amp;" car. en trop",(D69-J17)&amp;" car.")))</f>
        <v/>
      </c>
      <c r="R69" s="2953" t="str">
        <f>IF(D69="","",ROUNDUP(D69/J17,0)&amp;" ligne(s)")</f>
        <v/>
      </c>
      <c r="T69" s="10">
        <v>1</v>
      </c>
    </row>
    <row r="70" spans="2:20" ht="21" customHeight="1">
      <c r="B70" s="2954" t="str">
        <f t="shared" si="6"/>
        <v>►</v>
      </c>
      <c r="C70" s="2946" t="str">
        <f t="shared" si="4"/>
        <v/>
      </c>
      <c r="D70" s="2947" t="str">
        <f t="shared" si="11"/>
        <v/>
      </c>
      <c r="E70" s="2957"/>
      <c r="F70" s="2949" t="str">
        <f t="shared" si="5"/>
        <v xml:space="preserve"> ◄ ligne 70</v>
      </c>
      <c r="G70" s="2946" t="str">
        <f t="shared" si="7"/>
        <v/>
      </c>
      <c r="H70" s="2950" t="str">
        <f t="shared" si="8"/>
        <v/>
      </c>
      <c r="I70" s="2951" t="str">
        <f>IF(LEN(TRIM(N70))&gt;0,MAX(I29:I69)+1,"")</f>
        <v/>
      </c>
      <c r="J70" s="2906" t="str">
        <f>IFERROR(INDEX(N30:N299,MATCH(ROW()-ROW(N30)+1,I30:I299,0)),"")</f>
        <v/>
      </c>
      <c r="K70" s="2944"/>
      <c r="L70" s="2937"/>
      <c r="M70" s="2958"/>
      <c r="N70" s="2908" t="str">
        <f>IF(OR(O69="",M68=""),"",IF(LEN(O69)&lt;=M68,O69,IFERROR(LEFT(O69,FIND("♦",SUBSTITUTE(LEFT(O69,M68+1)," ","♦",LEN(LEFT(O69,M68+1))-LEN(SUBSTITUTE(LEFT(O69,M68+1)," ",""))))),LEFT(O69,IFERROR(FIND(" ",O69)-1,LEN(O69))))))</f>
        <v/>
      </c>
      <c r="O70" s="2908" t="str">
        <f t="shared" si="23"/>
        <v/>
      </c>
      <c r="P70" s="2956" t="str">
        <f t="shared" si="22"/>
        <v>ligne 70 ►</v>
      </c>
      <c r="Q70" s="2945" t="str">
        <f>IF(D70="","",IF(OR(D70=0,D70&lt;J17),0,IF(D70&gt;J17,(D70-J17)&amp;" car. en trop",(D70-J17)&amp;" car.")))</f>
        <v/>
      </c>
      <c r="R70" s="2953" t="str">
        <f>IF(D70="","",ROUNDUP(D70/J17,0)&amp;" ligne(s)")</f>
        <v/>
      </c>
      <c r="T70" s="10">
        <v>1</v>
      </c>
    </row>
    <row r="71" spans="2:20" ht="21" customHeight="1">
      <c r="B71" s="2954" t="str">
        <f t="shared" si="6"/>
        <v>►</v>
      </c>
      <c r="C71" s="2946" t="str">
        <f t="shared" si="4"/>
        <v/>
      </c>
      <c r="D71" s="2947" t="str">
        <f t="shared" si="11"/>
        <v/>
      </c>
      <c r="E71" s="2957"/>
      <c r="F71" s="2955" t="str">
        <f t="shared" si="5"/>
        <v xml:space="preserve"> ◄ ligne 71</v>
      </c>
      <c r="G71" s="2946" t="str">
        <f t="shared" si="7"/>
        <v/>
      </c>
      <c r="H71" s="2950" t="str">
        <f t="shared" si="8"/>
        <v/>
      </c>
      <c r="I71" s="2951" t="str">
        <f>IF(LEN(TRIM(N71))&gt;0,MAX(I29:I70)+1,"")</f>
        <v/>
      </c>
      <c r="J71" s="2906" t="str">
        <f>IFERROR(INDEX(N30:N299,MATCH(ROW()-ROW(N30)+1,I30:I299,0)),"")</f>
        <v/>
      </c>
      <c r="K71" s="2944"/>
      <c r="L71" s="2937"/>
      <c r="M71" s="2959"/>
      <c r="N71" s="2908" t="str">
        <f>IF(OR(O70="",M68=""),"",IF(LEN(O70)&lt;=M68,O70,IFERROR(LEFT(O70,FIND("♦",SUBSTITUTE(LEFT(O70,M68+1)," ","♦",LEN(LEFT(O70,M68+1))-LEN(SUBSTITUTE(LEFT(O70,M68+1)," ",""))))),LEFT(O70,IFERROR(FIND(" ",O70)-1,LEN(O70))))))</f>
        <v/>
      </c>
      <c r="O71" s="2908" t="str">
        <f t="shared" si="23"/>
        <v/>
      </c>
      <c r="P71" s="2956" t="str">
        <f t="shared" si="22"/>
        <v>ligne 71 ►</v>
      </c>
      <c r="Q71" s="2945" t="str">
        <f>IF(D71="","",IF(OR(D71=0,D71&lt;J17),0,IF(D71&gt;J17,(D71-J17)&amp;" car. en trop",(D71-J17)&amp;" car.")))</f>
        <v/>
      </c>
      <c r="R71" s="2953" t="str">
        <f>IF(D71="","",ROUNDUP(D71/J17,0)&amp;" ligne(s)")</f>
        <v/>
      </c>
      <c r="T71" s="10">
        <v>1</v>
      </c>
    </row>
    <row r="72" spans="2:20" ht="21" customHeight="1">
      <c r="B72" s="2954" t="str">
        <f t="shared" si="6"/>
        <v>►</v>
      </c>
      <c r="C72" s="2946" t="str">
        <f t="shared" si="4"/>
        <v/>
      </c>
      <c r="D72" s="2947" t="str">
        <f t="shared" si="11"/>
        <v/>
      </c>
      <c r="E72" s="2957"/>
      <c r="F72" s="2949" t="str">
        <f t="shared" si="5"/>
        <v xml:space="preserve"> ◄ ligne 72</v>
      </c>
      <c r="G72" s="2946" t="str">
        <f t="shared" si="7"/>
        <v/>
      </c>
      <c r="H72" s="2950" t="str">
        <f t="shared" si="8"/>
        <v/>
      </c>
      <c r="I72" s="2951">
        <f>IF(LEN(TRIM(N72))&gt;0,MAX(I29:I71)+1,"")</f>
        <v>12</v>
      </c>
      <c r="J72" s="2906" t="str">
        <f>IFERROR(INDEX(N30:N299,MATCH(ROW()-ROW(N30)+1,I30:I299,0)),"")</f>
        <v/>
      </c>
      <c r="K72" s="2944"/>
      <c r="L72" s="2937"/>
      <c r="M72" s="2370" t="str">
        <f>(SUBSTITUTE(SUBSTITUTE(E37,CHAR(13)&amp;CHAR(10)," "),CHAR(10)," "))</f>
        <v>3. Dans une cocotte en fonte, faites chauffer l’huile d’olive à feu moyen. Ajoutez la viande et faites-la dorer de tous les côtés. Retirez-la de la cocotte et réservez-la.</v>
      </c>
      <c r="N72" s="2960" t="str">
        <f>IF(OR(M73="",M74=""),"",IF(LEN(M73)&lt;=M74,M73,IFERROR(LEFT(M73,FIND("♦",SUBSTITUTE(LEFT(M73,M74+1)," ","♦",LEN(LEFT(M73,M74+1))-LEN(SUBSTITUTE(LEFT(M73,M74+1)," ",""))))),LEFT(M73,IFERROR(FIND(" ",M73)-1,LEN(M73))))))</f>
        <v xml:space="preserve">3 Dans une cocotte en fonte faites chauffer </v>
      </c>
      <c r="O72" s="2961" t="str">
        <f>IF(N72="","",TRIM(RIGHT(M73,LEN(M73)-LEN(N72))))</f>
        <v>l’huile d’olive à feu moyen Ajoutez la viande et faites-la dorer de tous les côtés Retirez-la de la cocotte et réservez-la</v>
      </c>
      <c r="P72" s="2952" t="str">
        <f>F37</f>
        <v xml:space="preserve"> ◄ ligne 37</v>
      </c>
      <c r="Q72" s="2945" t="str">
        <f>IF(D72="","",IF(OR(D72=0,D72&lt;J17),0,IF(D72&gt;J17,(D72-J17)&amp;" car. en trop",(D72-J17)&amp;" car.")))</f>
        <v/>
      </c>
      <c r="R72" s="2953" t="str">
        <f>IF(D72="","",ROUNDUP(D72/J17,0)&amp;" ligne(s)")</f>
        <v/>
      </c>
      <c r="T72" s="10">
        <v>1</v>
      </c>
    </row>
    <row r="73" spans="2:20" ht="21" customHeight="1">
      <c r="B73" s="2954" t="str">
        <f t="shared" si="6"/>
        <v>►</v>
      </c>
      <c r="C73" s="2946" t="str">
        <f t="shared" si="4"/>
        <v/>
      </c>
      <c r="D73" s="2947" t="str">
        <f t="shared" si="11"/>
        <v/>
      </c>
      <c r="E73" s="2957"/>
      <c r="F73" s="2955" t="str">
        <f t="shared" si="5"/>
        <v xml:space="preserve"> ◄ ligne 73</v>
      </c>
      <c r="G73" s="2946" t="str">
        <f t="shared" si="7"/>
        <v/>
      </c>
      <c r="H73" s="2950" t="str">
        <f t="shared" si="8"/>
        <v/>
      </c>
      <c r="I73" s="2951">
        <f>IF(LEN(TRIM(N73))&gt;0,MAX(I29:I72)+1,"")</f>
        <v>13</v>
      </c>
      <c r="J73" s="2906" t="str">
        <f>IFERROR(INDEX(N30:N299,MATCH(ROW()-ROW(N30)+1,I30:I299,0)),"")</f>
        <v/>
      </c>
      <c r="K73" s="2944"/>
      <c r="L73" s="2937"/>
      <c r="M73" s="2960" t="str">
        <f>TRIM(SUBSTITUTE(SUBSTITUTE(SUBSTITUTE(SUBSTITUTE(IF(OR(LEFT(M72,1)="-",LEFT(M72,1)="="),MID(M72,2,9999),M72),CHAR(160)," "),","," "),";"," "),"."," "))</f>
        <v>3 Dans une cocotte en fonte faites chauffer l’huile d’olive à feu moyen Ajoutez la viande et faites-la dorer de tous les côtés Retirez-la de la cocotte et réservez-la</v>
      </c>
      <c r="N73" s="2961" t="str">
        <f>IF(OR(O72="",M74=""),"",IF(LEN(O72)&lt;=M74,O72,IFERROR(LEFT(O72,FIND("♦",SUBSTITUTE(LEFT(O72,M74+1)," ","♦",LEN(LEFT(O72,M74+1))-LEN(SUBSTITUTE(LEFT(O72,M74+1)," ",""))))),LEFT(O72,IFERROR(FIND(" ",O72)-1,LEN(O72))))))</f>
        <v xml:space="preserve">l’huile d’olive à feu moyen Ajoutez la viande et </v>
      </c>
      <c r="O73" s="2961" t="str">
        <f>IF(N73="","",TRIM(RIGHT(O72,LEN(O72)-LEN(N73))))</f>
        <v>faites-la dorer de tous les côtés Retirez-la de la cocotte et réservez-la</v>
      </c>
      <c r="P73" s="2962" t="str">
        <f t="shared" ref="P73:P74" si="24">"ligne "&amp;ROW()&amp;" ►"</f>
        <v>ligne 73 ►</v>
      </c>
      <c r="Q73" s="2945" t="str">
        <f>IF(D73="","",IF(OR(D73=0,D73&lt;J17),0,IF(D73&gt;J17,(D73-J17)&amp;" car. en trop",(D73-J17)&amp;" car.")))</f>
        <v/>
      </c>
      <c r="R73" s="2953" t="str">
        <f>IF(D73="","",ROUNDUP(D73/J17,0)&amp;" ligne(s)")</f>
        <v/>
      </c>
      <c r="T73" s="10">
        <v>1</v>
      </c>
    </row>
    <row r="74" spans="2:20" ht="21" customHeight="1">
      <c r="B74" s="2954" t="str">
        <f t="shared" si="6"/>
        <v>►</v>
      </c>
      <c r="C74" s="2946" t="str">
        <f t="shared" si="4"/>
        <v/>
      </c>
      <c r="D74" s="2947" t="str">
        <f t="shared" si="11"/>
        <v/>
      </c>
      <c r="E74" s="2957"/>
      <c r="F74" s="2949" t="str">
        <f t="shared" si="5"/>
        <v xml:space="preserve"> ◄ ligne 74</v>
      </c>
      <c r="G74" s="2946" t="str">
        <f t="shared" si="7"/>
        <v/>
      </c>
      <c r="H74" s="2950" t="str">
        <f t="shared" si="8"/>
        <v/>
      </c>
      <c r="I74" s="2951">
        <f>IF(LEN(TRIM(N74))&gt;0,MAX(I29:I73)+1,"")</f>
        <v>14</v>
      </c>
      <c r="J74" s="2906" t="str">
        <f>IFERROR(INDEX(N30:N299,MATCH(ROW()-ROW(N30)+1,I30:I299,0)),"")</f>
        <v/>
      </c>
      <c r="K74" s="2944"/>
      <c r="L74" s="2937"/>
      <c r="M74" s="2909">
        <f>J17</f>
        <v>50</v>
      </c>
      <c r="N74" s="2961" t="str">
        <f>IF(OR(O73="",M74=""),"",IF(LEN(O73)&lt;=M74,O73,IFERROR(LEFT(O73,FIND("♦",SUBSTITUTE(LEFT(O73,M74+1)," ","♦",LEN(LEFT(O73,M74+1))-LEN(SUBSTITUTE(LEFT(O73,M74+1)," ",""))))),LEFT(O73,IFERROR(FIND(" ",O73)-1,LEN(O73))))))</f>
        <v xml:space="preserve">faites-la dorer de tous les côtés Retirez-la de la </v>
      </c>
      <c r="O74" s="2961" t="str">
        <f t="shared" ref="O74:O77" si="25">IF(N74="","",TRIM(RIGHT(O73,LEN(O73)-LEN(N74))))</f>
        <v>cocotte et réservez-la</v>
      </c>
      <c r="P74" s="2962" t="str">
        <f t="shared" si="24"/>
        <v>ligne 74 ►</v>
      </c>
      <c r="Q74" s="2945" t="str">
        <f>IF(D74="","",IF(OR(D74=0,D74&lt;J17),0,IF(D74&gt;J17,(D74-J17)&amp;" car. en trop",(D74-J17)&amp;" car.")))</f>
        <v/>
      </c>
      <c r="R74" s="2953" t="str">
        <f>IF(D74="","",ROUNDUP(D74/J17,0)&amp;" ligne(s)")</f>
        <v/>
      </c>
      <c r="T74" s="10">
        <v>1</v>
      </c>
    </row>
    <row r="75" spans="2:20" ht="21" customHeight="1">
      <c r="B75" s="2965">
        <v>5</v>
      </c>
      <c r="C75" s="2966">
        <v>12</v>
      </c>
      <c r="D75" s="2966">
        <v>12</v>
      </c>
      <c r="E75" s="2967">
        <f ca="1">E76</f>
        <v>103</v>
      </c>
      <c r="F75" s="2942" t="s">
        <v>13</v>
      </c>
      <c r="G75" s="2946" t="str">
        <f t="shared" si="7"/>
        <v/>
      </c>
      <c r="H75" s="2950" t="str">
        <f t="shared" si="8"/>
        <v/>
      </c>
      <c r="I75" s="2951">
        <f>IF(LEN(TRIM(N75))&gt;0,MAX(I29:I74)+1,"")</f>
        <v>15</v>
      </c>
      <c r="J75" s="2906" t="str">
        <f>IFERROR(INDEX(N30:N299,MATCH(ROW()-ROW(N30)+1,I30:I299,0)),"")</f>
        <v/>
      </c>
      <c r="K75" s="2944"/>
      <c r="L75" s="2937"/>
      <c r="M75" s="2960"/>
      <c r="N75" s="2961" t="str">
        <f>IF(OR(O74="",M74=""),"",IF(LEN(O74)&lt;=M74,O74,IFERROR(LEFT(O74,FIND("♦",SUBSTITUTE(LEFT(O74,M74+1)," ","♦",LEN(LEFT(O74,M74+1))-LEN(SUBSTITUTE(LEFT(O74,M74+1)," ",""))))),LEFT(O74,IFERROR(FIND(" ",O74)-1,LEN(O74))))))</f>
        <v>cocotte et réservez-la</v>
      </c>
      <c r="O75" s="2961" t="str">
        <f t="shared" si="25"/>
        <v/>
      </c>
      <c r="P75" s="2962"/>
      <c r="Q75" s="2968"/>
      <c r="R75" s="2969"/>
      <c r="T75" s="10">
        <v>1</v>
      </c>
    </row>
    <row r="76" spans="2:20" ht="21" customHeight="1" thickBot="1">
      <c r="B76" s="2970">
        <f t="shared" ref="B76:E76" ca="1" si="26">CELL("largeur",B76)</f>
        <v>5</v>
      </c>
      <c r="C76" s="2910">
        <f t="shared" ca="1" si="26"/>
        <v>9</v>
      </c>
      <c r="D76" s="2910">
        <f t="shared" ca="1" si="26"/>
        <v>7</v>
      </c>
      <c r="E76" s="2971">
        <f t="shared" ca="1" si="26"/>
        <v>103</v>
      </c>
      <c r="F76" s="2942" t="s">
        <v>13</v>
      </c>
      <c r="G76" s="2946" t="str">
        <f t="shared" si="7"/>
        <v/>
      </c>
      <c r="H76" s="2950" t="str">
        <f t="shared" si="8"/>
        <v/>
      </c>
      <c r="I76" s="2951" t="str">
        <f>IF(LEN(TRIM(N76))&gt;0,MAX(I29:I75)+1,"")</f>
        <v/>
      </c>
      <c r="J76" s="2906" t="str">
        <f>IFERROR(INDEX(N30:N299,MATCH(ROW()-ROW(N30)+1,I30:I299,0)),"")</f>
        <v/>
      </c>
      <c r="K76" s="2944"/>
      <c r="L76" s="2937"/>
      <c r="M76" s="2963"/>
      <c r="N76" s="2961" t="str">
        <f>IF(OR(O75="",M74=""),"",IF(LEN(O75)&lt;=M74,O75,IFERROR(LEFT(O75,FIND("♦",SUBSTITUTE(LEFT(O75,M74+1)," ","♦",LEN(LEFT(O75,M74+1))-LEN(SUBSTITUTE(LEFT(O75,M74+1)," ",""))))),LEFT(O75,IFERROR(FIND(" ",O75)-1,LEN(O75))))))</f>
        <v/>
      </c>
      <c r="O76" s="2961" t="str">
        <f t="shared" si="25"/>
        <v/>
      </c>
      <c r="P76" s="2962"/>
      <c r="Q76" s="2968"/>
      <c r="R76" s="2969"/>
      <c r="T76" s="10">
        <v>1</v>
      </c>
    </row>
    <row r="77" spans="2:20" ht="21" customHeight="1">
      <c r="C77" s="2972"/>
      <c r="D77" s="2972"/>
      <c r="E77" s="2969"/>
      <c r="F77" s="2972"/>
      <c r="G77" s="2946" t="str">
        <f t="shared" si="7"/>
        <v/>
      </c>
      <c r="H77" s="2950" t="str">
        <f t="shared" si="8"/>
        <v/>
      </c>
      <c r="I77" s="2951" t="str">
        <f>IF(LEN(TRIM(N77))&gt;0,MAX(I29:I76)+1,"")</f>
        <v/>
      </c>
      <c r="J77" s="2906" t="str">
        <f>IFERROR(INDEX(N30:N299,MATCH(ROW()-ROW(N30)+1,I30:I299,0)),"")</f>
        <v/>
      </c>
      <c r="K77" s="2973"/>
      <c r="L77" s="2972"/>
      <c r="M77" s="2964"/>
      <c r="N77" s="2961" t="str">
        <f>IF(OR(O76="",M74=""),"",IF(LEN(O76)&lt;=M74,O76,IFERROR(LEFT(O76,FIND("♦",SUBSTITUTE(LEFT(O76,M74+1)," ","♦",LEN(LEFT(O76,M74+1))-LEN(SUBSTITUTE(LEFT(O76,M74+1)," ",""))))),LEFT(O76,IFERROR(FIND(" ",O76)-1,LEN(O76))))))</f>
        <v/>
      </c>
      <c r="O77" s="2961" t="str">
        <f t="shared" si="25"/>
        <v/>
      </c>
      <c r="P77" s="2962"/>
      <c r="Q77" s="2968"/>
      <c r="R77" s="2969"/>
      <c r="T77" s="10">
        <v>1</v>
      </c>
    </row>
    <row r="78" spans="2:20" ht="21" customHeight="1">
      <c r="C78" s="2972"/>
      <c r="D78" s="2972"/>
      <c r="E78" s="2969"/>
      <c r="F78" s="2972"/>
      <c r="G78" s="2946" t="str">
        <f t="shared" si="7"/>
        <v/>
      </c>
      <c r="H78" s="2950" t="str">
        <f t="shared" si="8"/>
        <v/>
      </c>
      <c r="I78" s="2951">
        <f>IF(LEN(TRIM(N78))&gt;0,MAX(I29:I77)+1,"")</f>
        <v>16</v>
      </c>
      <c r="J78" s="2906" t="str">
        <f>IFERROR(INDEX(N30:N299,MATCH(ROW()-ROW(N30)+1,I30:I299,0)),"")</f>
        <v/>
      </c>
      <c r="K78" s="2973"/>
      <c r="L78" s="2972"/>
      <c r="M78" s="2370" t="str">
        <f>(SUBSTITUTE(SUBSTITUTE(E38,CHAR(13)&amp;CHAR(10)," "),CHAR(10)," "))</f>
        <v>4. Dans la même cocotte, faites revenir les légumes et les lardons pendant environ 5 minutes. Saupoudrez de farine et mélangez bien.</v>
      </c>
      <c r="N78" s="2907" t="str">
        <f>IF(OR(M79="",M80=""),"",IF(LEN(M79)&lt;=M80,M79,IFERROR(LEFT(M79,FIND("♦",SUBSTITUTE(LEFT(M79,M80+1)," ","♦",LEN(LEFT(M79,M80+1))-LEN(SUBSTITUTE(LEFT(M79,M80+1)," ",""))))),LEFT(M79,IFERROR(FIND(" ",M79)-1,LEN(M79))))))</f>
        <v xml:space="preserve">4 Dans la même cocotte faites revenir les légumes </v>
      </c>
      <c r="O78" s="2908" t="str">
        <f>IF(N78="","",TRIM(RIGHT(M79,LEN(M79)-LEN(N78))))</f>
        <v>et les lardons pendant environ 5 minutes Saupoudrez de farine et mélangez bien</v>
      </c>
      <c r="P78" s="2952" t="str">
        <f>F38</f>
        <v xml:space="preserve"> ◄ ligne 38</v>
      </c>
      <c r="Q78" s="2968"/>
      <c r="R78" s="2969"/>
      <c r="T78" s="10">
        <v>1</v>
      </c>
    </row>
    <row r="79" spans="2:20" ht="21" customHeight="1">
      <c r="C79" s="2972"/>
      <c r="D79" s="2972"/>
      <c r="E79" s="2969"/>
      <c r="F79" s="2972"/>
      <c r="G79" s="2946" t="str">
        <f t="shared" si="7"/>
        <v/>
      </c>
      <c r="H79" s="2950" t="str">
        <f t="shared" si="8"/>
        <v/>
      </c>
      <c r="I79" s="2951">
        <f>IF(LEN(TRIM(N79))&gt;0,MAX(I29:I78)+1,"")</f>
        <v>17</v>
      </c>
      <c r="J79" s="2906" t="str">
        <f>IFERROR(INDEX(N30:N299,MATCH(ROW()-ROW(N30)+1,I30:I299,0)),"")</f>
        <v/>
      </c>
      <c r="K79" s="2973"/>
      <c r="L79" s="2972"/>
      <c r="M79" s="2907" t="str">
        <f>TRIM(SUBSTITUTE(SUBSTITUTE(SUBSTITUTE(SUBSTITUTE(IF(OR(LEFT(M78,1)="-",LEFT(M78,1)="="),MID(M78,2,9999),M78),CHAR(160)," "),","," "),";"," "),"."," "))</f>
        <v>4 Dans la même cocotte faites revenir les légumes et les lardons pendant environ 5 minutes Saupoudrez de farine et mélangez bien</v>
      </c>
      <c r="N79" s="2908" t="str">
        <f>IF(OR(O78="",M80=""),"",IF(LEN(O78)&lt;=M80,O78,IFERROR(LEFT(O78,FIND("♦",SUBSTITUTE(LEFT(O78,M80+1)," ","♦",LEN(LEFT(O78,M80+1))-LEN(SUBSTITUTE(LEFT(O78,M80+1)," ",""))))),LEFT(O78,IFERROR(FIND(" ",O78)-1,LEN(O78))))))</f>
        <v xml:space="preserve">et les lardons pendant environ 5 minutes </v>
      </c>
      <c r="O79" s="2908" t="str">
        <f>IF(N79="","",TRIM(RIGHT(O78,LEN(O78)-LEN(N79))))</f>
        <v>Saupoudrez de farine et mélangez bien</v>
      </c>
      <c r="P79" s="2974"/>
      <c r="Q79" s="2968"/>
      <c r="R79" s="2969"/>
      <c r="T79" s="10">
        <v>1</v>
      </c>
    </row>
    <row r="80" spans="2:20" ht="21" customHeight="1">
      <c r="C80" s="2972"/>
      <c r="D80" s="2972"/>
      <c r="E80" s="2969"/>
      <c r="F80" s="2972"/>
      <c r="G80" s="2946" t="str">
        <f t="shared" si="7"/>
        <v/>
      </c>
      <c r="H80" s="2950" t="str">
        <f t="shared" si="8"/>
        <v/>
      </c>
      <c r="I80" s="2951">
        <f>IF(LEN(TRIM(N80))&gt;0,MAX(I29:I79)+1,"")</f>
        <v>18</v>
      </c>
      <c r="J80" s="2906" t="str">
        <f>IFERROR(INDEX(N30:N299,MATCH(ROW()-ROW(N30)+1,I30:I299,0)),"")</f>
        <v/>
      </c>
      <c r="K80" s="2973"/>
      <c r="L80" s="2972"/>
      <c r="M80" s="2909">
        <f>J17</f>
        <v>50</v>
      </c>
      <c r="N80" s="2908" t="str">
        <f>IF(OR(O79="",M80=""),"",IF(LEN(O79)&lt;=M80,O79,IFERROR(LEFT(O79,FIND("♦",SUBSTITUTE(LEFT(O79,M80+1)," ","♦",LEN(LEFT(O79,M80+1))-LEN(SUBSTITUTE(LEFT(O79,M80+1)," ",""))))),LEFT(O79,IFERROR(FIND(" ",O79)-1,LEN(O79))))))</f>
        <v>Saupoudrez de farine et mélangez bien</v>
      </c>
      <c r="O80" s="2908" t="str">
        <f t="shared" ref="O80:O83" si="27">IF(N80="","",TRIM(RIGHT(O79,LEN(O79)-LEN(N80))))</f>
        <v/>
      </c>
      <c r="P80" s="2974"/>
      <c r="Q80" s="2968"/>
      <c r="R80" s="2969"/>
      <c r="T80" s="10">
        <v>1</v>
      </c>
    </row>
    <row r="81" spans="3:20" ht="21" customHeight="1">
      <c r="C81" s="2972"/>
      <c r="D81" s="2972"/>
      <c r="E81" s="2969"/>
      <c r="F81" s="2972"/>
      <c r="G81" s="2946" t="str">
        <f t="shared" si="7"/>
        <v/>
      </c>
      <c r="H81" s="2950" t="str">
        <f t="shared" si="8"/>
        <v/>
      </c>
      <c r="I81" s="2951" t="str">
        <f>IF(LEN(TRIM(N81))&gt;0,MAX(I29:I80)+1,"")</f>
        <v/>
      </c>
      <c r="J81" s="2906" t="str">
        <f>IFERROR(INDEX(N30:N299,MATCH(ROW()-ROW(N30)+1,I30:I299,0)),"")</f>
        <v/>
      </c>
      <c r="K81" s="2973"/>
      <c r="L81" s="2972"/>
      <c r="M81" s="2907"/>
      <c r="N81" s="2908" t="str">
        <f>IF(OR(O80="",M80=""),"",IF(LEN(O80)&lt;=M80,O80,IFERROR(LEFT(O80,FIND("♦",SUBSTITUTE(LEFT(O80,M80+1)," ","♦",LEN(LEFT(O80,M80+1))-LEN(SUBSTITUTE(LEFT(O80,M80+1)," ",""))))),LEFT(O80,IFERROR(FIND(" ",O80)-1,LEN(O80))))))</f>
        <v/>
      </c>
      <c r="O81" s="2908" t="str">
        <f t="shared" si="27"/>
        <v/>
      </c>
      <c r="P81" s="2974"/>
      <c r="Q81" s="2968"/>
      <c r="R81" s="2969"/>
      <c r="T81" s="10">
        <v>1</v>
      </c>
    </row>
    <row r="82" spans="3:20" ht="21" customHeight="1">
      <c r="C82" s="2972"/>
      <c r="D82" s="2972"/>
      <c r="E82" s="2969"/>
      <c r="F82" s="2972"/>
      <c r="G82" s="2946" t="str">
        <f t="shared" si="7"/>
        <v/>
      </c>
      <c r="H82" s="2950" t="str">
        <f t="shared" si="8"/>
        <v/>
      </c>
      <c r="I82" s="2951" t="str">
        <f>IF(LEN(TRIM(N82))&gt;0,MAX(I29:I81)+1,"")</f>
        <v/>
      </c>
      <c r="J82" s="2906" t="str">
        <f>IFERROR(INDEX(N30:N299,MATCH(ROW()-ROW(N30)+1,I30:I299,0)),"")</f>
        <v/>
      </c>
      <c r="K82" s="2973"/>
      <c r="L82" s="2972"/>
      <c r="M82" s="2958"/>
      <c r="N82" s="2908" t="str">
        <f>IF(OR(O81="",M80=""),"",IF(LEN(O81)&lt;=M80,O81,IFERROR(LEFT(O81,FIND("♦",SUBSTITUTE(LEFT(O81,M80+1)," ","♦",LEN(LEFT(O81,M80+1))-LEN(SUBSTITUTE(LEFT(O81,M80+1)," ",""))))),LEFT(O81,IFERROR(FIND(" ",O81)-1,LEN(O81))))))</f>
        <v/>
      </c>
      <c r="O82" s="2908" t="str">
        <f t="shared" si="27"/>
        <v/>
      </c>
      <c r="P82" s="2974"/>
      <c r="Q82" s="2968"/>
      <c r="R82" s="2969"/>
      <c r="T82" s="10">
        <v>1</v>
      </c>
    </row>
    <row r="83" spans="3:20" ht="21" customHeight="1">
      <c r="C83" s="2972"/>
      <c r="D83" s="2972"/>
      <c r="E83" s="2969"/>
      <c r="F83" s="2972"/>
      <c r="G83" s="2946" t="str">
        <f t="shared" si="7"/>
        <v/>
      </c>
      <c r="H83" s="2950" t="str">
        <f t="shared" si="8"/>
        <v/>
      </c>
      <c r="I83" s="2951" t="str">
        <f>IF(LEN(TRIM(N83))&gt;0,MAX(I29:I82)+1,"")</f>
        <v/>
      </c>
      <c r="J83" s="2906" t="str">
        <f>IFERROR(INDEX(N30:N299,MATCH(ROW()-ROW(N30)+1,I30:I299,0)),"")</f>
        <v/>
      </c>
      <c r="K83" s="2973"/>
      <c r="L83" s="2972"/>
      <c r="M83" s="2959"/>
      <c r="N83" s="2908" t="str">
        <f>IF(OR(O82="",M80=""),"",IF(LEN(O82)&lt;=M80,O82,IFERROR(LEFT(O82,FIND("♦",SUBSTITUTE(LEFT(O82,M80+1)," ","♦",LEN(LEFT(O82,M80+1))-LEN(SUBSTITUTE(LEFT(O82,M80+1)," ",""))))),LEFT(O82,IFERROR(FIND(" ",O82)-1,LEN(O82))))))</f>
        <v/>
      </c>
      <c r="O83" s="2908" t="str">
        <f t="shared" si="27"/>
        <v/>
      </c>
      <c r="P83" s="2974"/>
      <c r="Q83" s="2968"/>
      <c r="R83" s="2969"/>
      <c r="T83" s="10">
        <v>1</v>
      </c>
    </row>
    <row r="84" spans="3:20" ht="21" customHeight="1">
      <c r="C84" s="2972"/>
      <c r="D84" s="2972"/>
      <c r="E84" s="2969"/>
      <c r="F84" s="2972"/>
      <c r="G84" s="2946" t="str">
        <f t="shared" si="7"/>
        <v/>
      </c>
      <c r="H84" s="2950" t="str">
        <f t="shared" si="8"/>
        <v/>
      </c>
      <c r="I84" s="2951">
        <f>IF(LEN(TRIM(N84))&gt;0,MAX(I29:I83)+1,"")</f>
        <v>19</v>
      </c>
      <c r="J84" s="2906" t="str">
        <f>IFERROR(INDEX(N30:N299,MATCH(ROW()-ROW(N30)+1,I30:I299,0)),"")</f>
        <v/>
      </c>
      <c r="K84" s="2973"/>
      <c r="L84" s="2972"/>
      <c r="M84" s="2370" t="str">
        <f>(SUBSTITUTE(SUBSTITUTE(E39,CHAR(13)&amp;CHAR(10)," "),CHAR(10)," "))</f>
        <v>5. Remettez la viande dans la cocotte et versez la marinade filtrée par-dessus. Ajoutez de l’eau si nécessaire pour recouvrir la viande. Salez et poivrez.</v>
      </c>
      <c r="N84" s="2960" t="str">
        <f>IF(OR(M85="",M86=""),"",IF(LEN(M85)&lt;=M86,M85,IFERROR(LEFT(M85,FIND("♦",SUBSTITUTE(LEFT(M85,M86+1)," ","♦",LEN(LEFT(M85,M86+1))-LEN(SUBSTITUTE(LEFT(M85,M86+1)," ",""))))),LEFT(M85,IFERROR(FIND(" ",M85)-1,LEN(M85))))))</f>
        <v xml:space="preserve">5 Remettez la viande dans la cocotte et versez la </v>
      </c>
      <c r="O84" s="2961" t="str">
        <f>IF(N84="","",TRIM(RIGHT(M85,LEN(M85)-LEN(N84))))</f>
        <v>marinade filtrée par-dessus Ajoutez de l’eau si nécessaire pour recouvrir la viande Salez et poivrez</v>
      </c>
      <c r="P84" s="2952" t="str">
        <f>F39</f>
        <v xml:space="preserve"> ◄ ligne 39</v>
      </c>
      <c r="Q84" s="2968"/>
      <c r="R84" s="2969"/>
      <c r="T84" s="10">
        <v>1</v>
      </c>
    </row>
    <row r="85" spans="3:20" ht="21" customHeight="1">
      <c r="C85" s="2972"/>
      <c r="D85" s="2972"/>
      <c r="E85" s="2969"/>
      <c r="F85" s="2972"/>
      <c r="G85" s="2946" t="str">
        <f t="shared" si="7"/>
        <v/>
      </c>
      <c r="H85" s="2950" t="str">
        <f t="shared" si="8"/>
        <v/>
      </c>
      <c r="I85" s="2951">
        <f>IF(LEN(TRIM(N85))&gt;0,MAX(I29:I84)+1,"")</f>
        <v>20</v>
      </c>
      <c r="J85" s="2906" t="str">
        <f>IFERROR(INDEX(N30:N299,MATCH(ROW()-ROW(N30)+1,I30:I299,0)),"")</f>
        <v/>
      </c>
      <c r="K85" s="2973"/>
      <c r="L85" s="2972"/>
      <c r="M85" s="2960" t="str">
        <f>TRIM(SUBSTITUTE(SUBSTITUTE(SUBSTITUTE(SUBSTITUTE(IF(OR(LEFT(M84,1)="-",LEFT(M84,1)="="),MID(M84,2,9999),M84),CHAR(160)," "),","," "),";"," "),"."," "))</f>
        <v>5 Remettez la viande dans la cocotte et versez la marinade filtrée par-dessus Ajoutez de l’eau si nécessaire pour recouvrir la viande Salez et poivrez</v>
      </c>
      <c r="N85" s="2961" t="str">
        <f>IF(OR(O84="",M86=""),"",IF(LEN(O84)&lt;=M86,O84,IFERROR(LEFT(O84,FIND("♦",SUBSTITUTE(LEFT(O84,M86+1)," ","♦",LEN(LEFT(O84,M86+1))-LEN(SUBSTITUTE(LEFT(O84,M86+1)," ",""))))),LEFT(O84,IFERROR(FIND(" ",O84)-1,LEN(O84))))))</f>
        <v xml:space="preserve">marinade filtrée par-dessus Ajoutez de l’eau si </v>
      </c>
      <c r="O85" s="2961" t="str">
        <f>IF(N85="","",TRIM(RIGHT(O84,LEN(O84)-LEN(N85))))</f>
        <v>nécessaire pour recouvrir la viande Salez et poivrez</v>
      </c>
      <c r="P85" s="2975"/>
      <c r="Q85" s="2968"/>
      <c r="R85" s="2969"/>
      <c r="T85" s="10">
        <v>1</v>
      </c>
    </row>
    <row r="86" spans="3:20" ht="21" customHeight="1">
      <c r="C86" s="2972"/>
      <c r="D86" s="2972"/>
      <c r="E86" s="2969"/>
      <c r="F86" s="2972"/>
      <c r="G86" s="2946" t="str">
        <f t="shared" si="7"/>
        <v/>
      </c>
      <c r="H86" s="2950" t="str">
        <f t="shared" si="8"/>
        <v/>
      </c>
      <c r="I86" s="2951">
        <f>IF(LEN(TRIM(N86))&gt;0,MAX(I29:I85)+1,"")</f>
        <v>21</v>
      </c>
      <c r="J86" s="2906" t="str">
        <f>IFERROR(INDEX(N30:N299,MATCH(ROW()-ROW(N30)+1,I30:I299,0)),"")</f>
        <v/>
      </c>
      <c r="K86" s="2973"/>
      <c r="L86" s="2972"/>
      <c r="M86" s="2909">
        <f>J17</f>
        <v>50</v>
      </c>
      <c r="N86" s="2961" t="str">
        <f>IF(OR(O85="",M86=""),"",IF(LEN(O85)&lt;=M86,O85,IFERROR(LEFT(O85,FIND("♦",SUBSTITUTE(LEFT(O85,M86+1)," ","♦",LEN(LEFT(O85,M86+1))-LEN(SUBSTITUTE(LEFT(O85,M86+1)," ",""))))),LEFT(O85,IFERROR(FIND(" ",O85)-1,LEN(O85))))))</f>
        <v xml:space="preserve">nécessaire pour recouvrir la viande Salez et </v>
      </c>
      <c r="O86" s="2961" t="str">
        <f t="shared" ref="O86:O89" si="28">IF(N86="","",TRIM(RIGHT(O85,LEN(O85)-LEN(N86))))</f>
        <v>poivrez</v>
      </c>
      <c r="P86" s="2975"/>
      <c r="Q86" s="2968"/>
      <c r="R86" s="2969"/>
      <c r="T86" s="10">
        <v>1</v>
      </c>
    </row>
    <row r="87" spans="3:20" ht="21" customHeight="1">
      <c r="C87" s="2972"/>
      <c r="D87" s="2972"/>
      <c r="E87" s="2969"/>
      <c r="F87" s="2972"/>
      <c r="G87" s="2946" t="str">
        <f t="shared" si="7"/>
        <v/>
      </c>
      <c r="H87" s="2950" t="str">
        <f t="shared" si="8"/>
        <v/>
      </c>
      <c r="I87" s="2951">
        <f>IF(LEN(TRIM(N87))&gt;0,MAX(I29:I86)+1,"")</f>
        <v>22</v>
      </c>
      <c r="J87" s="2906" t="str">
        <f>IFERROR(INDEX(N30:N299,MATCH(ROW()-ROW(N30)+1,I30:I299,0)),"")</f>
        <v/>
      </c>
      <c r="K87" s="2973"/>
      <c r="L87" s="2972"/>
      <c r="M87" s="2960"/>
      <c r="N87" s="2961" t="str">
        <f>IF(OR(O86="",M86=""),"",IF(LEN(O86)&lt;=M86,O86,IFERROR(LEFT(O86,FIND("♦",SUBSTITUTE(LEFT(O86,M86+1)," ","♦",LEN(LEFT(O86,M86+1))-LEN(SUBSTITUTE(LEFT(O86,M86+1)," ",""))))),LEFT(O86,IFERROR(FIND(" ",O86)-1,LEN(O86))))))</f>
        <v>poivrez</v>
      </c>
      <c r="O87" s="2961" t="str">
        <f t="shared" si="28"/>
        <v/>
      </c>
      <c r="P87" s="2975"/>
      <c r="Q87" s="2968"/>
      <c r="R87" s="2969"/>
      <c r="T87" s="10">
        <v>1</v>
      </c>
    </row>
    <row r="88" spans="3:20" ht="21" customHeight="1">
      <c r="C88" s="2972"/>
      <c r="D88" s="2972"/>
      <c r="E88" s="2969"/>
      <c r="F88" s="2972"/>
      <c r="G88" s="2946" t="str">
        <f t="shared" si="7"/>
        <v/>
      </c>
      <c r="H88" s="2950" t="str">
        <f t="shared" si="8"/>
        <v/>
      </c>
      <c r="I88" s="2951" t="str">
        <f>IF(LEN(TRIM(N88))&gt;0,MAX(I29:I87)+1,"")</f>
        <v/>
      </c>
      <c r="J88" s="2906" t="str">
        <f>IFERROR(INDEX(N30:N299,MATCH(ROW()-ROW(N30)+1,I30:I299,0)),"")</f>
        <v/>
      </c>
      <c r="K88" s="2973"/>
      <c r="L88" s="2972"/>
      <c r="M88" s="2963"/>
      <c r="N88" s="2961" t="str">
        <f>IF(OR(O87="",M86=""),"",IF(LEN(O87)&lt;=M86,O87,IFERROR(LEFT(O87,FIND("♦",SUBSTITUTE(LEFT(O87,M86+1)," ","♦",LEN(LEFT(O87,M86+1))-LEN(SUBSTITUTE(LEFT(O87,M86+1)," ",""))))),LEFT(O87,IFERROR(FIND(" ",O87)-1,LEN(O87))))))</f>
        <v/>
      </c>
      <c r="O88" s="2961" t="str">
        <f t="shared" si="28"/>
        <v/>
      </c>
      <c r="P88" s="2975"/>
      <c r="Q88" s="2968"/>
      <c r="R88" s="2969"/>
      <c r="T88" s="10">
        <v>1</v>
      </c>
    </row>
    <row r="89" spans="3:20" ht="21" customHeight="1">
      <c r="C89" s="2972"/>
      <c r="D89" s="2972"/>
      <c r="E89" s="2969"/>
      <c r="F89" s="2972"/>
      <c r="G89" s="2946" t="str">
        <f t="shared" si="7"/>
        <v/>
      </c>
      <c r="H89" s="2950" t="str">
        <f t="shared" si="8"/>
        <v/>
      </c>
      <c r="I89" s="2951" t="str">
        <f>IF(LEN(TRIM(N89))&gt;0,MAX(I29:I88)+1,"")</f>
        <v/>
      </c>
      <c r="J89" s="2906" t="str">
        <f>IFERROR(INDEX(N30:N299,MATCH(ROW()-ROW(N30)+1,I30:I299,0)),"")</f>
        <v/>
      </c>
      <c r="K89" s="2973"/>
      <c r="L89" s="2972"/>
      <c r="M89" s="2964"/>
      <c r="N89" s="2961" t="str">
        <f>IF(OR(O88="",M86=""),"",IF(LEN(O88)&lt;=M86,O88,IFERROR(LEFT(O88,FIND("♦",SUBSTITUTE(LEFT(O88,M86+1)," ","♦",LEN(LEFT(O88,M86+1))-LEN(SUBSTITUTE(LEFT(O88,M86+1)," ",""))))),LEFT(O88,IFERROR(FIND(" ",O88)-1,LEN(O88))))))</f>
        <v/>
      </c>
      <c r="O89" s="2961" t="str">
        <f t="shared" si="28"/>
        <v/>
      </c>
      <c r="P89" s="2975"/>
      <c r="Q89" s="2968"/>
      <c r="R89" s="2969"/>
      <c r="T89" s="10">
        <v>1</v>
      </c>
    </row>
    <row r="90" spans="3:20" ht="21" customHeight="1">
      <c r="C90" s="2972"/>
      <c r="D90" s="2972"/>
      <c r="E90" s="2969"/>
      <c r="F90" s="2972"/>
      <c r="G90" s="2946" t="str">
        <f t="shared" si="7"/>
        <v/>
      </c>
      <c r="H90" s="2950" t="str">
        <f t="shared" si="8"/>
        <v/>
      </c>
      <c r="I90" s="2951">
        <f>IF(LEN(TRIM(N90))&gt;0,MAX(I29:I89)+1,"")</f>
        <v>23</v>
      </c>
      <c r="J90" s="2906" t="str">
        <f>IFERROR(INDEX(N30:N299,MATCH(ROW()-ROW(N30)+1,I30:I299,0)),"")</f>
        <v/>
      </c>
      <c r="K90" s="2973"/>
      <c r="L90" s="2972"/>
      <c r="M90" s="2370" t="str">
        <f>(SUBSTITUTE(SUBSTITUTE(E40,CHAR(13)&amp;CHAR(10)," "),CHAR(10)," "))</f>
        <v>6. Portez à ébullition, puis baissez le feu et laissez mijoter à feu doux pendant environ 3 heures, en remuant de temps en temps. La viande doit être tendre et la sauce onctueuse.</v>
      </c>
      <c r="N90" s="2907" t="str">
        <f>IF(OR(M91="",M92=""),"",IF(LEN(M91)&lt;=M92,M91,IFERROR(LEFT(M91,FIND("♦",SUBSTITUTE(LEFT(M91,M92+1)," ","♦",LEN(LEFT(M91,M92+1))-LEN(SUBSTITUTE(LEFT(M91,M92+1)," ",""))))),LEFT(M91,IFERROR(FIND(" ",M91)-1,LEN(M91))))))</f>
        <v xml:space="preserve">6 Portez à ébullition puis baissez le feu et </v>
      </c>
      <c r="O90" s="2908" t="str">
        <f>IF(N90="","",TRIM(RIGHT(M91,LEN(M91)-LEN(N90))))</f>
        <v>laissez mijoter à feu doux pendant environ 3 heures en remuant de temps en temps La viande doit être tendre et la sauce onctueuse</v>
      </c>
      <c r="P90" s="2952" t="str">
        <f>F40</f>
        <v xml:space="preserve"> ◄ ligne 40</v>
      </c>
      <c r="Q90" s="2968"/>
      <c r="R90" s="2969"/>
      <c r="T90" s="10">
        <v>1</v>
      </c>
    </row>
    <row r="91" spans="3:20" ht="21" customHeight="1">
      <c r="C91" s="2972"/>
      <c r="D91" s="2972"/>
      <c r="E91" s="2969"/>
      <c r="F91" s="2972"/>
      <c r="G91" s="2946" t="str">
        <f t="shared" si="7"/>
        <v/>
      </c>
      <c r="H91" s="2950" t="str">
        <f t="shared" si="8"/>
        <v/>
      </c>
      <c r="I91" s="2951">
        <f>IF(LEN(TRIM(N91))&gt;0,MAX(I29:I90)+1,"")</f>
        <v>24</v>
      </c>
      <c r="J91" s="2906" t="str">
        <f>IFERROR(INDEX(N30:N299,MATCH(ROW()-ROW(N30)+1,I30:I299,0)),"")</f>
        <v/>
      </c>
      <c r="K91" s="2973"/>
      <c r="L91" s="2972"/>
      <c r="M91" s="2907" t="str">
        <f>TRIM(SUBSTITUTE(SUBSTITUTE(SUBSTITUTE(SUBSTITUTE(IF(OR(LEFT(M90,1)="-",LEFT(M90,1)="="),MID(M90,2,9999),M90),CHAR(160)," "),","," "),";"," "),"."," "))</f>
        <v>6 Portez à ébullition puis baissez le feu et laissez mijoter à feu doux pendant environ 3 heures en remuant de temps en temps La viande doit être tendre et la sauce onctueuse</v>
      </c>
      <c r="N91" s="2908" t="str">
        <f>IF(OR(O90="",M92=""),"",IF(LEN(O90)&lt;=M92,O90,IFERROR(LEFT(O90,FIND("♦",SUBSTITUTE(LEFT(O90,M92+1)," ","♦",LEN(LEFT(O90,M92+1))-LEN(SUBSTITUTE(LEFT(O90,M92+1)," ",""))))),LEFT(O90,IFERROR(FIND(" ",O90)-1,LEN(O90))))))</f>
        <v xml:space="preserve">laissez mijoter à feu doux pendant environ 3 </v>
      </c>
      <c r="O91" s="2908" t="str">
        <f>IF(N91="","",TRIM(RIGHT(O90,LEN(O90)-LEN(N91))))</f>
        <v>heures en remuant de temps en temps La viande doit être tendre et la sauce onctueuse</v>
      </c>
      <c r="P91" s="2974"/>
      <c r="Q91" s="2968"/>
      <c r="R91" s="2969"/>
      <c r="T91" s="10">
        <v>1</v>
      </c>
    </row>
    <row r="92" spans="3:20" ht="21" customHeight="1">
      <c r="C92" s="2972"/>
      <c r="D92" s="2972"/>
      <c r="E92" s="2969"/>
      <c r="F92" s="2972"/>
      <c r="G92" s="2946" t="str">
        <f t="shared" si="7"/>
        <v/>
      </c>
      <c r="H92" s="2950" t="str">
        <f t="shared" si="8"/>
        <v/>
      </c>
      <c r="I92" s="2951">
        <f>IF(LEN(TRIM(N92))&gt;0,MAX(I29:I91)+1,"")</f>
        <v>25</v>
      </c>
      <c r="J92" s="2906" t="str">
        <f>IFERROR(INDEX(N30:N299,MATCH(ROW()-ROW(N30)+1,I30:I299,0)),"")</f>
        <v/>
      </c>
      <c r="K92" s="2973"/>
      <c r="L92" s="2972"/>
      <c r="M92" s="2909">
        <f>J17</f>
        <v>50</v>
      </c>
      <c r="N92" s="2908" t="str">
        <f>IF(OR(O91="",M92=""),"",IF(LEN(O91)&lt;=M92,O91,IFERROR(LEFT(O91,FIND("♦",SUBSTITUTE(LEFT(O91,M92+1)," ","♦",LEN(LEFT(O91,M92+1))-LEN(SUBSTITUTE(LEFT(O91,M92+1)," ",""))))),LEFT(O91,IFERROR(FIND(" ",O91)-1,LEN(O91))))))</f>
        <v xml:space="preserve">heures en remuant de temps en temps La viande doit </v>
      </c>
      <c r="O92" s="2908" t="str">
        <f t="shared" ref="O92:O95" si="29">IF(N92="","",TRIM(RIGHT(O91,LEN(O91)-LEN(N92))))</f>
        <v>être tendre et la sauce onctueuse</v>
      </c>
      <c r="P92" s="2974"/>
      <c r="Q92" s="2968"/>
      <c r="R92" s="2969"/>
      <c r="T92" s="10">
        <v>1</v>
      </c>
    </row>
    <row r="93" spans="3:20" ht="21" customHeight="1">
      <c r="C93" s="2972"/>
      <c r="D93" s="2972"/>
      <c r="E93" s="2969"/>
      <c r="F93" s="2972"/>
      <c r="G93" s="2946" t="str">
        <f t="shared" si="7"/>
        <v/>
      </c>
      <c r="H93" s="2950" t="str">
        <f t="shared" si="8"/>
        <v/>
      </c>
      <c r="I93" s="2951">
        <f>IF(LEN(TRIM(N93))&gt;0,MAX(I29:I92)+1,"")</f>
        <v>26</v>
      </c>
      <c r="J93" s="2906" t="str">
        <f>IFERROR(INDEX(N30:N299,MATCH(ROW()-ROW(N30)+1,I30:I299,0)),"")</f>
        <v/>
      </c>
      <c r="K93" s="2973"/>
      <c r="L93" s="2972"/>
      <c r="M93" s="2907"/>
      <c r="N93" s="2908" t="str">
        <f>IF(OR(O92="",M92=""),"",IF(LEN(O92)&lt;=M92,O92,IFERROR(LEFT(O92,FIND("♦",SUBSTITUTE(LEFT(O92,M92+1)," ","♦",LEN(LEFT(O92,M92+1))-LEN(SUBSTITUTE(LEFT(O92,M92+1)," ",""))))),LEFT(O92,IFERROR(FIND(" ",O92)-1,LEN(O92))))))</f>
        <v>être tendre et la sauce onctueuse</v>
      </c>
      <c r="O93" s="2908" t="str">
        <f t="shared" si="29"/>
        <v/>
      </c>
      <c r="P93" s="2974"/>
      <c r="Q93" s="2968"/>
      <c r="R93" s="2969"/>
      <c r="T93" s="10">
        <v>1</v>
      </c>
    </row>
    <row r="94" spans="3:20" ht="21" customHeight="1">
      <c r="C94" s="2972"/>
      <c r="D94" s="2972"/>
      <c r="E94" s="2969"/>
      <c r="F94" s="2972"/>
      <c r="G94" s="2946" t="str">
        <f t="shared" si="7"/>
        <v/>
      </c>
      <c r="H94" s="2950" t="str">
        <f t="shared" si="8"/>
        <v/>
      </c>
      <c r="I94" s="2951" t="str">
        <f>IF(LEN(TRIM(N94))&gt;0,MAX(I29:I93)+1,"")</f>
        <v/>
      </c>
      <c r="J94" s="2906" t="str">
        <f>IFERROR(INDEX(N30:N299,MATCH(ROW()-ROW(N30)+1,I30:I299,0)),"")</f>
        <v/>
      </c>
      <c r="K94" s="2973"/>
      <c r="L94" s="2972"/>
      <c r="M94" s="2958"/>
      <c r="N94" s="2908" t="str">
        <f>IF(OR(O93="",M92=""),"",IF(LEN(O93)&lt;=M92,O93,IFERROR(LEFT(O93,FIND("♦",SUBSTITUTE(LEFT(O93,M92+1)," ","♦",LEN(LEFT(O93,M92+1))-LEN(SUBSTITUTE(LEFT(O93,M92+1)," ",""))))),LEFT(O93,IFERROR(FIND(" ",O93)-1,LEN(O93))))))</f>
        <v/>
      </c>
      <c r="O94" s="2908" t="str">
        <f t="shared" si="29"/>
        <v/>
      </c>
      <c r="P94" s="2974"/>
      <c r="Q94" s="2968"/>
      <c r="R94" s="2969"/>
      <c r="T94" s="10">
        <v>1</v>
      </c>
    </row>
    <row r="95" spans="3:20" ht="21" customHeight="1">
      <c r="C95" s="2972"/>
      <c r="D95" s="2972"/>
      <c r="E95" s="2969"/>
      <c r="F95" s="2972"/>
      <c r="G95" s="2946" t="str">
        <f t="shared" si="7"/>
        <v/>
      </c>
      <c r="H95" s="2950" t="str">
        <f t="shared" si="8"/>
        <v/>
      </c>
      <c r="I95" s="2951" t="str">
        <f>IF(LEN(TRIM(N95))&gt;0,MAX(I29:I94)+1,"")</f>
        <v/>
      </c>
      <c r="J95" s="2906" t="str">
        <f>IFERROR(INDEX(N30:N299,MATCH(ROW()-ROW(N30)+1,I30:I299,0)),"")</f>
        <v/>
      </c>
      <c r="K95" s="2973"/>
      <c r="L95" s="2972"/>
      <c r="M95" s="2959"/>
      <c r="N95" s="2908" t="str">
        <f>IF(OR(O94="",M92=""),"",IF(LEN(O94)&lt;=M92,O94,IFERROR(LEFT(O94,FIND("♦",SUBSTITUTE(LEFT(O94,M92+1)," ","♦",LEN(LEFT(O94,M92+1))-LEN(SUBSTITUTE(LEFT(O94,M92+1)," ",""))))),LEFT(O94,IFERROR(FIND(" ",O94)-1,LEN(O94))))))</f>
        <v/>
      </c>
      <c r="O95" s="2908" t="str">
        <f t="shared" si="29"/>
        <v/>
      </c>
      <c r="P95" s="2974"/>
      <c r="Q95" s="2968"/>
      <c r="R95" s="2969"/>
      <c r="T95" s="10">
        <v>1</v>
      </c>
    </row>
    <row r="96" spans="3:20" ht="21" customHeight="1">
      <c r="C96" s="2972"/>
      <c r="D96" s="2972"/>
      <c r="E96" s="2969"/>
      <c r="F96" s="2972"/>
      <c r="G96" s="2946" t="str">
        <f t="shared" ref="G96:G159" si="30">IF(J96="","",(LEN(TRIM(SUBSTITUTE(J96,CHAR(160)," ")))-LEN(SUBSTITUTE(TRIM(SUBSTITUTE(J96,CHAR(160)," "))," ",""))+1)&amp;" mot"&amp;IF((LEN(TRIM(SUBSTITUTE(J96,CHAR(160)," ")))-LEN(SUBSTITUTE(TRIM(SUBSTITUTE(J96,CHAR(160)," "))," ",""))+1)&gt;1,"s",""))</f>
        <v/>
      </c>
      <c r="H96" s="2950" t="str">
        <f t="shared" ref="H96:H159" si="31">IF(J96="","",LEN(TRIM(SUBSTITUTE(J96,CHAR(160),"")))&amp;" car. ►")</f>
        <v/>
      </c>
      <c r="I96" s="2951">
        <f>IF(LEN(TRIM(N96))&gt;0,MAX(I29:I95)+1,"")</f>
        <v>27</v>
      </c>
      <c r="J96" s="2906" t="str">
        <f>IFERROR(INDEX(N30:N299,MATCH(ROW()-ROW(N30)+1,I30:I299,0)),"")</f>
        <v/>
      </c>
      <c r="K96" s="2973"/>
      <c r="L96" s="2972"/>
      <c r="M96" s="2370" t="str">
        <f>(SUBSTITUTE(SUBSTITUTE(E41,CHAR(13)&amp;CHAR(10)," "),CHAR(10)," "))</f>
        <v>7. Pendant ce temps, faites revenir les champignons dans une poêle avec un peu d’huile d’olive pendant environ 5 minutes.</v>
      </c>
      <c r="N96" s="2960" t="str">
        <f>IF(OR(M97="",M98=""),"",IF(LEN(M97)&lt;=M98,M97,IFERROR(LEFT(M97,FIND("♦",SUBSTITUTE(LEFT(M97,M98+1)," ","♦",LEN(LEFT(M97,M98+1))-LEN(SUBSTITUTE(LEFT(M97,M98+1)," ",""))))),LEFT(M97,IFERROR(FIND(" ",M97)-1,LEN(M97))))))</f>
        <v xml:space="preserve">7 Pendant ce temps faites revenir les champignons </v>
      </c>
      <c r="O96" s="2961" t="str">
        <f>IF(N96="","",TRIM(RIGHT(M97,LEN(M97)-LEN(N96))))</f>
        <v>dans une poêle avec un peu d’huile d’olive pendant environ 5 minutes</v>
      </c>
      <c r="P96" s="2952" t="str">
        <f>F41</f>
        <v xml:space="preserve"> ◄ ligne 41</v>
      </c>
      <c r="Q96" s="2968"/>
      <c r="R96" s="2969"/>
      <c r="T96" s="10">
        <v>1</v>
      </c>
    </row>
    <row r="97" spans="3:20" ht="21" customHeight="1">
      <c r="C97" s="2972"/>
      <c r="D97" s="2972"/>
      <c r="E97" s="2969"/>
      <c r="F97" s="2972"/>
      <c r="G97" s="2946" t="str">
        <f t="shared" si="30"/>
        <v/>
      </c>
      <c r="H97" s="2950" t="str">
        <f t="shared" si="31"/>
        <v/>
      </c>
      <c r="I97" s="2951">
        <f>IF(LEN(TRIM(N97))&gt;0,MAX(I29:I96)+1,"")</f>
        <v>28</v>
      </c>
      <c r="J97" s="2906" t="str">
        <f>IFERROR(INDEX(N30:N299,MATCH(ROW()-ROW(N30)+1,I30:I299,0)),"")</f>
        <v/>
      </c>
      <c r="K97" s="2973"/>
      <c r="L97" s="2972"/>
      <c r="M97" s="2960" t="str">
        <f>TRIM(SUBSTITUTE(SUBSTITUTE(SUBSTITUTE(SUBSTITUTE(IF(OR(LEFT(M96,1)="-",LEFT(M96,1)="="),MID(M96,2,9999),M96),CHAR(160)," "),","," "),";"," "),"."," "))</f>
        <v>7 Pendant ce temps faites revenir les champignons dans une poêle avec un peu d’huile d’olive pendant environ 5 minutes</v>
      </c>
      <c r="N97" s="2961" t="str">
        <f>IF(OR(O96="",M98=""),"",IF(LEN(O96)&lt;=M98,O96,IFERROR(LEFT(O96,FIND("♦",SUBSTITUTE(LEFT(O96,M98+1)," ","♦",LEN(LEFT(O96,M98+1))-LEN(SUBSTITUTE(LEFT(O96,M98+1)," ",""))))),LEFT(O96,IFERROR(FIND(" ",O96)-1,LEN(O96))))))</f>
        <v xml:space="preserve">dans une poêle avec un peu d’huile d’olive pendant </v>
      </c>
      <c r="O97" s="2961" t="str">
        <f>IF(N97="","",TRIM(RIGHT(O96,LEN(O96)-LEN(N97))))</f>
        <v>environ 5 minutes</v>
      </c>
      <c r="P97" s="2975"/>
      <c r="Q97" s="2968"/>
      <c r="R97" s="2969"/>
      <c r="T97" s="10">
        <v>1</v>
      </c>
    </row>
    <row r="98" spans="3:20" ht="21" customHeight="1">
      <c r="C98" s="2972"/>
      <c r="D98" s="2972"/>
      <c r="E98" s="2969"/>
      <c r="F98" s="2972"/>
      <c r="G98" s="2946" t="str">
        <f t="shared" si="30"/>
        <v/>
      </c>
      <c r="H98" s="2950" t="str">
        <f t="shared" si="31"/>
        <v/>
      </c>
      <c r="I98" s="2951">
        <f>IF(LEN(TRIM(N98))&gt;0,MAX(I29:I97)+1,"")</f>
        <v>29</v>
      </c>
      <c r="J98" s="2906" t="str">
        <f>IFERROR(INDEX(N30:N299,MATCH(ROW()-ROW(N30)+1,I30:I299,0)),"")</f>
        <v/>
      </c>
      <c r="K98" s="2973"/>
      <c r="L98" s="2972"/>
      <c r="M98" s="2909">
        <f>J17</f>
        <v>50</v>
      </c>
      <c r="N98" s="2961" t="str">
        <f>IF(OR(O97="",M98=""),"",IF(LEN(O97)&lt;=M98,O97,IFERROR(LEFT(O97,FIND("♦",SUBSTITUTE(LEFT(O97,M98+1)," ","♦",LEN(LEFT(O97,M98+1))-LEN(SUBSTITUTE(LEFT(O97,M98+1)," ",""))))),LEFT(O97,IFERROR(FIND(" ",O97)-1,LEN(O97))))))</f>
        <v>environ 5 minutes</v>
      </c>
      <c r="O98" s="2961" t="str">
        <f t="shared" ref="O98:O101" si="32">IF(N98="","",TRIM(RIGHT(O97,LEN(O97)-LEN(N98))))</f>
        <v/>
      </c>
      <c r="P98" s="2975"/>
      <c r="Q98" s="2968"/>
      <c r="R98" s="2969"/>
      <c r="T98" s="10">
        <v>1</v>
      </c>
    </row>
    <row r="99" spans="3:20" ht="21" customHeight="1">
      <c r="C99" s="2972"/>
      <c r="D99" s="2972"/>
      <c r="E99" s="2969"/>
      <c r="F99" s="2972"/>
      <c r="G99" s="2946" t="str">
        <f t="shared" si="30"/>
        <v/>
      </c>
      <c r="H99" s="2950" t="str">
        <f t="shared" si="31"/>
        <v/>
      </c>
      <c r="I99" s="2951" t="str">
        <f>IF(LEN(TRIM(N99))&gt;0,MAX(I29:I98)+1,"")</f>
        <v/>
      </c>
      <c r="J99" s="2906" t="str">
        <f>IFERROR(INDEX(N30:N299,MATCH(ROW()-ROW(N30)+1,I30:I299,0)),"")</f>
        <v/>
      </c>
      <c r="K99" s="2973"/>
      <c r="L99" s="2972"/>
      <c r="M99" s="2960"/>
      <c r="N99" s="2961" t="str">
        <f>IF(OR(O98="",M98=""),"",IF(LEN(O98)&lt;=M98,O98,IFERROR(LEFT(O98,FIND("♦",SUBSTITUTE(LEFT(O98,M98+1)," ","♦",LEN(LEFT(O98,M98+1))-LEN(SUBSTITUTE(LEFT(O98,M98+1)," ",""))))),LEFT(O98,IFERROR(FIND(" ",O98)-1,LEN(O98))))))</f>
        <v/>
      </c>
      <c r="O99" s="2961" t="str">
        <f t="shared" si="32"/>
        <v/>
      </c>
      <c r="P99" s="2975"/>
      <c r="Q99" s="2968"/>
      <c r="R99" s="2969"/>
      <c r="T99" s="10">
        <v>1</v>
      </c>
    </row>
    <row r="100" spans="3:20" ht="21" customHeight="1">
      <c r="C100" s="2972"/>
      <c r="D100" s="2972"/>
      <c r="E100" s="2969"/>
      <c r="F100" s="2972"/>
      <c r="G100" s="2946" t="str">
        <f t="shared" si="30"/>
        <v/>
      </c>
      <c r="H100" s="2950" t="str">
        <f t="shared" si="31"/>
        <v/>
      </c>
      <c r="I100" s="2951" t="str">
        <f>IF(LEN(TRIM(N100))&gt;0,MAX(I29:I99)+1,"")</f>
        <v/>
      </c>
      <c r="J100" s="2906" t="str">
        <f>IFERROR(INDEX(N30:N299,MATCH(ROW()-ROW(N30)+1,I30:I299,0)),"")</f>
        <v/>
      </c>
      <c r="K100" s="2973"/>
      <c r="L100" s="2972"/>
      <c r="M100" s="2963"/>
      <c r="N100" s="2961" t="str">
        <f>IF(OR(O99="",M98=""),"",IF(LEN(O99)&lt;=M98,O99,IFERROR(LEFT(O99,FIND("♦",SUBSTITUTE(LEFT(O99,M98+1)," ","♦",LEN(LEFT(O99,M98+1))-LEN(SUBSTITUTE(LEFT(O99,M98+1)," ",""))))),LEFT(O99,IFERROR(FIND(" ",O99)-1,LEN(O99))))))</f>
        <v/>
      </c>
      <c r="O100" s="2961" t="str">
        <f t="shared" si="32"/>
        <v/>
      </c>
      <c r="P100" s="2975"/>
      <c r="Q100" s="2968"/>
      <c r="R100" s="2969"/>
      <c r="T100" s="10">
        <v>1</v>
      </c>
    </row>
    <row r="101" spans="3:20" ht="21" customHeight="1">
      <c r="C101" s="2972"/>
      <c r="D101" s="2972"/>
      <c r="E101" s="2969"/>
      <c r="F101" s="2972"/>
      <c r="G101" s="2946" t="str">
        <f t="shared" si="30"/>
        <v/>
      </c>
      <c r="H101" s="2950" t="str">
        <f t="shared" si="31"/>
        <v/>
      </c>
      <c r="I101" s="2951" t="str">
        <f>IF(LEN(TRIM(N101))&gt;0,MAX(I29:I100)+1,"")</f>
        <v/>
      </c>
      <c r="J101" s="2906" t="str">
        <f>IFERROR(INDEX(N30:N299,MATCH(ROW()-ROW(N30)+1,I30:I299,0)),"")</f>
        <v/>
      </c>
      <c r="K101" s="2973"/>
      <c r="L101" s="2972"/>
      <c r="M101" s="2964"/>
      <c r="N101" s="2961" t="str">
        <f>IF(OR(O100="",M98=""),"",IF(LEN(O100)&lt;=M98,O100,IFERROR(LEFT(O100,FIND("♦",SUBSTITUTE(LEFT(O100,M98+1)," ","♦",LEN(LEFT(O100,M98+1))-LEN(SUBSTITUTE(LEFT(O100,M98+1)," ",""))))),LEFT(O100,IFERROR(FIND(" ",O100)-1,LEN(O100))))))</f>
        <v/>
      </c>
      <c r="O101" s="2961" t="str">
        <f t="shared" si="32"/>
        <v/>
      </c>
      <c r="P101" s="2975"/>
      <c r="Q101" s="2968"/>
      <c r="R101" s="2969"/>
      <c r="T101" s="10">
        <v>1</v>
      </c>
    </row>
    <row r="102" spans="3:20" ht="21" customHeight="1">
      <c r="C102" s="2972"/>
      <c r="D102" s="2972"/>
      <c r="E102" s="2969"/>
      <c r="F102" s="2972"/>
      <c r="G102" s="2946" t="str">
        <f t="shared" si="30"/>
        <v/>
      </c>
      <c r="H102" s="2950" t="str">
        <f t="shared" si="31"/>
        <v/>
      </c>
      <c r="I102" s="2951">
        <f>IF(LEN(TRIM(N102))&gt;0,MAX(I29:I101)+1,"")</f>
        <v>30</v>
      </c>
      <c r="J102" s="2906" t="str">
        <f>IFERROR(INDEX(N30:N299,MATCH(ROW()-ROW(N30)+1,I30:I299,0)),"")</f>
        <v/>
      </c>
      <c r="K102" s="2973"/>
      <c r="L102" s="2972"/>
      <c r="M102" s="2370" t="str">
        <f>(SUBSTITUTE(SUBSTITUTE(E42,CHAR(13)&amp;CHAR(10)," "),CHAR(10)," "))</f>
        <v>8. Ajoutez les champignons dans la cocotte environ 30 minutes avant la fin de la cuisson.</v>
      </c>
      <c r="N102" s="2907" t="str">
        <f>IF(OR(M103="",M104=""),"",IF(LEN(M103)&lt;=M104,M103,IFERROR(LEFT(M103,FIND("♦",SUBSTITUTE(LEFT(M103,M104+1)," ","♦",LEN(LEFT(M103,M104+1))-LEN(SUBSTITUTE(LEFT(M103,M104+1)," ",""))))),LEFT(M103,IFERROR(FIND(" ",M103)-1,LEN(M103))))))</f>
        <v xml:space="preserve">8 Ajoutez les champignons dans la cocotte environ </v>
      </c>
      <c r="O102" s="2908" t="str">
        <f>IF(N102="","",TRIM(RIGHT(M103,LEN(M103)-LEN(N102))))</f>
        <v>30 minutes avant la fin de la cuisson</v>
      </c>
      <c r="P102" s="2952" t="str">
        <f>F42</f>
        <v xml:space="preserve"> ◄ ligne 42</v>
      </c>
      <c r="Q102" s="2968"/>
      <c r="R102" s="2969"/>
      <c r="T102" s="10">
        <v>1</v>
      </c>
    </row>
    <row r="103" spans="3:20" ht="21" customHeight="1">
      <c r="C103" s="2972"/>
      <c r="D103" s="2972"/>
      <c r="E103" s="2969"/>
      <c r="F103" s="2972"/>
      <c r="G103" s="2946" t="str">
        <f t="shared" si="30"/>
        <v/>
      </c>
      <c r="H103" s="2950" t="str">
        <f t="shared" si="31"/>
        <v/>
      </c>
      <c r="I103" s="2951">
        <f>IF(LEN(TRIM(N103))&gt;0,MAX(I29:I102)+1,"")</f>
        <v>31</v>
      </c>
      <c r="J103" s="2906" t="str">
        <f>IFERROR(INDEX(N30:N299,MATCH(ROW()-ROW(N30)+1,I30:I299,0)),"")</f>
        <v/>
      </c>
      <c r="K103" s="2973"/>
      <c r="L103" s="2972"/>
      <c r="M103" s="2907" t="str">
        <f>TRIM(SUBSTITUTE(SUBSTITUTE(SUBSTITUTE(SUBSTITUTE(IF(OR(LEFT(M102,1)="-",LEFT(M102,1)="="),MID(M102,2,9999),M102),CHAR(160)," "),","," "),";"," "),"."," "))</f>
        <v>8 Ajoutez les champignons dans la cocotte environ 30 minutes avant la fin de la cuisson</v>
      </c>
      <c r="N103" s="2908" t="str">
        <f>IF(OR(O102="",M104=""),"",IF(LEN(O102)&lt;=M104,O102,IFERROR(LEFT(O102,FIND("♦",SUBSTITUTE(LEFT(O102,M104+1)," ","♦",LEN(LEFT(O102,M104+1))-LEN(SUBSTITUTE(LEFT(O102,M104+1)," ",""))))),LEFT(O102,IFERROR(FIND(" ",O102)-1,LEN(O102))))))</f>
        <v>30 minutes avant la fin de la cuisson</v>
      </c>
      <c r="O103" s="2908" t="str">
        <f>IF(N103="","",TRIM(RIGHT(O102,LEN(O102)-LEN(N103))))</f>
        <v/>
      </c>
      <c r="P103" s="2974"/>
      <c r="Q103" s="2968"/>
      <c r="R103" s="2969"/>
      <c r="T103" s="10">
        <v>1</v>
      </c>
    </row>
    <row r="104" spans="3:20" ht="21" customHeight="1">
      <c r="C104" s="2972"/>
      <c r="D104" s="2972"/>
      <c r="E104" s="2969"/>
      <c r="F104" s="2972"/>
      <c r="G104" s="2946" t="str">
        <f t="shared" si="30"/>
        <v/>
      </c>
      <c r="H104" s="2950" t="str">
        <f t="shared" si="31"/>
        <v/>
      </c>
      <c r="I104" s="2951" t="str">
        <f>IF(LEN(TRIM(N104))&gt;0,MAX(I29:I103)+1,"")</f>
        <v/>
      </c>
      <c r="J104" s="2906" t="str">
        <f>IFERROR(INDEX(N30:N299,MATCH(ROW()-ROW(N30)+1,I30:I299,0)),"")</f>
        <v/>
      </c>
      <c r="K104" s="2973"/>
      <c r="L104" s="2972"/>
      <c r="M104" s="2909">
        <f>J17</f>
        <v>50</v>
      </c>
      <c r="N104" s="2908" t="str">
        <f>IF(OR(O103="",M104=""),"",IF(LEN(O103)&lt;=M104,O103,IFERROR(LEFT(O103,FIND("♦",SUBSTITUTE(LEFT(O103,M104+1)," ","♦",LEN(LEFT(O103,M104+1))-LEN(SUBSTITUTE(LEFT(O103,M104+1)," ",""))))),LEFT(O103,IFERROR(FIND(" ",O103)-1,LEN(O103))))))</f>
        <v/>
      </c>
      <c r="O104" s="2908" t="str">
        <f t="shared" ref="O104:O107" si="33">IF(N104="","",TRIM(RIGHT(O103,LEN(O103)-LEN(N104))))</f>
        <v/>
      </c>
      <c r="P104" s="2974"/>
      <c r="Q104" s="2968"/>
      <c r="R104" s="2969"/>
      <c r="T104" s="10">
        <v>1</v>
      </c>
    </row>
    <row r="105" spans="3:20" ht="21" customHeight="1">
      <c r="E105" s="2969"/>
      <c r="G105" s="2946" t="str">
        <f t="shared" si="30"/>
        <v/>
      </c>
      <c r="H105" s="2950" t="str">
        <f t="shared" si="31"/>
        <v/>
      </c>
      <c r="I105" s="2951" t="str">
        <f>IF(LEN(TRIM(N105))&gt;0,MAX(I29:I104)+1,"")</f>
        <v/>
      </c>
      <c r="J105" s="2906" t="str">
        <f>IFERROR(INDEX(N30:N299,MATCH(ROW()-ROW(N30)+1,I30:I299,0)),"")</f>
        <v/>
      </c>
      <c r="K105" s="336"/>
      <c r="M105" s="2907"/>
      <c r="N105" s="2908" t="str">
        <f>IF(OR(O104="",M104=""),"",IF(LEN(O104)&lt;=M104,O104,IFERROR(LEFT(O104,FIND("♦",SUBSTITUTE(LEFT(O104,M104+1)," ","♦",LEN(LEFT(O104,M104+1))-LEN(SUBSTITUTE(LEFT(O104,M104+1)," ",""))))),LEFT(O104,IFERROR(FIND(" ",O104)-1,LEN(O104))))))</f>
        <v/>
      </c>
      <c r="O105" s="2908" t="str">
        <f t="shared" si="33"/>
        <v/>
      </c>
      <c r="P105" s="2974"/>
      <c r="Q105" s="2968"/>
      <c r="R105" s="2969"/>
      <c r="T105" s="10">
        <v>1</v>
      </c>
    </row>
    <row r="106" spans="3:20" ht="21" customHeight="1">
      <c r="E106" s="2969"/>
      <c r="G106" s="2946" t="str">
        <f t="shared" si="30"/>
        <v/>
      </c>
      <c r="H106" s="2950" t="str">
        <f t="shared" si="31"/>
        <v/>
      </c>
      <c r="I106" s="2951" t="str">
        <f>IF(LEN(TRIM(N106))&gt;0,MAX(I29:I105)+1,"")</f>
        <v/>
      </c>
      <c r="J106" s="2906" t="str">
        <f>IFERROR(INDEX(N30:N299,MATCH(ROW()-ROW(N30)+1,I30:I299,0)),"")</f>
        <v/>
      </c>
      <c r="K106" s="336"/>
      <c r="M106" s="2958"/>
      <c r="N106" s="2908" t="str">
        <f>IF(OR(O105="",M104=""),"",IF(LEN(O105)&lt;=M104,O105,IFERROR(LEFT(O105,FIND("♦",SUBSTITUTE(LEFT(O105,M104+1)," ","♦",LEN(LEFT(O105,M104+1))-LEN(SUBSTITUTE(LEFT(O105,M104+1)," ",""))))),LEFT(O105,IFERROR(FIND(" ",O105)-1,LEN(O105))))))</f>
        <v/>
      </c>
      <c r="O106" s="2908" t="str">
        <f t="shared" si="33"/>
        <v/>
      </c>
      <c r="P106" s="2974"/>
      <c r="Q106" s="2968"/>
      <c r="R106" s="2969"/>
      <c r="T106" s="10">
        <v>1</v>
      </c>
    </row>
    <row r="107" spans="3:20" ht="21" customHeight="1">
      <c r="E107" s="2969"/>
      <c r="G107" s="2946" t="str">
        <f t="shared" si="30"/>
        <v/>
      </c>
      <c r="H107" s="2950" t="str">
        <f t="shared" si="31"/>
        <v/>
      </c>
      <c r="I107" s="2951" t="str">
        <f>IF(LEN(TRIM(N107))&gt;0,MAX(I29:I106)+1,"")</f>
        <v/>
      </c>
      <c r="J107" s="2906" t="str">
        <f>IFERROR(INDEX(N30:N299,MATCH(ROW()-ROW(N30)+1,I30:I299,0)),"")</f>
        <v/>
      </c>
      <c r="K107" s="336"/>
      <c r="M107" s="2959"/>
      <c r="N107" s="2908" t="str">
        <f>IF(OR(O106="",M104=""),"",IF(LEN(O106)&lt;=M104,O106,IFERROR(LEFT(O106,FIND("♦",SUBSTITUTE(LEFT(O106,M104+1)," ","♦",LEN(LEFT(O106,M104+1))-LEN(SUBSTITUTE(LEFT(O106,M104+1)," ",""))))),LEFT(O106,IFERROR(FIND(" ",O106)-1,LEN(O106))))))</f>
        <v/>
      </c>
      <c r="O107" s="2908" t="str">
        <f t="shared" si="33"/>
        <v/>
      </c>
      <c r="P107" s="2974"/>
      <c r="Q107" s="2968"/>
      <c r="R107" s="2969"/>
      <c r="T107" s="10">
        <v>1</v>
      </c>
    </row>
    <row r="108" spans="3:20" ht="21" customHeight="1">
      <c r="E108" s="2969"/>
      <c r="G108" s="2946" t="str">
        <f t="shared" si="30"/>
        <v/>
      </c>
      <c r="H108" s="2950" t="str">
        <f t="shared" si="31"/>
        <v/>
      </c>
      <c r="I108" s="2951">
        <f>IF(LEN(TRIM(N108))&gt;0,MAX(I29:I107)+1,"")</f>
        <v>32</v>
      </c>
      <c r="J108" s="2906" t="str">
        <f>IFERROR(INDEX(N30:N299,MATCH(ROW()-ROW(N30)+1,I30:I299,0)),"")</f>
        <v/>
      </c>
      <c r="K108" s="336"/>
      <c r="M108" s="2370" t="str">
        <f>(SUBSTITUTE(SUBSTITUTE(E43,CHAR(13)&amp;CHAR(10)," "),CHAR(10)," "))</f>
        <v>9. Servez le bœuf bourguignon bien chaud accompagné de pommes de terre, de pâtes ou de riz.</v>
      </c>
      <c r="N108" s="2960" t="str">
        <f>IF(OR(M109="",M110=""),"",IF(LEN(M109)&lt;=M110,M109,IFERROR(LEFT(M109,FIND("♦",SUBSTITUTE(LEFT(M109,M110+1)," ","♦",LEN(LEFT(M109,M110+1))-LEN(SUBSTITUTE(LEFT(M109,M110+1)," ",""))))),LEFT(M109,IFERROR(FIND(" ",M109)-1,LEN(M109))))))</f>
        <v xml:space="preserve">9 Servez le bœuf bourguignon bien chaud accompagné </v>
      </c>
      <c r="O108" s="2961" t="str">
        <f>IF(N108="","",TRIM(RIGHT(M109,LEN(M109)-LEN(N108))))</f>
        <v>de pommes de terre de pâtes ou de riz</v>
      </c>
      <c r="P108" s="2952" t="str">
        <f>F43</f>
        <v xml:space="preserve"> ◄ ligne 43</v>
      </c>
      <c r="Q108" s="2968"/>
      <c r="R108" s="2969"/>
      <c r="T108" s="10">
        <v>1</v>
      </c>
    </row>
    <row r="109" spans="3:20" ht="21" customHeight="1">
      <c r="E109" s="2969"/>
      <c r="G109" s="2946" t="str">
        <f t="shared" si="30"/>
        <v/>
      </c>
      <c r="H109" s="2950" t="str">
        <f t="shared" si="31"/>
        <v/>
      </c>
      <c r="I109" s="2951">
        <f>IF(LEN(TRIM(N109))&gt;0,MAX(I29:I108)+1,"")</f>
        <v>33</v>
      </c>
      <c r="J109" s="2906" t="str">
        <f>IFERROR(INDEX(N30:N299,MATCH(ROW()-ROW(N30)+1,I30:I299,0)),"")</f>
        <v/>
      </c>
      <c r="K109" s="336"/>
      <c r="M109" s="2960" t="str">
        <f>TRIM(SUBSTITUTE(SUBSTITUTE(SUBSTITUTE(SUBSTITUTE(IF(OR(LEFT(M108,1)="-",LEFT(M108,1)="="),MID(M108,2,9999),M108),CHAR(160)," "),","," "),";"," "),"."," "))</f>
        <v>9 Servez le bœuf bourguignon bien chaud accompagné de pommes de terre de pâtes ou de riz</v>
      </c>
      <c r="N109" s="2961" t="str">
        <f>IF(OR(O108="",M110=""),"",IF(LEN(O108)&lt;=M110,O108,IFERROR(LEFT(O108,FIND("♦",SUBSTITUTE(LEFT(O108,M110+1)," ","♦",LEN(LEFT(O108,M110+1))-LEN(SUBSTITUTE(LEFT(O108,M110+1)," ",""))))),LEFT(O108,IFERROR(FIND(" ",O108)-1,LEN(O108))))))</f>
        <v>de pommes de terre de pâtes ou de riz</v>
      </c>
      <c r="O109" s="2961" t="str">
        <f>IF(N109="","",TRIM(RIGHT(O108,LEN(O108)-LEN(N109))))</f>
        <v/>
      </c>
      <c r="P109" s="2975"/>
      <c r="Q109" s="2968"/>
      <c r="R109" s="2969"/>
      <c r="T109" s="10">
        <v>1</v>
      </c>
    </row>
    <row r="110" spans="3:20" ht="21" customHeight="1">
      <c r="E110" s="2969"/>
      <c r="G110" s="2946" t="str">
        <f t="shared" si="30"/>
        <v/>
      </c>
      <c r="H110" s="2950" t="str">
        <f t="shared" si="31"/>
        <v/>
      </c>
      <c r="I110" s="2951" t="str">
        <f>IF(LEN(TRIM(N110))&gt;0,MAX(I29:I109)+1,"")</f>
        <v/>
      </c>
      <c r="J110" s="2906" t="str">
        <f>IFERROR(INDEX(N30:N299,MATCH(ROW()-ROW(N30)+1,I30:I299,0)),"")</f>
        <v/>
      </c>
      <c r="K110" s="336"/>
      <c r="M110" s="2909">
        <f>J17</f>
        <v>50</v>
      </c>
      <c r="N110" s="2961" t="str">
        <f>IF(OR(O109="",M110=""),"",IF(LEN(O109)&lt;=M110,O109,IFERROR(LEFT(O109,FIND("♦",SUBSTITUTE(LEFT(O109,M110+1)," ","♦",LEN(LEFT(O109,M110+1))-LEN(SUBSTITUTE(LEFT(O109,M110+1)," ",""))))),LEFT(O109,IFERROR(FIND(" ",O109)-1,LEN(O109))))))</f>
        <v/>
      </c>
      <c r="O110" s="2961" t="str">
        <f t="shared" ref="O110:O113" si="34">IF(N110="","",TRIM(RIGHT(O109,LEN(O109)-LEN(N110))))</f>
        <v/>
      </c>
      <c r="P110" s="2975"/>
      <c r="Q110" s="2968"/>
      <c r="R110" s="2969"/>
      <c r="T110" s="10">
        <v>1</v>
      </c>
    </row>
    <row r="111" spans="3:20" ht="21" customHeight="1">
      <c r="E111" s="2969"/>
      <c r="G111" s="2946" t="str">
        <f t="shared" si="30"/>
        <v/>
      </c>
      <c r="H111" s="2950" t="str">
        <f t="shared" si="31"/>
        <v/>
      </c>
      <c r="I111" s="2951" t="str">
        <f>IF(LEN(TRIM(N111))&gt;0,MAX(I29:I110)+1,"")</f>
        <v/>
      </c>
      <c r="J111" s="2906" t="str">
        <f>IFERROR(INDEX(N30:N299,MATCH(ROW()-ROW(N30)+1,I30:I299,0)),"")</f>
        <v/>
      </c>
      <c r="K111" s="336"/>
      <c r="M111" s="2960"/>
      <c r="N111" s="2961" t="str">
        <f>IF(OR(O110="",M110=""),"",IF(LEN(O110)&lt;=M110,O110,IFERROR(LEFT(O110,FIND("♦",SUBSTITUTE(LEFT(O110,M110+1)," ","♦",LEN(LEFT(O110,M110+1))-LEN(SUBSTITUTE(LEFT(O110,M110+1)," ",""))))),LEFT(O110,IFERROR(FIND(" ",O110)-1,LEN(O110))))))</f>
        <v/>
      </c>
      <c r="O111" s="2961" t="str">
        <f t="shared" si="34"/>
        <v/>
      </c>
      <c r="P111" s="2975"/>
      <c r="Q111" s="2968"/>
      <c r="R111" s="2969"/>
      <c r="T111" s="10">
        <v>1</v>
      </c>
    </row>
    <row r="112" spans="3:20" ht="21" customHeight="1">
      <c r="E112" s="2969"/>
      <c r="G112" s="2946" t="str">
        <f t="shared" si="30"/>
        <v/>
      </c>
      <c r="H112" s="2950" t="str">
        <f t="shared" si="31"/>
        <v/>
      </c>
      <c r="I112" s="2951" t="str">
        <f>IF(LEN(TRIM(N112))&gt;0,MAX(I29:I111)+1,"")</f>
        <v/>
      </c>
      <c r="J112" s="2906" t="str">
        <f>IFERROR(INDEX(N30:N299,MATCH(ROW()-ROW(N30)+1,I30:I299,0)),"")</f>
        <v/>
      </c>
      <c r="K112" s="336"/>
      <c r="M112" s="2963"/>
      <c r="N112" s="2961" t="str">
        <f>IF(OR(O111="",M110=""),"",IF(LEN(O111)&lt;=M110,O111,IFERROR(LEFT(O111,FIND("♦",SUBSTITUTE(LEFT(O111,M110+1)," ","♦",LEN(LEFT(O111,M110+1))-LEN(SUBSTITUTE(LEFT(O111,M110+1)," ",""))))),LEFT(O111,IFERROR(FIND(" ",O111)-1,LEN(O111))))))</f>
        <v/>
      </c>
      <c r="O112" s="2961" t="str">
        <f t="shared" si="34"/>
        <v/>
      </c>
      <c r="P112" s="2975"/>
      <c r="Q112" s="2968"/>
      <c r="R112" s="2969"/>
      <c r="T112" s="10">
        <v>1</v>
      </c>
    </row>
    <row r="113" spans="5:20" ht="21" customHeight="1">
      <c r="E113" s="2969"/>
      <c r="G113" s="2946" t="str">
        <f t="shared" si="30"/>
        <v/>
      </c>
      <c r="H113" s="2950" t="str">
        <f t="shared" si="31"/>
        <v/>
      </c>
      <c r="I113" s="2951" t="str">
        <f>IF(LEN(TRIM(N113))&gt;0,MAX(I29:I112)+1,"")</f>
        <v/>
      </c>
      <c r="J113" s="2906" t="str">
        <f>IFERROR(INDEX(N30:N299,MATCH(ROW()-ROW(N30)+1,I30:I299,0)),"")</f>
        <v/>
      </c>
      <c r="K113" s="336"/>
      <c r="M113" s="2964"/>
      <c r="N113" s="2961" t="str">
        <f>IF(OR(O112="",M110=""),"",IF(LEN(O112)&lt;=M110,O112,IFERROR(LEFT(O112,FIND("♦",SUBSTITUTE(LEFT(O112,M110+1)," ","♦",LEN(LEFT(O112,M110+1))-LEN(SUBSTITUTE(LEFT(O112,M110+1)," ",""))))),LEFT(O112,IFERROR(FIND(" ",O112)-1,LEN(O112))))))</f>
        <v/>
      </c>
      <c r="O113" s="2961" t="str">
        <f t="shared" si="34"/>
        <v/>
      </c>
      <c r="P113" s="2975"/>
      <c r="Q113" s="2968"/>
      <c r="R113" s="2969"/>
      <c r="T113" s="10">
        <v>1</v>
      </c>
    </row>
    <row r="114" spans="5:20" ht="21" customHeight="1">
      <c r="E114" s="2969"/>
      <c r="G114" s="2946" t="str">
        <f t="shared" si="30"/>
        <v/>
      </c>
      <c r="H114" s="2950" t="str">
        <f t="shared" si="31"/>
        <v/>
      </c>
      <c r="I114" s="2951" t="str">
        <f>IF(LEN(TRIM(N114))&gt;0,MAX(I29:I113)+1,"")</f>
        <v/>
      </c>
      <c r="J114" s="2906" t="str">
        <f>IFERROR(INDEX(N30:N299,MATCH(ROW()-ROW(N30)+1,I30:I299,0)),"")</f>
        <v/>
      </c>
      <c r="K114" s="336"/>
      <c r="M114" s="2370" t="str">
        <f>(SUBSTITUTE(SUBSTITUTE(E44,CHAR(13)&amp;CHAR(10)," "),CHAR(10)," "))</f>
        <v/>
      </c>
      <c r="N114" s="2907" t="str">
        <f>IF(OR(M115="",M116=""),"",IF(LEN(M115)&lt;=M116,M115,IFERROR(LEFT(M115,FIND("♦",SUBSTITUTE(LEFT(M115,M116+1)," ","♦",LEN(LEFT(M115,M116+1))-LEN(SUBSTITUTE(LEFT(M115,M116+1)," ",""))))),LEFT(M115,IFERROR(FIND(" ",M115)-1,LEN(M115))))))</f>
        <v/>
      </c>
      <c r="O114" s="2908" t="str">
        <f>IF(N114="","",TRIM(RIGHT(M115,LEN(M115)-LEN(N114))))</f>
        <v/>
      </c>
      <c r="P114" s="2952" t="str">
        <f>F44</f>
        <v xml:space="preserve"> ◄ ligne 44</v>
      </c>
      <c r="Q114" s="2968"/>
      <c r="R114" s="2969"/>
      <c r="T114" s="10">
        <v>1</v>
      </c>
    </row>
    <row r="115" spans="5:20" ht="21" customHeight="1">
      <c r="E115" s="2969"/>
      <c r="G115" s="2946" t="str">
        <f t="shared" si="30"/>
        <v/>
      </c>
      <c r="H115" s="2950" t="str">
        <f t="shared" si="31"/>
        <v/>
      </c>
      <c r="I115" s="2951" t="str">
        <f>IF(LEN(TRIM(N115))&gt;0,MAX(I29:I114)+1,"")</f>
        <v/>
      </c>
      <c r="J115" s="2906" t="str">
        <f>IFERROR(INDEX(N30:N299,MATCH(ROW()-ROW(N30)+1,I30:I299,0)),"")</f>
        <v/>
      </c>
      <c r="K115" s="336"/>
      <c r="M115" s="2907" t="str">
        <f>TRIM(SUBSTITUTE(SUBSTITUTE(SUBSTITUTE(SUBSTITUTE(IF(OR(LEFT(M114,1)="-",LEFT(M114,1)="="),MID(M114,2,9999),M114),CHAR(160)," "),","," "),";"," "),"."," "))</f>
        <v/>
      </c>
      <c r="N115" s="2908" t="str">
        <f>IF(OR(O114="",M116=""),"",IF(LEN(O114)&lt;=M116,O114,IFERROR(LEFT(O114,FIND("♦",SUBSTITUTE(LEFT(O114,M116+1)," ","♦",LEN(LEFT(O114,M116+1))-LEN(SUBSTITUTE(LEFT(O114,M116+1)," ",""))))),LEFT(O114,IFERROR(FIND(" ",O114)-1,LEN(O114))))))</f>
        <v/>
      </c>
      <c r="O115" s="2908" t="str">
        <f>IF(N115="","",TRIM(RIGHT(O114,LEN(O114)-LEN(N115))))</f>
        <v/>
      </c>
      <c r="P115" s="2974"/>
      <c r="Q115" s="2968"/>
      <c r="R115" s="2969"/>
      <c r="T115" s="10">
        <v>1</v>
      </c>
    </row>
    <row r="116" spans="5:20" ht="21" customHeight="1">
      <c r="E116" s="2969"/>
      <c r="G116" s="2946" t="str">
        <f t="shared" si="30"/>
        <v/>
      </c>
      <c r="H116" s="2950" t="str">
        <f t="shared" si="31"/>
        <v/>
      </c>
      <c r="I116" s="2951" t="str">
        <f>IF(LEN(TRIM(N116))&gt;0,MAX(I29:I115)+1,"")</f>
        <v/>
      </c>
      <c r="J116" s="2906" t="str">
        <f>IFERROR(INDEX(N30:N299,MATCH(ROW()-ROW(N30)+1,I30:I299,0)),"")</f>
        <v/>
      </c>
      <c r="K116" s="336"/>
      <c r="M116" s="2909">
        <f>J17</f>
        <v>50</v>
      </c>
      <c r="N116" s="2908" t="str">
        <f>IF(OR(O115="",M116=""),"",IF(LEN(O115)&lt;=M116,O115,IFERROR(LEFT(O115,FIND("♦",SUBSTITUTE(LEFT(O115,M116+1)," ","♦",LEN(LEFT(O115,M116+1))-LEN(SUBSTITUTE(LEFT(O115,M116+1)," ",""))))),LEFT(O115,IFERROR(FIND(" ",O115)-1,LEN(O115))))))</f>
        <v/>
      </c>
      <c r="O116" s="2908" t="str">
        <f t="shared" ref="O116:O119" si="35">IF(N116="","",TRIM(RIGHT(O115,LEN(O115)-LEN(N116))))</f>
        <v/>
      </c>
      <c r="P116" s="2974"/>
      <c r="Q116" s="2968"/>
      <c r="R116" s="2969"/>
      <c r="T116" s="10">
        <v>1</v>
      </c>
    </row>
    <row r="117" spans="5:20" ht="21" customHeight="1">
      <c r="E117" s="2969"/>
      <c r="G117" s="2946" t="str">
        <f t="shared" si="30"/>
        <v/>
      </c>
      <c r="H117" s="2950" t="str">
        <f t="shared" si="31"/>
        <v/>
      </c>
      <c r="I117" s="2951" t="str">
        <f>IF(LEN(TRIM(N117))&gt;0,MAX(I29:I116)+1,"")</f>
        <v/>
      </c>
      <c r="J117" s="2906" t="str">
        <f>IFERROR(INDEX(N30:N299,MATCH(ROW()-ROW(N30)+1,I30:I299,0)),"")</f>
        <v/>
      </c>
      <c r="K117" s="336"/>
      <c r="M117" s="2907"/>
      <c r="N117" s="2908" t="str">
        <f>IF(OR(O116="",M116=""),"",IF(LEN(O116)&lt;=M116,O116,IFERROR(LEFT(O116,FIND("♦",SUBSTITUTE(LEFT(O116,M116+1)," ","♦",LEN(LEFT(O116,M116+1))-LEN(SUBSTITUTE(LEFT(O116,M116+1)," ",""))))),LEFT(O116,IFERROR(FIND(" ",O116)-1,LEN(O116))))))</f>
        <v/>
      </c>
      <c r="O117" s="2908" t="str">
        <f t="shared" si="35"/>
        <v/>
      </c>
      <c r="P117" s="2974"/>
      <c r="Q117" s="2968"/>
      <c r="R117" s="2969"/>
      <c r="T117" s="10">
        <v>1</v>
      </c>
    </row>
    <row r="118" spans="5:20" ht="21" customHeight="1">
      <c r="E118" s="2969"/>
      <c r="G118" s="2946" t="str">
        <f t="shared" si="30"/>
        <v/>
      </c>
      <c r="H118" s="2950" t="str">
        <f t="shared" si="31"/>
        <v/>
      </c>
      <c r="I118" s="2951" t="str">
        <f>IF(LEN(TRIM(N118))&gt;0,MAX(I29:I117)+1,"")</f>
        <v/>
      </c>
      <c r="J118" s="2906" t="str">
        <f>IFERROR(INDEX(N30:N299,MATCH(ROW()-ROW(N30)+1,I30:I299,0)),"")</f>
        <v/>
      </c>
      <c r="K118" s="336"/>
      <c r="M118" s="2958"/>
      <c r="N118" s="2908" t="str">
        <f>IF(OR(O117="",M116=""),"",IF(LEN(O117)&lt;=M116,O117,IFERROR(LEFT(O117,FIND("♦",SUBSTITUTE(LEFT(O117,M116+1)," ","♦",LEN(LEFT(O117,M116+1))-LEN(SUBSTITUTE(LEFT(O117,M116+1)," ",""))))),LEFT(O117,IFERROR(FIND(" ",O117)-1,LEN(O117))))))</f>
        <v/>
      </c>
      <c r="O118" s="2908" t="str">
        <f t="shared" si="35"/>
        <v/>
      </c>
      <c r="P118" s="2974"/>
      <c r="Q118" s="2968"/>
      <c r="R118" s="2969"/>
      <c r="T118" s="10">
        <v>1</v>
      </c>
    </row>
    <row r="119" spans="5:20" ht="21" customHeight="1">
      <c r="E119" s="2969"/>
      <c r="G119" s="2946" t="str">
        <f t="shared" si="30"/>
        <v/>
      </c>
      <c r="H119" s="2950" t="str">
        <f t="shared" si="31"/>
        <v/>
      </c>
      <c r="I119" s="2951" t="str">
        <f>IF(LEN(TRIM(N119))&gt;0,MAX(I29:I118)+1,"")</f>
        <v/>
      </c>
      <c r="J119" s="2906" t="str">
        <f>IFERROR(INDEX(N30:N299,MATCH(ROW()-ROW(N30)+1,I30:I299,0)),"")</f>
        <v/>
      </c>
      <c r="K119" s="336"/>
      <c r="M119" s="2959"/>
      <c r="N119" s="2908" t="str">
        <f>IF(OR(O118="",M116=""),"",IF(LEN(O118)&lt;=M116,O118,IFERROR(LEFT(O118,FIND("♦",SUBSTITUTE(LEFT(O118,M116+1)," ","♦",LEN(LEFT(O118,M116+1))-LEN(SUBSTITUTE(LEFT(O118,M116+1)," ",""))))),LEFT(O118,IFERROR(FIND(" ",O118)-1,LEN(O118))))))</f>
        <v/>
      </c>
      <c r="O119" s="2908" t="str">
        <f t="shared" si="35"/>
        <v/>
      </c>
      <c r="P119" s="2974"/>
      <c r="Q119" s="2968"/>
      <c r="R119" s="2969"/>
      <c r="T119" s="10">
        <v>1</v>
      </c>
    </row>
    <row r="120" spans="5:20" ht="21" customHeight="1">
      <c r="E120" s="2969"/>
      <c r="G120" s="2946" t="str">
        <f t="shared" si="30"/>
        <v/>
      </c>
      <c r="H120" s="2950" t="str">
        <f t="shared" si="31"/>
        <v/>
      </c>
      <c r="I120" s="2951" t="str">
        <f>IF(LEN(TRIM(N120))&gt;0,MAX(I29:I119)+1,"")</f>
        <v/>
      </c>
      <c r="J120" s="2906" t="str">
        <f>IFERROR(INDEX(N30:N299,MATCH(ROW()-ROW(N30)+1,I30:I299,0)),"")</f>
        <v/>
      </c>
      <c r="K120" s="336"/>
      <c r="M120" s="2370" t="str">
        <f>(SUBSTITUTE(SUBSTITUTE(E45,CHAR(13)&amp;CHAR(10)," "),CHAR(10)," "))</f>
        <v/>
      </c>
      <c r="N120" s="2960" t="str">
        <f>IF(OR(M121="",M122=""),"",IF(LEN(M121)&lt;=M122,M121,IFERROR(LEFT(M121,FIND("♦",SUBSTITUTE(LEFT(M121,M122+1)," ","♦",LEN(LEFT(M121,M122+1))-LEN(SUBSTITUTE(LEFT(M121,M122+1)," ",""))))),LEFT(M121,IFERROR(FIND(" ",M121)-1,LEN(M121))))))</f>
        <v/>
      </c>
      <c r="O120" s="2961" t="str">
        <f>IF(N120="","",TRIM(RIGHT(M121,LEN(M121)-LEN(N120))))</f>
        <v/>
      </c>
      <c r="P120" s="2952" t="str">
        <f>F45</f>
        <v xml:space="preserve"> ◄ ligne 45</v>
      </c>
      <c r="Q120" s="2968"/>
      <c r="R120" s="2969"/>
      <c r="T120" s="10">
        <v>1</v>
      </c>
    </row>
    <row r="121" spans="5:20" ht="21" customHeight="1">
      <c r="E121" s="2969"/>
      <c r="G121" s="2946" t="str">
        <f t="shared" si="30"/>
        <v/>
      </c>
      <c r="H121" s="2950" t="str">
        <f t="shared" si="31"/>
        <v/>
      </c>
      <c r="I121" s="2951" t="str">
        <f>IF(LEN(TRIM(N121))&gt;0,MAX(I29:I120)+1,"")</f>
        <v/>
      </c>
      <c r="J121" s="2906" t="str">
        <f>IFERROR(INDEX(N30:N299,MATCH(ROW()-ROW(N30)+1,I30:I299,0)),"")</f>
        <v/>
      </c>
      <c r="K121" s="336"/>
      <c r="M121" s="2960" t="str">
        <f>TRIM(SUBSTITUTE(SUBSTITUTE(SUBSTITUTE(SUBSTITUTE(IF(OR(LEFT(M120,1)="-",LEFT(M120,1)="="),MID(M120,2,9999),M120),CHAR(160)," "),","," "),";"," "),"."," "))</f>
        <v/>
      </c>
      <c r="N121" s="2961" t="str">
        <f>IF(OR(O120="",M122=""),"",IF(LEN(O120)&lt;=M122,O120,IFERROR(LEFT(O120,FIND("♦",SUBSTITUTE(LEFT(O120,M122+1)," ","♦",LEN(LEFT(O120,M122+1))-LEN(SUBSTITUTE(LEFT(O120,M122+1)," ",""))))),LEFT(O120,IFERROR(FIND(" ",O120)-1,LEN(O120))))))</f>
        <v/>
      </c>
      <c r="O121" s="2961" t="str">
        <f>IF(N121="","",TRIM(RIGHT(O120,LEN(O120)-LEN(N121))))</f>
        <v/>
      </c>
      <c r="P121" s="2975"/>
      <c r="Q121" s="2968"/>
      <c r="R121" s="2969"/>
      <c r="T121" s="10">
        <v>1</v>
      </c>
    </row>
    <row r="122" spans="5:20" ht="21" customHeight="1">
      <c r="E122" s="2969"/>
      <c r="G122" s="2946" t="str">
        <f t="shared" si="30"/>
        <v/>
      </c>
      <c r="H122" s="2950" t="str">
        <f t="shared" si="31"/>
        <v/>
      </c>
      <c r="I122" s="2951" t="str">
        <f>IF(LEN(TRIM(N122))&gt;0,MAX(I29:I121)+1,"")</f>
        <v/>
      </c>
      <c r="J122" s="2906" t="str">
        <f>IFERROR(INDEX(N30:N299,MATCH(ROW()-ROW(N30)+1,I30:I299,0)),"")</f>
        <v/>
      </c>
      <c r="K122" s="336"/>
      <c r="M122" s="2909">
        <f>J17</f>
        <v>50</v>
      </c>
      <c r="N122" s="2961" t="str">
        <f>IF(OR(O121="",M122=""),"",IF(LEN(O121)&lt;=M122,O121,IFERROR(LEFT(O121,FIND("♦",SUBSTITUTE(LEFT(O121,M122+1)," ","♦",LEN(LEFT(O121,M122+1))-LEN(SUBSTITUTE(LEFT(O121,M122+1)," ",""))))),LEFT(O121,IFERROR(FIND(" ",O121)-1,LEN(O121))))))</f>
        <v/>
      </c>
      <c r="O122" s="2961" t="str">
        <f t="shared" ref="O122:O125" si="36">IF(N122="","",TRIM(RIGHT(O121,LEN(O121)-LEN(N122))))</f>
        <v/>
      </c>
      <c r="P122" s="2975"/>
      <c r="Q122" s="2968"/>
      <c r="R122" s="2969"/>
      <c r="T122" s="10">
        <v>1</v>
      </c>
    </row>
    <row r="123" spans="5:20" ht="21" customHeight="1">
      <c r="E123" s="2969"/>
      <c r="G123" s="2946" t="str">
        <f t="shared" si="30"/>
        <v/>
      </c>
      <c r="H123" s="2950" t="str">
        <f t="shared" si="31"/>
        <v/>
      </c>
      <c r="I123" s="2951" t="str">
        <f>IF(LEN(TRIM(N123))&gt;0,MAX(I29:I122)+1,"")</f>
        <v/>
      </c>
      <c r="J123" s="2906" t="str">
        <f>IFERROR(INDEX(N30:N299,MATCH(ROW()-ROW(N30)+1,I30:I299,0)),"")</f>
        <v/>
      </c>
      <c r="K123" s="336"/>
      <c r="M123" s="2960"/>
      <c r="N123" s="2961" t="str">
        <f>IF(OR(O122="",M122=""),"",IF(LEN(O122)&lt;=M122,O122,IFERROR(LEFT(O122,FIND("♦",SUBSTITUTE(LEFT(O122,M122+1)," ","♦",LEN(LEFT(O122,M122+1))-LEN(SUBSTITUTE(LEFT(O122,M122+1)," ",""))))),LEFT(O122,IFERROR(FIND(" ",O122)-1,LEN(O122))))))</f>
        <v/>
      </c>
      <c r="O123" s="2961" t="str">
        <f t="shared" si="36"/>
        <v/>
      </c>
      <c r="P123" s="2975"/>
      <c r="Q123" s="2968"/>
      <c r="R123" s="2969"/>
      <c r="T123" s="10">
        <v>1</v>
      </c>
    </row>
    <row r="124" spans="5:20" ht="21" customHeight="1">
      <c r="E124" s="2969"/>
      <c r="G124" s="2946" t="str">
        <f t="shared" si="30"/>
        <v/>
      </c>
      <c r="H124" s="2950" t="str">
        <f t="shared" si="31"/>
        <v/>
      </c>
      <c r="I124" s="2951" t="str">
        <f>IF(LEN(TRIM(N124))&gt;0,MAX(I29:I123)+1,"")</f>
        <v/>
      </c>
      <c r="J124" s="2906" t="str">
        <f>IFERROR(INDEX(N30:N299,MATCH(ROW()-ROW(N30)+1,I30:I299,0)),"")</f>
        <v/>
      </c>
      <c r="K124" s="336"/>
      <c r="M124" s="2963"/>
      <c r="N124" s="2961" t="str">
        <f>IF(OR(O123="",M122=""),"",IF(LEN(O123)&lt;=M122,O123,IFERROR(LEFT(O123,FIND("♦",SUBSTITUTE(LEFT(O123,M122+1)," ","♦",LEN(LEFT(O123,M122+1))-LEN(SUBSTITUTE(LEFT(O123,M122+1)," ",""))))),LEFT(O123,IFERROR(FIND(" ",O123)-1,LEN(O123))))))</f>
        <v/>
      </c>
      <c r="O124" s="2961" t="str">
        <f t="shared" si="36"/>
        <v/>
      </c>
      <c r="P124" s="2975"/>
      <c r="Q124" s="2968"/>
      <c r="R124" s="2969"/>
      <c r="T124" s="10">
        <v>1</v>
      </c>
    </row>
    <row r="125" spans="5:20" ht="21" customHeight="1">
      <c r="E125" s="2969"/>
      <c r="G125" s="2946" t="str">
        <f t="shared" si="30"/>
        <v/>
      </c>
      <c r="H125" s="2950" t="str">
        <f t="shared" si="31"/>
        <v/>
      </c>
      <c r="I125" s="2951" t="str">
        <f>IF(LEN(TRIM(N125))&gt;0,MAX(I29:I124)+1,"")</f>
        <v/>
      </c>
      <c r="J125" s="2906" t="str">
        <f>IFERROR(INDEX(N30:N299,MATCH(ROW()-ROW(N30)+1,I30:I299,0)),"")</f>
        <v/>
      </c>
      <c r="K125" s="336"/>
      <c r="M125" s="2964"/>
      <c r="N125" s="2961" t="str">
        <f>IF(OR(O124="",M122=""),"",IF(LEN(O124)&lt;=M122,O124,IFERROR(LEFT(O124,FIND("♦",SUBSTITUTE(LEFT(O124,M122+1)," ","♦",LEN(LEFT(O124,M122+1))-LEN(SUBSTITUTE(LEFT(O124,M122+1)," ",""))))),LEFT(O124,IFERROR(FIND(" ",O124)-1,LEN(O124))))))</f>
        <v/>
      </c>
      <c r="O125" s="2961" t="str">
        <f t="shared" si="36"/>
        <v/>
      </c>
      <c r="P125" s="2975"/>
      <c r="Q125" s="2968"/>
      <c r="R125" s="2969"/>
      <c r="T125" s="10">
        <v>1</v>
      </c>
    </row>
    <row r="126" spans="5:20" ht="21" customHeight="1">
      <c r="E126" s="2969"/>
      <c r="G126" s="2946" t="str">
        <f t="shared" si="30"/>
        <v/>
      </c>
      <c r="H126" s="2950" t="str">
        <f t="shared" si="31"/>
        <v/>
      </c>
      <c r="I126" s="2951" t="str">
        <f>IF(LEN(TRIM(N126))&gt;0,MAX(I29:I125)+1,"")</f>
        <v/>
      </c>
      <c r="J126" s="2906" t="str">
        <f>IFERROR(INDEX(N30:N299,MATCH(ROW()-ROW(N30)+1,I30:I299,0)),"")</f>
        <v/>
      </c>
      <c r="K126" s="336"/>
      <c r="M126" s="2370" t="str">
        <f>(SUBSTITUTE(SUBSTITUTE(E46,CHAR(13)&amp;CHAR(10)," "),CHAR(10)," "))</f>
        <v/>
      </c>
      <c r="N126" s="2907" t="str">
        <f>IF(OR(M127="",M128=""),"",IF(LEN(M127)&lt;=M128,M127,IFERROR(LEFT(M127,FIND("♦",SUBSTITUTE(LEFT(M127,M128+1)," ","♦",LEN(LEFT(M127,M128+1))-LEN(SUBSTITUTE(LEFT(M127,M128+1)," ",""))))),LEFT(M127,IFERROR(FIND(" ",M127)-1,LEN(M127))))))</f>
        <v/>
      </c>
      <c r="O126" s="2908" t="str">
        <f>IF(N126="","",TRIM(RIGHT(M127,LEN(M127)-LEN(N126))))</f>
        <v/>
      </c>
      <c r="P126" s="2952" t="str">
        <f>F46</f>
        <v xml:space="preserve"> ◄ ligne 46</v>
      </c>
      <c r="Q126" s="2968"/>
      <c r="R126" s="2969"/>
      <c r="T126" s="10">
        <v>1</v>
      </c>
    </row>
    <row r="127" spans="5:20" ht="21" customHeight="1">
      <c r="E127" s="2969"/>
      <c r="G127" s="2946" t="str">
        <f t="shared" si="30"/>
        <v/>
      </c>
      <c r="H127" s="2950" t="str">
        <f t="shared" si="31"/>
        <v/>
      </c>
      <c r="I127" s="2951" t="str">
        <f>IF(LEN(TRIM(N127))&gt;0,MAX(I29:I126)+1,"")</f>
        <v/>
      </c>
      <c r="J127" s="2906" t="str">
        <f>IFERROR(INDEX(N30:N299,MATCH(ROW()-ROW(N30)+1,I30:I299,0)),"")</f>
        <v/>
      </c>
      <c r="K127" s="336"/>
      <c r="M127" s="2907" t="str">
        <f>TRIM(SUBSTITUTE(SUBSTITUTE(SUBSTITUTE(SUBSTITUTE(IF(OR(LEFT(M126,1)="-",LEFT(M126,1)="="),MID(M126,2,9999),M126),CHAR(160)," "),","," "),";"," "),"."," "))</f>
        <v/>
      </c>
      <c r="N127" s="2908" t="str">
        <f>IF(OR(O126="",M128=""),"",IF(LEN(O126)&lt;=M128,O126,IFERROR(LEFT(O126,FIND("♦",SUBSTITUTE(LEFT(O126,M128+1)," ","♦",LEN(LEFT(O126,M128+1))-LEN(SUBSTITUTE(LEFT(O126,M128+1)," ",""))))),LEFT(O126,IFERROR(FIND(" ",O126)-1,LEN(O126))))))</f>
        <v/>
      </c>
      <c r="O127" s="2908" t="str">
        <f>IF(N127="","",TRIM(RIGHT(O126,LEN(O126)-LEN(N127))))</f>
        <v/>
      </c>
      <c r="P127" s="2974"/>
      <c r="Q127" s="2968"/>
      <c r="R127" s="2969"/>
      <c r="T127" s="10">
        <v>1</v>
      </c>
    </row>
    <row r="128" spans="5:20" ht="21" customHeight="1">
      <c r="E128" s="2969"/>
      <c r="G128" s="2946" t="str">
        <f t="shared" si="30"/>
        <v/>
      </c>
      <c r="H128" s="2950" t="str">
        <f t="shared" si="31"/>
        <v/>
      </c>
      <c r="I128" s="2951" t="str">
        <f>IF(LEN(TRIM(N128))&gt;0,MAX(I29:I127)+1,"")</f>
        <v/>
      </c>
      <c r="J128" s="2906" t="str">
        <f>IFERROR(INDEX(N30:N299,MATCH(ROW()-ROW(N30)+1,I30:I299,0)),"")</f>
        <v/>
      </c>
      <c r="K128" s="336"/>
      <c r="M128" s="2909">
        <f>J17</f>
        <v>50</v>
      </c>
      <c r="N128" s="2908" t="str">
        <f>IF(OR(O127="",M128=""),"",IF(LEN(O127)&lt;=M128,O127,IFERROR(LEFT(O127,FIND("♦",SUBSTITUTE(LEFT(O127,M128+1)," ","♦",LEN(LEFT(O127,M128+1))-LEN(SUBSTITUTE(LEFT(O127,M128+1)," ",""))))),LEFT(O127,IFERROR(FIND(" ",O127)-1,LEN(O127))))))</f>
        <v/>
      </c>
      <c r="O128" s="2908" t="str">
        <f t="shared" ref="O128:O131" si="37">IF(N128="","",TRIM(RIGHT(O127,LEN(O127)-LEN(N128))))</f>
        <v/>
      </c>
      <c r="P128" s="2974"/>
      <c r="Q128" s="2968"/>
      <c r="R128" s="2969"/>
      <c r="T128" s="10">
        <v>1</v>
      </c>
    </row>
    <row r="129" spans="5:20" ht="21" customHeight="1">
      <c r="E129" s="2969"/>
      <c r="G129" s="2946" t="str">
        <f t="shared" si="30"/>
        <v/>
      </c>
      <c r="H129" s="2950" t="str">
        <f t="shared" si="31"/>
        <v/>
      </c>
      <c r="I129" s="2951" t="str">
        <f>IF(LEN(TRIM(N129))&gt;0,MAX(I29:I128)+1,"")</f>
        <v/>
      </c>
      <c r="J129" s="2906" t="str">
        <f>IFERROR(INDEX(N30:N299,MATCH(ROW()-ROW(N30)+1,I30:I299,0)),"")</f>
        <v/>
      </c>
      <c r="K129" s="336"/>
      <c r="M129" s="2907"/>
      <c r="N129" s="2908" t="str">
        <f>IF(OR(O128="",M128=""),"",IF(LEN(O128)&lt;=M128,O128,IFERROR(LEFT(O128,FIND("♦",SUBSTITUTE(LEFT(O128,M128+1)," ","♦",LEN(LEFT(O128,M128+1))-LEN(SUBSTITUTE(LEFT(O128,M128+1)," ",""))))),LEFT(O128,IFERROR(FIND(" ",O128)-1,LEN(O128))))))</f>
        <v/>
      </c>
      <c r="O129" s="2908" t="str">
        <f t="shared" si="37"/>
        <v/>
      </c>
      <c r="P129" s="2974"/>
      <c r="Q129" s="2968"/>
      <c r="R129" s="2969"/>
      <c r="T129" s="10">
        <v>1</v>
      </c>
    </row>
    <row r="130" spans="5:20" ht="21" customHeight="1">
      <c r="E130" s="2969"/>
      <c r="G130" s="2946" t="str">
        <f t="shared" si="30"/>
        <v/>
      </c>
      <c r="H130" s="2950" t="str">
        <f t="shared" si="31"/>
        <v/>
      </c>
      <c r="I130" s="2951" t="str">
        <f>IF(LEN(TRIM(N130))&gt;0,MAX(I29:I129)+1,"")</f>
        <v/>
      </c>
      <c r="J130" s="2906" t="str">
        <f>IFERROR(INDEX(N30:N299,MATCH(ROW()-ROW(N30)+1,I30:I299,0)),"")</f>
        <v/>
      </c>
      <c r="K130" s="336"/>
      <c r="M130" s="2958"/>
      <c r="N130" s="2908" t="str">
        <f>IF(OR(O129="",M128=""),"",IF(LEN(O129)&lt;=M128,O129,IFERROR(LEFT(O129,FIND("♦",SUBSTITUTE(LEFT(O129,M128+1)," ","♦",LEN(LEFT(O129,M128+1))-LEN(SUBSTITUTE(LEFT(O129,M128+1)," ",""))))),LEFT(O129,IFERROR(FIND(" ",O129)-1,LEN(O129))))))</f>
        <v/>
      </c>
      <c r="O130" s="2908" t="str">
        <f t="shared" si="37"/>
        <v/>
      </c>
      <c r="P130" s="2974"/>
      <c r="Q130" s="2968"/>
      <c r="R130" s="2969"/>
      <c r="T130" s="10">
        <v>1</v>
      </c>
    </row>
    <row r="131" spans="5:20" ht="21" customHeight="1">
      <c r="E131" s="2969"/>
      <c r="G131" s="2946" t="str">
        <f t="shared" si="30"/>
        <v/>
      </c>
      <c r="H131" s="2950" t="str">
        <f t="shared" si="31"/>
        <v/>
      </c>
      <c r="I131" s="2951" t="str">
        <f>IF(LEN(TRIM(N131))&gt;0,MAX(I29:I130)+1,"")</f>
        <v/>
      </c>
      <c r="J131" s="2906" t="str">
        <f>IFERROR(INDEX(N30:N299,MATCH(ROW()-ROW(N30)+1,I30:I299,0)),"")</f>
        <v/>
      </c>
      <c r="K131" s="336"/>
      <c r="M131" s="2959"/>
      <c r="N131" s="2908" t="str">
        <f>IF(OR(O130="",M128=""),"",IF(LEN(O130)&lt;=M128,O130,IFERROR(LEFT(O130,FIND("♦",SUBSTITUTE(LEFT(O130,M128+1)," ","♦",LEN(LEFT(O130,M128+1))-LEN(SUBSTITUTE(LEFT(O130,M128+1)," ",""))))),LEFT(O130,IFERROR(FIND(" ",O130)-1,LEN(O130))))))</f>
        <v/>
      </c>
      <c r="O131" s="2908" t="str">
        <f t="shared" si="37"/>
        <v/>
      </c>
      <c r="P131" s="2974"/>
      <c r="Q131" s="2968"/>
      <c r="R131" s="2969"/>
      <c r="T131" s="10">
        <v>1</v>
      </c>
    </row>
    <row r="132" spans="5:20" ht="21" customHeight="1">
      <c r="E132" s="2969"/>
      <c r="G132" s="2946" t="str">
        <f t="shared" si="30"/>
        <v/>
      </c>
      <c r="H132" s="2950" t="str">
        <f t="shared" si="31"/>
        <v/>
      </c>
      <c r="I132" s="2951" t="str">
        <f>IF(LEN(TRIM(N132))&gt;0,MAX(I29:I131)+1,"")</f>
        <v/>
      </c>
      <c r="J132" s="2906" t="str">
        <f>IFERROR(INDEX(N30:N299,MATCH(ROW()-ROW(N30)+1,I30:I299,0)),"")</f>
        <v/>
      </c>
      <c r="K132" s="336"/>
      <c r="M132" s="2370" t="str">
        <f>(SUBSTITUTE(SUBSTITUTE(E47,CHAR(13)&amp;CHAR(10)," "),CHAR(10)," "))</f>
        <v/>
      </c>
      <c r="N132" s="2960" t="str">
        <f>IF(OR(M133="",M134=""),"",IF(LEN(M133)&lt;=M134,M133,IFERROR(LEFT(M133,FIND("♦",SUBSTITUTE(LEFT(M133,M134+1)," ","♦",LEN(LEFT(M133,M134+1))-LEN(SUBSTITUTE(LEFT(M133,M134+1)," ",""))))),LEFT(M133,IFERROR(FIND(" ",M133)-1,LEN(M133))))))</f>
        <v/>
      </c>
      <c r="O132" s="2961" t="str">
        <f>IF(N132="","",TRIM(RIGHT(M133,LEN(M133)-LEN(N132))))</f>
        <v/>
      </c>
      <c r="P132" s="2952" t="str">
        <f>F47</f>
        <v xml:space="preserve"> ◄ ligne 47</v>
      </c>
      <c r="Q132" s="2968"/>
      <c r="R132" s="2969"/>
      <c r="T132" s="10">
        <v>1</v>
      </c>
    </row>
    <row r="133" spans="5:20" ht="21" customHeight="1">
      <c r="E133" s="2969"/>
      <c r="G133" s="2946" t="str">
        <f t="shared" si="30"/>
        <v/>
      </c>
      <c r="H133" s="2950" t="str">
        <f t="shared" si="31"/>
        <v/>
      </c>
      <c r="I133" s="2951" t="str">
        <f>IF(LEN(TRIM(N133))&gt;0,MAX(I29:I132)+1,"")</f>
        <v/>
      </c>
      <c r="J133" s="2906" t="str">
        <f>IFERROR(INDEX(N30:N299,MATCH(ROW()-ROW(N30)+1,I30:I299,0)),"")</f>
        <v/>
      </c>
      <c r="K133" s="336"/>
      <c r="M133" s="2960" t="str">
        <f>TRIM(SUBSTITUTE(SUBSTITUTE(SUBSTITUTE(SUBSTITUTE(IF(OR(LEFT(M132,1)="-",LEFT(M132,1)="="),MID(M132,2,9999),M132),CHAR(160)," "),","," "),";"," "),"."," "))</f>
        <v/>
      </c>
      <c r="N133" s="2961" t="str">
        <f>IF(OR(O132="",M134=""),"",IF(LEN(O132)&lt;=M134,O132,IFERROR(LEFT(O132,FIND("♦",SUBSTITUTE(LEFT(O132,M134+1)," ","♦",LEN(LEFT(O132,M134+1))-LEN(SUBSTITUTE(LEFT(O132,M134+1)," ",""))))),LEFT(O132,IFERROR(FIND(" ",O132)-1,LEN(O132))))))</f>
        <v/>
      </c>
      <c r="O133" s="2961" t="str">
        <f>IF(N133="","",TRIM(RIGHT(O132,LEN(O132)-LEN(N133))))</f>
        <v/>
      </c>
      <c r="P133" s="2975"/>
      <c r="Q133" s="2968"/>
      <c r="R133" s="2969"/>
      <c r="T133" s="10">
        <v>1</v>
      </c>
    </row>
    <row r="134" spans="5:20" ht="21" customHeight="1">
      <c r="E134" s="2969"/>
      <c r="G134" s="2946" t="str">
        <f t="shared" si="30"/>
        <v/>
      </c>
      <c r="H134" s="2950" t="str">
        <f t="shared" si="31"/>
        <v/>
      </c>
      <c r="I134" s="2951" t="str">
        <f>IF(LEN(TRIM(N134))&gt;0,MAX(I29:I133)+1,"")</f>
        <v/>
      </c>
      <c r="J134" s="2906" t="str">
        <f>IFERROR(INDEX(N30:N299,MATCH(ROW()-ROW(N30)+1,I30:I299,0)),"")</f>
        <v/>
      </c>
      <c r="K134" s="336"/>
      <c r="M134" s="2909">
        <f>J17</f>
        <v>50</v>
      </c>
      <c r="N134" s="2961" t="str">
        <f>IF(OR(O133="",M134=""),"",IF(LEN(O133)&lt;=M134,O133,IFERROR(LEFT(O133,FIND("♦",SUBSTITUTE(LEFT(O133,M134+1)," ","♦",LEN(LEFT(O133,M134+1))-LEN(SUBSTITUTE(LEFT(O133,M134+1)," ",""))))),LEFT(O133,IFERROR(FIND(" ",O133)-1,LEN(O133))))))</f>
        <v/>
      </c>
      <c r="O134" s="2961" t="str">
        <f t="shared" ref="O134:O137" si="38">IF(N134="","",TRIM(RIGHT(O133,LEN(O133)-LEN(N134))))</f>
        <v/>
      </c>
      <c r="P134" s="2975"/>
      <c r="Q134" s="2968"/>
      <c r="R134" s="2969"/>
      <c r="T134" s="10">
        <v>1</v>
      </c>
    </row>
    <row r="135" spans="5:20" ht="21" customHeight="1">
      <c r="E135" s="2969"/>
      <c r="G135" s="2946" t="str">
        <f t="shared" si="30"/>
        <v/>
      </c>
      <c r="H135" s="2950" t="str">
        <f t="shared" si="31"/>
        <v/>
      </c>
      <c r="I135" s="2951" t="str">
        <f>IF(LEN(TRIM(N135))&gt;0,MAX(I29:I134)+1,"")</f>
        <v/>
      </c>
      <c r="J135" s="2906" t="str">
        <f>IFERROR(INDEX(N30:N299,MATCH(ROW()-ROW(N30)+1,I30:I299,0)),"")</f>
        <v/>
      </c>
      <c r="K135" s="336"/>
      <c r="M135" s="2960"/>
      <c r="N135" s="2961" t="str">
        <f>IF(OR(O134="",M134=""),"",IF(LEN(O134)&lt;=M134,O134,IFERROR(LEFT(O134,FIND("♦",SUBSTITUTE(LEFT(O134,M134+1)," ","♦",LEN(LEFT(O134,M134+1))-LEN(SUBSTITUTE(LEFT(O134,M134+1)," ",""))))),LEFT(O134,IFERROR(FIND(" ",O134)-1,LEN(O134))))))</f>
        <v/>
      </c>
      <c r="O135" s="2961" t="str">
        <f t="shared" si="38"/>
        <v/>
      </c>
      <c r="P135" s="2975"/>
      <c r="Q135" s="2968"/>
      <c r="R135" s="2969"/>
      <c r="T135" s="10">
        <v>1</v>
      </c>
    </row>
    <row r="136" spans="5:20" ht="21" customHeight="1">
      <c r="E136" s="2969"/>
      <c r="G136" s="2946" t="str">
        <f t="shared" si="30"/>
        <v/>
      </c>
      <c r="H136" s="2950" t="str">
        <f t="shared" si="31"/>
        <v/>
      </c>
      <c r="I136" s="2951" t="str">
        <f>IF(LEN(TRIM(N136))&gt;0,MAX(I29:I135)+1,"")</f>
        <v/>
      </c>
      <c r="J136" s="2906" t="str">
        <f>IFERROR(INDEX(N30:N299,MATCH(ROW()-ROW(N30)+1,I30:I299,0)),"")</f>
        <v/>
      </c>
      <c r="K136" s="336"/>
      <c r="M136" s="2963"/>
      <c r="N136" s="2961" t="str">
        <f>IF(OR(O135="",M134=""),"",IF(LEN(O135)&lt;=M134,O135,IFERROR(LEFT(O135,FIND("♦",SUBSTITUTE(LEFT(O135,M134+1)," ","♦",LEN(LEFT(O135,M134+1))-LEN(SUBSTITUTE(LEFT(O135,M134+1)," ",""))))),LEFT(O135,IFERROR(FIND(" ",O135)-1,LEN(O135))))))</f>
        <v/>
      </c>
      <c r="O136" s="2961" t="str">
        <f t="shared" si="38"/>
        <v/>
      </c>
      <c r="P136" s="2975"/>
      <c r="Q136" s="2968"/>
      <c r="R136" s="2969"/>
      <c r="T136" s="10">
        <v>1</v>
      </c>
    </row>
    <row r="137" spans="5:20" ht="21" customHeight="1">
      <c r="E137" s="2969"/>
      <c r="G137" s="2946" t="str">
        <f t="shared" si="30"/>
        <v/>
      </c>
      <c r="H137" s="2950" t="str">
        <f t="shared" si="31"/>
        <v/>
      </c>
      <c r="I137" s="2951" t="str">
        <f>IF(LEN(TRIM(N137))&gt;0,MAX(I29:I136)+1,"")</f>
        <v/>
      </c>
      <c r="J137" s="2906" t="str">
        <f>IFERROR(INDEX(N30:N299,MATCH(ROW()-ROW(N30)+1,I30:I299,0)),"")</f>
        <v/>
      </c>
      <c r="K137" s="336"/>
      <c r="M137" s="2964"/>
      <c r="N137" s="2961" t="str">
        <f>IF(OR(O136="",M134=""),"",IF(LEN(O136)&lt;=M134,O136,IFERROR(LEFT(O136,FIND("♦",SUBSTITUTE(LEFT(O136,M134+1)," ","♦",LEN(LEFT(O136,M134+1))-LEN(SUBSTITUTE(LEFT(O136,M134+1)," ",""))))),LEFT(O136,IFERROR(FIND(" ",O136)-1,LEN(O136))))))</f>
        <v/>
      </c>
      <c r="O137" s="2961" t="str">
        <f t="shared" si="38"/>
        <v/>
      </c>
      <c r="P137" s="2975"/>
      <c r="Q137" s="2968"/>
      <c r="R137" s="2969"/>
      <c r="T137" s="10">
        <v>1</v>
      </c>
    </row>
    <row r="138" spans="5:20" ht="21" customHeight="1">
      <c r="E138" s="2969"/>
      <c r="G138" s="2946" t="str">
        <f t="shared" si="30"/>
        <v/>
      </c>
      <c r="H138" s="2950" t="str">
        <f t="shared" si="31"/>
        <v/>
      </c>
      <c r="I138" s="2951" t="str">
        <f>IF(LEN(TRIM(N138))&gt;0,MAX(I29:I137)+1,"")</f>
        <v/>
      </c>
      <c r="J138" s="2906" t="str">
        <f>IFERROR(INDEX(N30:N299,MATCH(ROW()-ROW(N30)+1,I30:I299,0)),"")</f>
        <v/>
      </c>
      <c r="K138" s="336"/>
      <c r="M138" s="2370" t="str">
        <f>(SUBSTITUTE(SUBSTITUTE(E48,CHAR(13)&amp;CHAR(10)," "),CHAR(10)," "))</f>
        <v/>
      </c>
      <c r="N138" s="2907" t="str">
        <f>IF(OR(M139="",M140=""),"",IF(LEN(M139)&lt;=M140,M139,IFERROR(LEFT(M139,FIND("♦",SUBSTITUTE(LEFT(M139,M140+1)," ","♦",LEN(LEFT(M139,M140+1))-LEN(SUBSTITUTE(LEFT(M139,M140+1)," ",""))))),LEFT(M139,IFERROR(FIND(" ",M139)-1,LEN(M139))))))</f>
        <v/>
      </c>
      <c r="O138" s="2908" t="str">
        <f>IF(N138="","",TRIM(RIGHT(M139,LEN(M139)-LEN(N138))))</f>
        <v/>
      </c>
      <c r="P138" s="2952" t="str">
        <f>F48</f>
        <v xml:space="preserve"> ◄ ligne 48</v>
      </c>
      <c r="Q138" s="2968"/>
      <c r="R138" s="2969"/>
      <c r="T138" s="10">
        <v>1</v>
      </c>
    </row>
    <row r="139" spans="5:20" ht="21" customHeight="1">
      <c r="E139" s="2969"/>
      <c r="G139" s="2946" t="str">
        <f t="shared" si="30"/>
        <v/>
      </c>
      <c r="H139" s="2950" t="str">
        <f t="shared" si="31"/>
        <v/>
      </c>
      <c r="I139" s="2951" t="str">
        <f>IF(LEN(TRIM(N139))&gt;0,MAX(I29:I138)+1,"")</f>
        <v/>
      </c>
      <c r="J139" s="2906" t="str">
        <f>IFERROR(INDEX(N30:N299,MATCH(ROW()-ROW(N30)+1,I30:I299,0)),"")</f>
        <v/>
      </c>
      <c r="K139" s="336"/>
      <c r="M139" s="2907" t="str">
        <f>TRIM(SUBSTITUTE(SUBSTITUTE(SUBSTITUTE(SUBSTITUTE(IF(OR(LEFT(M138,1)="-",LEFT(M138,1)="="),MID(M138,2,9999),M138),CHAR(160)," "),","," "),";"," "),"."," "))</f>
        <v/>
      </c>
      <c r="N139" s="2908" t="str">
        <f>IF(OR(O138="",M140=""),"",IF(LEN(O138)&lt;=M140,O138,IFERROR(LEFT(O138,FIND("♦",SUBSTITUTE(LEFT(O138,M140+1)," ","♦",LEN(LEFT(O138,M140+1))-LEN(SUBSTITUTE(LEFT(O138,M140+1)," ",""))))),LEFT(O138,IFERROR(FIND(" ",O138)-1,LEN(O138))))))</f>
        <v/>
      </c>
      <c r="O139" s="2908" t="str">
        <f>IF(N139="","",TRIM(RIGHT(O138,LEN(O138)-LEN(N139))))</f>
        <v/>
      </c>
      <c r="P139" s="2974"/>
      <c r="Q139" s="2968"/>
      <c r="R139" s="2969"/>
      <c r="T139" s="10">
        <v>1</v>
      </c>
    </row>
    <row r="140" spans="5:20" ht="21" customHeight="1">
      <c r="E140" s="2969"/>
      <c r="G140" s="2946" t="str">
        <f t="shared" si="30"/>
        <v/>
      </c>
      <c r="H140" s="2950" t="str">
        <f t="shared" si="31"/>
        <v/>
      </c>
      <c r="I140" s="2951" t="str">
        <f>IF(LEN(TRIM(N140))&gt;0,MAX(I29:I139)+1,"")</f>
        <v/>
      </c>
      <c r="J140" s="2906" t="str">
        <f>IFERROR(INDEX(N30:N299,MATCH(ROW()-ROW(N30)+1,I30:I299,0)),"")</f>
        <v/>
      </c>
      <c r="K140" s="336"/>
      <c r="M140" s="2909">
        <f>J17</f>
        <v>50</v>
      </c>
      <c r="N140" s="2908" t="str">
        <f>IF(OR(O139="",M140=""),"",IF(LEN(O139)&lt;=M140,O139,IFERROR(LEFT(O139,FIND("♦",SUBSTITUTE(LEFT(O139,M140+1)," ","♦",LEN(LEFT(O139,M140+1))-LEN(SUBSTITUTE(LEFT(O139,M140+1)," ",""))))),LEFT(O139,IFERROR(FIND(" ",O139)-1,LEN(O139))))))</f>
        <v/>
      </c>
      <c r="O140" s="2908" t="str">
        <f t="shared" ref="O140:O143" si="39">IF(N140="","",TRIM(RIGHT(O139,LEN(O139)-LEN(N140))))</f>
        <v/>
      </c>
      <c r="P140" s="2974"/>
      <c r="Q140" s="2968"/>
      <c r="R140" s="2969"/>
      <c r="T140" s="10">
        <v>1</v>
      </c>
    </row>
    <row r="141" spans="5:20" ht="21" customHeight="1">
      <c r="E141" s="2969"/>
      <c r="G141" s="2946" t="str">
        <f t="shared" si="30"/>
        <v/>
      </c>
      <c r="H141" s="2950" t="str">
        <f t="shared" si="31"/>
        <v/>
      </c>
      <c r="I141" s="2951" t="str">
        <f>IF(LEN(TRIM(N141))&gt;0,MAX(I29:I140)+1,"")</f>
        <v/>
      </c>
      <c r="J141" s="2906" t="str">
        <f>IFERROR(INDEX(N30:N299,MATCH(ROW()-ROW(N30)+1,I30:I299,0)),"")</f>
        <v/>
      </c>
      <c r="K141" s="336"/>
      <c r="M141" s="2907"/>
      <c r="N141" s="2908" t="str">
        <f>IF(OR(O140="",M140=""),"",IF(LEN(O140)&lt;=M140,O140,IFERROR(LEFT(O140,FIND("♦",SUBSTITUTE(LEFT(O140,M140+1)," ","♦",LEN(LEFT(O140,M140+1))-LEN(SUBSTITUTE(LEFT(O140,M140+1)," ",""))))),LEFT(O140,IFERROR(FIND(" ",O140)-1,LEN(O140))))))</f>
        <v/>
      </c>
      <c r="O141" s="2908" t="str">
        <f t="shared" si="39"/>
        <v/>
      </c>
      <c r="P141" s="2974"/>
      <c r="Q141" s="2968"/>
      <c r="R141" s="2969"/>
      <c r="T141" s="10">
        <v>1</v>
      </c>
    </row>
    <row r="142" spans="5:20" ht="21" customHeight="1">
      <c r="E142" s="2969"/>
      <c r="G142" s="2946" t="str">
        <f t="shared" si="30"/>
        <v/>
      </c>
      <c r="H142" s="2950" t="str">
        <f t="shared" si="31"/>
        <v/>
      </c>
      <c r="I142" s="2951" t="str">
        <f>IF(LEN(TRIM(N142))&gt;0,MAX(I29:I141)+1,"")</f>
        <v/>
      </c>
      <c r="J142" s="2906" t="str">
        <f>IFERROR(INDEX(N30:N299,MATCH(ROW()-ROW(N30)+1,I30:I299,0)),"")</f>
        <v/>
      </c>
      <c r="K142" s="336"/>
      <c r="M142" s="2958"/>
      <c r="N142" s="2908" t="str">
        <f>IF(OR(O141="",M140=""),"",IF(LEN(O141)&lt;=M140,O141,IFERROR(LEFT(O141,FIND("♦",SUBSTITUTE(LEFT(O141,M140+1)," ","♦",LEN(LEFT(O141,M140+1))-LEN(SUBSTITUTE(LEFT(O141,M140+1)," ",""))))),LEFT(O141,IFERROR(FIND(" ",O141)-1,LEN(O141))))))</f>
        <v/>
      </c>
      <c r="O142" s="2908" t="str">
        <f t="shared" si="39"/>
        <v/>
      </c>
      <c r="P142" s="2974"/>
      <c r="Q142" s="2968"/>
      <c r="R142" s="2969"/>
      <c r="T142" s="10">
        <v>1</v>
      </c>
    </row>
    <row r="143" spans="5:20" ht="21" customHeight="1">
      <c r="E143" s="2969"/>
      <c r="G143" s="2946" t="str">
        <f t="shared" si="30"/>
        <v/>
      </c>
      <c r="H143" s="2950" t="str">
        <f t="shared" si="31"/>
        <v/>
      </c>
      <c r="I143" s="2951" t="str">
        <f>IF(LEN(TRIM(N143))&gt;0,MAX(I29:I142)+1,"")</f>
        <v/>
      </c>
      <c r="J143" s="2906" t="str">
        <f>IFERROR(INDEX(N30:N299,MATCH(ROW()-ROW(N30)+1,I30:I299,0)),"")</f>
        <v/>
      </c>
      <c r="K143" s="336"/>
      <c r="M143" s="2959"/>
      <c r="N143" s="2908" t="str">
        <f>IF(OR(O142="",M140=""),"",IF(LEN(O142)&lt;=M140,O142,IFERROR(LEFT(O142,FIND("♦",SUBSTITUTE(LEFT(O142,M140+1)," ","♦",LEN(LEFT(O142,M140+1))-LEN(SUBSTITUTE(LEFT(O142,M140+1)," ",""))))),LEFT(O142,IFERROR(FIND(" ",O142)-1,LEN(O142))))))</f>
        <v/>
      </c>
      <c r="O143" s="2908" t="str">
        <f t="shared" si="39"/>
        <v/>
      </c>
      <c r="P143" s="2974"/>
      <c r="Q143" s="2968"/>
      <c r="R143" s="2969"/>
      <c r="T143" s="10">
        <v>1</v>
      </c>
    </row>
    <row r="144" spans="5:20" ht="21" customHeight="1">
      <c r="E144" s="2969"/>
      <c r="G144" s="2946" t="str">
        <f t="shared" si="30"/>
        <v/>
      </c>
      <c r="H144" s="2950" t="str">
        <f t="shared" si="31"/>
        <v/>
      </c>
      <c r="I144" s="2951" t="str">
        <f>IF(LEN(TRIM(N144))&gt;0,MAX(I29:I143)+1,"")</f>
        <v/>
      </c>
      <c r="J144" s="2906" t="str">
        <f>IFERROR(INDEX(N30:N299,MATCH(ROW()-ROW(N30)+1,I30:I299,0)),"")</f>
        <v/>
      </c>
      <c r="K144" s="336"/>
      <c r="M144" s="2370" t="str">
        <f>(SUBSTITUTE(SUBSTITUTE(E49,CHAR(13)&amp;CHAR(10)," "),CHAR(10)," "))</f>
        <v/>
      </c>
      <c r="N144" s="2960" t="str">
        <f>IF(OR(M145="",M146=""),"",IF(LEN(M145)&lt;=M146,M145,IFERROR(LEFT(M145,FIND("♦",SUBSTITUTE(LEFT(M145,M146+1)," ","♦",LEN(LEFT(M145,M146+1))-LEN(SUBSTITUTE(LEFT(M145,M146+1)," ",""))))),LEFT(M145,IFERROR(FIND(" ",M145)-1,LEN(M145))))))</f>
        <v/>
      </c>
      <c r="O144" s="2961" t="str">
        <f>IF(N144="","",TRIM(RIGHT(M145,LEN(M145)-LEN(N144))))</f>
        <v/>
      </c>
      <c r="P144" s="2952" t="str">
        <f>F49</f>
        <v xml:space="preserve"> ◄ ligne 49</v>
      </c>
      <c r="Q144" s="2968"/>
      <c r="R144" s="2969"/>
      <c r="T144" s="10">
        <v>1</v>
      </c>
    </row>
    <row r="145" spans="5:20" ht="21" customHeight="1">
      <c r="E145" s="2969"/>
      <c r="G145" s="2946" t="str">
        <f t="shared" si="30"/>
        <v/>
      </c>
      <c r="H145" s="2950" t="str">
        <f t="shared" si="31"/>
        <v/>
      </c>
      <c r="I145" s="2951" t="str">
        <f>IF(LEN(TRIM(N145))&gt;0,MAX(I29:I144)+1,"")</f>
        <v/>
      </c>
      <c r="J145" s="2906" t="str">
        <f>IFERROR(INDEX(N30:N299,MATCH(ROW()-ROW(N30)+1,I30:I299,0)),"")</f>
        <v/>
      </c>
      <c r="K145" s="336"/>
      <c r="M145" s="2960" t="str">
        <f>TRIM(SUBSTITUTE(SUBSTITUTE(SUBSTITUTE(SUBSTITUTE(IF(OR(LEFT(M144,1)="-",LEFT(M144,1)="="),MID(M144,2,9999),M144),CHAR(160)," "),","," "),";"," "),"."," "))</f>
        <v/>
      </c>
      <c r="N145" s="2961" t="str">
        <f>IF(OR(O144="",M146=""),"",IF(LEN(O144)&lt;=M146,O144,IFERROR(LEFT(O144,FIND("♦",SUBSTITUTE(LEFT(O144,M146+1)," ","♦",LEN(LEFT(O144,M146+1))-LEN(SUBSTITUTE(LEFT(O144,M146+1)," ",""))))),LEFT(O144,IFERROR(FIND(" ",O144)-1,LEN(O144))))))</f>
        <v/>
      </c>
      <c r="O145" s="2961" t="str">
        <f>IF(N145="","",TRIM(RIGHT(O144,LEN(O144)-LEN(N145))))</f>
        <v/>
      </c>
      <c r="P145" s="2975"/>
      <c r="Q145" s="2968"/>
      <c r="R145" s="2969"/>
      <c r="T145" s="10">
        <v>1</v>
      </c>
    </row>
    <row r="146" spans="5:20" ht="21" customHeight="1">
      <c r="E146" s="2969"/>
      <c r="G146" s="2946" t="str">
        <f t="shared" si="30"/>
        <v/>
      </c>
      <c r="H146" s="2950" t="str">
        <f t="shared" si="31"/>
        <v/>
      </c>
      <c r="I146" s="2951" t="str">
        <f>IF(LEN(TRIM(N146))&gt;0,MAX(I29:I145)+1,"")</f>
        <v/>
      </c>
      <c r="J146" s="2906" t="str">
        <f>IFERROR(INDEX(N30:N299,MATCH(ROW()-ROW(N30)+1,I30:I299,0)),"")</f>
        <v/>
      </c>
      <c r="K146" s="336"/>
      <c r="M146" s="2909">
        <f>J17</f>
        <v>50</v>
      </c>
      <c r="N146" s="2961" t="str">
        <f>IF(OR(O145="",M146=""),"",IF(LEN(O145)&lt;=M146,O145,IFERROR(LEFT(O145,FIND("♦",SUBSTITUTE(LEFT(O145,M146+1)," ","♦",LEN(LEFT(O145,M146+1))-LEN(SUBSTITUTE(LEFT(O145,M146+1)," ",""))))),LEFT(O145,IFERROR(FIND(" ",O145)-1,LEN(O145))))))</f>
        <v/>
      </c>
      <c r="O146" s="2961" t="str">
        <f t="shared" ref="O146:O149" si="40">IF(N146="","",TRIM(RIGHT(O145,LEN(O145)-LEN(N146))))</f>
        <v/>
      </c>
      <c r="P146" s="2975"/>
      <c r="Q146" s="2968"/>
      <c r="R146" s="2969"/>
      <c r="T146" s="10">
        <v>1</v>
      </c>
    </row>
    <row r="147" spans="5:20" ht="21" customHeight="1">
      <c r="E147" s="2969"/>
      <c r="G147" s="2946" t="str">
        <f t="shared" si="30"/>
        <v/>
      </c>
      <c r="H147" s="2950" t="str">
        <f t="shared" si="31"/>
        <v/>
      </c>
      <c r="I147" s="2951" t="str">
        <f>IF(LEN(TRIM(N147))&gt;0,MAX(I29:I146)+1,"")</f>
        <v/>
      </c>
      <c r="J147" s="2906" t="str">
        <f>IFERROR(INDEX(N30:N299,MATCH(ROW()-ROW(N30)+1,I30:I299,0)),"")</f>
        <v/>
      </c>
      <c r="K147" s="336"/>
      <c r="M147" s="2960"/>
      <c r="N147" s="2961" t="str">
        <f>IF(OR(O146="",M146=""),"",IF(LEN(O146)&lt;=M146,O146,IFERROR(LEFT(O146,FIND("♦",SUBSTITUTE(LEFT(O146,M146+1)," ","♦",LEN(LEFT(O146,M146+1))-LEN(SUBSTITUTE(LEFT(O146,M146+1)," ",""))))),LEFT(O146,IFERROR(FIND(" ",O146)-1,LEN(O146))))))</f>
        <v/>
      </c>
      <c r="O147" s="2961" t="str">
        <f t="shared" si="40"/>
        <v/>
      </c>
      <c r="P147" s="2975"/>
      <c r="Q147" s="2968"/>
      <c r="R147" s="2969"/>
      <c r="T147" s="10">
        <v>1</v>
      </c>
    </row>
    <row r="148" spans="5:20" ht="21" customHeight="1">
      <c r="E148" s="2969"/>
      <c r="G148" s="2946" t="str">
        <f t="shared" si="30"/>
        <v/>
      </c>
      <c r="H148" s="2950" t="str">
        <f t="shared" si="31"/>
        <v/>
      </c>
      <c r="I148" s="2951" t="str">
        <f>IF(LEN(TRIM(N148))&gt;0,MAX(I29:I147)+1,"")</f>
        <v/>
      </c>
      <c r="J148" s="2906" t="str">
        <f>IFERROR(INDEX(N30:N299,MATCH(ROW()-ROW(N30)+1,I30:I299,0)),"")</f>
        <v/>
      </c>
      <c r="K148" s="336"/>
      <c r="M148" s="2963"/>
      <c r="N148" s="2961" t="str">
        <f>IF(OR(O147="",M146=""),"",IF(LEN(O147)&lt;=M146,O147,IFERROR(LEFT(O147,FIND("♦",SUBSTITUTE(LEFT(O147,M146+1)," ","♦",LEN(LEFT(O147,M146+1))-LEN(SUBSTITUTE(LEFT(O147,M146+1)," ",""))))),LEFT(O147,IFERROR(FIND(" ",O147)-1,LEN(O147))))))</f>
        <v/>
      </c>
      <c r="O148" s="2961" t="str">
        <f t="shared" si="40"/>
        <v/>
      </c>
      <c r="P148" s="2975"/>
      <c r="Q148" s="2968"/>
      <c r="R148" s="2969"/>
      <c r="T148" s="10">
        <v>1</v>
      </c>
    </row>
    <row r="149" spans="5:20" ht="21" customHeight="1">
      <c r="E149" s="2969"/>
      <c r="G149" s="2946" t="str">
        <f t="shared" si="30"/>
        <v/>
      </c>
      <c r="H149" s="2950" t="str">
        <f t="shared" si="31"/>
        <v/>
      </c>
      <c r="I149" s="2951" t="str">
        <f>IF(LEN(TRIM(N149))&gt;0,MAX(I29:I148)+1,"")</f>
        <v/>
      </c>
      <c r="J149" s="2906" t="str">
        <f>IFERROR(INDEX(N30:N299,MATCH(ROW()-ROW(N30)+1,I30:I299,0)),"")</f>
        <v/>
      </c>
      <c r="K149" s="336"/>
      <c r="M149" s="2964"/>
      <c r="N149" s="2961" t="str">
        <f>IF(OR(O148="",M146=""),"",IF(LEN(O148)&lt;=M146,O148,IFERROR(LEFT(O148,FIND("♦",SUBSTITUTE(LEFT(O148,M146+1)," ","♦",LEN(LEFT(O148,M146+1))-LEN(SUBSTITUTE(LEFT(O148,M146+1)," ",""))))),LEFT(O148,IFERROR(FIND(" ",O148)-1,LEN(O148))))))</f>
        <v/>
      </c>
      <c r="O149" s="2961" t="str">
        <f t="shared" si="40"/>
        <v/>
      </c>
      <c r="P149" s="2975"/>
      <c r="Q149" s="2968"/>
      <c r="R149" s="2969"/>
      <c r="T149" s="10">
        <v>1</v>
      </c>
    </row>
    <row r="150" spans="5:20" ht="21" customHeight="1">
      <c r="E150" s="2969"/>
      <c r="G150" s="2946" t="str">
        <f t="shared" si="30"/>
        <v/>
      </c>
      <c r="H150" s="2950" t="str">
        <f t="shared" si="31"/>
        <v/>
      </c>
      <c r="I150" s="2951" t="str">
        <f>IF(LEN(TRIM(N150))&gt;0,MAX(I29:I149)+1,"")</f>
        <v/>
      </c>
      <c r="J150" s="2906" t="str">
        <f>IFERROR(INDEX(N30:N299,MATCH(ROW()-ROW(N30)+1,I30:I299,0)),"")</f>
        <v/>
      </c>
      <c r="K150" s="336"/>
      <c r="M150" s="2370" t="str">
        <f>(SUBSTITUTE(SUBSTITUTE(E50,CHAR(13)&amp;CHAR(10)," "),CHAR(10)," "))</f>
        <v/>
      </c>
      <c r="N150" s="2907" t="str">
        <f>IF(OR(M151="",M152=""),"",IF(LEN(M151)&lt;=M152,M151,IFERROR(LEFT(M151,FIND("♦",SUBSTITUTE(LEFT(M151,M152+1)," ","♦",LEN(LEFT(M151,M152+1))-LEN(SUBSTITUTE(LEFT(M151,M152+1)," ",""))))),LEFT(M151,IFERROR(FIND(" ",M151)-1,LEN(M151))))))</f>
        <v/>
      </c>
      <c r="O150" s="2908" t="str">
        <f>IF(N150="","",TRIM(RIGHT(M151,LEN(M151)-LEN(N150))))</f>
        <v/>
      </c>
      <c r="P150" s="2952" t="str">
        <f>F50</f>
        <v xml:space="preserve"> ◄ ligne 50</v>
      </c>
      <c r="Q150" s="2968"/>
      <c r="R150" s="2969"/>
      <c r="T150" s="10">
        <v>1</v>
      </c>
    </row>
    <row r="151" spans="5:20" ht="21" customHeight="1">
      <c r="E151" s="2969"/>
      <c r="G151" s="2946" t="str">
        <f t="shared" si="30"/>
        <v/>
      </c>
      <c r="H151" s="2950" t="str">
        <f t="shared" si="31"/>
        <v/>
      </c>
      <c r="I151" s="2951" t="str">
        <f>IF(LEN(TRIM(N151))&gt;0,MAX(I29:I150)+1,"")</f>
        <v/>
      </c>
      <c r="J151" s="2906" t="str">
        <f>IFERROR(INDEX(N30:N299,MATCH(ROW()-ROW(N30)+1,I30:I299,0)),"")</f>
        <v/>
      </c>
      <c r="K151" s="336"/>
      <c r="M151" s="2907" t="str">
        <f>TRIM(SUBSTITUTE(SUBSTITUTE(SUBSTITUTE(SUBSTITUTE(IF(OR(LEFT(M150,1)="-",LEFT(M150,1)="="),MID(M150,2,9999),M150),CHAR(160)," "),","," "),";"," "),"."," "))</f>
        <v/>
      </c>
      <c r="N151" s="2908" t="str">
        <f>IF(OR(O150="",M152=""),"",IF(LEN(O150)&lt;=M152,O150,IFERROR(LEFT(O150,FIND("♦",SUBSTITUTE(LEFT(O150,M152+1)," ","♦",LEN(LEFT(O150,M152+1))-LEN(SUBSTITUTE(LEFT(O150,M152+1)," ",""))))),LEFT(O150,IFERROR(FIND(" ",O150)-1,LEN(O150))))))</f>
        <v/>
      </c>
      <c r="O151" s="2908" t="str">
        <f>IF(N151="","",TRIM(RIGHT(O150,LEN(O150)-LEN(N151))))</f>
        <v/>
      </c>
      <c r="P151" s="2974"/>
      <c r="Q151" s="2969"/>
      <c r="R151" s="2969"/>
      <c r="T151" s="10">
        <v>1</v>
      </c>
    </row>
    <row r="152" spans="5:20" ht="21" customHeight="1">
      <c r="E152" s="2969"/>
      <c r="G152" s="2946" t="str">
        <f t="shared" si="30"/>
        <v/>
      </c>
      <c r="H152" s="2950" t="str">
        <f t="shared" si="31"/>
        <v/>
      </c>
      <c r="I152" s="2951" t="str">
        <f>IF(LEN(TRIM(N152))&gt;0,MAX(I29:I151)+1,"")</f>
        <v/>
      </c>
      <c r="J152" s="2906" t="str">
        <f>IFERROR(INDEX(N30:N299,MATCH(ROW()-ROW(N30)+1,I30:I299,0)),"")</f>
        <v/>
      </c>
      <c r="K152" s="336"/>
      <c r="M152" s="2909">
        <f>J17</f>
        <v>50</v>
      </c>
      <c r="N152" s="2908" t="str">
        <f>IF(OR(O151="",M152=""),"",IF(LEN(O151)&lt;=M152,O151,IFERROR(LEFT(O151,FIND("♦",SUBSTITUTE(LEFT(O151,M152+1)," ","♦",LEN(LEFT(O151,M152+1))-LEN(SUBSTITUTE(LEFT(O151,M152+1)," ",""))))),LEFT(O151,IFERROR(FIND(" ",O151)-1,LEN(O151))))))</f>
        <v/>
      </c>
      <c r="O152" s="2908" t="str">
        <f t="shared" ref="O152:O155" si="41">IF(N152="","",TRIM(RIGHT(O151,LEN(O151)-LEN(N152))))</f>
        <v/>
      </c>
      <c r="P152" s="2974"/>
      <c r="Q152" s="2969"/>
      <c r="R152" s="2969"/>
      <c r="T152" s="10">
        <v>1</v>
      </c>
    </row>
    <row r="153" spans="5:20" ht="21" customHeight="1">
      <c r="E153" s="2969"/>
      <c r="G153" s="2946" t="str">
        <f t="shared" si="30"/>
        <v/>
      </c>
      <c r="H153" s="2950" t="str">
        <f t="shared" si="31"/>
        <v/>
      </c>
      <c r="I153" s="2951" t="str">
        <f>IF(LEN(TRIM(N153))&gt;0,MAX(I29:I152)+1,"")</f>
        <v/>
      </c>
      <c r="J153" s="2906" t="str">
        <f>IFERROR(INDEX(N30:N299,MATCH(ROW()-ROW(N30)+1,I30:I299,0)),"")</f>
        <v/>
      </c>
      <c r="K153" s="336"/>
      <c r="M153" s="2907"/>
      <c r="N153" s="2908" t="str">
        <f>IF(OR(O152="",M152=""),"",IF(LEN(O152)&lt;=M152,O152,IFERROR(LEFT(O152,FIND("♦",SUBSTITUTE(LEFT(O152,M152+1)," ","♦",LEN(LEFT(O152,M152+1))-LEN(SUBSTITUTE(LEFT(O152,M152+1)," ",""))))),LEFT(O152,IFERROR(FIND(" ",O152)-1,LEN(O152))))))</f>
        <v/>
      </c>
      <c r="O153" s="2908" t="str">
        <f t="shared" si="41"/>
        <v/>
      </c>
      <c r="P153" s="2974"/>
      <c r="Q153" s="2969"/>
      <c r="R153" s="2969"/>
      <c r="T153" s="10">
        <v>1</v>
      </c>
    </row>
    <row r="154" spans="5:20" ht="21" customHeight="1">
      <c r="E154" s="2969"/>
      <c r="G154" s="2946" t="str">
        <f t="shared" si="30"/>
        <v/>
      </c>
      <c r="H154" s="2950" t="str">
        <f t="shared" si="31"/>
        <v/>
      </c>
      <c r="I154" s="2951" t="str">
        <f>IF(LEN(TRIM(N154))&gt;0,MAX(I29:I153)+1,"")</f>
        <v/>
      </c>
      <c r="J154" s="2906" t="str">
        <f>IFERROR(INDEX(N30:N299,MATCH(ROW()-ROW(N30)+1,I30:I299,0)),"")</f>
        <v/>
      </c>
      <c r="K154" s="336"/>
      <c r="M154" s="2958"/>
      <c r="N154" s="2908" t="str">
        <f>IF(OR(O153="",M152=""),"",IF(LEN(O153)&lt;=M152,O153,IFERROR(LEFT(O153,FIND("♦",SUBSTITUTE(LEFT(O153,M152+1)," ","♦",LEN(LEFT(O153,M152+1))-LEN(SUBSTITUTE(LEFT(O153,M152+1)," ",""))))),LEFT(O153,IFERROR(FIND(" ",O153)-1,LEN(O153))))))</f>
        <v/>
      </c>
      <c r="O154" s="2908" t="str">
        <f t="shared" si="41"/>
        <v/>
      </c>
      <c r="P154" s="2974"/>
      <c r="Q154" s="2969"/>
      <c r="R154" s="2969"/>
      <c r="T154" s="10">
        <v>1</v>
      </c>
    </row>
    <row r="155" spans="5:20" ht="21" customHeight="1">
      <c r="E155" s="2969"/>
      <c r="G155" s="2946" t="str">
        <f t="shared" si="30"/>
        <v/>
      </c>
      <c r="H155" s="2950" t="str">
        <f t="shared" si="31"/>
        <v/>
      </c>
      <c r="I155" s="2951" t="str">
        <f>IF(LEN(TRIM(N155))&gt;0,MAX(I29:I154)+1,"")</f>
        <v/>
      </c>
      <c r="J155" s="2906" t="str">
        <f>IFERROR(INDEX(N30:N299,MATCH(ROW()-ROW(N30)+1,I30:I299,0)),"")</f>
        <v/>
      </c>
      <c r="K155" s="336"/>
      <c r="M155" s="2959"/>
      <c r="N155" s="2908" t="str">
        <f>IF(OR(O154="",M152=""),"",IF(LEN(O154)&lt;=M152,O154,IFERROR(LEFT(O154,FIND("♦",SUBSTITUTE(LEFT(O154,M152+1)," ","♦",LEN(LEFT(O154,M152+1))-LEN(SUBSTITUTE(LEFT(O154,M152+1)," ",""))))),LEFT(O154,IFERROR(FIND(" ",O154)-1,LEN(O154))))))</f>
        <v/>
      </c>
      <c r="O155" s="2908" t="str">
        <f t="shared" si="41"/>
        <v/>
      </c>
      <c r="P155" s="2974"/>
      <c r="Q155" s="2969"/>
      <c r="R155" s="2969"/>
      <c r="T155" s="10">
        <v>1</v>
      </c>
    </row>
    <row r="156" spans="5:20" ht="21" customHeight="1">
      <c r="E156" s="2969"/>
      <c r="G156" s="2946" t="str">
        <f t="shared" si="30"/>
        <v/>
      </c>
      <c r="H156" s="2950" t="str">
        <f t="shared" si="31"/>
        <v/>
      </c>
      <c r="I156" s="2951" t="str">
        <f>IF(LEN(TRIM(N156))&gt;0,MAX(I29:I155)+1,"")</f>
        <v/>
      </c>
      <c r="J156" s="2906" t="str">
        <f>IFERROR(INDEX(N30:N299,MATCH(ROW()-ROW(N30)+1,I30:I299,0)),"")</f>
        <v/>
      </c>
      <c r="K156" s="336"/>
      <c r="M156" s="2370" t="str">
        <f>(SUBSTITUTE(SUBSTITUTE(E51,CHAR(13)&amp;CHAR(10)," "),CHAR(10)," "))</f>
        <v/>
      </c>
      <c r="N156" s="2960" t="str">
        <f>IF(OR(M157="",M158=""),"",IF(LEN(M157)&lt;=M158,M157,IFERROR(LEFT(M157,FIND("♦",SUBSTITUTE(LEFT(M157,M158+1)," ","♦",LEN(LEFT(M157,M158+1))-LEN(SUBSTITUTE(LEFT(M157,M158+1)," ",""))))),LEFT(M157,IFERROR(FIND(" ",M157)-1,LEN(M157))))))</f>
        <v/>
      </c>
      <c r="O156" s="2961" t="str">
        <f>IF(N156="","",TRIM(RIGHT(M157,LEN(M157)-LEN(N156))))</f>
        <v/>
      </c>
      <c r="P156" s="2952" t="str">
        <f>F51</f>
        <v xml:space="preserve"> ◄ ligne 51</v>
      </c>
      <c r="Q156" s="2969"/>
      <c r="R156" s="2969"/>
      <c r="T156" s="10">
        <v>1</v>
      </c>
    </row>
    <row r="157" spans="5:20" ht="21" customHeight="1">
      <c r="E157" s="2969"/>
      <c r="G157" s="2946" t="str">
        <f t="shared" si="30"/>
        <v/>
      </c>
      <c r="H157" s="2950" t="str">
        <f t="shared" si="31"/>
        <v/>
      </c>
      <c r="I157" s="2951" t="str">
        <f>IF(LEN(TRIM(N157))&gt;0,MAX(I29:I156)+1,"")</f>
        <v/>
      </c>
      <c r="J157" s="2906" t="str">
        <f>IFERROR(INDEX(N30:N299,MATCH(ROW()-ROW(N30)+1,I30:I299,0)),"")</f>
        <v/>
      </c>
      <c r="K157" s="336"/>
      <c r="M157" s="2960" t="str">
        <f>TRIM(SUBSTITUTE(SUBSTITUTE(SUBSTITUTE(SUBSTITUTE(IF(OR(LEFT(M156,1)="-",LEFT(M156,1)="="),MID(M156,2,9999),M156),CHAR(160)," "),","," "),";"," "),"."," "))</f>
        <v/>
      </c>
      <c r="N157" s="2961" t="str">
        <f>IF(OR(O156="",M158=""),"",IF(LEN(O156)&lt;=M158,O156,IFERROR(LEFT(O156,FIND("♦",SUBSTITUTE(LEFT(O156,M158+1)," ","♦",LEN(LEFT(O156,M158+1))-LEN(SUBSTITUTE(LEFT(O156,M158+1)," ",""))))),LEFT(O156,IFERROR(FIND(" ",O156)-1,LEN(O156))))))</f>
        <v/>
      </c>
      <c r="O157" s="2961" t="str">
        <f>IF(N157="","",TRIM(RIGHT(O156,LEN(O156)-LEN(N157))))</f>
        <v/>
      </c>
      <c r="P157" s="2975"/>
      <c r="Q157" s="2969"/>
      <c r="R157" s="2969"/>
      <c r="T157" s="10">
        <v>1</v>
      </c>
    </row>
    <row r="158" spans="5:20" ht="21" customHeight="1">
      <c r="E158" s="2969"/>
      <c r="G158" s="2946" t="str">
        <f t="shared" si="30"/>
        <v/>
      </c>
      <c r="H158" s="2950" t="str">
        <f t="shared" si="31"/>
        <v/>
      </c>
      <c r="I158" s="2951" t="str">
        <f>IF(LEN(TRIM(N158))&gt;0,MAX(I29:I157)+1,"")</f>
        <v/>
      </c>
      <c r="J158" s="2906" t="str">
        <f>IFERROR(INDEX(N30:N299,MATCH(ROW()-ROW(N30)+1,I30:I299,0)),"")</f>
        <v/>
      </c>
      <c r="K158" s="336"/>
      <c r="M158" s="2909">
        <f>J17</f>
        <v>50</v>
      </c>
      <c r="N158" s="2961" t="str">
        <f>IF(OR(O157="",M158=""),"",IF(LEN(O157)&lt;=M158,O157,IFERROR(LEFT(O157,FIND("♦",SUBSTITUTE(LEFT(O157,M158+1)," ","♦",LEN(LEFT(O157,M158+1))-LEN(SUBSTITUTE(LEFT(O157,M158+1)," ",""))))),LEFT(O157,IFERROR(FIND(" ",O157)-1,LEN(O157))))))</f>
        <v/>
      </c>
      <c r="O158" s="2961" t="str">
        <f t="shared" ref="O158:O161" si="42">IF(N158="","",TRIM(RIGHT(O157,LEN(O157)-LEN(N158))))</f>
        <v/>
      </c>
      <c r="P158" s="2975"/>
      <c r="Q158" s="2969"/>
      <c r="R158" s="2969"/>
      <c r="T158" s="10">
        <v>1</v>
      </c>
    </row>
    <row r="159" spans="5:20" ht="21" customHeight="1">
      <c r="E159" s="2969"/>
      <c r="G159" s="2946" t="str">
        <f t="shared" si="30"/>
        <v/>
      </c>
      <c r="H159" s="2950" t="str">
        <f t="shared" si="31"/>
        <v/>
      </c>
      <c r="I159" s="2951" t="str">
        <f>IF(LEN(TRIM(N159))&gt;0,MAX(I29:I158)+1,"")</f>
        <v/>
      </c>
      <c r="J159" s="2906" t="str">
        <f>IFERROR(INDEX(N30:N299,MATCH(ROW()-ROW(N30)+1,I30:I299,0)),"")</f>
        <v/>
      </c>
      <c r="K159" s="336"/>
      <c r="M159" s="2960"/>
      <c r="N159" s="2961" t="str">
        <f>IF(OR(O158="",M158=""),"",IF(LEN(O158)&lt;=M158,O158,IFERROR(LEFT(O158,FIND("♦",SUBSTITUTE(LEFT(O158,M158+1)," ","♦",LEN(LEFT(O158,M158+1))-LEN(SUBSTITUTE(LEFT(O158,M158+1)," ",""))))),LEFT(O158,IFERROR(FIND(" ",O158)-1,LEN(O158))))))</f>
        <v/>
      </c>
      <c r="O159" s="2961" t="str">
        <f t="shared" si="42"/>
        <v/>
      </c>
      <c r="P159" s="2975"/>
      <c r="Q159" s="2969"/>
      <c r="R159" s="2969"/>
      <c r="T159" s="10">
        <v>1</v>
      </c>
    </row>
    <row r="160" spans="5:20" ht="21" customHeight="1">
      <c r="E160" s="2969"/>
      <c r="G160" s="2946" t="str">
        <f t="shared" ref="G160:G223" si="43">IF(J160="","",(LEN(TRIM(SUBSTITUTE(J160,CHAR(160)," ")))-LEN(SUBSTITUTE(TRIM(SUBSTITUTE(J160,CHAR(160)," "))," ",""))+1)&amp;" mot"&amp;IF((LEN(TRIM(SUBSTITUTE(J160,CHAR(160)," ")))-LEN(SUBSTITUTE(TRIM(SUBSTITUTE(J160,CHAR(160)," "))," ",""))+1)&gt;1,"s",""))</f>
        <v/>
      </c>
      <c r="H160" s="2950" t="str">
        <f t="shared" ref="H160:H223" si="44">IF(J160="","",LEN(TRIM(SUBSTITUTE(J160,CHAR(160),"")))&amp;" car. ►")</f>
        <v/>
      </c>
      <c r="I160" s="2951" t="str">
        <f>IF(LEN(TRIM(N160))&gt;0,MAX(I29:I159)+1,"")</f>
        <v/>
      </c>
      <c r="J160" s="2906" t="str">
        <f>IFERROR(INDEX(N30:N299,MATCH(ROW()-ROW(N30)+1,I30:I299,0)),"")</f>
        <v/>
      </c>
      <c r="K160" s="336"/>
      <c r="M160" s="2963"/>
      <c r="N160" s="2961" t="str">
        <f>IF(OR(O159="",M158=""),"",IF(LEN(O159)&lt;=M158,O159,IFERROR(LEFT(O159,FIND("♦",SUBSTITUTE(LEFT(O159,M158+1)," ","♦",LEN(LEFT(O159,M158+1))-LEN(SUBSTITUTE(LEFT(O159,M158+1)," ",""))))),LEFT(O159,IFERROR(FIND(" ",O159)-1,LEN(O159))))))</f>
        <v/>
      </c>
      <c r="O160" s="2961" t="str">
        <f t="shared" si="42"/>
        <v/>
      </c>
      <c r="P160" s="2975"/>
      <c r="Q160" s="2969"/>
      <c r="R160" s="2969"/>
      <c r="T160" s="10">
        <v>1</v>
      </c>
    </row>
    <row r="161" spans="5:20" ht="21" customHeight="1">
      <c r="E161" s="2969"/>
      <c r="G161" s="2946" t="str">
        <f t="shared" si="43"/>
        <v/>
      </c>
      <c r="H161" s="2950" t="str">
        <f t="shared" si="44"/>
        <v/>
      </c>
      <c r="I161" s="2951" t="str">
        <f>IF(LEN(TRIM(N161))&gt;0,MAX(I29:I160)+1,"")</f>
        <v/>
      </c>
      <c r="J161" s="2906" t="str">
        <f>IFERROR(INDEX(N30:N299,MATCH(ROW()-ROW(N30)+1,I30:I299,0)),"")</f>
        <v/>
      </c>
      <c r="K161" s="336"/>
      <c r="M161" s="2964"/>
      <c r="N161" s="2961" t="str">
        <f>IF(OR(O160="",M158=""),"",IF(LEN(O160)&lt;=M158,O160,IFERROR(LEFT(O160,FIND("♦",SUBSTITUTE(LEFT(O160,M158+1)," ","♦",LEN(LEFT(O160,M158+1))-LEN(SUBSTITUTE(LEFT(O160,M158+1)," ",""))))),LEFT(O160,IFERROR(FIND(" ",O160)-1,LEN(O160))))))</f>
        <v/>
      </c>
      <c r="O161" s="2961" t="str">
        <f t="shared" si="42"/>
        <v/>
      </c>
      <c r="P161" s="2975"/>
      <c r="Q161" s="2969"/>
      <c r="R161" s="2969"/>
      <c r="T161" s="10">
        <v>1</v>
      </c>
    </row>
    <row r="162" spans="5:20" ht="21" customHeight="1">
      <c r="E162" s="2969"/>
      <c r="G162" s="2946" t="str">
        <f t="shared" si="43"/>
        <v/>
      </c>
      <c r="H162" s="2950" t="str">
        <f t="shared" si="44"/>
        <v/>
      </c>
      <c r="I162" s="2951" t="str">
        <f>IF(LEN(TRIM(N162))&gt;0,MAX(I29:I161)+1,"")</f>
        <v/>
      </c>
      <c r="J162" s="2906" t="str">
        <f>IFERROR(INDEX(N30:N299,MATCH(ROW()-ROW(N30)+1,I30:I299,0)),"")</f>
        <v/>
      </c>
      <c r="K162" s="336"/>
      <c r="M162" s="2370" t="str">
        <f>(SUBSTITUTE(SUBSTITUTE(E52,CHAR(13)&amp;CHAR(10)," "),CHAR(10)," "))</f>
        <v/>
      </c>
      <c r="N162" s="2907" t="str">
        <f>IF(OR(M163="",M164=""),"",IF(LEN(M163)&lt;=M164,M163,IFERROR(LEFT(M163,FIND("♦",SUBSTITUTE(LEFT(M163,M164+1)," ","♦",LEN(LEFT(M163,M164+1))-LEN(SUBSTITUTE(LEFT(M163,M164+1)," ",""))))),LEFT(M163,IFERROR(FIND(" ",M163)-1,LEN(M163))))))</f>
        <v/>
      </c>
      <c r="O162" s="2908" t="str">
        <f>IF(N162="","",TRIM(RIGHT(M163,LEN(M163)-LEN(N162))))</f>
        <v/>
      </c>
      <c r="P162" s="2952" t="str">
        <f>F52</f>
        <v xml:space="preserve"> ◄ ligne 52</v>
      </c>
      <c r="Q162" s="2969"/>
      <c r="R162" s="2969"/>
      <c r="T162" s="10">
        <v>1</v>
      </c>
    </row>
    <row r="163" spans="5:20" ht="21" customHeight="1">
      <c r="E163" s="2969"/>
      <c r="G163" s="2946" t="str">
        <f t="shared" si="43"/>
        <v/>
      </c>
      <c r="H163" s="2950" t="str">
        <f t="shared" si="44"/>
        <v/>
      </c>
      <c r="I163" s="2951" t="str">
        <f>IF(LEN(TRIM(N163))&gt;0,MAX(I29:I162)+1,"")</f>
        <v/>
      </c>
      <c r="J163" s="2906" t="str">
        <f>IFERROR(INDEX(N30:N299,MATCH(ROW()-ROW(N30)+1,I30:I299,0)),"")</f>
        <v/>
      </c>
      <c r="K163" s="336"/>
      <c r="M163" s="2907" t="str">
        <f>TRIM(SUBSTITUTE(SUBSTITUTE(SUBSTITUTE(SUBSTITUTE(IF(OR(LEFT(M162,1)="-",LEFT(M162,1)="="),MID(M162,2,9999),M162),CHAR(160)," "),","," "),";"," "),"."," "))</f>
        <v/>
      </c>
      <c r="N163" s="2908" t="str">
        <f>IF(OR(O162="",M164=""),"",IF(LEN(O162)&lt;=M164,O162,IFERROR(LEFT(O162,FIND("♦",SUBSTITUTE(LEFT(O162,M164+1)," ","♦",LEN(LEFT(O162,M164+1))-LEN(SUBSTITUTE(LEFT(O162,M164+1)," ",""))))),LEFT(O162,IFERROR(FIND(" ",O162)-1,LEN(O162))))))</f>
        <v/>
      </c>
      <c r="O163" s="2908" t="str">
        <f>IF(N163="","",TRIM(RIGHT(O162,LEN(O162)-LEN(N163))))</f>
        <v/>
      </c>
      <c r="P163" s="2974"/>
      <c r="Q163" s="2969"/>
      <c r="R163" s="2969"/>
      <c r="T163" s="10">
        <v>1</v>
      </c>
    </row>
    <row r="164" spans="5:20" ht="21" customHeight="1">
      <c r="E164" s="2969"/>
      <c r="G164" s="2946" t="str">
        <f t="shared" si="43"/>
        <v/>
      </c>
      <c r="H164" s="2950" t="str">
        <f t="shared" si="44"/>
        <v/>
      </c>
      <c r="I164" s="2951" t="str">
        <f>IF(LEN(TRIM(N164))&gt;0,MAX(I29:I163)+1,"")</f>
        <v/>
      </c>
      <c r="J164" s="2906" t="str">
        <f>IFERROR(INDEX(N30:N299,MATCH(ROW()-ROW(N30)+1,I30:I299,0)),"")</f>
        <v/>
      </c>
      <c r="K164" s="336"/>
      <c r="M164" s="2909">
        <f>J17</f>
        <v>50</v>
      </c>
      <c r="N164" s="2908" t="str">
        <f>IF(OR(O163="",M164=""),"",IF(LEN(O163)&lt;=M164,O163,IFERROR(LEFT(O163,FIND("♦",SUBSTITUTE(LEFT(O163,M164+1)," ","♦",LEN(LEFT(O163,M164+1))-LEN(SUBSTITUTE(LEFT(O163,M164+1)," ",""))))),LEFT(O163,IFERROR(FIND(" ",O163)-1,LEN(O163))))))</f>
        <v/>
      </c>
      <c r="O164" s="2908" t="str">
        <f t="shared" ref="O164:O167" si="45">IF(N164="","",TRIM(RIGHT(O163,LEN(O163)-LEN(N164))))</f>
        <v/>
      </c>
      <c r="P164" s="2974"/>
      <c r="Q164" s="2969"/>
      <c r="R164" s="2969"/>
      <c r="T164" s="10">
        <v>1</v>
      </c>
    </row>
    <row r="165" spans="5:20" ht="21" customHeight="1">
      <c r="E165" s="2969"/>
      <c r="G165" s="2946" t="str">
        <f t="shared" si="43"/>
        <v/>
      </c>
      <c r="H165" s="2950" t="str">
        <f t="shared" si="44"/>
        <v/>
      </c>
      <c r="I165" s="2951" t="str">
        <f>IF(LEN(TRIM(N165))&gt;0,MAX(I29:I164)+1,"")</f>
        <v/>
      </c>
      <c r="J165" s="2906" t="str">
        <f>IFERROR(INDEX(N30:N299,MATCH(ROW()-ROW(N30)+1,I30:I299,0)),"")</f>
        <v/>
      </c>
      <c r="K165" s="336"/>
      <c r="M165" s="2907"/>
      <c r="N165" s="2908" t="str">
        <f>IF(OR(O164="",M164=""),"",IF(LEN(O164)&lt;=M164,O164,IFERROR(LEFT(O164,FIND("♦",SUBSTITUTE(LEFT(O164,M164+1)," ","♦",LEN(LEFT(O164,M164+1))-LEN(SUBSTITUTE(LEFT(O164,M164+1)," ",""))))),LEFT(O164,IFERROR(FIND(" ",O164)-1,LEN(O164))))))</f>
        <v/>
      </c>
      <c r="O165" s="2908" t="str">
        <f t="shared" si="45"/>
        <v/>
      </c>
      <c r="P165" s="2974"/>
      <c r="Q165" s="2969"/>
      <c r="R165" s="2969"/>
      <c r="T165" s="10">
        <v>1</v>
      </c>
    </row>
    <row r="166" spans="5:20" ht="21" customHeight="1">
      <c r="E166" s="2969"/>
      <c r="G166" s="2946" t="str">
        <f t="shared" si="43"/>
        <v/>
      </c>
      <c r="H166" s="2950" t="str">
        <f t="shared" si="44"/>
        <v/>
      </c>
      <c r="I166" s="2951" t="str">
        <f>IF(LEN(TRIM(N166))&gt;0,MAX(I29:I165)+1,"")</f>
        <v/>
      </c>
      <c r="J166" s="2906" t="str">
        <f>IFERROR(INDEX(N30:N299,MATCH(ROW()-ROW(N30)+1,I30:I299,0)),"")</f>
        <v/>
      </c>
      <c r="K166" s="336"/>
      <c r="M166" s="2958"/>
      <c r="N166" s="2908" t="str">
        <f>IF(OR(O165="",M164=""),"",IF(LEN(O165)&lt;=M164,O165,IFERROR(LEFT(O165,FIND("♦",SUBSTITUTE(LEFT(O165,M164+1)," ","♦",LEN(LEFT(O165,M164+1))-LEN(SUBSTITUTE(LEFT(O165,M164+1)," ",""))))),LEFT(O165,IFERROR(FIND(" ",O165)-1,LEN(O165))))))</f>
        <v/>
      </c>
      <c r="O166" s="2908" t="str">
        <f t="shared" si="45"/>
        <v/>
      </c>
      <c r="P166" s="2974"/>
      <c r="Q166" s="2969"/>
      <c r="R166" s="2969"/>
      <c r="T166" s="10">
        <v>1</v>
      </c>
    </row>
    <row r="167" spans="5:20" ht="21" customHeight="1">
      <c r="E167" s="2969"/>
      <c r="G167" s="2946" t="str">
        <f t="shared" si="43"/>
        <v/>
      </c>
      <c r="H167" s="2950" t="str">
        <f t="shared" si="44"/>
        <v/>
      </c>
      <c r="I167" s="2951" t="str">
        <f>IF(LEN(TRIM(N167))&gt;0,MAX(I29:I166)+1,"")</f>
        <v/>
      </c>
      <c r="J167" s="2906" t="str">
        <f>IFERROR(INDEX(N30:N299,MATCH(ROW()-ROW(N30)+1,I30:I299,0)),"")</f>
        <v/>
      </c>
      <c r="K167" s="336"/>
      <c r="M167" s="2959"/>
      <c r="N167" s="2908" t="str">
        <f>IF(OR(O166="",M164=""),"",IF(LEN(O166)&lt;=M164,O166,IFERROR(LEFT(O166,FIND("♦",SUBSTITUTE(LEFT(O166,M164+1)," ","♦",LEN(LEFT(O166,M164+1))-LEN(SUBSTITUTE(LEFT(O166,M164+1)," ",""))))),LEFT(O166,IFERROR(FIND(" ",O166)-1,LEN(O166))))))</f>
        <v/>
      </c>
      <c r="O167" s="2908" t="str">
        <f t="shared" si="45"/>
        <v/>
      </c>
      <c r="P167" s="2974"/>
      <c r="Q167" s="2969"/>
      <c r="R167" s="2969"/>
      <c r="T167" s="10">
        <v>1</v>
      </c>
    </row>
    <row r="168" spans="5:20" ht="21" customHeight="1">
      <c r="E168" s="2969"/>
      <c r="G168" s="2946" t="str">
        <f t="shared" si="43"/>
        <v/>
      </c>
      <c r="H168" s="2950" t="str">
        <f t="shared" si="44"/>
        <v/>
      </c>
      <c r="I168" s="2951" t="str">
        <f>IF(LEN(TRIM(N168))&gt;0,MAX(I29:I167)+1,"")</f>
        <v/>
      </c>
      <c r="J168" s="2906" t="str">
        <f>IFERROR(INDEX(N30:N299,MATCH(ROW()-ROW(N30)+1,I30:I299,0)),"")</f>
        <v/>
      </c>
      <c r="K168" s="336"/>
      <c r="M168" s="2370" t="str">
        <f>(SUBSTITUTE(SUBSTITUTE(E53,CHAR(13)&amp;CHAR(10)," "),CHAR(10)," "))</f>
        <v/>
      </c>
      <c r="N168" s="2960" t="str">
        <f>IF(OR(M169="",M170=""),"",IF(LEN(M169)&lt;=M170,M169,IFERROR(LEFT(M169,FIND("♦",SUBSTITUTE(LEFT(M169,M170+1)," ","♦",LEN(LEFT(M169,M170+1))-LEN(SUBSTITUTE(LEFT(M169,M170+1)," ",""))))),LEFT(M169,IFERROR(FIND(" ",M169)-1,LEN(M169))))))</f>
        <v/>
      </c>
      <c r="O168" s="2961" t="str">
        <f>IF(N168="","",TRIM(RIGHT(M169,LEN(M169)-LEN(N168))))</f>
        <v/>
      </c>
      <c r="P168" s="2952" t="str">
        <f>F53</f>
        <v xml:space="preserve"> ◄ ligne 53</v>
      </c>
      <c r="Q168" s="2969"/>
      <c r="R168" s="2969"/>
      <c r="T168" s="10">
        <v>1</v>
      </c>
    </row>
    <row r="169" spans="5:20" ht="21" customHeight="1">
      <c r="E169" s="2969"/>
      <c r="G169" s="2946" t="str">
        <f t="shared" si="43"/>
        <v/>
      </c>
      <c r="H169" s="2950" t="str">
        <f t="shared" si="44"/>
        <v/>
      </c>
      <c r="I169" s="2951" t="str">
        <f>IF(LEN(TRIM(N169))&gt;0,MAX(I29:I168)+1,"")</f>
        <v/>
      </c>
      <c r="J169" s="2906" t="str">
        <f>IFERROR(INDEX(N30:N299,MATCH(ROW()-ROW(N30)+1,I30:I299,0)),"")</f>
        <v/>
      </c>
      <c r="K169" s="336"/>
      <c r="M169" s="2960" t="str">
        <f>TRIM(SUBSTITUTE(SUBSTITUTE(SUBSTITUTE(SUBSTITUTE(IF(OR(LEFT(M168,1)="-",LEFT(M168,1)="="),MID(M168,2,9999),M168),CHAR(160)," "),","," "),";"," "),"."," "))</f>
        <v/>
      </c>
      <c r="N169" s="2961" t="str">
        <f>IF(OR(O168="",M170=""),"",IF(LEN(O168)&lt;=M170,O168,IFERROR(LEFT(O168,FIND("♦",SUBSTITUTE(LEFT(O168,M170+1)," ","♦",LEN(LEFT(O168,M170+1))-LEN(SUBSTITUTE(LEFT(O168,M170+1)," ",""))))),LEFT(O168,IFERROR(FIND(" ",O168)-1,LEN(O168))))))</f>
        <v/>
      </c>
      <c r="O169" s="2961" t="str">
        <f>IF(N169="","",TRIM(RIGHT(O168,LEN(O168)-LEN(N169))))</f>
        <v/>
      </c>
      <c r="P169" s="2975"/>
      <c r="Q169" s="2969"/>
      <c r="R169" s="2969"/>
      <c r="T169" s="10">
        <v>1</v>
      </c>
    </row>
    <row r="170" spans="5:20" ht="21" customHeight="1">
      <c r="E170" s="2969"/>
      <c r="G170" s="2946" t="str">
        <f t="shared" si="43"/>
        <v/>
      </c>
      <c r="H170" s="2950" t="str">
        <f t="shared" si="44"/>
        <v/>
      </c>
      <c r="I170" s="2951" t="str">
        <f>IF(LEN(TRIM(N170))&gt;0,MAX(I29:I169)+1,"")</f>
        <v/>
      </c>
      <c r="J170" s="2906" t="str">
        <f>IFERROR(INDEX(N30:N299,MATCH(ROW()-ROW(N30)+1,I30:I299,0)),"")</f>
        <v/>
      </c>
      <c r="K170" s="336"/>
      <c r="M170" s="2909">
        <f>J17</f>
        <v>50</v>
      </c>
      <c r="N170" s="2961" t="str">
        <f>IF(OR(O169="",M170=""),"",IF(LEN(O169)&lt;=M170,O169,IFERROR(LEFT(O169,FIND("♦",SUBSTITUTE(LEFT(O169,M170+1)," ","♦",LEN(LEFT(O169,M170+1))-LEN(SUBSTITUTE(LEFT(O169,M170+1)," ",""))))),LEFT(O169,IFERROR(FIND(" ",O169)-1,LEN(O169))))))</f>
        <v/>
      </c>
      <c r="O170" s="2961" t="str">
        <f t="shared" ref="O170:O173" si="46">IF(N170="","",TRIM(RIGHT(O169,LEN(O169)-LEN(N170))))</f>
        <v/>
      </c>
      <c r="P170" s="2975"/>
      <c r="Q170" s="2969"/>
      <c r="R170" s="2969"/>
      <c r="T170" s="10">
        <v>1</v>
      </c>
    </row>
    <row r="171" spans="5:20" ht="21" customHeight="1">
      <c r="E171" s="2969"/>
      <c r="G171" s="2946" t="str">
        <f t="shared" si="43"/>
        <v/>
      </c>
      <c r="H171" s="2950" t="str">
        <f t="shared" si="44"/>
        <v/>
      </c>
      <c r="I171" s="2951" t="str">
        <f>IF(LEN(TRIM(N171))&gt;0,MAX(I29:I170)+1,"")</f>
        <v/>
      </c>
      <c r="J171" s="2906" t="str">
        <f>IFERROR(INDEX(N30:N299,MATCH(ROW()-ROW(N30)+1,I30:I299,0)),"")</f>
        <v/>
      </c>
      <c r="K171" s="336"/>
      <c r="M171" s="2960"/>
      <c r="N171" s="2961" t="str">
        <f>IF(OR(O170="",M170=""),"",IF(LEN(O170)&lt;=M170,O170,IFERROR(LEFT(O170,FIND("♦",SUBSTITUTE(LEFT(O170,M170+1)," ","♦",LEN(LEFT(O170,M170+1))-LEN(SUBSTITUTE(LEFT(O170,M170+1)," ",""))))),LEFT(O170,IFERROR(FIND(" ",O170)-1,LEN(O170))))))</f>
        <v/>
      </c>
      <c r="O171" s="2961" t="str">
        <f t="shared" si="46"/>
        <v/>
      </c>
      <c r="P171" s="2975"/>
      <c r="Q171" s="2969"/>
      <c r="R171" s="2969"/>
      <c r="T171" s="10">
        <v>1</v>
      </c>
    </row>
    <row r="172" spans="5:20" ht="21" customHeight="1">
      <c r="E172" s="2969"/>
      <c r="G172" s="2946" t="str">
        <f t="shared" si="43"/>
        <v/>
      </c>
      <c r="H172" s="2950" t="str">
        <f t="shared" si="44"/>
        <v/>
      </c>
      <c r="I172" s="2951" t="str">
        <f>IF(LEN(TRIM(N172))&gt;0,MAX(I29:I171)+1,"")</f>
        <v/>
      </c>
      <c r="J172" s="2906" t="str">
        <f>IFERROR(INDEX(N30:N299,MATCH(ROW()-ROW(N30)+1,I30:I299,0)),"")</f>
        <v/>
      </c>
      <c r="K172" s="336"/>
      <c r="M172" s="2963"/>
      <c r="N172" s="2961" t="str">
        <f>IF(OR(O171="",M170=""),"",IF(LEN(O171)&lt;=M170,O171,IFERROR(LEFT(O171,FIND("♦",SUBSTITUTE(LEFT(O171,M170+1)," ","♦",LEN(LEFT(O171,M170+1))-LEN(SUBSTITUTE(LEFT(O171,M170+1)," ",""))))),LEFT(O171,IFERROR(FIND(" ",O171)-1,LEN(O171))))))</f>
        <v/>
      </c>
      <c r="O172" s="2961" t="str">
        <f t="shared" si="46"/>
        <v/>
      </c>
      <c r="P172" s="2975"/>
      <c r="Q172" s="2969"/>
      <c r="R172" s="2969"/>
      <c r="T172" s="10">
        <v>1</v>
      </c>
    </row>
    <row r="173" spans="5:20" ht="21" customHeight="1">
      <c r="E173" s="2969"/>
      <c r="G173" s="2946" t="str">
        <f t="shared" si="43"/>
        <v/>
      </c>
      <c r="H173" s="2950" t="str">
        <f t="shared" si="44"/>
        <v/>
      </c>
      <c r="I173" s="2951" t="str">
        <f>IF(LEN(TRIM(N173))&gt;0,MAX(I29:I172)+1,"")</f>
        <v/>
      </c>
      <c r="J173" s="2906" t="str">
        <f>IFERROR(INDEX(N30:N299,MATCH(ROW()-ROW(N30)+1,I30:I299,0)),"")</f>
        <v/>
      </c>
      <c r="K173" s="336"/>
      <c r="M173" s="2964"/>
      <c r="N173" s="2961" t="str">
        <f>IF(OR(O172="",M170=""),"",IF(LEN(O172)&lt;=M170,O172,IFERROR(LEFT(O172,FIND("♦",SUBSTITUTE(LEFT(O172,M170+1)," ","♦",LEN(LEFT(O172,M170+1))-LEN(SUBSTITUTE(LEFT(O172,M170+1)," ",""))))),LEFT(O172,IFERROR(FIND(" ",O172)-1,LEN(O172))))))</f>
        <v/>
      </c>
      <c r="O173" s="2961" t="str">
        <f t="shared" si="46"/>
        <v/>
      </c>
      <c r="P173" s="2975"/>
      <c r="Q173" s="2969"/>
      <c r="R173" s="2969"/>
      <c r="T173" s="10">
        <v>1</v>
      </c>
    </row>
    <row r="174" spans="5:20" ht="21" customHeight="1">
      <c r="E174" s="2969"/>
      <c r="G174" s="2946" t="str">
        <f t="shared" si="43"/>
        <v/>
      </c>
      <c r="H174" s="2950" t="str">
        <f t="shared" si="44"/>
        <v/>
      </c>
      <c r="I174" s="2951" t="str">
        <f>IF(LEN(TRIM(N174))&gt;0,MAX(I29:I173)+1,"")</f>
        <v/>
      </c>
      <c r="J174" s="2906" t="str">
        <f>IFERROR(INDEX(N30:N299,MATCH(ROW()-ROW(N30)+1,I30:I299,0)),"")</f>
        <v/>
      </c>
      <c r="K174" s="336"/>
      <c r="M174" s="2370" t="str">
        <f>(SUBSTITUTE(SUBSTITUTE(E54,CHAR(13)&amp;CHAR(10)," "),CHAR(10)," "))</f>
        <v/>
      </c>
      <c r="N174" s="2907" t="str">
        <f>IF(OR(M175="",M176=""),"",IF(LEN(M175)&lt;=M176,M175,IFERROR(LEFT(M175,FIND("♦",SUBSTITUTE(LEFT(M175,M176+1)," ","♦",LEN(LEFT(M175,M176+1))-LEN(SUBSTITUTE(LEFT(M175,M176+1)," ",""))))),LEFT(M175,IFERROR(FIND(" ",M175)-1,LEN(M175))))))</f>
        <v/>
      </c>
      <c r="O174" s="2908" t="str">
        <f>IF(N174="","",TRIM(RIGHT(M175,LEN(M175)-LEN(N174))))</f>
        <v/>
      </c>
      <c r="P174" s="2952" t="str">
        <f>F54</f>
        <v xml:space="preserve"> ◄ ligne 54</v>
      </c>
      <c r="Q174" s="2969"/>
      <c r="R174" s="2969"/>
      <c r="T174" s="10">
        <v>1</v>
      </c>
    </row>
    <row r="175" spans="5:20" ht="21" customHeight="1">
      <c r="E175" s="2969"/>
      <c r="G175" s="2946" t="str">
        <f t="shared" si="43"/>
        <v/>
      </c>
      <c r="H175" s="2950" t="str">
        <f t="shared" si="44"/>
        <v/>
      </c>
      <c r="I175" s="2951" t="str">
        <f>IF(LEN(TRIM(N175))&gt;0,MAX(I29:I174)+1,"")</f>
        <v/>
      </c>
      <c r="J175" s="2906" t="str">
        <f>IFERROR(INDEX(N30:N299,MATCH(ROW()-ROW(N30)+1,I30:I299,0)),"")</f>
        <v/>
      </c>
      <c r="K175" s="336"/>
      <c r="M175" s="2907" t="str">
        <f>TRIM(SUBSTITUTE(SUBSTITUTE(SUBSTITUTE(SUBSTITUTE(IF(OR(LEFT(M174,1)="-",LEFT(M174,1)="="),MID(M174,2,9999),M174),CHAR(160)," "),","," "),";"," "),"."," "))</f>
        <v/>
      </c>
      <c r="N175" s="2908" t="str">
        <f>IF(OR(O174="",M176=""),"",IF(LEN(O174)&lt;=M176,O174,IFERROR(LEFT(O174,FIND("♦",SUBSTITUTE(LEFT(O174,M176+1)," ","♦",LEN(LEFT(O174,M176+1))-LEN(SUBSTITUTE(LEFT(O174,M176+1)," ",""))))),LEFT(O174,IFERROR(FIND(" ",O174)-1,LEN(O174))))))</f>
        <v/>
      </c>
      <c r="O175" s="2908" t="str">
        <f>IF(N175="","",TRIM(RIGHT(O174,LEN(O174)-LEN(N175))))</f>
        <v/>
      </c>
      <c r="P175" s="2974"/>
      <c r="Q175" s="2969"/>
      <c r="R175" s="2969"/>
      <c r="T175" s="10">
        <v>1</v>
      </c>
    </row>
    <row r="176" spans="5:20" ht="21" customHeight="1">
      <c r="E176" s="2969"/>
      <c r="G176" s="2946" t="str">
        <f t="shared" si="43"/>
        <v/>
      </c>
      <c r="H176" s="2950" t="str">
        <f t="shared" si="44"/>
        <v/>
      </c>
      <c r="I176" s="2951" t="str">
        <f>IF(LEN(TRIM(N176))&gt;0,MAX(I29:I175)+1,"")</f>
        <v/>
      </c>
      <c r="J176" s="2906" t="str">
        <f>IFERROR(INDEX(N30:N299,MATCH(ROW()-ROW(N30)+1,I30:I299,0)),"")</f>
        <v/>
      </c>
      <c r="K176" s="336"/>
      <c r="M176" s="2909">
        <f>J17</f>
        <v>50</v>
      </c>
      <c r="N176" s="2908" t="str">
        <f>IF(OR(O175="",M176=""),"",IF(LEN(O175)&lt;=M176,O175,IFERROR(LEFT(O175,FIND("♦",SUBSTITUTE(LEFT(O175,M176+1)," ","♦",LEN(LEFT(O175,M176+1))-LEN(SUBSTITUTE(LEFT(O175,M176+1)," ",""))))),LEFT(O175,IFERROR(FIND(" ",O175)-1,LEN(O175))))))</f>
        <v/>
      </c>
      <c r="O176" s="2908" t="str">
        <f t="shared" ref="O176:O179" si="47">IF(N176="","",TRIM(RIGHT(O175,LEN(O175)-LEN(N176))))</f>
        <v/>
      </c>
      <c r="P176" s="2974"/>
      <c r="Q176" s="2969"/>
      <c r="R176" s="2969"/>
      <c r="T176" s="10">
        <v>1</v>
      </c>
    </row>
    <row r="177" spans="5:20" ht="21" customHeight="1">
      <c r="E177" s="2969"/>
      <c r="G177" s="2946" t="str">
        <f t="shared" si="43"/>
        <v/>
      </c>
      <c r="H177" s="2950" t="str">
        <f t="shared" si="44"/>
        <v/>
      </c>
      <c r="I177" s="2951" t="str">
        <f>IF(LEN(TRIM(N177))&gt;0,MAX(I29:I176)+1,"")</f>
        <v/>
      </c>
      <c r="J177" s="2906" t="str">
        <f>IFERROR(INDEX(N30:N299,MATCH(ROW()-ROW(N30)+1,I30:I299,0)),"")</f>
        <v/>
      </c>
      <c r="K177" s="336"/>
      <c r="M177" s="2907"/>
      <c r="N177" s="2908" t="str">
        <f>IF(OR(O176="",M176=""),"",IF(LEN(O176)&lt;=M176,O176,IFERROR(LEFT(O176,FIND("♦",SUBSTITUTE(LEFT(O176,M176+1)," ","♦",LEN(LEFT(O176,M176+1))-LEN(SUBSTITUTE(LEFT(O176,M176+1)," ",""))))),LEFT(O176,IFERROR(FIND(" ",O176)-1,LEN(O176))))))</f>
        <v/>
      </c>
      <c r="O177" s="2908" t="str">
        <f t="shared" si="47"/>
        <v/>
      </c>
      <c r="P177" s="2974"/>
      <c r="Q177" s="2969"/>
      <c r="R177" s="2969"/>
      <c r="T177" s="10">
        <v>1</v>
      </c>
    </row>
    <row r="178" spans="5:20" ht="21" customHeight="1">
      <c r="E178" s="2969"/>
      <c r="G178" s="2946" t="str">
        <f t="shared" si="43"/>
        <v/>
      </c>
      <c r="H178" s="2950" t="str">
        <f t="shared" si="44"/>
        <v/>
      </c>
      <c r="I178" s="2951" t="str">
        <f>IF(LEN(TRIM(N178))&gt;0,MAX(I29:I177)+1,"")</f>
        <v/>
      </c>
      <c r="J178" s="2906" t="str">
        <f>IFERROR(INDEX(N30:N299,MATCH(ROW()-ROW(N30)+1,I30:I299,0)),"")</f>
        <v/>
      </c>
      <c r="K178" s="336"/>
      <c r="M178" s="2958"/>
      <c r="N178" s="2908" t="str">
        <f>IF(OR(O177="",M176=""),"",IF(LEN(O177)&lt;=M176,O177,IFERROR(LEFT(O177,FIND("♦",SUBSTITUTE(LEFT(O177,M176+1)," ","♦",LEN(LEFT(O177,M176+1))-LEN(SUBSTITUTE(LEFT(O177,M176+1)," ",""))))),LEFT(O177,IFERROR(FIND(" ",O177)-1,LEN(O177))))))</f>
        <v/>
      </c>
      <c r="O178" s="2908" t="str">
        <f t="shared" si="47"/>
        <v/>
      </c>
      <c r="P178" s="2974"/>
      <c r="Q178" s="2969"/>
      <c r="R178" s="2969"/>
      <c r="T178" s="10">
        <v>1</v>
      </c>
    </row>
    <row r="179" spans="5:20" ht="21" customHeight="1">
      <c r="E179" s="2969"/>
      <c r="G179" s="2946" t="str">
        <f t="shared" si="43"/>
        <v/>
      </c>
      <c r="H179" s="2950" t="str">
        <f t="shared" si="44"/>
        <v/>
      </c>
      <c r="I179" s="2951" t="str">
        <f>IF(LEN(TRIM(N179))&gt;0,MAX(I29:I178)+1,"")</f>
        <v/>
      </c>
      <c r="J179" s="2906" t="str">
        <f>IFERROR(INDEX(N30:N299,MATCH(ROW()-ROW(N30)+1,I30:I299,0)),"")</f>
        <v/>
      </c>
      <c r="K179" s="336"/>
      <c r="M179" s="2959"/>
      <c r="N179" s="2908" t="str">
        <f>IF(OR(O178="",M176=""),"",IF(LEN(O178)&lt;=M176,O178,IFERROR(LEFT(O178,FIND("♦",SUBSTITUTE(LEFT(O178,M176+1)," ","♦",LEN(LEFT(O178,M176+1))-LEN(SUBSTITUTE(LEFT(O178,M176+1)," ",""))))),LEFT(O178,IFERROR(FIND(" ",O178)-1,LEN(O178))))))</f>
        <v/>
      </c>
      <c r="O179" s="2908" t="str">
        <f t="shared" si="47"/>
        <v/>
      </c>
      <c r="P179" s="2974"/>
      <c r="Q179" s="2969"/>
      <c r="R179" s="2969"/>
      <c r="T179" s="10">
        <v>1</v>
      </c>
    </row>
    <row r="180" spans="5:20" ht="21" customHeight="1">
      <c r="E180" s="2969"/>
      <c r="G180" s="2946" t="str">
        <f t="shared" si="43"/>
        <v/>
      </c>
      <c r="H180" s="2950" t="str">
        <f t="shared" si="44"/>
        <v/>
      </c>
      <c r="I180" s="2951" t="str">
        <f>IF(LEN(TRIM(N180))&gt;0,MAX(I29:I179)+1,"")</f>
        <v/>
      </c>
      <c r="J180" s="2906" t="str">
        <f>IFERROR(INDEX(N30:N299,MATCH(ROW()-ROW(N30)+1,I30:I299,0)),"")</f>
        <v/>
      </c>
      <c r="K180" s="336"/>
      <c r="M180" s="2370" t="str">
        <f>(SUBSTITUTE(SUBSTITUTE(E55,CHAR(13)&amp;CHAR(10)," "),CHAR(10)," "))</f>
        <v/>
      </c>
      <c r="N180" s="2960" t="str">
        <f>IF(OR(M181="",M182=""),"",IF(LEN(M181)&lt;=M182,M181,IFERROR(LEFT(M181,FIND("♦",SUBSTITUTE(LEFT(M181,M182+1)," ","♦",LEN(LEFT(M181,M182+1))-LEN(SUBSTITUTE(LEFT(M181,M182+1)," ",""))))),LEFT(M181,IFERROR(FIND(" ",M181)-1,LEN(M181))))))</f>
        <v/>
      </c>
      <c r="O180" s="2961" t="str">
        <f>IF(N180="","",TRIM(RIGHT(M181,LEN(M181)-LEN(N180))))</f>
        <v/>
      </c>
      <c r="P180" s="2952" t="str">
        <f>F55</f>
        <v xml:space="preserve"> ◄ ligne 55</v>
      </c>
      <c r="Q180" s="2969"/>
      <c r="R180" s="2969"/>
      <c r="T180" s="10">
        <v>1</v>
      </c>
    </row>
    <row r="181" spans="5:20" ht="21" customHeight="1">
      <c r="E181" s="2969"/>
      <c r="G181" s="2946" t="str">
        <f t="shared" si="43"/>
        <v/>
      </c>
      <c r="H181" s="2950" t="str">
        <f t="shared" si="44"/>
        <v/>
      </c>
      <c r="I181" s="2951" t="str">
        <f>IF(LEN(TRIM(N181))&gt;0,MAX(I29:I180)+1,"")</f>
        <v/>
      </c>
      <c r="J181" s="2906" t="str">
        <f>IFERROR(INDEX(N30:N299,MATCH(ROW()-ROW(N30)+1,I30:I299,0)),"")</f>
        <v/>
      </c>
      <c r="K181" s="336"/>
      <c r="M181" s="2960" t="str">
        <f>TRIM(SUBSTITUTE(SUBSTITUTE(SUBSTITUTE(SUBSTITUTE(IF(OR(LEFT(M180,1)="-",LEFT(M180,1)="="),MID(M180,2,9999),M180),CHAR(160)," "),","," "),";"," "),"."," "))</f>
        <v/>
      </c>
      <c r="N181" s="2961" t="str">
        <f>IF(OR(O180="",M182=""),"",IF(LEN(O180)&lt;=M182,O180,IFERROR(LEFT(O180,FIND("♦",SUBSTITUTE(LEFT(O180,M182+1)," ","♦",LEN(LEFT(O180,M182+1))-LEN(SUBSTITUTE(LEFT(O180,M182+1)," ",""))))),LEFT(O180,IFERROR(FIND(" ",O180)-1,LEN(O180))))))</f>
        <v/>
      </c>
      <c r="O181" s="2961" t="str">
        <f>IF(N181="","",TRIM(RIGHT(O180,LEN(O180)-LEN(N181))))</f>
        <v/>
      </c>
      <c r="P181" s="2975"/>
      <c r="Q181" s="2969"/>
      <c r="R181" s="2969"/>
      <c r="T181" s="10">
        <v>1</v>
      </c>
    </row>
    <row r="182" spans="5:20" ht="21" customHeight="1">
      <c r="E182" s="2969"/>
      <c r="G182" s="2946" t="str">
        <f t="shared" si="43"/>
        <v/>
      </c>
      <c r="H182" s="2950" t="str">
        <f t="shared" si="44"/>
        <v/>
      </c>
      <c r="I182" s="2951" t="str">
        <f>IF(LEN(TRIM(N182))&gt;0,MAX(I29:I181)+1,"")</f>
        <v/>
      </c>
      <c r="J182" s="2906" t="str">
        <f>IFERROR(INDEX(N30:N299,MATCH(ROW()-ROW(N30)+1,I30:I299,0)),"")</f>
        <v/>
      </c>
      <c r="K182" s="336"/>
      <c r="M182" s="2909">
        <f>J17</f>
        <v>50</v>
      </c>
      <c r="N182" s="2961" t="str">
        <f>IF(OR(O181="",M182=""),"",IF(LEN(O181)&lt;=M182,O181,IFERROR(LEFT(O181,FIND("♦",SUBSTITUTE(LEFT(O181,M182+1)," ","♦",LEN(LEFT(O181,M182+1))-LEN(SUBSTITUTE(LEFT(O181,M182+1)," ",""))))),LEFT(O181,IFERROR(FIND(" ",O181)-1,LEN(O181))))))</f>
        <v/>
      </c>
      <c r="O182" s="2961" t="str">
        <f t="shared" ref="O182:O185" si="48">IF(N182="","",TRIM(RIGHT(O181,LEN(O181)-LEN(N182))))</f>
        <v/>
      </c>
      <c r="P182" s="2975"/>
      <c r="Q182" s="2969"/>
      <c r="R182" s="2969"/>
      <c r="T182" s="10">
        <v>1</v>
      </c>
    </row>
    <row r="183" spans="5:20" ht="21" customHeight="1">
      <c r="E183" s="2969"/>
      <c r="G183" s="2946" t="str">
        <f t="shared" si="43"/>
        <v/>
      </c>
      <c r="H183" s="2950" t="str">
        <f t="shared" si="44"/>
        <v/>
      </c>
      <c r="I183" s="2951" t="str">
        <f>IF(LEN(TRIM(N183))&gt;0,MAX(I29:I182)+1,"")</f>
        <v/>
      </c>
      <c r="J183" s="2906" t="str">
        <f>IFERROR(INDEX(N30:N299,MATCH(ROW()-ROW(N30)+1,I30:I299,0)),"")</f>
        <v/>
      </c>
      <c r="K183" s="336"/>
      <c r="M183" s="2960"/>
      <c r="N183" s="2961" t="str">
        <f>IF(OR(O182="",M182=""),"",IF(LEN(O182)&lt;=M182,O182,IFERROR(LEFT(O182,FIND("♦",SUBSTITUTE(LEFT(O182,M182+1)," ","♦",LEN(LEFT(O182,M182+1))-LEN(SUBSTITUTE(LEFT(O182,M182+1)," ",""))))),LEFT(O182,IFERROR(FIND(" ",O182)-1,LEN(O182))))))</f>
        <v/>
      </c>
      <c r="O183" s="2961" t="str">
        <f t="shared" si="48"/>
        <v/>
      </c>
      <c r="P183" s="2975"/>
      <c r="Q183" s="2969"/>
      <c r="R183" s="2969"/>
      <c r="T183" s="10">
        <v>1</v>
      </c>
    </row>
    <row r="184" spans="5:20" ht="21" customHeight="1">
      <c r="E184" s="2969"/>
      <c r="G184" s="2946" t="str">
        <f t="shared" si="43"/>
        <v/>
      </c>
      <c r="H184" s="2950" t="str">
        <f t="shared" si="44"/>
        <v/>
      </c>
      <c r="I184" s="2951" t="str">
        <f>IF(LEN(TRIM(N184))&gt;0,MAX(I29:I183)+1,"")</f>
        <v/>
      </c>
      <c r="J184" s="2906" t="str">
        <f>IFERROR(INDEX(N30:N299,MATCH(ROW()-ROW(N30)+1,I30:I299,0)),"")</f>
        <v/>
      </c>
      <c r="K184" s="336"/>
      <c r="M184" s="2963"/>
      <c r="N184" s="2961" t="str">
        <f>IF(OR(O183="",M182=""),"",IF(LEN(O183)&lt;=M182,O183,IFERROR(LEFT(O183,FIND("♦",SUBSTITUTE(LEFT(O183,M182+1)," ","♦",LEN(LEFT(O183,M182+1))-LEN(SUBSTITUTE(LEFT(O183,M182+1)," ",""))))),LEFT(O183,IFERROR(FIND(" ",O183)-1,LEN(O183))))))</f>
        <v/>
      </c>
      <c r="O184" s="2961" t="str">
        <f t="shared" si="48"/>
        <v/>
      </c>
      <c r="P184" s="2975"/>
      <c r="Q184" s="2969"/>
      <c r="R184" s="2969"/>
      <c r="T184" s="10">
        <v>1</v>
      </c>
    </row>
    <row r="185" spans="5:20" ht="21" customHeight="1">
      <c r="E185" s="2969"/>
      <c r="G185" s="2946" t="str">
        <f t="shared" si="43"/>
        <v/>
      </c>
      <c r="H185" s="2950" t="str">
        <f t="shared" si="44"/>
        <v/>
      </c>
      <c r="I185" s="2951" t="str">
        <f>IF(LEN(TRIM(N185))&gt;0,MAX(I29:I184)+1,"")</f>
        <v/>
      </c>
      <c r="J185" s="2906" t="str">
        <f>IFERROR(INDEX(N30:N299,MATCH(ROW()-ROW(N30)+1,I30:I299,0)),"")</f>
        <v/>
      </c>
      <c r="K185" s="336"/>
      <c r="M185" s="2964"/>
      <c r="N185" s="2961" t="str">
        <f>IF(OR(O184="",M182=""),"",IF(LEN(O184)&lt;=M182,O184,IFERROR(LEFT(O184,FIND("♦",SUBSTITUTE(LEFT(O184,M182+1)," ","♦",LEN(LEFT(O184,M182+1))-LEN(SUBSTITUTE(LEFT(O184,M182+1)," ",""))))),LEFT(O184,IFERROR(FIND(" ",O184)-1,LEN(O184))))))</f>
        <v/>
      </c>
      <c r="O185" s="2961" t="str">
        <f t="shared" si="48"/>
        <v/>
      </c>
      <c r="P185" s="2975"/>
      <c r="Q185" s="2969"/>
      <c r="R185" s="2969"/>
      <c r="T185" s="10">
        <v>1</v>
      </c>
    </row>
    <row r="186" spans="5:20" ht="21" customHeight="1">
      <c r="E186" s="2969"/>
      <c r="G186" s="2946" t="str">
        <f t="shared" si="43"/>
        <v/>
      </c>
      <c r="H186" s="2950" t="str">
        <f t="shared" si="44"/>
        <v/>
      </c>
      <c r="I186" s="2951" t="str">
        <f>IF(LEN(TRIM(N186))&gt;0,MAX(I29:I185)+1,"")</f>
        <v/>
      </c>
      <c r="J186" s="2906" t="str">
        <f>IFERROR(INDEX(N30:N299,MATCH(ROW()-ROW(N30)+1,I30:I299,0)),"")</f>
        <v/>
      </c>
      <c r="K186" s="336"/>
      <c r="M186" s="2370" t="str">
        <f>(SUBSTITUTE(SUBSTITUTE(E56,CHAR(13)&amp;CHAR(10)," "),CHAR(10)," "))</f>
        <v/>
      </c>
      <c r="N186" s="2907" t="str">
        <f>IF(OR(M187="",M188=""),"",IF(LEN(M187)&lt;=M188,M187,IFERROR(LEFT(M187,FIND("♦",SUBSTITUTE(LEFT(M187,M188+1)," ","♦",LEN(LEFT(M187,M188+1))-LEN(SUBSTITUTE(LEFT(M187,M188+1)," ",""))))),LEFT(M187,IFERROR(FIND(" ",M187)-1,LEN(M187))))))</f>
        <v/>
      </c>
      <c r="O186" s="2908" t="str">
        <f>IF(N186="","",TRIM(RIGHT(M187,LEN(M187)-LEN(N186))))</f>
        <v/>
      </c>
      <c r="P186" s="2952" t="str">
        <f>F56</f>
        <v xml:space="preserve"> ◄ ligne 56</v>
      </c>
      <c r="Q186" s="2969"/>
      <c r="R186" s="2969"/>
      <c r="T186" s="10">
        <v>1</v>
      </c>
    </row>
    <row r="187" spans="5:20" ht="21" customHeight="1">
      <c r="E187" s="2969"/>
      <c r="G187" s="2946" t="str">
        <f t="shared" si="43"/>
        <v/>
      </c>
      <c r="H187" s="2950" t="str">
        <f t="shared" si="44"/>
        <v/>
      </c>
      <c r="I187" s="2951" t="str">
        <f>IF(LEN(TRIM(N187))&gt;0,MAX(I29:I186)+1,"")</f>
        <v/>
      </c>
      <c r="J187" s="2906" t="str">
        <f>IFERROR(INDEX(N30:N299,MATCH(ROW()-ROW(N30)+1,I30:I299,0)),"")</f>
        <v/>
      </c>
      <c r="K187" s="336"/>
      <c r="M187" s="2907" t="str">
        <f>TRIM(SUBSTITUTE(SUBSTITUTE(SUBSTITUTE(SUBSTITUTE(IF(OR(LEFT(M186,1)="-",LEFT(M186,1)="="),MID(M186,2,9999),M186),CHAR(160)," "),","," "),";"," "),"."," "))</f>
        <v/>
      </c>
      <c r="N187" s="2908" t="str">
        <f>IF(OR(O186="",M188=""),"",IF(LEN(O186)&lt;=M188,O186,IFERROR(LEFT(O186,FIND("♦",SUBSTITUTE(LEFT(O186,M188+1)," ","♦",LEN(LEFT(O186,M188+1))-LEN(SUBSTITUTE(LEFT(O186,M188+1)," ",""))))),LEFT(O186,IFERROR(FIND(" ",O186)-1,LEN(O186))))))</f>
        <v/>
      </c>
      <c r="O187" s="2908" t="str">
        <f>IF(N187="","",TRIM(RIGHT(O186,LEN(O186)-LEN(N187))))</f>
        <v/>
      </c>
      <c r="P187" s="2974"/>
      <c r="Q187" s="2969"/>
      <c r="R187" s="2969"/>
      <c r="T187" s="10">
        <v>1</v>
      </c>
    </row>
    <row r="188" spans="5:20" ht="21" customHeight="1">
      <c r="E188" s="2969"/>
      <c r="G188" s="2946" t="str">
        <f t="shared" si="43"/>
        <v/>
      </c>
      <c r="H188" s="2950" t="str">
        <f t="shared" si="44"/>
        <v/>
      </c>
      <c r="I188" s="2951" t="str">
        <f>IF(LEN(TRIM(N188))&gt;0,MAX(I29:I187)+1,"")</f>
        <v/>
      </c>
      <c r="J188" s="2906" t="str">
        <f>IFERROR(INDEX(N30:N299,MATCH(ROW()-ROW(N30)+1,I30:I299,0)),"")</f>
        <v/>
      </c>
      <c r="K188" s="336"/>
      <c r="M188" s="2909">
        <f>J17</f>
        <v>50</v>
      </c>
      <c r="N188" s="2908" t="str">
        <f>IF(OR(O187="",M188=""),"",IF(LEN(O187)&lt;=M188,O187,IFERROR(LEFT(O187,FIND("♦",SUBSTITUTE(LEFT(O187,M188+1)," ","♦",LEN(LEFT(O187,M188+1))-LEN(SUBSTITUTE(LEFT(O187,M188+1)," ",""))))),LEFT(O187,IFERROR(FIND(" ",O187)-1,LEN(O187))))))</f>
        <v/>
      </c>
      <c r="O188" s="2908" t="str">
        <f t="shared" ref="O188:O191" si="49">IF(N188="","",TRIM(RIGHT(O187,LEN(O187)-LEN(N188))))</f>
        <v/>
      </c>
      <c r="P188" s="2974"/>
      <c r="Q188" s="2969"/>
      <c r="R188" s="2969"/>
      <c r="T188" s="10">
        <v>1</v>
      </c>
    </row>
    <row r="189" spans="5:20" ht="21" customHeight="1">
      <c r="E189" s="2969"/>
      <c r="G189" s="2946" t="str">
        <f t="shared" si="43"/>
        <v/>
      </c>
      <c r="H189" s="2950" t="str">
        <f t="shared" si="44"/>
        <v/>
      </c>
      <c r="I189" s="2951" t="str">
        <f>IF(LEN(TRIM(N189))&gt;0,MAX(I29:I188)+1,"")</f>
        <v/>
      </c>
      <c r="J189" s="2906" t="str">
        <f>IFERROR(INDEX(N30:N299,MATCH(ROW()-ROW(N30)+1,I30:I299,0)),"")</f>
        <v/>
      </c>
      <c r="K189" s="336"/>
      <c r="M189" s="2907"/>
      <c r="N189" s="2908" t="str">
        <f>IF(OR(O188="",M188=""),"",IF(LEN(O188)&lt;=M188,O188,IFERROR(LEFT(O188,FIND("♦",SUBSTITUTE(LEFT(O188,M188+1)," ","♦",LEN(LEFT(O188,M188+1))-LEN(SUBSTITUTE(LEFT(O188,M188+1)," ",""))))),LEFT(O188,IFERROR(FIND(" ",O188)-1,LEN(O188))))))</f>
        <v/>
      </c>
      <c r="O189" s="2908" t="str">
        <f t="shared" si="49"/>
        <v/>
      </c>
      <c r="P189" s="2974"/>
      <c r="Q189" s="2969"/>
      <c r="R189" s="2969"/>
      <c r="T189" s="10">
        <v>1</v>
      </c>
    </row>
    <row r="190" spans="5:20" ht="21" customHeight="1">
      <c r="E190" s="2969"/>
      <c r="G190" s="2946" t="str">
        <f t="shared" si="43"/>
        <v/>
      </c>
      <c r="H190" s="2950" t="str">
        <f t="shared" si="44"/>
        <v/>
      </c>
      <c r="I190" s="2951" t="str">
        <f>IF(LEN(TRIM(N190))&gt;0,MAX(I29:I189)+1,"")</f>
        <v/>
      </c>
      <c r="J190" s="2906" t="str">
        <f>IFERROR(INDEX(N30:N299,MATCH(ROW()-ROW(N30)+1,I30:I299,0)),"")</f>
        <v/>
      </c>
      <c r="K190" s="336"/>
      <c r="M190" s="2958"/>
      <c r="N190" s="2908" t="str">
        <f>IF(OR(O189="",M188=""),"",IF(LEN(O189)&lt;=M188,O189,IFERROR(LEFT(O189,FIND("♦",SUBSTITUTE(LEFT(O189,M188+1)," ","♦",LEN(LEFT(O189,M188+1))-LEN(SUBSTITUTE(LEFT(O189,M188+1)," ",""))))),LEFT(O189,IFERROR(FIND(" ",O189)-1,LEN(O189))))))</f>
        <v/>
      </c>
      <c r="O190" s="2908" t="str">
        <f t="shared" si="49"/>
        <v/>
      </c>
      <c r="P190" s="2974"/>
      <c r="Q190" s="2969"/>
      <c r="R190" s="2969"/>
      <c r="T190" s="10">
        <v>1</v>
      </c>
    </row>
    <row r="191" spans="5:20" ht="21" customHeight="1">
      <c r="E191" s="2969"/>
      <c r="G191" s="2946" t="str">
        <f t="shared" si="43"/>
        <v/>
      </c>
      <c r="H191" s="2950" t="str">
        <f t="shared" si="44"/>
        <v/>
      </c>
      <c r="I191" s="2951" t="str">
        <f>IF(LEN(TRIM(N191))&gt;0,MAX(I29:I190)+1,"")</f>
        <v/>
      </c>
      <c r="J191" s="2906" t="str">
        <f>IFERROR(INDEX(N30:N299,MATCH(ROW()-ROW(N30)+1,I30:I299,0)),"")</f>
        <v/>
      </c>
      <c r="K191" s="336"/>
      <c r="M191" s="2959"/>
      <c r="N191" s="2908" t="str">
        <f>IF(OR(O190="",M188=""),"",IF(LEN(O190)&lt;=M188,O190,IFERROR(LEFT(O190,FIND("♦",SUBSTITUTE(LEFT(O190,M188+1)," ","♦",LEN(LEFT(O190,M188+1))-LEN(SUBSTITUTE(LEFT(O190,M188+1)," ",""))))),LEFT(O190,IFERROR(FIND(" ",O190)-1,LEN(O190))))))</f>
        <v/>
      </c>
      <c r="O191" s="2908" t="str">
        <f t="shared" si="49"/>
        <v/>
      </c>
      <c r="P191" s="2974"/>
      <c r="Q191" s="2969"/>
      <c r="R191" s="2969"/>
      <c r="T191" s="10">
        <v>1</v>
      </c>
    </row>
    <row r="192" spans="5:20" ht="21" customHeight="1">
      <c r="E192" s="2969"/>
      <c r="G192" s="2946" t="str">
        <f t="shared" si="43"/>
        <v/>
      </c>
      <c r="H192" s="2950" t="str">
        <f t="shared" si="44"/>
        <v/>
      </c>
      <c r="I192" s="2951" t="str">
        <f>IF(LEN(TRIM(N192))&gt;0,MAX(I29:I191)+1,"")</f>
        <v/>
      </c>
      <c r="J192" s="2906" t="str">
        <f>IFERROR(INDEX(N30:N299,MATCH(ROW()-ROW(N30)+1,I30:I299,0)),"")</f>
        <v/>
      </c>
      <c r="K192" s="336"/>
      <c r="M192" s="2370" t="str">
        <f>(SUBSTITUTE(SUBSTITUTE(E57,CHAR(13)&amp;CHAR(10)," "),CHAR(10)," "))</f>
        <v/>
      </c>
      <c r="N192" s="2960" t="str">
        <f>IF(OR(M193="",M194=""),"",IF(LEN(M193)&lt;=M194,M193,IFERROR(LEFT(M193,FIND("♦",SUBSTITUTE(LEFT(M193,M194+1)," ","♦",LEN(LEFT(M193,M194+1))-LEN(SUBSTITUTE(LEFT(M193,M194+1)," ",""))))),LEFT(M193,IFERROR(FIND(" ",M193)-1,LEN(M193))))))</f>
        <v/>
      </c>
      <c r="O192" s="2961" t="str">
        <f>IF(N192="","",TRIM(RIGHT(M193,LEN(M193)-LEN(N192))))</f>
        <v/>
      </c>
      <c r="P192" s="2952" t="str">
        <f>F57</f>
        <v xml:space="preserve"> ◄ ligne 57</v>
      </c>
      <c r="Q192" s="2969"/>
      <c r="R192" s="2969"/>
      <c r="T192" s="10">
        <v>1</v>
      </c>
    </row>
    <row r="193" spans="5:20" ht="21" customHeight="1">
      <c r="E193" s="2969"/>
      <c r="G193" s="2946" t="str">
        <f t="shared" si="43"/>
        <v/>
      </c>
      <c r="H193" s="2950" t="str">
        <f t="shared" si="44"/>
        <v/>
      </c>
      <c r="I193" s="2951" t="str">
        <f>IF(LEN(TRIM(N193))&gt;0,MAX(I29:I192)+1,"")</f>
        <v/>
      </c>
      <c r="J193" s="2906" t="str">
        <f>IFERROR(INDEX(N30:N299,MATCH(ROW()-ROW(N30)+1,I30:I299,0)),"")</f>
        <v/>
      </c>
      <c r="K193" s="336"/>
      <c r="M193" s="2960" t="str">
        <f>TRIM(SUBSTITUTE(SUBSTITUTE(SUBSTITUTE(SUBSTITUTE(IF(OR(LEFT(M192,1)="-",LEFT(M192,1)="="),MID(M192,2,9999),M192),CHAR(160)," "),","," "),";"," "),"."," "))</f>
        <v/>
      </c>
      <c r="N193" s="2961" t="str">
        <f>IF(OR(O192="",M194=""),"",IF(LEN(O192)&lt;=M194,O192,IFERROR(LEFT(O192,FIND("♦",SUBSTITUTE(LEFT(O192,M194+1)," ","♦",LEN(LEFT(O192,M194+1))-LEN(SUBSTITUTE(LEFT(O192,M194+1)," ",""))))),LEFT(O192,IFERROR(FIND(" ",O192)-1,LEN(O192))))))</f>
        <v/>
      </c>
      <c r="O193" s="2961" t="str">
        <f>IF(N193="","",TRIM(RIGHT(O192,LEN(O192)-LEN(N193))))</f>
        <v/>
      </c>
      <c r="P193" s="2975"/>
      <c r="Q193" s="2969"/>
      <c r="R193" s="2969"/>
      <c r="T193" s="10">
        <v>1</v>
      </c>
    </row>
    <row r="194" spans="5:20" ht="21" customHeight="1">
      <c r="E194" s="2969"/>
      <c r="G194" s="2946" t="str">
        <f t="shared" si="43"/>
        <v/>
      </c>
      <c r="H194" s="2950" t="str">
        <f t="shared" si="44"/>
        <v/>
      </c>
      <c r="I194" s="2951" t="str">
        <f>IF(LEN(TRIM(N194))&gt;0,MAX(I29:I193)+1,"")</f>
        <v/>
      </c>
      <c r="J194" s="2906" t="str">
        <f>IFERROR(INDEX(N30:N299,MATCH(ROW()-ROW(N30)+1,I30:I299,0)),"")</f>
        <v/>
      </c>
      <c r="K194" s="336"/>
      <c r="M194" s="2909">
        <f>J17</f>
        <v>50</v>
      </c>
      <c r="N194" s="2961" t="str">
        <f>IF(OR(O193="",M194=""),"",IF(LEN(O193)&lt;=M194,O193,IFERROR(LEFT(O193,FIND("♦",SUBSTITUTE(LEFT(O193,M194+1)," ","♦",LEN(LEFT(O193,M194+1))-LEN(SUBSTITUTE(LEFT(O193,M194+1)," ",""))))),LEFT(O193,IFERROR(FIND(" ",O193)-1,LEN(O193))))))</f>
        <v/>
      </c>
      <c r="O194" s="2961" t="str">
        <f t="shared" ref="O194:O197" si="50">IF(N194="","",TRIM(RIGHT(O193,LEN(O193)-LEN(N194))))</f>
        <v/>
      </c>
      <c r="P194" s="2975"/>
      <c r="Q194" s="2969"/>
      <c r="R194" s="2969"/>
      <c r="T194" s="10">
        <v>1</v>
      </c>
    </row>
    <row r="195" spans="5:20" ht="21" customHeight="1">
      <c r="E195" s="2969"/>
      <c r="G195" s="2946" t="str">
        <f t="shared" si="43"/>
        <v/>
      </c>
      <c r="H195" s="2950" t="str">
        <f t="shared" si="44"/>
        <v/>
      </c>
      <c r="I195" s="2951" t="str">
        <f>IF(LEN(TRIM(N195))&gt;0,MAX(I29:I194)+1,"")</f>
        <v/>
      </c>
      <c r="J195" s="2906" t="str">
        <f>IFERROR(INDEX(N30:N299,MATCH(ROW()-ROW(N30)+1,I30:I299,0)),"")</f>
        <v/>
      </c>
      <c r="K195" s="336"/>
      <c r="M195" s="2960"/>
      <c r="N195" s="2961" t="str">
        <f>IF(OR(O194="",M194=""),"",IF(LEN(O194)&lt;=M194,O194,IFERROR(LEFT(O194,FIND("♦",SUBSTITUTE(LEFT(O194,M194+1)," ","♦",LEN(LEFT(O194,M194+1))-LEN(SUBSTITUTE(LEFT(O194,M194+1)," ",""))))),LEFT(O194,IFERROR(FIND(" ",O194)-1,LEN(O194))))))</f>
        <v/>
      </c>
      <c r="O195" s="2961" t="str">
        <f t="shared" si="50"/>
        <v/>
      </c>
      <c r="P195" s="2975"/>
      <c r="Q195" s="2969"/>
      <c r="R195" s="2969"/>
      <c r="T195" s="10">
        <v>1</v>
      </c>
    </row>
    <row r="196" spans="5:20" ht="21" customHeight="1">
      <c r="E196" s="2969"/>
      <c r="G196" s="2946" t="str">
        <f t="shared" si="43"/>
        <v/>
      </c>
      <c r="H196" s="2950" t="str">
        <f t="shared" si="44"/>
        <v/>
      </c>
      <c r="I196" s="2951" t="str">
        <f>IF(LEN(TRIM(N196))&gt;0,MAX(I29:I195)+1,"")</f>
        <v/>
      </c>
      <c r="J196" s="2906" t="str">
        <f>IFERROR(INDEX(N30:N299,MATCH(ROW()-ROW(N30)+1,I30:I299,0)),"")</f>
        <v/>
      </c>
      <c r="K196" s="336"/>
      <c r="M196" s="2963"/>
      <c r="N196" s="2961" t="str">
        <f>IF(OR(O195="",M194=""),"",IF(LEN(O195)&lt;=M194,O195,IFERROR(LEFT(O195,FIND("♦",SUBSTITUTE(LEFT(O195,M194+1)," ","♦",LEN(LEFT(O195,M194+1))-LEN(SUBSTITUTE(LEFT(O195,M194+1)," ",""))))),LEFT(O195,IFERROR(FIND(" ",O195)-1,LEN(O195))))))</f>
        <v/>
      </c>
      <c r="O196" s="2961" t="str">
        <f t="shared" si="50"/>
        <v/>
      </c>
      <c r="P196" s="2975"/>
      <c r="Q196" s="2969"/>
      <c r="R196" s="2969"/>
      <c r="T196" s="10">
        <v>1</v>
      </c>
    </row>
    <row r="197" spans="5:20" ht="21" customHeight="1">
      <c r="E197" s="2969"/>
      <c r="G197" s="2946" t="str">
        <f t="shared" si="43"/>
        <v/>
      </c>
      <c r="H197" s="2950" t="str">
        <f t="shared" si="44"/>
        <v/>
      </c>
      <c r="I197" s="2951" t="str">
        <f>IF(LEN(TRIM(N197))&gt;0,MAX(I29:I196)+1,"")</f>
        <v/>
      </c>
      <c r="J197" s="2906" t="str">
        <f>IFERROR(INDEX(N30:N299,MATCH(ROW()-ROW(N30)+1,I30:I299,0)),"")</f>
        <v/>
      </c>
      <c r="K197" s="336"/>
      <c r="M197" s="2964"/>
      <c r="N197" s="2961" t="str">
        <f>IF(OR(O196="",M194=""),"",IF(LEN(O196)&lt;=M194,O196,IFERROR(LEFT(O196,FIND("♦",SUBSTITUTE(LEFT(O196,M194+1)," ","♦",LEN(LEFT(O196,M194+1))-LEN(SUBSTITUTE(LEFT(O196,M194+1)," ",""))))),LEFT(O196,IFERROR(FIND(" ",O196)-1,LEN(O196))))))</f>
        <v/>
      </c>
      <c r="O197" s="2961" t="str">
        <f t="shared" si="50"/>
        <v/>
      </c>
      <c r="P197" s="2975"/>
      <c r="Q197" s="2969"/>
      <c r="R197" s="2969"/>
      <c r="T197" s="10">
        <v>1</v>
      </c>
    </row>
    <row r="198" spans="5:20" ht="21" customHeight="1">
      <c r="E198" s="2969"/>
      <c r="G198" s="2946" t="str">
        <f t="shared" si="43"/>
        <v/>
      </c>
      <c r="H198" s="2950" t="str">
        <f t="shared" si="44"/>
        <v/>
      </c>
      <c r="I198" s="2951" t="str">
        <f>IF(LEN(TRIM(N198))&gt;0,MAX(I29:I197)+1,"")</f>
        <v/>
      </c>
      <c r="J198" s="2906" t="str">
        <f>IFERROR(INDEX(N30:N299,MATCH(ROW()-ROW(N30)+1,I30:I299,0)),"")</f>
        <v/>
      </c>
      <c r="K198" s="336"/>
      <c r="M198" s="2370" t="str">
        <f>(SUBSTITUTE(SUBSTITUTE(E58,CHAR(13)&amp;CHAR(10)," "),CHAR(10)," "))</f>
        <v/>
      </c>
      <c r="N198" s="2907" t="str">
        <f>IF(OR(M199="",M200=""),"",IF(LEN(M199)&lt;=M200,M199,IFERROR(LEFT(M199,FIND("♦",SUBSTITUTE(LEFT(M199,M200+1)," ","♦",LEN(LEFT(M199,M200+1))-LEN(SUBSTITUTE(LEFT(M199,M200+1)," ",""))))),LEFT(M199,IFERROR(FIND(" ",M199)-1,LEN(M199))))))</f>
        <v/>
      </c>
      <c r="O198" s="2908" t="str">
        <f>IF(N198="","",TRIM(RIGHT(M199,LEN(M199)-LEN(N198))))</f>
        <v/>
      </c>
      <c r="P198" s="2952" t="str">
        <f>F58</f>
        <v xml:space="preserve"> ◄ ligne 58</v>
      </c>
      <c r="Q198" s="2969"/>
      <c r="R198" s="2969"/>
      <c r="T198" s="10">
        <v>1</v>
      </c>
    </row>
    <row r="199" spans="5:20" ht="21" customHeight="1">
      <c r="E199" s="2969"/>
      <c r="G199" s="2946" t="str">
        <f t="shared" si="43"/>
        <v/>
      </c>
      <c r="H199" s="2950" t="str">
        <f t="shared" si="44"/>
        <v/>
      </c>
      <c r="I199" s="2951" t="str">
        <f>IF(LEN(TRIM(N199))&gt;0,MAX(I29:I198)+1,"")</f>
        <v/>
      </c>
      <c r="J199" s="2906" t="str">
        <f>IFERROR(INDEX(N30:N299,MATCH(ROW()-ROW(N30)+1,I30:I299,0)),"")</f>
        <v/>
      </c>
      <c r="K199" s="336"/>
      <c r="M199" s="2907" t="str">
        <f>TRIM(SUBSTITUTE(SUBSTITUTE(SUBSTITUTE(SUBSTITUTE(IF(OR(LEFT(M198,1)="-",LEFT(M198,1)="="),MID(M198,2,9999),M198),CHAR(160)," "),","," "),";"," "),"."," "))</f>
        <v/>
      </c>
      <c r="N199" s="2908" t="str">
        <f>IF(OR(O198="",M200=""),"",IF(LEN(O198)&lt;=M200,O198,IFERROR(LEFT(O198,FIND("♦",SUBSTITUTE(LEFT(O198,M200+1)," ","♦",LEN(LEFT(O198,M200+1))-LEN(SUBSTITUTE(LEFT(O198,M200+1)," ",""))))),LEFT(O198,IFERROR(FIND(" ",O198)-1,LEN(O198))))))</f>
        <v/>
      </c>
      <c r="O199" s="2908" t="str">
        <f>IF(N199="","",TRIM(RIGHT(O198,LEN(O198)-LEN(N199))))</f>
        <v/>
      </c>
      <c r="P199" s="2974"/>
      <c r="Q199" s="2969"/>
      <c r="R199" s="2969"/>
      <c r="T199" s="10">
        <v>1</v>
      </c>
    </row>
    <row r="200" spans="5:20" ht="21" customHeight="1">
      <c r="E200" s="2969"/>
      <c r="G200" s="2946" t="str">
        <f t="shared" si="43"/>
        <v/>
      </c>
      <c r="H200" s="2950" t="str">
        <f t="shared" si="44"/>
        <v/>
      </c>
      <c r="I200" s="2951" t="str">
        <f>IF(LEN(TRIM(N200))&gt;0,MAX(I29:I199)+1,"")</f>
        <v/>
      </c>
      <c r="J200" s="2906" t="str">
        <f>IFERROR(INDEX(N30:N299,MATCH(ROW()-ROW(N30)+1,I30:I299,0)),"")</f>
        <v/>
      </c>
      <c r="K200" s="336"/>
      <c r="M200" s="2909">
        <f>J17</f>
        <v>50</v>
      </c>
      <c r="N200" s="2908" t="str">
        <f>IF(OR(O199="",M200=""),"",IF(LEN(O199)&lt;=M200,O199,IFERROR(LEFT(O199,FIND("♦",SUBSTITUTE(LEFT(O199,M200+1)," ","♦",LEN(LEFT(O199,M200+1))-LEN(SUBSTITUTE(LEFT(O199,M200+1)," ",""))))),LEFT(O199,IFERROR(FIND(" ",O199)-1,LEN(O199))))))</f>
        <v/>
      </c>
      <c r="O200" s="2908" t="str">
        <f t="shared" ref="O200:O203" si="51">IF(N200="","",TRIM(RIGHT(O199,LEN(O199)-LEN(N200))))</f>
        <v/>
      </c>
      <c r="P200" s="2974"/>
      <c r="Q200" s="2969"/>
      <c r="R200" s="2969"/>
      <c r="T200" s="10">
        <v>1</v>
      </c>
    </row>
    <row r="201" spans="5:20" ht="21" customHeight="1">
      <c r="E201" s="2969"/>
      <c r="G201" s="2946" t="str">
        <f t="shared" si="43"/>
        <v/>
      </c>
      <c r="H201" s="2950" t="str">
        <f t="shared" si="44"/>
        <v/>
      </c>
      <c r="I201" s="2951" t="str">
        <f>IF(LEN(TRIM(N201))&gt;0,MAX(I29:I200)+1,"")</f>
        <v/>
      </c>
      <c r="J201" s="2906" t="str">
        <f>IFERROR(INDEX(N30:N299,MATCH(ROW()-ROW(N30)+1,I30:I299,0)),"")</f>
        <v/>
      </c>
      <c r="K201" s="336"/>
      <c r="M201" s="2907"/>
      <c r="N201" s="2908" t="str">
        <f>IF(OR(O200="",M200=""),"",IF(LEN(O200)&lt;=M200,O200,IFERROR(LEFT(O200,FIND("♦",SUBSTITUTE(LEFT(O200,M200+1)," ","♦",LEN(LEFT(O200,M200+1))-LEN(SUBSTITUTE(LEFT(O200,M200+1)," ",""))))),LEFT(O200,IFERROR(FIND(" ",O200)-1,LEN(O200))))))</f>
        <v/>
      </c>
      <c r="O201" s="2908" t="str">
        <f t="shared" si="51"/>
        <v/>
      </c>
      <c r="P201" s="2974"/>
      <c r="Q201" s="2969"/>
      <c r="R201" s="2969"/>
      <c r="T201" s="10">
        <v>1</v>
      </c>
    </row>
    <row r="202" spans="5:20" ht="21" customHeight="1">
      <c r="E202" s="2969"/>
      <c r="G202" s="2946" t="str">
        <f t="shared" si="43"/>
        <v/>
      </c>
      <c r="H202" s="2950" t="str">
        <f t="shared" si="44"/>
        <v/>
      </c>
      <c r="I202" s="2951" t="str">
        <f>IF(LEN(TRIM(N202))&gt;0,MAX(I29:I201)+1,"")</f>
        <v/>
      </c>
      <c r="J202" s="2906" t="str">
        <f>IFERROR(INDEX(N30:N299,MATCH(ROW()-ROW(N30)+1,I30:I299,0)),"")</f>
        <v/>
      </c>
      <c r="K202" s="336"/>
      <c r="M202" s="2958"/>
      <c r="N202" s="2908" t="str">
        <f>IF(OR(O201="",M200=""),"",IF(LEN(O201)&lt;=M200,O201,IFERROR(LEFT(O201,FIND("♦",SUBSTITUTE(LEFT(O201,M200+1)," ","♦",LEN(LEFT(O201,M200+1))-LEN(SUBSTITUTE(LEFT(O201,M200+1)," ",""))))),LEFT(O201,IFERROR(FIND(" ",O201)-1,LEN(O201))))))</f>
        <v/>
      </c>
      <c r="O202" s="2908" t="str">
        <f t="shared" si="51"/>
        <v/>
      </c>
      <c r="P202" s="2974"/>
      <c r="Q202" s="2969"/>
      <c r="R202" s="2969"/>
      <c r="T202" s="10">
        <v>1</v>
      </c>
    </row>
    <row r="203" spans="5:20" ht="21" customHeight="1">
      <c r="E203" s="2969"/>
      <c r="G203" s="2946" t="str">
        <f t="shared" si="43"/>
        <v/>
      </c>
      <c r="H203" s="2950" t="str">
        <f t="shared" si="44"/>
        <v/>
      </c>
      <c r="I203" s="2951" t="str">
        <f>IF(LEN(TRIM(N203))&gt;0,MAX(I29:I202)+1,"")</f>
        <v/>
      </c>
      <c r="J203" s="2906" t="str">
        <f>IFERROR(INDEX(N30:N299,MATCH(ROW()-ROW(N30)+1,I30:I299,0)),"")</f>
        <v/>
      </c>
      <c r="K203" s="336"/>
      <c r="M203" s="2959"/>
      <c r="N203" s="2908" t="str">
        <f>IF(OR(O202="",M200=""),"",IF(LEN(O202)&lt;=M200,O202,IFERROR(LEFT(O202,FIND("♦",SUBSTITUTE(LEFT(O202,M200+1)," ","♦",LEN(LEFT(O202,M200+1))-LEN(SUBSTITUTE(LEFT(O202,M200+1)," ",""))))),LEFT(O202,IFERROR(FIND(" ",O202)-1,LEN(O202))))))</f>
        <v/>
      </c>
      <c r="O203" s="2908" t="str">
        <f t="shared" si="51"/>
        <v/>
      </c>
      <c r="P203" s="2974"/>
      <c r="Q203" s="2969"/>
      <c r="R203" s="2969"/>
      <c r="T203" s="10">
        <v>1</v>
      </c>
    </row>
    <row r="204" spans="5:20" ht="21" customHeight="1">
      <c r="E204" s="2969"/>
      <c r="G204" s="2946" t="str">
        <f t="shared" si="43"/>
        <v/>
      </c>
      <c r="H204" s="2950" t="str">
        <f t="shared" si="44"/>
        <v/>
      </c>
      <c r="I204" s="2951" t="str">
        <f>IF(LEN(TRIM(N204))&gt;0,MAX(I29:I203)+1,"")</f>
        <v/>
      </c>
      <c r="J204" s="2906" t="str">
        <f>IFERROR(INDEX(N30:N299,MATCH(ROW()-ROW(N30)+1,I30:I299,0)),"")</f>
        <v/>
      </c>
      <c r="K204" s="336"/>
      <c r="M204" s="2370" t="str">
        <f>(SUBSTITUTE(SUBSTITUTE(E59,CHAR(13)&amp;CHAR(10)," "),CHAR(10)," "))</f>
        <v/>
      </c>
      <c r="N204" s="2960" t="str">
        <f>IF(OR(M205="",M206=""),"",IF(LEN(M205)&lt;=M206,M205,IFERROR(LEFT(M205,FIND("♦",SUBSTITUTE(LEFT(M205,M206+1)," ","♦",LEN(LEFT(M205,M206+1))-LEN(SUBSTITUTE(LEFT(M205,M206+1)," ",""))))),LEFT(M205,IFERROR(FIND(" ",M205)-1,LEN(M205))))))</f>
        <v/>
      </c>
      <c r="O204" s="2961" t="str">
        <f>IF(N204="","",TRIM(RIGHT(M205,LEN(M205)-LEN(N204))))</f>
        <v/>
      </c>
      <c r="P204" s="2952" t="str">
        <f>F59</f>
        <v xml:space="preserve"> ◄ ligne 59</v>
      </c>
      <c r="Q204" s="2969"/>
      <c r="R204" s="2969"/>
      <c r="T204" s="10">
        <v>1</v>
      </c>
    </row>
    <row r="205" spans="5:20" ht="21" customHeight="1">
      <c r="E205" s="2969"/>
      <c r="G205" s="2946" t="str">
        <f t="shared" si="43"/>
        <v/>
      </c>
      <c r="H205" s="2950" t="str">
        <f t="shared" si="44"/>
        <v/>
      </c>
      <c r="I205" s="2951" t="str">
        <f>IF(LEN(TRIM(N205))&gt;0,MAX(I29:I204)+1,"")</f>
        <v/>
      </c>
      <c r="J205" s="2906" t="str">
        <f>IFERROR(INDEX(N30:N299,MATCH(ROW()-ROW(N30)+1,I30:I299,0)),"")</f>
        <v/>
      </c>
      <c r="K205" s="336"/>
      <c r="M205" s="2960" t="str">
        <f>TRIM(SUBSTITUTE(SUBSTITUTE(SUBSTITUTE(SUBSTITUTE(IF(OR(LEFT(M204,1)="-",LEFT(M204,1)="="),MID(M204,2,9999),M204),CHAR(160)," "),","," "),";"," "),"."," "))</f>
        <v/>
      </c>
      <c r="N205" s="2961" t="str">
        <f>IF(OR(O204="",M206=""),"",IF(LEN(O204)&lt;=M206,O204,IFERROR(LEFT(O204,FIND("♦",SUBSTITUTE(LEFT(O204,M206+1)," ","♦",LEN(LEFT(O204,M206+1))-LEN(SUBSTITUTE(LEFT(O204,M206+1)," ",""))))),LEFT(O204,IFERROR(FIND(" ",O204)-1,LEN(O204))))))</f>
        <v/>
      </c>
      <c r="O205" s="2961" t="str">
        <f>IF(N205="","",TRIM(RIGHT(O204,LEN(O204)-LEN(N205))))</f>
        <v/>
      </c>
      <c r="P205" s="2975"/>
      <c r="Q205" s="2969"/>
      <c r="R205" s="2969"/>
      <c r="T205" s="10">
        <v>1</v>
      </c>
    </row>
    <row r="206" spans="5:20" ht="21" customHeight="1">
      <c r="E206" s="2969"/>
      <c r="G206" s="2946" t="str">
        <f t="shared" si="43"/>
        <v/>
      </c>
      <c r="H206" s="2950" t="str">
        <f t="shared" si="44"/>
        <v/>
      </c>
      <c r="I206" s="2951" t="str">
        <f>IF(LEN(TRIM(N206))&gt;0,MAX(I29:I205)+1,"")</f>
        <v/>
      </c>
      <c r="J206" s="2906" t="str">
        <f>IFERROR(INDEX(N30:N299,MATCH(ROW()-ROW(N30)+1,I30:I299,0)),"")</f>
        <v/>
      </c>
      <c r="K206" s="336"/>
      <c r="M206" s="2909">
        <f>J17</f>
        <v>50</v>
      </c>
      <c r="N206" s="2961" t="str">
        <f>IF(OR(O205="",M206=""),"",IF(LEN(O205)&lt;=M206,O205,IFERROR(LEFT(O205,FIND("♦",SUBSTITUTE(LEFT(O205,M206+1)," ","♦",LEN(LEFT(O205,M206+1))-LEN(SUBSTITUTE(LEFT(O205,M206+1)," ",""))))),LEFT(O205,IFERROR(FIND(" ",O205)-1,LEN(O205))))))</f>
        <v/>
      </c>
      <c r="O206" s="2961" t="str">
        <f t="shared" ref="O206:O209" si="52">IF(N206="","",TRIM(RIGHT(O205,LEN(O205)-LEN(N206))))</f>
        <v/>
      </c>
      <c r="P206" s="2975"/>
      <c r="Q206" s="2969"/>
      <c r="R206" s="2969"/>
      <c r="T206" s="10">
        <v>1</v>
      </c>
    </row>
    <row r="207" spans="5:20" ht="21" customHeight="1">
      <c r="E207" s="2969"/>
      <c r="G207" s="2946" t="str">
        <f t="shared" si="43"/>
        <v/>
      </c>
      <c r="H207" s="2950" t="str">
        <f t="shared" si="44"/>
        <v/>
      </c>
      <c r="I207" s="2951" t="str">
        <f>IF(LEN(TRIM(N207))&gt;0,MAX(I29:I206)+1,"")</f>
        <v/>
      </c>
      <c r="J207" s="2906" t="str">
        <f>IFERROR(INDEX(N30:N299,MATCH(ROW()-ROW(N30)+1,I30:I299,0)),"")</f>
        <v/>
      </c>
      <c r="K207" s="336"/>
      <c r="M207" s="2960"/>
      <c r="N207" s="2961" t="str">
        <f>IF(OR(O206="",M206=""),"",IF(LEN(O206)&lt;=M206,O206,IFERROR(LEFT(O206,FIND("♦",SUBSTITUTE(LEFT(O206,M206+1)," ","♦",LEN(LEFT(O206,M206+1))-LEN(SUBSTITUTE(LEFT(O206,M206+1)," ",""))))),LEFT(O206,IFERROR(FIND(" ",O206)-1,LEN(O206))))))</f>
        <v/>
      </c>
      <c r="O207" s="2961" t="str">
        <f t="shared" si="52"/>
        <v/>
      </c>
      <c r="P207" s="2975"/>
      <c r="Q207" s="2969"/>
      <c r="R207" s="2969"/>
      <c r="T207" s="10">
        <v>1</v>
      </c>
    </row>
    <row r="208" spans="5:20" ht="21" customHeight="1">
      <c r="E208" s="2969"/>
      <c r="G208" s="2946" t="str">
        <f t="shared" si="43"/>
        <v/>
      </c>
      <c r="H208" s="2950" t="str">
        <f t="shared" si="44"/>
        <v/>
      </c>
      <c r="I208" s="2951" t="str">
        <f>IF(LEN(TRIM(N208))&gt;0,MAX(I29:I207)+1,"")</f>
        <v/>
      </c>
      <c r="J208" s="2906" t="str">
        <f>IFERROR(INDEX(N30:N299,MATCH(ROW()-ROW(N30)+1,I30:I299,0)),"")</f>
        <v/>
      </c>
      <c r="K208" s="336"/>
      <c r="M208" s="2963"/>
      <c r="N208" s="2961" t="str">
        <f>IF(OR(O207="",M206=""),"",IF(LEN(O207)&lt;=M206,O207,IFERROR(LEFT(O207,FIND("♦",SUBSTITUTE(LEFT(O207,M206+1)," ","♦",LEN(LEFT(O207,M206+1))-LEN(SUBSTITUTE(LEFT(O207,M206+1)," ",""))))),LEFT(O207,IFERROR(FIND(" ",O207)-1,LEN(O207))))))</f>
        <v/>
      </c>
      <c r="O208" s="2961" t="str">
        <f t="shared" si="52"/>
        <v/>
      </c>
      <c r="P208" s="2975"/>
      <c r="Q208" s="2969"/>
      <c r="R208" s="2969"/>
      <c r="T208" s="10">
        <v>1</v>
      </c>
    </row>
    <row r="209" spans="5:20" ht="21" customHeight="1">
      <c r="E209" s="2969"/>
      <c r="G209" s="2946" t="str">
        <f t="shared" si="43"/>
        <v/>
      </c>
      <c r="H209" s="2950" t="str">
        <f t="shared" si="44"/>
        <v/>
      </c>
      <c r="I209" s="2951" t="str">
        <f>IF(LEN(TRIM(N209))&gt;0,MAX(I29:I208)+1,"")</f>
        <v/>
      </c>
      <c r="J209" s="2906" t="str">
        <f>IFERROR(INDEX(N30:N299,MATCH(ROW()-ROW(N30)+1,I30:I299,0)),"")</f>
        <v/>
      </c>
      <c r="K209" s="336"/>
      <c r="M209" s="2964"/>
      <c r="N209" s="2961" t="str">
        <f>IF(OR(O208="",M206=""),"",IF(LEN(O208)&lt;=M206,O208,IFERROR(LEFT(O208,FIND("♦",SUBSTITUTE(LEFT(O208,M206+1)," ","♦",LEN(LEFT(O208,M206+1))-LEN(SUBSTITUTE(LEFT(O208,M206+1)," ",""))))),LEFT(O208,IFERROR(FIND(" ",O208)-1,LEN(O208))))))</f>
        <v/>
      </c>
      <c r="O209" s="2961" t="str">
        <f t="shared" si="52"/>
        <v/>
      </c>
      <c r="P209" s="2975"/>
      <c r="Q209" s="2969"/>
      <c r="R209" s="2969"/>
      <c r="T209" s="10">
        <v>1</v>
      </c>
    </row>
    <row r="210" spans="5:20" ht="21" customHeight="1">
      <c r="E210" s="2969"/>
      <c r="G210" s="2946" t="str">
        <f t="shared" si="43"/>
        <v/>
      </c>
      <c r="H210" s="2950" t="str">
        <f t="shared" si="44"/>
        <v/>
      </c>
      <c r="I210" s="2951" t="str">
        <f>IF(LEN(TRIM(N210))&gt;0,MAX(I29:I209)+1,"")</f>
        <v/>
      </c>
      <c r="J210" s="2906" t="str">
        <f>IFERROR(INDEX(N30:N299,MATCH(ROW()-ROW(N30)+1,I30:I299,0)),"")</f>
        <v/>
      </c>
      <c r="K210" s="336"/>
      <c r="M210" s="2370" t="str">
        <f>(SUBSTITUTE(SUBSTITUTE(E60,CHAR(13)&amp;CHAR(10)," "),CHAR(10)," "))</f>
        <v/>
      </c>
      <c r="N210" s="2907" t="str">
        <f>IF(OR(M211="",M212=""),"",IF(LEN(M211)&lt;=M212,M211,IFERROR(LEFT(M211,FIND("♦",SUBSTITUTE(LEFT(M211,M212+1)," ","♦",LEN(LEFT(M211,M212+1))-LEN(SUBSTITUTE(LEFT(M211,M212+1)," ",""))))),LEFT(M211,IFERROR(FIND(" ",M211)-1,LEN(M211))))))</f>
        <v/>
      </c>
      <c r="O210" s="2908" t="str">
        <f>IF(N210="","",TRIM(RIGHT(M211,LEN(M211)-LEN(N210))))</f>
        <v/>
      </c>
      <c r="P210" s="2952" t="str">
        <f>F60</f>
        <v xml:space="preserve"> ◄ ligne 60</v>
      </c>
      <c r="Q210" s="2969"/>
      <c r="R210" s="2969"/>
      <c r="T210" s="10">
        <v>1</v>
      </c>
    </row>
    <row r="211" spans="5:20" ht="21" customHeight="1">
      <c r="E211" s="2969"/>
      <c r="G211" s="2946" t="str">
        <f t="shared" si="43"/>
        <v/>
      </c>
      <c r="H211" s="2950" t="str">
        <f t="shared" si="44"/>
        <v/>
      </c>
      <c r="I211" s="2951" t="str">
        <f>IF(LEN(TRIM(N211))&gt;0,MAX(I29:I210)+1,"")</f>
        <v/>
      </c>
      <c r="J211" s="2906" t="str">
        <f>IFERROR(INDEX(N30:N299,MATCH(ROW()-ROW(N30)+1,I30:I299,0)),"")</f>
        <v/>
      </c>
      <c r="K211" s="336"/>
      <c r="M211" s="2907" t="str">
        <f>TRIM(SUBSTITUTE(SUBSTITUTE(SUBSTITUTE(SUBSTITUTE(IF(OR(LEFT(M210,1)="-",LEFT(M210,1)="="),MID(M210,2,9999),M210),CHAR(160)," "),","," "),";"," "),"."," "))</f>
        <v/>
      </c>
      <c r="N211" s="2908" t="str">
        <f>IF(OR(O210="",M212=""),"",IF(LEN(O210)&lt;=M212,O210,IFERROR(LEFT(O210,FIND("♦",SUBSTITUTE(LEFT(O210,M212+1)," ","♦",LEN(LEFT(O210,M212+1))-LEN(SUBSTITUTE(LEFT(O210,M212+1)," ",""))))),LEFT(O210,IFERROR(FIND(" ",O210)-1,LEN(O210))))))</f>
        <v/>
      </c>
      <c r="O211" s="2908" t="str">
        <f>IF(N211="","",TRIM(RIGHT(O210,LEN(O210)-LEN(N211))))</f>
        <v/>
      </c>
      <c r="P211" s="2974"/>
      <c r="Q211" s="2969"/>
      <c r="R211" s="2969"/>
      <c r="T211" s="10">
        <v>1</v>
      </c>
    </row>
    <row r="212" spans="5:20" ht="21" customHeight="1">
      <c r="E212" s="2969"/>
      <c r="G212" s="2946" t="str">
        <f t="shared" si="43"/>
        <v/>
      </c>
      <c r="H212" s="2950" t="str">
        <f t="shared" si="44"/>
        <v/>
      </c>
      <c r="I212" s="2951" t="str">
        <f>IF(LEN(TRIM(N212))&gt;0,MAX(I29:I211)+1,"")</f>
        <v/>
      </c>
      <c r="J212" s="2906" t="str">
        <f>IFERROR(INDEX(N30:N299,MATCH(ROW()-ROW(N30)+1,I30:I299,0)),"")</f>
        <v/>
      </c>
      <c r="K212" s="336"/>
      <c r="M212" s="2909">
        <f>J17</f>
        <v>50</v>
      </c>
      <c r="N212" s="2908" t="str">
        <f>IF(OR(O211="",M212=""),"",IF(LEN(O211)&lt;=M212,O211,IFERROR(LEFT(O211,FIND("♦",SUBSTITUTE(LEFT(O211,M212+1)," ","♦",LEN(LEFT(O211,M212+1))-LEN(SUBSTITUTE(LEFT(O211,M212+1)," ",""))))),LEFT(O211,IFERROR(FIND(" ",O211)-1,LEN(O211))))))</f>
        <v/>
      </c>
      <c r="O212" s="2908" t="str">
        <f t="shared" ref="O212:O215" si="53">IF(N212="","",TRIM(RIGHT(O211,LEN(O211)-LEN(N212))))</f>
        <v/>
      </c>
      <c r="P212" s="2974"/>
      <c r="Q212" s="2969"/>
      <c r="R212" s="2969"/>
      <c r="T212" s="10">
        <v>1</v>
      </c>
    </row>
    <row r="213" spans="5:20" ht="21" customHeight="1">
      <c r="E213" s="2969"/>
      <c r="G213" s="2946" t="str">
        <f t="shared" si="43"/>
        <v/>
      </c>
      <c r="H213" s="2950" t="str">
        <f t="shared" si="44"/>
        <v/>
      </c>
      <c r="I213" s="2951" t="str">
        <f>IF(LEN(TRIM(N213))&gt;0,MAX(I29:I212)+1,"")</f>
        <v/>
      </c>
      <c r="J213" s="2906" t="str">
        <f>IFERROR(INDEX(N30:N299,MATCH(ROW()-ROW(N30)+1,I30:I299,0)),"")</f>
        <v/>
      </c>
      <c r="K213" s="336"/>
      <c r="M213" s="2907"/>
      <c r="N213" s="2908" t="str">
        <f>IF(OR(O212="",M212=""),"",IF(LEN(O212)&lt;=M212,O212,IFERROR(LEFT(O212,FIND("♦",SUBSTITUTE(LEFT(O212,M212+1)," ","♦",LEN(LEFT(O212,M212+1))-LEN(SUBSTITUTE(LEFT(O212,M212+1)," ",""))))),LEFT(O212,IFERROR(FIND(" ",O212)-1,LEN(O212))))))</f>
        <v/>
      </c>
      <c r="O213" s="2908" t="str">
        <f t="shared" si="53"/>
        <v/>
      </c>
      <c r="P213" s="2974"/>
      <c r="Q213" s="2969"/>
      <c r="R213" s="2969"/>
      <c r="T213" s="10">
        <v>1</v>
      </c>
    </row>
    <row r="214" spans="5:20" ht="21" customHeight="1">
      <c r="E214" s="2969"/>
      <c r="G214" s="2946" t="str">
        <f t="shared" si="43"/>
        <v/>
      </c>
      <c r="H214" s="2950" t="str">
        <f t="shared" si="44"/>
        <v/>
      </c>
      <c r="I214" s="2951" t="str">
        <f>IF(LEN(TRIM(N214))&gt;0,MAX(I29:I213)+1,"")</f>
        <v/>
      </c>
      <c r="J214" s="2906" t="str">
        <f>IFERROR(INDEX(N30:N299,MATCH(ROW()-ROW(N30)+1,I30:I299,0)),"")</f>
        <v/>
      </c>
      <c r="K214" s="336"/>
      <c r="M214" s="2958"/>
      <c r="N214" s="2908" t="str">
        <f>IF(OR(O213="",M212=""),"",IF(LEN(O213)&lt;=M212,O213,IFERROR(LEFT(O213,FIND("♦",SUBSTITUTE(LEFT(O213,M212+1)," ","♦",LEN(LEFT(O213,M212+1))-LEN(SUBSTITUTE(LEFT(O213,M212+1)," ",""))))),LEFT(O213,IFERROR(FIND(" ",O213)-1,LEN(O213))))))</f>
        <v/>
      </c>
      <c r="O214" s="2908" t="str">
        <f t="shared" si="53"/>
        <v/>
      </c>
      <c r="P214" s="2974"/>
      <c r="Q214" s="2969"/>
      <c r="R214" s="2969"/>
      <c r="T214" s="10">
        <v>1</v>
      </c>
    </row>
    <row r="215" spans="5:20" ht="21" customHeight="1">
      <c r="E215" s="2969"/>
      <c r="G215" s="2946" t="str">
        <f t="shared" si="43"/>
        <v/>
      </c>
      <c r="H215" s="2950" t="str">
        <f t="shared" si="44"/>
        <v/>
      </c>
      <c r="I215" s="2951" t="str">
        <f>IF(LEN(TRIM(N215))&gt;0,MAX(I29:I214)+1,"")</f>
        <v/>
      </c>
      <c r="J215" s="2906" t="str">
        <f>IFERROR(INDEX(N30:N299,MATCH(ROW()-ROW(N30)+1,I30:I299,0)),"")</f>
        <v/>
      </c>
      <c r="K215" s="336"/>
      <c r="M215" s="2959"/>
      <c r="N215" s="2908" t="str">
        <f>IF(OR(O214="",M212=""),"",IF(LEN(O214)&lt;=M212,O214,IFERROR(LEFT(O214,FIND("♦",SUBSTITUTE(LEFT(O214,M212+1)," ","♦",LEN(LEFT(O214,M212+1))-LEN(SUBSTITUTE(LEFT(O214,M212+1)," ",""))))),LEFT(O214,IFERROR(FIND(" ",O214)-1,LEN(O214))))))</f>
        <v/>
      </c>
      <c r="O215" s="2908" t="str">
        <f t="shared" si="53"/>
        <v/>
      </c>
      <c r="P215" s="2974"/>
      <c r="Q215" s="2969"/>
      <c r="R215" s="2969"/>
      <c r="T215" s="10">
        <v>1</v>
      </c>
    </row>
    <row r="216" spans="5:20" ht="21" customHeight="1">
      <c r="E216" s="2969"/>
      <c r="G216" s="2946" t="str">
        <f t="shared" si="43"/>
        <v/>
      </c>
      <c r="H216" s="2950" t="str">
        <f t="shared" si="44"/>
        <v/>
      </c>
      <c r="I216" s="2951" t="str">
        <f>IF(LEN(TRIM(N216))&gt;0,MAX(I29:I215)+1,"")</f>
        <v/>
      </c>
      <c r="J216" s="2906" t="str">
        <f>IFERROR(INDEX(N30:N299,MATCH(ROW()-ROW(N30)+1,I30:I299,0)),"")</f>
        <v/>
      </c>
      <c r="K216" s="336"/>
      <c r="M216" s="2370" t="str">
        <f>(SUBSTITUTE(SUBSTITUTE(E61,CHAR(13)&amp;CHAR(10)," "),CHAR(10)," "))</f>
        <v/>
      </c>
      <c r="N216" s="2960" t="str">
        <f>IF(OR(M217="",M218=""),"",IF(LEN(M217)&lt;=M218,M217,IFERROR(LEFT(M217,FIND("♦",SUBSTITUTE(LEFT(M217,M218+1)," ","♦",LEN(LEFT(M217,M218+1))-LEN(SUBSTITUTE(LEFT(M217,M218+1)," ",""))))),LEFT(M217,IFERROR(FIND(" ",M217)-1,LEN(M217))))))</f>
        <v/>
      </c>
      <c r="O216" s="2961" t="str">
        <f>IF(N216="","",TRIM(RIGHT(M217,LEN(M217)-LEN(N216))))</f>
        <v/>
      </c>
      <c r="P216" s="2952" t="str">
        <f>F61</f>
        <v xml:space="preserve"> ◄ ligne 61</v>
      </c>
      <c r="Q216" s="2969"/>
      <c r="R216" s="2969"/>
      <c r="T216" s="10">
        <v>1</v>
      </c>
    </row>
    <row r="217" spans="5:20" ht="21" customHeight="1">
      <c r="E217" s="2969"/>
      <c r="G217" s="2946" t="str">
        <f t="shared" si="43"/>
        <v/>
      </c>
      <c r="H217" s="2950" t="str">
        <f t="shared" si="44"/>
        <v/>
      </c>
      <c r="I217" s="2951" t="str">
        <f>IF(LEN(TRIM(N217))&gt;0,MAX(I29:I216)+1,"")</f>
        <v/>
      </c>
      <c r="J217" s="2906" t="str">
        <f>IFERROR(INDEX(N30:N299,MATCH(ROW()-ROW(N30)+1,I30:I299,0)),"")</f>
        <v/>
      </c>
      <c r="K217" s="336"/>
      <c r="M217" s="2960" t="str">
        <f>TRIM(SUBSTITUTE(SUBSTITUTE(SUBSTITUTE(SUBSTITUTE(IF(OR(LEFT(M216,1)="-",LEFT(M216,1)="="),MID(M216,2,9999),M216),CHAR(160)," "),","," "),";"," "),"."," "))</f>
        <v/>
      </c>
      <c r="N217" s="2961" t="str">
        <f>IF(OR(O216="",M218=""),"",IF(LEN(O216)&lt;=M218,O216,IFERROR(LEFT(O216,FIND("♦",SUBSTITUTE(LEFT(O216,M218+1)," ","♦",LEN(LEFT(O216,M218+1))-LEN(SUBSTITUTE(LEFT(O216,M218+1)," ",""))))),LEFT(O216,IFERROR(FIND(" ",O216)-1,LEN(O216))))))</f>
        <v/>
      </c>
      <c r="O217" s="2961" t="str">
        <f>IF(N217="","",TRIM(RIGHT(O216,LEN(O216)-LEN(N217))))</f>
        <v/>
      </c>
      <c r="P217" s="2975"/>
      <c r="Q217" s="2969"/>
      <c r="R217" s="2969"/>
      <c r="T217" s="10">
        <v>1</v>
      </c>
    </row>
    <row r="218" spans="5:20" ht="21" customHeight="1">
      <c r="E218" s="2969"/>
      <c r="G218" s="2946" t="str">
        <f t="shared" si="43"/>
        <v/>
      </c>
      <c r="H218" s="2950" t="str">
        <f t="shared" si="44"/>
        <v/>
      </c>
      <c r="I218" s="2951" t="str">
        <f>IF(LEN(TRIM(N218))&gt;0,MAX(I29:I217)+1,"")</f>
        <v/>
      </c>
      <c r="J218" s="2906" t="str">
        <f>IFERROR(INDEX(N30:N299,MATCH(ROW()-ROW(N30)+1,I30:I299,0)),"")</f>
        <v/>
      </c>
      <c r="K218" s="336"/>
      <c r="M218" s="2909">
        <f>J17</f>
        <v>50</v>
      </c>
      <c r="N218" s="2961" t="str">
        <f>IF(OR(O217="",M218=""),"",IF(LEN(O217)&lt;=M218,O217,IFERROR(LEFT(O217,FIND("♦",SUBSTITUTE(LEFT(O217,M218+1)," ","♦",LEN(LEFT(O217,M218+1))-LEN(SUBSTITUTE(LEFT(O217,M218+1)," ",""))))),LEFT(O217,IFERROR(FIND(" ",O217)-1,LEN(O217))))))</f>
        <v/>
      </c>
      <c r="O218" s="2961" t="str">
        <f t="shared" ref="O218:O221" si="54">IF(N218="","",TRIM(RIGHT(O217,LEN(O217)-LEN(N218))))</f>
        <v/>
      </c>
      <c r="P218" s="2975"/>
      <c r="Q218" s="2969"/>
      <c r="R218" s="2969"/>
      <c r="T218" s="10">
        <v>1</v>
      </c>
    </row>
    <row r="219" spans="5:20" ht="21" customHeight="1">
      <c r="E219" s="2969"/>
      <c r="G219" s="2946" t="str">
        <f t="shared" si="43"/>
        <v/>
      </c>
      <c r="H219" s="2950" t="str">
        <f t="shared" si="44"/>
        <v/>
      </c>
      <c r="I219" s="2951" t="str">
        <f>IF(LEN(TRIM(N219))&gt;0,MAX(I29:I218)+1,"")</f>
        <v/>
      </c>
      <c r="J219" s="2906" t="str">
        <f>IFERROR(INDEX(N30:N299,MATCH(ROW()-ROW(N30)+1,I30:I299,0)),"")</f>
        <v/>
      </c>
      <c r="K219" s="336"/>
      <c r="M219" s="2960"/>
      <c r="N219" s="2961" t="str">
        <f>IF(OR(O218="",M218=""),"",IF(LEN(O218)&lt;=M218,O218,IFERROR(LEFT(O218,FIND("♦",SUBSTITUTE(LEFT(O218,M218+1)," ","♦",LEN(LEFT(O218,M218+1))-LEN(SUBSTITUTE(LEFT(O218,M218+1)," ",""))))),LEFT(O218,IFERROR(FIND(" ",O218)-1,LEN(O218))))))</f>
        <v/>
      </c>
      <c r="O219" s="2961" t="str">
        <f t="shared" si="54"/>
        <v/>
      </c>
      <c r="P219" s="2975"/>
      <c r="Q219" s="2969"/>
      <c r="R219" s="2969"/>
      <c r="T219" s="10">
        <v>1</v>
      </c>
    </row>
    <row r="220" spans="5:20" ht="21" customHeight="1">
      <c r="E220" s="2969"/>
      <c r="G220" s="2946" t="str">
        <f t="shared" si="43"/>
        <v/>
      </c>
      <c r="H220" s="2950" t="str">
        <f t="shared" si="44"/>
        <v/>
      </c>
      <c r="I220" s="2951" t="str">
        <f>IF(LEN(TRIM(N220))&gt;0,MAX(I29:I219)+1,"")</f>
        <v/>
      </c>
      <c r="J220" s="2906" t="str">
        <f>IFERROR(INDEX(N30:N299,MATCH(ROW()-ROW(N30)+1,I30:I299,0)),"")</f>
        <v/>
      </c>
      <c r="K220" s="336"/>
      <c r="M220" s="2963"/>
      <c r="N220" s="2961" t="str">
        <f>IF(OR(O219="",M218=""),"",IF(LEN(O219)&lt;=M218,O219,IFERROR(LEFT(O219,FIND("♦",SUBSTITUTE(LEFT(O219,M218+1)," ","♦",LEN(LEFT(O219,M218+1))-LEN(SUBSTITUTE(LEFT(O219,M218+1)," ",""))))),LEFT(O219,IFERROR(FIND(" ",O219)-1,LEN(O219))))))</f>
        <v/>
      </c>
      <c r="O220" s="2961" t="str">
        <f t="shared" si="54"/>
        <v/>
      </c>
      <c r="P220" s="2975"/>
      <c r="Q220" s="2969"/>
      <c r="R220" s="2969"/>
      <c r="T220" s="10">
        <v>1</v>
      </c>
    </row>
    <row r="221" spans="5:20" ht="21" customHeight="1">
      <c r="E221" s="2969"/>
      <c r="G221" s="2946" t="str">
        <f t="shared" si="43"/>
        <v/>
      </c>
      <c r="H221" s="2950" t="str">
        <f t="shared" si="44"/>
        <v/>
      </c>
      <c r="I221" s="2951" t="str">
        <f>IF(LEN(TRIM(N221))&gt;0,MAX(I29:I220)+1,"")</f>
        <v/>
      </c>
      <c r="J221" s="2906" t="str">
        <f>IFERROR(INDEX(N30:N299,MATCH(ROW()-ROW(N30)+1,I30:I299,0)),"")</f>
        <v/>
      </c>
      <c r="K221" s="336"/>
      <c r="M221" s="2964"/>
      <c r="N221" s="2961" t="str">
        <f>IF(OR(O220="",M218=""),"",IF(LEN(O220)&lt;=M218,O220,IFERROR(LEFT(O220,FIND("♦",SUBSTITUTE(LEFT(O220,M218+1)," ","♦",LEN(LEFT(O220,M218+1))-LEN(SUBSTITUTE(LEFT(O220,M218+1)," ",""))))),LEFT(O220,IFERROR(FIND(" ",O220)-1,LEN(O220))))))</f>
        <v/>
      </c>
      <c r="O221" s="2961" t="str">
        <f t="shared" si="54"/>
        <v/>
      </c>
      <c r="P221" s="2975"/>
      <c r="Q221" s="2969"/>
      <c r="R221" s="2969"/>
      <c r="T221" s="10">
        <v>1</v>
      </c>
    </row>
    <row r="222" spans="5:20" ht="21" customHeight="1">
      <c r="E222" s="2969"/>
      <c r="G222" s="2946" t="str">
        <f t="shared" si="43"/>
        <v/>
      </c>
      <c r="H222" s="2950" t="str">
        <f t="shared" si="44"/>
        <v/>
      </c>
      <c r="I222" s="2951" t="str">
        <f>IF(LEN(TRIM(N222))&gt;0,MAX(I29:I221)+1,"")</f>
        <v/>
      </c>
      <c r="J222" s="2906" t="str">
        <f>IFERROR(INDEX(N30:N299,MATCH(ROW()-ROW(N30)+1,I30:I299,0)),"")</f>
        <v/>
      </c>
      <c r="K222" s="336"/>
      <c r="M222" s="2370" t="str">
        <f>(SUBSTITUTE(SUBSTITUTE(E62,CHAR(13)&amp;CHAR(10)," "),CHAR(10)," "))</f>
        <v/>
      </c>
      <c r="N222" s="2907" t="str">
        <f>IF(OR(M223="",M224=""),"",IF(LEN(M223)&lt;=M224,M223,IFERROR(LEFT(M223,FIND("♦",SUBSTITUTE(LEFT(M223,M224+1)," ","♦",LEN(LEFT(M223,M224+1))-LEN(SUBSTITUTE(LEFT(M223,M224+1)," ",""))))),LEFT(M223,IFERROR(FIND(" ",M223)-1,LEN(M223))))))</f>
        <v/>
      </c>
      <c r="O222" s="2908" t="str">
        <f>IF(N222="","",TRIM(RIGHT(M223,LEN(M223)-LEN(N222))))</f>
        <v/>
      </c>
      <c r="P222" s="2952" t="str">
        <f>F62</f>
        <v xml:space="preserve"> ◄ ligne 62</v>
      </c>
      <c r="Q222" s="2969"/>
      <c r="R222" s="2969"/>
      <c r="T222" s="10">
        <v>1</v>
      </c>
    </row>
    <row r="223" spans="5:20" ht="21" customHeight="1">
      <c r="E223" s="2969"/>
      <c r="G223" s="2946" t="str">
        <f t="shared" si="43"/>
        <v/>
      </c>
      <c r="H223" s="2950" t="str">
        <f t="shared" si="44"/>
        <v/>
      </c>
      <c r="I223" s="2951" t="str">
        <f>IF(LEN(TRIM(N223))&gt;0,MAX(I29:I222)+1,"")</f>
        <v/>
      </c>
      <c r="J223" s="2906" t="str">
        <f>IFERROR(INDEX(N30:N299,MATCH(ROW()-ROW(N30)+1,I30:I299,0)),"")</f>
        <v/>
      </c>
      <c r="K223" s="336"/>
      <c r="M223" s="2907" t="str">
        <f>TRIM(SUBSTITUTE(SUBSTITUTE(SUBSTITUTE(SUBSTITUTE(IF(OR(LEFT(M222,1)="-",LEFT(M222,1)="="),MID(M222,2,9999),M222),CHAR(160)," "),","," "),";"," "),"."," "))</f>
        <v/>
      </c>
      <c r="N223" s="2908" t="str">
        <f>IF(OR(O222="",M224=""),"",IF(LEN(O222)&lt;=M224,O222,IFERROR(LEFT(O222,FIND("♦",SUBSTITUTE(LEFT(O222,M224+1)," ","♦",LEN(LEFT(O222,M224+1))-LEN(SUBSTITUTE(LEFT(O222,M224+1)," ",""))))),LEFT(O222,IFERROR(FIND(" ",O222)-1,LEN(O222))))))</f>
        <v/>
      </c>
      <c r="O223" s="2908" t="str">
        <f>IF(N223="","",TRIM(RIGHT(O222,LEN(O222)-LEN(N223))))</f>
        <v/>
      </c>
      <c r="P223" s="2974"/>
      <c r="Q223" s="2969"/>
      <c r="R223" s="2969"/>
      <c r="T223" s="10">
        <v>1</v>
      </c>
    </row>
    <row r="224" spans="5:20" ht="21" customHeight="1">
      <c r="E224" s="2969"/>
      <c r="G224" s="2946" t="str">
        <f t="shared" ref="G224:G287" si="55">IF(J224="","",(LEN(TRIM(SUBSTITUTE(J224,CHAR(160)," ")))-LEN(SUBSTITUTE(TRIM(SUBSTITUTE(J224,CHAR(160)," "))," ",""))+1)&amp;" mot"&amp;IF((LEN(TRIM(SUBSTITUTE(J224,CHAR(160)," ")))-LEN(SUBSTITUTE(TRIM(SUBSTITUTE(J224,CHAR(160)," "))," ",""))+1)&gt;1,"s",""))</f>
        <v/>
      </c>
      <c r="H224" s="2950" t="str">
        <f t="shared" ref="H224:H287" si="56">IF(J224="","",LEN(TRIM(SUBSTITUTE(J224,CHAR(160),"")))&amp;" car. ►")</f>
        <v/>
      </c>
      <c r="I224" s="2951" t="str">
        <f>IF(LEN(TRIM(N224))&gt;0,MAX(I29:I223)+1,"")</f>
        <v/>
      </c>
      <c r="J224" s="2906" t="str">
        <f>IFERROR(INDEX(N30:N299,MATCH(ROW()-ROW(N30)+1,I30:I299,0)),"")</f>
        <v/>
      </c>
      <c r="K224" s="336"/>
      <c r="M224" s="2909">
        <f>J17</f>
        <v>50</v>
      </c>
      <c r="N224" s="2908" t="str">
        <f>IF(OR(O223="",M224=""),"",IF(LEN(O223)&lt;=M224,O223,IFERROR(LEFT(O223,FIND("♦",SUBSTITUTE(LEFT(O223,M224+1)," ","♦",LEN(LEFT(O223,M224+1))-LEN(SUBSTITUTE(LEFT(O223,M224+1)," ",""))))),LEFT(O223,IFERROR(FIND(" ",O223)-1,LEN(O223))))))</f>
        <v/>
      </c>
      <c r="O224" s="2908" t="str">
        <f t="shared" ref="O224:O227" si="57">IF(N224="","",TRIM(RIGHT(O223,LEN(O223)-LEN(N224))))</f>
        <v/>
      </c>
      <c r="P224" s="2974"/>
      <c r="Q224" s="2969"/>
      <c r="R224" s="2969"/>
      <c r="T224" s="10">
        <v>1</v>
      </c>
    </row>
    <row r="225" spans="5:20" ht="21" customHeight="1">
      <c r="E225" s="2969"/>
      <c r="G225" s="2946" t="str">
        <f t="shared" si="55"/>
        <v/>
      </c>
      <c r="H225" s="2950" t="str">
        <f t="shared" si="56"/>
        <v/>
      </c>
      <c r="I225" s="2951" t="str">
        <f>IF(LEN(TRIM(N225))&gt;0,MAX(I29:I224)+1,"")</f>
        <v/>
      </c>
      <c r="J225" s="2906" t="str">
        <f>IFERROR(INDEX(N30:N299,MATCH(ROW()-ROW(N30)+1,I30:I299,0)),"")</f>
        <v/>
      </c>
      <c r="K225" s="336"/>
      <c r="M225" s="2907"/>
      <c r="N225" s="2908" t="str">
        <f>IF(OR(O224="",M224=""),"",IF(LEN(O224)&lt;=M224,O224,IFERROR(LEFT(O224,FIND("♦",SUBSTITUTE(LEFT(O224,M224+1)," ","♦",LEN(LEFT(O224,M224+1))-LEN(SUBSTITUTE(LEFT(O224,M224+1)," ",""))))),LEFT(O224,IFERROR(FIND(" ",O224)-1,LEN(O224))))))</f>
        <v/>
      </c>
      <c r="O225" s="2908" t="str">
        <f t="shared" si="57"/>
        <v/>
      </c>
      <c r="P225" s="2974"/>
      <c r="Q225" s="2969"/>
      <c r="R225" s="2969"/>
      <c r="T225" s="10">
        <v>1</v>
      </c>
    </row>
    <row r="226" spans="5:20" ht="21" customHeight="1">
      <c r="E226" s="2969"/>
      <c r="G226" s="2946" t="str">
        <f t="shared" si="55"/>
        <v/>
      </c>
      <c r="H226" s="2950" t="str">
        <f t="shared" si="56"/>
        <v/>
      </c>
      <c r="I226" s="2951" t="str">
        <f>IF(LEN(TRIM(N226))&gt;0,MAX(I29:I225)+1,"")</f>
        <v/>
      </c>
      <c r="J226" s="2906" t="str">
        <f>IFERROR(INDEX(N30:N299,MATCH(ROW()-ROW(N30)+1,I30:I299,0)),"")</f>
        <v/>
      </c>
      <c r="K226" s="336"/>
      <c r="M226" s="2958"/>
      <c r="N226" s="2908" t="str">
        <f>IF(OR(O225="",M224=""),"",IF(LEN(O225)&lt;=M224,O225,IFERROR(LEFT(O225,FIND("♦",SUBSTITUTE(LEFT(O225,M224+1)," ","♦",LEN(LEFT(O225,M224+1))-LEN(SUBSTITUTE(LEFT(O225,M224+1)," ",""))))),LEFT(O225,IFERROR(FIND(" ",O225)-1,LEN(O225))))))</f>
        <v/>
      </c>
      <c r="O226" s="2908" t="str">
        <f t="shared" si="57"/>
        <v/>
      </c>
      <c r="P226" s="2974"/>
      <c r="Q226" s="2969"/>
      <c r="R226" s="2969"/>
      <c r="T226" s="10">
        <v>1</v>
      </c>
    </row>
    <row r="227" spans="5:20" ht="21" customHeight="1">
      <c r="E227" s="2969"/>
      <c r="G227" s="2946" t="str">
        <f t="shared" si="55"/>
        <v/>
      </c>
      <c r="H227" s="2950" t="str">
        <f t="shared" si="56"/>
        <v/>
      </c>
      <c r="I227" s="2951" t="str">
        <f>IF(LEN(TRIM(N227))&gt;0,MAX(I29:I226)+1,"")</f>
        <v/>
      </c>
      <c r="J227" s="2906" t="str">
        <f>IFERROR(INDEX(N30:N299,MATCH(ROW()-ROW(N30)+1,I30:I299,0)),"")</f>
        <v/>
      </c>
      <c r="K227" s="336"/>
      <c r="M227" s="2959"/>
      <c r="N227" s="2908" t="str">
        <f>IF(OR(O226="",M224=""),"",IF(LEN(O226)&lt;=M224,O226,IFERROR(LEFT(O226,FIND("♦",SUBSTITUTE(LEFT(O226,M224+1)," ","♦",LEN(LEFT(O226,M224+1))-LEN(SUBSTITUTE(LEFT(O226,M224+1)," ",""))))),LEFT(O226,IFERROR(FIND(" ",O226)-1,LEN(O226))))))</f>
        <v/>
      </c>
      <c r="O227" s="2908" t="str">
        <f t="shared" si="57"/>
        <v/>
      </c>
      <c r="P227" s="2974"/>
      <c r="Q227" s="2969"/>
      <c r="R227" s="2969"/>
      <c r="T227" s="10">
        <v>1</v>
      </c>
    </row>
    <row r="228" spans="5:20" ht="21" customHeight="1">
      <c r="E228" s="2969"/>
      <c r="G228" s="2946" t="str">
        <f t="shared" si="55"/>
        <v/>
      </c>
      <c r="H228" s="2950" t="str">
        <f t="shared" si="56"/>
        <v/>
      </c>
      <c r="I228" s="2951" t="str">
        <f>IF(LEN(TRIM(N228))&gt;0,MAX(I29:I227)+1,"")</f>
        <v/>
      </c>
      <c r="J228" s="2906" t="str">
        <f>IFERROR(INDEX(N30:N299,MATCH(ROW()-ROW(N30)+1,I30:I299,0)),"")</f>
        <v/>
      </c>
      <c r="K228" s="336"/>
      <c r="M228" s="2370" t="str">
        <f>(SUBSTITUTE(SUBSTITUTE(E63,CHAR(13)&amp;CHAR(10)," "),CHAR(10)," "))</f>
        <v/>
      </c>
      <c r="N228" s="2960" t="str">
        <f>IF(OR(M229="",M230=""),"",IF(LEN(M229)&lt;=M230,M229,IFERROR(LEFT(M229,FIND("♦",SUBSTITUTE(LEFT(M229,M230+1)," ","♦",LEN(LEFT(M229,M230+1))-LEN(SUBSTITUTE(LEFT(M229,M230+1)," ",""))))),LEFT(M229,IFERROR(FIND(" ",M229)-1,LEN(M229))))))</f>
        <v/>
      </c>
      <c r="O228" s="2961" t="str">
        <f>IF(N228="","",TRIM(RIGHT(M229,LEN(M229)-LEN(N228))))</f>
        <v/>
      </c>
      <c r="P228" s="2952" t="str">
        <f>F63</f>
        <v xml:space="preserve"> ◄ ligne 63</v>
      </c>
      <c r="Q228" s="2969"/>
      <c r="R228" s="2969"/>
      <c r="T228" s="10">
        <v>1</v>
      </c>
    </row>
    <row r="229" spans="5:20" ht="21" customHeight="1">
      <c r="E229" s="2969"/>
      <c r="G229" s="2946" t="str">
        <f t="shared" si="55"/>
        <v/>
      </c>
      <c r="H229" s="2950" t="str">
        <f t="shared" si="56"/>
        <v/>
      </c>
      <c r="I229" s="2951" t="str">
        <f>IF(LEN(TRIM(N229))&gt;0,MAX(I29:I228)+1,"")</f>
        <v/>
      </c>
      <c r="J229" s="2906" t="str">
        <f>IFERROR(INDEX(N30:N299,MATCH(ROW()-ROW(N30)+1,I30:I299,0)),"")</f>
        <v/>
      </c>
      <c r="K229" s="336"/>
      <c r="M229" s="2960" t="str">
        <f>TRIM(SUBSTITUTE(SUBSTITUTE(SUBSTITUTE(SUBSTITUTE(IF(OR(LEFT(M228,1)="-",LEFT(M228,1)="="),MID(M228,2,9999),M228),CHAR(160)," "),","," "),";"," "),"."," "))</f>
        <v/>
      </c>
      <c r="N229" s="2961" t="str">
        <f>IF(OR(O228="",M230=""),"",IF(LEN(O228)&lt;=M230,O228,IFERROR(LEFT(O228,FIND("♦",SUBSTITUTE(LEFT(O228,M230+1)," ","♦",LEN(LEFT(O228,M230+1))-LEN(SUBSTITUTE(LEFT(O228,M230+1)," ",""))))),LEFT(O228,IFERROR(FIND(" ",O228)-1,LEN(O228))))))</f>
        <v/>
      </c>
      <c r="O229" s="2961" t="str">
        <f>IF(N229="","",TRIM(RIGHT(O228,LEN(O228)-LEN(N229))))</f>
        <v/>
      </c>
      <c r="P229" s="2975"/>
      <c r="Q229" s="2969"/>
      <c r="R229" s="2969"/>
      <c r="T229" s="10">
        <v>1</v>
      </c>
    </row>
    <row r="230" spans="5:20" ht="21" customHeight="1">
      <c r="E230" s="2969"/>
      <c r="G230" s="2946" t="str">
        <f t="shared" si="55"/>
        <v/>
      </c>
      <c r="H230" s="2950" t="str">
        <f t="shared" si="56"/>
        <v/>
      </c>
      <c r="I230" s="2951" t="str">
        <f>IF(LEN(TRIM(N230))&gt;0,MAX(I29:I229)+1,"")</f>
        <v/>
      </c>
      <c r="J230" s="2906" t="str">
        <f>IFERROR(INDEX(N30:N299,MATCH(ROW()-ROW(N30)+1,I30:I299,0)),"")</f>
        <v/>
      </c>
      <c r="K230" s="336"/>
      <c r="M230" s="2909">
        <f>J17</f>
        <v>50</v>
      </c>
      <c r="N230" s="2961" t="str">
        <f>IF(OR(O229="",M230=""),"",IF(LEN(O229)&lt;=M230,O229,IFERROR(LEFT(O229,FIND("♦",SUBSTITUTE(LEFT(O229,M230+1)," ","♦",LEN(LEFT(O229,M230+1))-LEN(SUBSTITUTE(LEFT(O229,M230+1)," ",""))))),LEFT(O229,IFERROR(FIND(" ",O229)-1,LEN(O229))))))</f>
        <v/>
      </c>
      <c r="O230" s="2961" t="str">
        <f t="shared" ref="O230:O233" si="58">IF(N230="","",TRIM(RIGHT(O229,LEN(O229)-LEN(N230))))</f>
        <v/>
      </c>
      <c r="P230" s="2975"/>
      <c r="Q230" s="2969"/>
      <c r="R230" s="2969"/>
      <c r="T230" s="10">
        <v>1</v>
      </c>
    </row>
    <row r="231" spans="5:20" ht="21" customHeight="1">
      <c r="E231" s="2969"/>
      <c r="G231" s="2946" t="str">
        <f t="shared" si="55"/>
        <v/>
      </c>
      <c r="H231" s="2950" t="str">
        <f t="shared" si="56"/>
        <v/>
      </c>
      <c r="I231" s="2951" t="str">
        <f>IF(LEN(TRIM(N231))&gt;0,MAX(I29:I230)+1,"")</f>
        <v/>
      </c>
      <c r="J231" s="2906" t="str">
        <f>IFERROR(INDEX(N30:N299,MATCH(ROW()-ROW(N30)+1,I30:I299,0)),"")</f>
        <v/>
      </c>
      <c r="K231" s="336"/>
      <c r="M231" s="2960"/>
      <c r="N231" s="2961" t="str">
        <f>IF(OR(O230="",M230=""),"",IF(LEN(O230)&lt;=M230,O230,IFERROR(LEFT(O230,FIND("♦",SUBSTITUTE(LEFT(O230,M230+1)," ","♦",LEN(LEFT(O230,M230+1))-LEN(SUBSTITUTE(LEFT(O230,M230+1)," ",""))))),LEFT(O230,IFERROR(FIND(" ",O230)-1,LEN(O230))))))</f>
        <v/>
      </c>
      <c r="O231" s="2961" t="str">
        <f t="shared" si="58"/>
        <v/>
      </c>
      <c r="P231" s="2975"/>
      <c r="Q231" s="2969"/>
      <c r="R231" s="2969"/>
      <c r="T231" s="10">
        <v>1</v>
      </c>
    </row>
    <row r="232" spans="5:20" ht="21" customHeight="1">
      <c r="E232" s="2969"/>
      <c r="G232" s="2946" t="str">
        <f t="shared" si="55"/>
        <v/>
      </c>
      <c r="H232" s="2950" t="str">
        <f t="shared" si="56"/>
        <v/>
      </c>
      <c r="I232" s="2951" t="str">
        <f>IF(LEN(TRIM(N232))&gt;0,MAX(I29:I231)+1,"")</f>
        <v/>
      </c>
      <c r="J232" s="2906" t="str">
        <f>IFERROR(INDEX(N30:N299,MATCH(ROW()-ROW(N30)+1,I30:I299,0)),"")</f>
        <v/>
      </c>
      <c r="K232" s="336"/>
      <c r="M232" s="2963"/>
      <c r="N232" s="2961" t="str">
        <f>IF(OR(O231="",M230=""),"",IF(LEN(O231)&lt;=M230,O231,IFERROR(LEFT(O231,FIND("♦",SUBSTITUTE(LEFT(O231,M230+1)," ","♦",LEN(LEFT(O231,M230+1))-LEN(SUBSTITUTE(LEFT(O231,M230+1)," ",""))))),LEFT(O231,IFERROR(FIND(" ",O231)-1,LEN(O231))))))</f>
        <v/>
      </c>
      <c r="O232" s="2961" t="str">
        <f t="shared" si="58"/>
        <v/>
      </c>
      <c r="P232" s="2975"/>
      <c r="Q232" s="2969"/>
      <c r="R232" s="2969"/>
      <c r="T232" s="10">
        <v>1</v>
      </c>
    </row>
    <row r="233" spans="5:20" ht="21" customHeight="1">
      <c r="E233" s="2969"/>
      <c r="G233" s="2946" t="str">
        <f t="shared" si="55"/>
        <v/>
      </c>
      <c r="H233" s="2950" t="str">
        <f t="shared" si="56"/>
        <v/>
      </c>
      <c r="I233" s="2951" t="str">
        <f>IF(LEN(TRIM(N233))&gt;0,MAX(I29:I232)+1,"")</f>
        <v/>
      </c>
      <c r="J233" s="2906" t="str">
        <f>IFERROR(INDEX(N30:N299,MATCH(ROW()-ROW(N30)+1,I30:I299,0)),"")</f>
        <v/>
      </c>
      <c r="K233" s="336"/>
      <c r="M233" s="2964"/>
      <c r="N233" s="2961" t="str">
        <f>IF(OR(O232="",M230=""),"",IF(LEN(O232)&lt;=M230,O232,IFERROR(LEFT(O232,FIND("♦",SUBSTITUTE(LEFT(O232,M230+1)," ","♦",LEN(LEFT(O232,M230+1))-LEN(SUBSTITUTE(LEFT(O232,M230+1)," ",""))))),LEFT(O232,IFERROR(FIND(" ",O232)-1,LEN(O232))))))</f>
        <v/>
      </c>
      <c r="O233" s="2961" t="str">
        <f t="shared" si="58"/>
        <v/>
      </c>
      <c r="P233" s="2975"/>
      <c r="Q233" s="2969"/>
      <c r="R233" s="2969"/>
      <c r="T233" s="10">
        <v>1</v>
      </c>
    </row>
    <row r="234" spans="5:20" ht="21" customHeight="1">
      <c r="E234" s="2969"/>
      <c r="G234" s="2946" t="str">
        <f t="shared" si="55"/>
        <v/>
      </c>
      <c r="H234" s="2950" t="str">
        <f t="shared" si="56"/>
        <v/>
      </c>
      <c r="I234" s="2951" t="str">
        <f>IF(LEN(TRIM(N234))&gt;0,MAX(I29:I233)+1,"")</f>
        <v/>
      </c>
      <c r="J234" s="2906" t="str">
        <f>IFERROR(INDEX(N30:N299,MATCH(ROW()-ROW(N30)+1,I30:I299,0)),"")</f>
        <v/>
      </c>
      <c r="K234" s="336"/>
      <c r="M234" s="2370" t="str">
        <f>(SUBSTITUTE(SUBSTITUTE(E64,CHAR(13)&amp;CHAR(10)," "),CHAR(10)," "))</f>
        <v/>
      </c>
      <c r="N234" s="2907" t="str">
        <f>IF(OR(M235="",M236=""),"",IF(LEN(M235)&lt;=M236,M235,IFERROR(LEFT(M235,FIND("♦",SUBSTITUTE(LEFT(M235,M236+1)," ","♦",LEN(LEFT(M235,M236+1))-LEN(SUBSTITUTE(LEFT(M235,M236+1)," ",""))))),LEFT(M235,IFERROR(FIND(" ",M235)-1,LEN(M235))))))</f>
        <v/>
      </c>
      <c r="O234" s="2908" t="str">
        <f>IF(N234="","",TRIM(RIGHT(M235,LEN(M235)-LEN(N234))))</f>
        <v/>
      </c>
      <c r="P234" s="2952" t="str">
        <f>F64</f>
        <v xml:space="preserve"> ◄ ligne 64</v>
      </c>
      <c r="Q234" s="2969"/>
      <c r="R234" s="2969"/>
      <c r="T234" s="10">
        <v>1</v>
      </c>
    </row>
    <row r="235" spans="5:20" ht="21" customHeight="1">
      <c r="E235" s="2969"/>
      <c r="G235" s="2946" t="str">
        <f t="shared" si="55"/>
        <v/>
      </c>
      <c r="H235" s="2950" t="str">
        <f t="shared" si="56"/>
        <v/>
      </c>
      <c r="I235" s="2951" t="str">
        <f>IF(LEN(TRIM(N235))&gt;0,MAX(I29:I234)+1,"")</f>
        <v/>
      </c>
      <c r="J235" s="2906" t="str">
        <f>IFERROR(INDEX(N30:N299,MATCH(ROW()-ROW(N30)+1,I30:I299,0)),"")</f>
        <v/>
      </c>
      <c r="K235" s="336"/>
      <c r="M235" s="2907" t="str">
        <f>TRIM(SUBSTITUTE(SUBSTITUTE(SUBSTITUTE(SUBSTITUTE(IF(OR(LEFT(M234,1)="-",LEFT(M234,1)="="),MID(M234,2,9999),M234),CHAR(160)," "),","," "),";"," "),"."," "))</f>
        <v/>
      </c>
      <c r="N235" s="2908" t="str">
        <f>IF(OR(O234="",M236=""),"",IF(LEN(O234)&lt;=M236,O234,IFERROR(LEFT(O234,FIND("♦",SUBSTITUTE(LEFT(O234,M236+1)," ","♦",LEN(LEFT(O234,M236+1))-LEN(SUBSTITUTE(LEFT(O234,M236+1)," ",""))))),LEFT(O234,IFERROR(FIND(" ",O234)-1,LEN(O234))))))</f>
        <v/>
      </c>
      <c r="O235" s="2908" t="str">
        <f>IF(N235="","",TRIM(RIGHT(O234,LEN(O234)-LEN(N235))))</f>
        <v/>
      </c>
      <c r="P235" s="2974"/>
      <c r="Q235" s="2969"/>
      <c r="R235" s="2969"/>
      <c r="T235" s="10">
        <v>1</v>
      </c>
    </row>
    <row r="236" spans="5:20" ht="21" customHeight="1">
      <c r="E236" s="2969"/>
      <c r="G236" s="2946" t="str">
        <f t="shared" si="55"/>
        <v/>
      </c>
      <c r="H236" s="2950" t="str">
        <f t="shared" si="56"/>
        <v/>
      </c>
      <c r="I236" s="2951" t="str">
        <f>IF(LEN(TRIM(N236))&gt;0,MAX(I29:I235)+1,"")</f>
        <v/>
      </c>
      <c r="J236" s="2906" t="str">
        <f>IFERROR(INDEX(N30:N299,MATCH(ROW()-ROW(N30)+1,I30:I299,0)),"")</f>
        <v/>
      </c>
      <c r="K236" s="336"/>
      <c r="M236" s="2909">
        <f>J17</f>
        <v>50</v>
      </c>
      <c r="N236" s="2908" t="str">
        <f>IF(OR(O235="",M236=""),"",IF(LEN(O235)&lt;=M236,O235,IFERROR(LEFT(O235,FIND("♦",SUBSTITUTE(LEFT(O235,M236+1)," ","♦",LEN(LEFT(O235,M236+1))-LEN(SUBSTITUTE(LEFT(O235,M236+1)," ",""))))),LEFT(O235,IFERROR(FIND(" ",O235)-1,LEN(O235))))))</f>
        <v/>
      </c>
      <c r="O236" s="2908" t="str">
        <f t="shared" ref="O236:O239" si="59">IF(N236="","",TRIM(RIGHT(O235,LEN(O235)-LEN(N236))))</f>
        <v/>
      </c>
      <c r="P236" s="2974"/>
      <c r="Q236" s="2969"/>
      <c r="R236" s="2969"/>
      <c r="T236" s="10">
        <v>1</v>
      </c>
    </row>
    <row r="237" spans="5:20" ht="21" customHeight="1">
      <c r="E237" s="2969"/>
      <c r="G237" s="2946" t="str">
        <f t="shared" si="55"/>
        <v/>
      </c>
      <c r="H237" s="2950" t="str">
        <f t="shared" si="56"/>
        <v/>
      </c>
      <c r="I237" s="2951" t="str">
        <f>IF(LEN(TRIM(N237))&gt;0,MAX(I29:I236)+1,"")</f>
        <v/>
      </c>
      <c r="J237" s="2906" t="str">
        <f>IFERROR(INDEX(N30:N299,MATCH(ROW()-ROW(N30)+1,I30:I299,0)),"")</f>
        <v/>
      </c>
      <c r="K237" s="336"/>
      <c r="M237" s="2907"/>
      <c r="N237" s="2908" t="str">
        <f>IF(OR(O236="",M236=""),"",IF(LEN(O236)&lt;=M236,O236,IFERROR(LEFT(O236,FIND("♦",SUBSTITUTE(LEFT(O236,M236+1)," ","♦",LEN(LEFT(O236,M236+1))-LEN(SUBSTITUTE(LEFT(O236,M236+1)," ",""))))),LEFT(O236,IFERROR(FIND(" ",O236)-1,LEN(O236))))))</f>
        <v/>
      </c>
      <c r="O237" s="2908" t="str">
        <f t="shared" si="59"/>
        <v/>
      </c>
      <c r="P237" s="2974"/>
      <c r="Q237" s="2969"/>
      <c r="R237" s="2969"/>
      <c r="T237" s="10">
        <v>1</v>
      </c>
    </row>
    <row r="238" spans="5:20" ht="21" customHeight="1">
      <c r="E238" s="2969"/>
      <c r="G238" s="2946" t="str">
        <f t="shared" si="55"/>
        <v/>
      </c>
      <c r="H238" s="2950" t="str">
        <f t="shared" si="56"/>
        <v/>
      </c>
      <c r="I238" s="2951" t="str">
        <f>IF(LEN(TRIM(N238))&gt;0,MAX(I29:I237)+1,"")</f>
        <v/>
      </c>
      <c r="J238" s="2906" t="str">
        <f>IFERROR(INDEX(N30:N299,MATCH(ROW()-ROW(N30)+1,I30:I299,0)),"")</f>
        <v/>
      </c>
      <c r="K238" s="336"/>
      <c r="M238" s="2958"/>
      <c r="N238" s="2908" t="str">
        <f>IF(OR(O237="",M236=""),"",IF(LEN(O237)&lt;=M236,O237,IFERROR(LEFT(O237,FIND("♦",SUBSTITUTE(LEFT(O237,M236+1)," ","♦",LEN(LEFT(O237,M236+1))-LEN(SUBSTITUTE(LEFT(O237,M236+1)," ",""))))),LEFT(O237,IFERROR(FIND(" ",O237)-1,LEN(O237))))))</f>
        <v/>
      </c>
      <c r="O238" s="2908" t="str">
        <f t="shared" si="59"/>
        <v/>
      </c>
      <c r="P238" s="2974"/>
      <c r="Q238" s="2969"/>
      <c r="R238" s="2969"/>
      <c r="T238" s="10">
        <v>1</v>
      </c>
    </row>
    <row r="239" spans="5:20" ht="21" customHeight="1">
      <c r="E239" s="2969"/>
      <c r="G239" s="2946" t="str">
        <f t="shared" si="55"/>
        <v/>
      </c>
      <c r="H239" s="2950" t="str">
        <f t="shared" si="56"/>
        <v/>
      </c>
      <c r="I239" s="2951" t="str">
        <f>IF(LEN(TRIM(N239))&gt;0,MAX(I29:I238)+1,"")</f>
        <v/>
      </c>
      <c r="J239" s="2906" t="str">
        <f>IFERROR(INDEX(N30:N299,MATCH(ROW()-ROW(N30)+1,I30:I299,0)),"")</f>
        <v/>
      </c>
      <c r="K239" s="336"/>
      <c r="M239" s="2959"/>
      <c r="N239" s="2908" t="str">
        <f>IF(OR(O238="",M236=""),"",IF(LEN(O238)&lt;=M236,O238,IFERROR(LEFT(O238,FIND("♦",SUBSTITUTE(LEFT(O238,M236+1)," ","♦",LEN(LEFT(O238,M236+1))-LEN(SUBSTITUTE(LEFT(O238,M236+1)," ",""))))),LEFT(O238,IFERROR(FIND(" ",O238)-1,LEN(O238))))))</f>
        <v/>
      </c>
      <c r="O239" s="2908" t="str">
        <f t="shared" si="59"/>
        <v/>
      </c>
      <c r="P239" s="2974"/>
      <c r="Q239" s="2969"/>
      <c r="R239" s="2969"/>
      <c r="T239" s="10">
        <v>1</v>
      </c>
    </row>
    <row r="240" spans="5:20" ht="21" customHeight="1">
      <c r="E240" s="2969"/>
      <c r="G240" s="2946" t="str">
        <f t="shared" si="55"/>
        <v/>
      </c>
      <c r="H240" s="2950" t="str">
        <f t="shared" si="56"/>
        <v/>
      </c>
      <c r="I240" s="2951" t="str">
        <f>IF(LEN(TRIM(N240))&gt;0,MAX(I29:I239)+1,"")</f>
        <v/>
      </c>
      <c r="J240" s="2906" t="str">
        <f>IFERROR(INDEX(N30:N299,MATCH(ROW()-ROW(N30)+1,I30:I299,0)),"")</f>
        <v/>
      </c>
      <c r="K240" s="336"/>
      <c r="M240" s="2370" t="str">
        <f>(SUBSTITUTE(SUBSTITUTE(E65,CHAR(13)&amp;CHAR(10)," "),CHAR(10)," "))</f>
        <v/>
      </c>
      <c r="N240" s="2960" t="str">
        <f>IF(OR(M241="",M242=""),"",IF(LEN(M241)&lt;=M242,M241,IFERROR(LEFT(M241,FIND("♦",SUBSTITUTE(LEFT(M241,M242+1)," ","♦",LEN(LEFT(M241,M242+1))-LEN(SUBSTITUTE(LEFT(M241,M242+1)," ",""))))),LEFT(M241,IFERROR(FIND(" ",M241)-1,LEN(M241))))))</f>
        <v/>
      </c>
      <c r="O240" s="2961" t="str">
        <f>IF(N240="","",TRIM(RIGHT(M241,LEN(M241)-LEN(N240))))</f>
        <v/>
      </c>
      <c r="P240" s="2952" t="str">
        <f>F65</f>
        <v xml:space="preserve"> ◄ ligne 65</v>
      </c>
      <c r="Q240" s="2969"/>
      <c r="R240" s="2969"/>
      <c r="T240" s="10">
        <v>1</v>
      </c>
    </row>
    <row r="241" spans="5:20" ht="21" customHeight="1">
      <c r="E241" s="2969"/>
      <c r="G241" s="2946" t="str">
        <f t="shared" si="55"/>
        <v/>
      </c>
      <c r="H241" s="2950" t="str">
        <f t="shared" si="56"/>
        <v/>
      </c>
      <c r="I241" s="2951" t="str">
        <f>IF(LEN(TRIM(N241))&gt;0,MAX(I29:I240)+1,"")</f>
        <v/>
      </c>
      <c r="J241" s="2906" t="str">
        <f>IFERROR(INDEX(N30:N299,MATCH(ROW()-ROW(N30)+1,I30:I299,0)),"")</f>
        <v/>
      </c>
      <c r="K241" s="336"/>
      <c r="M241" s="2960" t="str">
        <f>TRIM(SUBSTITUTE(SUBSTITUTE(SUBSTITUTE(SUBSTITUTE(IF(OR(LEFT(M240,1)="-",LEFT(M240,1)="="),MID(M240,2,9999),M240),CHAR(160)," "),","," "),";"," "),"."," "))</f>
        <v/>
      </c>
      <c r="N241" s="2961" t="str">
        <f>IF(OR(O240="",M242=""),"",IF(LEN(O240)&lt;=M242,O240,IFERROR(LEFT(O240,FIND("♦",SUBSTITUTE(LEFT(O240,M242+1)," ","♦",LEN(LEFT(O240,M242+1))-LEN(SUBSTITUTE(LEFT(O240,M242+1)," ",""))))),LEFT(O240,IFERROR(FIND(" ",O240)-1,LEN(O240))))))</f>
        <v/>
      </c>
      <c r="O241" s="2961" t="str">
        <f>IF(N241="","",TRIM(RIGHT(O240,LEN(O240)-LEN(N241))))</f>
        <v/>
      </c>
      <c r="P241" s="2975"/>
      <c r="Q241" s="2969"/>
      <c r="R241" s="2969"/>
      <c r="T241" s="10">
        <v>1</v>
      </c>
    </row>
    <row r="242" spans="5:20" ht="21" customHeight="1">
      <c r="E242" s="2969"/>
      <c r="G242" s="2946" t="str">
        <f t="shared" si="55"/>
        <v/>
      </c>
      <c r="H242" s="2950" t="str">
        <f t="shared" si="56"/>
        <v/>
      </c>
      <c r="I242" s="2951" t="str">
        <f>IF(LEN(TRIM(N242))&gt;0,MAX(I29:I241)+1,"")</f>
        <v/>
      </c>
      <c r="J242" s="2906" t="str">
        <f>IFERROR(INDEX(N30:N299,MATCH(ROW()-ROW(N30)+1,I30:I299,0)),"")</f>
        <v/>
      </c>
      <c r="K242" s="336"/>
      <c r="M242" s="2909">
        <f>J17</f>
        <v>50</v>
      </c>
      <c r="N242" s="2961" t="str">
        <f>IF(OR(O241="",M242=""),"",IF(LEN(O241)&lt;=M242,O241,IFERROR(LEFT(O241,FIND("♦",SUBSTITUTE(LEFT(O241,M242+1)," ","♦",LEN(LEFT(O241,M242+1))-LEN(SUBSTITUTE(LEFT(O241,M242+1)," ",""))))),LEFT(O241,IFERROR(FIND(" ",O241)-1,LEN(O241))))))</f>
        <v/>
      </c>
      <c r="O242" s="2961" t="str">
        <f t="shared" ref="O242:O245" si="60">IF(N242="","",TRIM(RIGHT(O241,LEN(O241)-LEN(N242))))</f>
        <v/>
      </c>
      <c r="P242" s="2975"/>
      <c r="Q242" s="2969"/>
      <c r="R242" s="2969"/>
      <c r="T242" s="10">
        <v>1</v>
      </c>
    </row>
    <row r="243" spans="5:20" ht="21" customHeight="1">
      <c r="E243" s="2969"/>
      <c r="G243" s="2946" t="str">
        <f t="shared" si="55"/>
        <v/>
      </c>
      <c r="H243" s="2950" t="str">
        <f t="shared" si="56"/>
        <v/>
      </c>
      <c r="I243" s="2951" t="str">
        <f>IF(LEN(TRIM(N243))&gt;0,MAX(I29:I242)+1,"")</f>
        <v/>
      </c>
      <c r="J243" s="2906" t="str">
        <f>IFERROR(INDEX(N30:N299,MATCH(ROW()-ROW(N30)+1,I30:I299,0)),"")</f>
        <v/>
      </c>
      <c r="K243" s="336"/>
      <c r="M243" s="2960"/>
      <c r="N243" s="2961" t="str">
        <f>IF(OR(O242="",M242=""),"",IF(LEN(O242)&lt;=M242,O242,IFERROR(LEFT(O242,FIND("♦",SUBSTITUTE(LEFT(O242,M242+1)," ","♦",LEN(LEFT(O242,M242+1))-LEN(SUBSTITUTE(LEFT(O242,M242+1)," ",""))))),LEFT(O242,IFERROR(FIND(" ",O242)-1,LEN(O242))))))</f>
        <v/>
      </c>
      <c r="O243" s="2961" t="str">
        <f t="shared" si="60"/>
        <v/>
      </c>
      <c r="P243" s="2975"/>
      <c r="Q243" s="2969"/>
      <c r="R243" s="2969"/>
      <c r="T243" s="10">
        <v>1</v>
      </c>
    </row>
    <row r="244" spans="5:20" ht="21" customHeight="1">
      <c r="E244" s="2969"/>
      <c r="G244" s="2946" t="str">
        <f t="shared" si="55"/>
        <v/>
      </c>
      <c r="H244" s="2950" t="str">
        <f t="shared" si="56"/>
        <v/>
      </c>
      <c r="I244" s="2951" t="str">
        <f>IF(LEN(TRIM(N244))&gt;0,MAX(I29:I243)+1,"")</f>
        <v/>
      </c>
      <c r="J244" s="2906" t="str">
        <f>IFERROR(INDEX(N30:N299,MATCH(ROW()-ROW(N30)+1,I30:I299,0)),"")</f>
        <v/>
      </c>
      <c r="K244" s="336"/>
      <c r="M244" s="2963"/>
      <c r="N244" s="2961" t="str">
        <f>IF(OR(O243="",M242=""),"",IF(LEN(O243)&lt;=M242,O243,IFERROR(LEFT(O243,FIND("♦",SUBSTITUTE(LEFT(O243,M242+1)," ","♦",LEN(LEFT(O243,M242+1))-LEN(SUBSTITUTE(LEFT(O243,M242+1)," ",""))))),LEFT(O243,IFERROR(FIND(" ",O243)-1,LEN(O243))))))</f>
        <v/>
      </c>
      <c r="O244" s="2961" t="str">
        <f t="shared" si="60"/>
        <v/>
      </c>
      <c r="P244" s="2975"/>
      <c r="Q244" s="2969"/>
      <c r="R244" s="2969"/>
      <c r="T244" s="10">
        <v>1</v>
      </c>
    </row>
    <row r="245" spans="5:20" ht="21" customHeight="1">
      <c r="E245" s="2969"/>
      <c r="G245" s="2946" t="str">
        <f t="shared" si="55"/>
        <v/>
      </c>
      <c r="H245" s="2950" t="str">
        <f t="shared" si="56"/>
        <v/>
      </c>
      <c r="I245" s="2951" t="str">
        <f>IF(LEN(TRIM(N245))&gt;0,MAX(I29:I244)+1,"")</f>
        <v/>
      </c>
      <c r="J245" s="2906" t="str">
        <f>IFERROR(INDEX(N30:N299,MATCH(ROW()-ROW(N30)+1,I30:I299,0)),"")</f>
        <v/>
      </c>
      <c r="K245" s="336"/>
      <c r="M245" s="2964"/>
      <c r="N245" s="2961" t="str">
        <f>IF(OR(O244="",M242=""),"",IF(LEN(O244)&lt;=M242,O244,IFERROR(LEFT(O244,FIND("♦",SUBSTITUTE(LEFT(O244,M242+1)," ","♦",LEN(LEFT(O244,M242+1))-LEN(SUBSTITUTE(LEFT(O244,M242+1)," ",""))))),LEFT(O244,IFERROR(FIND(" ",O244)-1,LEN(O244))))))</f>
        <v/>
      </c>
      <c r="O245" s="2961" t="str">
        <f t="shared" si="60"/>
        <v/>
      </c>
      <c r="P245" s="2975"/>
      <c r="Q245" s="2969"/>
      <c r="R245" s="2969"/>
      <c r="T245" s="10">
        <v>1</v>
      </c>
    </row>
    <row r="246" spans="5:20" ht="21" customHeight="1">
      <c r="E246" s="2969"/>
      <c r="G246" s="2946" t="str">
        <f t="shared" si="55"/>
        <v/>
      </c>
      <c r="H246" s="2950" t="str">
        <f t="shared" si="56"/>
        <v/>
      </c>
      <c r="I246" s="2951" t="str">
        <f>IF(LEN(TRIM(N246))&gt;0,MAX(I29:I245)+1,"")</f>
        <v/>
      </c>
      <c r="J246" s="2906" t="str">
        <f>IFERROR(INDEX(N30:N299,MATCH(ROW()-ROW(N30)+1,I30:I299,0)),"")</f>
        <v/>
      </c>
      <c r="K246" s="336"/>
      <c r="M246" s="2370" t="str">
        <f>(SUBSTITUTE(SUBSTITUTE(E66,CHAR(13)&amp;CHAR(10)," "),CHAR(10)," "))</f>
        <v/>
      </c>
      <c r="N246" s="2907" t="str">
        <f>IF(OR(M247="",M248=""),"",IF(LEN(M247)&lt;=M248,M247,IFERROR(LEFT(M247,FIND("♦",SUBSTITUTE(LEFT(M247,M248+1)," ","♦",LEN(LEFT(M247,M248+1))-LEN(SUBSTITUTE(LEFT(M247,M248+1)," ",""))))),LEFT(M247,IFERROR(FIND(" ",M247)-1,LEN(M247))))))</f>
        <v/>
      </c>
      <c r="O246" s="2908" t="str">
        <f>IF(N246="","",TRIM(RIGHT(M247,LEN(M247)-LEN(N246))))</f>
        <v/>
      </c>
      <c r="P246" s="2952" t="str">
        <f>F66</f>
        <v xml:space="preserve"> ◄ ligne 66</v>
      </c>
      <c r="Q246" s="2969"/>
      <c r="R246" s="2969"/>
      <c r="T246" s="10">
        <v>1</v>
      </c>
    </row>
    <row r="247" spans="5:20" ht="21" customHeight="1">
      <c r="E247" s="2969"/>
      <c r="G247" s="2946" t="str">
        <f t="shared" si="55"/>
        <v/>
      </c>
      <c r="H247" s="2950" t="str">
        <f t="shared" si="56"/>
        <v/>
      </c>
      <c r="I247" s="2951" t="str">
        <f>IF(LEN(TRIM(N247))&gt;0,MAX(I29:I246)+1,"")</f>
        <v/>
      </c>
      <c r="J247" s="2906" t="str">
        <f>IFERROR(INDEX(N30:N299,MATCH(ROW()-ROW(N30)+1,I30:I299,0)),"")</f>
        <v/>
      </c>
      <c r="K247" s="336"/>
      <c r="M247" s="2907" t="str">
        <f>TRIM(SUBSTITUTE(SUBSTITUTE(SUBSTITUTE(SUBSTITUTE(IF(OR(LEFT(M246,1)="-",LEFT(M246,1)="="),MID(M246,2,9999),M246),CHAR(160)," "),","," "),";"," "),"."," "))</f>
        <v/>
      </c>
      <c r="N247" s="2908" t="str">
        <f>IF(OR(O246="",M248=""),"",IF(LEN(O246)&lt;=M248,O246,IFERROR(LEFT(O246,FIND("♦",SUBSTITUTE(LEFT(O246,M248+1)," ","♦",LEN(LEFT(O246,M248+1))-LEN(SUBSTITUTE(LEFT(O246,M248+1)," ",""))))),LEFT(O246,IFERROR(FIND(" ",O246)-1,LEN(O246))))))</f>
        <v/>
      </c>
      <c r="O247" s="2908" t="str">
        <f>IF(N247="","",TRIM(RIGHT(O246,LEN(O246)-LEN(N247))))</f>
        <v/>
      </c>
      <c r="P247" s="2974"/>
      <c r="Q247" s="2969"/>
      <c r="R247" s="2969"/>
      <c r="T247" s="10">
        <v>1</v>
      </c>
    </row>
    <row r="248" spans="5:20" ht="21" customHeight="1">
      <c r="E248" s="2969"/>
      <c r="G248" s="2946" t="str">
        <f t="shared" si="55"/>
        <v/>
      </c>
      <c r="H248" s="2950" t="str">
        <f t="shared" si="56"/>
        <v/>
      </c>
      <c r="I248" s="2951" t="str">
        <f>IF(LEN(TRIM(N248))&gt;0,MAX(I29:I247)+1,"")</f>
        <v/>
      </c>
      <c r="J248" s="2906" t="str">
        <f>IFERROR(INDEX(N30:N299,MATCH(ROW()-ROW(N30)+1,I30:I299,0)),"")</f>
        <v/>
      </c>
      <c r="K248" s="336"/>
      <c r="M248" s="2909">
        <f>J17</f>
        <v>50</v>
      </c>
      <c r="N248" s="2908" t="str">
        <f>IF(OR(O247="",M248=""),"",IF(LEN(O247)&lt;=M248,O247,IFERROR(LEFT(O247,FIND("♦",SUBSTITUTE(LEFT(O247,M248+1)," ","♦",LEN(LEFT(O247,M248+1))-LEN(SUBSTITUTE(LEFT(O247,M248+1)," ",""))))),LEFT(O247,IFERROR(FIND(" ",O247)-1,LEN(O247))))))</f>
        <v/>
      </c>
      <c r="O248" s="2908" t="str">
        <f t="shared" ref="O248:O251" si="61">IF(N248="","",TRIM(RIGHT(O247,LEN(O247)-LEN(N248))))</f>
        <v/>
      </c>
      <c r="P248" s="2974"/>
      <c r="Q248" s="2969"/>
      <c r="R248" s="2969"/>
      <c r="T248" s="10">
        <v>1</v>
      </c>
    </row>
    <row r="249" spans="5:20" ht="21" customHeight="1">
      <c r="E249" s="2969"/>
      <c r="G249" s="2946" t="str">
        <f t="shared" si="55"/>
        <v/>
      </c>
      <c r="H249" s="2950" t="str">
        <f t="shared" si="56"/>
        <v/>
      </c>
      <c r="I249" s="2951" t="str">
        <f>IF(LEN(TRIM(N249))&gt;0,MAX(I29:I248)+1,"")</f>
        <v/>
      </c>
      <c r="J249" s="2906" t="str">
        <f>IFERROR(INDEX(N30:N299,MATCH(ROW()-ROW(N30)+1,I30:I299,0)),"")</f>
        <v/>
      </c>
      <c r="K249" s="336"/>
      <c r="M249" s="2907"/>
      <c r="N249" s="2908" t="str">
        <f>IF(OR(O248="",M248=""),"",IF(LEN(O248)&lt;=M248,O248,IFERROR(LEFT(O248,FIND("♦",SUBSTITUTE(LEFT(O248,M248+1)," ","♦",LEN(LEFT(O248,M248+1))-LEN(SUBSTITUTE(LEFT(O248,M248+1)," ",""))))),LEFT(O248,IFERROR(FIND(" ",O248)-1,LEN(O248))))))</f>
        <v/>
      </c>
      <c r="O249" s="2908" t="str">
        <f t="shared" si="61"/>
        <v/>
      </c>
      <c r="P249" s="2974"/>
      <c r="Q249" s="2969"/>
      <c r="R249" s="2969"/>
      <c r="T249" s="10">
        <v>1</v>
      </c>
    </row>
    <row r="250" spans="5:20" ht="21" customHeight="1">
      <c r="E250" s="2969"/>
      <c r="G250" s="2946" t="str">
        <f t="shared" si="55"/>
        <v/>
      </c>
      <c r="H250" s="2950" t="str">
        <f t="shared" si="56"/>
        <v/>
      </c>
      <c r="I250" s="2951" t="str">
        <f>IF(LEN(TRIM(N250))&gt;0,MAX(I29:I249)+1,"")</f>
        <v/>
      </c>
      <c r="J250" s="2906" t="str">
        <f>IFERROR(INDEX(N30:N299,MATCH(ROW()-ROW(N30)+1,I30:I299,0)),"")</f>
        <v/>
      </c>
      <c r="K250" s="336"/>
      <c r="M250" s="2958"/>
      <c r="N250" s="2908" t="str">
        <f>IF(OR(O249="",M248=""),"",IF(LEN(O249)&lt;=M248,O249,IFERROR(LEFT(O249,FIND("♦",SUBSTITUTE(LEFT(O249,M248+1)," ","♦",LEN(LEFT(O249,M248+1))-LEN(SUBSTITUTE(LEFT(O249,M248+1)," ",""))))),LEFT(O249,IFERROR(FIND(" ",O249)-1,LEN(O249))))))</f>
        <v/>
      </c>
      <c r="O250" s="2908" t="str">
        <f t="shared" si="61"/>
        <v/>
      </c>
      <c r="P250" s="2974"/>
      <c r="Q250" s="2969"/>
      <c r="R250" s="2969"/>
      <c r="T250" s="10">
        <v>1</v>
      </c>
    </row>
    <row r="251" spans="5:20" ht="21" customHeight="1">
      <c r="E251" s="2969"/>
      <c r="G251" s="2946" t="str">
        <f t="shared" si="55"/>
        <v/>
      </c>
      <c r="H251" s="2950" t="str">
        <f t="shared" si="56"/>
        <v/>
      </c>
      <c r="I251" s="2951" t="str">
        <f>IF(LEN(TRIM(N251))&gt;0,MAX(I29:I250)+1,"")</f>
        <v/>
      </c>
      <c r="J251" s="2906" t="str">
        <f>IFERROR(INDEX(N30:N299,MATCH(ROW()-ROW(N30)+1,I30:I299,0)),"")</f>
        <v/>
      </c>
      <c r="K251" s="336"/>
      <c r="M251" s="2959"/>
      <c r="N251" s="2908" t="str">
        <f>IF(OR(O250="",M248=""),"",IF(LEN(O250)&lt;=M248,O250,IFERROR(LEFT(O250,FIND("♦",SUBSTITUTE(LEFT(O250,M248+1)," ","♦",LEN(LEFT(O250,M248+1))-LEN(SUBSTITUTE(LEFT(O250,M248+1)," ",""))))),LEFT(O250,IFERROR(FIND(" ",O250)-1,LEN(O250))))))</f>
        <v/>
      </c>
      <c r="O251" s="2908" t="str">
        <f t="shared" si="61"/>
        <v/>
      </c>
      <c r="P251" s="2974"/>
      <c r="Q251" s="2969"/>
      <c r="R251" s="2969"/>
      <c r="T251" s="10">
        <v>1</v>
      </c>
    </row>
    <row r="252" spans="5:20" ht="21" customHeight="1">
      <c r="E252" s="2969"/>
      <c r="G252" s="2946" t="str">
        <f t="shared" si="55"/>
        <v/>
      </c>
      <c r="H252" s="2950" t="str">
        <f t="shared" si="56"/>
        <v/>
      </c>
      <c r="I252" s="2951" t="str">
        <f>IF(LEN(TRIM(N252))&gt;0,MAX(I29:I251)+1,"")</f>
        <v/>
      </c>
      <c r="J252" s="2906" t="str">
        <f>IFERROR(INDEX(N30:N299,MATCH(ROW()-ROW(N30)+1,I30:I299,0)),"")</f>
        <v/>
      </c>
      <c r="K252" s="336"/>
      <c r="M252" s="2370" t="str">
        <f>(SUBSTITUTE(SUBSTITUTE(E67,CHAR(13)&amp;CHAR(10)," "),CHAR(10)," "))</f>
        <v/>
      </c>
      <c r="N252" s="2960" t="str">
        <f>IF(OR(M253="",M254=""),"",IF(LEN(M253)&lt;=M254,M253,IFERROR(LEFT(M253,FIND("♦",SUBSTITUTE(LEFT(M253,M254+1)," ","♦",LEN(LEFT(M253,M254+1))-LEN(SUBSTITUTE(LEFT(M253,M254+1)," ",""))))),LEFT(M253,IFERROR(FIND(" ",M253)-1,LEN(M253))))))</f>
        <v/>
      </c>
      <c r="O252" s="2961" t="str">
        <f>IF(N252="","",TRIM(RIGHT(M253,LEN(M253)-LEN(N252))))</f>
        <v/>
      </c>
      <c r="P252" s="2952" t="str">
        <f>F67</f>
        <v xml:space="preserve"> ◄ ligne 67</v>
      </c>
      <c r="Q252" s="2969"/>
      <c r="R252" s="2969"/>
      <c r="T252" s="10">
        <v>1</v>
      </c>
    </row>
    <row r="253" spans="5:20" ht="21" customHeight="1">
      <c r="E253" s="2969"/>
      <c r="G253" s="2946" t="str">
        <f t="shared" si="55"/>
        <v/>
      </c>
      <c r="H253" s="2950" t="str">
        <f t="shared" si="56"/>
        <v/>
      </c>
      <c r="I253" s="2951" t="str">
        <f>IF(LEN(TRIM(N253))&gt;0,MAX(I29:I252)+1,"")</f>
        <v/>
      </c>
      <c r="J253" s="2906" t="str">
        <f>IFERROR(INDEX(N30:N299,MATCH(ROW()-ROW(N30)+1,I30:I299,0)),"")</f>
        <v/>
      </c>
      <c r="K253" s="336"/>
      <c r="M253" s="2960" t="str">
        <f>TRIM(SUBSTITUTE(SUBSTITUTE(SUBSTITUTE(SUBSTITUTE(IF(OR(LEFT(M252,1)="-",LEFT(M252,1)="="),MID(M252,2,9999),M252),CHAR(160)," "),","," "),";"," "),"."," "))</f>
        <v/>
      </c>
      <c r="N253" s="2961" t="str">
        <f>IF(OR(O252="",M254=""),"",IF(LEN(O252)&lt;=M254,O252,IFERROR(LEFT(O252,FIND("♦",SUBSTITUTE(LEFT(O252,M254+1)," ","♦",LEN(LEFT(O252,M254+1))-LEN(SUBSTITUTE(LEFT(O252,M254+1)," ",""))))),LEFT(O252,IFERROR(FIND(" ",O252)-1,LEN(O252))))))</f>
        <v/>
      </c>
      <c r="O253" s="2961" t="str">
        <f>IF(N253="","",TRIM(RIGHT(O252,LEN(O252)-LEN(N253))))</f>
        <v/>
      </c>
      <c r="P253" s="2975"/>
      <c r="Q253" s="2969"/>
      <c r="R253" s="2969"/>
      <c r="T253" s="10">
        <v>1</v>
      </c>
    </row>
    <row r="254" spans="5:20" ht="21" customHeight="1">
      <c r="E254" s="2969"/>
      <c r="G254" s="2946" t="str">
        <f t="shared" si="55"/>
        <v/>
      </c>
      <c r="H254" s="2950" t="str">
        <f t="shared" si="56"/>
        <v/>
      </c>
      <c r="I254" s="2951" t="str">
        <f>IF(LEN(TRIM(N254))&gt;0,MAX(I29:I253)+1,"")</f>
        <v/>
      </c>
      <c r="J254" s="2906" t="str">
        <f>IFERROR(INDEX(N30:N299,MATCH(ROW()-ROW(N30)+1,I30:I299,0)),"")</f>
        <v/>
      </c>
      <c r="K254" s="336"/>
      <c r="M254" s="2909">
        <f>J17</f>
        <v>50</v>
      </c>
      <c r="N254" s="2961" t="str">
        <f>IF(OR(O253="",M254=""),"",IF(LEN(O253)&lt;=M254,O253,IFERROR(LEFT(O253,FIND("♦",SUBSTITUTE(LEFT(O253,M254+1)," ","♦",LEN(LEFT(O253,M254+1))-LEN(SUBSTITUTE(LEFT(O253,M254+1)," ",""))))),LEFT(O253,IFERROR(FIND(" ",O253)-1,LEN(O253))))))</f>
        <v/>
      </c>
      <c r="O254" s="2961" t="str">
        <f t="shared" ref="O254:O257" si="62">IF(N254="","",TRIM(RIGHT(O253,LEN(O253)-LEN(N254))))</f>
        <v/>
      </c>
      <c r="P254" s="2975"/>
      <c r="Q254" s="2969"/>
      <c r="R254" s="2969"/>
      <c r="T254" s="10">
        <v>1</v>
      </c>
    </row>
    <row r="255" spans="5:20" ht="21" customHeight="1">
      <c r="E255" s="2969"/>
      <c r="G255" s="2946" t="str">
        <f t="shared" si="55"/>
        <v/>
      </c>
      <c r="H255" s="2950" t="str">
        <f t="shared" si="56"/>
        <v/>
      </c>
      <c r="I255" s="2951" t="str">
        <f>IF(LEN(TRIM(N255))&gt;0,MAX(I29:I254)+1,"")</f>
        <v/>
      </c>
      <c r="J255" s="2906" t="str">
        <f>IFERROR(INDEX(N30:N299,MATCH(ROW()-ROW(N30)+1,I30:I299,0)),"")</f>
        <v/>
      </c>
      <c r="K255" s="336"/>
      <c r="M255" s="2960"/>
      <c r="N255" s="2961" t="str">
        <f>IF(OR(O254="",M254=""),"",IF(LEN(O254)&lt;=M254,O254,IFERROR(LEFT(O254,FIND("♦",SUBSTITUTE(LEFT(O254,M254+1)," ","♦",LEN(LEFT(O254,M254+1))-LEN(SUBSTITUTE(LEFT(O254,M254+1)," ",""))))),LEFT(O254,IFERROR(FIND(" ",O254)-1,LEN(O254))))))</f>
        <v/>
      </c>
      <c r="O255" s="2961" t="str">
        <f t="shared" si="62"/>
        <v/>
      </c>
      <c r="P255" s="2975"/>
      <c r="Q255" s="2969"/>
      <c r="R255" s="2969"/>
      <c r="T255" s="10">
        <v>1</v>
      </c>
    </row>
    <row r="256" spans="5:20" ht="21" customHeight="1">
      <c r="E256" s="2969"/>
      <c r="G256" s="2946" t="str">
        <f t="shared" si="55"/>
        <v/>
      </c>
      <c r="H256" s="2950" t="str">
        <f t="shared" si="56"/>
        <v/>
      </c>
      <c r="I256" s="2951" t="str">
        <f>IF(LEN(TRIM(N256))&gt;0,MAX(I29:I255)+1,"")</f>
        <v/>
      </c>
      <c r="J256" s="2906" t="str">
        <f>IFERROR(INDEX(N30:N299,MATCH(ROW()-ROW(N30)+1,I30:I299,0)),"")</f>
        <v/>
      </c>
      <c r="K256" s="336"/>
      <c r="M256" s="2963"/>
      <c r="N256" s="2961" t="str">
        <f>IF(OR(O255="",M254=""),"",IF(LEN(O255)&lt;=M254,O255,IFERROR(LEFT(O255,FIND("♦",SUBSTITUTE(LEFT(O255,M254+1)," ","♦",LEN(LEFT(O255,M254+1))-LEN(SUBSTITUTE(LEFT(O255,M254+1)," ",""))))),LEFT(O255,IFERROR(FIND(" ",O255)-1,LEN(O255))))))</f>
        <v/>
      </c>
      <c r="O256" s="2961" t="str">
        <f t="shared" si="62"/>
        <v/>
      </c>
      <c r="P256" s="2975"/>
      <c r="Q256" s="2969"/>
      <c r="R256" s="2969"/>
      <c r="T256" s="10">
        <v>1</v>
      </c>
    </row>
    <row r="257" spans="5:20" ht="21" customHeight="1">
      <c r="E257" s="2969"/>
      <c r="G257" s="2946" t="str">
        <f t="shared" si="55"/>
        <v/>
      </c>
      <c r="H257" s="2950" t="str">
        <f t="shared" si="56"/>
        <v/>
      </c>
      <c r="I257" s="2951" t="str">
        <f>IF(LEN(TRIM(N257))&gt;0,MAX(I29:I256)+1,"")</f>
        <v/>
      </c>
      <c r="J257" s="2906" t="str">
        <f>IFERROR(INDEX(N30:N299,MATCH(ROW()-ROW(N30)+1,I30:I299,0)),"")</f>
        <v/>
      </c>
      <c r="K257" s="336"/>
      <c r="M257" s="2964"/>
      <c r="N257" s="2961" t="str">
        <f>IF(OR(O256="",M254=""),"",IF(LEN(O256)&lt;=M254,O256,IFERROR(LEFT(O256,FIND("♦",SUBSTITUTE(LEFT(O256,M254+1)," ","♦",LEN(LEFT(O256,M254+1))-LEN(SUBSTITUTE(LEFT(O256,M254+1)," ",""))))),LEFT(O256,IFERROR(FIND(" ",O256)-1,LEN(O256))))))</f>
        <v/>
      </c>
      <c r="O257" s="2961" t="str">
        <f t="shared" si="62"/>
        <v/>
      </c>
      <c r="P257" s="2975"/>
      <c r="Q257" s="2969"/>
      <c r="R257" s="2969"/>
      <c r="T257" s="10">
        <v>1</v>
      </c>
    </row>
    <row r="258" spans="5:20" ht="21" customHeight="1">
      <c r="E258" s="2969"/>
      <c r="G258" s="2946" t="str">
        <f t="shared" si="55"/>
        <v/>
      </c>
      <c r="H258" s="2950" t="str">
        <f t="shared" si="56"/>
        <v/>
      </c>
      <c r="I258" s="2951" t="str">
        <f>IF(LEN(TRIM(N258))&gt;0,MAX(I29:I257)+1,"")</f>
        <v/>
      </c>
      <c r="J258" s="2906" t="str">
        <f>IFERROR(INDEX(N30:N299,MATCH(ROW()-ROW(N30)+1,I30:I299,0)),"")</f>
        <v/>
      </c>
      <c r="K258" s="336"/>
      <c r="M258" s="2370" t="str">
        <f>(SUBSTITUTE(SUBSTITUTE(E68,CHAR(13)&amp;CHAR(10)," "),CHAR(10)," "))</f>
        <v/>
      </c>
      <c r="N258" s="2907" t="str">
        <f>IF(OR(M259="",M260=""),"",IF(LEN(M259)&lt;=M260,M259,IFERROR(LEFT(M259,FIND("♦",SUBSTITUTE(LEFT(M259,M260+1)," ","♦",LEN(LEFT(M259,M260+1))-LEN(SUBSTITUTE(LEFT(M259,M260+1)," ",""))))),LEFT(M259,IFERROR(FIND(" ",M259)-1,LEN(M259))))))</f>
        <v/>
      </c>
      <c r="O258" s="2908" t="str">
        <f>IF(N258="","",TRIM(RIGHT(M259,LEN(M259)-LEN(N258))))</f>
        <v/>
      </c>
      <c r="P258" s="2952" t="str">
        <f>F68</f>
        <v xml:space="preserve"> ◄ ligne 68</v>
      </c>
      <c r="Q258" s="2969"/>
      <c r="R258" s="2969"/>
      <c r="T258" s="10">
        <v>1</v>
      </c>
    </row>
    <row r="259" spans="5:20" ht="21" customHeight="1">
      <c r="E259" s="2969"/>
      <c r="G259" s="2946" t="str">
        <f t="shared" si="55"/>
        <v/>
      </c>
      <c r="H259" s="2950" t="str">
        <f t="shared" si="56"/>
        <v/>
      </c>
      <c r="I259" s="2951" t="str">
        <f>IF(LEN(TRIM(N259))&gt;0,MAX(I29:I258)+1,"")</f>
        <v/>
      </c>
      <c r="J259" s="2906" t="str">
        <f>IFERROR(INDEX(N30:N299,MATCH(ROW()-ROW(N30)+1,I30:I299,0)),"")</f>
        <v/>
      </c>
      <c r="K259" s="336"/>
      <c r="M259" s="2907" t="str">
        <f>TRIM(SUBSTITUTE(SUBSTITUTE(SUBSTITUTE(SUBSTITUTE(IF(OR(LEFT(M258,1)="-",LEFT(M258,1)="="),MID(M258,2,9999),M258),CHAR(160)," "),","," "),";"," "),"."," "))</f>
        <v/>
      </c>
      <c r="N259" s="2908" t="str">
        <f>IF(OR(O258="",M260=""),"",IF(LEN(O258)&lt;=M260,O258,IFERROR(LEFT(O258,FIND("♦",SUBSTITUTE(LEFT(O258,M260+1)," ","♦",LEN(LEFT(O258,M260+1))-LEN(SUBSTITUTE(LEFT(O258,M260+1)," ",""))))),LEFT(O258,IFERROR(FIND(" ",O258)-1,LEN(O258))))))</f>
        <v/>
      </c>
      <c r="O259" s="2908" t="str">
        <f>IF(N259="","",TRIM(RIGHT(O258,LEN(O258)-LEN(N259))))</f>
        <v/>
      </c>
      <c r="P259" s="2974"/>
      <c r="Q259" s="2969"/>
      <c r="R259" s="2969"/>
      <c r="T259" s="10">
        <v>1</v>
      </c>
    </row>
    <row r="260" spans="5:20" ht="21" customHeight="1">
      <c r="E260" s="2969"/>
      <c r="G260" s="2946" t="str">
        <f t="shared" si="55"/>
        <v/>
      </c>
      <c r="H260" s="2950" t="str">
        <f t="shared" si="56"/>
        <v/>
      </c>
      <c r="I260" s="2951" t="str">
        <f>IF(LEN(TRIM(N260))&gt;0,MAX(I29:I259)+1,"")</f>
        <v/>
      </c>
      <c r="J260" s="2906" t="str">
        <f>IFERROR(INDEX(N30:N299,MATCH(ROW()-ROW(N30)+1,I30:I299,0)),"")</f>
        <v/>
      </c>
      <c r="K260" s="336"/>
      <c r="M260" s="2909">
        <f>J17</f>
        <v>50</v>
      </c>
      <c r="N260" s="2908" t="str">
        <f>IF(OR(O259="",M260=""),"",IF(LEN(O259)&lt;=M260,O259,IFERROR(LEFT(O259,FIND("♦",SUBSTITUTE(LEFT(O259,M260+1)," ","♦",LEN(LEFT(O259,M260+1))-LEN(SUBSTITUTE(LEFT(O259,M260+1)," ",""))))),LEFT(O259,IFERROR(FIND(" ",O259)-1,LEN(O259))))))</f>
        <v/>
      </c>
      <c r="O260" s="2908" t="str">
        <f t="shared" ref="O260:O263" si="63">IF(N260="","",TRIM(RIGHT(O259,LEN(O259)-LEN(N260))))</f>
        <v/>
      </c>
      <c r="P260" s="2974"/>
      <c r="Q260" s="2969"/>
      <c r="R260" s="2969"/>
      <c r="T260" s="10">
        <v>1</v>
      </c>
    </row>
    <row r="261" spans="5:20" ht="21" customHeight="1">
      <c r="E261" s="2969"/>
      <c r="G261" s="2946" t="str">
        <f t="shared" si="55"/>
        <v/>
      </c>
      <c r="H261" s="2950" t="str">
        <f t="shared" si="56"/>
        <v/>
      </c>
      <c r="I261" s="2951" t="str">
        <f>IF(LEN(TRIM(N261))&gt;0,MAX(I29:I260)+1,"")</f>
        <v/>
      </c>
      <c r="J261" s="2906" t="str">
        <f>IFERROR(INDEX(N30:N299,MATCH(ROW()-ROW(N30)+1,I30:I299,0)),"")</f>
        <v/>
      </c>
      <c r="K261" s="336"/>
      <c r="M261" s="2907"/>
      <c r="N261" s="2908" t="str">
        <f>IF(OR(O260="",M260=""),"",IF(LEN(O260)&lt;=M260,O260,IFERROR(LEFT(O260,FIND("♦",SUBSTITUTE(LEFT(O260,M260+1)," ","♦",LEN(LEFT(O260,M260+1))-LEN(SUBSTITUTE(LEFT(O260,M260+1)," ",""))))),LEFT(O260,IFERROR(FIND(" ",O260)-1,LEN(O260))))))</f>
        <v/>
      </c>
      <c r="O261" s="2908" t="str">
        <f t="shared" si="63"/>
        <v/>
      </c>
      <c r="P261" s="2974"/>
      <c r="Q261" s="2969"/>
      <c r="R261" s="2969"/>
      <c r="T261" s="10">
        <v>1</v>
      </c>
    </row>
    <row r="262" spans="5:20" ht="21" customHeight="1">
      <c r="E262" s="2969"/>
      <c r="G262" s="2946" t="str">
        <f t="shared" si="55"/>
        <v/>
      </c>
      <c r="H262" s="2950" t="str">
        <f t="shared" si="56"/>
        <v/>
      </c>
      <c r="I262" s="2951" t="str">
        <f>IF(LEN(TRIM(N262))&gt;0,MAX(I29:I261)+1,"")</f>
        <v/>
      </c>
      <c r="J262" s="2906" t="str">
        <f>IFERROR(INDEX(N30:N299,MATCH(ROW()-ROW(N30)+1,I30:I299,0)),"")</f>
        <v/>
      </c>
      <c r="K262" s="336"/>
      <c r="M262" s="2958"/>
      <c r="N262" s="2908" t="str">
        <f>IF(OR(O261="",M260=""),"",IF(LEN(O261)&lt;=M260,O261,IFERROR(LEFT(O261,FIND("♦",SUBSTITUTE(LEFT(O261,M260+1)," ","♦",LEN(LEFT(O261,M260+1))-LEN(SUBSTITUTE(LEFT(O261,M260+1)," ",""))))),LEFT(O261,IFERROR(FIND(" ",O261)-1,LEN(O261))))))</f>
        <v/>
      </c>
      <c r="O262" s="2908" t="str">
        <f t="shared" si="63"/>
        <v/>
      </c>
      <c r="P262" s="2974"/>
      <c r="Q262" s="2969"/>
      <c r="R262" s="2969"/>
      <c r="T262" s="10">
        <v>1</v>
      </c>
    </row>
    <row r="263" spans="5:20" ht="21" customHeight="1">
      <c r="E263" s="2969"/>
      <c r="G263" s="2946" t="str">
        <f t="shared" si="55"/>
        <v/>
      </c>
      <c r="H263" s="2950" t="str">
        <f t="shared" si="56"/>
        <v/>
      </c>
      <c r="I263" s="2951" t="str">
        <f>IF(LEN(TRIM(N263))&gt;0,MAX(I29:I262)+1,"")</f>
        <v/>
      </c>
      <c r="J263" s="2906" t="str">
        <f>IFERROR(INDEX(N30:N299,MATCH(ROW()-ROW(N30)+1,I30:I299,0)),"")</f>
        <v/>
      </c>
      <c r="K263" s="336"/>
      <c r="M263" s="2959"/>
      <c r="N263" s="2908" t="str">
        <f>IF(OR(O262="",M260=""),"",IF(LEN(O262)&lt;=M260,O262,IFERROR(LEFT(O262,FIND("♦",SUBSTITUTE(LEFT(O262,M260+1)," ","♦",LEN(LEFT(O262,M260+1))-LEN(SUBSTITUTE(LEFT(O262,M260+1)," ",""))))),LEFT(O262,IFERROR(FIND(" ",O262)-1,LEN(O262))))))</f>
        <v/>
      </c>
      <c r="O263" s="2908" t="str">
        <f t="shared" si="63"/>
        <v/>
      </c>
      <c r="P263" s="2974"/>
      <c r="Q263" s="2969"/>
      <c r="R263" s="2969"/>
      <c r="T263" s="10">
        <v>1</v>
      </c>
    </row>
    <row r="264" spans="5:20" ht="21" customHeight="1">
      <c r="E264" s="2969"/>
      <c r="G264" s="2946" t="str">
        <f t="shared" si="55"/>
        <v/>
      </c>
      <c r="H264" s="2950" t="str">
        <f t="shared" si="56"/>
        <v/>
      </c>
      <c r="I264" s="2951" t="str">
        <f>IF(LEN(TRIM(N264))&gt;0,MAX(I29:I263)+1,"")</f>
        <v/>
      </c>
      <c r="J264" s="2906" t="str">
        <f>IFERROR(INDEX(N30:N299,MATCH(ROW()-ROW(N30)+1,I30:I299,0)),"")</f>
        <v/>
      </c>
      <c r="K264" s="336"/>
      <c r="M264" s="2370" t="str">
        <f>(SUBSTITUTE(SUBSTITUTE(E69,CHAR(13)&amp;CHAR(10)," "),CHAR(10)," "))</f>
        <v/>
      </c>
      <c r="N264" s="2960" t="str">
        <f>IF(OR(M265="",M266=""),"",IF(LEN(M265)&lt;=M266,M265,IFERROR(LEFT(M265,FIND("♦",SUBSTITUTE(LEFT(M265,M266+1)," ","♦",LEN(LEFT(M265,M266+1))-LEN(SUBSTITUTE(LEFT(M265,M266+1)," ",""))))),LEFT(M265,IFERROR(FIND(" ",M265)-1,LEN(M265))))))</f>
        <v/>
      </c>
      <c r="O264" s="2961" t="str">
        <f>IF(N264="","",TRIM(RIGHT(M265,LEN(M265)-LEN(N264))))</f>
        <v/>
      </c>
      <c r="P264" s="2952" t="str">
        <f>F69</f>
        <v xml:space="preserve"> ◄ ligne 69</v>
      </c>
      <c r="Q264" s="2969"/>
      <c r="R264" s="2969"/>
      <c r="T264" s="10">
        <v>1</v>
      </c>
    </row>
    <row r="265" spans="5:20" ht="21" customHeight="1">
      <c r="E265" s="2969"/>
      <c r="G265" s="2946" t="str">
        <f t="shared" si="55"/>
        <v/>
      </c>
      <c r="H265" s="2950" t="str">
        <f t="shared" si="56"/>
        <v/>
      </c>
      <c r="I265" s="2951" t="str">
        <f>IF(LEN(TRIM(N265))&gt;0,MAX(I29:I264)+1,"")</f>
        <v/>
      </c>
      <c r="J265" s="2906" t="str">
        <f>IFERROR(INDEX(N30:N299,MATCH(ROW()-ROW(N30)+1,I30:I299,0)),"")</f>
        <v/>
      </c>
      <c r="K265" s="336"/>
      <c r="M265" s="2960" t="str">
        <f>TRIM(SUBSTITUTE(SUBSTITUTE(SUBSTITUTE(SUBSTITUTE(IF(OR(LEFT(M264,1)="-",LEFT(M264,1)="="),MID(M264,2,9999),M264),CHAR(160)," "),","," "),";"," "),"."," "))</f>
        <v/>
      </c>
      <c r="N265" s="2961" t="str">
        <f>IF(OR(O264="",M266=""),"",IF(LEN(O264)&lt;=M266,O264,IFERROR(LEFT(O264,FIND("♦",SUBSTITUTE(LEFT(O264,M266+1)," ","♦",LEN(LEFT(O264,M266+1))-LEN(SUBSTITUTE(LEFT(O264,M266+1)," ",""))))),LEFT(O264,IFERROR(FIND(" ",O264)-1,LEN(O264))))))</f>
        <v/>
      </c>
      <c r="O265" s="2961" t="str">
        <f>IF(N265="","",TRIM(RIGHT(O264,LEN(O264)-LEN(N265))))</f>
        <v/>
      </c>
      <c r="P265" s="2975"/>
      <c r="Q265" s="2969"/>
      <c r="R265" s="2969"/>
      <c r="T265" s="10">
        <v>1</v>
      </c>
    </row>
    <row r="266" spans="5:20" ht="21" customHeight="1">
      <c r="E266" s="2969"/>
      <c r="G266" s="2946" t="str">
        <f t="shared" si="55"/>
        <v/>
      </c>
      <c r="H266" s="2950" t="str">
        <f t="shared" si="56"/>
        <v/>
      </c>
      <c r="I266" s="2951" t="str">
        <f>IF(LEN(TRIM(N266))&gt;0,MAX(I29:I265)+1,"")</f>
        <v/>
      </c>
      <c r="J266" s="2906" t="str">
        <f>IFERROR(INDEX(N30:N299,MATCH(ROW()-ROW(N30)+1,I30:I299,0)),"")</f>
        <v/>
      </c>
      <c r="K266" s="336"/>
      <c r="M266" s="2909">
        <f>J17</f>
        <v>50</v>
      </c>
      <c r="N266" s="2961" t="str">
        <f>IF(OR(O265="",M266=""),"",IF(LEN(O265)&lt;=M266,O265,IFERROR(LEFT(O265,FIND("♦",SUBSTITUTE(LEFT(O265,M266+1)," ","♦",LEN(LEFT(O265,M266+1))-LEN(SUBSTITUTE(LEFT(O265,M266+1)," ",""))))),LEFT(O265,IFERROR(FIND(" ",O265)-1,LEN(O265))))))</f>
        <v/>
      </c>
      <c r="O266" s="2961" t="str">
        <f t="shared" ref="O266:O269" si="64">IF(N266="","",TRIM(RIGHT(O265,LEN(O265)-LEN(N266))))</f>
        <v/>
      </c>
      <c r="P266" s="2975"/>
      <c r="Q266" s="2969"/>
      <c r="R266" s="2969"/>
      <c r="T266" s="10">
        <v>1</v>
      </c>
    </row>
    <row r="267" spans="5:20" ht="21" customHeight="1">
      <c r="E267" s="2969"/>
      <c r="G267" s="2946" t="str">
        <f t="shared" si="55"/>
        <v/>
      </c>
      <c r="H267" s="2950" t="str">
        <f t="shared" si="56"/>
        <v/>
      </c>
      <c r="I267" s="2951" t="str">
        <f>IF(LEN(TRIM(N267))&gt;0,MAX(I29:I266)+1,"")</f>
        <v/>
      </c>
      <c r="J267" s="2906" t="str">
        <f>IFERROR(INDEX(N30:N299,MATCH(ROW()-ROW(N30)+1,I30:I299,0)),"")</f>
        <v/>
      </c>
      <c r="K267" s="336"/>
      <c r="M267" s="2960"/>
      <c r="N267" s="2961" t="str">
        <f>IF(OR(O266="",M266=""),"",IF(LEN(O266)&lt;=M266,O266,IFERROR(LEFT(O266,FIND("♦",SUBSTITUTE(LEFT(O266,M266+1)," ","♦",LEN(LEFT(O266,M266+1))-LEN(SUBSTITUTE(LEFT(O266,M266+1)," ",""))))),LEFT(O266,IFERROR(FIND(" ",O266)-1,LEN(O266))))))</f>
        <v/>
      </c>
      <c r="O267" s="2961" t="str">
        <f t="shared" si="64"/>
        <v/>
      </c>
      <c r="P267" s="2975"/>
      <c r="Q267" s="2969"/>
      <c r="R267" s="2969"/>
      <c r="T267" s="10">
        <v>1</v>
      </c>
    </row>
    <row r="268" spans="5:20" ht="21" customHeight="1">
      <c r="E268" s="2969"/>
      <c r="G268" s="2946" t="str">
        <f t="shared" si="55"/>
        <v/>
      </c>
      <c r="H268" s="2950" t="str">
        <f t="shared" si="56"/>
        <v/>
      </c>
      <c r="I268" s="2951" t="str">
        <f>IF(LEN(TRIM(N268))&gt;0,MAX(I29:I267)+1,"")</f>
        <v/>
      </c>
      <c r="J268" s="2906" t="str">
        <f>IFERROR(INDEX(N30:N299,MATCH(ROW()-ROW(N30)+1,I30:I299,0)),"")</f>
        <v/>
      </c>
      <c r="K268" s="336"/>
      <c r="M268" s="2963"/>
      <c r="N268" s="2961" t="str">
        <f>IF(OR(O267="",M266=""),"",IF(LEN(O267)&lt;=M266,O267,IFERROR(LEFT(O267,FIND("♦",SUBSTITUTE(LEFT(O267,M266+1)," ","♦",LEN(LEFT(O267,M266+1))-LEN(SUBSTITUTE(LEFT(O267,M266+1)," ",""))))),LEFT(O267,IFERROR(FIND(" ",O267)-1,LEN(O267))))))</f>
        <v/>
      </c>
      <c r="O268" s="2961" t="str">
        <f t="shared" si="64"/>
        <v/>
      </c>
      <c r="P268" s="2975"/>
      <c r="Q268" s="2969"/>
      <c r="R268" s="2969"/>
      <c r="T268" s="10">
        <v>1</v>
      </c>
    </row>
    <row r="269" spans="5:20" ht="21" customHeight="1">
      <c r="E269" s="2969"/>
      <c r="G269" s="2946" t="str">
        <f t="shared" si="55"/>
        <v/>
      </c>
      <c r="H269" s="2950" t="str">
        <f t="shared" si="56"/>
        <v/>
      </c>
      <c r="I269" s="2951" t="str">
        <f>IF(LEN(TRIM(N269))&gt;0,MAX(I29:I268)+1,"")</f>
        <v/>
      </c>
      <c r="J269" s="2906" t="str">
        <f>IFERROR(INDEX(N30:N299,MATCH(ROW()-ROW(N30)+1,I30:I299,0)),"")</f>
        <v/>
      </c>
      <c r="K269" s="336"/>
      <c r="M269" s="2964"/>
      <c r="N269" s="2961" t="str">
        <f>IF(OR(O268="",M266=""),"",IF(LEN(O268)&lt;=M266,O268,IFERROR(LEFT(O268,FIND("♦",SUBSTITUTE(LEFT(O268,M266+1)," ","♦",LEN(LEFT(O268,M266+1))-LEN(SUBSTITUTE(LEFT(O268,M266+1)," ",""))))),LEFT(O268,IFERROR(FIND(" ",O268)-1,LEN(O268))))))</f>
        <v/>
      </c>
      <c r="O269" s="2961" t="str">
        <f t="shared" si="64"/>
        <v/>
      </c>
      <c r="P269" s="2975"/>
      <c r="Q269" s="2969"/>
      <c r="R269" s="2969"/>
      <c r="T269" s="10">
        <v>1</v>
      </c>
    </row>
    <row r="270" spans="5:20" ht="21" customHeight="1">
      <c r="E270" s="2969"/>
      <c r="G270" s="2946" t="str">
        <f t="shared" si="55"/>
        <v/>
      </c>
      <c r="H270" s="2950" t="str">
        <f t="shared" si="56"/>
        <v/>
      </c>
      <c r="I270" s="2951" t="str">
        <f>IF(LEN(TRIM(N270))&gt;0,MAX(I29:I269)+1,"")</f>
        <v/>
      </c>
      <c r="J270" s="2906" t="str">
        <f>IFERROR(INDEX(N30:N299,MATCH(ROW()-ROW(N30)+1,I30:I299,0)),"")</f>
        <v/>
      </c>
      <c r="K270" s="336"/>
      <c r="M270" s="2370" t="str">
        <f>(SUBSTITUTE(SUBSTITUTE(E70,CHAR(13)&amp;CHAR(10)," "),CHAR(10)," "))</f>
        <v/>
      </c>
      <c r="N270" s="2907" t="str">
        <f>IF(OR(M271="",M272=""),"",IF(LEN(M271)&lt;=M272,M271,IFERROR(LEFT(M271,FIND("♦",SUBSTITUTE(LEFT(M271,M272+1)," ","♦",LEN(LEFT(M271,M272+1))-LEN(SUBSTITUTE(LEFT(M271,M272+1)," ",""))))),LEFT(M271,IFERROR(FIND(" ",M271)-1,LEN(M271))))))</f>
        <v/>
      </c>
      <c r="O270" s="2908" t="str">
        <f>IF(N270="","",TRIM(RIGHT(M271,LEN(M271)-LEN(N270))))</f>
        <v/>
      </c>
      <c r="P270" s="2952" t="str">
        <f>F70</f>
        <v xml:space="preserve"> ◄ ligne 70</v>
      </c>
      <c r="Q270" s="2969"/>
      <c r="R270" s="2969"/>
      <c r="T270" s="10">
        <v>1</v>
      </c>
    </row>
    <row r="271" spans="5:20" ht="21" customHeight="1">
      <c r="E271" s="2969"/>
      <c r="G271" s="2946" t="str">
        <f t="shared" si="55"/>
        <v/>
      </c>
      <c r="H271" s="2950" t="str">
        <f t="shared" si="56"/>
        <v/>
      </c>
      <c r="I271" s="2951" t="str">
        <f>IF(LEN(TRIM(N271))&gt;0,MAX(I29:I270)+1,"")</f>
        <v/>
      </c>
      <c r="J271" s="2906" t="str">
        <f>IFERROR(INDEX(N30:N299,MATCH(ROW()-ROW(N30)+1,I30:I299,0)),"")</f>
        <v/>
      </c>
      <c r="K271" s="336"/>
      <c r="M271" s="2907" t="str">
        <f>TRIM(SUBSTITUTE(SUBSTITUTE(SUBSTITUTE(SUBSTITUTE(IF(OR(LEFT(M270,1)="-",LEFT(M270,1)="="),MID(M270,2,9999),M270),CHAR(160)," "),","," "),";"," "),"."," "))</f>
        <v/>
      </c>
      <c r="N271" s="2908" t="str">
        <f>IF(OR(O270="",M272=""),"",IF(LEN(O270)&lt;=M272,O270,IFERROR(LEFT(O270,FIND("♦",SUBSTITUTE(LEFT(O270,M272+1)," ","♦",LEN(LEFT(O270,M272+1))-LEN(SUBSTITUTE(LEFT(O270,M272+1)," ",""))))),LEFT(O270,IFERROR(FIND(" ",O270)-1,LEN(O270))))))</f>
        <v/>
      </c>
      <c r="O271" s="2908" t="str">
        <f>IF(N271="","",TRIM(RIGHT(O270,LEN(O270)-LEN(N271))))</f>
        <v/>
      </c>
      <c r="P271" s="2974"/>
      <c r="Q271" s="2969"/>
      <c r="R271" s="2969"/>
      <c r="T271" s="10">
        <v>1</v>
      </c>
    </row>
    <row r="272" spans="5:20" ht="21" customHeight="1">
      <c r="E272" s="2969"/>
      <c r="G272" s="2946" t="str">
        <f t="shared" si="55"/>
        <v/>
      </c>
      <c r="H272" s="2950" t="str">
        <f t="shared" si="56"/>
        <v/>
      </c>
      <c r="I272" s="2951" t="str">
        <f>IF(LEN(TRIM(N272))&gt;0,MAX(I29:I271)+1,"")</f>
        <v/>
      </c>
      <c r="J272" s="2906" t="str">
        <f>IFERROR(INDEX(N30:N299,MATCH(ROW()-ROW(N30)+1,I30:I299,0)),"")</f>
        <v/>
      </c>
      <c r="K272" s="336"/>
      <c r="M272" s="2909">
        <f>J17</f>
        <v>50</v>
      </c>
      <c r="N272" s="2908" t="str">
        <f>IF(OR(O271="",M272=""),"",IF(LEN(O271)&lt;=M272,O271,IFERROR(LEFT(O271,FIND("♦",SUBSTITUTE(LEFT(O271,M272+1)," ","♦",LEN(LEFT(O271,M272+1))-LEN(SUBSTITUTE(LEFT(O271,M272+1)," ",""))))),LEFT(O271,IFERROR(FIND(" ",O271)-1,LEN(O271))))))</f>
        <v/>
      </c>
      <c r="O272" s="2908" t="str">
        <f t="shared" ref="O272:O275" si="65">IF(N272="","",TRIM(RIGHT(O271,LEN(O271)-LEN(N272))))</f>
        <v/>
      </c>
      <c r="P272" s="2974"/>
      <c r="Q272" s="2969"/>
      <c r="R272" s="2969"/>
      <c r="T272" s="10">
        <v>1</v>
      </c>
    </row>
    <row r="273" spans="5:20" ht="21" customHeight="1">
      <c r="E273" s="2969"/>
      <c r="G273" s="2946" t="str">
        <f t="shared" si="55"/>
        <v/>
      </c>
      <c r="H273" s="2950" t="str">
        <f t="shared" si="56"/>
        <v/>
      </c>
      <c r="I273" s="2951" t="str">
        <f>IF(LEN(TRIM(N273))&gt;0,MAX(I29:I272)+1,"")</f>
        <v/>
      </c>
      <c r="J273" s="2906" t="str">
        <f>IFERROR(INDEX(N30:N299,MATCH(ROW()-ROW(N30)+1,I30:I299,0)),"")</f>
        <v/>
      </c>
      <c r="K273" s="336"/>
      <c r="M273" s="2907"/>
      <c r="N273" s="2908" t="str">
        <f>IF(OR(O272="",M272=""),"",IF(LEN(O272)&lt;=M272,O272,IFERROR(LEFT(O272,FIND("♦",SUBSTITUTE(LEFT(O272,M272+1)," ","♦",LEN(LEFT(O272,M272+1))-LEN(SUBSTITUTE(LEFT(O272,M272+1)," ",""))))),LEFT(O272,IFERROR(FIND(" ",O272)-1,LEN(O272))))))</f>
        <v/>
      </c>
      <c r="O273" s="2908" t="str">
        <f t="shared" si="65"/>
        <v/>
      </c>
      <c r="P273" s="2974"/>
      <c r="Q273" s="2969"/>
      <c r="R273" s="2969"/>
      <c r="T273" s="10">
        <v>1</v>
      </c>
    </row>
    <row r="274" spans="5:20" ht="21" customHeight="1">
      <c r="E274" s="2969"/>
      <c r="G274" s="2946" t="str">
        <f t="shared" si="55"/>
        <v/>
      </c>
      <c r="H274" s="2950" t="str">
        <f t="shared" si="56"/>
        <v/>
      </c>
      <c r="I274" s="2951" t="str">
        <f>IF(LEN(TRIM(N274))&gt;0,MAX(I29:I273)+1,"")</f>
        <v/>
      </c>
      <c r="J274" s="2906" t="str">
        <f>IFERROR(INDEX(N30:N299,MATCH(ROW()-ROW(N30)+1,I30:I299,0)),"")</f>
        <v/>
      </c>
      <c r="K274" s="336"/>
      <c r="M274" s="2958"/>
      <c r="N274" s="2908" t="str">
        <f>IF(OR(O273="",M272=""),"",IF(LEN(O273)&lt;=M272,O273,IFERROR(LEFT(O273,FIND("♦",SUBSTITUTE(LEFT(O273,M272+1)," ","♦",LEN(LEFT(O273,M272+1))-LEN(SUBSTITUTE(LEFT(O273,M272+1)," ",""))))),LEFT(O273,IFERROR(FIND(" ",O273)-1,LEN(O273))))))</f>
        <v/>
      </c>
      <c r="O274" s="2908" t="str">
        <f t="shared" si="65"/>
        <v/>
      </c>
      <c r="P274" s="2974"/>
      <c r="Q274" s="2969"/>
      <c r="R274" s="2969"/>
      <c r="T274" s="10">
        <v>1</v>
      </c>
    </row>
    <row r="275" spans="5:20" ht="21" customHeight="1">
      <c r="E275" s="2969"/>
      <c r="G275" s="2946" t="str">
        <f t="shared" si="55"/>
        <v/>
      </c>
      <c r="H275" s="2950" t="str">
        <f t="shared" si="56"/>
        <v/>
      </c>
      <c r="I275" s="2951" t="str">
        <f>IF(LEN(TRIM(N275))&gt;0,MAX(I29:I274)+1,"")</f>
        <v/>
      </c>
      <c r="J275" s="2906" t="str">
        <f>IFERROR(INDEX(N30:N299,MATCH(ROW()-ROW(N30)+1,I30:I299,0)),"")</f>
        <v/>
      </c>
      <c r="K275" s="336"/>
      <c r="M275" s="2959"/>
      <c r="N275" s="2908" t="str">
        <f>IF(OR(O274="",M272=""),"",IF(LEN(O274)&lt;=M272,O274,IFERROR(LEFT(O274,FIND("♦",SUBSTITUTE(LEFT(O274,M272+1)," ","♦",LEN(LEFT(O274,M272+1))-LEN(SUBSTITUTE(LEFT(O274,M272+1)," ",""))))),LEFT(O274,IFERROR(FIND(" ",O274)-1,LEN(O274))))))</f>
        <v/>
      </c>
      <c r="O275" s="2908" t="str">
        <f t="shared" si="65"/>
        <v/>
      </c>
      <c r="P275" s="2974"/>
      <c r="Q275" s="2969"/>
      <c r="R275" s="2969"/>
      <c r="T275" s="10">
        <v>1</v>
      </c>
    </row>
    <row r="276" spans="5:20" ht="21" customHeight="1">
      <c r="E276" s="2969"/>
      <c r="G276" s="2946" t="str">
        <f t="shared" si="55"/>
        <v/>
      </c>
      <c r="H276" s="2950" t="str">
        <f t="shared" si="56"/>
        <v/>
      </c>
      <c r="I276" s="2951" t="str">
        <f>IF(LEN(TRIM(N276))&gt;0,MAX(I29:I275)+1,"")</f>
        <v/>
      </c>
      <c r="J276" s="2906" t="str">
        <f>IFERROR(INDEX(N30:N299,MATCH(ROW()-ROW(N30)+1,I30:I299,0)),"")</f>
        <v/>
      </c>
      <c r="K276" s="336"/>
      <c r="M276" s="2370" t="str">
        <f>(SUBSTITUTE(SUBSTITUTE(E71,CHAR(13)&amp;CHAR(10)," "),CHAR(10)," "))</f>
        <v/>
      </c>
      <c r="N276" s="2960" t="str">
        <f>IF(OR(M277="",M278=""),"",IF(LEN(M277)&lt;=M278,M277,IFERROR(LEFT(M277,FIND("♦",SUBSTITUTE(LEFT(M277,M278+1)," ","♦",LEN(LEFT(M277,M278+1))-LEN(SUBSTITUTE(LEFT(M277,M278+1)," ",""))))),LEFT(M277,IFERROR(FIND(" ",M277)-1,LEN(M277))))))</f>
        <v/>
      </c>
      <c r="O276" s="2961" t="str">
        <f>IF(N276="","",TRIM(RIGHT(M277,LEN(M277)-LEN(N276))))</f>
        <v/>
      </c>
      <c r="P276" s="2952" t="str">
        <f>F71</f>
        <v xml:space="preserve"> ◄ ligne 71</v>
      </c>
      <c r="Q276" s="2969"/>
      <c r="R276" s="2969"/>
      <c r="T276" s="10">
        <v>1</v>
      </c>
    </row>
    <row r="277" spans="5:20" ht="21" customHeight="1">
      <c r="E277" s="2969"/>
      <c r="G277" s="2946" t="str">
        <f t="shared" si="55"/>
        <v/>
      </c>
      <c r="H277" s="2950" t="str">
        <f t="shared" si="56"/>
        <v/>
      </c>
      <c r="I277" s="2951" t="str">
        <f>IF(LEN(TRIM(N277))&gt;0,MAX(I29:I276)+1,"")</f>
        <v/>
      </c>
      <c r="J277" s="2906" t="str">
        <f>IFERROR(INDEX(N30:N299,MATCH(ROW()-ROW(N30)+1,I30:I299,0)),"")</f>
        <v/>
      </c>
      <c r="K277" s="336"/>
      <c r="M277" s="2960" t="str">
        <f>TRIM(SUBSTITUTE(SUBSTITUTE(SUBSTITUTE(SUBSTITUTE(IF(OR(LEFT(M276,1)="-",LEFT(M276,1)="="),MID(M276,2,9999),M276),CHAR(160)," "),","," "),";"," "),"."," "))</f>
        <v/>
      </c>
      <c r="N277" s="2961" t="str">
        <f>IF(OR(O276="",M278=""),"",IF(LEN(O276)&lt;=M278,O276,IFERROR(LEFT(O276,FIND("♦",SUBSTITUTE(LEFT(O276,M278+1)," ","♦",LEN(LEFT(O276,M278+1))-LEN(SUBSTITUTE(LEFT(O276,M278+1)," ",""))))),LEFT(O276,IFERROR(FIND(" ",O276)-1,LEN(O276))))))</f>
        <v/>
      </c>
      <c r="O277" s="2961" t="str">
        <f>IF(N277="","",TRIM(RIGHT(O276,LEN(O276)-LEN(N277))))</f>
        <v/>
      </c>
      <c r="P277" s="2975"/>
      <c r="Q277" s="2969"/>
      <c r="R277" s="2969"/>
      <c r="T277" s="10">
        <v>1</v>
      </c>
    </row>
    <row r="278" spans="5:20" ht="21" customHeight="1">
      <c r="E278" s="2969"/>
      <c r="G278" s="2946" t="str">
        <f t="shared" si="55"/>
        <v/>
      </c>
      <c r="H278" s="2950" t="str">
        <f t="shared" si="56"/>
        <v/>
      </c>
      <c r="I278" s="2951" t="str">
        <f>IF(LEN(TRIM(N278))&gt;0,MAX(I29:I277)+1,"")</f>
        <v/>
      </c>
      <c r="J278" s="2906" t="str">
        <f>IFERROR(INDEX(N30:N299,MATCH(ROW()-ROW(N30)+1,I30:I299,0)),"")</f>
        <v/>
      </c>
      <c r="K278" s="336"/>
      <c r="M278" s="2909">
        <f>J17</f>
        <v>50</v>
      </c>
      <c r="N278" s="2961" t="str">
        <f>IF(OR(O277="",M278=""),"",IF(LEN(O277)&lt;=M278,O277,IFERROR(LEFT(O277,FIND("♦",SUBSTITUTE(LEFT(O277,M278+1)," ","♦",LEN(LEFT(O277,M278+1))-LEN(SUBSTITUTE(LEFT(O277,M278+1)," ",""))))),LEFT(O277,IFERROR(FIND(" ",O277)-1,LEN(O277))))))</f>
        <v/>
      </c>
      <c r="O278" s="2961" t="str">
        <f t="shared" ref="O278:O281" si="66">IF(N278="","",TRIM(RIGHT(O277,LEN(O277)-LEN(N278))))</f>
        <v/>
      </c>
      <c r="P278" s="2975"/>
      <c r="Q278" s="2969"/>
      <c r="R278" s="2969"/>
      <c r="T278" s="10">
        <v>1</v>
      </c>
    </row>
    <row r="279" spans="5:20" ht="21" customHeight="1">
      <c r="E279" s="2969"/>
      <c r="G279" s="2946" t="str">
        <f t="shared" si="55"/>
        <v/>
      </c>
      <c r="H279" s="2950" t="str">
        <f t="shared" si="56"/>
        <v/>
      </c>
      <c r="I279" s="2951" t="str">
        <f>IF(LEN(TRIM(N279))&gt;0,MAX(I29:I278)+1,"")</f>
        <v/>
      </c>
      <c r="J279" s="2906" t="str">
        <f>IFERROR(INDEX(N30:N299,MATCH(ROW()-ROW(N30)+1,I30:I299,0)),"")</f>
        <v/>
      </c>
      <c r="K279" s="336"/>
      <c r="M279" s="2960"/>
      <c r="N279" s="2961" t="str">
        <f>IF(OR(O278="",M278=""),"",IF(LEN(O278)&lt;=M278,O278,IFERROR(LEFT(O278,FIND("♦",SUBSTITUTE(LEFT(O278,M278+1)," ","♦",LEN(LEFT(O278,M278+1))-LEN(SUBSTITUTE(LEFT(O278,M278+1)," ",""))))),LEFT(O278,IFERROR(FIND(" ",O278)-1,LEN(O278))))))</f>
        <v/>
      </c>
      <c r="O279" s="2961" t="str">
        <f t="shared" si="66"/>
        <v/>
      </c>
      <c r="P279" s="2975"/>
      <c r="Q279" s="2969"/>
      <c r="R279" s="2969"/>
      <c r="T279" s="10">
        <v>1</v>
      </c>
    </row>
    <row r="280" spans="5:20" ht="21" customHeight="1">
      <c r="E280" s="2969"/>
      <c r="G280" s="2946" t="str">
        <f t="shared" si="55"/>
        <v/>
      </c>
      <c r="H280" s="2950" t="str">
        <f t="shared" si="56"/>
        <v/>
      </c>
      <c r="I280" s="2951" t="str">
        <f>IF(LEN(TRIM(N280))&gt;0,MAX(I29:I279)+1,"")</f>
        <v/>
      </c>
      <c r="J280" s="2906" t="str">
        <f>IFERROR(INDEX(N30:N299,MATCH(ROW()-ROW(N30)+1,I30:I299,0)),"")</f>
        <v/>
      </c>
      <c r="K280" s="336"/>
      <c r="M280" s="2963"/>
      <c r="N280" s="2961" t="str">
        <f>IF(OR(O279="",M278=""),"",IF(LEN(O279)&lt;=M278,O279,IFERROR(LEFT(O279,FIND("♦",SUBSTITUTE(LEFT(O279,M278+1)," ","♦",LEN(LEFT(O279,M278+1))-LEN(SUBSTITUTE(LEFT(O279,M278+1)," ",""))))),LEFT(O279,IFERROR(FIND(" ",O279)-1,LEN(O279))))))</f>
        <v/>
      </c>
      <c r="O280" s="2961" t="str">
        <f t="shared" si="66"/>
        <v/>
      </c>
      <c r="P280" s="2975"/>
      <c r="Q280" s="2969"/>
      <c r="R280" s="2969"/>
      <c r="T280" s="10">
        <v>1</v>
      </c>
    </row>
    <row r="281" spans="5:20" ht="21" customHeight="1">
      <c r="E281" s="2969"/>
      <c r="G281" s="2946" t="str">
        <f t="shared" si="55"/>
        <v/>
      </c>
      <c r="H281" s="2950" t="str">
        <f t="shared" si="56"/>
        <v/>
      </c>
      <c r="I281" s="2951" t="str">
        <f>IF(LEN(TRIM(N281))&gt;0,MAX(I29:I280)+1,"")</f>
        <v/>
      </c>
      <c r="J281" s="2906" t="str">
        <f>IFERROR(INDEX(N30:N299,MATCH(ROW()-ROW(N30)+1,I30:I299,0)),"")</f>
        <v/>
      </c>
      <c r="K281" s="336"/>
      <c r="M281" s="2964"/>
      <c r="N281" s="2961" t="str">
        <f>IF(OR(O280="",M278=""),"",IF(LEN(O280)&lt;=M278,O280,IFERROR(LEFT(O280,FIND("♦",SUBSTITUTE(LEFT(O280,M278+1)," ","♦",LEN(LEFT(O280,M278+1))-LEN(SUBSTITUTE(LEFT(O280,M278+1)," ",""))))),LEFT(O280,IFERROR(FIND(" ",O280)-1,LEN(O280))))))</f>
        <v/>
      </c>
      <c r="O281" s="2961" t="str">
        <f t="shared" si="66"/>
        <v/>
      </c>
      <c r="P281" s="2975"/>
      <c r="Q281" s="2969"/>
      <c r="R281" s="2969"/>
      <c r="T281" s="10">
        <v>1</v>
      </c>
    </row>
    <row r="282" spans="5:20" ht="21" customHeight="1">
      <c r="E282" s="2969"/>
      <c r="G282" s="2946" t="str">
        <f t="shared" si="55"/>
        <v/>
      </c>
      <c r="H282" s="2950" t="str">
        <f t="shared" si="56"/>
        <v/>
      </c>
      <c r="I282" s="2951" t="str">
        <f>IF(LEN(TRIM(N282))&gt;0,MAX(I29:I281)+1,"")</f>
        <v/>
      </c>
      <c r="J282" s="2906" t="str">
        <f>IFERROR(INDEX(N30:N299,MATCH(ROW()-ROW(N30)+1,I30:I299,0)),"")</f>
        <v/>
      </c>
      <c r="K282" s="336"/>
      <c r="M282" s="2370" t="str">
        <f>(SUBSTITUTE(SUBSTITUTE(E72,CHAR(13)&amp;CHAR(10)," "),CHAR(10)," "))</f>
        <v/>
      </c>
      <c r="N282" s="2907" t="str">
        <f>IF(OR(M283="",M284=""),"",IF(LEN(M283)&lt;=M284,M283,IFERROR(LEFT(M283,FIND("♦",SUBSTITUTE(LEFT(M283,M284+1)," ","♦",LEN(LEFT(M283,M284+1))-LEN(SUBSTITUTE(LEFT(M283,M284+1)," ",""))))),LEFT(M283,IFERROR(FIND(" ",M283)-1,LEN(M283))))))</f>
        <v/>
      </c>
      <c r="O282" s="2908" t="str">
        <f>IF(N282="","",TRIM(RIGHT(M283,LEN(M283)-LEN(N282))))</f>
        <v/>
      </c>
      <c r="P282" s="2952" t="str">
        <f>F72</f>
        <v xml:space="preserve"> ◄ ligne 72</v>
      </c>
      <c r="Q282" s="2969"/>
      <c r="R282" s="2969"/>
      <c r="T282" s="10">
        <v>1</v>
      </c>
    </row>
    <row r="283" spans="5:20" ht="21" customHeight="1">
      <c r="E283" s="2969"/>
      <c r="G283" s="2946" t="str">
        <f t="shared" si="55"/>
        <v/>
      </c>
      <c r="H283" s="2950" t="str">
        <f t="shared" si="56"/>
        <v/>
      </c>
      <c r="I283" s="2951" t="str">
        <f>IF(LEN(TRIM(N283))&gt;0,MAX(I29:I282)+1,"")</f>
        <v/>
      </c>
      <c r="J283" s="2906" t="str">
        <f>IFERROR(INDEX(N30:N299,MATCH(ROW()-ROW(N30)+1,I30:I299,0)),"")</f>
        <v/>
      </c>
      <c r="K283" s="336"/>
      <c r="M283" s="2907" t="str">
        <f>TRIM(SUBSTITUTE(SUBSTITUTE(SUBSTITUTE(SUBSTITUTE(IF(OR(LEFT(M282,1)="-",LEFT(M282,1)="="),MID(M282,2,9999),M282),CHAR(160)," "),","," "),";"," "),"."," "))</f>
        <v/>
      </c>
      <c r="N283" s="2908" t="str">
        <f>IF(OR(O282="",M284=""),"",IF(LEN(O282)&lt;=M284,O282,IFERROR(LEFT(O282,FIND("♦",SUBSTITUTE(LEFT(O282,M284+1)," ","♦",LEN(LEFT(O282,M284+1))-LEN(SUBSTITUTE(LEFT(O282,M284+1)," ",""))))),LEFT(O282,IFERROR(FIND(" ",O282)-1,LEN(O282))))))</f>
        <v/>
      </c>
      <c r="O283" s="2908" t="str">
        <f>IF(N283="","",TRIM(RIGHT(O282,LEN(O282)-LEN(N283))))</f>
        <v/>
      </c>
      <c r="P283" s="2974"/>
      <c r="Q283" s="2969"/>
      <c r="R283" s="2969"/>
      <c r="T283" s="10">
        <v>1</v>
      </c>
    </row>
    <row r="284" spans="5:20" ht="21" customHeight="1">
      <c r="E284" s="2969"/>
      <c r="G284" s="2946" t="str">
        <f t="shared" si="55"/>
        <v/>
      </c>
      <c r="H284" s="2950" t="str">
        <f t="shared" si="56"/>
        <v/>
      </c>
      <c r="I284" s="2951" t="str">
        <f>IF(LEN(TRIM(N284))&gt;0,MAX(I29:I283)+1,"")</f>
        <v/>
      </c>
      <c r="J284" s="2906" t="str">
        <f>IFERROR(INDEX(N30:N299,MATCH(ROW()-ROW(N30)+1,I30:I299,0)),"")</f>
        <v/>
      </c>
      <c r="K284" s="336"/>
      <c r="M284" s="2909">
        <f>J17</f>
        <v>50</v>
      </c>
      <c r="N284" s="2908" t="str">
        <f>IF(OR(O283="",M284=""),"",IF(LEN(O283)&lt;=M284,O283,IFERROR(LEFT(O283,FIND("♦",SUBSTITUTE(LEFT(O283,M284+1)," ","♦",LEN(LEFT(O283,M284+1))-LEN(SUBSTITUTE(LEFT(O283,M284+1)," ",""))))),LEFT(O283,IFERROR(FIND(" ",O283)-1,LEN(O283))))))</f>
        <v/>
      </c>
      <c r="O284" s="2908" t="str">
        <f t="shared" ref="O284:O287" si="67">IF(N284="","",TRIM(RIGHT(O283,LEN(O283)-LEN(N284))))</f>
        <v/>
      </c>
      <c r="P284" s="2974"/>
      <c r="Q284" s="2969"/>
      <c r="R284" s="2969"/>
      <c r="T284" s="10">
        <v>1</v>
      </c>
    </row>
    <row r="285" spans="5:20" ht="21" customHeight="1">
      <c r="E285" s="2969"/>
      <c r="G285" s="2946" t="str">
        <f t="shared" si="55"/>
        <v/>
      </c>
      <c r="H285" s="2950" t="str">
        <f t="shared" si="56"/>
        <v/>
      </c>
      <c r="I285" s="2951" t="str">
        <f>IF(LEN(TRIM(N285))&gt;0,MAX(I29:I284)+1,"")</f>
        <v/>
      </c>
      <c r="J285" s="2906" t="str">
        <f>IFERROR(INDEX(N30:N299,MATCH(ROW()-ROW(N30)+1,I30:I299,0)),"")</f>
        <v/>
      </c>
      <c r="K285" s="336"/>
      <c r="M285" s="2907"/>
      <c r="N285" s="2908" t="str">
        <f>IF(OR(O284="",M284=""),"",IF(LEN(O284)&lt;=M284,O284,IFERROR(LEFT(O284,FIND("♦",SUBSTITUTE(LEFT(O284,M284+1)," ","♦",LEN(LEFT(O284,M284+1))-LEN(SUBSTITUTE(LEFT(O284,M284+1)," ",""))))),LEFT(O284,IFERROR(FIND(" ",O284)-1,LEN(O284))))))</f>
        <v/>
      </c>
      <c r="O285" s="2908" t="str">
        <f t="shared" si="67"/>
        <v/>
      </c>
      <c r="P285" s="2974"/>
      <c r="Q285" s="2969"/>
      <c r="R285" s="2969"/>
      <c r="T285" s="10">
        <v>1</v>
      </c>
    </row>
    <row r="286" spans="5:20" ht="21" customHeight="1">
      <c r="E286" s="2969"/>
      <c r="G286" s="2946" t="str">
        <f t="shared" si="55"/>
        <v/>
      </c>
      <c r="H286" s="2950" t="str">
        <f t="shared" si="56"/>
        <v/>
      </c>
      <c r="I286" s="2951" t="str">
        <f>IF(LEN(TRIM(N286))&gt;0,MAX(I29:I285)+1,"")</f>
        <v/>
      </c>
      <c r="J286" s="2906" t="str">
        <f>IFERROR(INDEX(N30:N299,MATCH(ROW()-ROW(N30)+1,I30:I299,0)),"")</f>
        <v/>
      </c>
      <c r="K286" s="336"/>
      <c r="M286" s="2958"/>
      <c r="N286" s="2908" t="str">
        <f>IF(OR(O285="",M284=""),"",IF(LEN(O285)&lt;=M284,O285,IFERROR(LEFT(O285,FIND("♦",SUBSTITUTE(LEFT(O285,M284+1)," ","♦",LEN(LEFT(O285,M284+1))-LEN(SUBSTITUTE(LEFT(O285,M284+1)," ",""))))),LEFT(O285,IFERROR(FIND(" ",O285)-1,LEN(O285))))))</f>
        <v/>
      </c>
      <c r="O286" s="2908" t="str">
        <f t="shared" si="67"/>
        <v/>
      </c>
      <c r="P286" s="2974"/>
      <c r="Q286" s="2969"/>
      <c r="R286" s="2969"/>
      <c r="T286" s="10">
        <v>1</v>
      </c>
    </row>
    <row r="287" spans="5:20" ht="21" customHeight="1">
      <c r="E287" s="2969"/>
      <c r="G287" s="2946" t="str">
        <f t="shared" si="55"/>
        <v/>
      </c>
      <c r="H287" s="2950" t="str">
        <f t="shared" si="56"/>
        <v/>
      </c>
      <c r="I287" s="2951" t="str">
        <f>IF(LEN(TRIM(N287))&gt;0,MAX(I29:I286)+1,"")</f>
        <v/>
      </c>
      <c r="J287" s="2906" t="str">
        <f>IFERROR(INDEX(N30:N299,MATCH(ROW()-ROW(N30)+1,I30:I299,0)),"")</f>
        <v/>
      </c>
      <c r="K287" s="336"/>
      <c r="M287" s="2959"/>
      <c r="N287" s="2908" t="str">
        <f>IF(OR(O286="",M284=""),"",IF(LEN(O286)&lt;=M284,O286,IFERROR(LEFT(O286,FIND("♦",SUBSTITUTE(LEFT(O286,M284+1)," ","♦",LEN(LEFT(O286,M284+1))-LEN(SUBSTITUTE(LEFT(O286,M284+1)," ",""))))),LEFT(O286,IFERROR(FIND(" ",O286)-1,LEN(O286))))))</f>
        <v/>
      </c>
      <c r="O287" s="2908" t="str">
        <f t="shared" si="67"/>
        <v/>
      </c>
      <c r="P287" s="2974"/>
      <c r="Q287" s="2969"/>
      <c r="R287" s="2969"/>
      <c r="T287" s="10">
        <v>1</v>
      </c>
    </row>
    <row r="288" spans="5:20" ht="21" customHeight="1">
      <c r="E288" s="2969"/>
      <c r="G288" s="2946" t="str">
        <f t="shared" ref="G288:G299" si="68">IF(J288="","",(LEN(TRIM(SUBSTITUTE(J288,CHAR(160)," ")))-LEN(SUBSTITUTE(TRIM(SUBSTITUTE(J288,CHAR(160)," "))," ",""))+1)&amp;" mot"&amp;IF((LEN(TRIM(SUBSTITUTE(J288,CHAR(160)," ")))-LEN(SUBSTITUTE(TRIM(SUBSTITUTE(J288,CHAR(160)," "))," ",""))+1)&gt;1,"s",""))</f>
        <v/>
      </c>
      <c r="H288" s="2950" t="str">
        <f t="shared" ref="H288:H299" si="69">IF(J288="","",LEN(TRIM(SUBSTITUTE(J288,CHAR(160),"")))&amp;" car. ►")</f>
        <v/>
      </c>
      <c r="I288" s="2951" t="str">
        <f>IF(LEN(TRIM(N288))&gt;0,MAX(I29:I287)+1,"")</f>
        <v/>
      </c>
      <c r="J288" s="2906" t="str">
        <f>IFERROR(INDEX(N30:N299,MATCH(ROW()-ROW(N30)+1,I30:I299,0)),"")</f>
        <v/>
      </c>
      <c r="K288" s="336"/>
      <c r="M288" s="2370" t="str">
        <f>(SUBSTITUTE(SUBSTITUTE(E73,CHAR(13)&amp;CHAR(10)," "),CHAR(10)," "))</f>
        <v/>
      </c>
      <c r="N288" s="2960" t="str">
        <f>IF(OR(M289="",M290=""),"",IF(LEN(M289)&lt;=M290,M289,IFERROR(LEFT(M289,FIND("♦",SUBSTITUTE(LEFT(M289,M290+1)," ","♦",LEN(LEFT(M289,M290+1))-LEN(SUBSTITUTE(LEFT(M289,M290+1)," ",""))))),LEFT(M289,IFERROR(FIND(" ",M289)-1,LEN(M289))))))</f>
        <v/>
      </c>
      <c r="O288" s="2961" t="str">
        <f>IF(N288="","",TRIM(RIGHT(M289,LEN(M289)-LEN(N288))))</f>
        <v/>
      </c>
      <c r="P288" s="2952" t="str">
        <f>F73</f>
        <v xml:space="preserve"> ◄ ligne 73</v>
      </c>
      <c r="Q288" s="2969"/>
      <c r="R288" s="2969"/>
      <c r="T288" s="10">
        <v>1</v>
      </c>
    </row>
    <row r="289" spans="1:22" ht="21" customHeight="1">
      <c r="E289" s="2969"/>
      <c r="G289" s="2946" t="str">
        <f t="shared" si="68"/>
        <v/>
      </c>
      <c r="H289" s="2950" t="str">
        <f t="shared" si="69"/>
        <v/>
      </c>
      <c r="I289" s="2951" t="str">
        <f>IF(LEN(TRIM(N289))&gt;0,MAX(I29:I288)+1,"")</f>
        <v/>
      </c>
      <c r="J289" s="2906" t="str">
        <f>IFERROR(INDEX(N30:N299,MATCH(ROW()-ROW(N30)+1,I30:I299,0)),"")</f>
        <v/>
      </c>
      <c r="K289" s="336"/>
      <c r="M289" s="2960" t="str">
        <f>TRIM(SUBSTITUTE(SUBSTITUTE(SUBSTITUTE(SUBSTITUTE(IF(OR(LEFT(M288,1)="-",LEFT(M288,1)="="),MID(M288,2,9999),M288),CHAR(160)," "),","," "),";"," "),"."," "))</f>
        <v/>
      </c>
      <c r="N289" s="2961" t="str">
        <f>IF(OR(O288="",M290=""),"",IF(LEN(O288)&lt;=M290,O288,IFERROR(LEFT(O288,FIND("♦",SUBSTITUTE(LEFT(O288,M290+1)," ","♦",LEN(LEFT(O288,M290+1))-LEN(SUBSTITUTE(LEFT(O288,M290+1)," ",""))))),LEFT(O288,IFERROR(FIND(" ",O288)-1,LEN(O288))))))</f>
        <v/>
      </c>
      <c r="O289" s="2961" t="str">
        <f>IF(N289="","",TRIM(RIGHT(O288,LEN(O288)-LEN(N289))))</f>
        <v/>
      </c>
      <c r="P289" s="2975"/>
      <c r="Q289" s="2969"/>
      <c r="R289" s="2969"/>
      <c r="T289" s="10">
        <v>1</v>
      </c>
    </row>
    <row r="290" spans="1:22" ht="21" customHeight="1">
      <c r="E290" s="2969"/>
      <c r="G290" s="2946" t="str">
        <f t="shared" si="68"/>
        <v/>
      </c>
      <c r="H290" s="2950" t="str">
        <f t="shared" si="69"/>
        <v/>
      </c>
      <c r="I290" s="2951" t="str">
        <f>IF(LEN(TRIM(N290))&gt;0,MAX(I29:I289)+1,"")</f>
        <v/>
      </c>
      <c r="J290" s="2906" t="str">
        <f>IFERROR(INDEX(N30:N299,MATCH(ROW()-ROW(N30)+1,I30:I299,0)),"")</f>
        <v/>
      </c>
      <c r="K290" s="336"/>
      <c r="M290" s="2909">
        <f>J17</f>
        <v>50</v>
      </c>
      <c r="N290" s="2961" t="str">
        <f>IF(OR(O289="",M290=""),"",IF(LEN(O289)&lt;=M290,O289,IFERROR(LEFT(O289,FIND("♦",SUBSTITUTE(LEFT(O289,M290+1)," ","♦",LEN(LEFT(O289,M290+1))-LEN(SUBSTITUTE(LEFT(O289,M290+1)," ",""))))),LEFT(O289,IFERROR(FIND(" ",O289)-1,LEN(O289))))))</f>
        <v/>
      </c>
      <c r="O290" s="2961" t="str">
        <f t="shared" ref="O290:O293" si="70">IF(N290="","",TRIM(RIGHT(O289,LEN(O289)-LEN(N290))))</f>
        <v/>
      </c>
      <c r="P290" s="2975"/>
      <c r="Q290" s="2969"/>
      <c r="R290" s="2969"/>
      <c r="T290" s="10">
        <v>1</v>
      </c>
    </row>
    <row r="291" spans="1:22" ht="21" customHeight="1">
      <c r="E291" s="2969"/>
      <c r="G291" s="2946" t="str">
        <f t="shared" si="68"/>
        <v/>
      </c>
      <c r="H291" s="2950" t="str">
        <f t="shared" si="69"/>
        <v/>
      </c>
      <c r="I291" s="2951" t="str">
        <f>IF(LEN(TRIM(N291))&gt;0,MAX(I29:I290)+1,"")</f>
        <v/>
      </c>
      <c r="J291" s="2906" t="str">
        <f>IFERROR(INDEX(N30:N299,MATCH(ROW()-ROW(N30)+1,I30:I299,0)),"")</f>
        <v/>
      </c>
      <c r="K291" s="336"/>
      <c r="M291" s="2960"/>
      <c r="N291" s="2961" t="str">
        <f>IF(OR(O290="",M290=""),"",IF(LEN(O290)&lt;=M290,O290,IFERROR(LEFT(O290,FIND("♦",SUBSTITUTE(LEFT(O290,M290+1)," ","♦",LEN(LEFT(O290,M290+1))-LEN(SUBSTITUTE(LEFT(O290,M290+1)," ",""))))),LEFT(O290,IFERROR(FIND(" ",O290)-1,LEN(O290))))))</f>
        <v/>
      </c>
      <c r="O291" s="2961" t="str">
        <f t="shared" si="70"/>
        <v/>
      </c>
      <c r="P291" s="2975"/>
      <c r="Q291" s="2969"/>
      <c r="R291" s="2969"/>
      <c r="T291" s="10">
        <v>1</v>
      </c>
    </row>
    <row r="292" spans="1:22" ht="21" customHeight="1">
      <c r="E292" s="2969"/>
      <c r="G292" s="2946" t="str">
        <f t="shared" si="68"/>
        <v/>
      </c>
      <c r="H292" s="2950" t="str">
        <f t="shared" si="69"/>
        <v/>
      </c>
      <c r="I292" s="2951" t="str">
        <f>IF(LEN(TRIM(N292))&gt;0,MAX(I29:I291)+1,"")</f>
        <v/>
      </c>
      <c r="J292" s="2906" t="str">
        <f>IFERROR(INDEX(N30:N299,MATCH(ROW()-ROW(N30)+1,I30:I299,0)),"")</f>
        <v/>
      </c>
      <c r="K292" s="336"/>
      <c r="M292" s="2963"/>
      <c r="N292" s="2961" t="str">
        <f>IF(OR(O291="",M290=""),"",IF(LEN(O291)&lt;=M290,O291,IFERROR(LEFT(O291,FIND("♦",SUBSTITUTE(LEFT(O291,M290+1)," ","♦",LEN(LEFT(O291,M290+1))-LEN(SUBSTITUTE(LEFT(O291,M290+1)," ",""))))),LEFT(O291,IFERROR(FIND(" ",O291)-1,LEN(O291))))))</f>
        <v/>
      </c>
      <c r="O292" s="2961" t="str">
        <f t="shared" si="70"/>
        <v/>
      </c>
      <c r="P292" s="2975"/>
      <c r="Q292" s="2969"/>
      <c r="R292" s="2969"/>
      <c r="T292" s="10">
        <v>1</v>
      </c>
    </row>
    <row r="293" spans="1:22" ht="21" customHeight="1">
      <c r="E293" s="2969"/>
      <c r="G293" s="2946" t="str">
        <f t="shared" si="68"/>
        <v/>
      </c>
      <c r="H293" s="2950" t="str">
        <f t="shared" si="69"/>
        <v/>
      </c>
      <c r="I293" s="2951" t="str">
        <f>IF(LEN(TRIM(N293))&gt;0,MAX(I29:I292)+1,"")</f>
        <v/>
      </c>
      <c r="J293" s="2906" t="str">
        <f>IFERROR(INDEX(N30:N299,MATCH(ROW()-ROW(N30)+1,I30:I299,0)),"")</f>
        <v/>
      </c>
      <c r="K293" s="336"/>
      <c r="M293" s="2964"/>
      <c r="N293" s="2961" t="str">
        <f>IF(OR(O292="",M290=""),"",IF(LEN(O292)&lt;=M290,O292,IFERROR(LEFT(O292,FIND("♦",SUBSTITUTE(LEFT(O292,M290+1)," ","♦",LEN(LEFT(O292,M290+1))-LEN(SUBSTITUTE(LEFT(O292,M290+1)," ",""))))),LEFT(O292,IFERROR(FIND(" ",O292)-1,LEN(O292))))))</f>
        <v/>
      </c>
      <c r="O293" s="2961" t="str">
        <f t="shared" si="70"/>
        <v/>
      </c>
      <c r="P293" s="2975"/>
      <c r="Q293" s="2969"/>
      <c r="R293" s="2969"/>
      <c r="T293" s="10">
        <v>1</v>
      </c>
    </row>
    <row r="294" spans="1:22" ht="21" customHeight="1">
      <c r="E294" s="2969"/>
      <c r="G294" s="2946" t="str">
        <f t="shared" si="68"/>
        <v/>
      </c>
      <c r="H294" s="2950" t="str">
        <f t="shared" si="69"/>
        <v/>
      </c>
      <c r="I294" s="2951" t="str">
        <f>IF(LEN(TRIM(N294))&gt;0,MAX(I29:I293)+1,"")</f>
        <v/>
      </c>
      <c r="J294" s="2906" t="str">
        <f>IFERROR(INDEX(N30:N299,MATCH(ROW()-ROW(N30)+1,I30:I299,0)),"")</f>
        <v/>
      </c>
      <c r="K294" s="336"/>
      <c r="M294" s="2370" t="str">
        <f>(SUBSTITUTE(SUBSTITUTE(E74,CHAR(13)&amp;CHAR(10)," "),CHAR(10)," "))</f>
        <v/>
      </c>
      <c r="N294" s="2907" t="str">
        <f>IF(OR(M295="",M296=""),"",IF(LEN(M295)&lt;=M296,M295,IFERROR(LEFT(M295,FIND("♦",SUBSTITUTE(LEFT(M295,M296+1)," ","♦",LEN(LEFT(M295,M296+1))-LEN(SUBSTITUTE(LEFT(M295,M296+1)," ",""))))),LEFT(M295,IFERROR(FIND(" ",M295)-1,LEN(M295))))))</f>
        <v/>
      </c>
      <c r="O294" s="2908" t="str">
        <f>IF(N294="","",TRIM(RIGHT(M295,LEN(M295)-LEN(N294))))</f>
        <v/>
      </c>
      <c r="P294" s="2952" t="str">
        <f>F74</f>
        <v xml:space="preserve"> ◄ ligne 74</v>
      </c>
      <c r="Q294" s="2969"/>
      <c r="R294" s="2969"/>
      <c r="T294" s="10">
        <v>1</v>
      </c>
    </row>
    <row r="295" spans="1:22" ht="21" customHeight="1">
      <c r="E295" s="2969"/>
      <c r="G295" s="2946" t="str">
        <f t="shared" si="68"/>
        <v/>
      </c>
      <c r="H295" s="2950" t="str">
        <f t="shared" si="69"/>
        <v/>
      </c>
      <c r="I295" s="2951" t="str">
        <f>IF(LEN(TRIM(N295))&gt;0,MAX(I29:I294)+1,"")</f>
        <v/>
      </c>
      <c r="J295" s="2906" t="str">
        <f>IFERROR(INDEX(N30:N299,MATCH(ROW()-ROW(N30)+1,I30:I299,0)),"")</f>
        <v/>
      </c>
      <c r="K295" s="336"/>
      <c r="M295" s="2907" t="str">
        <f>TRIM(SUBSTITUTE(SUBSTITUTE(SUBSTITUTE(SUBSTITUTE(IF(OR(LEFT(M294,1)="-",LEFT(M294,1)="="),MID(M294,2,9999),M294),CHAR(160)," "),","," "),";"," "),"."," "))</f>
        <v/>
      </c>
      <c r="N295" s="2908" t="str">
        <f>IF(OR(O294="",M296=""),"",IF(LEN(O294)&lt;=M296,O294,IFERROR(LEFT(O294,FIND("♦",SUBSTITUTE(LEFT(O294,M296+1)," ","♦",LEN(LEFT(O294,M296+1))-LEN(SUBSTITUTE(LEFT(O294,M296+1)," ",""))))),LEFT(O294,IFERROR(FIND(" ",O294)-1,LEN(O294))))))</f>
        <v/>
      </c>
      <c r="O295" s="2908" t="str">
        <f>IF(N295="","",TRIM(RIGHT(O294,LEN(O294)-LEN(N295))))</f>
        <v/>
      </c>
      <c r="P295" s="2974"/>
      <c r="Q295" s="2969"/>
      <c r="R295" s="2969"/>
      <c r="T295" s="10">
        <v>1</v>
      </c>
    </row>
    <row r="296" spans="1:22" ht="21" customHeight="1">
      <c r="E296" s="2969"/>
      <c r="G296" s="2946" t="str">
        <f t="shared" si="68"/>
        <v/>
      </c>
      <c r="H296" s="2950" t="str">
        <f t="shared" si="69"/>
        <v/>
      </c>
      <c r="I296" s="2951" t="str">
        <f>IF(LEN(TRIM(N296))&gt;0,MAX(I29:I295)+1,"")</f>
        <v/>
      </c>
      <c r="J296" s="2906" t="str">
        <f>IFERROR(INDEX(N30:N299,MATCH(ROW()-ROW(N30)+1,I30:I299,0)),"")</f>
        <v/>
      </c>
      <c r="K296" s="336"/>
      <c r="M296" s="2909">
        <f>J17</f>
        <v>50</v>
      </c>
      <c r="N296" s="2908" t="str">
        <f>IF(OR(O295="",M296=""),"",IF(LEN(O295)&lt;=M296,O295,IFERROR(LEFT(O295,FIND("♦",SUBSTITUTE(LEFT(O295,M296+1)," ","♦",LEN(LEFT(O295,M296+1))-LEN(SUBSTITUTE(LEFT(O295,M296+1)," ",""))))),LEFT(O295,IFERROR(FIND(" ",O295)-1,LEN(O295))))))</f>
        <v/>
      </c>
      <c r="O296" s="2908" t="str">
        <f t="shared" ref="O296:O299" si="71">IF(N296="","",TRIM(RIGHT(O295,LEN(O295)-LEN(N296))))</f>
        <v/>
      </c>
      <c r="P296" s="2974"/>
      <c r="Q296" s="2969"/>
      <c r="R296" s="2969"/>
      <c r="T296" s="10">
        <v>1</v>
      </c>
    </row>
    <row r="297" spans="1:22" ht="21" customHeight="1">
      <c r="E297" s="2969"/>
      <c r="G297" s="2946" t="str">
        <f t="shared" si="68"/>
        <v/>
      </c>
      <c r="H297" s="2950" t="str">
        <f t="shared" si="69"/>
        <v/>
      </c>
      <c r="I297" s="2951" t="str">
        <f>IF(LEN(TRIM(N297))&gt;0,MAX(I29:I296)+1,"")</f>
        <v/>
      </c>
      <c r="J297" s="2906" t="str">
        <f>IFERROR(INDEX(N30:N299,MATCH(ROW()-ROW(N30)+1,I30:I299,0)),"")</f>
        <v/>
      </c>
      <c r="K297" s="336"/>
      <c r="M297" s="2907"/>
      <c r="N297" s="2908" t="str">
        <f>IF(OR(O296="",M296=""),"",IF(LEN(O296)&lt;=M296,O296,IFERROR(LEFT(O296,FIND("♦",SUBSTITUTE(LEFT(O296,M296+1)," ","♦",LEN(LEFT(O296,M296+1))-LEN(SUBSTITUTE(LEFT(O296,M296+1)," ",""))))),LEFT(O296,IFERROR(FIND(" ",O296)-1,LEN(O296))))))</f>
        <v/>
      </c>
      <c r="O297" s="2908" t="str">
        <f t="shared" si="71"/>
        <v/>
      </c>
      <c r="P297" s="2974"/>
      <c r="Q297" s="2969"/>
      <c r="R297" s="2969"/>
      <c r="T297" s="10">
        <v>1</v>
      </c>
    </row>
    <row r="298" spans="1:22" ht="21" customHeight="1">
      <c r="E298" s="2969"/>
      <c r="G298" s="2946" t="str">
        <f t="shared" si="68"/>
        <v/>
      </c>
      <c r="H298" s="2950" t="str">
        <f t="shared" si="69"/>
        <v/>
      </c>
      <c r="I298" s="2951" t="str">
        <f>IF(LEN(TRIM(N298))&gt;0,MAX(I29:I297)+1,"")</f>
        <v/>
      </c>
      <c r="J298" s="2906" t="str">
        <f>IFERROR(INDEX(N30:N299,MATCH(ROW()-ROW(N30)+1,I30:I299,0)),"")</f>
        <v/>
      </c>
      <c r="K298" s="336"/>
      <c r="M298" s="2958"/>
      <c r="N298" s="2908" t="str">
        <f>IF(OR(O297="",M296=""),"",IF(LEN(O297)&lt;=M296,O297,IFERROR(LEFT(O297,FIND("♦",SUBSTITUTE(LEFT(O297,M296+1)," ","♦",LEN(LEFT(O297,M296+1))-LEN(SUBSTITUTE(LEFT(O297,M296+1)," ",""))))),LEFT(O297,IFERROR(FIND(" ",O297)-1,LEN(O297))))))</f>
        <v/>
      </c>
      <c r="O298" s="2908" t="str">
        <f t="shared" si="71"/>
        <v/>
      </c>
      <c r="P298" s="2974"/>
      <c r="Q298" s="2969"/>
      <c r="R298" s="2969"/>
      <c r="T298" s="10">
        <v>1</v>
      </c>
    </row>
    <row r="299" spans="1:22" ht="21" customHeight="1">
      <c r="E299" s="2969"/>
      <c r="G299" s="2946" t="str">
        <f t="shared" si="68"/>
        <v/>
      </c>
      <c r="H299" s="2950" t="str">
        <f t="shared" si="69"/>
        <v/>
      </c>
      <c r="I299" s="2951" t="str">
        <f>IF(LEN(TRIM(N299))&gt;0,MAX(I29:I298)+1,"")</f>
        <v/>
      </c>
      <c r="J299" s="2906" t="str">
        <f>IFERROR(INDEX(N30:N299,MATCH(ROW()-ROW(N30)+1,I30:I299,0)),"")</f>
        <v/>
      </c>
      <c r="K299" s="336"/>
      <c r="M299" s="2959"/>
      <c r="N299" s="2908" t="str">
        <f>IF(OR(O298="",M296=""),"",IF(LEN(O298)&lt;=M296,O298,IFERROR(LEFT(O298,FIND("♦",SUBSTITUTE(LEFT(O298,M296+1)," ","♦",LEN(LEFT(O298,M296+1))-LEN(SUBSTITUTE(LEFT(O298,M296+1)," ",""))))),LEFT(O298,IFERROR(FIND(" ",O298)-1,LEN(O298))))))</f>
        <v/>
      </c>
      <c r="O299" s="2908" t="str">
        <f t="shared" si="71"/>
        <v/>
      </c>
      <c r="P299" s="2974"/>
      <c r="Q299" s="2969"/>
      <c r="R299" s="2969"/>
      <c r="T299" s="2129" t="s">
        <v>3560</v>
      </c>
    </row>
    <row r="300" spans="1:22" ht="21" customHeight="1">
      <c r="A300" s="10">
        <v>1</v>
      </c>
      <c r="B300" s="10">
        <v>1</v>
      </c>
      <c r="C300" s="10">
        <v>1</v>
      </c>
      <c r="D300" s="10">
        <v>1</v>
      </c>
      <c r="E300" s="10">
        <v>1</v>
      </c>
      <c r="F300" s="10">
        <v>1</v>
      </c>
      <c r="G300" s="10">
        <v>1</v>
      </c>
      <c r="H300" s="10">
        <v>1</v>
      </c>
      <c r="I300" s="10">
        <v>1</v>
      </c>
      <c r="J300" s="10">
        <v>1</v>
      </c>
      <c r="K300" s="10">
        <v>1</v>
      </c>
      <c r="L300" s="10">
        <v>1</v>
      </c>
      <c r="M300" s="10">
        <v>1</v>
      </c>
      <c r="N300" s="10">
        <v>1</v>
      </c>
      <c r="O300" s="10">
        <v>1</v>
      </c>
      <c r="P300" s="10">
        <v>1</v>
      </c>
      <c r="Q300" s="10">
        <v>1</v>
      </c>
      <c r="R300" s="10">
        <v>1</v>
      </c>
      <c r="S300" s="10">
        <v>1</v>
      </c>
      <c r="T300" s="1" t="str">
        <f>ADDRESS(ROW(),COLUMN(),4)</f>
        <v>T300</v>
      </c>
      <c r="U300" s="2130"/>
      <c r="V300" s="2131" t="str">
        <f>ADDRESS(ROW(),COLUMN(),4)</f>
        <v>V300</v>
      </c>
    </row>
  </sheetData>
  <mergeCells count="19">
    <mergeCell ref="C28:D28"/>
    <mergeCell ref="M28:P29"/>
    <mergeCell ref="Q28:R29"/>
    <mergeCell ref="J17:J18"/>
    <mergeCell ref="E20:E21"/>
    <mergeCell ref="J20:J21"/>
    <mergeCell ref="L20:N23"/>
    <mergeCell ref="J24:J25"/>
    <mergeCell ref="J27:J28"/>
    <mergeCell ref="E3:H5"/>
    <mergeCell ref="J5:J6"/>
    <mergeCell ref="J8:J9"/>
    <mergeCell ref="E11:E12"/>
    <mergeCell ref="E13:E14"/>
    <mergeCell ref="L13:Q15"/>
    <mergeCell ref="J14:J15"/>
    <mergeCell ref="E15:E16"/>
    <mergeCell ref="L16:Q18"/>
    <mergeCell ref="E17:E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0BB8A-4861-490B-8BB0-4CAA63829735}">
  <dimension ref="A1:AH471"/>
  <sheetViews>
    <sheetView workbookViewId="0">
      <selection activeCell="N18" sqref="N18"/>
    </sheetView>
  </sheetViews>
  <sheetFormatPr baseColWidth="10" defaultRowHeight="15"/>
  <cols>
    <col min="2" max="2" width="4.7109375" style="3544" customWidth="1"/>
    <col min="3" max="3" width="60.5703125" style="3544" customWidth="1"/>
    <col min="4" max="5" width="50.7109375" style="3544" customWidth="1"/>
    <col min="6" max="6" width="7.5703125" customWidth="1"/>
    <col min="7" max="7" width="11.42578125" style="3544"/>
    <col min="8" max="8" width="105.85546875" customWidth="1"/>
    <col min="9" max="9" width="66.28515625" customWidth="1"/>
    <col min="10" max="10" width="80.7109375" customWidth="1"/>
    <col min="12" max="12" width="10.7109375" customWidth="1"/>
    <col min="13" max="15" width="67.7109375" customWidth="1"/>
    <col min="16" max="16" width="84" customWidth="1"/>
    <col min="17" max="17" width="5" customWidth="1"/>
    <col min="18" max="18" width="11.5703125" style="3494" customWidth="1"/>
    <col min="19" max="21" width="99.7109375" style="3494" customWidth="1"/>
    <col min="23" max="23" width="10.7109375" customWidth="1"/>
    <col min="24" max="26" width="30.7109375" customWidth="1"/>
    <col min="27" max="29" width="50.7109375" customWidth="1"/>
    <col min="30" max="30" width="30.7109375" customWidth="1"/>
    <col min="34" max="34" width="80.85546875" customWidth="1"/>
  </cols>
  <sheetData>
    <row r="1" spans="1:34" ht="15.75" thickTop="1">
      <c r="A1" s="1" t="str">
        <f>ADDRESS(ROW(),COLUMN(),4)</f>
        <v>A1</v>
      </c>
      <c r="B1" s="3477" t="str">
        <f t="shared" ref="B1:J1" si="0">SUBSTITUTE(ADDRESS(1,COLUMN(),4),"1","")</f>
        <v>B</v>
      </c>
      <c r="C1" s="3477" t="str">
        <f t="shared" si="0"/>
        <v>C</v>
      </c>
      <c r="D1" s="3477" t="str">
        <f t="shared" si="0"/>
        <v>D</v>
      </c>
      <c r="E1" s="3477" t="str">
        <f t="shared" si="0"/>
        <v>E</v>
      </c>
      <c r="G1" s="3477" t="str">
        <f t="shared" si="0"/>
        <v>G</v>
      </c>
      <c r="H1" s="3477" t="str">
        <f t="shared" si="0"/>
        <v>H</v>
      </c>
      <c r="I1" s="3477" t="str">
        <f t="shared" si="0"/>
        <v>I</v>
      </c>
      <c r="J1" s="3477" t="str">
        <f t="shared" si="0"/>
        <v>J</v>
      </c>
      <c r="L1" s="3477" t="str">
        <f t="shared" ref="L1:P1" si="1">SUBSTITUTE(ADDRESS(1,COLUMN(),4),"1","")</f>
        <v>L</v>
      </c>
      <c r="M1" s="3477" t="str">
        <f t="shared" si="1"/>
        <v>M</v>
      </c>
      <c r="N1" s="3477" t="str">
        <f t="shared" si="1"/>
        <v>N</v>
      </c>
      <c r="O1" s="3477" t="str">
        <f t="shared" si="1"/>
        <v>O</v>
      </c>
      <c r="P1" s="3477" t="str">
        <f t="shared" si="1"/>
        <v>P</v>
      </c>
      <c r="Q1" s="25"/>
      <c r="R1" s="3477" t="str">
        <f t="shared" ref="R1:U1" si="2">SUBSTITUTE(ADDRESS(1,COLUMN(),4),"1","")</f>
        <v>R</v>
      </c>
      <c r="S1" s="3477" t="str">
        <f t="shared" si="2"/>
        <v>S</v>
      </c>
      <c r="T1" s="3477" t="str">
        <f t="shared" si="2"/>
        <v>T</v>
      </c>
      <c r="U1" s="3477" t="str">
        <f t="shared" si="2"/>
        <v>U</v>
      </c>
      <c r="W1" s="3477" t="str">
        <f t="shared" ref="W1:AD1" si="3">SUBSTITUTE(ADDRESS(1,COLUMN(),4),"1","")</f>
        <v>W</v>
      </c>
      <c r="X1" s="3477" t="str">
        <f t="shared" si="3"/>
        <v>X</v>
      </c>
      <c r="Y1" s="3477" t="str">
        <f t="shared" si="3"/>
        <v>Y</v>
      </c>
      <c r="Z1" s="3477" t="str">
        <f t="shared" si="3"/>
        <v>Z</v>
      </c>
      <c r="AA1" s="3477" t="str">
        <f t="shared" si="3"/>
        <v>AA</v>
      </c>
      <c r="AB1" s="3477" t="str">
        <f t="shared" si="3"/>
        <v>AB</v>
      </c>
      <c r="AC1" s="3477" t="str">
        <f t="shared" si="3"/>
        <v>AC</v>
      </c>
      <c r="AD1" s="3477" t="str">
        <f t="shared" si="3"/>
        <v>AD</v>
      </c>
      <c r="AF1" s="10">
        <v>1</v>
      </c>
      <c r="AG1" s="11" t="str">
        <f>SUBSTITUTE(ADDRESS(1,COLUMN(),4),"1","")</f>
        <v>AG</v>
      </c>
      <c r="AH1" s="12" t="str">
        <f>SUBSTITUTE(ADDRESS(1,COLUMN(),4),"1","")</f>
        <v>AH</v>
      </c>
    </row>
    <row r="2" spans="1:34">
      <c r="B2" s="3012">
        <f t="shared" ref="B2:J2" ca="1" si="4">CELL("largeur",B2)</f>
        <v>4</v>
      </c>
      <c r="C2" s="3012">
        <f t="shared" ca="1" si="4"/>
        <v>60</v>
      </c>
      <c r="D2" s="3012">
        <f t="shared" ca="1" si="4"/>
        <v>50</v>
      </c>
      <c r="E2" s="3012">
        <f t="shared" ca="1" si="4"/>
        <v>50</v>
      </c>
      <c r="G2" s="3012">
        <f t="shared" ca="1" si="4"/>
        <v>11</v>
      </c>
      <c r="H2" s="3012">
        <f t="shared" ca="1" si="4"/>
        <v>105</v>
      </c>
      <c r="I2" s="3012">
        <f t="shared" ca="1" si="4"/>
        <v>66</v>
      </c>
      <c r="J2" s="3012">
        <f t="shared" ca="1" si="4"/>
        <v>80</v>
      </c>
      <c r="L2" s="3012">
        <f t="shared" ref="L2:P2" ca="1" si="5">CELL("largeur",L2)</f>
        <v>10</v>
      </c>
      <c r="M2" s="3012">
        <f t="shared" ca="1" si="5"/>
        <v>67</v>
      </c>
      <c r="N2" s="3012">
        <f t="shared" ca="1" si="5"/>
        <v>67</v>
      </c>
      <c r="O2" s="3012">
        <f t="shared" ca="1" si="5"/>
        <v>67</v>
      </c>
      <c r="P2" s="3012">
        <f t="shared" ca="1" si="5"/>
        <v>83</v>
      </c>
      <c r="Q2" s="25"/>
      <c r="R2" s="3012">
        <f t="shared" ref="R2:U2" ca="1" si="6">CELL("largeur",R2)</f>
        <v>11</v>
      </c>
      <c r="S2" s="3012">
        <f t="shared" ca="1" si="6"/>
        <v>99</v>
      </c>
      <c r="T2" s="3012">
        <f t="shared" ca="1" si="6"/>
        <v>99</v>
      </c>
      <c r="U2" s="3012">
        <f t="shared" ca="1" si="6"/>
        <v>99</v>
      </c>
      <c r="W2" s="3012">
        <f t="shared" ref="W2:AD2" ca="1" si="7">CELL("largeur",W2)</f>
        <v>10</v>
      </c>
      <c r="X2" s="3012">
        <f t="shared" ca="1" si="7"/>
        <v>30</v>
      </c>
      <c r="Y2" s="3012">
        <f t="shared" ca="1" si="7"/>
        <v>30</v>
      </c>
      <c r="Z2" s="3012">
        <f t="shared" ca="1" si="7"/>
        <v>30</v>
      </c>
      <c r="AA2" s="3012">
        <f t="shared" ca="1" si="7"/>
        <v>50</v>
      </c>
      <c r="AB2" s="3012">
        <f t="shared" ca="1" si="7"/>
        <v>50</v>
      </c>
      <c r="AC2" s="3012">
        <f t="shared" ca="1" si="7"/>
        <v>50</v>
      </c>
      <c r="AD2" s="3012">
        <f t="shared" ca="1" si="7"/>
        <v>30</v>
      </c>
      <c r="AF2" s="10">
        <v>1</v>
      </c>
      <c r="AG2" s="16" t="s">
        <v>0</v>
      </c>
      <c r="AH2" s="17"/>
    </row>
    <row r="3" spans="1:34" ht="16.5" thickBot="1">
      <c r="B3" s="3478">
        <v>4</v>
      </c>
      <c r="C3" s="3478">
        <v>50</v>
      </c>
      <c r="D3" s="3478">
        <v>50</v>
      </c>
      <c r="E3" s="3478">
        <v>50</v>
      </c>
      <c r="G3" s="3478">
        <v>11</v>
      </c>
      <c r="H3" s="3478">
        <v>82</v>
      </c>
      <c r="I3" s="3478">
        <v>66</v>
      </c>
      <c r="J3" s="3478">
        <v>80</v>
      </c>
      <c r="L3" s="3478">
        <v>10</v>
      </c>
      <c r="M3" s="3478">
        <v>67</v>
      </c>
      <c r="N3" s="3478">
        <v>67</v>
      </c>
      <c r="O3" s="3478">
        <v>67</v>
      </c>
      <c r="P3" s="3478">
        <v>83</v>
      </c>
      <c r="Q3" s="25"/>
      <c r="R3" s="3478">
        <v>11</v>
      </c>
      <c r="S3" s="3478">
        <v>99</v>
      </c>
      <c r="T3" s="3478">
        <v>99</v>
      </c>
      <c r="U3" s="3478">
        <v>99</v>
      </c>
      <c r="W3" s="3478">
        <v>10</v>
      </c>
      <c r="X3" s="3478">
        <v>30</v>
      </c>
      <c r="Y3" s="3478">
        <v>30</v>
      </c>
      <c r="Z3" s="3478">
        <v>30</v>
      </c>
      <c r="AA3" s="3478">
        <v>50</v>
      </c>
      <c r="AB3" s="3478">
        <v>50</v>
      </c>
      <c r="AC3" s="3478">
        <v>50</v>
      </c>
      <c r="AD3" s="3478">
        <v>30</v>
      </c>
      <c r="AF3" s="10">
        <v>1</v>
      </c>
      <c r="AG3" s="27">
        <f ca="1">COUNTA(A1:AF468) + COUNTBLANK(A1:AF468)</f>
        <v>14976</v>
      </c>
      <c r="AH3" s="28" t="str">
        <f>"cellules entre -cells -celdas  "&amp;" " &amp;A1&amp;" et  "&amp;AF469</f>
        <v>cellules entre -cells -celdas   A1 et  AF469</v>
      </c>
    </row>
    <row r="4" spans="1:34" ht="15" customHeight="1">
      <c r="B4" s="5223" t="s">
        <v>6477</v>
      </c>
      <c r="C4" s="5223"/>
      <c r="D4" s="5223"/>
      <c r="E4" s="5223"/>
      <c r="F4" s="25"/>
      <c r="G4" s="5223" t="s">
        <v>6478</v>
      </c>
      <c r="H4" s="5223"/>
      <c r="I4" s="5223"/>
      <c r="J4" s="5223"/>
      <c r="L4" s="3479"/>
      <c r="M4" s="3479"/>
      <c r="N4" s="3479"/>
      <c r="O4" s="3479"/>
      <c r="P4" s="3479"/>
      <c r="Q4" s="25"/>
      <c r="R4" s="5231" t="s">
        <v>6479</v>
      </c>
      <c r="S4" s="5231"/>
      <c r="T4" s="5231"/>
      <c r="U4" s="5231"/>
      <c r="W4" s="5233" t="s">
        <v>6480</v>
      </c>
      <c r="X4" s="5233"/>
      <c r="Y4" s="5233"/>
      <c r="Z4" s="5233"/>
      <c r="AA4" s="5233"/>
      <c r="AB4" s="5233"/>
      <c r="AC4" s="5233"/>
      <c r="AD4" s="5233"/>
      <c r="AF4" s="10">
        <v>1</v>
      </c>
      <c r="AG4" s="27">
        <f ca="1">COUNTA(A1:AF468)</f>
        <v>5483</v>
      </c>
      <c r="AH4" s="28" t="s">
        <v>4</v>
      </c>
    </row>
    <row r="5" spans="1:34" ht="15" customHeight="1">
      <c r="B5" s="5224"/>
      <c r="C5" s="5224"/>
      <c r="D5" s="5224"/>
      <c r="E5" s="5224"/>
      <c r="F5" s="25"/>
      <c r="G5" s="5224"/>
      <c r="H5" s="5224"/>
      <c r="I5" s="5224"/>
      <c r="J5" s="5224"/>
      <c r="L5" s="3479"/>
      <c r="M5" s="3479"/>
      <c r="N5" s="3479"/>
      <c r="O5" s="3479"/>
      <c r="P5" s="3479"/>
      <c r="Q5" s="25"/>
      <c r="R5" s="5232"/>
      <c r="S5" s="5232"/>
      <c r="T5" s="5232"/>
      <c r="U5" s="5232"/>
      <c r="W5" s="5234"/>
      <c r="X5" s="5234"/>
      <c r="Y5" s="5234"/>
      <c r="Z5" s="5234"/>
      <c r="AA5" s="5234"/>
      <c r="AB5" s="5234"/>
      <c r="AC5" s="5234"/>
      <c r="AD5" s="5234"/>
      <c r="AF5" s="10">
        <v>1</v>
      </c>
      <c r="AG5" s="27">
        <f ca="1">COUNTBLANK(A1:AF468)</f>
        <v>9493</v>
      </c>
      <c r="AH5" s="28" t="s">
        <v>8</v>
      </c>
    </row>
    <row r="6" spans="1:34" ht="21" customHeight="1">
      <c r="B6" s="3480" t="s">
        <v>6481</v>
      </c>
      <c r="C6" s="3481"/>
      <c r="D6" s="3482"/>
      <c r="E6" s="3482"/>
      <c r="G6" s="3483"/>
      <c r="H6" s="25"/>
      <c r="I6" s="25"/>
      <c r="J6" s="25"/>
      <c r="L6" s="3484"/>
      <c r="M6" s="3484"/>
      <c r="N6" s="3484"/>
      <c r="O6" s="3484"/>
      <c r="P6" s="3484"/>
      <c r="Q6" s="3484"/>
      <c r="R6" s="3484"/>
      <c r="S6" s="3484"/>
      <c r="T6" s="3484"/>
      <c r="U6" s="3484"/>
      <c r="W6" s="5235" t="s">
        <v>6482</v>
      </c>
      <c r="X6" s="5235"/>
      <c r="Y6" s="5235"/>
      <c r="Z6" s="5235"/>
      <c r="AA6" s="5235"/>
      <c r="AB6" s="5235"/>
      <c r="AC6" s="5235"/>
      <c r="AD6" s="5235"/>
      <c r="AF6" s="10">
        <v>1</v>
      </c>
      <c r="AG6" s="27">
        <f>SUM(AF1:AF467)+2</f>
        <v>469</v>
      </c>
      <c r="AH6" s="28" t="s">
        <v>11</v>
      </c>
    </row>
    <row r="7" spans="1:34" ht="30" customHeight="1">
      <c r="B7" s="3480" t="s">
        <v>6483</v>
      </c>
      <c r="C7" s="3481"/>
      <c r="D7" s="3482"/>
      <c r="E7" s="3482"/>
      <c r="F7" s="25"/>
      <c r="G7" s="3483"/>
      <c r="H7" s="25"/>
      <c r="I7" s="3485" t="s">
        <v>6212</v>
      </c>
      <c r="J7" s="3486" t="str">
        <f>AF469</f>
        <v>AF469</v>
      </c>
      <c r="L7" s="25"/>
      <c r="M7" s="25"/>
      <c r="N7" s="25"/>
      <c r="O7" s="25"/>
      <c r="P7" s="25"/>
      <c r="Q7" s="25"/>
      <c r="R7" s="3484"/>
      <c r="S7" s="3484"/>
      <c r="T7" s="3484"/>
      <c r="U7" s="3484"/>
      <c r="W7" s="5235"/>
      <c r="X7" s="5235"/>
      <c r="Y7" s="5235"/>
      <c r="Z7" s="5235"/>
      <c r="AA7" s="5235"/>
      <c r="AB7" s="5235"/>
      <c r="AC7" s="5235"/>
      <c r="AD7" s="5235"/>
      <c r="AF7" s="10">
        <v>1</v>
      </c>
      <c r="AG7" s="27">
        <f>SUM(A469:AE469)+1</f>
        <v>27</v>
      </c>
      <c r="AH7" s="28" t="s">
        <v>18</v>
      </c>
    </row>
    <row r="8" spans="1:34" ht="30" customHeight="1">
      <c r="B8" s="3480" t="s">
        <v>6484</v>
      </c>
      <c r="C8" s="3481"/>
      <c r="D8" s="3482"/>
      <c r="E8" s="3482"/>
      <c r="F8" s="25"/>
      <c r="G8" s="3482"/>
      <c r="H8" s="5236" t="s">
        <v>6485</v>
      </c>
      <c r="I8" s="5236"/>
      <c r="J8" s="5236"/>
      <c r="L8" s="25"/>
      <c r="M8" s="25"/>
      <c r="N8" s="25"/>
      <c r="O8" s="25"/>
      <c r="P8" s="25"/>
      <c r="Q8" s="25"/>
      <c r="R8" s="3487" t="s">
        <v>6486</v>
      </c>
      <c r="S8" s="3488" t="s">
        <v>6487</v>
      </c>
      <c r="T8" s="3484"/>
      <c r="U8" s="3484"/>
      <c r="W8" s="3489"/>
      <c r="X8" s="25"/>
      <c r="Y8" s="25"/>
      <c r="Z8" s="25"/>
      <c r="AA8" s="25"/>
      <c r="AB8" s="25"/>
      <c r="AC8" s="25"/>
      <c r="AD8" s="25"/>
      <c r="AF8" s="10">
        <v>1</v>
      </c>
    </row>
    <row r="9" spans="1:34" ht="30" customHeight="1">
      <c r="B9" s="3490"/>
      <c r="C9" s="3491"/>
      <c r="D9" s="3490"/>
      <c r="E9" s="3490"/>
      <c r="F9" s="25"/>
      <c r="G9" s="3482"/>
      <c r="H9" s="3482"/>
      <c r="I9" s="3482"/>
      <c r="J9" s="3482"/>
      <c r="L9" s="25"/>
      <c r="M9" s="3492" t="s">
        <v>5087</v>
      </c>
      <c r="N9" s="3492" t="s">
        <v>5088</v>
      </c>
      <c r="O9" s="3492" t="s">
        <v>5089</v>
      </c>
      <c r="P9" s="3493" t="s">
        <v>6488</v>
      </c>
      <c r="Q9" s="2982"/>
      <c r="S9" s="3492" t="s">
        <v>5087</v>
      </c>
      <c r="T9" s="3492" t="s">
        <v>5088</v>
      </c>
      <c r="U9" s="3492" t="s">
        <v>5089</v>
      </c>
      <c r="W9" s="3495"/>
      <c r="X9" s="3496" t="s">
        <v>5087</v>
      </c>
      <c r="Y9" s="3496" t="s">
        <v>5088</v>
      </c>
      <c r="Z9" s="3496" t="s">
        <v>5089</v>
      </c>
      <c r="AA9" s="5225" t="s">
        <v>6488</v>
      </c>
      <c r="AB9" s="5226"/>
      <c r="AC9" s="5226"/>
      <c r="AD9" s="3496" t="s">
        <v>5087</v>
      </c>
      <c r="AF9" s="10">
        <v>1</v>
      </c>
    </row>
    <row r="10" spans="1:34" ht="30" customHeight="1">
      <c r="B10" s="3490"/>
      <c r="C10" s="3497" t="s">
        <v>6489</v>
      </c>
      <c r="D10" s="3498"/>
      <c r="E10" s="3499"/>
      <c r="F10" s="25"/>
      <c r="G10" s="3500"/>
      <c r="H10" s="5227" t="s">
        <v>6490</v>
      </c>
      <c r="I10" s="5227"/>
      <c r="J10" s="5227"/>
      <c r="L10" s="3501">
        <v>1</v>
      </c>
      <c r="M10" s="3502" t="s">
        <v>6491</v>
      </c>
      <c r="N10" s="75" t="s">
        <v>6492</v>
      </c>
      <c r="O10" s="75" t="s">
        <v>6493</v>
      </c>
      <c r="P10" s="75"/>
      <c r="Q10" s="2982"/>
      <c r="S10" s="3503"/>
      <c r="T10" s="3504"/>
      <c r="U10" s="3505"/>
      <c r="W10" s="3495"/>
      <c r="X10" s="3506"/>
      <c r="Y10" s="3506"/>
      <c r="Z10" s="3506"/>
      <c r="AA10" s="3506"/>
      <c r="AB10" s="3506"/>
      <c r="AC10" s="3506"/>
      <c r="AD10" s="3507"/>
      <c r="AF10" s="10">
        <v>1</v>
      </c>
    </row>
    <row r="11" spans="1:34" ht="30" customHeight="1">
      <c r="B11" s="3508">
        <v>1</v>
      </c>
      <c r="C11" s="3509" t="s">
        <v>6494</v>
      </c>
      <c r="D11" s="3510" t="s">
        <v>6495</v>
      </c>
      <c r="E11" s="3511" t="s">
        <v>6496</v>
      </c>
      <c r="F11" s="25"/>
      <c r="G11" s="3500"/>
      <c r="H11" s="3512"/>
      <c r="I11" s="3512"/>
      <c r="J11" s="3512"/>
      <c r="L11" s="3501">
        <f t="shared" ref="L11:L40" si="8">L10+1</f>
        <v>2</v>
      </c>
      <c r="M11" s="3502" t="s">
        <v>6497</v>
      </c>
      <c r="N11" s="75" t="s">
        <v>6498</v>
      </c>
      <c r="O11" s="75" t="s">
        <v>6499</v>
      </c>
      <c r="P11" s="2982" t="s">
        <v>6500</v>
      </c>
      <c r="Q11" s="2982"/>
      <c r="R11" s="3484"/>
      <c r="S11" s="3513" t="s">
        <v>24</v>
      </c>
      <c r="T11" s="3514"/>
      <c r="U11" s="3515"/>
      <c r="W11" s="3516"/>
      <c r="X11" s="3517" t="s">
        <v>24</v>
      </c>
      <c r="Y11" s="3518"/>
      <c r="Z11" s="3518"/>
      <c r="AA11" s="3518"/>
      <c r="AB11" s="3506"/>
      <c r="AC11" s="3506"/>
      <c r="AD11" s="3517" t="s">
        <v>24</v>
      </c>
      <c r="AF11" s="10">
        <v>1</v>
      </c>
    </row>
    <row r="12" spans="1:34" ht="30" customHeight="1">
      <c r="B12" s="3508">
        <v>2</v>
      </c>
      <c r="C12" s="3509" t="s">
        <v>6501</v>
      </c>
      <c r="D12" s="3510" t="s">
        <v>6502</v>
      </c>
      <c r="E12" s="3511" t="s">
        <v>6503</v>
      </c>
      <c r="F12" s="25"/>
      <c r="G12" s="3498" t="s">
        <v>6504</v>
      </c>
      <c r="H12" s="3497" t="s">
        <v>6505</v>
      </c>
      <c r="I12" s="3519" t="s">
        <v>6506</v>
      </c>
      <c r="J12" s="3497" t="s">
        <v>6507</v>
      </c>
      <c r="L12" s="3501">
        <f t="shared" si="8"/>
        <v>3</v>
      </c>
      <c r="M12" s="3502" t="s">
        <v>6508</v>
      </c>
      <c r="N12" s="75" t="s">
        <v>6509</v>
      </c>
      <c r="O12" s="75" t="s">
        <v>6510</v>
      </c>
      <c r="P12" s="2982" t="s">
        <v>6511</v>
      </c>
      <c r="Q12" s="2982"/>
      <c r="R12" s="3520">
        <v>1</v>
      </c>
      <c r="S12" s="3521" t="s">
        <v>6512</v>
      </c>
      <c r="T12" s="3522" t="s">
        <v>6513</v>
      </c>
      <c r="U12" s="3523" t="s">
        <v>6514</v>
      </c>
      <c r="W12" s="3516">
        <v>1</v>
      </c>
      <c r="X12" s="3524" t="s">
        <v>6515</v>
      </c>
      <c r="Y12" s="3525" t="s">
        <v>6516</v>
      </c>
      <c r="Z12" s="3525" t="s">
        <v>6517</v>
      </c>
      <c r="AA12" s="3525" t="s">
        <v>6518</v>
      </c>
      <c r="AB12" s="3525" t="s">
        <v>6519</v>
      </c>
      <c r="AC12" s="3525" t="s">
        <v>6520</v>
      </c>
      <c r="AD12" s="3524" t="s">
        <v>6515</v>
      </c>
      <c r="AF12" s="10">
        <v>1</v>
      </c>
    </row>
    <row r="13" spans="1:34" ht="30" customHeight="1">
      <c r="B13" s="3508">
        <v>3</v>
      </c>
      <c r="C13" s="3509" t="s">
        <v>6521</v>
      </c>
      <c r="D13" s="3510" t="s">
        <v>6522</v>
      </c>
      <c r="E13" s="3511" t="s">
        <v>6523</v>
      </c>
      <c r="F13" s="25"/>
      <c r="G13" s="3526">
        <v>1</v>
      </c>
      <c r="H13" s="3509" t="s">
        <v>6505</v>
      </c>
      <c r="I13" s="3527" t="s">
        <v>6524</v>
      </c>
      <c r="J13" s="3528" t="s">
        <v>6525</v>
      </c>
      <c r="L13" s="3501">
        <f t="shared" si="8"/>
        <v>4</v>
      </c>
      <c r="M13" s="3502" t="s">
        <v>6526</v>
      </c>
      <c r="N13" s="75" t="s">
        <v>6527</v>
      </c>
      <c r="O13" s="75" t="s">
        <v>6528</v>
      </c>
      <c r="P13" s="2982" t="s">
        <v>6529</v>
      </c>
      <c r="Q13" s="2982"/>
      <c r="R13" s="3520">
        <f>R12+1</f>
        <v>2</v>
      </c>
      <c r="S13" s="3521" t="s">
        <v>6530</v>
      </c>
      <c r="T13" s="3522" t="s">
        <v>6531</v>
      </c>
      <c r="U13" s="3523" t="s">
        <v>6532</v>
      </c>
      <c r="W13" s="3516">
        <f>W12+1</f>
        <v>2</v>
      </c>
      <c r="X13" s="3524" t="s">
        <v>6533</v>
      </c>
      <c r="Y13" s="3525" t="s">
        <v>6534</v>
      </c>
      <c r="Z13" s="3525" t="s">
        <v>6535</v>
      </c>
      <c r="AA13" s="3525" t="s">
        <v>6536</v>
      </c>
      <c r="AB13" s="3525" t="s">
        <v>6537</v>
      </c>
      <c r="AC13" s="3525" t="s">
        <v>6538</v>
      </c>
      <c r="AD13" s="3524" t="s">
        <v>6533</v>
      </c>
      <c r="AF13" s="10">
        <v>1</v>
      </c>
    </row>
    <row r="14" spans="1:34" ht="30" customHeight="1">
      <c r="B14" s="3508">
        <v>4</v>
      </c>
      <c r="C14" s="3509" t="s">
        <v>6539</v>
      </c>
      <c r="D14" s="3510" t="s">
        <v>6540</v>
      </c>
      <c r="E14" s="3511" t="s">
        <v>6541</v>
      </c>
      <c r="F14" s="25"/>
      <c r="G14" s="3526">
        <v>2</v>
      </c>
      <c r="H14" s="3509" t="s">
        <v>6542</v>
      </c>
      <c r="I14" s="3527" t="s">
        <v>6543</v>
      </c>
      <c r="J14" s="3528" t="s">
        <v>6544</v>
      </c>
      <c r="L14" s="3501">
        <f t="shared" si="8"/>
        <v>5</v>
      </c>
      <c r="M14" s="3502" t="s">
        <v>6545</v>
      </c>
      <c r="N14" s="75" t="s">
        <v>6546</v>
      </c>
      <c r="O14" s="2982" t="s">
        <v>6547</v>
      </c>
      <c r="P14" s="2982" t="s">
        <v>6548</v>
      </c>
      <c r="Q14" s="2982"/>
      <c r="R14" s="3520">
        <f t="shared" ref="R14:R18" si="9">R13+1</f>
        <v>3</v>
      </c>
      <c r="S14" s="3521" t="s">
        <v>6549</v>
      </c>
      <c r="T14" s="3522" t="s">
        <v>6550</v>
      </c>
      <c r="U14" s="3523" t="s">
        <v>6551</v>
      </c>
      <c r="W14" s="3516">
        <f t="shared" ref="W14:W40" si="10">W13+1</f>
        <v>3</v>
      </c>
      <c r="X14" s="3524" t="s">
        <v>6552</v>
      </c>
      <c r="Y14" s="3525" t="s">
        <v>6553</v>
      </c>
      <c r="Z14" s="3529" t="s">
        <v>6554</v>
      </c>
      <c r="AA14" s="3525" t="s">
        <v>6555</v>
      </c>
      <c r="AB14" s="3525" t="s">
        <v>6556</v>
      </c>
      <c r="AC14" s="3525" t="s">
        <v>6557</v>
      </c>
      <c r="AD14" s="3524" t="s">
        <v>6552</v>
      </c>
      <c r="AF14" s="10">
        <v>1</v>
      </c>
    </row>
    <row r="15" spans="1:34" ht="30" customHeight="1">
      <c r="B15" s="3508">
        <v>5</v>
      </c>
      <c r="C15" s="3509" t="s">
        <v>6558</v>
      </c>
      <c r="D15" s="3510" t="s">
        <v>6559</v>
      </c>
      <c r="E15" s="3511" t="s">
        <v>6560</v>
      </c>
      <c r="F15" s="25"/>
      <c r="G15" s="3526">
        <v>3</v>
      </c>
      <c r="H15" s="3509" t="s">
        <v>6561</v>
      </c>
      <c r="I15" s="3527" t="s">
        <v>6562</v>
      </c>
      <c r="J15" s="3528" t="s">
        <v>6563</v>
      </c>
      <c r="L15" s="3501">
        <f t="shared" si="8"/>
        <v>6</v>
      </c>
      <c r="M15" s="3502" t="s">
        <v>6564</v>
      </c>
      <c r="N15" s="75" t="s">
        <v>6565</v>
      </c>
      <c r="O15" s="75" t="s">
        <v>6566</v>
      </c>
      <c r="P15" s="2982" t="s">
        <v>6567</v>
      </c>
      <c r="Q15" s="2982"/>
      <c r="R15" s="3520">
        <f t="shared" si="9"/>
        <v>4</v>
      </c>
      <c r="S15" s="3521" t="s">
        <v>6568</v>
      </c>
      <c r="T15" s="3522" t="s">
        <v>6569</v>
      </c>
      <c r="U15" s="3523" t="s">
        <v>6570</v>
      </c>
      <c r="W15" s="3516">
        <f t="shared" si="10"/>
        <v>4</v>
      </c>
      <c r="X15" s="3524" t="s">
        <v>6571</v>
      </c>
      <c r="Y15" s="3525" t="s">
        <v>6572</v>
      </c>
      <c r="Z15" s="3525" t="s">
        <v>6573</v>
      </c>
      <c r="AA15" s="3525" t="s">
        <v>6574</v>
      </c>
      <c r="AB15" s="3525" t="s">
        <v>6575</v>
      </c>
      <c r="AC15" s="3525" t="s">
        <v>6576</v>
      </c>
      <c r="AD15" s="3524" t="s">
        <v>6571</v>
      </c>
      <c r="AF15" s="10">
        <v>1</v>
      </c>
    </row>
    <row r="16" spans="1:34" ht="30" customHeight="1">
      <c r="B16" s="3508">
        <v>6</v>
      </c>
      <c r="C16" s="3509" t="s">
        <v>6577</v>
      </c>
      <c r="D16" s="3510" t="s">
        <v>6578</v>
      </c>
      <c r="E16" s="3511" t="s">
        <v>6579</v>
      </c>
      <c r="F16" s="25"/>
      <c r="G16" s="3526">
        <v>4</v>
      </c>
      <c r="H16" s="3509" t="s">
        <v>6580</v>
      </c>
      <c r="I16" s="3527" t="s">
        <v>6581</v>
      </c>
      <c r="J16" s="3528" t="s">
        <v>6582</v>
      </c>
      <c r="L16" s="3501">
        <f t="shared" si="8"/>
        <v>7</v>
      </c>
      <c r="M16" s="3502" t="s">
        <v>6583</v>
      </c>
      <c r="N16" s="75" t="s">
        <v>6584</v>
      </c>
      <c r="O16" s="75" t="s">
        <v>6585</v>
      </c>
      <c r="P16" s="2982" t="s">
        <v>6511</v>
      </c>
      <c r="Q16" s="2982"/>
      <c r="R16" s="3520">
        <f t="shared" si="9"/>
        <v>5</v>
      </c>
      <c r="S16" s="3521" t="s">
        <v>6586</v>
      </c>
      <c r="T16" s="3522" t="s">
        <v>6587</v>
      </c>
      <c r="U16" s="3523" t="s">
        <v>6588</v>
      </c>
      <c r="W16" s="3516">
        <f t="shared" si="10"/>
        <v>5</v>
      </c>
      <c r="X16" s="3524" t="s">
        <v>6589</v>
      </c>
      <c r="Y16" s="3525" t="s">
        <v>6590</v>
      </c>
      <c r="Z16" s="3525" t="s">
        <v>6591</v>
      </c>
      <c r="AA16" s="3525" t="s">
        <v>6592</v>
      </c>
      <c r="AB16" s="3525" t="s">
        <v>6593</v>
      </c>
      <c r="AC16" s="3525" t="s">
        <v>6594</v>
      </c>
      <c r="AD16" s="3524" t="s">
        <v>6589</v>
      </c>
      <c r="AF16" s="10">
        <v>1</v>
      </c>
    </row>
    <row r="17" spans="2:32" ht="30" customHeight="1">
      <c r="B17" s="3508">
        <v>7</v>
      </c>
      <c r="C17" s="3509" t="s">
        <v>6595</v>
      </c>
      <c r="D17" s="3510" t="s">
        <v>6596</v>
      </c>
      <c r="E17" s="3511" t="s">
        <v>6597</v>
      </c>
      <c r="F17" s="25"/>
      <c r="G17" s="3526">
        <v>5</v>
      </c>
      <c r="H17" s="3530" t="s">
        <v>6598</v>
      </c>
      <c r="I17" s="3527" t="s">
        <v>6599</v>
      </c>
      <c r="J17" s="3528" t="s">
        <v>6600</v>
      </c>
      <c r="L17" s="3501">
        <f t="shared" si="8"/>
        <v>8</v>
      </c>
      <c r="M17" s="3502" t="s">
        <v>6601</v>
      </c>
      <c r="N17" s="75" t="s">
        <v>6602</v>
      </c>
      <c r="O17" s="75" t="s">
        <v>6603</v>
      </c>
      <c r="P17" s="2982" t="s">
        <v>6529</v>
      </c>
      <c r="Q17" s="2982"/>
      <c r="R17" s="3520">
        <f t="shared" si="9"/>
        <v>6</v>
      </c>
      <c r="S17" s="3521" t="s">
        <v>6604</v>
      </c>
      <c r="T17" s="3522" t="s">
        <v>6605</v>
      </c>
      <c r="U17" s="3523" t="s">
        <v>6606</v>
      </c>
      <c r="W17" s="3516">
        <f t="shared" si="10"/>
        <v>6</v>
      </c>
      <c r="X17" s="3524" t="s">
        <v>6607</v>
      </c>
      <c r="Y17" s="3525" t="s">
        <v>6608</v>
      </c>
      <c r="Z17" s="3525" t="s">
        <v>6609</v>
      </c>
      <c r="AA17" s="3525" t="s">
        <v>6610</v>
      </c>
      <c r="AB17" s="3525" t="s">
        <v>6611</v>
      </c>
      <c r="AC17" s="3525" t="s">
        <v>6612</v>
      </c>
      <c r="AD17" s="3524" t="s">
        <v>6607</v>
      </c>
      <c r="AF17" s="10">
        <v>1</v>
      </c>
    </row>
    <row r="18" spans="2:32" ht="30" customHeight="1">
      <c r="B18" s="3508">
        <v>8</v>
      </c>
      <c r="C18" s="3531" t="s">
        <v>6613</v>
      </c>
      <c r="D18" s="3510" t="s">
        <v>6614</v>
      </c>
      <c r="E18" s="3511" t="s">
        <v>6615</v>
      </c>
      <c r="F18" s="25"/>
      <c r="G18" s="3530"/>
      <c r="H18" s="2399"/>
      <c r="I18" s="3532"/>
      <c r="J18" s="272"/>
      <c r="L18" s="3501">
        <f t="shared" si="8"/>
        <v>9</v>
      </c>
      <c r="M18" s="3502" t="s">
        <v>6616</v>
      </c>
      <c r="N18" s="75" t="s">
        <v>6617</v>
      </c>
      <c r="O18" s="75" t="s">
        <v>6618</v>
      </c>
      <c r="P18" s="2982" t="s">
        <v>6619</v>
      </c>
      <c r="Q18" s="2982"/>
      <c r="R18" s="3520">
        <f t="shared" si="9"/>
        <v>7</v>
      </c>
      <c r="S18" s="3521" t="s">
        <v>6620</v>
      </c>
      <c r="T18" s="3522" t="s">
        <v>6621</v>
      </c>
      <c r="U18" s="3523" t="s">
        <v>6622</v>
      </c>
      <c r="W18" s="3516">
        <f t="shared" si="10"/>
        <v>7</v>
      </c>
      <c r="X18" s="3524" t="s">
        <v>6623</v>
      </c>
      <c r="Y18" s="3525" t="s">
        <v>6624</v>
      </c>
      <c r="Z18" s="3525" t="s">
        <v>6625</v>
      </c>
      <c r="AA18" s="3525" t="s">
        <v>6626</v>
      </c>
      <c r="AB18" s="3525" t="s">
        <v>6627</v>
      </c>
      <c r="AC18" s="3525" t="s">
        <v>6628</v>
      </c>
      <c r="AD18" s="3524" t="s">
        <v>6623</v>
      </c>
      <c r="AF18" s="10">
        <v>1</v>
      </c>
    </row>
    <row r="19" spans="2:32" ht="30" customHeight="1">
      <c r="B19" s="3508">
        <v>9</v>
      </c>
      <c r="C19" s="3509" t="s">
        <v>6629</v>
      </c>
      <c r="D19" s="3510" t="s">
        <v>6630</v>
      </c>
      <c r="E19" s="3511" t="s">
        <v>6631</v>
      </c>
      <c r="F19" s="25"/>
      <c r="G19" s="3498" t="s">
        <v>6632</v>
      </c>
      <c r="H19" s="3497" t="s">
        <v>6633</v>
      </c>
      <c r="I19" s="3519" t="s">
        <v>6634</v>
      </c>
      <c r="J19" s="3497" t="s">
        <v>6635</v>
      </c>
      <c r="L19" s="3501">
        <f t="shared" si="8"/>
        <v>10</v>
      </c>
      <c r="M19" s="3502" t="s">
        <v>6636</v>
      </c>
      <c r="N19" s="75" t="s">
        <v>6637</v>
      </c>
      <c r="O19" s="2982" t="s">
        <v>6638</v>
      </c>
      <c r="P19" s="2982" t="s">
        <v>6639</v>
      </c>
      <c r="Q19" s="2982"/>
      <c r="R19" s="3520"/>
      <c r="S19" s="3513" t="s">
        <v>6640</v>
      </c>
      <c r="T19" s="3514"/>
      <c r="U19" s="3515"/>
      <c r="W19" s="3516">
        <f t="shared" si="10"/>
        <v>8</v>
      </c>
      <c r="X19" s="3524" t="s">
        <v>6641</v>
      </c>
      <c r="Y19" s="3525" t="s">
        <v>6642</v>
      </c>
      <c r="Z19" s="3525" t="s">
        <v>6643</v>
      </c>
      <c r="AA19" s="3525" t="s">
        <v>6644</v>
      </c>
      <c r="AB19" s="3525" t="s">
        <v>6645</v>
      </c>
      <c r="AC19" s="3525" t="s">
        <v>6646</v>
      </c>
      <c r="AD19" s="3524" t="s">
        <v>6641</v>
      </c>
      <c r="AF19" s="10">
        <v>1</v>
      </c>
    </row>
    <row r="20" spans="2:32" ht="30" customHeight="1">
      <c r="B20" s="3508">
        <v>10</v>
      </c>
      <c r="C20" s="3509" t="s">
        <v>6647</v>
      </c>
      <c r="D20" s="3510" t="s">
        <v>6648</v>
      </c>
      <c r="E20" s="3511" t="s">
        <v>6649</v>
      </c>
      <c r="F20" s="25"/>
      <c r="G20" s="3526">
        <v>1</v>
      </c>
      <c r="H20" s="3533" t="s">
        <v>6650</v>
      </c>
      <c r="I20" s="3527" t="s">
        <v>6651</v>
      </c>
      <c r="J20" s="3528" t="s">
        <v>6652</v>
      </c>
      <c r="L20" s="3501">
        <f t="shared" si="8"/>
        <v>11</v>
      </c>
      <c r="M20" s="3502" t="s">
        <v>6653</v>
      </c>
      <c r="N20" s="75" t="s">
        <v>6654</v>
      </c>
      <c r="O20" s="75" t="s">
        <v>6655</v>
      </c>
      <c r="P20" s="2982" t="s">
        <v>6656</v>
      </c>
      <c r="Q20" s="2982"/>
      <c r="R20" s="3520">
        <v>1</v>
      </c>
      <c r="S20" s="3521" t="s">
        <v>6657</v>
      </c>
      <c r="T20" s="3522" t="s">
        <v>6658</v>
      </c>
      <c r="U20" s="3523" t="s">
        <v>6659</v>
      </c>
      <c r="W20" s="3516">
        <f t="shared" si="10"/>
        <v>9</v>
      </c>
      <c r="X20" s="3524" t="s">
        <v>6660</v>
      </c>
      <c r="Y20" s="3525" t="s">
        <v>6661</v>
      </c>
      <c r="Z20" s="3529" t="s">
        <v>6662</v>
      </c>
      <c r="AA20" s="3525" t="s">
        <v>6663</v>
      </c>
      <c r="AB20" s="3525" t="s">
        <v>6664</v>
      </c>
      <c r="AC20" s="3525" t="s">
        <v>6665</v>
      </c>
      <c r="AD20" s="3524" t="s">
        <v>6660</v>
      </c>
      <c r="AF20" s="10">
        <v>1</v>
      </c>
    </row>
    <row r="21" spans="2:32" ht="30" customHeight="1">
      <c r="B21" s="3508">
        <v>11</v>
      </c>
      <c r="C21" s="3509" t="s">
        <v>6666</v>
      </c>
      <c r="D21" s="3510" t="s">
        <v>6667</v>
      </c>
      <c r="E21" s="3511" t="s">
        <v>6668</v>
      </c>
      <c r="F21" s="25"/>
      <c r="G21" s="3526">
        <v>2</v>
      </c>
      <c r="H21" s="3533" t="s">
        <v>6669</v>
      </c>
      <c r="I21" s="3527" t="s">
        <v>6670</v>
      </c>
      <c r="J21" s="3528" t="s">
        <v>6671</v>
      </c>
      <c r="L21" s="3501">
        <f t="shared" si="8"/>
        <v>12</v>
      </c>
      <c r="M21" s="3502" t="s">
        <v>6672</v>
      </c>
      <c r="N21" s="75" t="s">
        <v>6673</v>
      </c>
      <c r="O21" s="2982" t="s">
        <v>6674</v>
      </c>
      <c r="P21" s="2982" t="s">
        <v>6675</v>
      </c>
      <c r="Q21" s="2982"/>
      <c r="R21" s="3520">
        <f>R20+1</f>
        <v>2</v>
      </c>
      <c r="S21" s="3511" t="s">
        <v>6676</v>
      </c>
      <c r="T21" s="3522" t="s">
        <v>6677</v>
      </c>
      <c r="U21" s="3523" t="s">
        <v>6678</v>
      </c>
      <c r="W21" s="3516">
        <f t="shared" si="10"/>
        <v>10</v>
      </c>
      <c r="X21" s="3524" t="s">
        <v>6679</v>
      </c>
      <c r="Y21" s="3525" t="s">
        <v>6680</v>
      </c>
      <c r="Z21" s="3529" t="s">
        <v>6681</v>
      </c>
      <c r="AA21" s="3525" t="s">
        <v>6682</v>
      </c>
      <c r="AB21" s="3525" t="s">
        <v>6683</v>
      </c>
      <c r="AC21" s="3525" t="s">
        <v>6684</v>
      </c>
      <c r="AD21" s="3524" t="s">
        <v>6679</v>
      </c>
      <c r="AF21" s="10">
        <v>1</v>
      </c>
    </row>
    <row r="22" spans="2:32" ht="30" customHeight="1">
      <c r="B22" s="3508">
        <v>12</v>
      </c>
      <c r="C22" s="3509" t="s">
        <v>6685</v>
      </c>
      <c r="D22" s="3510" t="s">
        <v>6686</v>
      </c>
      <c r="E22" s="3511" t="s">
        <v>6687</v>
      </c>
      <c r="F22" s="25"/>
      <c r="G22" s="3526">
        <v>3</v>
      </c>
      <c r="H22" s="3533" t="s">
        <v>6688</v>
      </c>
      <c r="I22" s="3527" t="s">
        <v>6689</v>
      </c>
      <c r="J22" s="3528" t="s">
        <v>6690</v>
      </c>
      <c r="L22" s="3501">
        <f t="shared" si="8"/>
        <v>13</v>
      </c>
      <c r="M22" s="3502" t="s">
        <v>6653</v>
      </c>
      <c r="N22" s="75" t="s">
        <v>6654</v>
      </c>
      <c r="O22" s="2982" t="s">
        <v>6655</v>
      </c>
      <c r="P22" s="2982" t="s">
        <v>6656</v>
      </c>
      <c r="Q22" s="2982"/>
      <c r="R22" s="3520">
        <f t="shared" ref="R22:R30" si="11">R21+1</f>
        <v>3</v>
      </c>
      <c r="S22" s="3511" t="s">
        <v>6691</v>
      </c>
      <c r="T22" s="3522" t="s">
        <v>6692</v>
      </c>
      <c r="U22" s="3523" t="s">
        <v>6693</v>
      </c>
      <c r="W22" s="3516">
        <f t="shared" si="10"/>
        <v>11</v>
      </c>
      <c r="X22" s="3524" t="s">
        <v>6694</v>
      </c>
      <c r="Y22" s="3525" t="s">
        <v>6695</v>
      </c>
      <c r="Z22" s="3525" t="s">
        <v>6696</v>
      </c>
      <c r="AA22" s="3525" t="s">
        <v>6697</v>
      </c>
      <c r="AB22" s="3525" t="s">
        <v>6698</v>
      </c>
      <c r="AC22" s="3525" t="s">
        <v>6699</v>
      </c>
      <c r="AD22" s="3524" t="s">
        <v>6694</v>
      </c>
      <c r="AF22" s="10">
        <v>1</v>
      </c>
    </row>
    <row r="23" spans="2:32" ht="30" customHeight="1">
      <c r="B23" s="3508">
        <v>13</v>
      </c>
      <c r="C23" s="3509" t="s">
        <v>6700</v>
      </c>
      <c r="D23" s="3510" t="s">
        <v>6701</v>
      </c>
      <c r="E23" s="3511" t="s">
        <v>6702</v>
      </c>
      <c r="F23" s="25"/>
      <c r="G23" s="3526">
        <v>4</v>
      </c>
      <c r="H23" s="3533" t="s">
        <v>6703</v>
      </c>
      <c r="I23" s="3527" t="s">
        <v>6704</v>
      </c>
      <c r="J23" s="3528" t="s">
        <v>6705</v>
      </c>
      <c r="L23" s="3501">
        <f t="shared" si="8"/>
        <v>14</v>
      </c>
      <c r="M23" s="3502" t="s">
        <v>6706</v>
      </c>
      <c r="N23" s="75" t="s">
        <v>6707</v>
      </c>
      <c r="O23" s="2982" t="s">
        <v>6708</v>
      </c>
      <c r="P23" s="2982" t="s">
        <v>6709</v>
      </c>
      <c r="Q23" s="2982"/>
      <c r="R23" s="3520">
        <f t="shared" si="11"/>
        <v>4</v>
      </c>
      <c r="S23" s="3521" t="s">
        <v>6710</v>
      </c>
      <c r="T23" s="3522" t="s">
        <v>6711</v>
      </c>
      <c r="U23" s="3523" t="s">
        <v>6712</v>
      </c>
      <c r="W23" s="3516">
        <f t="shared" si="10"/>
        <v>12</v>
      </c>
      <c r="X23" s="3524" t="s">
        <v>6713</v>
      </c>
      <c r="Y23" s="3525" t="s">
        <v>6714</v>
      </c>
      <c r="Z23" s="3525" t="s">
        <v>6715</v>
      </c>
      <c r="AA23" s="3525" t="s">
        <v>6716</v>
      </c>
      <c r="AB23" s="3525" t="s">
        <v>6717</v>
      </c>
      <c r="AC23" s="3525" t="s">
        <v>6718</v>
      </c>
      <c r="AD23" s="3524" t="s">
        <v>6713</v>
      </c>
      <c r="AF23" s="10">
        <v>1</v>
      </c>
    </row>
    <row r="24" spans="2:32" ht="30" customHeight="1">
      <c r="B24" s="3508">
        <v>14</v>
      </c>
      <c r="C24" s="3509" t="s">
        <v>6719</v>
      </c>
      <c r="D24" s="3510" t="s">
        <v>6720</v>
      </c>
      <c r="E24" s="3511" t="s">
        <v>6721</v>
      </c>
      <c r="F24" s="25"/>
      <c r="G24" s="3526">
        <v>5</v>
      </c>
      <c r="H24" s="3533" t="s">
        <v>6722</v>
      </c>
      <c r="I24" s="3527" t="s">
        <v>6723</v>
      </c>
      <c r="J24" s="3528" t="s">
        <v>6724</v>
      </c>
      <c r="L24" s="3501">
        <f t="shared" si="8"/>
        <v>15</v>
      </c>
      <c r="M24" s="3502" t="s">
        <v>6706</v>
      </c>
      <c r="N24" s="75" t="s">
        <v>6707</v>
      </c>
      <c r="O24" s="2982" t="s">
        <v>6708</v>
      </c>
      <c r="P24" s="2982" t="s">
        <v>6709</v>
      </c>
      <c r="Q24" s="2982"/>
      <c r="R24" s="3520">
        <f t="shared" si="11"/>
        <v>5</v>
      </c>
      <c r="S24" s="3521" t="s">
        <v>6725</v>
      </c>
      <c r="T24" s="3522" t="s">
        <v>6726</v>
      </c>
      <c r="U24" s="3523" t="s">
        <v>6727</v>
      </c>
      <c r="W24" s="3516">
        <f t="shared" si="10"/>
        <v>13</v>
      </c>
      <c r="X24" s="3524" t="s">
        <v>6728</v>
      </c>
      <c r="Y24" s="3525" t="s">
        <v>6729</v>
      </c>
      <c r="Z24" s="3529" t="s">
        <v>6730</v>
      </c>
      <c r="AA24" s="3525" t="s">
        <v>6731</v>
      </c>
      <c r="AB24" s="3525" t="s">
        <v>6732</v>
      </c>
      <c r="AC24" s="3525" t="s">
        <v>6733</v>
      </c>
      <c r="AD24" s="3524" t="s">
        <v>6728</v>
      </c>
      <c r="AF24" s="10">
        <v>1</v>
      </c>
    </row>
    <row r="25" spans="2:32" ht="30" customHeight="1">
      <c r="B25" s="3534">
        <v>15</v>
      </c>
      <c r="C25" s="3535" t="s">
        <v>6734</v>
      </c>
      <c r="D25" s="3536" t="s">
        <v>6735</v>
      </c>
      <c r="E25" s="3537" t="s">
        <v>6736</v>
      </c>
      <c r="F25" s="25"/>
      <c r="G25" s="3526">
        <v>6</v>
      </c>
      <c r="H25" s="3533" t="s">
        <v>6737</v>
      </c>
      <c r="I25" s="3527" t="s">
        <v>6738</v>
      </c>
      <c r="J25" s="3528" t="s">
        <v>6739</v>
      </c>
      <c r="L25" s="3501">
        <f t="shared" si="8"/>
        <v>16</v>
      </c>
      <c r="M25" s="3502" t="s">
        <v>6740</v>
      </c>
      <c r="N25" s="75" t="s">
        <v>6741</v>
      </c>
      <c r="O25" s="2982" t="s">
        <v>6742</v>
      </c>
      <c r="P25" s="2982" t="s">
        <v>6743</v>
      </c>
      <c r="Q25" s="2982"/>
      <c r="R25" s="3520">
        <f t="shared" si="11"/>
        <v>6</v>
      </c>
      <c r="S25" s="3521" t="s">
        <v>6744</v>
      </c>
      <c r="T25" s="3522" t="s">
        <v>6745</v>
      </c>
      <c r="U25" s="3523" t="s">
        <v>6746</v>
      </c>
      <c r="W25" s="3516">
        <f t="shared" si="10"/>
        <v>14</v>
      </c>
      <c r="X25" s="3524" t="s">
        <v>6747</v>
      </c>
      <c r="Y25" s="3525" t="s">
        <v>6748</v>
      </c>
      <c r="Z25" s="3525" t="s">
        <v>6749</v>
      </c>
      <c r="AA25" s="3525" t="s">
        <v>6750</v>
      </c>
      <c r="AB25" s="3525" t="s">
        <v>6751</v>
      </c>
      <c r="AC25" s="3525" t="s">
        <v>6752</v>
      </c>
      <c r="AD25" s="3524" t="s">
        <v>6747</v>
      </c>
      <c r="AF25" s="10">
        <v>1</v>
      </c>
    </row>
    <row r="26" spans="2:32" ht="30" customHeight="1">
      <c r="B26" s="3526"/>
      <c r="C26" s="2355" t="str">
        <f>IF(ISNUMBER(IFERROR(VALUE("0,5"),"")),"On this computer, type a COMMA as the decimal separator",IF(ISNUMBER(IFERROR(VALUE("0.5"),"")),"On this computer, type a POINT as the decimal separator","Unable to determine the decimal separator"))</f>
        <v>On this computer, type a POINT as the decimal separator</v>
      </c>
      <c r="D26" s="3538"/>
      <c r="E26" s="3538"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25"/>
      <c r="G26" s="3526">
        <v>7</v>
      </c>
      <c r="H26" s="3533" t="s">
        <v>6753</v>
      </c>
      <c r="I26" s="3527" t="s">
        <v>6754</v>
      </c>
      <c r="J26" s="3528" t="s">
        <v>6755</v>
      </c>
      <c r="L26" s="3501">
        <f t="shared" si="8"/>
        <v>17</v>
      </c>
      <c r="M26" s="3502" t="s">
        <v>6756</v>
      </c>
      <c r="N26" s="75" t="s">
        <v>6757</v>
      </c>
      <c r="O26" s="2982" t="s">
        <v>6758</v>
      </c>
      <c r="P26" s="2982" t="s">
        <v>6759</v>
      </c>
      <c r="Q26" s="2982"/>
      <c r="R26" s="3520">
        <f t="shared" si="11"/>
        <v>7</v>
      </c>
      <c r="S26" s="3521" t="s">
        <v>6760</v>
      </c>
      <c r="T26" s="3522" t="s">
        <v>6761</v>
      </c>
      <c r="U26" s="3523" t="s">
        <v>6762</v>
      </c>
      <c r="W26" s="3516">
        <f t="shared" si="10"/>
        <v>15</v>
      </c>
      <c r="X26" s="3524" t="s">
        <v>6763</v>
      </c>
      <c r="Y26" s="3525" t="s">
        <v>6764</v>
      </c>
      <c r="Z26" s="3525" t="s">
        <v>6765</v>
      </c>
      <c r="AA26" s="3525" t="s">
        <v>6766</v>
      </c>
      <c r="AB26" s="3525" t="s">
        <v>6767</v>
      </c>
      <c r="AC26" s="3525" t="s">
        <v>6768</v>
      </c>
      <c r="AD26" s="3524" t="s">
        <v>6763</v>
      </c>
      <c r="AF26" s="10">
        <v>1</v>
      </c>
    </row>
    <row r="27" spans="2:32" ht="30" customHeight="1">
      <c r="B27" s="353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3509"/>
      <c r="D27" s="3540"/>
      <c r="E27" s="3540"/>
      <c r="F27" s="25"/>
      <c r="G27" s="3526">
        <v>8</v>
      </c>
      <c r="H27" s="3533" t="s">
        <v>6769</v>
      </c>
      <c r="I27" s="3527" t="s">
        <v>6770</v>
      </c>
      <c r="J27" s="3528" t="s">
        <v>6771</v>
      </c>
      <c r="L27" s="3501">
        <f t="shared" si="8"/>
        <v>18</v>
      </c>
      <c r="M27" s="3502" t="s">
        <v>6772</v>
      </c>
      <c r="N27" s="75" t="s">
        <v>6773</v>
      </c>
      <c r="O27" s="2982" t="s">
        <v>6774</v>
      </c>
      <c r="P27" s="2982" t="s">
        <v>6775</v>
      </c>
      <c r="Q27" s="2982"/>
      <c r="R27" s="3520">
        <f t="shared" si="11"/>
        <v>8</v>
      </c>
      <c r="S27" s="3521" t="s">
        <v>6776</v>
      </c>
      <c r="T27" s="3522" t="s">
        <v>6777</v>
      </c>
      <c r="U27" s="3523" t="s">
        <v>6778</v>
      </c>
      <c r="W27" s="3516">
        <f t="shared" si="10"/>
        <v>16</v>
      </c>
      <c r="X27" s="3524" t="s">
        <v>6779</v>
      </c>
      <c r="Y27" s="3525" t="s">
        <v>6780</v>
      </c>
      <c r="Z27" s="3529" t="s">
        <v>6781</v>
      </c>
      <c r="AA27" s="3525" t="s">
        <v>6782</v>
      </c>
      <c r="AB27" s="3525" t="s">
        <v>6783</v>
      </c>
      <c r="AC27" s="3525" t="s">
        <v>6784</v>
      </c>
      <c r="AD27" s="3524" t="s">
        <v>6779</v>
      </c>
      <c r="AF27" s="10">
        <v>1</v>
      </c>
    </row>
    <row r="28" spans="2:32" ht="30" customHeight="1">
      <c r="B28" s="3526"/>
      <c r="C28" s="3541"/>
      <c r="D28" s="3542" t="s">
        <v>6785</v>
      </c>
      <c r="E28" s="3543"/>
      <c r="F28" s="25"/>
      <c r="G28" s="3530"/>
      <c r="H28" s="2399"/>
      <c r="I28" s="3532"/>
      <c r="J28" s="272"/>
      <c r="L28" s="3501">
        <f t="shared" si="8"/>
        <v>19</v>
      </c>
      <c r="M28" s="3502" t="s">
        <v>6786</v>
      </c>
      <c r="N28" s="75" t="s">
        <v>6787</v>
      </c>
      <c r="O28" s="2982" t="s">
        <v>6788</v>
      </c>
      <c r="P28" s="2982" t="s">
        <v>6743</v>
      </c>
      <c r="Q28" s="2982"/>
      <c r="R28" s="3520">
        <f t="shared" si="11"/>
        <v>9</v>
      </c>
      <c r="S28" s="3521" t="s">
        <v>6789</v>
      </c>
      <c r="T28" s="3522" t="s">
        <v>6790</v>
      </c>
      <c r="U28" s="3523" t="s">
        <v>6791</v>
      </c>
      <c r="W28" s="3516">
        <f t="shared" si="10"/>
        <v>17</v>
      </c>
      <c r="X28" s="3524" t="s">
        <v>6792</v>
      </c>
      <c r="Y28" s="3525" t="s">
        <v>6793</v>
      </c>
      <c r="Z28" s="3529" t="s">
        <v>6794</v>
      </c>
      <c r="AA28" s="3525" t="s">
        <v>6795</v>
      </c>
      <c r="AB28" s="3525" t="s">
        <v>6796</v>
      </c>
      <c r="AC28" s="3525" t="s">
        <v>6797</v>
      </c>
      <c r="AD28" s="3524" t="s">
        <v>6792</v>
      </c>
      <c r="AF28" s="10">
        <v>1</v>
      </c>
    </row>
    <row r="29" spans="2:32" ht="30" customHeight="1">
      <c r="B29" s="3526"/>
      <c r="C29" s="3541"/>
      <c r="D29" s="3542" t="s">
        <v>6798</v>
      </c>
      <c r="E29" s="3543"/>
      <c r="F29" s="25"/>
      <c r="G29" s="3498" t="s">
        <v>6799</v>
      </c>
      <c r="H29" s="3497" t="s">
        <v>6800</v>
      </c>
      <c r="I29" s="3519" t="s">
        <v>6801</v>
      </c>
      <c r="J29" s="3497" t="s">
        <v>6802</v>
      </c>
      <c r="L29" s="3501">
        <f t="shared" si="8"/>
        <v>20</v>
      </c>
      <c r="M29" s="3502" t="s">
        <v>6803</v>
      </c>
      <c r="N29" s="75" t="s">
        <v>6804</v>
      </c>
      <c r="O29" s="2982" t="s">
        <v>6805</v>
      </c>
      <c r="P29" s="2982" t="s">
        <v>6759</v>
      </c>
      <c r="Q29" s="2982"/>
      <c r="R29" s="3520">
        <f t="shared" si="11"/>
        <v>10</v>
      </c>
      <c r="S29" s="3521" t="s">
        <v>6806</v>
      </c>
      <c r="T29" s="3522" t="s">
        <v>6807</v>
      </c>
      <c r="U29" s="3523" t="s">
        <v>6808</v>
      </c>
      <c r="W29" s="3516">
        <f t="shared" si="10"/>
        <v>18</v>
      </c>
      <c r="X29" s="3524" t="s">
        <v>6809</v>
      </c>
      <c r="Y29" s="3525" t="s">
        <v>6810</v>
      </c>
      <c r="Z29" s="3525" t="s">
        <v>6811</v>
      </c>
      <c r="AA29" s="3525" t="s">
        <v>6812</v>
      </c>
      <c r="AB29" s="3525" t="s">
        <v>6813</v>
      </c>
      <c r="AC29" s="3525" t="s">
        <v>6814</v>
      </c>
      <c r="AD29" s="3524" t="s">
        <v>6809</v>
      </c>
      <c r="AF29" s="10">
        <v>1</v>
      </c>
    </row>
    <row r="30" spans="2:32" ht="30" customHeight="1">
      <c r="B30" s="3526"/>
      <c r="E30" s="3545"/>
      <c r="F30" s="25"/>
      <c r="G30" s="3526">
        <v>1</v>
      </c>
      <c r="H30" s="3533" t="s">
        <v>6815</v>
      </c>
      <c r="I30" s="3527" t="s">
        <v>6816</v>
      </c>
      <c r="J30" s="3528" t="s">
        <v>6817</v>
      </c>
      <c r="L30" s="3501">
        <f t="shared" si="8"/>
        <v>21</v>
      </c>
      <c r="M30" s="3502" t="s">
        <v>6818</v>
      </c>
      <c r="N30" s="75" t="s">
        <v>6819</v>
      </c>
      <c r="O30" s="2982" t="s">
        <v>6820</v>
      </c>
      <c r="P30" s="2982" t="s">
        <v>6743</v>
      </c>
      <c r="Q30" s="2982"/>
      <c r="R30" s="3520">
        <f t="shared" si="11"/>
        <v>11</v>
      </c>
      <c r="S30" s="3521" t="s">
        <v>6821</v>
      </c>
      <c r="T30" s="3522" t="s">
        <v>6822</v>
      </c>
      <c r="U30" s="3523" t="s">
        <v>6823</v>
      </c>
      <c r="W30" s="3516">
        <f t="shared" si="10"/>
        <v>19</v>
      </c>
      <c r="X30" s="3524" t="s">
        <v>6824</v>
      </c>
      <c r="Y30" s="3525" t="s">
        <v>6825</v>
      </c>
      <c r="Z30" s="3525" t="s">
        <v>6826</v>
      </c>
      <c r="AA30" s="3525" t="s">
        <v>6827</v>
      </c>
      <c r="AB30" s="3525" t="s">
        <v>6828</v>
      </c>
      <c r="AC30" s="3525" t="s">
        <v>6829</v>
      </c>
      <c r="AD30" s="3524" t="s">
        <v>6824</v>
      </c>
      <c r="AF30" s="10">
        <v>1</v>
      </c>
    </row>
    <row r="31" spans="2:32" ht="30" customHeight="1">
      <c r="B31" s="3526"/>
      <c r="C31" s="3546"/>
      <c r="D31" s="3545"/>
      <c r="E31" s="3545"/>
      <c r="F31" s="25"/>
      <c r="G31" s="3526">
        <v>2</v>
      </c>
      <c r="H31" s="3533" t="s">
        <v>6830</v>
      </c>
      <c r="I31" s="3527" t="s">
        <v>6831</v>
      </c>
      <c r="J31" s="3528" t="s">
        <v>6832</v>
      </c>
      <c r="L31" s="3501">
        <f t="shared" si="8"/>
        <v>22</v>
      </c>
      <c r="M31" s="3502" t="s">
        <v>6833</v>
      </c>
      <c r="N31" s="75" t="s">
        <v>6834</v>
      </c>
      <c r="O31" s="2982" t="s">
        <v>6835</v>
      </c>
      <c r="P31" s="2982" t="s">
        <v>6836</v>
      </c>
      <c r="Q31" s="2982"/>
      <c r="R31" s="3520"/>
      <c r="S31" s="3513" t="s">
        <v>6837</v>
      </c>
      <c r="T31" s="3514"/>
      <c r="U31" s="3515"/>
      <c r="W31" s="3516">
        <f t="shared" si="10"/>
        <v>20</v>
      </c>
      <c r="X31" s="3524" t="s">
        <v>6838</v>
      </c>
      <c r="Y31" s="3525" t="s">
        <v>6839</v>
      </c>
      <c r="Z31" s="3529" t="s">
        <v>6840</v>
      </c>
      <c r="AA31" s="3525" t="s">
        <v>6841</v>
      </c>
      <c r="AB31" s="3525" t="s">
        <v>6842</v>
      </c>
      <c r="AC31" s="3525" t="s">
        <v>6843</v>
      </c>
      <c r="AD31" s="3524" t="s">
        <v>6838</v>
      </c>
      <c r="AF31" s="10">
        <v>1</v>
      </c>
    </row>
    <row r="32" spans="2:32" ht="30" customHeight="1">
      <c r="B32" s="3509"/>
      <c r="C32" s="3547" t="s">
        <v>6844</v>
      </c>
      <c r="D32" s="3548" t="s">
        <v>6845</v>
      </c>
      <c r="E32" s="3549" t="s">
        <v>6846</v>
      </c>
      <c r="F32" s="25"/>
      <c r="G32" s="3550"/>
      <c r="H32" s="5228" t="s">
        <v>6847</v>
      </c>
      <c r="I32" s="5229" t="s">
        <v>6848</v>
      </c>
      <c r="J32" s="5230" t="s">
        <v>6849</v>
      </c>
      <c r="L32" s="3501">
        <f t="shared" si="8"/>
        <v>23</v>
      </c>
      <c r="M32" s="3502" t="s">
        <v>6850</v>
      </c>
      <c r="N32" s="75" t="s">
        <v>6851</v>
      </c>
      <c r="O32" s="2982" t="s">
        <v>6852</v>
      </c>
      <c r="P32" s="2982" t="s">
        <v>6853</v>
      </c>
      <c r="Q32" s="2982"/>
      <c r="R32" s="3520">
        <v>1</v>
      </c>
      <c r="S32" s="3521" t="s">
        <v>6854</v>
      </c>
      <c r="T32" s="3522" t="s">
        <v>6855</v>
      </c>
      <c r="U32" s="3523" t="s">
        <v>6856</v>
      </c>
      <c r="W32" s="3516">
        <f t="shared" si="10"/>
        <v>21</v>
      </c>
      <c r="X32" s="3524" t="s">
        <v>6857</v>
      </c>
      <c r="Y32" s="3525" t="s">
        <v>6858</v>
      </c>
      <c r="Z32" s="3525" t="s">
        <v>6859</v>
      </c>
      <c r="AA32" s="3525" t="s">
        <v>6860</v>
      </c>
      <c r="AB32" s="3525" t="s">
        <v>6861</v>
      </c>
      <c r="AC32" s="3525" t="s">
        <v>6862</v>
      </c>
      <c r="AD32" s="3524" t="s">
        <v>6857</v>
      </c>
      <c r="AF32" s="10">
        <v>1</v>
      </c>
    </row>
    <row r="33" spans="2:32" ht="30" customHeight="1">
      <c r="B33" s="3551"/>
      <c r="C33" s="3552" t="s">
        <v>6863</v>
      </c>
      <c r="D33" s="3553" t="s">
        <v>6864</v>
      </c>
      <c r="E33" s="3554" t="s">
        <v>6865</v>
      </c>
      <c r="F33" s="25"/>
      <c r="G33" s="3550"/>
      <c r="H33" s="5228"/>
      <c r="I33" s="5229"/>
      <c r="J33" s="5230"/>
      <c r="L33" s="3501">
        <f t="shared" si="8"/>
        <v>24</v>
      </c>
      <c r="M33" s="3502" t="s">
        <v>6866</v>
      </c>
      <c r="N33" s="75" t="s">
        <v>6867</v>
      </c>
      <c r="O33" s="2982" t="s">
        <v>6868</v>
      </c>
      <c r="P33" s="2982" t="s">
        <v>6869</v>
      </c>
      <c r="Q33" s="2982"/>
      <c r="R33" s="3520">
        <f>R32+1</f>
        <v>2</v>
      </c>
      <c r="S33" s="3521" t="s">
        <v>6870</v>
      </c>
      <c r="T33" s="3522" t="s">
        <v>6871</v>
      </c>
      <c r="U33" s="3523" t="s">
        <v>6872</v>
      </c>
      <c r="W33" s="3516">
        <f t="shared" si="10"/>
        <v>22</v>
      </c>
      <c r="X33" s="3524" t="s">
        <v>6873</v>
      </c>
      <c r="Y33" s="3525" t="s">
        <v>6874</v>
      </c>
      <c r="Z33" s="3525" t="s">
        <v>6875</v>
      </c>
      <c r="AA33" s="3525" t="s">
        <v>6876</v>
      </c>
      <c r="AB33" s="3525" t="s">
        <v>6877</v>
      </c>
      <c r="AC33" s="3525" t="s">
        <v>6878</v>
      </c>
      <c r="AD33" s="3524" t="s">
        <v>6873</v>
      </c>
      <c r="AF33" s="10">
        <v>1</v>
      </c>
    </row>
    <row r="34" spans="2:32" ht="30" customHeight="1">
      <c r="B34" s="3526">
        <v>1</v>
      </c>
      <c r="C34" s="3509" t="s">
        <v>6879</v>
      </c>
      <c r="D34" s="3510" t="s">
        <v>6880</v>
      </c>
      <c r="E34" s="3511" t="s">
        <v>6881</v>
      </c>
      <c r="F34" s="25"/>
      <c r="G34" s="3498" t="s">
        <v>6882</v>
      </c>
      <c r="H34" s="3497" t="s">
        <v>6883</v>
      </c>
      <c r="I34" s="3519" t="s">
        <v>6884</v>
      </c>
      <c r="J34" s="3497" t="s">
        <v>6885</v>
      </c>
      <c r="L34" s="3501">
        <f t="shared" si="8"/>
        <v>25</v>
      </c>
      <c r="M34" s="3502" t="s">
        <v>6886</v>
      </c>
      <c r="N34" s="75" t="s">
        <v>6887</v>
      </c>
      <c r="O34" s="2982" t="s">
        <v>6888</v>
      </c>
      <c r="P34" s="2982" t="s">
        <v>6889</v>
      </c>
      <c r="Q34" s="2982"/>
      <c r="R34" s="3520">
        <f t="shared" ref="R34:R45" si="12">R33+1</f>
        <v>3</v>
      </c>
      <c r="S34" s="3521" t="s">
        <v>6890</v>
      </c>
      <c r="T34" s="3522" t="s">
        <v>6891</v>
      </c>
      <c r="U34" s="3523" t="s">
        <v>6892</v>
      </c>
      <c r="W34" s="3516">
        <f t="shared" si="10"/>
        <v>23</v>
      </c>
      <c r="X34" s="3524" t="s">
        <v>6893</v>
      </c>
      <c r="Y34" s="3525" t="s">
        <v>6894</v>
      </c>
      <c r="Z34" s="3525" t="s">
        <v>6895</v>
      </c>
      <c r="AA34" s="3525" t="s">
        <v>6896</v>
      </c>
      <c r="AB34" s="3525" t="s">
        <v>6897</v>
      </c>
      <c r="AC34" s="3525" t="s">
        <v>6898</v>
      </c>
      <c r="AD34" s="3524" t="s">
        <v>6893</v>
      </c>
      <c r="AF34" s="10">
        <v>1</v>
      </c>
    </row>
    <row r="35" spans="2:32" ht="30" customHeight="1">
      <c r="B35" s="3526">
        <v>2</v>
      </c>
      <c r="C35" s="3509" t="s">
        <v>6899</v>
      </c>
      <c r="D35" s="3510" t="s">
        <v>6900</v>
      </c>
      <c r="E35" s="3511" t="s">
        <v>6901</v>
      </c>
      <c r="F35" s="25"/>
      <c r="G35" s="3526">
        <v>1</v>
      </c>
      <c r="H35" s="3509" t="s">
        <v>6902</v>
      </c>
      <c r="I35" s="3527" t="s">
        <v>6903</v>
      </c>
      <c r="J35" s="3528" t="s">
        <v>6904</v>
      </c>
      <c r="L35" s="3501">
        <f t="shared" si="8"/>
        <v>26</v>
      </c>
      <c r="M35" s="3502" t="s">
        <v>6905</v>
      </c>
      <c r="N35" s="75" t="s">
        <v>6906</v>
      </c>
      <c r="O35" s="2982" t="s">
        <v>6907</v>
      </c>
      <c r="P35" s="2982" t="s">
        <v>6908</v>
      </c>
      <c r="Q35" s="2982"/>
      <c r="R35" s="3520">
        <f t="shared" si="12"/>
        <v>4</v>
      </c>
      <c r="S35" s="3521" t="s">
        <v>6909</v>
      </c>
      <c r="T35" s="3522" t="s">
        <v>6910</v>
      </c>
      <c r="U35" s="3523" t="s">
        <v>6911</v>
      </c>
      <c r="W35" s="3516">
        <f t="shared" si="10"/>
        <v>24</v>
      </c>
      <c r="X35" s="3524" t="s">
        <v>6912</v>
      </c>
      <c r="Y35" s="3525" t="s">
        <v>6913</v>
      </c>
      <c r="Z35" s="3525" t="s">
        <v>6914</v>
      </c>
      <c r="AA35" s="3525" t="s">
        <v>6915</v>
      </c>
      <c r="AB35" s="3525" t="s">
        <v>6916</v>
      </c>
      <c r="AC35" s="3525" t="s">
        <v>6917</v>
      </c>
      <c r="AD35" s="3524" t="s">
        <v>6912</v>
      </c>
      <c r="AF35" s="10">
        <v>1</v>
      </c>
    </row>
    <row r="36" spans="2:32" ht="30" customHeight="1">
      <c r="B36" s="3526">
        <v>3</v>
      </c>
      <c r="C36" s="3509" t="s">
        <v>6918</v>
      </c>
      <c r="D36" s="3510" t="s">
        <v>6919</v>
      </c>
      <c r="E36" s="3511" t="s">
        <v>6920</v>
      </c>
      <c r="F36" s="25"/>
      <c r="G36" s="3526">
        <v>2</v>
      </c>
      <c r="H36" s="3509" t="s">
        <v>6921</v>
      </c>
      <c r="I36" s="3527" t="s">
        <v>6922</v>
      </c>
      <c r="J36" s="3528" t="s">
        <v>6923</v>
      </c>
      <c r="L36" s="3501">
        <f t="shared" si="8"/>
        <v>27</v>
      </c>
      <c r="M36" s="3502" t="s">
        <v>6924</v>
      </c>
      <c r="N36" s="75" t="s">
        <v>6925</v>
      </c>
      <c r="O36" s="2982" t="s">
        <v>6926</v>
      </c>
      <c r="P36" s="2982" t="s">
        <v>6927</v>
      </c>
      <c r="Q36" s="2982"/>
      <c r="R36" s="3520">
        <f t="shared" si="12"/>
        <v>5</v>
      </c>
      <c r="S36" s="3521" t="s">
        <v>6928</v>
      </c>
      <c r="T36" s="3522" t="s">
        <v>6929</v>
      </c>
      <c r="U36" s="3523" t="s">
        <v>6930</v>
      </c>
      <c r="W36" s="3516">
        <f t="shared" si="10"/>
        <v>25</v>
      </c>
      <c r="X36" s="3524" t="s">
        <v>6931</v>
      </c>
      <c r="Y36" s="3525" t="s">
        <v>6932</v>
      </c>
      <c r="Z36" s="3525" t="s">
        <v>6933</v>
      </c>
      <c r="AA36" s="3525" t="s">
        <v>6934</v>
      </c>
      <c r="AB36" s="3525" t="s">
        <v>6935</v>
      </c>
      <c r="AC36" s="3525" t="s">
        <v>6936</v>
      </c>
      <c r="AD36" s="3524" t="s">
        <v>6931</v>
      </c>
      <c r="AF36" s="10">
        <v>1</v>
      </c>
    </row>
    <row r="37" spans="2:32" ht="30" customHeight="1">
      <c r="B37" s="3526">
        <v>4</v>
      </c>
      <c r="C37" s="3509" t="s">
        <v>6937</v>
      </c>
      <c r="D37" s="3510" t="s">
        <v>6938</v>
      </c>
      <c r="E37" s="3511" t="s">
        <v>6939</v>
      </c>
      <c r="F37" s="25"/>
      <c r="G37" s="3555"/>
      <c r="H37" s="5220" t="s">
        <v>6940</v>
      </c>
      <c r="I37" s="5221" t="s">
        <v>6941</v>
      </c>
      <c r="J37" s="5222" t="s">
        <v>6942</v>
      </c>
      <c r="L37" s="3501">
        <f t="shared" si="8"/>
        <v>28</v>
      </c>
      <c r="M37" s="3502" t="s">
        <v>6943</v>
      </c>
      <c r="N37" s="75" t="s">
        <v>6944</v>
      </c>
      <c r="O37" s="2982" t="s">
        <v>6945</v>
      </c>
      <c r="P37" s="2982" t="s">
        <v>6946</v>
      </c>
      <c r="Q37" s="2982"/>
      <c r="R37" s="3520">
        <f t="shared" si="12"/>
        <v>6</v>
      </c>
      <c r="S37" s="3521" t="s">
        <v>6947</v>
      </c>
      <c r="T37" s="3522" t="s">
        <v>6948</v>
      </c>
      <c r="U37" s="3523" t="s">
        <v>6949</v>
      </c>
      <c r="W37" s="3516">
        <f t="shared" si="10"/>
        <v>26</v>
      </c>
      <c r="X37" s="3524" t="s">
        <v>6950</v>
      </c>
      <c r="Y37" s="3525" t="s">
        <v>6951</v>
      </c>
      <c r="Z37" s="3529" t="s">
        <v>6952</v>
      </c>
      <c r="AA37" s="3525" t="s">
        <v>6953</v>
      </c>
      <c r="AB37" s="3525" t="s">
        <v>6954</v>
      </c>
      <c r="AC37" s="3525" t="s">
        <v>6955</v>
      </c>
      <c r="AD37" s="3524" t="s">
        <v>6950</v>
      </c>
      <c r="AF37" s="10">
        <v>1</v>
      </c>
    </row>
    <row r="38" spans="2:32" ht="30" customHeight="1">
      <c r="B38" s="3526">
        <v>5</v>
      </c>
      <c r="C38" s="3509" t="s">
        <v>6956</v>
      </c>
      <c r="D38" s="3510" t="s">
        <v>6957</v>
      </c>
      <c r="E38" s="3511" t="s">
        <v>6958</v>
      </c>
      <c r="F38" s="25"/>
      <c r="G38" s="3555"/>
      <c r="H38" s="5220"/>
      <c r="I38" s="5221"/>
      <c r="J38" s="5222"/>
      <c r="L38" s="3501">
        <f t="shared" si="8"/>
        <v>29</v>
      </c>
      <c r="M38" s="3502" t="s">
        <v>6959</v>
      </c>
      <c r="N38" s="75" t="s">
        <v>6960</v>
      </c>
      <c r="O38" s="2982" t="s">
        <v>6961</v>
      </c>
      <c r="P38" s="2982" t="s">
        <v>6962</v>
      </c>
      <c r="Q38" s="2982"/>
      <c r="R38" s="3520">
        <f t="shared" si="12"/>
        <v>7</v>
      </c>
      <c r="S38" s="3521" t="s">
        <v>6963</v>
      </c>
      <c r="T38" s="3522" t="s">
        <v>6964</v>
      </c>
      <c r="U38" s="3523" t="s">
        <v>6965</v>
      </c>
      <c r="W38" s="3516">
        <f t="shared" si="10"/>
        <v>27</v>
      </c>
      <c r="X38" s="3524" t="s">
        <v>6966</v>
      </c>
      <c r="Y38" s="3525" t="s">
        <v>6967</v>
      </c>
      <c r="Z38" s="3525" t="s">
        <v>6968</v>
      </c>
      <c r="AA38" s="3525" t="s">
        <v>6969</v>
      </c>
      <c r="AB38" s="3525" t="s">
        <v>6970</v>
      </c>
      <c r="AC38" s="3525" t="s">
        <v>6971</v>
      </c>
      <c r="AD38" s="3524" t="s">
        <v>6966</v>
      </c>
      <c r="AF38" s="10">
        <v>1</v>
      </c>
    </row>
    <row r="39" spans="2:32" ht="30" customHeight="1">
      <c r="B39" s="3526">
        <v>6</v>
      </c>
      <c r="C39" s="3509" t="s">
        <v>6972</v>
      </c>
      <c r="D39" s="3510" t="s">
        <v>6973</v>
      </c>
      <c r="E39" s="3511" t="s">
        <v>6974</v>
      </c>
      <c r="F39" s="25"/>
      <c r="G39" s="3526">
        <v>3</v>
      </c>
      <c r="H39" s="3509" t="s">
        <v>6975</v>
      </c>
      <c r="I39" s="3527" t="s">
        <v>6976</v>
      </c>
      <c r="J39" s="3528" t="s">
        <v>6977</v>
      </c>
      <c r="L39" s="3501">
        <f t="shared" si="8"/>
        <v>30</v>
      </c>
      <c r="M39" s="3502" t="s">
        <v>6978</v>
      </c>
      <c r="N39" s="75" t="s">
        <v>6979</v>
      </c>
      <c r="O39" s="2982" t="s">
        <v>6980</v>
      </c>
      <c r="P39" s="2982" t="s">
        <v>6908</v>
      </c>
      <c r="Q39" s="178"/>
      <c r="R39" s="3520">
        <f t="shared" si="12"/>
        <v>8</v>
      </c>
      <c r="S39" s="3521" t="s">
        <v>6981</v>
      </c>
      <c r="T39" s="3522" t="s">
        <v>6982</v>
      </c>
      <c r="U39" s="3523" t="s">
        <v>6983</v>
      </c>
      <c r="W39" s="3516">
        <f t="shared" si="10"/>
        <v>28</v>
      </c>
      <c r="X39" s="3524" t="s">
        <v>6984</v>
      </c>
      <c r="Y39" s="3525" t="s">
        <v>6985</v>
      </c>
      <c r="Z39" s="3529" t="s">
        <v>6986</v>
      </c>
      <c r="AA39" s="3525" t="s">
        <v>6987</v>
      </c>
      <c r="AB39" s="3525" t="s">
        <v>6988</v>
      </c>
      <c r="AC39" s="3525" t="s">
        <v>6989</v>
      </c>
      <c r="AD39" s="3524" t="s">
        <v>6984</v>
      </c>
      <c r="AF39" s="10">
        <v>1</v>
      </c>
    </row>
    <row r="40" spans="2:32" ht="30" customHeight="1">
      <c r="B40" s="3526">
        <v>7</v>
      </c>
      <c r="C40" s="3509" t="s">
        <v>6580</v>
      </c>
      <c r="D40" s="3510" t="s">
        <v>6990</v>
      </c>
      <c r="E40" s="3511" t="s">
        <v>6991</v>
      </c>
      <c r="F40" s="25"/>
      <c r="G40" s="3526">
        <v>4</v>
      </c>
      <c r="H40" s="3509" t="s">
        <v>6992</v>
      </c>
      <c r="I40" s="3527" t="s">
        <v>6993</v>
      </c>
      <c r="J40" s="3528" t="s">
        <v>6994</v>
      </c>
      <c r="L40" s="3501">
        <f t="shared" si="8"/>
        <v>31</v>
      </c>
      <c r="M40" s="3502" t="s">
        <v>6995</v>
      </c>
      <c r="N40" s="75" t="s">
        <v>6996</v>
      </c>
      <c r="O40" s="2982" t="s">
        <v>6997</v>
      </c>
      <c r="P40" s="2982" t="s">
        <v>6927</v>
      </c>
      <c r="Q40" s="178"/>
      <c r="R40" s="3520">
        <f t="shared" si="12"/>
        <v>9</v>
      </c>
      <c r="S40" s="3521" t="s">
        <v>6998</v>
      </c>
      <c r="T40" s="3522" t="s">
        <v>6999</v>
      </c>
      <c r="U40" s="3523" t="s">
        <v>7000</v>
      </c>
      <c r="W40" s="3516">
        <f t="shared" si="10"/>
        <v>29</v>
      </c>
      <c r="X40" s="3524" t="s">
        <v>7001</v>
      </c>
      <c r="Y40" s="3525" t="s">
        <v>7002</v>
      </c>
      <c r="Z40" s="3529" t="s">
        <v>7003</v>
      </c>
      <c r="AA40" s="3525" t="s">
        <v>7004</v>
      </c>
      <c r="AB40" s="3525" t="s">
        <v>7005</v>
      </c>
      <c r="AC40" s="3525" t="s">
        <v>7006</v>
      </c>
      <c r="AD40" s="3524" t="s">
        <v>7001</v>
      </c>
      <c r="AF40" s="10">
        <v>1</v>
      </c>
    </row>
    <row r="41" spans="2:32" ht="30" customHeight="1">
      <c r="B41" s="3526">
        <v>8</v>
      </c>
      <c r="C41" s="3509" t="s">
        <v>7007</v>
      </c>
      <c r="D41" s="3510" t="s">
        <v>7008</v>
      </c>
      <c r="E41" s="3511" t="s">
        <v>7009</v>
      </c>
      <c r="F41" s="25"/>
      <c r="G41" s="3526">
        <v>5</v>
      </c>
      <c r="H41" s="3509" t="s">
        <v>7010</v>
      </c>
      <c r="I41" s="3527" t="s">
        <v>7011</v>
      </c>
      <c r="J41" s="3528" t="s">
        <v>7012</v>
      </c>
      <c r="L41" s="3501"/>
      <c r="M41" s="3502"/>
      <c r="N41" s="75"/>
      <c r="O41" s="2982"/>
      <c r="P41" s="2982"/>
      <c r="Q41" s="178"/>
      <c r="R41" s="3520">
        <f t="shared" si="12"/>
        <v>10</v>
      </c>
      <c r="S41" s="3521" t="s">
        <v>7013</v>
      </c>
      <c r="T41" s="3522" t="s">
        <v>7014</v>
      </c>
      <c r="U41" s="3523" t="s">
        <v>7015</v>
      </c>
      <c r="W41" s="3495"/>
      <c r="X41" s="3517" t="s">
        <v>6640</v>
      </c>
      <c r="Y41" s="3518"/>
      <c r="Z41" s="3518"/>
      <c r="AA41" s="3518"/>
      <c r="AB41" s="3506"/>
      <c r="AC41" s="3506"/>
      <c r="AD41" s="3517" t="s">
        <v>6640</v>
      </c>
      <c r="AF41" s="10">
        <v>1</v>
      </c>
    </row>
    <row r="42" spans="2:32" ht="30" customHeight="1">
      <c r="B42" s="3526">
        <v>9</v>
      </c>
      <c r="C42" s="3509" t="s">
        <v>6542</v>
      </c>
      <c r="D42" s="3510" t="s">
        <v>7016</v>
      </c>
      <c r="E42" s="3511" t="s">
        <v>7017</v>
      </c>
      <c r="F42" s="25"/>
      <c r="G42" s="3526">
        <v>6</v>
      </c>
      <c r="H42" s="3509" t="s">
        <v>7018</v>
      </c>
      <c r="I42" s="3527" t="s">
        <v>7019</v>
      </c>
      <c r="J42" s="3528" t="s">
        <v>7020</v>
      </c>
      <c r="L42" s="3501">
        <v>1</v>
      </c>
      <c r="M42" s="3556" t="s">
        <v>7021</v>
      </c>
      <c r="N42" s="3557" t="s">
        <v>7022</v>
      </c>
      <c r="O42" s="3557" t="s">
        <v>7023</v>
      </c>
      <c r="P42" s="2982"/>
      <c r="Q42" s="178"/>
      <c r="R42" s="3520">
        <f t="shared" si="12"/>
        <v>11</v>
      </c>
      <c r="S42" s="3521" t="s">
        <v>7024</v>
      </c>
      <c r="T42" s="3522" t="s">
        <v>7025</v>
      </c>
      <c r="U42" s="3523" t="s">
        <v>7026</v>
      </c>
      <c r="W42" s="3516">
        <v>1</v>
      </c>
      <c r="X42" s="3524" t="s">
        <v>7027</v>
      </c>
      <c r="Y42" s="3525" t="s">
        <v>7028</v>
      </c>
      <c r="Z42" s="3529" t="s">
        <v>7029</v>
      </c>
      <c r="AA42" s="3525" t="s">
        <v>7030</v>
      </c>
      <c r="AB42" s="3525" t="s">
        <v>7031</v>
      </c>
      <c r="AC42" s="3525" t="s">
        <v>7032</v>
      </c>
      <c r="AD42" s="3524" t="s">
        <v>7027</v>
      </c>
      <c r="AF42" s="10">
        <v>1</v>
      </c>
    </row>
    <row r="43" spans="2:32" ht="30" customHeight="1">
      <c r="B43" s="3526"/>
      <c r="D43" s="3558"/>
      <c r="E43" s="3559"/>
      <c r="F43" s="25"/>
      <c r="G43" s="3526"/>
      <c r="H43" s="3530" t="s">
        <v>7033</v>
      </c>
      <c r="I43" s="3560" t="s">
        <v>7034</v>
      </c>
      <c r="J43" s="3561" t="s">
        <v>7035</v>
      </c>
      <c r="L43" s="3501">
        <f t="shared" ref="L43:L72" si="13">L42+1</f>
        <v>2</v>
      </c>
      <c r="M43" s="3556" t="s">
        <v>7036</v>
      </c>
      <c r="N43" s="3557" t="s">
        <v>7037</v>
      </c>
      <c r="O43" s="3557" t="s">
        <v>7038</v>
      </c>
      <c r="P43" s="2982"/>
      <c r="Q43" s="178"/>
      <c r="R43" s="3520">
        <f t="shared" si="12"/>
        <v>12</v>
      </c>
      <c r="S43" s="3521" t="s">
        <v>7039</v>
      </c>
      <c r="T43" s="3522" t="s">
        <v>7040</v>
      </c>
      <c r="U43" s="3523" t="s">
        <v>7041</v>
      </c>
      <c r="W43" s="3516">
        <f>W42+1</f>
        <v>2</v>
      </c>
      <c r="X43" s="3524" t="s">
        <v>7042</v>
      </c>
      <c r="Y43" s="3525" t="s">
        <v>7043</v>
      </c>
      <c r="Z43" s="3529" t="s">
        <v>7044</v>
      </c>
      <c r="AA43" s="3525" t="s">
        <v>7045</v>
      </c>
      <c r="AB43" s="3525" t="s">
        <v>7046</v>
      </c>
      <c r="AC43" s="3525" t="s">
        <v>7047</v>
      </c>
      <c r="AD43" s="3524" t="s">
        <v>7042</v>
      </c>
      <c r="AF43" s="10">
        <v>1</v>
      </c>
    </row>
    <row r="44" spans="2:32" ht="30" customHeight="1">
      <c r="B44" s="3551">
        <v>1</v>
      </c>
      <c r="C44" s="3552" t="s">
        <v>6633</v>
      </c>
      <c r="D44" s="3553" t="s">
        <v>6634</v>
      </c>
      <c r="E44" s="3554" t="s">
        <v>6635</v>
      </c>
      <c r="F44" s="25"/>
      <c r="G44" s="3526">
        <v>7</v>
      </c>
      <c r="H44" s="3509" t="s">
        <v>7048</v>
      </c>
      <c r="I44" s="3527" t="s">
        <v>7049</v>
      </c>
      <c r="J44" s="3528" t="s">
        <v>7050</v>
      </c>
      <c r="L44" s="3501">
        <f t="shared" si="13"/>
        <v>3</v>
      </c>
      <c r="M44" s="3556" t="s">
        <v>7051</v>
      </c>
      <c r="N44" s="3557" t="s">
        <v>7052</v>
      </c>
      <c r="O44" s="3557" t="s">
        <v>7053</v>
      </c>
      <c r="P44" s="2982"/>
      <c r="Q44" s="178"/>
      <c r="R44" s="3520">
        <f t="shared" si="12"/>
        <v>13</v>
      </c>
      <c r="S44" s="3521" t="s">
        <v>7054</v>
      </c>
      <c r="T44" s="3522" t="s">
        <v>7055</v>
      </c>
      <c r="U44" s="3523" t="s">
        <v>7056</v>
      </c>
      <c r="W44" s="3516">
        <f t="shared" ref="W44:W58" si="14">W43+1</f>
        <v>3</v>
      </c>
      <c r="X44" s="3524" t="s">
        <v>7057</v>
      </c>
      <c r="Y44" s="3525" t="s">
        <v>7058</v>
      </c>
      <c r="Z44" s="3529" t="s">
        <v>7059</v>
      </c>
      <c r="AA44" s="3525" t="s">
        <v>7060</v>
      </c>
      <c r="AB44" s="3525" t="s">
        <v>7061</v>
      </c>
      <c r="AC44" s="3525" t="s">
        <v>7062</v>
      </c>
      <c r="AD44" s="3524" t="s">
        <v>7057</v>
      </c>
      <c r="AF44" s="10">
        <v>1</v>
      </c>
    </row>
    <row r="45" spans="2:32" ht="30" customHeight="1">
      <c r="B45" s="3526">
        <v>2</v>
      </c>
      <c r="C45" s="3509" t="s">
        <v>7063</v>
      </c>
      <c r="D45" s="3510" t="s">
        <v>7064</v>
      </c>
      <c r="E45" s="3511" t="s">
        <v>7065</v>
      </c>
      <c r="F45" s="25"/>
      <c r="G45" s="3526">
        <v>8</v>
      </c>
      <c r="H45" s="3509" t="s">
        <v>7066</v>
      </c>
      <c r="I45" s="3527" t="s">
        <v>7067</v>
      </c>
      <c r="J45" s="3528" t="s">
        <v>7068</v>
      </c>
      <c r="L45" s="3501">
        <f t="shared" si="13"/>
        <v>4</v>
      </c>
      <c r="M45" s="3556" t="s">
        <v>7069</v>
      </c>
      <c r="N45" s="3557" t="s">
        <v>7070</v>
      </c>
      <c r="O45" s="3557" t="s">
        <v>7071</v>
      </c>
      <c r="P45" s="2982"/>
      <c r="Q45" s="178"/>
      <c r="R45" s="3520">
        <f t="shared" si="12"/>
        <v>14</v>
      </c>
      <c r="S45" s="3521" t="s">
        <v>7072</v>
      </c>
      <c r="T45" s="3522" t="s">
        <v>7073</v>
      </c>
      <c r="U45" s="3523" t="s">
        <v>7074</v>
      </c>
      <c r="W45" s="3516">
        <f t="shared" si="14"/>
        <v>4</v>
      </c>
      <c r="X45" s="3524" t="s">
        <v>7075</v>
      </c>
      <c r="Y45" s="3525" t="s">
        <v>7076</v>
      </c>
      <c r="Z45" s="3529" t="s">
        <v>7077</v>
      </c>
      <c r="AA45" s="3525" t="s">
        <v>7078</v>
      </c>
      <c r="AB45" s="3525" t="s">
        <v>7079</v>
      </c>
      <c r="AC45" s="3525" t="s">
        <v>7080</v>
      </c>
      <c r="AD45" s="3524" t="s">
        <v>7075</v>
      </c>
      <c r="AF45" s="10">
        <v>1</v>
      </c>
    </row>
    <row r="46" spans="2:32" ht="30" customHeight="1">
      <c r="B46" s="3526">
        <v>3</v>
      </c>
      <c r="C46" s="3509" t="s">
        <v>7081</v>
      </c>
      <c r="D46" s="3510" t="s">
        <v>7082</v>
      </c>
      <c r="E46" s="3511" t="s">
        <v>7083</v>
      </c>
      <c r="F46" s="25"/>
      <c r="G46" s="3555"/>
      <c r="H46" s="5237" t="s">
        <v>7084</v>
      </c>
      <c r="I46" s="5238" t="s">
        <v>7085</v>
      </c>
      <c r="J46" s="5237" t="s">
        <v>7086</v>
      </c>
      <c r="L46" s="3501">
        <f t="shared" si="13"/>
        <v>5</v>
      </c>
      <c r="M46" s="3556" t="s">
        <v>7087</v>
      </c>
      <c r="N46" s="3557" t="s">
        <v>7088</v>
      </c>
      <c r="O46" s="3557" t="s">
        <v>7089</v>
      </c>
      <c r="P46" s="2982"/>
      <c r="Q46" s="178"/>
      <c r="R46" s="3520"/>
      <c r="S46" s="3513" t="s">
        <v>7090</v>
      </c>
      <c r="T46" s="3514"/>
      <c r="U46" s="3515"/>
      <c r="W46" s="3516">
        <f t="shared" si="14"/>
        <v>5</v>
      </c>
      <c r="X46" s="3524" t="s">
        <v>7091</v>
      </c>
      <c r="Y46" s="3525" t="s">
        <v>7092</v>
      </c>
      <c r="Z46" s="3529" t="s">
        <v>7093</v>
      </c>
      <c r="AA46" s="3525" t="s">
        <v>7094</v>
      </c>
      <c r="AB46" s="3525" t="s">
        <v>7095</v>
      </c>
      <c r="AC46" s="3525" t="s">
        <v>7096</v>
      </c>
      <c r="AD46" s="3524" t="s">
        <v>7091</v>
      </c>
      <c r="AF46" s="10">
        <v>1</v>
      </c>
    </row>
    <row r="47" spans="2:32" ht="30" customHeight="1">
      <c r="B47" s="3526">
        <v>4</v>
      </c>
      <c r="C47" s="3509" t="s">
        <v>7097</v>
      </c>
      <c r="D47" s="3510" t="s">
        <v>7098</v>
      </c>
      <c r="E47" s="3511" t="s">
        <v>7099</v>
      </c>
      <c r="F47" s="25"/>
      <c r="G47" s="3555"/>
      <c r="H47" s="5237"/>
      <c r="I47" s="5238"/>
      <c r="J47" s="5237"/>
      <c r="L47" s="3501">
        <f t="shared" si="13"/>
        <v>6</v>
      </c>
      <c r="M47" s="3556" t="s">
        <v>7100</v>
      </c>
      <c r="N47" s="3557" t="s">
        <v>7101</v>
      </c>
      <c r="O47" s="3557" t="s">
        <v>7102</v>
      </c>
      <c r="P47" s="2982"/>
      <c r="Q47" s="178"/>
      <c r="R47" s="3520">
        <v>1</v>
      </c>
      <c r="S47" s="3521" t="s">
        <v>7103</v>
      </c>
      <c r="T47" s="3522" t="s">
        <v>7104</v>
      </c>
      <c r="U47" s="3523" t="s">
        <v>7105</v>
      </c>
      <c r="W47" s="3516">
        <f t="shared" si="14"/>
        <v>6</v>
      </c>
      <c r="X47" s="3524" t="s">
        <v>7106</v>
      </c>
      <c r="Y47" s="3525" t="s">
        <v>7107</v>
      </c>
      <c r="Z47" s="3529" t="s">
        <v>7108</v>
      </c>
      <c r="AA47" s="3525" t="s">
        <v>7109</v>
      </c>
      <c r="AB47" s="3525" t="s">
        <v>7110</v>
      </c>
      <c r="AC47" s="3525" t="s">
        <v>7111</v>
      </c>
      <c r="AD47" s="3524" t="s">
        <v>7106</v>
      </c>
      <c r="AF47" s="10">
        <v>1</v>
      </c>
    </row>
    <row r="48" spans="2:32" ht="30" customHeight="1">
      <c r="B48" s="3526">
        <v>5</v>
      </c>
      <c r="C48" s="3509" t="s">
        <v>7112</v>
      </c>
      <c r="D48" s="3510" t="s">
        <v>7113</v>
      </c>
      <c r="E48" s="3511" t="s">
        <v>7114</v>
      </c>
      <c r="F48" s="25"/>
      <c r="G48" s="3509"/>
      <c r="H48" s="3509" t="s">
        <v>7115</v>
      </c>
      <c r="I48" s="3527" t="s">
        <v>7116</v>
      </c>
      <c r="J48" s="3528" t="s">
        <v>7117</v>
      </c>
      <c r="L48" s="3501">
        <f t="shared" si="13"/>
        <v>7</v>
      </c>
      <c r="M48" s="3556" t="s">
        <v>7118</v>
      </c>
      <c r="N48" s="3557" t="s">
        <v>7119</v>
      </c>
      <c r="O48" s="3557" t="s">
        <v>7120</v>
      </c>
      <c r="P48" s="2982"/>
      <c r="Q48" s="178"/>
      <c r="R48" s="3520">
        <f>R47+1</f>
        <v>2</v>
      </c>
      <c r="S48" s="3521" t="s">
        <v>7121</v>
      </c>
      <c r="T48" s="3522" t="s">
        <v>7122</v>
      </c>
      <c r="U48" s="3523" t="s">
        <v>7123</v>
      </c>
      <c r="W48" s="3516">
        <f t="shared" si="14"/>
        <v>7</v>
      </c>
      <c r="X48" s="3524" t="s">
        <v>7124</v>
      </c>
      <c r="Y48" s="3525" t="s">
        <v>7125</v>
      </c>
      <c r="Z48" s="3529" t="s">
        <v>7126</v>
      </c>
      <c r="AA48" s="3525" t="s">
        <v>7127</v>
      </c>
      <c r="AB48" s="3525" t="s">
        <v>7128</v>
      </c>
      <c r="AC48" s="3525" t="s">
        <v>7129</v>
      </c>
      <c r="AD48" s="3524" t="s">
        <v>7124</v>
      </c>
      <c r="AF48" s="10">
        <v>1</v>
      </c>
    </row>
    <row r="49" spans="2:32" ht="30" customHeight="1">
      <c r="B49" s="3526">
        <v>6</v>
      </c>
      <c r="C49" s="3509" t="s">
        <v>7130</v>
      </c>
      <c r="D49" s="3510" t="s">
        <v>7131</v>
      </c>
      <c r="E49" s="3511" t="s">
        <v>7132</v>
      </c>
      <c r="F49" s="25"/>
      <c r="G49" s="3526">
        <v>9</v>
      </c>
      <c r="H49" s="3509" t="s">
        <v>7133</v>
      </c>
      <c r="I49" s="3527" t="s">
        <v>7134</v>
      </c>
      <c r="J49" s="3528" t="s">
        <v>7135</v>
      </c>
      <c r="L49" s="3501">
        <f t="shared" si="13"/>
        <v>8</v>
      </c>
      <c r="M49" s="3556" t="s">
        <v>7136</v>
      </c>
      <c r="N49" s="3557" t="s">
        <v>7137</v>
      </c>
      <c r="O49" s="3557" t="s">
        <v>7138</v>
      </c>
      <c r="P49" s="2982"/>
      <c r="Q49" s="178"/>
      <c r="R49" s="3520">
        <f t="shared" ref="R49:R51" si="15">R48+1</f>
        <v>3</v>
      </c>
      <c r="S49" s="3521" t="s">
        <v>7139</v>
      </c>
      <c r="T49" s="3522" t="s">
        <v>7140</v>
      </c>
      <c r="U49" s="3523" t="s">
        <v>7141</v>
      </c>
      <c r="W49" s="3516">
        <f t="shared" si="14"/>
        <v>8</v>
      </c>
      <c r="X49" s="3524" t="s">
        <v>7142</v>
      </c>
      <c r="Y49" s="3525" t="s">
        <v>7143</v>
      </c>
      <c r="Z49" s="3529" t="s">
        <v>7144</v>
      </c>
      <c r="AA49" s="3525" t="s">
        <v>7145</v>
      </c>
      <c r="AB49" s="3525" t="s">
        <v>7146</v>
      </c>
      <c r="AC49" s="3525" t="s">
        <v>7147</v>
      </c>
      <c r="AD49" s="3524" t="s">
        <v>7142</v>
      </c>
      <c r="AF49" s="10">
        <v>1</v>
      </c>
    </row>
    <row r="50" spans="2:32" ht="30" customHeight="1">
      <c r="B50" s="3526">
        <v>7</v>
      </c>
      <c r="C50" s="3509" t="s">
        <v>7148</v>
      </c>
      <c r="D50" s="3510" t="s">
        <v>7149</v>
      </c>
      <c r="E50" s="3511" t="s">
        <v>7150</v>
      </c>
      <c r="F50" s="25"/>
      <c r="G50" s="3526">
        <v>10</v>
      </c>
      <c r="H50" s="3509" t="s">
        <v>7151</v>
      </c>
      <c r="I50" s="3527" t="s">
        <v>7152</v>
      </c>
      <c r="J50" s="3528" t="s">
        <v>7153</v>
      </c>
      <c r="L50" s="3501">
        <f t="shared" si="13"/>
        <v>9</v>
      </c>
      <c r="M50" s="3556" t="s">
        <v>7154</v>
      </c>
      <c r="N50" s="3557" t="s">
        <v>7155</v>
      </c>
      <c r="O50" s="3557" t="s">
        <v>7156</v>
      </c>
      <c r="P50" s="2982"/>
      <c r="Q50" s="178"/>
      <c r="R50" s="3520">
        <f t="shared" si="15"/>
        <v>4</v>
      </c>
      <c r="S50" s="3521" t="s">
        <v>7157</v>
      </c>
      <c r="T50" s="3522" t="s">
        <v>7158</v>
      </c>
      <c r="U50" s="3523" t="s">
        <v>7159</v>
      </c>
      <c r="W50" s="3516">
        <f t="shared" si="14"/>
        <v>9</v>
      </c>
      <c r="X50" s="3524" t="s">
        <v>7160</v>
      </c>
      <c r="Y50" s="3525" t="s">
        <v>7161</v>
      </c>
      <c r="Z50" s="3529" t="s">
        <v>7162</v>
      </c>
      <c r="AA50" s="3525" t="s">
        <v>7163</v>
      </c>
      <c r="AB50" s="3525" t="s">
        <v>7164</v>
      </c>
      <c r="AC50" s="3525" t="s">
        <v>7165</v>
      </c>
      <c r="AD50" s="3524" t="s">
        <v>7160</v>
      </c>
      <c r="AF50" s="10">
        <v>1</v>
      </c>
    </row>
    <row r="51" spans="2:32" ht="30" customHeight="1">
      <c r="B51" s="3526">
        <v>8</v>
      </c>
      <c r="C51" s="3509" t="s">
        <v>7166</v>
      </c>
      <c r="D51" s="3510" t="s">
        <v>7167</v>
      </c>
      <c r="E51" s="3511" t="s">
        <v>7168</v>
      </c>
      <c r="F51" s="25"/>
      <c r="G51" s="3526">
        <v>11</v>
      </c>
      <c r="H51" s="3509" t="s">
        <v>7169</v>
      </c>
      <c r="I51" s="3527" t="s">
        <v>7170</v>
      </c>
      <c r="J51" s="3528" t="s">
        <v>7171</v>
      </c>
      <c r="L51" s="3501">
        <f t="shared" si="13"/>
        <v>10</v>
      </c>
      <c r="M51" s="3556" t="s">
        <v>7172</v>
      </c>
      <c r="N51" s="3557" t="s">
        <v>7173</v>
      </c>
      <c r="O51" s="3557" t="s">
        <v>7174</v>
      </c>
      <c r="P51" s="2982"/>
      <c r="Q51" s="178"/>
      <c r="R51" s="3520">
        <f t="shared" si="15"/>
        <v>5</v>
      </c>
      <c r="S51" s="3521" t="s">
        <v>7175</v>
      </c>
      <c r="T51" s="3522" t="s">
        <v>7176</v>
      </c>
      <c r="U51" s="3523" t="s">
        <v>7177</v>
      </c>
      <c r="W51" s="3516">
        <f t="shared" si="14"/>
        <v>10</v>
      </c>
      <c r="X51" s="3524" t="s">
        <v>7178</v>
      </c>
      <c r="Y51" s="3525" t="s">
        <v>7179</v>
      </c>
      <c r="Z51" s="3529" t="s">
        <v>7180</v>
      </c>
      <c r="AA51" s="3525" t="s">
        <v>7181</v>
      </c>
      <c r="AB51" s="3525" t="s">
        <v>7182</v>
      </c>
      <c r="AC51" s="3525" t="s">
        <v>7183</v>
      </c>
      <c r="AD51" s="3524" t="s">
        <v>7178</v>
      </c>
      <c r="AF51" s="10">
        <v>1</v>
      </c>
    </row>
    <row r="52" spans="2:32" ht="30" customHeight="1">
      <c r="B52" s="3526">
        <v>9</v>
      </c>
      <c r="C52" s="3509" t="s">
        <v>7184</v>
      </c>
      <c r="D52" s="3510" t="s">
        <v>7185</v>
      </c>
      <c r="E52" s="3511" t="s">
        <v>7186</v>
      </c>
      <c r="F52" s="25"/>
      <c r="G52" s="3526">
        <v>12</v>
      </c>
      <c r="H52" s="3509" t="s">
        <v>7187</v>
      </c>
      <c r="I52" s="3532" t="s">
        <v>7188</v>
      </c>
      <c r="J52" s="272" t="s">
        <v>7189</v>
      </c>
      <c r="L52" s="3501">
        <f t="shared" si="13"/>
        <v>11</v>
      </c>
      <c r="M52" s="3556" t="s">
        <v>7190</v>
      </c>
      <c r="N52" s="3557" t="s">
        <v>7191</v>
      </c>
      <c r="O52" s="3557" t="s">
        <v>7192</v>
      </c>
      <c r="P52" s="2982"/>
      <c r="Q52" s="178"/>
      <c r="R52" s="3520"/>
      <c r="S52" s="3513" t="s">
        <v>7193</v>
      </c>
      <c r="T52" s="3514"/>
      <c r="U52" s="3515"/>
      <c r="W52" s="3516">
        <f t="shared" si="14"/>
        <v>11</v>
      </c>
      <c r="X52" s="3524" t="s">
        <v>7194</v>
      </c>
      <c r="Y52" s="3525" t="s">
        <v>7195</v>
      </c>
      <c r="Z52" s="3529" t="s">
        <v>7196</v>
      </c>
      <c r="AA52" s="3525" t="s">
        <v>7197</v>
      </c>
      <c r="AB52" s="3525" t="s">
        <v>7198</v>
      </c>
      <c r="AC52" s="3525" t="s">
        <v>7199</v>
      </c>
      <c r="AD52" s="3524" t="s">
        <v>7194</v>
      </c>
      <c r="AF52" s="10">
        <v>1</v>
      </c>
    </row>
    <row r="53" spans="2:32" ht="30" customHeight="1">
      <c r="B53" s="3526">
        <v>10</v>
      </c>
      <c r="C53" s="3509" t="s">
        <v>7200</v>
      </c>
      <c r="D53" s="3510" t="s">
        <v>7201</v>
      </c>
      <c r="E53" s="3511" t="s">
        <v>7202</v>
      </c>
      <c r="F53" s="25"/>
      <c r="G53" s="3509"/>
      <c r="H53" s="2399"/>
      <c r="I53" s="3532"/>
      <c r="J53" s="272"/>
      <c r="L53" s="3501">
        <f t="shared" si="13"/>
        <v>12</v>
      </c>
      <c r="M53" s="3556" t="s">
        <v>7203</v>
      </c>
      <c r="N53" s="3557" t="s">
        <v>7204</v>
      </c>
      <c r="O53" s="3557" t="s">
        <v>7205</v>
      </c>
      <c r="P53" s="2982"/>
      <c r="Q53" s="178"/>
      <c r="R53" s="3520">
        <v>1</v>
      </c>
      <c r="S53" s="3521" t="s">
        <v>7206</v>
      </c>
      <c r="T53" s="3522" t="s">
        <v>7207</v>
      </c>
      <c r="U53" s="3523" t="s">
        <v>7208</v>
      </c>
      <c r="W53" s="3516">
        <f t="shared" si="14"/>
        <v>12</v>
      </c>
      <c r="X53" s="3524" t="s">
        <v>7209</v>
      </c>
      <c r="Y53" s="3525" t="s">
        <v>7210</v>
      </c>
      <c r="Z53" s="3529" t="s">
        <v>7211</v>
      </c>
      <c r="AA53" s="3525" t="s">
        <v>7212</v>
      </c>
      <c r="AB53" s="3525" t="s">
        <v>7213</v>
      </c>
      <c r="AC53" s="3525" t="s">
        <v>7214</v>
      </c>
      <c r="AD53" s="3524" t="s">
        <v>7209</v>
      </c>
      <c r="AF53" s="10">
        <v>1</v>
      </c>
    </row>
    <row r="54" spans="2:32" ht="30" customHeight="1">
      <c r="B54" s="3526"/>
      <c r="D54" s="3558"/>
      <c r="E54" s="3559"/>
      <c r="F54" s="25"/>
      <c r="G54" s="3498" t="s">
        <v>7215</v>
      </c>
      <c r="H54" s="3497" t="s">
        <v>7216</v>
      </c>
      <c r="I54" s="3519" t="s">
        <v>7217</v>
      </c>
      <c r="J54" s="3497" t="s">
        <v>7218</v>
      </c>
      <c r="L54" s="3501">
        <f t="shared" si="13"/>
        <v>13</v>
      </c>
      <c r="M54" s="3556" t="s">
        <v>7190</v>
      </c>
      <c r="N54" s="3557" t="s">
        <v>7191</v>
      </c>
      <c r="O54" s="3557" t="s">
        <v>7192</v>
      </c>
      <c r="P54" s="2982"/>
      <c r="Q54" s="178"/>
      <c r="R54" s="3520">
        <f>R53+1</f>
        <v>2</v>
      </c>
      <c r="S54" s="3521" t="s">
        <v>7219</v>
      </c>
      <c r="T54" s="3522" t="s">
        <v>7220</v>
      </c>
      <c r="U54" s="3523" t="s">
        <v>7221</v>
      </c>
      <c r="W54" s="3516">
        <f t="shared" si="14"/>
        <v>13</v>
      </c>
      <c r="X54" s="3524" t="s">
        <v>7222</v>
      </c>
      <c r="Y54" s="3525" t="s">
        <v>7223</v>
      </c>
      <c r="Z54" s="3529" t="s">
        <v>7224</v>
      </c>
      <c r="AA54" s="3525" t="s">
        <v>7225</v>
      </c>
      <c r="AB54" s="3525" t="s">
        <v>7226</v>
      </c>
      <c r="AC54" s="3525" t="s">
        <v>7227</v>
      </c>
      <c r="AD54" s="3524" t="s">
        <v>7222</v>
      </c>
      <c r="AF54" s="10">
        <v>1</v>
      </c>
    </row>
    <row r="55" spans="2:32" ht="30" customHeight="1">
      <c r="B55" s="3562"/>
      <c r="C55" s="3552" t="s">
        <v>7228</v>
      </c>
      <c r="D55" s="3553" t="s">
        <v>6634</v>
      </c>
      <c r="E55" s="3554" t="s">
        <v>6635</v>
      </c>
      <c r="F55" s="25"/>
      <c r="G55" s="3526">
        <v>1</v>
      </c>
      <c r="H55" s="3509" t="s">
        <v>7229</v>
      </c>
      <c r="I55" s="3527" t="s">
        <v>7230</v>
      </c>
      <c r="J55" s="3528" t="s">
        <v>7231</v>
      </c>
      <c r="L55" s="3501">
        <f t="shared" si="13"/>
        <v>14</v>
      </c>
      <c r="M55" s="3556" t="s">
        <v>7232</v>
      </c>
      <c r="N55" s="3557" t="s">
        <v>7233</v>
      </c>
      <c r="O55" s="3557" t="s">
        <v>7234</v>
      </c>
      <c r="P55" s="2982"/>
      <c r="Q55" s="178"/>
      <c r="R55" s="3520">
        <f t="shared" ref="R55:R56" si="16">R54+1</f>
        <v>3</v>
      </c>
      <c r="S55" s="3521" t="s">
        <v>7235</v>
      </c>
      <c r="T55" s="3522" t="s">
        <v>7236</v>
      </c>
      <c r="U55" s="3523" t="s">
        <v>7237</v>
      </c>
      <c r="W55" s="3516">
        <f t="shared" si="14"/>
        <v>14</v>
      </c>
      <c r="X55" s="3524" t="s">
        <v>7238</v>
      </c>
      <c r="Y55" s="3525" t="s">
        <v>7239</v>
      </c>
      <c r="Z55" s="3529" t="s">
        <v>7240</v>
      </c>
      <c r="AA55" s="3525" t="s">
        <v>7241</v>
      </c>
      <c r="AB55" s="3525" t="s">
        <v>7242</v>
      </c>
      <c r="AC55" s="3525" t="s">
        <v>7243</v>
      </c>
      <c r="AD55" s="3524" t="s">
        <v>7238</v>
      </c>
      <c r="AF55" s="10">
        <v>1</v>
      </c>
    </row>
    <row r="56" spans="2:32" ht="30" customHeight="1">
      <c r="B56" s="3526">
        <v>1</v>
      </c>
      <c r="C56" s="3509" t="s">
        <v>7244</v>
      </c>
      <c r="D56" s="3510" t="s">
        <v>7245</v>
      </c>
      <c r="E56" s="3511" t="s">
        <v>7246</v>
      </c>
      <c r="F56" s="25"/>
      <c r="G56" s="3526">
        <v>2</v>
      </c>
      <c r="H56" s="3509" t="s">
        <v>7247</v>
      </c>
      <c r="I56" s="3527" t="s">
        <v>7248</v>
      </c>
      <c r="J56" s="3528" t="s">
        <v>7249</v>
      </c>
      <c r="L56" s="3501">
        <f t="shared" si="13"/>
        <v>15</v>
      </c>
      <c r="M56" s="3556" t="s">
        <v>7250</v>
      </c>
      <c r="N56" s="3557" t="s">
        <v>7233</v>
      </c>
      <c r="O56" s="3557" t="s">
        <v>7234</v>
      </c>
      <c r="P56" s="2982"/>
      <c r="Q56" s="178"/>
      <c r="R56" s="3520">
        <f t="shared" si="16"/>
        <v>4</v>
      </c>
      <c r="S56" s="3521" t="s">
        <v>7251</v>
      </c>
      <c r="T56" s="3522" t="s">
        <v>7252</v>
      </c>
      <c r="U56" s="3523" t="s">
        <v>7253</v>
      </c>
      <c r="W56" s="3516">
        <f t="shared" si="14"/>
        <v>15</v>
      </c>
      <c r="X56" s="3524" t="s">
        <v>7254</v>
      </c>
      <c r="Y56" s="3525" t="s">
        <v>7255</v>
      </c>
      <c r="Z56" s="3529" t="s">
        <v>7256</v>
      </c>
      <c r="AA56" s="3525" t="s">
        <v>7257</v>
      </c>
      <c r="AB56" s="3525" t="s">
        <v>7258</v>
      </c>
      <c r="AC56" s="3525" t="s">
        <v>7259</v>
      </c>
      <c r="AD56" s="3524" t="s">
        <v>7254</v>
      </c>
      <c r="AF56" s="10">
        <v>1</v>
      </c>
    </row>
    <row r="57" spans="2:32" ht="30" customHeight="1">
      <c r="B57" s="3526">
        <v>2</v>
      </c>
      <c r="C57" s="3509" t="s">
        <v>7260</v>
      </c>
      <c r="D57" s="3510" t="s">
        <v>7261</v>
      </c>
      <c r="E57" s="3511" t="s">
        <v>7262</v>
      </c>
      <c r="F57" s="25"/>
      <c r="G57" s="3526">
        <v>3</v>
      </c>
      <c r="H57" s="3509" t="s">
        <v>7263</v>
      </c>
      <c r="I57" s="3527" t="s">
        <v>7264</v>
      </c>
      <c r="J57" s="3528" t="s">
        <v>7265</v>
      </c>
      <c r="L57" s="3501">
        <f t="shared" si="13"/>
        <v>16</v>
      </c>
      <c r="M57" s="3556" t="s">
        <v>7266</v>
      </c>
      <c r="N57" s="3557" t="s">
        <v>7267</v>
      </c>
      <c r="O57" s="3557" t="s">
        <v>7268</v>
      </c>
      <c r="P57" s="2982"/>
      <c r="Q57" s="178"/>
      <c r="R57" s="3520"/>
      <c r="S57" s="3513" t="s">
        <v>7269</v>
      </c>
      <c r="T57" s="3514"/>
      <c r="U57" s="3515"/>
      <c r="W57" s="3516">
        <f t="shared" si="14"/>
        <v>16</v>
      </c>
      <c r="X57" s="3524" t="s">
        <v>7270</v>
      </c>
      <c r="Y57" s="3525" t="s">
        <v>7271</v>
      </c>
      <c r="Z57" s="3529" t="s">
        <v>7272</v>
      </c>
      <c r="AA57" s="3525" t="s">
        <v>7273</v>
      </c>
      <c r="AB57" s="3525" t="s">
        <v>7274</v>
      </c>
      <c r="AC57" s="3525" t="s">
        <v>7275</v>
      </c>
      <c r="AD57" s="3524" t="s">
        <v>7270</v>
      </c>
      <c r="AF57" s="10">
        <v>1</v>
      </c>
    </row>
    <row r="58" spans="2:32" ht="30" customHeight="1">
      <c r="B58" s="3526">
        <v>3</v>
      </c>
      <c r="C58" s="3509" t="s">
        <v>7276</v>
      </c>
      <c r="D58" s="3510" t="s">
        <v>7277</v>
      </c>
      <c r="E58" s="3511" t="s">
        <v>7246</v>
      </c>
      <c r="F58" s="25"/>
      <c r="G58" s="3526">
        <v>4</v>
      </c>
      <c r="H58" s="3509" t="s">
        <v>7278</v>
      </c>
      <c r="I58" s="3527" t="s">
        <v>7279</v>
      </c>
      <c r="J58" s="3528" t="s">
        <v>7280</v>
      </c>
      <c r="L58" s="3501">
        <f t="shared" si="13"/>
        <v>17</v>
      </c>
      <c r="M58" s="3556" t="s">
        <v>7281</v>
      </c>
      <c r="N58" s="3557" t="s">
        <v>7282</v>
      </c>
      <c r="O58" s="3557" t="s">
        <v>7283</v>
      </c>
      <c r="P58" s="2982"/>
      <c r="Q58" s="178"/>
      <c r="R58" s="3520">
        <v>1</v>
      </c>
      <c r="S58" s="3521" t="s">
        <v>7284</v>
      </c>
      <c r="T58" s="3522" t="s">
        <v>7285</v>
      </c>
      <c r="U58" s="3523" t="s">
        <v>7286</v>
      </c>
      <c r="W58" s="3516">
        <f t="shared" si="14"/>
        <v>17</v>
      </c>
      <c r="X58" s="3524" t="s">
        <v>7287</v>
      </c>
      <c r="Y58" s="3525" t="s">
        <v>7288</v>
      </c>
      <c r="Z58" s="3529" t="s">
        <v>7289</v>
      </c>
      <c r="AA58" s="3525" t="s">
        <v>7290</v>
      </c>
      <c r="AB58" s="3525" t="s">
        <v>7291</v>
      </c>
      <c r="AC58" s="3525" t="s">
        <v>7292</v>
      </c>
      <c r="AD58" s="3524" t="s">
        <v>7287</v>
      </c>
      <c r="AF58" s="10">
        <v>1</v>
      </c>
    </row>
    <row r="59" spans="2:32" ht="30" customHeight="1">
      <c r="B59" s="3526"/>
      <c r="D59" s="3558"/>
      <c r="E59" s="3559"/>
      <c r="F59" s="25"/>
      <c r="G59" s="3526">
        <v>5</v>
      </c>
      <c r="H59" s="3509" t="s">
        <v>7293</v>
      </c>
      <c r="I59" s="3527" t="s">
        <v>7294</v>
      </c>
      <c r="J59" s="3528" t="s">
        <v>7295</v>
      </c>
      <c r="L59" s="3501">
        <f t="shared" si="13"/>
        <v>18</v>
      </c>
      <c r="M59" s="3556" t="s">
        <v>7296</v>
      </c>
      <c r="N59" s="3557" t="s">
        <v>7297</v>
      </c>
      <c r="O59" s="3557" t="s">
        <v>7298</v>
      </c>
      <c r="P59" s="2982"/>
      <c r="Q59" s="178"/>
      <c r="R59" s="3520">
        <f>R58+1</f>
        <v>2</v>
      </c>
      <c r="S59" s="3521" t="s">
        <v>7299</v>
      </c>
      <c r="T59" s="3522" t="s">
        <v>7300</v>
      </c>
      <c r="U59" s="3523" t="s">
        <v>7301</v>
      </c>
      <c r="W59" s="3495"/>
      <c r="X59" s="3517" t="s">
        <v>6837</v>
      </c>
      <c r="Y59" s="3518"/>
      <c r="Z59" s="3518"/>
      <c r="AA59" s="3518"/>
      <c r="AB59" s="3506"/>
      <c r="AC59" s="3506"/>
      <c r="AD59" s="3517" t="s">
        <v>6837</v>
      </c>
      <c r="AF59" s="10">
        <v>1</v>
      </c>
    </row>
    <row r="60" spans="2:32" ht="30" customHeight="1">
      <c r="B60" s="3562"/>
      <c r="C60" s="3552" t="s">
        <v>7302</v>
      </c>
      <c r="D60" s="3553" t="s">
        <v>7303</v>
      </c>
      <c r="E60" s="3554" t="s">
        <v>7304</v>
      </c>
      <c r="F60" s="25"/>
      <c r="G60" s="3509"/>
      <c r="H60" s="320"/>
      <c r="I60" s="3563"/>
      <c r="J60" s="52"/>
      <c r="L60" s="3501">
        <f t="shared" si="13"/>
        <v>19</v>
      </c>
      <c r="M60" s="3556" t="s">
        <v>7305</v>
      </c>
      <c r="N60" s="3557" t="s">
        <v>7306</v>
      </c>
      <c r="O60" s="3557" t="s">
        <v>7307</v>
      </c>
      <c r="P60" s="2982"/>
      <c r="Q60" s="178"/>
      <c r="R60" s="3520">
        <f t="shared" ref="R60:R64" si="17">R59+1</f>
        <v>3</v>
      </c>
      <c r="S60" s="3521" t="s">
        <v>7308</v>
      </c>
      <c r="T60" s="3522" t="s">
        <v>7309</v>
      </c>
      <c r="U60" s="3523" t="s">
        <v>7310</v>
      </c>
      <c r="W60" s="3516">
        <v>1</v>
      </c>
      <c r="X60" s="3524" t="s">
        <v>7311</v>
      </c>
      <c r="Y60" s="3525" t="s">
        <v>7312</v>
      </c>
      <c r="Z60" s="3525" t="s">
        <v>7313</v>
      </c>
      <c r="AA60" s="3525" t="s">
        <v>7314</v>
      </c>
      <c r="AB60" s="3525" t="s">
        <v>7315</v>
      </c>
      <c r="AC60" s="3525" t="s">
        <v>7316</v>
      </c>
      <c r="AD60" s="3524" t="s">
        <v>7311</v>
      </c>
      <c r="AF60" s="10">
        <v>1</v>
      </c>
    </row>
    <row r="61" spans="2:32" ht="30" customHeight="1">
      <c r="B61" s="3526">
        <v>1</v>
      </c>
      <c r="C61" s="3509" t="s">
        <v>7317</v>
      </c>
      <c r="D61" s="3510" t="s">
        <v>7318</v>
      </c>
      <c r="E61" s="3511" t="s">
        <v>7319</v>
      </c>
      <c r="F61" s="25"/>
      <c r="G61" s="3498" t="s">
        <v>7320</v>
      </c>
      <c r="H61" s="3497" t="s">
        <v>7321</v>
      </c>
      <c r="I61" s="3519" t="s">
        <v>7322</v>
      </c>
      <c r="J61" s="3497" t="s">
        <v>7323</v>
      </c>
      <c r="L61" s="3501">
        <f t="shared" si="13"/>
        <v>20</v>
      </c>
      <c r="M61" s="3556" t="s">
        <v>7324</v>
      </c>
      <c r="N61" s="3557" t="s">
        <v>7325</v>
      </c>
      <c r="O61" s="3557" t="s">
        <v>7326</v>
      </c>
      <c r="P61" s="2982"/>
      <c r="Q61" s="178"/>
      <c r="R61" s="3520">
        <f t="shared" si="17"/>
        <v>4</v>
      </c>
      <c r="S61" s="3521" t="s">
        <v>7327</v>
      </c>
      <c r="T61" s="3522" t="s">
        <v>7328</v>
      </c>
      <c r="U61" s="3523" t="s">
        <v>7329</v>
      </c>
      <c r="W61" s="3516">
        <f>W60+1</f>
        <v>2</v>
      </c>
      <c r="X61" s="3524" t="s">
        <v>7330</v>
      </c>
      <c r="Y61" s="3525" t="s">
        <v>7331</v>
      </c>
      <c r="Z61" s="3525" t="s">
        <v>7332</v>
      </c>
      <c r="AA61" s="3525" t="s">
        <v>7333</v>
      </c>
      <c r="AB61" s="3525" t="s">
        <v>7334</v>
      </c>
      <c r="AC61" s="3525" t="s">
        <v>7335</v>
      </c>
      <c r="AD61" s="3524" t="s">
        <v>7330</v>
      </c>
      <c r="AF61" s="10">
        <v>1</v>
      </c>
    </row>
    <row r="62" spans="2:32" ht="30" customHeight="1">
      <c r="B62" s="3526">
        <v>2</v>
      </c>
      <c r="C62" s="3509" t="s">
        <v>7336</v>
      </c>
      <c r="D62" s="3510" t="s">
        <v>7337</v>
      </c>
      <c r="E62" s="3511" t="s">
        <v>7338</v>
      </c>
      <c r="F62" s="25"/>
      <c r="G62" s="3526">
        <v>1</v>
      </c>
      <c r="H62" s="3509" t="s">
        <v>7339</v>
      </c>
      <c r="I62" s="3527" t="s">
        <v>7340</v>
      </c>
      <c r="J62" s="3528" t="s">
        <v>7341</v>
      </c>
      <c r="L62" s="3501">
        <f t="shared" si="13"/>
        <v>21</v>
      </c>
      <c r="M62" s="3556" t="s">
        <v>7342</v>
      </c>
      <c r="N62" s="3557" t="s">
        <v>7343</v>
      </c>
      <c r="O62" s="3557" t="s">
        <v>7344</v>
      </c>
      <c r="P62" s="2982"/>
      <c r="Q62" s="178"/>
      <c r="R62" s="3520">
        <f t="shared" si="17"/>
        <v>5</v>
      </c>
      <c r="S62" s="3521" t="s">
        <v>7345</v>
      </c>
      <c r="T62" s="3522" t="s">
        <v>7346</v>
      </c>
      <c r="U62" s="3523" t="s">
        <v>7347</v>
      </c>
      <c r="W62" s="3516">
        <f t="shared" ref="W62:W103" si="18">W61+1</f>
        <v>3</v>
      </c>
      <c r="X62" s="3524" t="s">
        <v>7348</v>
      </c>
      <c r="Y62" s="3525" t="s">
        <v>7349</v>
      </c>
      <c r="Z62" s="3525" t="s">
        <v>7350</v>
      </c>
      <c r="AA62" s="3525" t="s">
        <v>7351</v>
      </c>
      <c r="AB62" s="3525" t="s">
        <v>7352</v>
      </c>
      <c r="AC62" s="3525" t="s">
        <v>7353</v>
      </c>
      <c r="AD62" s="3524" t="s">
        <v>7348</v>
      </c>
      <c r="AF62" s="10">
        <v>1</v>
      </c>
    </row>
    <row r="63" spans="2:32" ht="30" customHeight="1">
      <c r="B63" s="3526">
        <v>3</v>
      </c>
      <c r="C63" s="3509" t="s">
        <v>7354</v>
      </c>
      <c r="D63" s="3510" t="s">
        <v>7355</v>
      </c>
      <c r="E63" s="3511" t="s">
        <v>7356</v>
      </c>
      <c r="F63" s="25"/>
      <c r="G63" s="3526">
        <v>2</v>
      </c>
      <c r="H63" s="3509" t="s">
        <v>7357</v>
      </c>
      <c r="I63" s="3527" t="s">
        <v>7358</v>
      </c>
      <c r="J63" s="3528" t="s">
        <v>7359</v>
      </c>
      <c r="L63" s="3501">
        <f t="shared" si="13"/>
        <v>22</v>
      </c>
      <c r="M63" s="3556" t="s">
        <v>7360</v>
      </c>
      <c r="N63" s="3557" t="s">
        <v>7361</v>
      </c>
      <c r="O63" s="3557" t="s">
        <v>7362</v>
      </c>
      <c r="P63" s="2982"/>
      <c r="Q63" s="178"/>
      <c r="R63" s="3520">
        <f t="shared" si="17"/>
        <v>6</v>
      </c>
      <c r="S63" s="3521" t="s">
        <v>7363</v>
      </c>
      <c r="T63" s="3522" t="s">
        <v>7364</v>
      </c>
      <c r="U63" s="3523" t="s">
        <v>7365</v>
      </c>
      <c r="W63" s="3516">
        <f t="shared" si="18"/>
        <v>4</v>
      </c>
      <c r="X63" s="3524" t="s">
        <v>7366</v>
      </c>
      <c r="Y63" s="3525" t="s">
        <v>7367</v>
      </c>
      <c r="Z63" s="3525" t="s">
        <v>7368</v>
      </c>
      <c r="AA63" s="3525" t="s">
        <v>7369</v>
      </c>
      <c r="AB63" s="3525" t="s">
        <v>7370</v>
      </c>
      <c r="AC63" s="3525" t="s">
        <v>7371</v>
      </c>
      <c r="AD63" s="3524" t="s">
        <v>7366</v>
      </c>
      <c r="AF63" s="10">
        <v>1</v>
      </c>
    </row>
    <row r="64" spans="2:32" ht="30" customHeight="1">
      <c r="B64" s="3526">
        <v>4</v>
      </c>
      <c r="C64" s="3509" t="s">
        <v>7372</v>
      </c>
      <c r="D64" s="3510" t="s">
        <v>7373</v>
      </c>
      <c r="E64" s="3511" t="s">
        <v>7374</v>
      </c>
      <c r="F64" s="25"/>
      <c r="G64" s="3526">
        <v>3</v>
      </c>
      <c r="H64" s="3509" t="s">
        <v>7375</v>
      </c>
      <c r="I64" s="3527" t="s">
        <v>7376</v>
      </c>
      <c r="J64" s="3528" t="s">
        <v>7377</v>
      </c>
      <c r="L64" s="3501">
        <f t="shared" si="13"/>
        <v>23</v>
      </c>
      <c r="M64" s="3556" t="s">
        <v>7378</v>
      </c>
      <c r="N64" s="3557" t="s">
        <v>7379</v>
      </c>
      <c r="O64" s="3557" t="s">
        <v>7380</v>
      </c>
      <c r="P64" s="2982"/>
      <c r="Q64" s="178"/>
      <c r="R64" s="3520">
        <f t="shared" si="17"/>
        <v>7</v>
      </c>
      <c r="S64" s="3521" t="s">
        <v>7381</v>
      </c>
      <c r="T64" s="3522" t="s">
        <v>7382</v>
      </c>
      <c r="U64" s="3523" t="s">
        <v>7383</v>
      </c>
      <c r="W64" s="3516">
        <f t="shared" si="18"/>
        <v>5</v>
      </c>
      <c r="X64" s="3524" t="s">
        <v>7384</v>
      </c>
      <c r="Y64" s="3525" t="s">
        <v>7385</v>
      </c>
      <c r="Z64" s="3525" t="s">
        <v>7386</v>
      </c>
      <c r="AA64" s="3525" t="s">
        <v>7387</v>
      </c>
      <c r="AB64" s="3525" t="s">
        <v>7388</v>
      </c>
      <c r="AC64" s="3525" t="s">
        <v>7389</v>
      </c>
      <c r="AD64" s="3524" t="s">
        <v>7384</v>
      </c>
      <c r="AF64" s="10">
        <v>1</v>
      </c>
    </row>
    <row r="65" spans="2:32" ht="30" customHeight="1">
      <c r="B65" s="3526">
        <v>5</v>
      </c>
      <c r="C65" s="3509" t="s">
        <v>7390</v>
      </c>
      <c r="D65" s="3510" t="s">
        <v>7391</v>
      </c>
      <c r="E65" s="3511" t="s">
        <v>7392</v>
      </c>
      <c r="F65" s="25"/>
      <c r="G65" s="5239">
        <v>4</v>
      </c>
      <c r="H65" s="5240" t="s">
        <v>7393</v>
      </c>
      <c r="I65" s="5241" t="s">
        <v>7394</v>
      </c>
      <c r="J65" s="5242" t="s">
        <v>7395</v>
      </c>
      <c r="L65" s="3501">
        <f t="shared" si="13"/>
        <v>24</v>
      </c>
      <c r="M65" s="3556" t="s">
        <v>7396</v>
      </c>
      <c r="N65" s="3557" t="s">
        <v>7397</v>
      </c>
      <c r="O65" s="3557" t="s">
        <v>7398</v>
      </c>
      <c r="P65" s="2982"/>
      <c r="Q65" s="178"/>
      <c r="R65" s="3520"/>
      <c r="S65" s="3513" t="s">
        <v>7399</v>
      </c>
      <c r="T65" s="3514"/>
      <c r="U65" s="3515"/>
      <c r="W65" s="3516">
        <f t="shared" si="18"/>
        <v>6</v>
      </c>
      <c r="X65" s="3524" t="s">
        <v>7400</v>
      </c>
      <c r="Y65" s="3525" t="s">
        <v>7401</v>
      </c>
      <c r="Z65" s="3525" t="s">
        <v>7402</v>
      </c>
      <c r="AA65" s="3525" t="s">
        <v>7403</v>
      </c>
      <c r="AB65" s="3525" t="s">
        <v>7404</v>
      </c>
      <c r="AC65" s="3525" t="s">
        <v>7405</v>
      </c>
      <c r="AD65" s="3524" t="s">
        <v>7400</v>
      </c>
      <c r="AF65" s="10">
        <v>1</v>
      </c>
    </row>
    <row r="66" spans="2:32" ht="30" customHeight="1">
      <c r="B66" s="3526">
        <v>6</v>
      </c>
      <c r="C66" s="3509" t="s">
        <v>7406</v>
      </c>
      <c r="D66" s="3510" t="s">
        <v>7407</v>
      </c>
      <c r="E66" s="3511" t="s">
        <v>7408</v>
      </c>
      <c r="F66" s="25"/>
      <c r="G66" s="5239"/>
      <c r="H66" s="5240"/>
      <c r="I66" s="5241"/>
      <c r="J66" s="5242"/>
      <c r="L66" s="3501">
        <f t="shared" si="13"/>
        <v>25</v>
      </c>
      <c r="M66" s="3556" t="s">
        <v>7409</v>
      </c>
      <c r="N66" s="3557" t="s">
        <v>7410</v>
      </c>
      <c r="O66" s="3557" t="s">
        <v>7411</v>
      </c>
      <c r="P66" s="2982"/>
      <c r="Q66" s="178"/>
      <c r="R66" s="3520">
        <v>1</v>
      </c>
      <c r="S66" s="3521" t="s">
        <v>7412</v>
      </c>
      <c r="T66" s="3522" t="s">
        <v>7413</v>
      </c>
      <c r="U66" s="3523" t="s">
        <v>7414</v>
      </c>
      <c r="W66" s="3516">
        <f t="shared" si="18"/>
        <v>7</v>
      </c>
      <c r="X66" s="3524" t="s">
        <v>7415</v>
      </c>
      <c r="Y66" s="3525" t="s">
        <v>7416</v>
      </c>
      <c r="Z66" s="3525" t="s">
        <v>7417</v>
      </c>
      <c r="AA66" s="3525" t="s">
        <v>7418</v>
      </c>
      <c r="AB66" s="3525" t="s">
        <v>7419</v>
      </c>
      <c r="AC66" s="3525" t="s">
        <v>7420</v>
      </c>
      <c r="AD66" s="3524" t="s">
        <v>7415</v>
      </c>
      <c r="AF66" s="10">
        <v>1</v>
      </c>
    </row>
    <row r="67" spans="2:32" ht="30" customHeight="1">
      <c r="B67" s="3526">
        <v>7</v>
      </c>
      <c r="C67" s="3509" t="s">
        <v>7421</v>
      </c>
      <c r="D67" s="3510" t="s">
        <v>7373</v>
      </c>
      <c r="E67" s="3511" t="s">
        <v>7374</v>
      </c>
      <c r="F67" s="25"/>
      <c r="G67" s="3498" t="s">
        <v>7422</v>
      </c>
      <c r="H67" s="3497" t="s">
        <v>7423</v>
      </c>
      <c r="I67" s="3519" t="s">
        <v>7424</v>
      </c>
      <c r="J67" s="3497" t="s">
        <v>7425</v>
      </c>
      <c r="L67" s="3501">
        <f t="shared" si="13"/>
        <v>26</v>
      </c>
      <c r="M67" s="3556" t="s">
        <v>7426</v>
      </c>
      <c r="N67" s="3557" t="s">
        <v>7427</v>
      </c>
      <c r="O67" s="3557" t="s">
        <v>7428</v>
      </c>
      <c r="P67" s="2982"/>
      <c r="Q67" s="178"/>
      <c r="R67" s="3520">
        <f>R66+1</f>
        <v>2</v>
      </c>
      <c r="S67" s="3521" t="s">
        <v>7429</v>
      </c>
      <c r="T67" s="3522" t="s">
        <v>7430</v>
      </c>
      <c r="U67" s="3523" t="s">
        <v>7431</v>
      </c>
      <c r="W67" s="3516">
        <f t="shared" si="18"/>
        <v>8</v>
      </c>
      <c r="X67" s="3524" t="s">
        <v>7432</v>
      </c>
      <c r="Y67" s="3525" t="s">
        <v>7433</v>
      </c>
      <c r="Z67" s="3525" t="s">
        <v>7434</v>
      </c>
      <c r="AA67" s="3525" t="s">
        <v>7435</v>
      </c>
      <c r="AB67" s="3525" t="s">
        <v>7436</v>
      </c>
      <c r="AC67" s="3525" t="s">
        <v>7437</v>
      </c>
      <c r="AD67" s="3524" t="s">
        <v>7432</v>
      </c>
      <c r="AF67" s="10">
        <v>1</v>
      </c>
    </row>
    <row r="68" spans="2:32" ht="30" customHeight="1">
      <c r="B68" s="3526">
        <v>8</v>
      </c>
      <c r="C68" s="3509" t="s">
        <v>7438</v>
      </c>
      <c r="D68" s="3510" t="s">
        <v>7439</v>
      </c>
      <c r="E68" s="3511" t="s">
        <v>7440</v>
      </c>
      <c r="F68" s="25"/>
      <c r="G68" s="3526">
        <v>1</v>
      </c>
      <c r="H68" s="3509" t="s">
        <v>7441</v>
      </c>
      <c r="I68" s="3527" t="s">
        <v>7442</v>
      </c>
      <c r="J68" s="3528" t="s">
        <v>7443</v>
      </c>
      <c r="L68" s="3501">
        <f t="shared" si="13"/>
        <v>27</v>
      </c>
      <c r="M68" s="3556" t="s">
        <v>7444</v>
      </c>
      <c r="N68" s="3557" t="s">
        <v>7445</v>
      </c>
      <c r="O68" s="3557" t="s">
        <v>7446</v>
      </c>
      <c r="P68" s="2982"/>
      <c r="Q68" s="178"/>
      <c r="R68" s="3520">
        <f t="shared" ref="R68:R71" si="19">R67+1</f>
        <v>3</v>
      </c>
      <c r="S68" s="3521" t="s">
        <v>7447</v>
      </c>
      <c r="T68" s="3522" t="s">
        <v>7448</v>
      </c>
      <c r="U68" s="3523" t="s">
        <v>7449</v>
      </c>
      <c r="W68" s="3516">
        <f t="shared" si="18"/>
        <v>9</v>
      </c>
      <c r="X68" s="3524" t="s">
        <v>7450</v>
      </c>
      <c r="Y68" s="3525" t="s">
        <v>7451</v>
      </c>
      <c r="Z68" s="3525" t="s">
        <v>7452</v>
      </c>
      <c r="AA68" s="3525" t="s">
        <v>7453</v>
      </c>
      <c r="AB68" s="3525" t="s">
        <v>7454</v>
      </c>
      <c r="AC68" s="3525" t="s">
        <v>7455</v>
      </c>
      <c r="AD68" s="3524" t="s">
        <v>7450</v>
      </c>
      <c r="AF68" s="10">
        <v>1</v>
      </c>
    </row>
    <row r="69" spans="2:32" ht="30" customHeight="1">
      <c r="B69" s="3526">
        <v>9</v>
      </c>
      <c r="C69" s="3509" t="s">
        <v>7456</v>
      </c>
      <c r="D69" s="3510" t="s">
        <v>7457</v>
      </c>
      <c r="E69" s="3511" t="s">
        <v>7458</v>
      </c>
      <c r="F69" s="25"/>
      <c r="G69" s="3530"/>
      <c r="H69" s="320"/>
      <c r="I69" s="3563"/>
      <c r="J69" s="52"/>
      <c r="L69" s="3501">
        <f t="shared" si="13"/>
        <v>28</v>
      </c>
      <c r="M69" s="3556" t="s">
        <v>7459</v>
      </c>
      <c r="N69" s="3557" t="s">
        <v>7460</v>
      </c>
      <c r="O69" s="3557" t="s">
        <v>7461</v>
      </c>
      <c r="P69" s="2982"/>
      <c r="Q69" s="178"/>
      <c r="R69" s="3520">
        <f t="shared" si="19"/>
        <v>4</v>
      </c>
      <c r="S69" s="3521" t="s">
        <v>7462</v>
      </c>
      <c r="T69" s="3522" t="s">
        <v>7463</v>
      </c>
      <c r="U69" s="3523" t="s">
        <v>7464</v>
      </c>
      <c r="W69" s="3516">
        <f t="shared" si="18"/>
        <v>10</v>
      </c>
      <c r="X69" s="3524" t="s">
        <v>7465</v>
      </c>
      <c r="Y69" s="3525" t="s">
        <v>7466</v>
      </c>
      <c r="Z69" s="3525" t="s">
        <v>7467</v>
      </c>
      <c r="AA69" s="3525" t="s">
        <v>7468</v>
      </c>
      <c r="AB69" s="3525" t="s">
        <v>7469</v>
      </c>
      <c r="AC69" s="3525" t="s">
        <v>7470</v>
      </c>
      <c r="AD69" s="3524" t="s">
        <v>7465</v>
      </c>
      <c r="AF69" s="10">
        <v>1</v>
      </c>
    </row>
    <row r="70" spans="2:32" ht="30" customHeight="1">
      <c r="B70" s="3526">
        <v>10</v>
      </c>
      <c r="C70" s="3509" t="s">
        <v>7471</v>
      </c>
      <c r="D70" s="3510" t="s">
        <v>7472</v>
      </c>
      <c r="E70" s="3511" t="s">
        <v>7473</v>
      </c>
      <c r="F70" s="25"/>
      <c r="G70" s="3564" t="s">
        <v>7474</v>
      </c>
      <c r="H70" s="3565" t="s">
        <v>7475</v>
      </c>
      <c r="I70" s="3566" t="s">
        <v>7476</v>
      </c>
      <c r="J70" s="3565" t="s">
        <v>7477</v>
      </c>
      <c r="L70" s="3501">
        <f t="shared" si="13"/>
        <v>29</v>
      </c>
      <c r="M70" s="3556" t="s">
        <v>7478</v>
      </c>
      <c r="N70" s="3557" t="s">
        <v>7479</v>
      </c>
      <c r="O70" s="3557" t="s">
        <v>7480</v>
      </c>
      <c r="P70" s="2982"/>
      <c r="Q70" s="178"/>
      <c r="R70" s="3520">
        <f t="shared" si="19"/>
        <v>5</v>
      </c>
      <c r="S70" s="3521" t="s">
        <v>7481</v>
      </c>
      <c r="T70" s="3522" t="s">
        <v>7482</v>
      </c>
      <c r="U70" s="3523" t="s">
        <v>7483</v>
      </c>
      <c r="W70" s="3516">
        <f t="shared" si="18"/>
        <v>11</v>
      </c>
      <c r="X70" s="3524" t="s">
        <v>7484</v>
      </c>
      <c r="Y70" s="3525" t="s">
        <v>7485</v>
      </c>
      <c r="Z70" s="3525" t="s">
        <v>7486</v>
      </c>
      <c r="AA70" s="3525" t="s">
        <v>7487</v>
      </c>
      <c r="AB70" s="3525" t="s">
        <v>7488</v>
      </c>
      <c r="AC70" s="3525" t="s">
        <v>7489</v>
      </c>
      <c r="AD70" s="3524" t="s">
        <v>7484</v>
      </c>
      <c r="AF70" s="10">
        <v>1</v>
      </c>
    </row>
    <row r="71" spans="2:32" ht="30" customHeight="1">
      <c r="B71" s="3526">
        <v>11</v>
      </c>
      <c r="C71" s="3509" t="s">
        <v>7490</v>
      </c>
      <c r="D71" s="3510" t="s">
        <v>7491</v>
      </c>
      <c r="E71" s="3511" t="s">
        <v>7492</v>
      </c>
      <c r="F71" s="25"/>
      <c r="G71" s="3567" t="s">
        <v>7493</v>
      </c>
      <c r="H71" s="3568" t="s">
        <v>7494</v>
      </c>
      <c r="I71" s="3569" t="s">
        <v>7495</v>
      </c>
      <c r="J71" s="3570" t="s">
        <v>7496</v>
      </c>
      <c r="L71" s="3501">
        <f t="shared" si="13"/>
        <v>30</v>
      </c>
      <c r="M71" s="3556" t="s">
        <v>7497</v>
      </c>
      <c r="N71" s="3557" t="s">
        <v>7498</v>
      </c>
      <c r="O71" s="3557" t="s">
        <v>7499</v>
      </c>
      <c r="P71" s="2982"/>
      <c r="Q71" s="178"/>
      <c r="R71" s="3520">
        <f t="shared" si="19"/>
        <v>6</v>
      </c>
      <c r="S71" s="3521" t="s">
        <v>7500</v>
      </c>
      <c r="T71" s="3522" t="s">
        <v>7501</v>
      </c>
      <c r="U71" s="3523" t="s">
        <v>7502</v>
      </c>
      <c r="W71" s="3516">
        <f t="shared" si="18"/>
        <v>12</v>
      </c>
      <c r="X71" s="3524" t="s">
        <v>7503</v>
      </c>
      <c r="Y71" s="3525" t="s">
        <v>7504</v>
      </c>
      <c r="Z71" s="3525" t="s">
        <v>7505</v>
      </c>
      <c r="AA71" s="3525" t="s">
        <v>7506</v>
      </c>
      <c r="AB71" s="3525" t="s">
        <v>7507</v>
      </c>
      <c r="AC71" s="3525" t="s">
        <v>7508</v>
      </c>
      <c r="AD71" s="3524" t="s">
        <v>7503</v>
      </c>
      <c r="AF71" s="10">
        <v>1</v>
      </c>
    </row>
    <row r="72" spans="2:32" ht="30" customHeight="1">
      <c r="B72" s="3526">
        <v>12</v>
      </c>
      <c r="C72" s="3509" t="s">
        <v>7509</v>
      </c>
      <c r="D72" s="3510" t="s">
        <v>7510</v>
      </c>
      <c r="E72" s="3511" t="s">
        <v>7511</v>
      </c>
      <c r="F72" s="25"/>
      <c r="G72" s="3567" t="s">
        <v>7512</v>
      </c>
      <c r="H72" s="3568" t="s">
        <v>7513</v>
      </c>
      <c r="I72" s="3569" t="s">
        <v>7514</v>
      </c>
      <c r="J72" s="3570" t="s">
        <v>7515</v>
      </c>
      <c r="L72" s="3501">
        <f t="shared" si="13"/>
        <v>31</v>
      </c>
      <c r="M72" s="3556" t="s">
        <v>7516</v>
      </c>
      <c r="N72" s="3557" t="s">
        <v>7517</v>
      </c>
      <c r="O72" s="3557" t="s">
        <v>7518</v>
      </c>
      <c r="P72" s="2982"/>
      <c r="Q72" s="178"/>
      <c r="R72" s="3520"/>
      <c r="S72" s="3513" t="s">
        <v>421</v>
      </c>
      <c r="T72" s="3514"/>
      <c r="U72" s="3515"/>
      <c r="W72" s="3516">
        <f t="shared" si="18"/>
        <v>13</v>
      </c>
      <c r="X72" s="3524" t="s">
        <v>7519</v>
      </c>
      <c r="Y72" s="3525" t="s">
        <v>7520</v>
      </c>
      <c r="Z72" s="3525" t="s">
        <v>7521</v>
      </c>
      <c r="AA72" s="3525" t="s">
        <v>7522</v>
      </c>
      <c r="AB72" s="3525" t="s">
        <v>7523</v>
      </c>
      <c r="AC72" s="3525" t="s">
        <v>7524</v>
      </c>
      <c r="AD72" s="3524" t="s">
        <v>7519</v>
      </c>
      <c r="AF72" s="10">
        <v>1</v>
      </c>
    </row>
    <row r="73" spans="2:32" ht="30" customHeight="1">
      <c r="B73" s="3526">
        <v>13</v>
      </c>
      <c r="C73" s="3509" t="s">
        <v>7525</v>
      </c>
      <c r="D73" s="3510" t="s">
        <v>7526</v>
      </c>
      <c r="E73" s="3511" t="s">
        <v>7527</v>
      </c>
      <c r="F73" s="25"/>
      <c r="G73" s="5243" t="s">
        <v>7528</v>
      </c>
      <c r="H73" s="5244" t="s">
        <v>7529</v>
      </c>
      <c r="I73" s="5245" t="s">
        <v>7530</v>
      </c>
      <c r="J73" s="5246" t="s">
        <v>7531</v>
      </c>
      <c r="L73" s="3501"/>
      <c r="M73" s="3502"/>
      <c r="N73" s="75"/>
      <c r="O73" s="2982"/>
      <c r="P73" s="2982"/>
      <c r="Q73" s="178"/>
      <c r="R73" s="3520">
        <v>1</v>
      </c>
      <c r="S73" s="3521" t="s">
        <v>7532</v>
      </c>
      <c r="T73" s="3522" t="s">
        <v>7533</v>
      </c>
      <c r="U73" s="3523" t="s">
        <v>7534</v>
      </c>
      <c r="W73" s="3516">
        <f t="shared" si="18"/>
        <v>14</v>
      </c>
      <c r="X73" s="3524" t="s">
        <v>7535</v>
      </c>
      <c r="Y73" s="3525" t="s">
        <v>7536</v>
      </c>
      <c r="Z73" s="3525" t="s">
        <v>7537</v>
      </c>
      <c r="AA73" s="3525" t="s">
        <v>7538</v>
      </c>
      <c r="AB73" s="3525" t="s">
        <v>7539</v>
      </c>
      <c r="AC73" s="3525" t="s">
        <v>7540</v>
      </c>
      <c r="AD73" s="3524" t="s">
        <v>7535</v>
      </c>
      <c r="AF73" s="10">
        <v>1</v>
      </c>
    </row>
    <row r="74" spans="2:32" ht="30" customHeight="1">
      <c r="B74" s="3526">
        <v>14</v>
      </c>
      <c r="C74" s="3509" t="s">
        <v>7541</v>
      </c>
      <c r="D74" s="3510" t="s">
        <v>7542</v>
      </c>
      <c r="E74" s="3511" t="s">
        <v>7543</v>
      </c>
      <c r="F74" s="25"/>
      <c r="G74" s="5243"/>
      <c r="H74" s="5244"/>
      <c r="I74" s="5245"/>
      <c r="J74" s="5246"/>
      <c r="L74" s="3501"/>
      <c r="M74" s="3502"/>
      <c r="N74" s="75"/>
      <c r="O74" s="2982"/>
      <c r="P74" s="2982"/>
      <c r="Q74" s="178"/>
      <c r="R74" s="3520">
        <f>R73+1</f>
        <v>2</v>
      </c>
      <c r="S74" s="3521" t="s">
        <v>7544</v>
      </c>
      <c r="T74" s="3522" t="s">
        <v>7545</v>
      </c>
      <c r="U74" s="3523" t="s">
        <v>7546</v>
      </c>
      <c r="W74" s="3516">
        <f t="shared" si="18"/>
        <v>15</v>
      </c>
      <c r="X74" s="3524" t="s">
        <v>7547</v>
      </c>
      <c r="Y74" s="3525" t="s">
        <v>7548</v>
      </c>
      <c r="Z74" s="3525" t="s">
        <v>7549</v>
      </c>
      <c r="AA74" s="3525" t="s">
        <v>7550</v>
      </c>
      <c r="AB74" s="3525" t="s">
        <v>7551</v>
      </c>
      <c r="AC74" s="3525" t="s">
        <v>7552</v>
      </c>
      <c r="AD74" s="3524" t="s">
        <v>7547</v>
      </c>
      <c r="AF74" s="10">
        <v>1</v>
      </c>
    </row>
    <row r="75" spans="2:32" ht="30" customHeight="1">
      <c r="B75" s="3526">
        <v>15</v>
      </c>
      <c r="C75" s="3509" t="s">
        <v>7553</v>
      </c>
      <c r="D75" s="3510" t="s">
        <v>7554</v>
      </c>
      <c r="E75" s="3511" t="s">
        <v>7555</v>
      </c>
      <c r="F75" s="25"/>
      <c r="G75" s="3568"/>
      <c r="H75" s="3568" t="s">
        <v>7556</v>
      </c>
      <c r="I75" s="3569" t="s">
        <v>7557</v>
      </c>
      <c r="J75" s="3570" t="s">
        <v>7558</v>
      </c>
      <c r="L75" s="3501"/>
      <c r="M75" s="3502"/>
      <c r="N75" s="75"/>
      <c r="O75" s="2982"/>
      <c r="P75" s="2982"/>
      <c r="Q75" s="178"/>
      <c r="R75" s="3520"/>
      <c r="S75" s="3513" t="s">
        <v>3617</v>
      </c>
      <c r="T75" s="3514"/>
      <c r="U75" s="3515"/>
      <c r="W75" s="3516">
        <f t="shared" si="18"/>
        <v>16</v>
      </c>
      <c r="X75" s="3524" t="s">
        <v>7559</v>
      </c>
      <c r="Y75" s="3525" t="s">
        <v>7560</v>
      </c>
      <c r="Z75" s="3525" t="s">
        <v>7561</v>
      </c>
      <c r="AA75" s="3525" t="s">
        <v>7562</v>
      </c>
      <c r="AB75" s="3525" t="s">
        <v>7563</v>
      </c>
      <c r="AC75" s="3525" t="s">
        <v>7564</v>
      </c>
      <c r="AD75" s="3524" t="s">
        <v>7559</v>
      </c>
      <c r="AF75" s="10">
        <v>1</v>
      </c>
    </row>
    <row r="76" spans="2:32" ht="30" customHeight="1">
      <c r="B76" s="3526">
        <v>16</v>
      </c>
      <c r="C76" s="3509" t="s">
        <v>7565</v>
      </c>
      <c r="D76" s="3510" t="s">
        <v>7566</v>
      </c>
      <c r="E76" s="3511" t="s">
        <v>7567</v>
      </c>
      <c r="F76" s="25"/>
      <c r="G76" s="3568"/>
      <c r="H76" s="5244" t="s">
        <v>7568</v>
      </c>
      <c r="I76" s="3569" t="s">
        <v>7569</v>
      </c>
      <c r="J76" s="3570" t="s">
        <v>7570</v>
      </c>
      <c r="L76" s="3501"/>
      <c r="M76" s="3502"/>
      <c r="N76" s="75"/>
      <c r="O76" s="2982"/>
      <c r="P76" s="2982"/>
      <c r="Q76" s="178"/>
      <c r="R76" s="3520">
        <v>1</v>
      </c>
      <c r="S76" s="3521" t="s">
        <v>7571</v>
      </c>
      <c r="T76" s="3522" t="s">
        <v>7572</v>
      </c>
      <c r="U76" s="3523" t="s">
        <v>7573</v>
      </c>
      <c r="W76" s="3516">
        <f t="shared" si="18"/>
        <v>17</v>
      </c>
      <c r="X76" s="3524" t="s">
        <v>7574</v>
      </c>
      <c r="Y76" s="3525" t="s">
        <v>7575</v>
      </c>
      <c r="Z76" s="3525" t="s">
        <v>7576</v>
      </c>
      <c r="AA76" s="3525" t="s">
        <v>7577</v>
      </c>
      <c r="AB76" s="3525" t="s">
        <v>7578</v>
      </c>
      <c r="AC76" s="3525" t="s">
        <v>7579</v>
      </c>
      <c r="AD76" s="3524" t="s">
        <v>7574</v>
      </c>
      <c r="AF76" s="10">
        <v>1</v>
      </c>
    </row>
    <row r="77" spans="2:32" ht="30" customHeight="1">
      <c r="B77" s="3526">
        <v>17</v>
      </c>
      <c r="C77" s="3509" t="s">
        <v>7580</v>
      </c>
      <c r="D77" s="3510" t="s">
        <v>7581</v>
      </c>
      <c r="E77" s="3511" t="s">
        <v>7582</v>
      </c>
      <c r="F77" s="25"/>
      <c r="G77" s="3568"/>
      <c r="H77" s="5244"/>
      <c r="I77" s="3571"/>
      <c r="J77" s="3571"/>
      <c r="L77" s="3501"/>
      <c r="M77" s="3502"/>
      <c r="N77" s="75"/>
      <c r="O77" s="2982"/>
      <c r="P77" s="2982"/>
      <c r="Q77" s="178"/>
      <c r="R77" s="3520">
        <f>R76+1</f>
        <v>2</v>
      </c>
      <c r="S77" s="3521" t="s">
        <v>7583</v>
      </c>
      <c r="T77" s="3522" t="s">
        <v>7584</v>
      </c>
      <c r="U77" s="3523" t="s">
        <v>7585</v>
      </c>
      <c r="W77" s="3516">
        <f t="shared" si="18"/>
        <v>18</v>
      </c>
      <c r="X77" s="3524" t="s">
        <v>7586</v>
      </c>
      <c r="Y77" s="3525" t="s">
        <v>7587</v>
      </c>
      <c r="Z77" s="3525" t="s">
        <v>7588</v>
      </c>
      <c r="AA77" s="3525" t="s">
        <v>7589</v>
      </c>
      <c r="AB77" s="3525" t="s">
        <v>7590</v>
      </c>
      <c r="AC77" s="3525" t="s">
        <v>7591</v>
      </c>
      <c r="AD77" s="3524" t="s">
        <v>7586</v>
      </c>
      <c r="AF77" s="10">
        <v>1</v>
      </c>
    </row>
    <row r="78" spans="2:32" ht="30" customHeight="1">
      <c r="B78" s="3526">
        <v>18</v>
      </c>
      <c r="C78" s="3509" t="s">
        <v>7592</v>
      </c>
      <c r="D78" s="3510" t="s">
        <v>7593</v>
      </c>
      <c r="E78" s="3511" t="s">
        <v>7594</v>
      </c>
      <c r="F78" s="3572"/>
      <c r="G78" s="3573" t="s">
        <v>867</v>
      </c>
      <c r="H78" s="3574" t="s">
        <v>7595</v>
      </c>
      <c r="I78" s="3528"/>
      <c r="J78" s="3528"/>
      <c r="L78" s="3501"/>
      <c r="M78" s="3502"/>
      <c r="N78" s="75"/>
      <c r="O78" s="2982"/>
      <c r="P78" s="2982"/>
      <c r="Q78" s="178"/>
      <c r="R78" s="3520">
        <f t="shared" ref="R78:R80" si="20">R77+1</f>
        <v>3</v>
      </c>
      <c r="S78" s="3521" t="s">
        <v>7596</v>
      </c>
      <c r="T78" s="3522" t="s">
        <v>7597</v>
      </c>
      <c r="U78" s="3523" t="s">
        <v>7598</v>
      </c>
      <c r="W78" s="3516">
        <f t="shared" si="18"/>
        <v>19</v>
      </c>
      <c r="X78" s="3524" t="s">
        <v>7599</v>
      </c>
      <c r="Y78" s="3525" t="s">
        <v>7600</v>
      </c>
      <c r="Z78" s="3525" t="s">
        <v>7601</v>
      </c>
      <c r="AA78" s="3525" t="s">
        <v>7602</v>
      </c>
      <c r="AB78" s="3525" t="s">
        <v>7603</v>
      </c>
      <c r="AC78" s="3525" t="s">
        <v>7604</v>
      </c>
      <c r="AD78" s="3524" t="s">
        <v>7599</v>
      </c>
      <c r="AF78" s="10">
        <v>1</v>
      </c>
    </row>
    <row r="79" spans="2:32" ht="30" customHeight="1">
      <c r="B79" s="3526"/>
      <c r="D79" s="3558"/>
      <c r="E79" s="3559"/>
      <c r="F79" s="25"/>
      <c r="G79" s="3526"/>
      <c r="H79" s="3509"/>
      <c r="I79" s="3528"/>
      <c r="J79" s="3528"/>
      <c r="L79" s="3501"/>
      <c r="M79" s="3502"/>
      <c r="N79" s="75"/>
      <c r="O79" s="2982"/>
      <c r="P79" s="2982"/>
      <c r="Q79" s="178"/>
      <c r="R79" s="3520">
        <f t="shared" si="20"/>
        <v>4</v>
      </c>
      <c r="S79" s="3521" t="s">
        <v>7605</v>
      </c>
      <c r="T79" s="3522" t="s">
        <v>7606</v>
      </c>
      <c r="U79" s="3523" t="s">
        <v>7607</v>
      </c>
      <c r="W79" s="3516">
        <f t="shared" si="18"/>
        <v>20</v>
      </c>
      <c r="X79" s="3524" t="s">
        <v>7608</v>
      </c>
      <c r="Y79" s="3525" t="s">
        <v>7609</v>
      </c>
      <c r="Z79" s="3525" t="s">
        <v>7610</v>
      </c>
      <c r="AA79" s="3525" t="s">
        <v>7611</v>
      </c>
      <c r="AB79" s="3525" t="s">
        <v>7612</v>
      </c>
      <c r="AC79" s="3525" t="s">
        <v>7613</v>
      </c>
      <c r="AD79" s="3524" t="s">
        <v>7608</v>
      </c>
      <c r="AF79" s="10">
        <v>1</v>
      </c>
    </row>
    <row r="80" spans="2:32" ht="30" customHeight="1">
      <c r="B80" s="3562"/>
      <c r="C80" s="3552" t="s">
        <v>7614</v>
      </c>
      <c r="D80" s="3553"/>
      <c r="E80" s="3554"/>
      <c r="F80" s="25"/>
      <c r="G80" s="3526"/>
      <c r="H80" s="3509"/>
      <c r="I80" s="3528"/>
      <c r="J80" s="3528"/>
      <c r="L80" s="3501"/>
      <c r="M80" s="3502"/>
      <c r="N80" s="75"/>
      <c r="O80" s="2982"/>
      <c r="P80" s="2982"/>
      <c r="Q80" s="178"/>
      <c r="R80" s="3520">
        <f t="shared" si="20"/>
        <v>5</v>
      </c>
      <c r="S80" s="3521" t="s">
        <v>7615</v>
      </c>
      <c r="T80" s="3522" t="s">
        <v>7616</v>
      </c>
      <c r="U80" s="3523" t="s">
        <v>7617</v>
      </c>
      <c r="W80" s="3516">
        <f t="shared" si="18"/>
        <v>21</v>
      </c>
      <c r="X80" s="3524" t="s">
        <v>7618</v>
      </c>
      <c r="Y80" s="3525" t="s">
        <v>7619</v>
      </c>
      <c r="Z80" s="3525" t="s">
        <v>7620</v>
      </c>
      <c r="AA80" s="3525" t="s">
        <v>7621</v>
      </c>
      <c r="AB80" s="3525" t="s">
        <v>7622</v>
      </c>
      <c r="AC80" s="3525" t="s">
        <v>7623</v>
      </c>
      <c r="AD80" s="3524" t="s">
        <v>7618</v>
      </c>
      <c r="AF80" s="10">
        <v>1</v>
      </c>
    </row>
    <row r="81" spans="2:32" ht="30" customHeight="1">
      <c r="B81" s="3526">
        <v>1</v>
      </c>
      <c r="C81" s="3509" t="s">
        <v>7624</v>
      </c>
      <c r="D81" s="3510" t="s">
        <v>7625</v>
      </c>
      <c r="E81" s="3511" t="s">
        <v>7626</v>
      </c>
      <c r="F81" s="25"/>
      <c r="G81" s="3526"/>
      <c r="H81" s="3509"/>
      <c r="I81" s="3528"/>
      <c r="J81" s="3528"/>
      <c r="L81" s="3501"/>
      <c r="M81" s="3502"/>
      <c r="N81" s="75"/>
      <c r="O81" s="2982"/>
      <c r="P81" s="2982"/>
      <c r="Q81" s="178"/>
      <c r="R81" s="3520"/>
      <c r="S81" s="3513" t="s">
        <v>7627</v>
      </c>
      <c r="T81" s="3514"/>
      <c r="U81" s="3515"/>
      <c r="W81" s="3516">
        <f t="shared" si="18"/>
        <v>22</v>
      </c>
      <c r="X81" s="3524" t="s">
        <v>7628</v>
      </c>
      <c r="Y81" s="3525" t="s">
        <v>7629</v>
      </c>
      <c r="Z81" s="3525" t="s">
        <v>7630</v>
      </c>
      <c r="AA81" s="3525" t="s">
        <v>7631</v>
      </c>
      <c r="AB81" s="3525" t="s">
        <v>7632</v>
      </c>
      <c r="AC81" s="3525" t="s">
        <v>7633</v>
      </c>
      <c r="AD81" s="3524" t="s">
        <v>7628</v>
      </c>
      <c r="AF81" s="10">
        <v>1</v>
      </c>
    </row>
    <row r="82" spans="2:32" ht="30" customHeight="1">
      <c r="B82" s="3526">
        <v>2</v>
      </c>
      <c r="C82" s="3509" t="s">
        <v>7634</v>
      </c>
      <c r="D82" s="3510" t="s">
        <v>7635</v>
      </c>
      <c r="E82" s="3511" t="s">
        <v>7636</v>
      </c>
      <c r="F82" s="25"/>
      <c r="G82" s="3526"/>
      <c r="H82" s="3509"/>
      <c r="I82" s="3528"/>
      <c r="J82" s="3528"/>
      <c r="L82" s="3501"/>
      <c r="M82" s="3502"/>
      <c r="N82" s="75"/>
      <c r="O82" s="2982"/>
      <c r="P82" s="2982"/>
      <c r="Q82" s="178"/>
      <c r="R82" s="3520">
        <v>1</v>
      </c>
      <c r="S82" s="3521" t="s">
        <v>7637</v>
      </c>
      <c r="T82" s="3522" t="s">
        <v>7638</v>
      </c>
      <c r="U82" s="3523" t="s">
        <v>7639</v>
      </c>
      <c r="W82" s="3516">
        <f t="shared" si="18"/>
        <v>23</v>
      </c>
      <c r="X82" s="3524" t="s">
        <v>7640</v>
      </c>
      <c r="Y82" s="3525" t="s">
        <v>7641</v>
      </c>
      <c r="Z82" s="3525" t="s">
        <v>7642</v>
      </c>
      <c r="AA82" s="3525" t="s">
        <v>7643</v>
      </c>
      <c r="AB82" s="3525" t="s">
        <v>7644</v>
      </c>
      <c r="AC82" s="3525" t="s">
        <v>7645</v>
      </c>
      <c r="AD82" s="3524" t="s">
        <v>7640</v>
      </c>
      <c r="AF82" s="10">
        <v>1</v>
      </c>
    </row>
    <row r="83" spans="2:32" ht="30" customHeight="1">
      <c r="B83" s="3526">
        <v>3</v>
      </c>
      <c r="C83" s="3509" t="s">
        <v>7646</v>
      </c>
      <c r="D83" s="3510" t="s">
        <v>7647</v>
      </c>
      <c r="E83" s="3511" t="s">
        <v>7648</v>
      </c>
      <c r="F83" s="25"/>
      <c r="G83" s="3526"/>
      <c r="H83" s="3509"/>
      <c r="I83" s="3528"/>
      <c r="J83" s="3528"/>
      <c r="L83" s="3501"/>
      <c r="M83" s="3502"/>
      <c r="N83" s="75"/>
      <c r="O83" s="2982"/>
      <c r="P83" s="2982"/>
      <c r="Q83" s="178"/>
      <c r="R83" s="3520"/>
      <c r="S83" s="3513" t="s">
        <v>3618</v>
      </c>
      <c r="T83" s="3514"/>
      <c r="U83" s="3515"/>
      <c r="W83" s="3516">
        <f t="shared" si="18"/>
        <v>24</v>
      </c>
      <c r="X83" s="3524" t="s">
        <v>7649</v>
      </c>
      <c r="Y83" s="3525" t="s">
        <v>7650</v>
      </c>
      <c r="Z83" s="3525" t="s">
        <v>7651</v>
      </c>
      <c r="AA83" s="3525" t="s">
        <v>7652</v>
      </c>
      <c r="AB83" s="3525" t="s">
        <v>7653</v>
      </c>
      <c r="AC83" s="3525" t="s">
        <v>7654</v>
      </c>
      <c r="AD83" s="3524" t="s">
        <v>7649</v>
      </c>
      <c r="AF83" s="10">
        <v>1</v>
      </c>
    </row>
    <row r="84" spans="2:32" ht="30" customHeight="1">
      <c r="B84" s="3526">
        <v>4</v>
      </c>
      <c r="C84" s="3509" t="s">
        <v>7655</v>
      </c>
      <c r="D84" s="3510" t="s">
        <v>7656</v>
      </c>
      <c r="E84" s="3511" t="s">
        <v>7657</v>
      </c>
      <c r="F84" s="25"/>
      <c r="G84" s="3526"/>
      <c r="H84" s="3509"/>
      <c r="I84" s="3528"/>
      <c r="J84" s="3528"/>
      <c r="L84" s="3501"/>
      <c r="M84" s="3502"/>
      <c r="N84" s="75"/>
      <c r="O84" s="2982"/>
      <c r="P84" s="2982"/>
      <c r="Q84" s="178"/>
      <c r="R84" s="3520">
        <v>1</v>
      </c>
      <c r="S84" s="3521" t="s">
        <v>7658</v>
      </c>
      <c r="T84" s="3522" t="s">
        <v>7659</v>
      </c>
      <c r="U84" s="3523" t="s">
        <v>7660</v>
      </c>
      <c r="W84" s="3516">
        <f t="shared" si="18"/>
        <v>25</v>
      </c>
      <c r="X84" s="3524" t="s">
        <v>7661</v>
      </c>
      <c r="Y84" s="3525" t="s">
        <v>7662</v>
      </c>
      <c r="Z84" s="3525" t="s">
        <v>7663</v>
      </c>
      <c r="AA84" s="3525" t="s">
        <v>7664</v>
      </c>
      <c r="AB84" s="3525" t="s">
        <v>7665</v>
      </c>
      <c r="AC84" s="3525" t="s">
        <v>7666</v>
      </c>
      <c r="AD84" s="3524" t="s">
        <v>7661</v>
      </c>
      <c r="AF84" s="10">
        <v>1</v>
      </c>
    </row>
    <row r="85" spans="2:32" ht="30" customHeight="1">
      <c r="B85" s="3526">
        <v>5</v>
      </c>
      <c r="C85" s="3509" t="s">
        <v>7667</v>
      </c>
      <c r="D85" s="3510" t="s">
        <v>7668</v>
      </c>
      <c r="E85" s="3511" t="s">
        <v>7669</v>
      </c>
      <c r="F85" s="25"/>
      <c r="G85" s="3526"/>
      <c r="H85" s="3509"/>
      <c r="I85" s="3528"/>
      <c r="J85" s="3528"/>
      <c r="L85" s="3501"/>
      <c r="M85" s="3502"/>
      <c r="N85" s="75"/>
      <c r="O85" s="2982"/>
      <c r="P85" s="2982"/>
      <c r="Q85" s="178"/>
      <c r="R85" s="3520">
        <f>R84+1</f>
        <v>2</v>
      </c>
      <c r="S85" s="3521" t="s">
        <v>7670</v>
      </c>
      <c r="T85" s="3522" t="s">
        <v>7671</v>
      </c>
      <c r="U85" s="3523" t="s">
        <v>7672</v>
      </c>
      <c r="W85" s="3516">
        <f t="shared" si="18"/>
        <v>26</v>
      </c>
      <c r="X85" s="3524" t="s">
        <v>7673</v>
      </c>
      <c r="Y85" s="3525" t="s">
        <v>7674</v>
      </c>
      <c r="Z85" s="3525" t="s">
        <v>7675</v>
      </c>
      <c r="AA85" s="3525" t="s">
        <v>7676</v>
      </c>
      <c r="AB85" s="3525" t="s">
        <v>7677</v>
      </c>
      <c r="AC85" s="3525" t="s">
        <v>7678</v>
      </c>
      <c r="AD85" s="3524" t="s">
        <v>7673</v>
      </c>
      <c r="AF85" s="10">
        <v>1</v>
      </c>
    </row>
    <row r="86" spans="2:32" ht="30" customHeight="1">
      <c r="B86" s="3526">
        <v>6</v>
      </c>
      <c r="C86" s="3509" t="s">
        <v>7679</v>
      </c>
      <c r="D86" s="3510" t="s">
        <v>7680</v>
      </c>
      <c r="E86" s="3511" t="s">
        <v>7681</v>
      </c>
      <c r="F86" s="25"/>
      <c r="G86" s="3526"/>
      <c r="H86" s="3509"/>
      <c r="I86" s="3528"/>
      <c r="J86" s="3528"/>
      <c r="L86" s="3501"/>
      <c r="M86" s="3502"/>
      <c r="N86" s="75"/>
      <c r="O86" s="2982"/>
      <c r="P86" s="2982"/>
      <c r="Q86" s="178"/>
      <c r="R86" s="3520">
        <f t="shared" ref="R86:R92" si="21">R85+1</f>
        <v>3</v>
      </c>
      <c r="S86" s="3521" t="s">
        <v>7682</v>
      </c>
      <c r="T86" s="3522" t="s">
        <v>7683</v>
      </c>
      <c r="U86" s="3523" t="s">
        <v>7684</v>
      </c>
      <c r="W86" s="3516">
        <f t="shared" si="18"/>
        <v>27</v>
      </c>
      <c r="X86" s="3524" t="s">
        <v>7685</v>
      </c>
      <c r="Y86" s="3525" t="s">
        <v>7686</v>
      </c>
      <c r="Z86" s="3529" t="s">
        <v>7687</v>
      </c>
      <c r="AA86" s="3525" t="s">
        <v>7688</v>
      </c>
      <c r="AB86" s="3525" t="s">
        <v>7689</v>
      </c>
      <c r="AC86" s="3525" t="s">
        <v>7690</v>
      </c>
      <c r="AD86" s="3524" t="s">
        <v>7685</v>
      </c>
      <c r="AF86" s="10">
        <v>1</v>
      </c>
    </row>
    <row r="87" spans="2:32" ht="30" customHeight="1">
      <c r="B87" s="3526">
        <v>7</v>
      </c>
      <c r="C87" s="3509" t="s">
        <v>7691</v>
      </c>
      <c r="D87" s="3510" t="s">
        <v>7692</v>
      </c>
      <c r="E87" s="3511" t="s">
        <v>7693</v>
      </c>
      <c r="F87" s="25"/>
      <c r="G87" s="3526"/>
      <c r="H87" s="3509"/>
      <c r="I87" s="3528"/>
      <c r="J87" s="3528"/>
      <c r="L87" s="3501"/>
      <c r="M87" s="3502"/>
      <c r="N87" s="75"/>
      <c r="O87" s="2982"/>
      <c r="P87" s="2982"/>
      <c r="Q87" s="178"/>
      <c r="R87" s="3520">
        <f t="shared" si="21"/>
        <v>4</v>
      </c>
      <c r="S87" s="3521" t="s">
        <v>7694</v>
      </c>
      <c r="T87" s="3522" t="s">
        <v>7695</v>
      </c>
      <c r="U87" s="3523" t="s">
        <v>7696</v>
      </c>
      <c r="W87" s="3516">
        <f t="shared" si="18"/>
        <v>28</v>
      </c>
      <c r="X87" s="3524" t="s">
        <v>7697</v>
      </c>
      <c r="Y87" s="3525" t="s">
        <v>7698</v>
      </c>
      <c r="Z87" s="3525" t="s">
        <v>7699</v>
      </c>
      <c r="AA87" s="3525" t="s">
        <v>7700</v>
      </c>
      <c r="AB87" s="3525" t="s">
        <v>7701</v>
      </c>
      <c r="AC87" s="3525" t="s">
        <v>7702</v>
      </c>
      <c r="AD87" s="3524" t="s">
        <v>7697</v>
      </c>
      <c r="AF87" s="10">
        <v>1</v>
      </c>
    </row>
    <row r="88" spans="2:32" ht="30" customHeight="1">
      <c r="B88" s="3526">
        <v>8</v>
      </c>
      <c r="C88" s="3509" t="s">
        <v>7703</v>
      </c>
      <c r="D88" s="3510" t="s">
        <v>7704</v>
      </c>
      <c r="E88" s="3511" t="s">
        <v>7705</v>
      </c>
      <c r="F88" s="25"/>
      <c r="I88" s="3528"/>
      <c r="J88" s="3528"/>
      <c r="L88" s="3501"/>
      <c r="M88" s="3502"/>
      <c r="N88" s="75"/>
      <c r="O88" s="2982"/>
      <c r="P88" s="2982"/>
      <c r="Q88" s="178"/>
      <c r="R88" s="3520">
        <f t="shared" si="21"/>
        <v>5</v>
      </c>
      <c r="S88" s="3521" t="s">
        <v>7706</v>
      </c>
      <c r="T88" s="3522" t="s">
        <v>7707</v>
      </c>
      <c r="U88" s="3523" t="s">
        <v>7708</v>
      </c>
      <c r="W88" s="3516">
        <f t="shared" si="18"/>
        <v>29</v>
      </c>
      <c r="X88" s="3524" t="s">
        <v>7709</v>
      </c>
      <c r="Y88" s="3525" t="s">
        <v>7710</v>
      </c>
      <c r="Z88" s="3525" t="s">
        <v>7711</v>
      </c>
      <c r="AA88" s="3525" t="s">
        <v>7712</v>
      </c>
      <c r="AB88" s="3525" t="s">
        <v>7713</v>
      </c>
      <c r="AC88" s="3525" t="s">
        <v>7714</v>
      </c>
      <c r="AD88" s="3524" t="s">
        <v>7709</v>
      </c>
      <c r="AF88" s="10">
        <v>1</v>
      </c>
    </row>
    <row r="89" spans="2:32" ht="30" customHeight="1">
      <c r="B89" s="3526">
        <v>9</v>
      </c>
      <c r="C89" s="3509" t="s">
        <v>7715</v>
      </c>
      <c r="D89" s="3510" t="s">
        <v>7716</v>
      </c>
      <c r="E89" s="3511" t="s">
        <v>7717</v>
      </c>
      <c r="F89" s="25"/>
      <c r="G89" s="3526"/>
      <c r="H89" s="3509"/>
      <c r="I89" s="3528"/>
      <c r="J89" s="3528"/>
      <c r="L89" s="3501"/>
      <c r="M89" s="3502"/>
      <c r="N89" s="75"/>
      <c r="O89" s="2982"/>
      <c r="P89" s="2982"/>
      <c r="Q89" s="178"/>
      <c r="R89" s="3520">
        <f t="shared" si="21"/>
        <v>6</v>
      </c>
      <c r="S89" s="3521" t="s">
        <v>7718</v>
      </c>
      <c r="T89" s="3522" t="s">
        <v>7719</v>
      </c>
      <c r="U89" s="3523" t="s">
        <v>7720</v>
      </c>
      <c r="W89" s="3516">
        <f t="shared" si="18"/>
        <v>30</v>
      </c>
      <c r="X89" s="3524" t="s">
        <v>7721</v>
      </c>
      <c r="Y89" s="3525" t="s">
        <v>7722</v>
      </c>
      <c r="Z89" s="3525" t="s">
        <v>7723</v>
      </c>
      <c r="AA89" s="3525" t="s">
        <v>7724</v>
      </c>
      <c r="AB89" s="3525" t="s">
        <v>7725</v>
      </c>
      <c r="AC89" s="3525" t="s">
        <v>7726</v>
      </c>
      <c r="AD89" s="3524" t="s">
        <v>7721</v>
      </c>
      <c r="AF89" s="10">
        <v>1</v>
      </c>
    </row>
    <row r="90" spans="2:32" ht="30" customHeight="1">
      <c r="B90" s="3526">
        <v>10</v>
      </c>
      <c r="C90" s="3509" t="s">
        <v>7727</v>
      </c>
      <c r="D90" s="3510" t="s">
        <v>7728</v>
      </c>
      <c r="E90" s="3511" t="s">
        <v>7729</v>
      </c>
      <c r="F90" s="25"/>
      <c r="G90" s="3526"/>
      <c r="H90" s="3509"/>
      <c r="I90" s="3528"/>
      <c r="J90" s="3528"/>
      <c r="L90" s="3501"/>
      <c r="M90" s="3502"/>
      <c r="N90" s="75"/>
      <c r="O90" s="2982"/>
      <c r="P90" s="2982"/>
      <c r="Q90" s="178"/>
      <c r="R90" s="3520">
        <f t="shared" si="21"/>
        <v>7</v>
      </c>
      <c r="S90" s="3521" t="s">
        <v>7730</v>
      </c>
      <c r="T90" s="3522" t="s">
        <v>7731</v>
      </c>
      <c r="U90" s="3523" t="s">
        <v>7732</v>
      </c>
      <c r="W90" s="3516">
        <f t="shared" si="18"/>
        <v>31</v>
      </c>
      <c r="X90" s="3524" t="s">
        <v>7733</v>
      </c>
      <c r="Y90" s="3525" t="s">
        <v>7734</v>
      </c>
      <c r="Z90" s="3525" t="s">
        <v>7735</v>
      </c>
      <c r="AA90" s="3525" t="s">
        <v>7736</v>
      </c>
      <c r="AB90" s="3525" t="s">
        <v>7737</v>
      </c>
      <c r="AC90" s="3525" t="s">
        <v>7738</v>
      </c>
      <c r="AD90" s="3524" t="s">
        <v>7733</v>
      </c>
      <c r="AF90" s="10">
        <v>1</v>
      </c>
    </row>
    <row r="91" spans="2:32" ht="30" customHeight="1">
      <c r="B91" s="3526">
        <v>11</v>
      </c>
      <c r="C91" s="3509" t="s">
        <v>7739</v>
      </c>
      <c r="D91" s="3510" t="s">
        <v>7740</v>
      </c>
      <c r="E91" s="3511" t="s">
        <v>7741</v>
      </c>
      <c r="F91" s="25"/>
      <c r="G91" s="3526"/>
      <c r="H91" s="3509"/>
      <c r="I91" s="3528"/>
      <c r="J91" s="3528"/>
      <c r="L91" s="3501"/>
      <c r="M91" s="3502"/>
      <c r="N91" s="75"/>
      <c r="O91" s="2982"/>
      <c r="P91" s="2982"/>
      <c r="Q91" s="178"/>
      <c r="R91" s="3520">
        <f t="shared" si="21"/>
        <v>8</v>
      </c>
      <c r="S91" s="3521" t="s">
        <v>7742</v>
      </c>
      <c r="T91" s="3522" t="s">
        <v>7743</v>
      </c>
      <c r="U91" s="3523" t="s">
        <v>7744</v>
      </c>
      <c r="W91" s="3516">
        <f t="shared" si="18"/>
        <v>32</v>
      </c>
      <c r="X91" s="3524" t="s">
        <v>7745</v>
      </c>
      <c r="Y91" s="3525" t="s">
        <v>7746</v>
      </c>
      <c r="Z91" s="3525" t="s">
        <v>7747</v>
      </c>
      <c r="AA91" s="3525" t="s">
        <v>7748</v>
      </c>
      <c r="AB91" s="3525" t="s">
        <v>7749</v>
      </c>
      <c r="AC91" s="3525" t="s">
        <v>7750</v>
      </c>
      <c r="AD91" s="3524" t="s">
        <v>7745</v>
      </c>
      <c r="AF91" s="10">
        <v>1</v>
      </c>
    </row>
    <row r="92" spans="2:32" ht="30" customHeight="1">
      <c r="B92" s="3526">
        <v>12</v>
      </c>
      <c r="C92" s="3509" t="s">
        <v>7751</v>
      </c>
      <c r="D92" s="3510" t="s">
        <v>7752</v>
      </c>
      <c r="E92" s="3511" t="s">
        <v>7753</v>
      </c>
      <c r="F92" s="25"/>
      <c r="G92" s="3526"/>
      <c r="H92" s="3509"/>
      <c r="I92" s="3528"/>
      <c r="J92" s="3528"/>
      <c r="L92" s="3501"/>
      <c r="M92" s="3502"/>
      <c r="N92" s="75"/>
      <c r="O92" s="2982"/>
      <c r="P92" s="2982"/>
      <c r="Q92" s="178"/>
      <c r="R92" s="3520">
        <f t="shared" si="21"/>
        <v>9</v>
      </c>
      <c r="S92" s="3521" t="s">
        <v>7754</v>
      </c>
      <c r="T92" s="3522" t="s">
        <v>7755</v>
      </c>
      <c r="U92" s="3523" t="s">
        <v>7756</v>
      </c>
      <c r="W92" s="3516">
        <f t="shared" si="18"/>
        <v>33</v>
      </c>
      <c r="X92" s="3524" t="s">
        <v>7757</v>
      </c>
      <c r="Y92" s="3525" t="s">
        <v>7758</v>
      </c>
      <c r="Z92" s="3525" t="s">
        <v>7759</v>
      </c>
      <c r="AA92" s="3525" t="s">
        <v>7760</v>
      </c>
      <c r="AB92" s="3525" t="s">
        <v>7761</v>
      </c>
      <c r="AC92" s="3525" t="s">
        <v>7762</v>
      </c>
      <c r="AD92" s="3524" t="s">
        <v>7757</v>
      </c>
      <c r="AF92" s="10">
        <v>1</v>
      </c>
    </row>
    <row r="93" spans="2:32" ht="30" customHeight="1">
      <c r="B93" s="3526">
        <v>13</v>
      </c>
      <c r="C93" s="3509" t="s">
        <v>7763</v>
      </c>
      <c r="D93" s="3510" t="s">
        <v>7764</v>
      </c>
      <c r="E93" s="3511" t="s">
        <v>7765</v>
      </c>
      <c r="F93" s="25"/>
      <c r="G93" s="3526"/>
      <c r="H93" s="3509"/>
      <c r="I93" s="3528"/>
      <c r="J93" s="3528"/>
      <c r="L93" s="3501"/>
      <c r="M93" s="3502"/>
      <c r="N93" s="75"/>
      <c r="O93" s="2982"/>
      <c r="P93" s="2982"/>
      <c r="Q93" s="178"/>
      <c r="R93" s="3520"/>
      <c r="S93" s="3513" t="s">
        <v>7766</v>
      </c>
      <c r="T93" s="3514"/>
      <c r="U93" s="3515"/>
      <c r="W93" s="3516">
        <f t="shared" si="18"/>
        <v>34</v>
      </c>
      <c r="X93" s="3524" t="s">
        <v>7767</v>
      </c>
      <c r="Y93" s="3525" t="s">
        <v>7768</v>
      </c>
      <c r="Z93" s="3525" t="s">
        <v>7769</v>
      </c>
      <c r="AA93" s="3525" t="s">
        <v>7770</v>
      </c>
      <c r="AB93" s="3525" t="s">
        <v>7771</v>
      </c>
      <c r="AC93" s="3525" t="s">
        <v>7772</v>
      </c>
      <c r="AD93" s="3524" t="s">
        <v>7767</v>
      </c>
      <c r="AF93" s="10">
        <v>1</v>
      </c>
    </row>
    <row r="94" spans="2:32" ht="30" customHeight="1">
      <c r="B94" s="3526">
        <v>14</v>
      </c>
      <c r="C94" s="3509" t="s">
        <v>7773</v>
      </c>
      <c r="D94" s="3510" t="s">
        <v>7774</v>
      </c>
      <c r="E94" s="3511" t="s">
        <v>7775</v>
      </c>
      <c r="F94" s="25"/>
      <c r="G94" s="3526"/>
      <c r="H94" s="3509"/>
      <c r="I94" s="3528"/>
      <c r="J94" s="3528"/>
      <c r="L94" s="3501"/>
      <c r="M94" s="3502"/>
      <c r="N94" s="75"/>
      <c r="O94" s="2982"/>
      <c r="P94" s="2982"/>
      <c r="Q94" s="178"/>
      <c r="R94" s="3520">
        <v>1</v>
      </c>
      <c r="S94" s="3521" t="s">
        <v>7776</v>
      </c>
      <c r="T94" s="3522" t="s">
        <v>7777</v>
      </c>
      <c r="U94" s="3523" t="s">
        <v>7778</v>
      </c>
      <c r="W94" s="3516">
        <f t="shared" si="18"/>
        <v>35</v>
      </c>
      <c r="X94" s="3524" t="s">
        <v>7779</v>
      </c>
      <c r="Y94" s="3525" t="s">
        <v>7780</v>
      </c>
      <c r="Z94" s="3529" t="s">
        <v>7781</v>
      </c>
      <c r="AA94" s="3525" t="s">
        <v>7782</v>
      </c>
      <c r="AB94" s="3525" t="s">
        <v>7783</v>
      </c>
      <c r="AC94" s="3525" t="s">
        <v>7784</v>
      </c>
      <c r="AD94" s="3524" t="s">
        <v>7779</v>
      </c>
      <c r="AF94" s="10">
        <v>1</v>
      </c>
    </row>
    <row r="95" spans="2:32" ht="30" customHeight="1">
      <c r="B95" s="3526">
        <v>15</v>
      </c>
      <c r="C95" s="3509" t="s">
        <v>7785</v>
      </c>
      <c r="D95" s="3510" t="s">
        <v>7786</v>
      </c>
      <c r="E95" s="3511" t="s">
        <v>7787</v>
      </c>
      <c r="F95" s="25"/>
      <c r="G95" s="3526"/>
      <c r="H95" s="3509"/>
      <c r="I95" s="3528"/>
      <c r="J95" s="3528"/>
      <c r="L95" s="3501"/>
      <c r="M95" s="3502"/>
      <c r="N95" s="75"/>
      <c r="O95" s="2982"/>
      <c r="P95" s="2982"/>
      <c r="Q95" s="178"/>
      <c r="R95" s="3520">
        <f>R94+1</f>
        <v>2</v>
      </c>
      <c r="S95" s="3521" t="s">
        <v>7788</v>
      </c>
      <c r="T95" s="3522" t="s">
        <v>7789</v>
      </c>
      <c r="U95" s="3523" t="s">
        <v>7790</v>
      </c>
      <c r="W95" s="3516">
        <f t="shared" si="18"/>
        <v>36</v>
      </c>
      <c r="X95" s="3524" t="s">
        <v>7791</v>
      </c>
      <c r="Y95" s="3525" t="s">
        <v>7792</v>
      </c>
      <c r="Z95" s="3525" t="s">
        <v>7793</v>
      </c>
      <c r="AA95" s="3525" t="s">
        <v>7794</v>
      </c>
      <c r="AB95" s="3525" t="s">
        <v>7795</v>
      </c>
      <c r="AC95" s="3525" t="s">
        <v>7796</v>
      </c>
      <c r="AD95" s="3524" t="s">
        <v>7791</v>
      </c>
      <c r="AF95" s="10">
        <v>1</v>
      </c>
    </row>
    <row r="96" spans="2:32" ht="30" customHeight="1">
      <c r="B96" s="3526">
        <v>16</v>
      </c>
      <c r="C96" s="3509" t="s">
        <v>7797</v>
      </c>
      <c r="D96" s="3510" t="s">
        <v>7798</v>
      </c>
      <c r="E96" s="3511" t="s">
        <v>7799</v>
      </c>
      <c r="F96" s="25"/>
      <c r="G96" s="3526"/>
      <c r="H96" s="3509"/>
      <c r="I96" s="3528"/>
      <c r="J96" s="3528"/>
      <c r="L96" s="3501"/>
      <c r="M96" s="3502"/>
      <c r="N96" s="75"/>
      <c r="O96" s="2982"/>
      <c r="P96" s="2982"/>
      <c r="Q96" s="178"/>
      <c r="R96" s="3520">
        <f t="shared" ref="R96:R97" si="22">R95+1</f>
        <v>3</v>
      </c>
      <c r="S96" s="3521" t="s">
        <v>7800</v>
      </c>
      <c r="T96" s="3522" t="s">
        <v>7801</v>
      </c>
      <c r="U96" s="3523" t="s">
        <v>7802</v>
      </c>
      <c r="W96" s="3516">
        <f t="shared" si="18"/>
        <v>37</v>
      </c>
      <c r="X96" s="3524" t="s">
        <v>7803</v>
      </c>
      <c r="Y96" s="3525" t="s">
        <v>7804</v>
      </c>
      <c r="Z96" s="3525" t="s">
        <v>7805</v>
      </c>
      <c r="AA96" s="3525" t="s">
        <v>7806</v>
      </c>
      <c r="AB96" s="3525" t="s">
        <v>7807</v>
      </c>
      <c r="AC96" s="3525" t="s">
        <v>7808</v>
      </c>
      <c r="AD96" s="3524" t="s">
        <v>7803</v>
      </c>
      <c r="AF96" s="10">
        <v>1</v>
      </c>
    </row>
    <row r="97" spans="2:32" ht="30" customHeight="1">
      <c r="B97" s="3526">
        <v>17</v>
      </c>
      <c r="C97" s="3509" t="s">
        <v>7809</v>
      </c>
      <c r="D97" s="3510" t="s">
        <v>7810</v>
      </c>
      <c r="E97" s="3511" t="s">
        <v>7811</v>
      </c>
      <c r="F97" s="25"/>
      <c r="G97" s="3526"/>
      <c r="H97" s="3509"/>
      <c r="I97" s="3528"/>
      <c r="J97" s="3528"/>
      <c r="L97" s="3501"/>
      <c r="M97" s="3502"/>
      <c r="N97" s="75"/>
      <c r="O97" s="2982"/>
      <c r="P97" s="2982"/>
      <c r="Q97" s="178"/>
      <c r="R97" s="3520">
        <f t="shared" si="22"/>
        <v>4</v>
      </c>
      <c r="S97" s="3521" t="s">
        <v>7812</v>
      </c>
      <c r="T97" s="3522" t="s">
        <v>7813</v>
      </c>
      <c r="U97" s="3523" t="s">
        <v>7814</v>
      </c>
      <c r="W97" s="3516">
        <f t="shared" si="18"/>
        <v>38</v>
      </c>
      <c r="X97" s="3524" t="s">
        <v>7815</v>
      </c>
      <c r="Y97" s="3525" t="s">
        <v>7816</v>
      </c>
      <c r="Z97" s="3529" t="s">
        <v>7817</v>
      </c>
      <c r="AA97" s="3525" t="s">
        <v>7818</v>
      </c>
      <c r="AB97" s="3525" t="s">
        <v>7819</v>
      </c>
      <c r="AC97" s="3525" t="s">
        <v>7820</v>
      </c>
      <c r="AD97" s="3524" t="s">
        <v>7815</v>
      </c>
      <c r="AF97" s="10">
        <v>1</v>
      </c>
    </row>
    <row r="98" spans="2:32" ht="30" customHeight="1">
      <c r="B98" s="3526">
        <v>18</v>
      </c>
      <c r="C98" s="3509" t="s">
        <v>7821</v>
      </c>
      <c r="D98" s="3510" t="s">
        <v>7822</v>
      </c>
      <c r="E98" s="3511" t="s">
        <v>7823</v>
      </c>
      <c r="F98" s="25"/>
      <c r="G98" s="3526"/>
      <c r="H98" s="3509"/>
      <c r="I98" s="3528"/>
      <c r="J98" s="3528"/>
      <c r="L98" s="3501"/>
      <c r="M98" s="3502"/>
      <c r="N98" s="75"/>
      <c r="O98" s="2982"/>
      <c r="P98" s="2982"/>
      <c r="Q98" s="178"/>
      <c r="R98" s="3520"/>
      <c r="S98" s="3513" t="s">
        <v>7824</v>
      </c>
      <c r="T98" s="3514"/>
      <c r="U98" s="3515"/>
      <c r="W98" s="3516">
        <f t="shared" si="18"/>
        <v>39</v>
      </c>
      <c r="X98" s="3524" t="s">
        <v>7825</v>
      </c>
      <c r="Y98" s="3525" t="s">
        <v>7826</v>
      </c>
      <c r="Z98" s="3525" t="s">
        <v>7827</v>
      </c>
      <c r="AA98" s="3525" t="s">
        <v>7828</v>
      </c>
      <c r="AB98" s="3525" t="s">
        <v>7829</v>
      </c>
      <c r="AC98" s="3525" t="s">
        <v>7830</v>
      </c>
      <c r="AD98" s="3524" t="s">
        <v>7825</v>
      </c>
      <c r="AF98" s="10">
        <v>1</v>
      </c>
    </row>
    <row r="99" spans="2:32" ht="30" customHeight="1">
      <c r="B99" s="3526">
        <v>19</v>
      </c>
      <c r="C99" s="3509" t="s">
        <v>7831</v>
      </c>
      <c r="D99" s="3510" t="s">
        <v>7832</v>
      </c>
      <c r="E99" s="3511" t="s">
        <v>7833</v>
      </c>
      <c r="F99" s="25"/>
      <c r="G99" s="3526"/>
      <c r="H99" s="3509"/>
      <c r="I99" s="3528"/>
      <c r="J99" s="3528"/>
      <c r="L99" s="3501"/>
      <c r="M99" s="3502"/>
      <c r="N99" s="75"/>
      <c r="O99" s="2982"/>
      <c r="P99" s="2982"/>
      <c r="Q99" s="178"/>
      <c r="R99" s="3520">
        <v>1</v>
      </c>
      <c r="S99" s="3521" t="s">
        <v>7834</v>
      </c>
      <c r="T99" s="3522" t="s">
        <v>7835</v>
      </c>
      <c r="U99" s="3523" t="s">
        <v>7836</v>
      </c>
      <c r="W99" s="3516">
        <f t="shared" si="18"/>
        <v>40</v>
      </c>
      <c r="X99" s="3524" t="s">
        <v>7837</v>
      </c>
      <c r="Y99" s="3525" t="s">
        <v>7838</v>
      </c>
      <c r="Z99" s="3525" t="s">
        <v>7839</v>
      </c>
      <c r="AA99" s="3525" t="s">
        <v>7840</v>
      </c>
      <c r="AB99" s="3525" t="s">
        <v>7841</v>
      </c>
      <c r="AC99" s="3525" t="s">
        <v>7842</v>
      </c>
      <c r="AD99" s="3524" t="s">
        <v>7837</v>
      </c>
      <c r="AF99" s="10">
        <v>1</v>
      </c>
    </row>
    <row r="100" spans="2:32" ht="30" customHeight="1">
      <c r="B100" s="3526">
        <v>20</v>
      </c>
      <c r="C100" s="3509" t="s">
        <v>7843</v>
      </c>
      <c r="D100" s="3510" t="s">
        <v>7844</v>
      </c>
      <c r="E100" s="3511" t="s">
        <v>7845</v>
      </c>
      <c r="F100" s="25"/>
      <c r="G100" s="3526"/>
      <c r="H100" s="3509"/>
      <c r="I100" s="3528"/>
      <c r="J100" s="3528"/>
      <c r="L100" s="3501"/>
      <c r="M100" s="3502"/>
      <c r="N100" s="75"/>
      <c r="O100" s="2982"/>
      <c r="P100" s="2982"/>
      <c r="Q100" s="178"/>
      <c r="R100" s="3520"/>
      <c r="S100" s="3513" t="s">
        <v>7846</v>
      </c>
      <c r="T100" s="3514"/>
      <c r="U100" s="3515"/>
      <c r="W100" s="3516">
        <f t="shared" si="18"/>
        <v>41</v>
      </c>
      <c r="X100" s="3524" t="s">
        <v>7847</v>
      </c>
      <c r="Y100" s="3525" t="s">
        <v>7848</v>
      </c>
      <c r="Z100" s="3525" t="s">
        <v>7849</v>
      </c>
      <c r="AA100" s="3525" t="s">
        <v>7850</v>
      </c>
      <c r="AB100" s="3525" t="s">
        <v>7851</v>
      </c>
      <c r="AC100" s="3525" t="s">
        <v>7852</v>
      </c>
      <c r="AD100" s="3524" t="s">
        <v>7847</v>
      </c>
      <c r="AF100" s="10">
        <v>1</v>
      </c>
    </row>
    <row r="101" spans="2:32" ht="30" customHeight="1">
      <c r="B101" s="3526">
        <v>21</v>
      </c>
      <c r="C101" s="3509" t="s">
        <v>7853</v>
      </c>
      <c r="D101" s="3510" t="s">
        <v>7854</v>
      </c>
      <c r="E101" s="3511" t="s">
        <v>7855</v>
      </c>
      <c r="F101" s="25"/>
      <c r="G101" s="3526"/>
      <c r="H101" s="3509"/>
      <c r="I101" s="3528"/>
      <c r="J101" s="3528"/>
      <c r="L101" s="3501"/>
      <c r="M101" s="3502"/>
      <c r="N101" s="75"/>
      <c r="O101" s="2982"/>
      <c r="P101" s="2982"/>
      <c r="Q101" s="178"/>
      <c r="R101" s="3520">
        <v>1</v>
      </c>
      <c r="S101" s="3521" t="s">
        <v>7856</v>
      </c>
      <c r="T101" s="3522" t="s">
        <v>7857</v>
      </c>
      <c r="U101" s="3523" t="s">
        <v>7858</v>
      </c>
      <c r="W101" s="3516">
        <f t="shared" si="18"/>
        <v>42</v>
      </c>
      <c r="X101" s="3524" t="s">
        <v>3930</v>
      </c>
      <c r="Y101" s="3525" t="s">
        <v>7859</v>
      </c>
      <c r="Z101" s="3525" t="s">
        <v>7860</v>
      </c>
      <c r="AA101" s="3525" t="s">
        <v>7861</v>
      </c>
      <c r="AB101" s="3525" t="s">
        <v>7862</v>
      </c>
      <c r="AC101" s="3525" t="s">
        <v>7863</v>
      </c>
      <c r="AD101" s="3524" t="s">
        <v>3930</v>
      </c>
      <c r="AF101" s="10">
        <v>1</v>
      </c>
    </row>
    <row r="102" spans="2:32" ht="30" customHeight="1">
      <c r="B102" s="3526">
        <v>22</v>
      </c>
      <c r="C102" s="3509" t="s">
        <v>7864</v>
      </c>
      <c r="D102" s="3510" t="s">
        <v>7865</v>
      </c>
      <c r="E102" s="3511" t="s">
        <v>7866</v>
      </c>
      <c r="F102" s="25"/>
      <c r="G102" s="3526"/>
      <c r="H102" s="3509"/>
      <c r="I102" s="3528"/>
      <c r="J102" s="3528"/>
      <c r="L102" s="3501"/>
      <c r="M102" s="3502"/>
      <c r="N102" s="75"/>
      <c r="O102" s="2982"/>
      <c r="P102" s="2982"/>
      <c r="Q102" s="178"/>
      <c r="R102" s="3520">
        <f>R101+1</f>
        <v>2</v>
      </c>
      <c r="S102" s="3521" t="s">
        <v>7867</v>
      </c>
      <c r="T102" s="3522" t="s">
        <v>7868</v>
      </c>
      <c r="U102" s="3523" t="s">
        <v>7869</v>
      </c>
      <c r="W102" s="3516">
        <f t="shared" si="18"/>
        <v>43</v>
      </c>
      <c r="X102" s="3524" t="s">
        <v>7870</v>
      </c>
      <c r="Y102" s="3525" t="s">
        <v>7871</v>
      </c>
      <c r="Z102" s="3525" t="s">
        <v>7872</v>
      </c>
      <c r="AA102" s="3525" t="s">
        <v>7873</v>
      </c>
      <c r="AB102" s="3525" t="s">
        <v>7874</v>
      </c>
      <c r="AC102" s="3525" t="s">
        <v>7875</v>
      </c>
      <c r="AD102" s="3524" t="s">
        <v>7870</v>
      </c>
      <c r="AF102" s="10">
        <v>1</v>
      </c>
    </row>
    <row r="103" spans="2:32" ht="30" customHeight="1">
      <c r="B103" s="3526">
        <v>23</v>
      </c>
      <c r="C103" s="3509" t="s">
        <v>7876</v>
      </c>
      <c r="D103" s="3510" t="s">
        <v>7877</v>
      </c>
      <c r="E103" s="3511" t="s">
        <v>7878</v>
      </c>
      <c r="F103" s="25"/>
      <c r="G103" s="3526"/>
      <c r="H103" s="3509"/>
      <c r="I103" s="3528"/>
      <c r="J103" s="3528"/>
      <c r="L103" s="3501"/>
      <c r="M103" s="3502"/>
      <c r="N103" s="75"/>
      <c r="O103" s="2982"/>
      <c r="P103" s="2982"/>
      <c r="Q103" s="178"/>
      <c r="R103" s="3520">
        <f>R102+1</f>
        <v>3</v>
      </c>
      <c r="S103" s="3521" t="s">
        <v>7879</v>
      </c>
      <c r="T103" s="3522" t="s">
        <v>7880</v>
      </c>
      <c r="U103" s="3523" t="s">
        <v>7881</v>
      </c>
      <c r="W103" s="3516">
        <f t="shared" si="18"/>
        <v>44</v>
      </c>
      <c r="X103" s="3524" t="s">
        <v>7882</v>
      </c>
      <c r="Y103" s="3525" t="s">
        <v>7883</v>
      </c>
      <c r="Z103" s="3525" t="s">
        <v>7884</v>
      </c>
      <c r="AA103" s="3525" t="s">
        <v>7885</v>
      </c>
      <c r="AB103" s="3525" t="s">
        <v>7886</v>
      </c>
      <c r="AC103" s="3525" t="s">
        <v>7887</v>
      </c>
      <c r="AD103" s="3524" t="s">
        <v>7882</v>
      </c>
      <c r="AF103" s="10">
        <v>1</v>
      </c>
    </row>
    <row r="104" spans="2:32" ht="30" customHeight="1">
      <c r="B104" s="3526"/>
      <c r="D104" s="3558"/>
      <c r="E104" s="3559"/>
      <c r="F104" s="25"/>
      <c r="G104" s="3526"/>
      <c r="H104" s="3509"/>
      <c r="I104" s="3528"/>
      <c r="J104" s="3528"/>
      <c r="L104" s="3501"/>
      <c r="M104" s="3502"/>
      <c r="N104" s="75"/>
      <c r="O104" s="2982"/>
      <c r="P104" s="2982"/>
      <c r="Q104" s="178"/>
      <c r="R104" s="3520"/>
      <c r="S104" s="3513" t="s">
        <v>7888</v>
      </c>
      <c r="T104" s="3514"/>
      <c r="U104" s="3515"/>
      <c r="W104" s="3516"/>
      <c r="AF104" s="10">
        <v>1</v>
      </c>
    </row>
    <row r="105" spans="2:32" ht="30" customHeight="1">
      <c r="B105" s="3562"/>
      <c r="C105" s="3552" t="s">
        <v>7889</v>
      </c>
      <c r="D105" s="3553"/>
      <c r="E105" s="3554"/>
      <c r="F105" s="25"/>
      <c r="G105" s="3526"/>
      <c r="H105" s="3509"/>
      <c r="I105" s="3528"/>
      <c r="J105" s="3528"/>
      <c r="L105" s="3501"/>
      <c r="M105" s="3502"/>
      <c r="N105" s="75"/>
      <c r="O105" s="2982"/>
      <c r="P105" s="2982"/>
      <c r="Q105" s="178"/>
      <c r="R105" s="3520">
        <v>1</v>
      </c>
      <c r="S105" s="3521" t="s">
        <v>7890</v>
      </c>
      <c r="T105" s="3522" t="s">
        <v>7891</v>
      </c>
      <c r="U105" s="3523" t="s">
        <v>7892</v>
      </c>
      <c r="W105" s="3516"/>
      <c r="X105" s="3517" t="s">
        <v>7090</v>
      </c>
      <c r="Y105" s="3518"/>
      <c r="Z105" s="3518"/>
      <c r="AA105" s="3575"/>
      <c r="AB105" s="3506"/>
      <c r="AC105" s="3506"/>
      <c r="AD105" s="3517" t="s">
        <v>7090</v>
      </c>
      <c r="AF105" s="10">
        <v>1</v>
      </c>
    </row>
    <row r="106" spans="2:32" ht="30" customHeight="1">
      <c r="B106" s="3526">
        <v>1</v>
      </c>
      <c r="C106" s="3509" t="s">
        <v>7893</v>
      </c>
      <c r="D106" s="3510" t="s">
        <v>7894</v>
      </c>
      <c r="E106" s="3511" t="s">
        <v>7895</v>
      </c>
      <c r="F106" s="25"/>
      <c r="G106" s="3526"/>
      <c r="H106" s="3509"/>
      <c r="I106" s="3528"/>
      <c r="J106" s="3528"/>
      <c r="L106" s="3501"/>
      <c r="M106" s="3502"/>
      <c r="N106" s="75"/>
      <c r="O106" s="2982"/>
      <c r="P106" s="2982"/>
      <c r="Q106" s="178"/>
      <c r="R106" s="3520"/>
      <c r="S106" s="3513" t="s">
        <v>7896</v>
      </c>
      <c r="T106" s="3514"/>
      <c r="U106" s="3515"/>
      <c r="W106" s="3516">
        <v>1</v>
      </c>
      <c r="X106" s="3524" t="s">
        <v>7897</v>
      </c>
      <c r="Y106" s="3525" t="s">
        <v>7898</v>
      </c>
      <c r="Z106" s="3525" t="s">
        <v>7899</v>
      </c>
      <c r="AA106" s="3525" t="s">
        <v>7900</v>
      </c>
      <c r="AB106" s="3525" t="s">
        <v>7901</v>
      </c>
      <c r="AC106" s="3525" t="s">
        <v>7902</v>
      </c>
      <c r="AD106" s="3524" t="s">
        <v>7897</v>
      </c>
      <c r="AF106" s="10">
        <v>1</v>
      </c>
    </row>
    <row r="107" spans="2:32" ht="30" customHeight="1">
      <c r="B107" s="3526">
        <v>2</v>
      </c>
      <c r="C107" s="3509" t="s">
        <v>7903</v>
      </c>
      <c r="D107" s="3510" t="s">
        <v>7904</v>
      </c>
      <c r="E107" s="3511" t="s">
        <v>7905</v>
      </c>
      <c r="F107" s="25"/>
      <c r="G107" s="3526"/>
      <c r="H107" s="3509"/>
      <c r="I107" s="3528"/>
      <c r="J107" s="3528"/>
      <c r="L107" s="3501"/>
      <c r="M107" s="3502"/>
      <c r="N107" s="75"/>
      <c r="O107" s="2982"/>
      <c r="P107" s="2982"/>
      <c r="Q107" s="178"/>
      <c r="R107" s="3520">
        <v>1</v>
      </c>
      <c r="S107" s="3521" t="s">
        <v>7906</v>
      </c>
      <c r="T107" s="3522" t="s">
        <v>7907</v>
      </c>
      <c r="U107" s="3523" t="s">
        <v>7908</v>
      </c>
      <c r="W107" s="3516">
        <f>W106+1</f>
        <v>2</v>
      </c>
      <c r="X107" s="3524" t="s">
        <v>7909</v>
      </c>
      <c r="Y107" s="3525" t="s">
        <v>7910</v>
      </c>
      <c r="Z107" s="3529" t="s">
        <v>7911</v>
      </c>
      <c r="AA107" s="3525" t="s">
        <v>7912</v>
      </c>
      <c r="AB107" s="3525" t="s">
        <v>7913</v>
      </c>
      <c r="AC107" s="3525" t="s">
        <v>7914</v>
      </c>
      <c r="AD107" s="3524" t="s">
        <v>7909</v>
      </c>
      <c r="AF107" s="10">
        <v>1</v>
      </c>
    </row>
    <row r="108" spans="2:32" ht="30" customHeight="1">
      <c r="B108" s="3526">
        <v>3</v>
      </c>
      <c r="C108" s="3509" t="s">
        <v>7915</v>
      </c>
      <c r="D108" s="3510" t="s">
        <v>7916</v>
      </c>
      <c r="E108" s="3511" t="s">
        <v>7917</v>
      </c>
      <c r="F108" s="25"/>
      <c r="G108" s="3526"/>
      <c r="H108" s="3509"/>
      <c r="I108" s="3528"/>
      <c r="J108" s="3528"/>
      <c r="L108" s="3501"/>
      <c r="M108" s="3502"/>
      <c r="N108" s="75"/>
      <c r="O108" s="2982"/>
      <c r="P108" s="2982"/>
      <c r="Q108" s="178"/>
      <c r="R108" s="3520">
        <f>R107+1</f>
        <v>2</v>
      </c>
      <c r="S108" s="3521" t="s">
        <v>7918</v>
      </c>
      <c r="T108" s="3522" t="s">
        <v>7919</v>
      </c>
      <c r="U108" s="3523" t="s">
        <v>7920</v>
      </c>
      <c r="W108" s="3516">
        <f t="shared" ref="W108:W155" si="23">W107+1</f>
        <v>3</v>
      </c>
      <c r="X108" s="3524" t="s">
        <v>7921</v>
      </c>
      <c r="Y108" s="3525" t="s">
        <v>7922</v>
      </c>
      <c r="Z108" s="3529" t="s">
        <v>7923</v>
      </c>
      <c r="AA108" s="3525" t="s">
        <v>7924</v>
      </c>
      <c r="AB108" s="3525" t="s">
        <v>7925</v>
      </c>
      <c r="AC108" s="3525" t="s">
        <v>7926</v>
      </c>
      <c r="AD108" s="3524" t="s">
        <v>7921</v>
      </c>
      <c r="AF108" s="10">
        <v>1</v>
      </c>
    </row>
    <row r="109" spans="2:32" ht="30" customHeight="1">
      <c r="B109" s="3526">
        <v>4</v>
      </c>
      <c r="C109" s="3509" t="s">
        <v>7927</v>
      </c>
      <c r="D109" s="3510" t="s">
        <v>7928</v>
      </c>
      <c r="E109" s="3511" t="s">
        <v>7929</v>
      </c>
      <c r="F109" s="25"/>
      <c r="G109" s="3526"/>
      <c r="H109" s="3509"/>
      <c r="I109" s="3528"/>
      <c r="J109" s="3528"/>
      <c r="L109" s="3501"/>
      <c r="M109" s="3502"/>
      <c r="N109" s="75"/>
      <c r="O109" s="2982"/>
      <c r="P109" s="2982"/>
      <c r="Q109" s="178"/>
      <c r="R109" s="3520"/>
      <c r="S109" s="3022"/>
      <c r="T109" s="3022"/>
      <c r="U109" s="3022"/>
      <c r="W109" s="3516">
        <f t="shared" si="23"/>
        <v>4</v>
      </c>
      <c r="X109" s="3524" t="s">
        <v>7930</v>
      </c>
      <c r="Y109" s="3525" t="s">
        <v>7931</v>
      </c>
      <c r="Z109" s="3529" t="s">
        <v>7932</v>
      </c>
      <c r="AA109" s="3525" t="s">
        <v>7933</v>
      </c>
      <c r="AB109" s="3525" t="s">
        <v>7934</v>
      </c>
      <c r="AC109" s="3525" t="s">
        <v>7935</v>
      </c>
      <c r="AD109" s="3524" t="s">
        <v>7930</v>
      </c>
      <c r="AF109" s="10">
        <v>1</v>
      </c>
    </row>
    <row r="110" spans="2:32" ht="30" customHeight="1">
      <c r="B110" s="3526">
        <v>5</v>
      </c>
      <c r="C110" s="3509" t="s">
        <v>7936</v>
      </c>
      <c r="D110" s="3510" t="s">
        <v>7937</v>
      </c>
      <c r="E110" s="3511" t="s">
        <v>7938</v>
      </c>
      <c r="F110" s="25"/>
      <c r="G110" s="3526"/>
      <c r="H110" s="3509"/>
      <c r="I110" s="3528"/>
      <c r="J110" s="3528"/>
      <c r="L110" s="3501"/>
      <c r="M110" s="3502"/>
      <c r="N110" s="75"/>
      <c r="O110" s="2982"/>
      <c r="P110" s="2982"/>
      <c r="Q110" s="178"/>
      <c r="R110" s="3487" t="s">
        <v>16</v>
      </c>
      <c r="S110" s="3576" t="s">
        <v>7939</v>
      </c>
      <c r="T110" s="3522"/>
      <c r="U110" s="3522"/>
      <c r="W110" s="3516">
        <f t="shared" si="23"/>
        <v>5</v>
      </c>
      <c r="X110" s="3524" t="s">
        <v>7940</v>
      </c>
      <c r="Y110" s="3525" t="s">
        <v>7941</v>
      </c>
      <c r="Z110" s="3525" t="s">
        <v>7942</v>
      </c>
      <c r="AA110" s="3525" t="s">
        <v>7943</v>
      </c>
      <c r="AB110" s="3525" t="s">
        <v>7944</v>
      </c>
      <c r="AC110" s="3525" t="s">
        <v>7945</v>
      </c>
      <c r="AD110" s="3524" t="s">
        <v>7940</v>
      </c>
      <c r="AF110" s="10">
        <v>1</v>
      </c>
    </row>
    <row r="111" spans="2:32" ht="30" customHeight="1">
      <c r="B111" s="3526">
        <v>6</v>
      </c>
      <c r="C111" s="3509" t="s">
        <v>7946</v>
      </c>
      <c r="D111" s="3510" t="s">
        <v>7947</v>
      </c>
      <c r="E111" s="3511" t="s">
        <v>7948</v>
      </c>
      <c r="F111" s="25"/>
      <c r="G111" s="3526"/>
      <c r="H111" s="3509"/>
      <c r="I111" s="3528"/>
      <c r="J111" s="3528"/>
      <c r="L111" s="3501"/>
      <c r="M111" s="3502"/>
      <c r="N111" s="75"/>
      <c r="O111" s="2982"/>
      <c r="P111" s="2982"/>
      <c r="Q111" s="178"/>
      <c r="R111" s="3487" t="s">
        <v>16</v>
      </c>
      <c r="S111" s="3576" t="s">
        <v>7949</v>
      </c>
      <c r="T111" s="3484"/>
      <c r="U111" s="3484"/>
      <c r="W111" s="3516">
        <f t="shared" si="23"/>
        <v>6</v>
      </c>
      <c r="X111" s="3524" t="s">
        <v>7950</v>
      </c>
      <c r="Y111" s="3525" t="s">
        <v>7951</v>
      </c>
      <c r="Z111" s="3529" t="s">
        <v>7952</v>
      </c>
      <c r="AA111" s="3525" t="s">
        <v>7953</v>
      </c>
      <c r="AB111" s="3525" t="s">
        <v>7954</v>
      </c>
      <c r="AC111" s="3525" t="s">
        <v>7955</v>
      </c>
      <c r="AD111" s="3524" t="s">
        <v>7950</v>
      </c>
      <c r="AF111" s="10">
        <v>1</v>
      </c>
    </row>
    <row r="112" spans="2:32" ht="30" customHeight="1">
      <c r="B112" s="3526">
        <v>7</v>
      </c>
      <c r="C112" s="3509" t="s">
        <v>7956</v>
      </c>
      <c r="D112" s="3510" t="s">
        <v>7957</v>
      </c>
      <c r="E112" s="3511" t="s">
        <v>7958</v>
      </c>
      <c r="F112" s="25"/>
      <c r="G112" s="3526"/>
      <c r="H112" s="3509"/>
      <c r="I112" s="3528"/>
      <c r="J112" s="3528"/>
      <c r="L112" s="3501"/>
      <c r="M112" s="3502"/>
      <c r="N112" s="75"/>
      <c r="O112" s="2982"/>
      <c r="P112" s="2982"/>
      <c r="Q112" s="178"/>
      <c r="R112" s="3487" t="s">
        <v>16</v>
      </c>
      <c r="S112" s="3576" t="s">
        <v>7959</v>
      </c>
      <c r="T112" s="3576"/>
      <c r="U112" s="3576"/>
      <c r="W112" s="3516">
        <f t="shared" si="23"/>
        <v>7</v>
      </c>
      <c r="X112" s="3524" t="s">
        <v>7960</v>
      </c>
      <c r="Y112" s="3525" t="s">
        <v>7961</v>
      </c>
      <c r="Z112" s="3529" t="s">
        <v>7962</v>
      </c>
      <c r="AA112" s="3525" t="s">
        <v>7963</v>
      </c>
      <c r="AB112" s="3525" t="s">
        <v>7964</v>
      </c>
      <c r="AC112" s="3525" t="s">
        <v>7965</v>
      </c>
      <c r="AD112" s="3524" t="s">
        <v>7960</v>
      </c>
      <c r="AF112" s="10">
        <v>1</v>
      </c>
    </row>
    <row r="113" spans="2:32" ht="30" customHeight="1">
      <c r="B113" s="3526">
        <v>8</v>
      </c>
      <c r="C113" s="3509" t="s">
        <v>7966</v>
      </c>
      <c r="D113" s="3510" t="s">
        <v>7967</v>
      </c>
      <c r="E113" s="3511" t="s">
        <v>7968</v>
      </c>
      <c r="F113" s="25"/>
      <c r="G113" s="3526"/>
      <c r="H113" s="3509"/>
      <c r="I113" s="3528"/>
      <c r="J113" s="3528"/>
      <c r="L113" s="3501"/>
      <c r="M113" s="3502"/>
      <c r="N113" s="75"/>
      <c r="O113" s="2982"/>
      <c r="P113" s="2982"/>
      <c r="Q113" s="178"/>
      <c r="R113" s="3516"/>
      <c r="S113" s="3577"/>
      <c r="T113" s="3576"/>
      <c r="U113" s="3576"/>
      <c r="W113" s="3516">
        <f t="shared" si="23"/>
        <v>8</v>
      </c>
      <c r="X113" s="3524" t="s">
        <v>7969</v>
      </c>
      <c r="Y113" s="3525" t="s">
        <v>7970</v>
      </c>
      <c r="Z113" s="3529" t="s">
        <v>7971</v>
      </c>
      <c r="AA113" s="3525" t="s">
        <v>7972</v>
      </c>
      <c r="AB113" s="3525" t="s">
        <v>7973</v>
      </c>
      <c r="AC113" s="3525" t="s">
        <v>7974</v>
      </c>
      <c r="AD113" s="3524" t="s">
        <v>7969</v>
      </c>
      <c r="AF113" s="10">
        <v>1</v>
      </c>
    </row>
    <row r="114" spans="2:32" ht="30" customHeight="1">
      <c r="B114" s="3526">
        <v>9</v>
      </c>
      <c r="C114" s="3509" t="s">
        <v>7975</v>
      </c>
      <c r="D114" s="3510" t="s">
        <v>7976</v>
      </c>
      <c r="E114" s="3511" t="s">
        <v>7977</v>
      </c>
      <c r="F114" s="25"/>
      <c r="G114" s="3526"/>
      <c r="H114" s="3509"/>
      <c r="I114" s="3528"/>
      <c r="J114" s="3528"/>
      <c r="L114" s="3501"/>
      <c r="M114" s="3502"/>
      <c r="N114" s="75"/>
      <c r="O114" s="2982"/>
      <c r="P114" s="2982"/>
      <c r="Q114" s="178"/>
      <c r="R114" s="3516"/>
      <c r="S114" s="3577"/>
      <c r="T114" s="3576"/>
      <c r="U114" s="3576"/>
      <c r="W114" s="3516">
        <f t="shared" si="23"/>
        <v>9</v>
      </c>
      <c r="X114" s="3524" t="s">
        <v>7978</v>
      </c>
      <c r="Y114" s="3525" t="s">
        <v>7979</v>
      </c>
      <c r="Z114" s="3525" t="s">
        <v>7980</v>
      </c>
      <c r="AA114" s="3525" t="s">
        <v>7981</v>
      </c>
      <c r="AB114" s="3525" t="s">
        <v>7982</v>
      </c>
      <c r="AC114" s="3525" t="s">
        <v>7983</v>
      </c>
      <c r="AD114" s="3524" t="s">
        <v>7978</v>
      </c>
      <c r="AF114" s="10">
        <v>1</v>
      </c>
    </row>
    <row r="115" spans="2:32" ht="30" customHeight="1">
      <c r="B115" s="3526">
        <v>10</v>
      </c>
      <c r="C115" s="3509" t="s">
        <v>7984</v>
      </c>
      <c r="D115" s="3510" t="s">
        <v>7985</v>
      </c>
      <c r="E115" s="3511" t="s">
        <v>7986</v>
      </c>
      <c r="F115" s="25"/>
      <c r="G115" s="3526"/>
      <c r="H115" s="3509"/>
      <c r="I115" s="3528"/>
      <c r="J115" s="3528"/>
      <c r="L115" s="3501"/>
      <c r="M115" s="3502"/>
      <c r="N115" s="75"/>
      <c r="O115" s="2982"/>
      <c r="P115" s="2982"/>
      <c r="Q115" s="178"/>
      <c r="R115" s="3516"/>
      <c r="S115" s="3577"/>
      <c r="T115" s="3484"/>
      <c r="U115" s="3484"/>
      <c r="W115" s="3516">
        <f t="shared" si="23"/>
        <v>10</v>
      </c>
      <c r="X115" s="3524" t="s">
        <v>7987</v>
      </c>
      <c r="Y115" s="3525" t="s">
        <v>7988</v>
      </c>
      <c r="Z115" s="3529" t="s">
        <v>7989</v>
      </c>
      <c r="AA115" s="3525" t="s">
        <v>7990</v>
      </c>
      <c r="AB115" s="3525" t="s">
        <v>7991</v>
      </c>
      <c r="AC115" s="3525" t="s">
        <v>7992</v>
      </c>
      <c r="AD115" s="3524" t="s">
        <v>7987</v>
      </c>
      <c r="AF115" s="10">
        <v>1</v>
      </c>
    </row>
    <row r="116" spans="2:32" ht="30" customHeight="1">
      <c r="B116" s="3526">
        <v>11</v>
      </c>
      <c r="C116" s="3509" t="s">
        <v>7993</v>
      </c>
      <c r="D116" s="3510" t="s">
        <v>7994</v>
      </c>
      <c r="E116" s="3511" t="s">
        <v>7995</v>
      </c>
      <c r="F116" s="25"/>
      <c r="G116" s="3526"/>
      <c r="H116" s="3509"/>
      <c r="I116" s="3528"/>
      <c r="J116" s="3528"/>
      <c r="L116" s="3501"/>
      <c r="M116" s="3502"/>
      <c r="N116" s="75"/>
      <c r="O116" s="2982"/>
      <c r="P116" s="2982"/>
      <c r="Q116" s="178"/>
      <c r="R116" s="3516"/>
      <c r="S116" s="3577"/>
      <c r="T116" s="3576"/>
      <c r="U116" s="3576"/>
      <c r="W116" s="3516">
        <f t="shared" si="23"/>
        <v>11</v>
      </c>
      <c r="X116" s="3524" t="s">
        <v>7996</v>
      </c>
      <c r="Y116" s="3525" t="s">
        <v>7997</v>
      </c>
      <c r="Z116" s="3525" t="s">
        <v>7998</v>
      </c>
      <c r="AA116" s="3525" t="s">
        <v>7999</v>
      </c>
      <c r="AB116" s="3525" t="s">
        <v>8000</v>
      </c>
      <c r="AC116" s="3525" t="s">
        <v>8001</v>
      </c>
      <c r="AD116" s="3524" t="s">
        <v>7996</v>
      </c>
      <c r="AF116" s="10">
        <v>1</v>
      </c>
    </row>
    <row r="117" spans="2:32" ht="30" customHeight="1">
      <c r="B117" s="3526">
        <v>12</v>
      </c>
      <c r="C117" s="3509" t="s">
        <v>8002</v>
      </c>
      <c r="D117" s="3510" t="s">
        <v>8003</v>
      </c>
      <c r="E117" s="3511" t="s">
        <v>8004</v>
      </c>
      <c r="F117" s="25"/>
      <c r="G117" s="3526"/>
      <c r="H117" s="3509"/>
      <c r="I117" s="3528"/>
      <c r="J117" s="3528"/>
      <c r="L117" s="3501"/>
      <c r="M117" s="3502"/>
      <c r="N117" s="75"/>
      <c r="O117" s="2982"/>
      <c r="P117" s="2982"/>
      <c r="Q117" s="178"/>
      <c r="R117" s="3516"/>
      <c r="S117" s="3577"/>
      <c r="W117" s="3516">
        <f t="shared" si="23"/>
        <v>12</v>
      </c>
      <c r="X117" s="3524" t="s">
        <v>8005</v>
      </c>
      <c r="Y117" s="3525" t="s">
        <v>8006</v>
      </c>
      <c r="Z117" s="3529" t="s">
        <v>8007</v>
      </c>
      <c r="AA117" s="3525" t="s">
        <v>8008</v>
      </c>
      <c r="AB117" s="3525" t="s">
        <v>8009</v>
      </c>
      <c r="AC117" s="3525" t="s">
        <v>8010</v>
      </c>
      <c r="AD117" s="3524" t="s">
        <v>8005</v>
      </c>
      <c r="AF117" s="10">
        <v>1</v>
      </c>
    </row>
    <row r="118" spans="2:32" ht="30" customHeight="1">
      <c r="B118" s="3526"/>
      <c r="D118" s="3558"/>
      <c r="E118" s="3559"/>
      <c r="F118" s="25"/>
      <c r="G118" s="3526"/>
      <c r="H118" s="3509"/>
      <c r="I118" s="3528"/>
      <c r="J118" s="3528"/>
      <c r="L118" s="3501"/>
      <c r="M118" s="3502"/>
      <c r="N118" s="75"/>
      <c r="O118" s="2982"/>
      <c r="P118" s="2982"/>
      <c r="Q118" s="178"/>
      <c r="R118" s="3516"/>
      <c r="S118" s="3577"/>
      <c r="T118" s="3576"/>
      <c r="U118" s="3576"/>
      <c r="W118" s="3516">
        <f t="shared" si="23"/>
        <v>13</v>
      </c>
      <c r="X118" s="3524" t="s">
        <v>8011</v>
      </c>
      <c r="Y118" s="3525" t="s">
        <v>8012</v>
      </c>
      <c r="Z118" s="3529" t="s">
        <v>8013</v>
      </c>
      <c r="AA118" s="3525" t="s">
        <v>8014</v>
      </c>
      <c r="AB118" s="3525" t="s">
        <v>8015</v>
      </c>
      <c r="AC118" s="3525" t="s">
        <v>8016</v>
      </c>
      <c r="AD118" s="3524" t="s">
        <v>8011</v>
      </c>
      <c r="AF118" s="10">
        <v>1</v>
      </c>
    </row>
    <row r="119" spans="2:32" ht="30" customHeight="1">
      <c r="B119" s="3562"/>
      <c r="C119" s="3552" t="s">
        <v>8017</v>
      </c>
      <c r="D119" s="3553" t="s">
        <v>8018</v>
      </c>
      <c r="E119" s="3554" t="s">
        <v>8019</v>
      </c>
      <c r="F119" s="25"/>
      <c r="G119" s="3526"/>
      <c r="H119" s="3509"/>
      <c r="I119" s="3528"/>
      <c r="J119" s="3528"/>
      <c r="L119" s="3501"/>
      <c r="M119" s="3502"/>
      <c r="N119" s="75"/>
      <c r="O119" s="2982"/>
      <c r="P119" s="2982"/>
      <c r="Q119" s="178"/>
      <c r="R119" s="3516"/>
      <c r="S119" s="3577"/>
      <c r="W119" s="3516">
        <f t="shared" si="23"/>
        <v>14</v>
      </c>
      <c r="X119" s="3524" t="s">
        <v>8020</v>
      </c>
      <c r="Y119" s="3525" t="s">
        <v>8021</v>
      </c>
      <c r="Z119" s="3525" t="s">
        <v>8022</v>
      </c>
      <c r="AA119" s="3525" t="s">
        <v>8023</v>
      </c>
      <c r="AB119" s="3525" t="s">
        <v>8024</v>
      </c>
      <c r="AC119" s="3525" t="s">
        <v>8025</v>
      </c>
      <c r="AD119" s="3524" t="s">
        <v>8020</v>
      </c>
      <c r="AF119" s="10">
        <v>1</v>
      </c>
    </row>
    <row r="120" spans="2:32" ht="30" customHeight="1">
      <c r="B120" s="3526">
        <v>1</v>
      </c>
      <c r="C120" s="3509" t="s">
        <v>8026</v>
      </c>
      <c r="D120" s="3510" t="s">
        <v>8027</v>
      </c>
      <c r="E120" s="3511" t="s">
        <v>8028</v>
      </c>
      <c r="F120" s="25"/>
      <c r="G120" s="3526"/>
      <c r="H120" s="3509"/>
      <c r="I120" s="3528"/>
      <c r="J120" s="3528"/>
      <c r="L120" s="3501"/>
      <c r="M120" s="3502"/>
      <c r="N120" s="75"/>
      <c r="O120" s="2982"/>
      <c r="P120" s="2982"/>
      <c r="Q120" s="178"/>
      <c r="R120" s="3516"/>
      <c r="S120" s="3577"/>
      <c r="T120" s="3522"/>
      <c r="U120" s="3522"/>
      <c r="W120" s="3516">
        <f t="shared" si="23"/>
        <v>15</v>
      </c>
      <c r="X120" s="3524" t="s">
        <v>8029</v>
      </c>
      <c r="Y120" s="3525" t="s">
        <v>8030</v>
      </c>
      <c r="Z120" s="3529" t="s">
        <v>8031</v>
      </c>
      <c r="AA120" s="3525" t="s">
        <v>8032</v>
      </c>
      <c r="AB120" s="3525" t="s">
        <v>8033</v>
      </c>
      <c r="AC120" s="3525" t="s">
        <v>8034</v>
      </c>
      <c r="AD120" s="3524" t="s">
        <v>8029</v>
      </c>
      <c r="AF120" s="10">
        <v>1</v>
      </c>
    </row>
    <row r="121" spans="2:32" ht="30" customHeight="1">
      <c r="B121" s="3526">
        <v>2</v>
      </c>
      <c r="C121" s="3509" t="s">
        <v>8035</v>
      </c>
      <c r="D121" s="3510" t="s">
        <v>8036</v>
      </c>
      <c r="E121" s="3511" t="s">
        <v>8037</v>
      </c>
      <c r="F121" s="25"/>
      <c r="G121" s="3526"/>
      <c r="H121" s="3509"/>
      <c r="I121" s="3528"/>
      <c r="J121" s="3528"/>
      <c r="L121" s="3501"/>
      <c r="M121" s="3502"/>
      <c r="N121" s="75"/>
      <c r="O121" s="2982"/>
      <c r="P121" s="2982"/>
      <c r="Q121" s="178"/>
      <c r="R121" s="3516"/>
      <c r="S121" s="3577"/>
      <c r="T121" s="3522"/>
      <c r="U121" s="3522"/>
      <c r="W121" s="3516">
        <f t="shared" si="23"/>
        <v>16</v>
      </c>
      <c r="X121" s="3524" t="s">
        <v>8038</v>
      </c>
      <c r="Y121" s="3525" t="s">
        <v>8039</v>
      </c>
      <c r="Z121" s="3529" t="s">
        <v>8040</v>
      </c>
      <c r="AA121" s="3525" t="s">
        <v>8041</v>
      </c>
      <c r="AB121" s="3525" t="s">
        <v>8042</v>
      </c>
      <c r="AC121" s="3525" t="s">
        <v>8043</v>
      </c>
      <c r="AD121" s="3524" t="s">
        <v>8038</v>
      </c>
      <c r="AF121" s="10">
        <v>1</v>
      </c>
    </row>
    <row r="122" spans="2:32" ht="30" customHeight="1">
      <c r="B122" s="3526">
        <v>3</v>
      </c>
      <c r="C122" s="3509" t="s">
        <v>8044</v>
      </c>
      <c r="D122" s="3510" t="s">
        <v>8045</v>
      </c>
      <c r="E122" s="3511" t="s">
        <v>8046</v>
      </c>
      <c r="F122" s="25"/>
      <c r="G122" s="3526"/>
      <c r="H122" s="3509"/>
      <c r="I122" s="3528"/>
      <c r="J122" s="3528"/>
      <c r="L122" s="3501"/>
      <c r="M122" s="3502"/>
      <c r="N122" s="75"/>
      <c r="O122" s="2982"/>
      <c r="P122" s="2982"/>
      <c r="Q122" s="178"/>
      <c r="R122" s="3516"/>
      <c r="S122" s="3577"/>
      <c r="T122" s="3522"/>
      <c r="U122" s="3522"/>
      <c r="W122" s="3516">
        <f t="shared" si="23"/>
        <v>17</v>
      </c>
      <c r="X122" s="3524" t="s">
        <v>8047</v>
      </c>
      <c r="Y122" s="3525" t="s">
        <v>8048</v>
      </c>
      <c r="Z122" s="3529" t="s">
        <v>8049</v>
      </c>
      <c r="AA122" s="3525" t="s">
        <v>8050</v>
      </c>
      <c r="AB122" s="3525" t="s">
        <v>8051</v>
      </c>
      <c r="AC122" s="3525" t="s">
        <v>8052</v>
      </c>
      <c r="AD122" s="3524" t="s">
        <v>8047</v>
      </c>
      <c r="AF122" s="10">
        <v>1</v>
      </c>
    </row>
    <row r="123" spans="2:32" ht="30" customHeight="1">
      <c r="B123" s="3526">
        <v>4</v>
      </c>
      <c r="C123" s="3509" t="s">
        <v>8053</v>
      </c>
      <c r="D123" s="3510" t="s">
        <v>8054</v>
      </c>
      <c r="E123" s="3511" t="s">
        <v>8055</v>
      </c>
      <c r="F123" s="25"/>
      <c r="G123" s="3526"/>
      <c r="H123" s="3509"/>
      <c r="I123" s="3528"/>
      <c r="J123" s="3528"/>
      <c r="L123" s="3501"/>
      <c r="M123" s="3502"/>
      <c r="N123" s="75"/>
      <c r="O123" s="2982"/>
      <c r="P123" s="2982"/>
      <c r="Q123" s="178"/>
      <c r="R123" s="3516"/>
      <c r="S123" s="3577"/>
      <c r="T123" s="3522"/>
      <c r="U123" s="3522"/>
      <c r="W123" s="3516">
        <f t="shared" si="23"/>
        <v>18</v>
      </c>
      <c r="X123" s="3524" t="s">
        <v>8056</v>
      </c>
      <c r="Y123" s="3525" t="s">
        <v>8057</v>
      </c>
      <c r="Z123" s="3529" t="s">
        <v>8058</v>
      </c>
      <c r="AA123" s="3525" t="s">
        <v>8059</v>
      </c>
      <c r="AB123" s="3525" t="s">
        <v>8060</v>
      </c>
      <c r="AC123" s="3525" t="s">
        <v>8061</v>
      </c>
      <c r="AD123" s="3524" t="s">
        <v>8056</v>
      </c>
      <c r="AF123" s="10">
        <v>1</v>
      </c>
    </row>
    <row r="124" spans="2:32" ht="30" customHeight="1">
      <c r="B124" s="3526">
        <v>5</v>
      </c>
      <c r="C124" s="3509" t="s">
        <v>8062</v>
      </c>
      <c r="D124" s="3510" t="s">
        <v>8063</v>
      </c>
      <c r="E124" s="3511" t="s">
        <v>8064</v>
      </c>
      <c r="F124" s="25"/>
      <c r="G124" s="3526"/>
      <c r="H124" s="3509"/>
      <c r="I124" s="3528"/>
      <c r="J124" s="3528"/>
      <c r="L124" s="3501"/>
      <c r="M124" s="3502"/>
      <c r="N124" s="75"/>
      <c r="O124" s="2982"/>
      <c r="P124" s="2982"/>
      <c r="Q124" s="178"/>
      <c r="R124" s="3516"/>
      <c r="S124" s="3577"/>
      <c r="T124" s="3522"/>
      <c r="U124" s="3522"/>
      <c r="W124" s="3516">
        <f t="shared" si="23"/>
        <v>19</v>
      </c>
      <c r="X124" s="3524" t="s">
        <v>8065</v>
      </c>
      <c r="Y124" s="3525" t="s">
        <v>8066</v>
      </c>
      <c r="Z124" s="3529" t="s">
        <v>8067</v>
      </c>
      <c r="AA124" s="3525" t="s">
        <v>8068</v>
      </c>
      <c r="AB124" s="3525" t="s">
        <v>8069</v>
      </c>
      <c r="AC124" s="3525" t="s">
        <v>8070</v>
      </c>
      <c r="AD124" s="3524" t="s">
        <v>8065</v>
      </c>
      <c r="AF124" s="10">
        <v>1</v>
      </c>
    </row>
    <row r="125" spans="2:32" ht="30" customHeight="1">
      <c r="B125" s="3526">
        <v>6</v>
      </c>
      <c r="C125" s="3509" t="s">
        <v>8071</v>
      </c>
      <c r="D125" s="3510" t="s">
        <v>8072</v>
      </c>
      <c r="E125" s="3511" t="s">
        <v>8073</v>
      </c>
      <c r="F125" s="25"/>
      <c r="G125" s="3526"/>
      <c r="H125" s="3509"/>
      <c r="I125" s="3528"/>
      <c r="J125" s="3528"/>
      <c r="L125" s="3501"/>
      <c r="M125" s="3502"/>
      <c r="N125" s="75"/>
      <c r="O125" s="2982"/>
      <c r="P125" s="2982"/>
      <c r="Q125" s="178"/>
      <c r="R125" s="3516"/>
      <c r="S125" s="3577"/>
      <c r="T125" s="3522"/>
      <c r="U125" s="3522"/>
      <c r="W125" s="3516">
        <f t="shared" si="23"/>
        <v>20</v>
      </c>
      <c r="X125" s="3524" t="s">
        <v>8074</v>
      </c>
      <c r="Y125" s="3525" t="s">
        <v>8075</v>
      </c>
      <c r="Z125" s="3529" t="s">
        <v>8076</v>
      </c>
      <c r="AA125" s="3525" t="s">
        <v>8077</v>
      </c>
      <c r="AB125" s="3525" t="s">
        <v>8078</v>
      </c>
      <c r="AC125" s="3525" t="s">
        <v>8079</v>
      </c>
      <c r="AD125" s="3524" t="s">
        <v>8074</v>
      </c>
      <c r="AF125" s="10">
        <v>1</v>
      </c>
    </row>
    <row r="126" spans="2:32" ht="30" customHeight="1">
      <c r="B126" s="3578"/>
      <c r="D126" s="3558"/>
      <c r="E126" s="3559"/>
      <c r="F126" s="25"/>
      <c r="G126" s="3526"/>
      <c r="H126" s="3509"/>
      <c r="I126" s="3528"/>
      <c r="J126" s="3528"/>
      <c r="L126" s="3501"/>
      <c r="M126" s="3502"/>
      <c r="N126" s="75"/>
      <c r="O126" s="2982"/>
      <c r="P126" s="2982"/>
      <c r="Q126" s="178"/>
      <c r="R126" s="3516"/>
      <c r="S126" s="3577"/>
      <c r="T126" s="3522"/>
      <c r="U126" s="3522"/>
      <c r="W126" s="3516">
        <f t="shared" si="23"/>
        <v>21</v>
      </c>
      <c r="X126" s="3524" t="s">
        <v>8080</v>
      </c>
      <c r="Y126" s="3525" t="s">
        <v>8081</v>
      </c>
      <c r="Z126" s="3529" t="s">
        <v>8082</v>
      </c>
      <c r="AA126" s="3525" t="s">
        <v>8083</v>
      </c>
      <c r="AB126" s="3525" t="s">
        <v>8084</v>
      </c>
      <c r="AC126" s="3525" t="s">
        <v>8085</v>
      </c>
      <c r="AD126" s="3524" t="s">
        <v>8080</v>
      </c>
      <c r="AF126" s="10">
        <v>1</v>
      </c>
    </row>
    <row r="127" spans="2:32" ht="30" customHeight="1">
      <c r="B127" s="3562"/>
      <c r="C127" s="3552" t="s">
        <v>8086</v>
      </c>
      <c r="D127" s="3553" t="s">
        <v>8087</v>
      </c>
      <c r="E127" s="3554" t="s">
        <v>8088</v>
      </c>
      <c r="F127" s="25"/>
      <c r="G127" s="3526"/>
      <c r="H127" s="3509"/>
      <c r="I127" s="3528"/>
      <c r="J127" s="3528"/>
      <c r="L127" s="3501"/>
      <c r="M127" s="3502"/>
      <c r="N127" s="75"/>
      <c r="O127" s="2982"/>
      <c r="P127" s="2982"/>
      <c r="Q127" s="178"/>
      <c r="R127" s="3516"/>
      <c r="S127" s="3577"/>
      <c r="T127" s="3522"/>
      <c r="U127" s="3522"/>
      <c r="W127" s="3516">
        <f t="shared" si="23"/>
        <v>22</v>
      </c>
      <c r="X127" s="3524" t="s">
        <v>8089</v>
      </c>
      <c r="Y127" s="3525" t="s">
        <v>8090</v>
      </c>
      <c r="Z127" s="3529" t="s">
        <v>8091</v>
      </c>
      <c r="AA127" s="3525" t="s">
        <v>8092</v>
      </c>
      <c r="AB127" s="3525" t="s">
        <v>8093</v>
      </c>
      <c r="AC127" s="3525" t="s">
        <v>8094</v>
      </c>
      <c r="AD127" s="3524" t="s">
        <v>8089</v>
      </c>
      <c r="AF127" s="10">
        <v>1</v>
      </c>
    </row>
    <row r="128" spans="2:32" ht="30" customHeight="1">
      <c r="B128" s="3526">
        <v>1</v>
      </c>
      <c r="C128" s="3509" t="s">
        <v>8095</v>
      </c>
      <c r="D128" s="3510" t="s">
        <v>8096</v>
      </c>
      <c r="E128" s="3511" t="s">
        <v>8097</v>
      </c>
      <c r="F128" s="25"/>
      <c r="G128" s="3526"/>
      <c r="H128" s="3509"/>
      <c r="I128" s="3528"/>
      <c r="J128" s="3528"/>
      <c r="L128" s="3501"/>
      <c r="M128" s="3502"/>
      <c r="N128" s="75"/>
      <c r="O128" s="2982"/>
      <c r="P128" s="2982"/>
      <c r="Q128" s="178"/>
      <c r="R128" s="3516"/>
      <c r="S128" s="3577"/>
      <c r="T128" s="3522"/>
      <c r="U128" s="3522"/>
      <c r="W128" s="3516">
        <f t="shared" si="23"/>
        <v>23</v>
      </c>
      <c r="X128" s="3524" t="s">
        <v>8098</v>
      </c>
      <c r="Y128" s="3525" t="s">
        <v>8099</v>
      </c>
      <c r="Z128" s="3529" t="s">
        <v>8100</v>
      </c>
      <c r="AA128" s="3525" t="s">
        <v>8101</v>
      </c>
      <c r="AB128" s="3525" t="s">
        <v>8102</v>
      </c>
      <c r="AC128" s="3525" t="s">
        <v>8103</v>
      </c>
      <c r="AD128" s="3524" t="s">
        <v>8098</v>
      </c>
      <c r="AF128" s="10">
        <v>1</v>
      </c>
    </row>
    <row r="129" spans="2:32" ht="30" customHeight="1">
      <c r="B129" s="3526">
        <v>2</v>
      </c>
      <c r="C129" s="3509" t="s">
        <v>8104</v>
      </c>
      <c r="D129" s="3510" t="s">
        <v>8105</v>
      </c>
      <c r="E129" s="3511" t="s">
        <v>8106</v>
      </c>
      <c r="F129" s="25"/>
      <c r="G129" s="3526"/>
      <c r="H129" s="3509"/>
      <c r="I129" s="3528"/>
      <c r="J129" s="3528"/>
      <c r="L129" s="3501"/>
      <c r="M129" s="3502"/>
      <c r="N129" s="75"/>
      <c r="O129" s="2982"/>
      <c r="P129" s="2982"/>
      <c r="Q129" s="178"/>
      <c r="R129" s="3516"/>
      <c r="S129" s="3577"/>
      <c r="T129" s="3522"/>
      <c r="U129" s="3522"/>
      <c r="W129" s="3516">
        <f t="shared" si="23"/>
        <v>24</v>
      </c>
      <c r="X129" s="3524" t="s">
        <v>8107</v>
      </c>
      <c r="Y129" s="3525" t="s">
        <v>8108</v>
      </c>
      <c r="Z129" s="3529" t="s">
        <v>8109</v>
      </c>
      <c r="AA129" s="3525" t="s">
        <v>8110</v>
      </c>
      <c r="AB129" s="3525" t="s">
        <v>8111</v>
      </c>
      <c r="AC129" s="3525" t="s">
        <v>8112</v>
      </c>
      <c r="AD129" s="3524" t="s">
        <v>8107</v>
      </c>
      <c r="AF129" s="10">
        <v>1</v>
      </c>
    </row>
    <row r="130" spans="2:32" ht="30" customHeight="1">
      <c r="B130" s="3526">
        <v>3</v>
      </c>
      <c r="C130" s="3509" t="s">
        <v>8113</v>
      </c>
      <c r="D130" s="3510" t="s">
        <v>8114</v>
      </c>
      <c r="E130" s="3511" t="s">
        <v>8115</v>
      </c>
      <c r="F130" s="25"/>
      <c r="G130" s="3526"/>
      <c r="H130" s="3509"/>
      <c r="I130" s="3528"/>
      <c r="J130" s="3528"/>
      <c r="L130" s="3501"/>
      <c r="M130" s="3502"/>
      <c r="N130" s="75"/>
      <c r="O130" s="2982"/>
      <c r="P130" s="2982"/>
      <c r="Q130" s="178"/>
      <c r="R130" s="3516"/>
      <c r="S130" s="3577"/>
      <c r="T130" s="3522"/>
      <c r="U130" s="3522"/>
      <c r="W130" s="3516">
        <f t="shared" si="23"/>
        <v>25</v>
      </c>
      <c r="X130" s="3524" t="s">
        <v>8116</v>
      </c>
      <c r="Y130" s="3525" t="s">
        <v>8117</v>
      </c>
      <c r="Z130" s="3529" t="s">
        <v>8118</v>
      </c>
      <c r="AA130" s="3525" t="s">
        <v>8119</v>
      </c>
      <c r="AB130" s="3525" t="s">
        <v>8120</v>
      </c>
      <c r="AC130" s="3525" t="s">
        <v>8121</v>
      </c>
      <c r="AD130" s="3524" t="s">
        <v>8116</v>
      </c>
      <c r="AF130" s="10">
        <v>1</v>
      </c>
    </row>
    <row r="131" spans="2:32" ht="30" customHeight="1">
      <c r="B131" s="3526">
        <v>4</v>
      </c>
      <c r="C131" s="3509" t="s">
        <v>8122</v>
      </c>
      <c r="D131" s="3510" t="s">
        <v>8123</v>
      </c>
      <c r="E131" s="3511" t="s">
        <v>8124</v>
      </c>
      <c r="F131" s="25"/>
      <c r="G131" s="3526"/>
      <c r="H131" s="3509"/>
      <c r="I131" s="3528"/>
      <c r="J131" s="3528"/>
      <c r="L131" s="3501"/>
      <c r="M131" s="3502"/>
      <c r="N131" s="75"/>
      <c r="O131" s="2982"/>
      <c r="P131" s="2982"/>
      <c r="Q131" s="178"/>
      <c r="R131" s="3516"/>
      <c r="S131" s="3577"/>
      <c r="T131" s="3522"/>
      <c r="U131" s="3522"/>
      <c r="W131" s="3516">
        <f t="shared" si="23"/>
        <v>26</v>
      </c>
      <c r="X131" s="3524" t="s">
        <v>8125</v>
      </c>
      <c r="Y131" s="3525" t="s">
        <v>8126</v>
      </c>
      <c r="Z131" s="3529" t="s">
        <v>8127</v>
      </c>
      <c r="AA131" s="3525" t="s">
        <v>8128</v>
      </c>
      <c r="AB131" s="3525" t="s">
        <v>8129</v>
      </c>
      <c r="AC131" s="3525" t="s">
        <v>8130</v>
      </c>
      <c r="AD131" s="3524" t="s">
        <v>8125</v>
      </c>
      <c r="AF131" s="10">
        <v>1</v>
      </c>
    </row>
    <row r="132" spans="2:32" ht="30" customHeight="1">
      <c r="B132" s="3526">
        <v>5</v>
      </c>
      <c r="C132" s="3509" t="s">
        <v>8131</v>
      </c>
      <c r="D132" s="3510" t="s">
        <v>7526</v>
      </c>
      <c r="E132" s="3511" t="s">
        <v>8132</v>
      </c>
      <c r="F132" s="25"/>
      <c r="G132" s="3526"/>
      <c r="H132" s="3509"/>
      <c r="I132" s="3528"/>
      <c r="J132" s="3528"/>
      <c r="L132" s="3501"/>
      <c r="M132" s="3502"/>
      <c r="N132" s="75"/>
      <c r="O132" s="2982"/>
      <c r="P132" s="2982"/>
      <c r="Q132" s="178"/>
      <c r="R132" s="3516"/>
      <c r="S132" s="3577"/>
      <c r="T132" s="3522"/>
      <c r="U132" s="3522"/>
      <c r="W132" s="3516">
        <f t="shared" si="23"/>
        <v>27</v>
      </c>
      <c r="X132" s="3524" t="s">
        <v>8133</v>
      </c>
      <c r="Y132" s="3525" t="s">
        <v>8134</v>
      </c>
      <c r="Z132" s="3529" t="s">
        <v>8135</v>
      </c>
      <c r="AA132" s="3525" t="s">
        <v>8136</v>
      </c>
      <c r="AB132" s="3525" t="s">
        <v>8137</v>
      </c>
      <c r="AC132" s="3525" t="s">
        <v>8138</v>
      </c>
      <c r="AD132" s="3524" t="s">
        <v>8133</v>
      </c>
      <c r="AF132" s="10">
        <v>1</v>
      </c>
    </row>
    <row r="133" spans="2:32" ht="30" customHeight="1">
      <c r="B133" s="3526">
        <v>6</v>
      </c>
      <c r="C133" s="3509" t="s">
        <v>8139</v>
      </c>
      <c r="D133" s="3510" t="s">
        <v>8140</v>
      </c>
      <c r="E133" s="3511" t="s">
        <v>8132</v>
      </c>
      <c r="F133" s="25"/>
      <c r="G133" s="3526"/>
      <c r="H133" s="3509"/>
      <c r="I133" s="3528"/>
      <c r="J133" s="3528"/>
      <c r="L133" s="3501"/>
      <c r="M133" s="3502"/>
      <c r="N133" s="75"/>
      <c r="O133" s="2982"/>
      <c r="P133" s="2982"/>
      <c r="Q133" s="178"/>
      <c r="R133" s="3516"/>
      <c r="S133" s="3577"/>
      <c r="T133" s="3522"/>
      <c r="U133" s="3522"/>
      <c r="W133" s="3516">
        <f t="shared" si="23"/>
        <v>28</v>
      </c>
      <c r="X133" s="3524" t="s">
        <v>8141</v>
      </c>
      <c r="Y133" s="3525" t="s">
        <v>8142</v>
      </c>
      <c r="Z133" s="3529" t="s">
        <v>8143</v>
      </c>
      <c r="AA133" s="3525" t="s">
        <v>8144</v>
      </c>
      <c r="AB133" s="3525" t="s">
        <v>8145</v>
      </c>
      <c r="AC133" s="3525" t="s">
        <v>8146</v>
      </c>
      <c r="AD133" s="3524" t="s">
        <v>8141</v>
      </c>
      <c r="AF133" s="10">
        <v>1</v>
      </c>
    </row>
    <row r="134" spans="2:32" ht="30" customHeight="1">
      <c r="B134" s="3526">
        <v>7</v>
      </c>
      <c r="C134" s="3509" t="s">
        <v>8147</v>
      </c>
      <c r="D134" s="3510" t="s">
        <v>8148</v>
      </c>
      <c r="E134" s="3511" t="s">
        <v>8149</v>
      </c>
      <c r="F134" s="25"/>
      <c r="G134" s="3526"/>
      <c r="H134" s="3509"/>
      <c r="I134" s="3528"/>
      <c r="J134" s="3528"/>
      <c r="L134" s="3501"/>
      <c r="M134" s="3502"/>
      <c r="N134" s="75"/>
      <c r="O134" s="2982"/>
      <c r="P134" s="2982"/>
      <c r="Q134" s="178"/>
      <c r="R134" s="3516"/>
      <c r="S134" s="3577"/>
      <c r="T134" s="3522"/>
      <c r="U134" s="3522"/>
      <c r="W134" s="3516">
        <f t="shared" si="23"/>
        <v>29</v>
      </c>
      <c r="X134" s="3524" t="s">
        <v>8150</v>
      </c>
      <c r="Y134" s="3525" t="s">
        <v>8151</v>
      </c>
      <c r="Z134" s="3529" t="s">
        <v>8152</v>
      </c>
      <c r="AA134" s="3525" t="s">
        <v>8153</v>
      </c>
      <c r="AB134" s="3525" t="s">
        <v>8154</v>
      </c>
      <c r="AC134" s="3525" t="s">
        <v>8155</v>
      </c>
      <c r="AD134" s="3524" t="s">
        <v>8150</v>
      </c>
      <c r="AF134" s="10">
        <v>1</v>
      </c>
    </row>
    <row r="135" spans="2:32" ht="30" customHeight="1">
      <c r="B135" s="3526"/>
      <c r="D135" s="3558"/>
      <c r="E135" s="3559"/>
      <c r="F135" s="25"/>
      <c r="G135" s="3526"/>
      <c r="H135" s="3509"/>
      <c r="I135" s="3528"/>
      <c r="J135" s="3528"/>
      <c r="L135" s="3501"/>
      <c r="M135" s="3502"/>
      <c r="N135" s="75"/>
      <c r="O135" s="2982"/>
      <c r="P135" s="2982"/>
      <c r="Q135" s="178"/>
      <c r="R135" s="3516"/>
      <c r="S135" s="3577"/>
      <c r="T135" s="3522"/>
      <c r="U135" s="3522"/>
      <c r="W135" s="3516">
        <f t="shared" si="23"/>
        <v>30</v>
      </c>
      <c r="X135" s="3524" t="s">
        <v>8156</v>
      </c>
      <c r="Y135" s="3525" t="s">
        <v>8157</v>
      </c>
      <c r="Z135" s="3529" t="s">
        <v>8158</v>
      </c>
      <c r="AA135" s="3525" t="s">
        <v>8159</v>
      </c>
      <c r="AB135" s="3525" t="s">
        <v>8160</v>
      </c>
      <c r="AC135" s="3525" t="s">
        <v>8161</v>
      </c>
      <c r="AD135" s="3524" t="s">
        <v>8156</v>
      </c>
      <c r="AF135" s="10">
        <v>1</v>
      </c>
    </row>
    <row r="136" spans="2:32" ht="30" customHeight="1">
      <c r="B136" s="3562"/>
      <c r="C136" s="3552" t="s">
        <v>8162</v>
      </c>
      <c r="D136" s="3553" t="s">
        <v>8162</v>
      </c>
      <c r="E136" s="3554" t="s">
        <v>8163</v>
      </c>
      <c r="F136" s="25"/>
      <c r="G136" s="3526"/>
      <c r="H136" s="3509"/>
      <c r="I136" s="3528"/>
      <c r="J136" s="3528"/>
      <c r="L136" s="3501"/>
      <c r="M136" s="3502"/>
      <c r="N136" s="75"/>
      <c r="O136" s="2982"/>
      <c r="P136" s="2982"/>
      <c r="Q136" s="178"/>
      <c r="R136" s="3516"/>
      <c r="S136" s="3577"/>
      <c r="T136" s="3522"/>
      <c r="U136" s="3522"/>
      <c r="W136" s="3516">
        <f t="shared" si="23"/>
        <v>31</v>
      </c>
      <c r="X136" s="3524" t="s">
        <v>8164</v>
      </c>
      <c r="Y136" s="3525" t="s">
        <v>8165</v>
      </c>
      <c r="Z136" s="3529" t="s">
        <v>8166</v>
      </c>
      <c r="AA136" s="3525" t="s">
        <v>8167</v>
      </c>
      <c r="AB136" s="3525" t="s">
        <v>8168</v>
      </c>
      <c r="AC136" s="3525" t="s">
        <v>8169</v>
      </c>
      <c r="AD136" s="3524" t="s">
        <v>8164</v>
      </c>
      <c r="AF136" s="10">
        <v>1</v>
      </c>
    </row>
    <row r="137" spans="2:32" ht="30" customHeight="1">
      <c r="B137" s="3526">
        <v>1</v>
      </c>
      <c r="C137" s="3509" t="s">
        <v>8170</v>
      </c>
      <c r="D137" s="3510" t="s">
        <v>8171</v>
      </c>
      <c r="E137" s="3511" t="s">
        <v>8172</v>
      </c>
      <c r="F137" s="25"/>
      <c r="G137" s="3526"/>
      <c r="H137" s="3509"/>
      <c r="I137" s="3528"/>
      <c r="J137" s="3528"/>
      <c r="L137" s="3501"/>
      <c r="M137" s="3502"/>
      <c r="N137" s="75"/>
      <c r="O137" s="2982"/>
      <c r="P137" s="2982"/>
      <c r="Q137" s="178"/>
      <c r="R137" s="3516"/>
      <c r="S137" s="3577"/>
      <c r="T137" s="3522"/>
      <c r="U137" s="3522"/>
      <c r="W137" s="3516">
        <f t="shared" si="23"/>
        <v>32</v>
      </c>
      <c r="X137" s="3524" t="s">
        <v>8173</v>
      </c>
      <c r="Y137" s="3525" t="s">
        <v>8174</v>
      </c>
      <c r="Z137" s="3529" t="s">
        <v>8175</v>
      </c>
      <c r="AA137" s="3525" t="s">
        <v>8176</v>
      </c>
      <c r="AB137" s="3525" t="s">
        <v>8177</v>
      </c>
      <c r="AC137" s="3525" t="s">
        <v>8178</v>
      </c>
      <c r="AD137" s="3524" t="s">
        <v>8173</v>
      </c>
      <c r="AF137" s="10">
        <v>1</v>
      </c>
    </row>
    <row r="138" spans="2:32" ht="30" customHeight="1">
      <c r="B138" s="3526"/>
      <c r="C138" s="3509"/>
      <c r="D138" s="3510"/>
      <c r="E138" s="3511"/>
      <c r="F138" s="25"/>
      <c r="G138" s="3526"/>
      <c r="H138" s="3509"/>
      <c r="I138" s="3528"/>
      <c r="J138" s="3528"/>
      <c r="L138" s="3501"/>
      <c r="M138" s="3502"/>
      <c r="N138" s="75"/>
      <c r="O138" s="2982"/>
      <c r="P138" s="2982"/>
      <c r="Q138" s="178"/>
      <c r="R138" s="3516"/>
      <c r="S138" s="3577"/>
      <c r="T138" s="3522"/>
      <c r="U138" s="3522"/>
      <c r="W138" s="3516">
        <f t="shared" si="23"/>
        <v>33</v>
      </c>
      <c r="X138" s="3524" t="s">
        <v>8179</v>
      </c>
      <c r="Y138" s="3525" t="s">
        <v>8180</v>
      </c>
      <c r="Z138" s="3529" t="s">
        <v>8181</v>
      </c>
      <c r="AA138" s="3525" t="s">
        <v>8182</v>
      </c>
      <c r="AB138" s="3525" t="s">
        <v>8183</v>
      </c>
      <c r="AC138" s="3525" t="s">
        <v>8184</v>
      </c>
      <c r="AD138" s="3524" t="s">
        <v>8179</v>
      </c>
      <c r="AF138" s="10">
        <v>1</v>
      </c>
    </row>
    <row r="139" spans="2:32" ht="30" customHeight="1">
      <c r="B139" s="3562"/>
      <c r="C139" s="3552" t="s">
        <v>8185</v>
      </c>
      <c r="D139" s="3553" t="s">
        <v>8186</v>
      </c>
      <c r="E139" s="3554" t="s">
        <v>8187</v>
      </c>
      <c r="F139" s="25"/>
      <c r="G139" s="3526"/>
      <c r="H139" s="3509"/>
      <c r="I139" s="3528"/>
      <c r="J139" s="3528"/>
      <c r="L139" s="3501"/>
      <c r="M139" s="3502"/>
      <c r="N139" s="75"/>
      <c r="O139" s="2982"/>
      <c r="P139" s="2982"/>
      <c r="Q139" s="178"/>
      <c r="R139" s="3516"/>
      <c r="S139" s="3577"/>
      <c r="T139" s="3522"/>
      <c r="U139" s="3522"/>
      <c r="W139" s="3516">
        <f t="shared" si="23"/>
        <v>34</v>
      </c>
      <c r="X139" s="3524" t="s">
        <v>8188</v>
      </c>
      <c r="Y139" s="3525" t="s">
        <v>8189</v>
      </c>
      <c r="Z139" s="3529" t="s">
        <v>8190</v>
      </c>
      <c r="AA139" s="3525" t="s">
        <v>8191</v>
      </c>
      <c r="AB139" s="3525" t="s">
        <v>8192</v>
      </c>
      <c r="AC139" s="3525" t="s">
        <v>8193</v>
      </c>
      <c r="AD139" s="3524" t="s">
        <v>8188</v>
      </c>
      <c r="AF139" s="10">
        <v>1</v>
      </c>
    </row>
    <row r="140" spans="2:32" ht="30" customHeight="1">
      <c r="B140" s="3579"/>
      <c r="C140" s="3019"/>
      <c r="D140" s="2982"/>
      <c r="E140" s="3580"/>
      <c r="F140" s="25"/>
      <c r="G140" s="3526"/>
      <c r="H140" s="3509"/>
      <c r="I140" s="3528"/>
      <c r="J140" s="3528"/>
      <c r="L140" s="3501"/>
      <c r="M140" s="3502"/>
      <c r="N140" s="75"/>
      <c r="O140" s="2982"/>
      <c r="P140" s="2982"/>
      <c r="Q140" s="178"/>
      <c r="R140" s="3516"/>
      <c r="S140" s="3577"/>
      <c r="T140" s="3522"/>
      <c r="U140" s="3522"/>
      <c r="W140" s="3516">
        <f t="shared" si="23"/>
        <v>35</v>
      </c>
      <c r="X140" s="3524" t="s">
        <v>8194</v>
      </c>
      <c r="Y140" s="3525" t="s">
        <v>8195</v>
      </c>
      <c r="Z140" s="3529" t="s">
        <v>8196</v>
      </c>
      <c r="AA140" s="3525" t="s">
        <v>8197</v>
      </c>
      <c r="AB140" s="3525" t="s">
        <v>8198</v>
      </c>
      <c r="AC140" s="3525" t="s">
        <v>8199</v>
      </c>
      <c r="AD140" s="3524" t="s">
        <v>8194</v>
      </c>
      <c r="AF140" s="10">
        <v>1</v>
      </c>
    </row>
    <row r="141" spans="2:32" ht="30" customHeight="1">
      <c r="B141" s="3581">
        <v>1</v>
      </c>
      <c r="C141" s="3019" t="s">
        <v>8200</v>
      </c>
      <c r="D141" s="2982"/>
      <c r="E141" s="3580"/>
      <c r="F141" s="25"/>
      <c r="G141" s="3526"/>
      <c r="H141" s="3509"/>
      <c r="I141" s="3528"/>
      <c r="J141" s="3528"/>
      <c r="L141" s="3501"/>
      <c r="M141" s="3502"/>
      <c r="N141" s="75"/>
      <c r="O141" s="2982"/>
      <c r="P141" s="2982"/>
      <c r="Q141" s="178"/>
      <c r="R141" s="3516"/>
      <c r="S141" s="3577"/>
      <c r="T141" s="3522"/>
      <c r="U141" s="3522"/>
      <c r="W141" s="3516">
        <f t="shared" si="23"/>
        <v>36</v>
      </c>
      <c r="X141" s="3524" t="s">
        <v>8201</v>
      </c>
      <c r="Y141" s="3525" t="s">
        <v>8202</v>
      </c>
      <c r="Z141" s="3529" t="s">
        <v>8203</v>
      </c>
      <c r="AA141" s="3525" t="s">
        <v>8204</v>
      </c>
      <c r="AB141" s="3525" t="s">
        <v>8205</v>
      </c>
      <c r="AC141" s="3525" t="s">
        <v>8206</v>
      </c>
      <c r="AD141" s="3524" t="s">
        <v>8201</v>
      </c>
      <c r="AF141" s="10">
        <v>1</v>
      </c>
    </row>
    <row r="142" spans="2:32" ht="30" customHeight="1">
      <c r="B142" s="3581">
        <v>2</v>
      </c>
      <c r="C142" s="3019" t="s">
        <v>8207</v>
      </c>
      <c r="D142" s="2982"/>
      <c r="E142" s="3580"/>
      <c r="F142" s="25"/>
      <c r="G142" s="3526"/>
      <c r="H142" s="3509"/>
      <c r="I142" s="3528"/>
      <c r="J142" s="3528"/>
      <c r="L142" s="3501"/>
      <c r="M142" s="3502"/>
      <c r="N142" s="75"/>
      <c r="O142" s="2982"/>
      <c r="P142" s="2982"/>
      <c r="Q142" s="178"/>
      <c r="R142" s="3516"/>
      <c r="S142" s="3577"/>
      <c r="T142" s="3522"/>
      <c r="U142" s="3522"/>
      <c r="W142" s="3516">
        <f t="shared" si="23"/>
        <v>37</v>
      </c>
      <c r="X142" s="3524" t="s">
        <v>8208</v>
      </c>
      <c r="Y142" s="3525" t="s">
        <v>8209</v>
      </c>
      <c r="Z142" s="3529" t="s">
        <v>8210</v>
      </c>
      <c r="AA142" s="3525" t="s">
        <v>8211</v>
      </c>
      <c r="AB142" s="3525" t="s">
        <v>8212</v>
      </c>
      <c r="AC142" s="3525" t="s">
        <v>8213</v>
      </c>
      <c r="AD142" s="3524" t="s">
        <v>8208</v>
      </c>
      <c r="AF142" s="10">
        <v>1</v>
      </c>
    </row>
    <row r="143" spans="2:32" ht="30" customHeight="1">
      <c r="B143" s="3581">
        <v>3</v>
      </c>
      <c r="C143" s="3019" t="s">
        <v>8214</v>
      </c>
      <c r="D143" s="2982"/>
      <c r="E143" s="3580"/>
      <c r="F143" s="25"/>
      <c r="G143" s="3526"/>
      <c r="H143" s="3509"/>
      <c r="I143" s="3528"/>
      <c r="J143" s="3528"/>
      <c r="L143" s="3501"/>
      <c r="M143" s="3502"/>
      <c r="N143" s="75"/>
      <c r="O143" s="2982"/>
      <c r="P143" s="2982"/>
      <c r="Q143" s="178"/>
      <c r="R143" s="3516"/>
      <c r="S143" s="3577"/>
      <c r="T143" s="3522"/>
      <c r="U143" s="3522"/>
      <c r="W143" s="3516">
        <f t="shared" si="23"/>
        <v>38</v>
      </c>
      <c r="X143" s="3524" t="s">
        <v>8215</v>
      </c>
      <c r="Y143" s="3525" t="s">
        <v>8216</v>
      </c>
      <c r="Z143" s="3529" t="s">
        <v>8217</v>
      </c>
      <c r="AA143" s="3525" t="s">
        <v>8218</v>
      </c>
      <c r="AB143" s="3525" t="s">
        <v>8219</v>
      </c>
      <c r="AC143" s="3525" t="s">
        <v>8220</v>
      </c>
      <c r="AD143" s="3524" t="s">
        <v>8215</v>
      </c>
      <c r="AF143" s="10">
        <v>1</v>
      </c>
    </row>
    <row r="144" spans="2:32" ht="30" customHeight="1">
      <c r="B144" s="3581">
        <v>4</v>
      </c>
      <c r="C144" s="3019" t="s">
        <v>8221</v>
      </c>
      <c r="D144" s="2982"/>
      <c r="E144" s="3580"/>
      <c r="F144" s="25"/>
      <c r="G144" s="3526"/>
      <c r="H144" s="3509"/>
      <c r="I144" s="3528"/>
      <c r="J144" s="3528"/>
      <c r="L144" s="3501"/>
      <c r="M144" s="3502"/>
      <c r="N144" s="75"/>
      <c r="O144" s="2982"/>
      <c r="P144" s="2982"/>
      <c r="Q144" s="178"/>
      <c r="R144" s="3516"/>
      <c r="S144" s="3577"/>
      <c r="T144" s="3522"/>
      <c r="U144" s="3522"/>
      <c r="W144" s="3516">
        <f t="shared" si="23"/>
        <v>39</v>
      </c>
      <c r="X144" s="3524" t="s">
        <v>8222</v>
      </c>
      <c r="Y144" s="3525" t="s">
        <v>8223</v>
      </c>
      <c r="Z144" s="3529" t="s">
        <v>8224</v>
      </c>
      <c r="AA144" s="3525" t="s">
        <v>8225</v>
      </c>
      <c r="AB144" s="3525" t="s">
        <v>8226</v>
      </c>
      <c r="AC144" s="3525" t="s">
        <v>8227</v>
      </c>
      <c r="AD144" s="3524" t="s">
        <v>8222</v>
      </c>
      <c r="AF144" s="10">
        <v>1</v>
      </c>
    </row>
    <row r="145" spans="2:32" ht="30" customHeight="1">
      <c r="B145" s="3581">
        <v>5</v>
      </c>
      <c r="C145" s="3019" t="s">
        <v>8228</v>
      </c>
      <c r="D145" s="2982"/>
      <c r="E145" s="3580"/>
      <c r="F145" s="25"/>
      <c r="G145" s="3526"/>
      <c r="H145" s="3509"/>
      <c r="I145" s="3528"/>
      <c r="J145" s="3528"/>
      <c r="L145" s="3501"/>
      <c r="M145" s="3502"/>
      <c r="N145" s="75"/>
      <c r="O145" s="2982"/>
      <c r="P145" s="2982"/>
      <c r="Q145" s="178"/>
      <c r="R145" s="3516"/>
      <c r="S145" s="3577"/>
      <c r="T145" s="3522"/>
      <c r="U145" s="3522"/>
      <c r="W145" s="3516">
        <f t="shared" si="23"/>
        <v>40</v>
      </c>
      <c r="X145" s="3524" t="s">
        <v>8229</v>
      </c>
      <c r="Y145" s="3525" t="s">
        <v>8230</v>
      </c>
      <c r="Z145" s="3529" t="s">
        <v>8231</v>
      </c>
      <c r="AA145" s="3525" t="s">
        <v>8232</v>
      </c>
      <c r="AB145" s="3525" t="s">
        <v>8233</v>
      </c>
      <c r="AC145" s="3525" t="s">
        <v>8234</v>
      </c>
      <c r="AD145" s="3524" t="s">
        <v>8229</v>
      </c>
      <c r="AF145" s="10">
        <v>1</v>
      </c>
    </row>
    <row r="146" spans="2:32" ht="30" customHeight="1">
      <c r="B146" s="3581">
        <v>6</v>
      </c>
      <c r="C146" s="3019" t="s">
        <v>8235</v>
      </c>
      <c r="D146" s="2982"/>
      <c r="E146" s="3580"/>
      <c r="F146" s="25"/>
      <c r="G146" s="3526"/>
      <c r="H146" s="3509"/>
      <c r="I146" s="3528"/>
      <c r="J146" s="3528"/>
      <c r="L146" s="3501"/>
      <c r="M146" s="3502"/>
      <c r="N146" s="75"/>
      <c r="O146" s="2982"/>
      <c r="P146" s="2982"/>
      <c r="Q146" s="178"/>
      <c r="R146" s="3516"/>
      <c r="S146" s="3577"/>
      <c r="T146" s="3522"/>
      <c r="U146" s="3522"/>
      <c r="W146" s="3516">
        <f t="shared" si="23"/>
        <v>41</v>
      </c>
      <c r="X146" s="3524" t="s">
        <v>8236</v>
      </c>
      <c r="Y146" s="3525" t="s">
        <v>8237</v>
      </c>
      <c r="Z146" s="3529" t="s">
        <v>8238</v>
      </c>
      <c r="AA146" s="3525" t="s">
        <v>8239</v>
      </c>
      <c r="AB146" s="3525" t="s">
        <v>8240</v>
      </c>
      <c r="AC146" s="3525" t="s">
        <v>8241</v>
      </c>
      <c r="AD146" s="3524" t="s">
        <v>8236</v>
      </c>
      <c r="AF146" s="10">
        <v>1</v>
      </c>
    </row>
    <row r="147" spans="2:32" ht="30" customHeight="1">
      <c r="B147" s="3582">
        <v>7</v>
      </c>
      <c r="C147" s="3583" t="s">
        <v>8242</v>
      </c>
      <c r="D147" s="3584"/>
      <c r="E147" s="3585"/>
      <c r="F147" s="25"/>
      <c r="G147" s="3526"/>
      <c r="H147" s="3509"/>
      <c r="I147" s="3528"/>
      <c r="J147" s="3528"/>
      <c r="L147" s="3501"/>
      <c r="M147" s="3502"/>
      <c r="N147" s="75"/>
      <c r="O147" s="2982"/>
      <c r="P147" s="2982"/>
      <c r="Q147" s="178"/>
      <c r="R147" s="3516"/>
      <c r="S147" s="3577"/>
      <c r="T147" s="3522"/>
      <c r="U147" s="3522"/>
      <c r="W147" s="3516">
        <f t="shared" si="23"/>
        <v>42</v>
      </c>
      <c r="X147" s="3524" t="s">
        <v>8243</v>
      </c>
      <c r="Y147" s="3525" t="s">
        <v>8244</v>
      </c>
      <c r="Z147" s="3529" t="s">
        <v>8245</v>
      </c>
      <c r="AA147" s="3525" t="s">
        <v>8246</v>
      </c>
      <c r="AB147" s="3525" t="s">
        <v>8247</v>
      </c>
      <c r="AC147" s="3525" t="s">
        <v>8248</v>
      </c>
      <c r="AD147" s="3524" t="s">
        <v>8243</v>
      </c>
      <c r="AF147" s="10">
        <v>1</v>
      </c>
    </row>
    <row r="148" spans="2:32" ht="30" customHeight="1">
      <c r="B148" s="3581"/>
      <c r="C148" s="3019"/>
      <c r="D148" s="2982"/>
      <c r="E148" s="3580"/>
      <c r="F148" s="25"/>
      <c r="G148" s="3526"/>
      <c r="H148" s="3509"/>
      <c r="I148" s="3528"/>
      <c r="J148" s="3528"/>
      <c r="L148" s="3501"/>
      <c r="M148" s="3502"/>
      <c r="N148" s="75"/>
      <c r="O148" s="2982"/>
      <c r="P148" s="2982"/>
      <c r="Q148" s="178"/>
      <c r="R148" s="3516"/>
      <c r="S148" s="3577"/>
      <c r="T148" s="3522"/>
      <c r="U148" s="3522"/>
      <c r="W148" s="3516">
        <f t="shared" si="23"/>
        <v>43</v>
      </c>
      <c r="X148" s="3524" t="s">
        <v>8249</v>
      </c>
      <c r="Y148" s="3525" t="s">
        <v>8250</v>
      </c>
      <c r="Z148" s="3529" t="s">
        <v>8251</v>
      </c>
      <c r="AA148" s="3525" t="s">
        <v>8252</v>
      </c>
      <c r="AB148" s="3525" t="s">
        <v>8253</v>
      </c>
      <c r="AC148" s="3525" t="s">
        <v>8254</v>
      </c>
      <c r="AD148" s="3524" t="s">
        <v>8249</v>
      </c>
      <c r="AF148" s="10">
        <v>1</v>
      </c>
    </row>
    <row r="149" spans="2:32" ht="30" customHeight="1">
      <c r="B149" s="3586"/>
      <c r="C149" s="3497" t="s">
        <v>8255</v>
      </c>
      <c r="D149" s="3587" t="s">
        <v>8256</v>
      </c>
      <c r="E149" s="3588" t="s">
        <v>8257</v>
      </c>
      <c r="F149" s="25"/>
      <c r="G149" s="3526"/>
      <c r="H149" s="3509"/>
      <c r="I149" s="3528"/>
      <c r="J149" s="3528"/>
      <c r="L149" s="3501"/>
      <c r="M149" s="3502"/>
      <c r="N149" s="75"/>
      <c r="O149" s="2982"/>
      <c r="P149" s="2982"/>
      <c r="Q149" s="178"/>
      <c r="R149" s="3516"/>
      <c r="S149" s="3577"/>
      <c r="T149" s="3522"/>
      <c r="U149" s="3522"/>
      <c r="W149" s="3516">
        <f t="shared" si="23"/>
        <v>44</v>
      </c>
      <c r="X149" s="3524" t="s">
        <v>8258</v>
      </c>
      <c r="Y149" s="3525" t="s">
        <v>8259</v>
      </c>
      <c r="Z149" s="3529" t="s">
        <v>8260</v>
      </c>
      <c r="AA149" s="3525" t="s">
        <v>8261</v>
      </c>
      <c r="AB149" s="3525" t="s">
        <v>8262</v>
      </c>
      <c r="AC149" s="3525" t="s">
        <v>8263</v>
      </c>
      <c r="AD149" s="3524" t="s">
        <v>8258</v>
      </c>
      <c r="AF149" s="10">
        <v>1</v>
      </c>
    </row>
    <row r="150" spans="2:32" ht="30" customHeight="1">
      <c r="B150" s="3581"/>
      <c r="C150" s="3019"/>
      <c r="D150" s="2982"/>
      <c r="E150" s="3580"/>
      <c r="F150" s="25"/>
      <c r="G150" s="3526"/>
      <c r="H150" s="3509"/>
      <c r="I150" s="3528"/>
      <c r="J150" s="3528"/>
      <c r="L150" s="3501"/>
      <c r="M150" s="3502"/>
      <c r="N150" s="75"/>
      <c r="O150" s="2982"/>
      <c r="P150" s="2982"/>
      <c r="Q150" s="178"/>
      <c r="R150" s="3516"/>
      <c r="S150" s="3577"/>
      <c r="T150" s="3522"/>
      <c r="U150" s="3522"/>
      <c r="W150" s="3516">
        <f t="shared" si="23"/>
        <v>45</v>
      </c>
      <c r="X150" s="3524" t="s">
        <v>8264</v>
      </c>
      <c r="Y150" s="3525" t="s">
        <v>8265</v>
      </c>
      <c r="Z150" s="3529" t="s">
        <v>8266</v>
      </c>
      <c r="AA150" s="3525" t="s">
        <v>8267</v>
      </c>
      <c r="AB150" s="3525" t="s">
        <v>8268</v>
      </c>
      <c r="AC150" s="3525" t="s">
        <v>8269</v>
      </c>
      <c r="AD150" s="3524" t="s">
        <v>8264</v>
      </c>
      <c r="AF150" s="10">
        <v>1</v>
      </c>
    </row>
    <row r="151" spans="2:32" ht="30" customHeight="1">
      <c r="B151" s="3581">
        <v>1</v>
      </c>
      <c r="C151" s="3019" t="s">
        <v>8270</v>
      </c>
      <c r="D151" s="2982"/>
      <c r="E151" s="3580"/>
      <c r="F151" s="25"/>
      <c r="G151" s="3526"/>
      <c r="H151" s="3509"/>
      <c r="I151" s="3528"/>
      <c r="J151" s="3528"/>
      <c r="L151" s="3501"/>
      <c r="M151" s="3502"/>
      <c r="N151" s="75"/>
      <c r="O151" s="2982"/>
      <c r="P151" s="2982"/>
      <c r="Q151" s="178"/>
      <c r="R151" s="3516"/>
      <c r="S151" s="3577"/>
      <c r="T151" s="3522"/>
      <c r="U151" s="3522"/>
      <c r="W151" s="3516">
        <f t="shared" si="23"/>
        <v>46</v>
      </c>
      <c r="X151" s="3524" t="s">
        <v>8271</v>
      </c>
      <c r="Y151" s="3525" t="s">
        <v>8272</v>
      </c>
      <c r="Z151" s="3529" t="s">
        <v>8273</v>
      </c>
      <c r="AA151" s="3525" t="s">
        <v>8274</v>
      </c>
      <c r="AB151" s="3525" t="s">
        <v>8275</v>
      </c>
      <c r="AC151" s="3525" t="s">
        <v>8276</v>
      </c>
      <c r="AD151" s="3524" t="s">
        <v>8271</v>
      </c>
      <c r="AF151" s="10">
        <v>1</v>
      </c>
    </row>
    <row r="152" spans="2:32" ht="30" customHeight="1">
      <c r="B152" s="3581">
        <v>2</v>
      </c>
      <c r="C152" s="3019" t="s">
        <v>8277</v>
      </c>
      <c r="D152" s="2982"/>
      <c r="E152" s="3580"/>
      <c r="F152" s="25"/>
      <c r="G152" s="3526"/>
      <c r="H152" s="3509"/>
      <c r="I152" s="3528"/>
      <c r="J152" s="3528"/>
      <c r="L152" s="3501"/>
      <c r="M152" s="3502"/>
      <c r="N152" s="75"/>
      <c r="O152" s="2982"/>
      <c r="P152" s="2982"/>
      <c r="Q152" s="178"/>
      <c r="R152" s="3516"/>
      <c r="S152" s="3577"/>
      <c r="T152" s="3522"/>
      <c r="U152" s="3522"/>
      <c r="W152" s="3516">
        <f t="shared" si="23"/>
        <v>47</v>
      </c>
      <c r="X152" s="3524" t="s">
        <v>8278</v>
      </c>
      <c r="Y152" s="3525" t="s">
        <v>8279</v>
      </c>
      <c r="Z152" s="3529" t="s">
        <v>8280</v>
      </c>
      <c r="AA152" s="3525" t="s">
        <v>8281</v>
      </c>
      <c r="AB152" s="3525" t="s">
        <v>8282</v>
      </c>
      <c r="AC152" s="3525" t="s">
        <v>8283</v>
      </c>
      <c r="AD152" s="3524" t="s">
        <v>8278</v>
      </c>
      <c r="AF152" s="10">
        <v>1</v>
      </c>
    </row>
    <row r="153" spans="2:32" ht="30" customHeight="1">
      <c r="B153" s="3581">
        <v>3</v>
      </c>
      <c r="C153" s="3019" t="s">
        <v>8284</v>
      </c>
      <c r="D153" s="2982"/>
      <c r="E153" s="3580"/>
      <c r="F153" s="25"/>
      <c r="G153" s="3526"/>
      <c r="H153" s="3509"/>
      <c r="I153" s="3528"/>
      <c r="J153" s="3528"/>
      <c r="L153" s="3501"/>
      <c r="M153" s="3502"/>
      <c r="N153" s="75"/>
      <c r="O153" s="2982"/>
      <c r="P153" s="2982"/>
      <c r="Q153" s="178"/>
      <c r="R153" s="3516"/>
      <c r="S153" s="3577"/>
      <c r="T153" s="3522"/>
      <c r="U153" s="3522"/>
      <c r="W153" s="3516">
        <f t="shared" si="23"/>
        <v>48</v>
      </c>
      <c r="X153" s="3524" t="s">
        <v>8285</v>
      </c>
      <c r="Y153" s="3525" t="s">
        <v>8286</v>
      </c>
      <c r="Z153" s="3529" t="s">
        <v>8287</v>
      </c>
      <c r="AA153" s="3525" t="s">
        <v>8288</v>
      </c>
      <c r="AB153" s="3525" t="s">
        <v>8289</v>
      </c>
      <c r="AC153" s="3525" t="s">
        <v>8290</v>
      </c>
      <c r="AD153" s="3524" t="s">
        <v>8285</v>
      </c>
      <c r="AF153" s="10">
        <v>1</v>
      </c>
    </row>
    <row r="154" spans="2:32" ht="30" customHeight="1">
      <c r="B154" s="3581">
        <v>4</v>
      </c>
      <c r="C154" s="3019" t="s">
        <v>8291</v>
      </c>
      <c r="D154" s="2982"/>
      <c r="E154" s="3580"/>
      <c r="F154" s="25"/>
      <c r="G154" s="3526"/>
      <c r="H154" s="3509"/>
      <c r="I154" s="3528"/>
      <c r="J154" s="3528"/>
      <c r="L154" s="3501"/>
      <c r="M154" s="3502"/>
      <c r="N154" s="75"/>
      <c r="O154" s="2982"/>
      <c r="P154" s="2982"/>
      <c r="Q154" s="178"/>
      <c r="R154" s="3516"/>
      <c r="S154" s="3577"/>
      <c r="T154" s="3522"/>
      <c r="U154" s="3522"/>
      <c r="W154" s="3516">
        <f t="shared" si="23"/>
        <v>49</v>
      </c>
      <c r="X154" s="3524" t="s">
        <v>8292</v>
      </c>
      <c r="Y154" s="3525" t="s">
        <v>8293</v>
      </c>
      <c r="Z154" s="3529" t="s">
        <v>8294</v>
      </c>
      <c r="AA154" s="3525" t="s">
        <v>8295</v>
      </c>
      <c r="AB154" s="3525" t="s">
        <v>8296</v>
      </c>
      <c r="AC154" s="3525" t="s">
        <v>8297</v>
      </c>
      <c r="AD154" s="3524" t="s">
        <v>8292</v>
      </c>
      <c r="AF154" s="10">
        <v>1</v>
      </c>
    </row>
    <row r="155" spans="2:32" ht="30" customHeight="1">
      <c r="B155" s="3581">
        <v>5</v>
      </c>
      <c r="C155" s="3019" t="s">
        <v>8298</v>
      </c>
      <c r="D155" s="2982"/>
      <c r="E155" s="3580"/>
      <c r="F155" s="25"/>
      <c r="G155" s="3526"/>
      <c r="H155" s="3509"/>
      <c r="I155" s="3528"/>
      <c r="J155" s="3528"/>
      <c r="L155" s="3501"/>
      <c r="M155" s="3502"/>
      <c r="N155" s="75"/>
      <c r="O155" s="2982"/>
      <c r="P155" s="2982"/>
      <c r="Q155" s="178"/>
      <c r="R155" s="3516"/>
      <c r="S155" s="3577"/>
      <c r="T155" s="3522"/>
      <c r="U155" s="3522"/>
      <c r="W155" s="3516">
        <f t="shared" si="23"/>
        <v>50</v>
      </c>
      <c r="X155" s="3524" t="s">
        <v>8299</v>
      </c>
      <c r="Y155" s="3525" t="s">
        <v>8300</v>
      </c>
      <c r="Z155" s="3529" t="s">
        <v>8301</v>
      </c>
      <c r="AA155" s="3525" t="s">
        <v>8302</v>
      </c>
      <c r="AB155" s="3525" t="s">
        <v>8303</v>
      </c>
      <c r="AC155" s="3525" t="s">
        <v>8304</v>
      </c>
      <c r="AD155" s="3524" t="s">
        <v>8299</v>
      </c>
      <c r="AF155" s="10">
        <v>1</v>
      </c>
    </row>
    <row r="156" spans="2:32" ht="30" customHeight="1">
      <c r="B156" s="3581">
        <v>6</v>
      </c>
      <c r="C156" s="3019" t="s">
        <v>8305</v>
      </c>
      <c r="D156" s="2982"/>
      <c r="E156" s="3580"/>
      <c r="F156" s="25"/>
      <c r="G156" s="3526"/>
      <c r="H156" s="3509"/>
      <c r="I156" s="3528"/>
      <c r="J156" s="3528"/>
      <c r="L156" s="3501"/>
      <c r="M156" s="3502"/>
      <c r="N156" s="75"/>
      <c r="O156" s="2982"/>
      <c r="P156" s="2982"/>
      <c r="Q156" s="178"/>
      <c r="R156" s="3516"/>
      <c r="S156" s="3577"/>
      <c r="T156" s="3522"/>
      <c r="U156" s="3522"/>
      <c r="W156" s="3495"/>
      <c r="X156" s="3517" t="s">
        <v>7193</v>
      </c>
      <c r="Y156" s="3518"/>
      <c r="Z156" s="3518"/>
      <c r="AA156" s="3518"/>
      <c r="AB156" s="3506"/>
      <c r="AC156" s="3506"/>
      <c r="AD156" s="3517" t="s">
        <v>7193</v>
      </c>
      <c r="AF156" s="10">
        <v>1</v>
      </c>
    </row>
    <row r="157" spans="2:32" ht="30" customHeight="1">
      <c r="B157" s="3581">
        <v>7</v>
      </c>
      <c r="C157" s="3019" t="s">
        <v>8306</v>
      </c>
      <c r="D157" s="2982"/>
      <c r="E157" s="3580"/>
      <c r="F157" s="25"/>
      <c r="G157" s="3526"/>
      <c r="H157" s="3509"/>
      <c r="I157" s="3528"/>
      <c r="J157" s="3528"/>
      <c r="L157" s="3501"/>
      <c r="M157" s="3502"/>
      <c r="N157" s="75"/>
      <c r="O157" s="2982"/>
      <c r="P157" s="2982"/>
      <c r="Q157" s="178"/>
      <c r="R157" s="3516"/>
      <c r="S157" s="3577"/>
      <c r="T157" s="3522"/>
      <c r="U157" s="3522"/>
      <c r="W157" s="3516">
        <v>1</v>
      </c>
      <c r="X157" s="3524" t="s">
        <v>8307</v>
      </c>
      <c r="Y157" s="3525" t="s">
        <v>8308</v>
      </c>
      <c r="Z157" s="3525" t="s">
        <v>8309</v>
      </c>
      <c r="AA157" s="3525" t="s">
        <v>8310</v>
      </c>
      <c r="AB157" s="3525" t="s">
        <v>8311</v>
      </c>
      <c r="AC157" s="3525" t="s">
        <v>8312</v>
      </c>
      <c r="AD157" s="3524" t="s">
        <v>8307</v>
      </c>
      <c r="AF157" s="10">
        <v>1</v>
      </c>
    </row>
    <row r="158" spans="2:32" ht="30" customHeight="1">
      <c r="B158" s="3581">
        <v>8</v>
      </c>
      <c r="C158" s="3019" t="s">
        <v>8313</v>
      </c>
      <c r="D158" s="2982"/>
      <c r="E158" s="3580"/>
      <c r="F158" s="25"/>
      <c r="G158" s="3526"/>
      <c r="H158" s="3509"/>
      <c r="I158" s="3528"/>
      <c r="J158" s="3528"/>
      <c r="L158" s="3501"/>
      <c r="M158" s="3502"/>
      <c r="N158" s="75"/>
      <c r="O158" s="2982"/>
      <c r="P158" s="2982"/>
      <c r="Q158" s="178"/>
      <c r="R158" s="3516"/>
      <c r="S158" s="3577"/>
      <c r="T158" s="3522"/>
      <c r="U158" s="3522"/>
      <c r="W158" s="3516">
        <f>W157+1</f>
        <v>2</v>
      </c>
      <c r="X158" s="3524" t="s">
        <v>8314</v>
      </c>
      <c r="Y158" s="3525" t="s">
        <v>8315</v>
      </c>
      <c r="Z158" s="3525" t="s">
        <v>8316</v>
      </c>
      <c r="AA158" s="3525" t="s">
        <v>8317</v>
      </c>
      <c r="AB158" s="3525" t="s">
        <v>8318</v>
      </c>
      <c r="AC158" s="3525" t="s">
        <v>8319</v>
      </c>
      <c r="AD158" s="3524" t="s">
        <v>8314</v>
      </c>
      <c r="AF158" s="10">
        <v>1</v>
      </c>
    </row>
    <row r="159" spans="2:32" ht="30" customHeight="1">
      <c r="B159" s="3581">
        <v>9</v>
      </c>
      <c r="C159" s="3019" t="s">
        <v>8320</v>
      </c>
      <c r="D159" s="2982"/>
      <c r="E159" s="3580"/>
      <c r="F159" s="25"/>
      <c r="G159" s="3526"/>
      <c r="H159" s="3509"/>
      <c r="I159" s="3528"/>
      <c r="J159" s="3528"/>
      <c r="L159" s="3501"/>
      <c r="M159" s="3502"/>
      <c r="N159" s="75"/>
      <c r="O159" s="2982"/>
      <c r="P159" s="2982"/>
      <c r="Q159" s="178"/>
      <c r="R159" s="3516"/>
      <c r="S159" s="3577"/>
      <c r="T159" s="3522"/>
      <c r="U159" s="3522"/>
      <c r="W159" s="3516">
        <f t="shared" ref="W159:W191" si="24">W158+1</f>
        <v>3</v>
      </c>
      <c r="X159" s="3524" t="s">
        <v>8321</v>
      </c>
      <c r="Y159" s="3525" t="s">
        <v>8322</v>
      </c>
      <c r="Z159" s="3525" t="s">
        <v>8323</v>
      </c>
      <c r="AA159" s="3525" t="s">
        <v>8324</v>
      </c>
      <c r="AB159" s="3525" t="s">
        <v>8325</v>
      </c>
      <c r="AC159" s="3525" t="s">
        <v>8326</v>
      </c>
      <c r="AD159" s="3524" t="s">
        <v>8321</v>
      </c>
      <c r="AF159" s="10">
        <v>1</v>
      </c>
    </row>
    <row r="160" spans="2:32" ht="30" customHeight="1">
      <c r="B160" s="3581">
        <v>10</v>
      </c>
      <c r="C160" s="3019" t="s">
        <v>8327</v>
      </c>
      <c r="D160" s="2982"/>
      <c r="E160" s="3580"/>
      <c r="F160" s="25"/>
      <c r="G160" s="3526"/>
      <c r="H160" s="3509"/>
      <c r="I160" s="3528"/>
      <c r="J160" s="3528"/>
      <c r="L160" s="3501"/>
      <c r="M160" s="3502"/>
      <c r="N160" s="75"/>
      <c r="O160" s="2982"/>
      <c r="P160" s="2982"/>
      <c r="Q160" s="178"/>
      <c r="R160" s="3516"/>
      <c r="S160" s="3577"/>
      <c r="T160" s="3522"/>
      <c r="U160" s="3522"/>
      <c r="W160" s="3516">
        <f t="shared" si="24"/>
        <v>4</v>
      </c>
      <c r="X160" s="3524" t="s">
        <v>8328</v>
      </c>
      <c r="Y160" s="3525" t="s">
        <v>8329</v>
      </c>
      <c r="Z160" s="3525" t="s">
        <v>8330</v>
      </c>
      <c r="AA160" s="3525" t="s">
        <v>8331</v>
      </c>
      <c r="AB160" s="3525" t="s">
        <v>8332</v>
      </c>
      <c r="AC160" s="3525" t="s">
        <v>8333</v>
      </c>
      <c r="AD160" s="3524" t="s">
        <v>8328</v>
      </c>
      <c r="AF160" s="10">
        <v>1</v>
      </c>
    </row>
    <row r="161" spans="2:32" ht="30" customHeight="1">
      <c r="B161" s="3581">
        <v>11</v>
      </c>
      <c r="C161" s="3019" t="s">
        <v>8334</v>
      </c>
      <c r="D161" s="2982"/>
      <c r="E161" s="3580"/>
      <c r="F161" s="25"/>
      <c r="G161" s="3526"/>
      <c r="H161" s="3509"/>
      <c r="I161" s="3528"/>
      <c r="J161" s="3528"/>
      <c r="L161" s="3501"/>
      <c r="M161" s="3502"/>
      <c r="N161" s="75"/>
      <c r="O161" s="2982"/>
      <c r="P161" s="2982"/>
      <c r="Q161" s="178"/>
      <c r="R161" s="3516"/>
      <c r="S161" s="3577"/>
      <c r="T161" s="3522"/>
      <c r="U161" s="3522"/>
      <c r="W161" s="3516">
        <f t="shared" si="24"/>
        <v>5</v>
      </c>
      <c r="X161" s="3524" t="s">
        <v>8335</v>
      </c>
      <c r="Y161" s="3525" t="s">
        <v>8336</v>
      </c>
      <c r="Z161" s="3525" t="s">
        <v>8337</v>
      </c>
      <c r="AA161" s="3525" t="s">
        <v>8338</v>
      </c>
      <c r="AB161" s="3525" t="s">
        <v>8339</v>
      </c>
      <c r="AC161" s="3525" t="s">
        <v>8340</v>
      </c>
      <c r="AD161" s="3524" t="s">
        <v>8335</v>
      </c>
      <c r="AF161" s="10">
        <v>1</v>
      </c>
    </row>
    <row r="162" spans="2:32" ht="30" customHeight="1">
      <c r="B162" s="3581">
        <v>12</v>
      </c>
      <c r="C162" s="3019" t="s">
        <v>8341</v>
      </c>
      <c r="D162" s="2982"/>
      <c r="E162" s="3580"/>
      <c r="F162" s="25"/>
      <c r="G162" s="3526"/>
      <c r="H162" s="3509"/>
      <c r="I162" s="3528"/>
      <c r="J162" s="3528"/>
      <c r="L162" s="3501"/>
      <c r="M162" s="3502"/>
      <c r="N162" s="75"/>
      <c r="O162" s="2982"/>
      <c r="P162" s="2982"/>
      <c r="Q162" s="178"/>
      <c r="R162" s="3516"/>
      <c r="S162" s="3577"/>
      <c r="T162" s="3522"/>
      <c r="U162" s="3522"/>
      <c r="W162" s="3516">
        <f t="shared" si="24"/>
        <v>6</v>
      </c>
      <c r="X162" s="3524" t="s">
        <v>8342</v>
      </c>
      <c r="Y162" s="3525" t="s">
        <v>8343</v>
      </c>
      <c r="Z162" s="3525" t="s">
        <v>8344</v>
      </c>
      <c r="AA162" s="3525" t="s">
        <v>8345</v>
      </c>
      <c r="AB162" s="3525" t="s">
        <v>8346</v>
      </c>
      <c r="AC162" s="3525" t="s">
        <v>8347</v>
      </c>
      <c r="AD162" s="3524" t="s">
        <v>8342</v>
      </c>
      <c r="AF162" s="10">
        <v>1</v>
      </c>
    </row>
    <row r="163" spans="2:32" ht="30" customHeight="1">
      <c r="B163" s="3581"/>
      <c r="C163" s="3019"/>
      <c r="D163" s="2982"/>
      <c r="E163" s="3580"/>
      <c r="F163" s="25"/>
      <c r="G163" s="3526"/>
      <c r="H163" s="3509"/>
      <c r="I163" s="3528"/>
      <c r="J163" s="3528"/>
      <c r="L163" s="3501"/>
      <c r="M163" s="3502"/>
      <c r="N163" s="75"/>
      <c r="O163" s="2982"/>
      <c r="P163" s="2982"/>
      <c r="Q163" s="178"/>
      <c r="R163" s="3516"/>
      <c r="S163" s="3577"/>
      <c r="T163" s="3522"/>
      <c r="U163" s="3522"/>
      <c r="W163" s="3516">
        <f t="shared" si="24"/>
        <v>7</v>
      </c>
      <c r="X163" s="3524" t="s">
        <v>8348</v>
      </c>
      <c r="Y163" s="3525" t="s">
        <v>8349</v>
      </c>
      <c r="Z163" s="3525" t="s">
        <v>8350</v>
      </c>
      <c r="AA163" s="3525" t="s">
        <v>8351</v>
      </c>
      <c r="AB163" s="3525" t="s">
        <v>8352</v>
      </c>
      <c r="AC163" s="3525" t="s">
        <v>8353</v>
      </c>
      <c r="AD163" s="3524" t="s">
        <v>8348</v>
      </c>
      <c r="AF163" s="10">
        <v>1</v>
      </c>
    </row>
    <row r="164" spans="2:32" ht="30" customHeight="1">
      <c r="B164" s="3586"/>
      <c r="C164" s="3497" t="s">
        <v>8354</v>
      </c>
      <c r="D164" s="3587" t="s">
        <v>8355</v>
      </c>
      <c r="E164" s="3588" t="s">
        <v>8356</v>
      </c>
      <c r="F164" s="25"/>
      <c r="G164" s="3526"/>
      <c r="H164" s="3509"/>
      <c r="I164" s="3528"/>
      <c r="J164" s="3528"/>
      <c r="L164" s="3501"/>
      <c r="M164" s="3502"/>
      <c r="N164" s="75"/>
      <c r="O164" s="2982"/>
      <c r="P164" s="2982"/>
      <c r="Q164" s="178"/>
      <c r="R164" s="3516"/>
      <c r="S164" s="3577"/>
      <c r="T164" s="3522"/>
      <c r="U164" s="3522"/>
      <c r="W164" s="3516">
        <f t="shared" si="24"/>
        <v>8</v>
      </c>
      <c r="X164" s="3524" t="s">
        <v>8357</v>
      </c>
      <c r="Y164" s="3525" t="s">
        <v>8358</v>
      </c>
      <c r="Z164" s="3525" t="s">
        <v>8359</v>
      </c>
      <c r="AA164" s="3525" t="s">
        <v>8360</v>
      </c>
      <c r="AB164" s="3525" t="s">
        <v>8361</v>
      </c>
      <c r="AC164" s="3525" t="s">
        <v>8362</v>
      </c>
      <c r="AD164" s="3524" t="s">
        <v>8357</v>
      </c>
      <c r="AF164" s="10">
        <v>1</v>
      </c>
    </row>
    <row r="165" spans="2:32" ht="30" customHeight="1">
      <c r="B165" s="3581"/>
      <c r="C165" s="3019"/>
      <c r="D165" s="2982"/>
      <c r="E165" s="3580"/>
      <c r="F165" s="25"/>
      <c r="G165" s="3526"/>
      <c r="H165" s="3509"/>
      <c r="I165" s="3528"/>
      <c r="J165" s="3528"/>
      <c r="L165" s="3501"/>
      <c r="M165" s="3502"/>
      <c r="N165" s="75"/>
      <c r="O165" s="2982"/>
      <c r="P165" s="2982"/>
      <c r="Q165" s="178"/>
      <c r="R165" s="3516"/>
      <c r="S165" s="3577"/>
      <c r="T165" s="3522"/>
      <c r="U165" s="3522"/>
      <c r="W165" s="3516">
        <f t="shared" si="24"/>
        <v>9</v>
      </c>
      <c r="X165" s="3524" t="s">
        <v>8363</v>
      </c>
      <c r="Y165" s="3525" t="s">
        <v>8364</v>
      </c>
      <c r="Z165" s="3525" t="s">
        <v>8365</v>
      </c>
      <c r="AA165" s="3525" t="s">
        <v>8366</v>
      </c>
      <c r="AB165" s="3525" t="s">
        <v>8367</v>
      </c>
      <c r="AC165" s="3525" t="s">
        <v>8368</v>
      </c>
      <c r="AD165" s="3524" t="s">
        <v>8363</v>
      </c>
      <c r="AF165" s="10">
        <v>1</v>
      </c>
    </row>
    <row r="166" spans="2:32" ht="30" customHeight="1">
      <c r="B166" s="3581">
        <v>1</v>
      </c>
      <c r="C166" s="3019" t="s">
        <v>8369</v>
      </c>
      <c r="D166" s="2982"/>
      <c r="E166" s="3580"/>
      <c r="F166" s="25"/>
      <c r="G166" s="3526"/>
      <c r="H166" s="3509"/>
      <c r="I166" s="3528"/>
      <c r="J166" s="3528"/>
      <c r="L166" s="3501"/>
      <c r="M166" s="3502"/>
      <c r="N166" s="75"/>
      <c r="O166" s="2982"/>
      <c r="P166" s="2982"/>
      <c r="Q166" s="178"/>
      <c r="R166" s="3516"/>
      <c r="S166" s="3577"/>
      <c r="T166" s="3522"/>
      <c r="U166" s="3522"/>
      <c r="W166" s="3516">
        <f t="shared" si="24"/>
        <v>10</v>
      </c>
      <c r="X166" s="3524" t="s">
        <v>8370</v>
      </c>
      <c r="Y166" s="3525" t="s">
        <v>8371</v>
      </c>
      <c r="Z166" s="3525" t="s">
        <v>8372</v>
      </c>
      <c r="AA166" s="3525" t="s">
        <v>8373</v>
      </c>
      <c r="AB166" s="3525" t="s">
        <v>8374</v>
      </c>
      <c r="AC166" s="3525" t="s">
        <v>8375</v>
      </c>
      <c r="AD166" s="3524" t="s">
        <v>8370</v>
      </c>
      <c r="AF166" s="10">
        <v>1</v>
      </c>
    </row>
    <row r="167" spans="2:32" ht="30" customHeight="1">
      <c r="B167" s="3581">
        <v>2</v>
      </c>
      <c r="C167" s="3019" t="s">
        <v>8376</v>
      </c>
      <c r="D167" s="2982"/>
      <c r="E167" s="3580"/>
      <c r="F167" s="25"/>
      <c r="G167" s="3526"/>
      <c r="H167" s="3509"/>
      <c r="I167" s="3528"/>
      <c r="J167" s="3528"/>
      <c r="L167" s="3501"/>
      <c r="M167" s="3502"/>
      <c r="N167" s="75"/>
      <c r="O167" s="2982"/>
      <c r="P167" s="2982"/>
      <c r="Q167" s="178"/>
      <c r="R167" s="3516"/>
      <c r="S167" s="3577"/>
      <c r="T167" s="3522"/>
      <c r="U167" s="3522"/>
      <c r="W167" s="3516">
        <f t="shared" si="24"/>
        <v>11</v>
      </c>
      <c r="X167" s="3524" t="s">
        <v>8377</v>
      </c>
      <c r="Y167" s="3525" t="s">
        <v>8378</v>
      </c>
      <c r="Z167" s="3529" t="s">
        <v>8379</v>
      </c>
      <c r="AA167" s="3525" t="s">
        <v>8380</v>
      </c>
      <c r="AB167" s="3525" t="s">
        <v>8381</v>
      </c>
      <c r="AC167" s="3525" t="s">
        <v>8382</v>
      </c>
      <c r="AD167" s="3524" t="s">
        <v>8377</v>
      </c>
      <c r="AF167" s="10">
        <v>1</v>
      </c>
    </row>
    <row r="168" spans="2:32" ht="30" customHeight="1">
      <c r="B168" s="3581">
        <v>3</v>
      </c>
      <c r="C168" s="3019" t="s">
        <v>8383</v>
      </c>
      <c r="D168" s="2982"/>
      <c r="E168" s="3580"/>
      <c r="F168" s="25"/>
      <c r="G168" s="3526"/>
      <c r="H168" s="3509"/>
      <c r="I168" s="3528"/>
      <c r="J168" s="3528"/>
      <c r="L168" s="3501"/>
      <c r="M168" s="3502"/>
      <c r="N168" s="75"/>
      <c r="O168" s="2982"/>
      <c r="P168" s="2982"/>
      <c r="Q168" s="178"/>
      <c r="R168" s="3516"/>
      <c r="S168" s="3577"/>
      <c r="T168" s="3522"/>
      <c r="U168" s="3522"/>
      <c r="W168" s="3516">
        <f t="shared" si="24"/>
        <v>12</v>
      </c>
      <c r="X168" s="3524" t="s">
        <v>8384</v>
      </c>
      <c r="Y168" s="3525" t="s">
        <v>8385</v>
      </c>
      <c r="Z168" s="3529" t="s">
        <v>8386</v>
      </c>
      <c r="AA168" s="3525" t="s">
        <v>8387</v>
      </c>
      <c r="AB168" s="3525" t="s">
        <v>8388</v>
      </c>
      <c r="AC168" s="3525" t="s">
        <v>8389</v>
      </c>
      <c r="AD168" s="3524" t="s">
        <v>8384</v>
      </c>
      <c r="AF168" s="10">
        <v>1</v>
      </c>
    </row>
    <row r="169" spans="2:32" ht="30" customHeight="1">
      <c r="B169" s="3581">
        <v>4</v>
      </c>
      <c r="C169" s="3019" t="s">
        <v>8390</v>
      </c>
      <c r="D169" s="2982"/>
      <c r="E169" s="3580"/>
      <c r="F169" s="25"/>
      <c r="G169" s="3526"/>
      <c r="H169" s="3509"/>
      <c r="I169" s="3528"/>
      <c r="J169" s="3528"/>
      <c r="L169" s="3501"/>
      <c r="M169" s="3502"/>
      <c r="N169" s="75"/>
      <c r="O169" s="2982"/>
      <c r="P169" s="2982"/>
      <c r="Q169" s="178"/>
      <c r="R169" s="3516"/>
      <c r="S169" s="3577"/>
      <c r="T169" s="3522"/>
      <c r="U169" s="3522"/>
      <c r="W169" s="3516">
        <f t="shared" si="24"/>
        <v>13</v>
      </c>
      <c r="X169" s="3524" t="s">
        <v>8391</v>
      </c>
      <c r="Y169" s="3525" t="s">
        <v>8392</v>
      </c>
      <c r="Z169" s="3529" t="s">
        <v>8393</v>
      </c>
      <c r="AA169" s="3525" t="s">
        <v>8394</v>
      </c>
      <c r="AB169" s="3525" t="s">
        <v>8395</v>
      </c>
      <c r="AC169" s="3525" t="s">
        <v>8396</v>
      </c>
      <c r="AD169" s="3524" t="s">
        <v>8391</v>
      </c>
      <c r="AF169" s="10">
        <v>1</v>
      </c>
    </row>
    <row r="170" spans="2:32" ht="30" customHeight="1">
      <c r="B170" s="3581">
        <v>5</v>
      </c>
      <c r="C170" s="3019" t="s">
        <v>8397</v>
      </c>
      <c r="D170" s="2982"/>
      <c r="E170" s="3580"/>
      <c r="F170" s="25"/>
      <c r="G170" s="3526"/>
      <c r="H170" s="3509"/>
      <c r="I170" s="3528"/>
      <c r="J170" s="3528"/>
      <c r="L170" s="3501"/>
      <c r="M170" s="3502"/>
      <c r="N170" s="75"/>
      <c r="O170" s="2982"/>
      <c r="P170" s="2982"/>
      <c r="Q170" s="178"/>
      <c r="R170" s="3516"/>
      <c r="S170" s="3577"/>
      <c r="T170" s="3522"/>
      <c r="U170" s="3522"/>
      <c r="W170" s="3516">
        <f t="shared" si="24"/>
        <v>14</v>
      </c>
      <c r="X170" s="3524" t="s">
        <v>8398</v>
      </c>
      <c r="Y170" s="3525" t="s">
        <v>8399</v>
      </c>
      <c r="Z170" s="3529" t="s">
        <v>8400</v>
      </c>
      <c r="AA170" s="3525" t="s">
        <v>8401</v>
      </c>
      <c r="AB170" s="3525" t="s">
        <v>8402</v>
      </c>
      <c r="AC170" s="3525" t="s">
        <v>8403</v>
      </c>
      <c r="AD170" s="3524" t="s">
        <v>8398</v>
      </c>
      <c r="AF170" s="10">
        <v>1</v>
      </c>
    </row>
    <row r="171" spans="2:32" ht="30" customHeight="1">
      <c r="B171" s="3581">
        <v>6</v>
      </c>
      <c r="C171" s="3019" t="s">
        <v>8404</v>
      </c>
      <c r="D171" s="2982"/>
      <c r="E171" s="3580"/>
      <c r="F171" s="25"/>
      <c r="G171" s="3526"/>
      <c r="H171" s="3509"/>
      <c r="I171" s="3528"/>
      <c r="J171" s="3528"/>
      <c r="L171" s="3501"/>
      <c r="M171" s="3502"/>
      <c r="N171" s="75"/>
      <c r="O171" s="2982"/>
      <c r="P171" s="2982"/>
      <c r="Q171" s="178"/>
      <c r="R171" s="3516"/>
      <c r="S171" s="3577"/>
      <c r="T171" s="3522"/>
      <c r="U171" s="3522"/>
      <c r="W171" s="3516">
        <f t="shared" si="24"/>
        <v>15</v>
      </c>
      <c r="X171" s="3524" t="s">
        <v>8405</v>
      </c>
      <c r="Y171" s="3525" t="s">
        <v>8406</v>
      </c>
      <c r="Z171" s="3525" t="s">
        <v>8407</v>
      </c>
      <c r="AA171" s="3525" t="s">
        <v>8408</v>
      </c>
      <c r="AB171" s="3525" t="s">
        <v>8409</v>
      </c>
      <c r="AC171" s="3525" t="s">
        <v>8410</v>
      </c>
      <c r="AD171" s="3524" t="s">
        <v>8405</v>
      </c>
      <c r="AF171" s="10">
        <v>1</v>
      </c>
    </row>
    <row r="172" spans="2:32" ht="30" customHeight="1">
      <c r="B172" s="3581"/>
      <c r="C172" s="3019"/>
      <c r="D172" s="2982"/>
      <c r="E172" s="3580"/>
      <c r="F172" s="25"/>
      <c r="G172" s="3526"/>
      <c r="H172" s="3509"/>
      <c r="I172" s="3528"/>
      <c r="J172" s="3528"/>
      <c r="L172" s="3501"/>
      <c r="M172" s="3502"/>
      <c r="N172" s="75"/>
      <c r="O172" s="2982"/>
      <c r="P172" s="2982"/>
      <c r="Q172" s="178"/>
      <c r="R172" s="3516"/>
      <c r="S172" s="3577"/>
      <c r="T172" s="3522"/>
      <c r="U172" s="3522"/>
      <c r="W172" s="3516">
        <f t="shared" si="24"/>
        <v>16</v>
      </c>
      <c r="X172" s="3524" t="s">
        <v>8411</v>
      </c>
      <c r="Y172" s="3525" t="s">
        <v>8412</v>
      </c>
      <c r="Z172" s="3529" t="s">
        <v>8413</v>
      </c>
      <c r="AA172" s="3525" t="s">
        <v>8414</v>
      </c>
      <c r="AB172" s="3525" t="s">
        <v>8415</v>
      </c>
      <c r="AC172" s="3525" t="s">
        <v>8416</v>
      </c>
      <c r="AD172" s="3524" t="s">
        <v>8411</v>
      </c>
      <c r="AF172" s="10">
        <v>1</v>
      </c>
    </row>
    <row r="173" spans="2:32" ht="30" customHeight="1">
      <c r="B173" s="3586"/>
      <c r="C173" s="3497" t="s">
        <v>8417</v>
      </c>
      <c r="D173" s="3587" t="s">
        <v>8418</v>
      </c>
      <c r="E173" s="3588" t="s">
        <v>8419</v>
      </c>
      <c r="F173" s="25"/>
      <c r="G173" s="3526"/>
      <c r="H173" s="3509"/>
      <c r="I173" s="3528"/>
      <c r="J173" s="3528"/>
      <c r="L173" s="3501"/>
      <c r="M173" s="3502"/>
      <c r="N173" s="75"/>
      <c r="O173" s="2982"/>
      <c r="P173" s="2982"/>
      <c r="Q173" s="178"/>
      <c r="R173" s="3516"/>
      <c r="S173" s="3577"/>
      <c r="T173" s="3522"/>
      <c r="U173" s="3522"/>
      <c r="W173" s="3516">
        <f t="shared" si="24"/>
        <v>17</v>
      </c>
      <c r="X173" s="3524" t="s">
        <v>8420</v>
      </c>
      <c r="Y173" s="3525" t="s">
        <v>8421</v>
      </c>
      <c r="Z173" s="3529" t="s">
        <v>8422</v>
      </c>
      <c r="AA173" s="3525" t="s">
        <v>8423</v>
      </c>
      <c r="AB173" s="3525" t="s">
        <v>8424</v>
      </c>
      <c r="AC173" s="3525" t="s">
        <v>8425</v>
      </c>
      <c r="AD173" s="3524" t="s">
        <v>8420</v>
      </c>
      <c r="AF173" s="10">
        <v>1</v>
      </c>
    </row>
    <row r="174" spans="2:32" ht="30" customHeight="1">
      <c r="B174" s="3581"/>
      <c r="C174" s="3019"/>
      <c r="D174" s="2982"/>
      <c r="E174" s="3580"/>
      <c r="F174" s="25"/>
      <c r="G174" s="3526"/>
      <c r="H174" s="3509"/>
      <c r="I174" s="3528"/>
      <c r="J174" s="3528"/>
      <c r="L174" s="3501"/>
      <c r="M174" s="3502"/>
      <c r="N174" s="75"/>
      <c r="O174" s="2982"/>
      <c r="P174" s="2982"/>
      <c r="Q174" s="178"/>
      <c r="R174" s="3516"/>
      <c r="S174" s="3577"/>
      <c r="T174" s="3522"/>
      <c r="U174" s="3522"/>
      <c r="W174" s="3516">
        <f t="shared" si="24"/>
        <v>18</v>
      </c>
      <c r="X174" s="3524" t="s">
        <v>8426</v>
      </c>
      <c r="Y174" s="3525" t="s">
        <v>8427</v>
      </c>
      <c r="Z174" s="3529" t="s">
        <v>8428</v>
      </c>
      <c r="AA174" s="3525" t="s">
        <v>8429</v>
      </c>
      <c r="AB174" s="3525" t="s">
        <v>8430</v>
      </c>
      <c r="AC174" s="3525" t="s">
        <v>8431</v>
      </c>
      <c r="AD174" s="3524" t="s">
        <v>8426</v>
      </c>
      <c r="AF174" s="10">
        <v>1</v>
      </c>
    </row>
    <row r="175" spans="2:32" ht="30" customHeight="1">
      <c r="B175" s="3581">
        <v>1</v>
      </c>
      <c r="C175" s="3019" t="s">
        <v>8432</v>
      </c>
      <c r="D175" s="2982"/>
      <c r="E175" s="3580"/>
      <c r="F175" s="25"/>
      <c r="G175" s="3526"/>
      <c r="H175" s="3509"/>
      <c r="I175" s="3528"/>
      <c r="J175" s="3528"/>
      <c r="L175" s="3501"/>
      <c r="M175" s="3502"/>
      <c r="N175" s="75"/>
      <c r="O175" s="2982"/>
      <c r="P175" s="2982"/>
      <c r="Q175" s="178"/>
      <c r="R175" s="3516"/>
      <c r="S175" s="3577"/>
      <c r="T175" s="3522"/>
      <c r="U175" s="3522"/>
      <c r="W175" s="3516">
        <f t="shared" si="24"/>
        <v>19</v>
      </c>
      <c r="X175" s="3524" t="s">
        <v>8433</v>
      </c>
      <c r="Y175" s="3525" t="s">
        <v>8434</v>
      </c>
      <c r="Z175" s="3525" t="s">
        <v>8435</v>
      </c>
      <c r="AA175" s="3525" t="s">
        <v>8436</v>
      </c>
      <c r="AB175" s="3525" t="s">
        <v>8437</v>
      </c>
      <c r="AC175" s="3525" t="s">
        <v>8438</v>
      </c>
      <c r="AD175" s="3524" t="s">
        <v>8433</v>
      </c>
      <c r="AF175" s="10">
        <v>1</v>
      </c>
    </row>
    <row r="176" spans="2:32" ht="30" customHeight="1">
      <c r="B176" s="3581">
        <v>2</v>
      </c>
      <c r="C176" s="3019" t="s">
        <v>8439</v>
      </c>
      <c r="D176" s="2982"/>
      <c r="E176" s="3580"/>
      <c r="F176" s="25"/>
      <c r="G176" s="3526"/>
      <c r="H176" s="3509"/>
      <c r="I176" s="3528"/>
      <c r="J176" s="3528"/>
      <c r="L176" s="3501"/>
      <c r="M176" s="3502"/>
      <c r="N176" s="75"/>
      <c r="O176" s="2982"/>
      <c r="P176" s="2982"/>
      <c r="Q176" s="178"/>
      <c r="R176" s="3516"/>
      <c r="S176" s="3577"/>
      <c r="T176" s="3522"/>
      <c r="U176" s="3522"/>
      <c r="W176" s="3516">
        <f t="shared" si="24"/>
        <v>20</v>
      </c>
      <c r="X176" s="3524" t="s">
        <v>8440</v>
      </c>
      <c r="Y176" s="3525" t="s">
        <v>8441</v>
      </c>
      <c r="Z176" s="3529" t="s">
        <v>8442</v>
      </c>
      <c r="AA176" s="3525" t="s">
        <v>8443</v>
      </c>
      <c r="AB176" s="3525" t="s">
        <v>8444</v>
      </c>
      <c r="AC176" s="3525" t="s">
        <v>8445</v>
      </c>
      <c r="AD176" s="3524" t="s">
        <v>8440</v>
      </c>
      <c r="AF176" s="10">
        <v>1</v>
      </c>
    </row>
    <row r="177" spans="2:32" ht="30" customHeight="1">
      <c r="B177" s="3581">
        <v>3</v>
      </c>
      <c r="C177" s="3019" t="s">
        <v>8446</v>
      </c>
      <c r="D177" s="2982"/>
      <c r="E177" s="3580"/>
      <c r="F177" s="25"/>
      <c r="G177" s="3526"/>
      <c r="H177" s="3509"/>
      <c r="I177" s="3528"/>
      <c r="J177" s="3528"/>
      <c r="L177" s="3501"/>
      <c r="M177" s="3502"/>
      <c r="N177" s="75"/>
      <c r="O177" s="2982"/>
      <c r="P177" s="2982"/>
      <c r="Q177" s="178"/>
      <c r="R177" s="3516"/>
      <c r="S177" s="3577"/>
      <c r="T177" s="3522"/>
      <c r="U177" s="3522"/>
      <c r="W177" s="3516">
        <f t="shared" si="24"/>
        <v>21</v>
      </c>
      <c r="X177" s="3524" t="s">
        <v>8447</v>
      </c>
      <c r="Y177" s="3525" t="s">
        <v>8448</v>
      </c>
      <c r="Z177" s="3529" t="s">
        <v>8449</v>
      </c>
      <c r="AA177" s="3525" t="s">
        <v>8450</v>
      </c>
      <c r="AB177" s="3525" t="s">
        <v>8451</v>
      </c>
      <c r="AC177" s="3525" t="s">
        <v>8452</v>
      </c>
      <c r="AD177" s="3524" t="s">
        <v>8447</v>
      </c>
      <c r="AF177" s="10">
        <v>1</v>
      </c>
    </row>
    <row r="178" spans="2:32" ht="30" customHeight="1">
      <c r="B178" s="3581">
        <v>4</v>
      </c>
      <c r="C178" s="3019" t="s">
        <v>8453</v>
      </c>
      <c r="D178" s="2982"/>
      <c r="E178" s="3589"/>
      <c r="F178" s="25"/>
      <c r="G178" s="3526"/>
      <c r="H178" s="3509"/>
      <c r="I178" s="3528"/>
      <c r="J178" s="3528"/>
      <c r="L178" s="3501"/>
      <c r="M178" s="3502"/>
      <c r="N178" s="75"/>
      <c r="O178" s="2982"/>
      <c r="P178" s="2982"/>
      <c r="Q178" s="178"/>
      <c r="R178" s="3516"/>
      <c r="S178" s="3577"/>
      <c r="T178" s="3522"/>
      <c r="U178" s="3522"/>
      <c r="W178" s="3516">
        <f t="shared" si="24"/>
        <v>22</v>
      </c>
      <c r="X178" s="3524" t="s">
        <v>8454</v>
      </c>
      <c r="Y178" s="3525" t="s">
        <v>8455</v>
      </c>
      <c r="Z178" s="3525" t="s">
        <v>8456</v>
      </c>
      <c r="AA178" s="3525" t="s">
        <v>8457</v>
      </c>
      <c r="AB178" s="3525" t="s">
        <v>8458</v>
      </c>
      <c r="AC178" s="3525" t="s">
        <v>8459</v>
      </c>
      <c r="AD178" s="3524" t="s">
        <v>8454</v>
      </c>
      <c r="AF178" s="10">
        <v>1</v>
      </c>
    </row>
    <row r="179" spans="2:32" ht="30" customHeight="1">
      <c r="B179" s="3581"/>
      <c r="C179" s="3019"/>
      <c r="D179" s="2982"/>
      <c r="E179" s="3589"/>
      <c r="F179" s="25"/>
      <c r="G179" s="3526"/>
      <c r="H179" s="3509"/>
      <c r="I179" s="3528"/>
      <c r="J179" s="3528"/>
      <c r="L179" s="3501"/>
      <c r="M179" s="3502"/>
      <c r="N179" s="75"/>
      <c r="O179" s="2982"/>
      <c r="P179" s="2982"/>
      <c r="Q179" s="178"/>
      <c r="R179" s="3516"/>
      <c r="S179" s="3577"/>
      <c r="T179" s="3522"/>
      <c r="U179" s="3522"/>
      <c r="W179" s="3516">
        <f t="shared" si="24"/>
        <v>23</v>
      </c>
      <c r="X179" s="3524" t="s">
        <v>8460</v>
      </c>
      <c r="Y179" s="3525" t="s">
        <v>8461</v>
      </c>
      <c r="Z179" s="3525" t="s">
        <v>8462</v>
      </c>
      <c r="AA179" s="3525" t="s">
        <v>8463</v>
      </c>
      <c r="AB179" s="3525" t="s">
        <v>8464</v>
      </c>
      <c r="AC179" s="3525" t="s">
        <v>8465</v>
      </c>
      <c r="AD179" s="3524" t="s">
        <v>8460</v>
      </c>
      <c r="AF179" s="10">
        <v>1</v>
      </c>
    </row>
    <row r="180" spans="2:32" ht="30" customHeight="1">
      <c r="B180" s="3590"/>
      <c r="C180" s="3552" t="s">
        <v>8466</v>
      </c>
      <c r="D180" s="3553" t="s">
        <v>8467</v>
      </c>
      <c r="E180" s="3553" t="s">
        <v>8468</v>
      </c>
      <c r="F180" s="3591"/>
      <c r="G180" s="3592"/>
      <c r="H180" s="3593"/>
      <c r="I180" s="3528"/>
      <c r="J180" s="3528"/>
      <c r="L180" s="3501"/>
      <c r="M180" s="3502"/>
      <c r="N180" s="75"/>
      <c r="O180" s="2982"/>
      <c r="P180" s="2982"/>
      <c r="Q180" s="178"/>
      <c r="R180" s="3516"/>
      <c r="S180" s="3577"/>
      <c r="T180" s="3522"/>
      <c r="U180" s="3522"/>
      <c r="W180" s="3516">
        <f t="shared" si="24"/>
        <v>24</v>
      </c>
      <c r="X180" s="3524" t="s">
        <v>8469</v>
      </c>
      <c r="Y180" s="3525" t="s">
        <v>8470</v>
      </c>
      <c r="Z180" s="3529" t="s">
        <v>8471</v>
      </c>
      <c r="AA180" s="3525" t="s">
        <v>8472</v>
      </c>
      <c r="AB180" s="3525" t="s">
        <v>8473</v>
      </c>
      <c r="AC180" s="3525" t="s">
        <v>8474</v>
      </c>
      <c r="AD180" s="3524" t="s">
        <v>8469</v>
      </c>
      <c r="AF180" s="10">
        <v>1</v>
      </c>
    </row>
    <row r="181" spans="2:32" ht="30" customHeight="1">
      <c r="B181" s="3581"/>
      <c r="C181" s="3019"/>
      <c r="D181" s="2982"/>
      <c r="E181" s="3594"/>
      <c r="F181" s="25"/>
      <c r="G181" s="3526"/>
      <c r="H181" s="3595"/>
      <c r="I181" s="3528"/>
      <c r="J181" s="3528"/>
      <c r="L181" s="3501"/>
      <c r="M181" s="3502"/>
      <c r="N181" s="75"/>
      <c r="O181" s="2982"/>
      <c r="P181" s="2982"/>
      <c r="Q181" s="178"/>
      <c r="R181" s="3516"/>
      <c r="S181" s="3577"/>
      <c r="T181" s="3522"/>
      <c r="U181" s="3522"/>
      <c r="W181" s="3516">
        <f t="shared" si="24"/>
        <v>25</v>
      </c>
      <c r="X181" s="3524" t="s">
        <v>8475</v>
      </c>
      <c r="Y181" s="3525" t="s">
        <v>8476</v>
      </c>
      <c r="Z181" s="3525" t="s">
        <v>8477</v>
      </c>
      <c r="AA181" s="3525" t="s">
        <v>8478</v>
      </c>
      <c r="AB181" s="3525" t="s">
        <v>8479</v>
      </c>
      <c r="AC181" s="3525" t="s">
        <v>8480</v>
      </c>
      <c r="AD181" s="3524" t="s">
        <v>8475</v>
      </c>
      <c r="AF181" s="10">
        <v>1</v>
      </c>
    </row>
    <row r="182" spans="2:32" ht="30" customHeight="1">
      <c r="B182" s="3581">
        <v>1</v>
      </c>
      <c r="C182" s="3019" t="s">
        <v>8481</v>
      </c>
      <c r="D182" s="2982"/>
      <c r="E182" s="3594"/>
      <c r="F182" s="25"/>
      <c r="G182" s="3526"/>
      <c r="H182" s="3595"/>
      <c r="I182" s="3528"/>
      <c r="J182" s="3528"/>
      <c r="L182" s="3501"/>
      <c r="M182" s="3502"/>
      <c r="N182" s="75"/>
      <c r="O182" s="2982"/>
      <c r="P182" s="2982"/>
      <c r="Q182" s="178"/>
      <c r="R182" s="3516"/>
      <c r="S182" s="3577"/>
      <c r="T182" s="3522"/>
      <c r="U182" s="3522"/>
      <c r="W182" s="3516">
        <f t="shared" si="24"/>
        <v>26</v>
      </c>
      <c r="X182" s="3524" t="s">
        <v>8482</v>
      </c>
      <c r="Y182" s="3525" t="s">
        <v>8483</v>
      </c>
      <c r="Z182" s="3529" t="s">
        <v>8484</v>
      </c>
      <c r="AA182" s="3525" t="s">
        <v>8485</v>
      </c>
      <c r="AB182" s="3525" t="s">
        <v>8486</v>
      </c>
      <c r="AC182" s="3525" t="s">
        <v>8487</v>
      </c>
      <c r="AD182" s="3524" t="s">
        <v>8482</v>
      </c>
      <c r="AF182" s="10">
        <v>1</v>
      </c>
    </row>
    <row r="183" spans="2:32" ht="30" customHeight="1">
      <c r="B183" s="3581">
        <v>2</v>
      </c>
      <c r="C183" s="3019" t="s">
        <v>8488</v>
      </c>
      <c r="D183" s="2982"/>
      <c r="E183" s="3594"/>
      <c r="F183" s="25"/>
      <c r="G183" s="3526"/>
      <c r="H183" s="3595"/>
      <c r="I183" s="3528"/>
      <c r="J183" s="3528"/>
      <c r="L183" s="3501"/>
      <c r="M183" s="3502"/>
      <c r="N183" s="75"/>
      <c r="O183" s="2982"/>
      <c r="P183" s="2982"/>
      <c r="Q183" s="178"/>
      <c r="R183" s="3516"/>
      <c r="S183" s="3577"/>
      <c r="T183" s="3522"/>
      <c r="U183" s="3522"/>
      <c r="W183" s="3516">
        <f t="shared" si="24"/>
        <v>27</v>
      </c>
      <c r="X183" s="3524" t="s">
        <v>8489</v>
      </c>
      <c r="Y183" s="3525" t="s">
        <v>8490</v>
      </c>
      <c r="Z183" s="3525" t="s">
        <v>8491</v>
      </c>
      <c r="AA183" s="3525" t="s">
        <v>8492</v>
      </c>
      <c r="AB183" s="3525" t="s">
        <v>8493</v>
      </c>
      <c r="AC183" s="3525" t="s">
        <v>8494</v>
      </c>
      <c r="AD183" s="3524" t="s">
        <v>8489</v>
      </c>
      <c r="AF183" s="10">
        <v>1</v>
      </c>
    </row>
    <row r="184" spans="2:32" ht="30" customHeight="1">
      <c r="B184" s="3581">
        <v>3</v>
      </c>
      <c r="C184" s="3019" t="s">
        <v>8495</v>
      </c>
      <c r="D184" s="2982"/>
      <c r="E184" s="3594"/>
      <c r="F184" s="25"/>
      <c r="G184" s="3526"/>
      <c r="H184" s="3595"/>
      <c r="I184" s="3528"/>
      <c r="J184" s="3528"/>
      <c r="L184" s="3501"/>
      <c r="M184" s="3502"/>
      <c r="N184" s="75"/>
      <c r="O184" s="2982"/>
      <c r="P184" s="2982"/>
      <c r="Q184" s="178"/>
      <c r="R184" s="3516"/>
      <c r="S184" s="3577"/>
      <c r="T184" s="3522"/>
      <c r="U184" s="3522"/>
      <c r="W184" s="3516">
        <f t="shared" si="24"/>
        <v>28</v>
      </c>
      <c r="X184" s="3524" t="s">
        <v>8496</v>
      </c>
      <c r="Y184" s="3525" t="s">
        <v>8497</v>
      </c>
      <c r="Z184" s="3525" t="s">
        <v>8498</v>
      </c>
      <c r="AA184" s="3525" t="s">
        <v>8499</v>
      </c>
      <c r="AB184" s="3525" t="s">
        <v>8500</v>
      </c>
      <c r="AC184" s="3525" t="s">
        <v>8501</v>
      </c>
      <c r="AD184" s="3524" t="s">
        <v>8496</v>
      </c>
      <c r="AF184" s="10">
        <v>1</v>
      </c>
    </row>
    <row r="185" spans="2:32" ht="30" customHeight="1">
      <c r="B185" s="3581">
        <v>4</v>
      </c>
      <c r="C185" s="3019" t="s">
        <v>8502</v>
      </c>
      <c r="D185" s="2982"/>
      <c r="E185" s="2982"/>
      <c r="F185" s="25"/>
      <c r="G185" s="3526"/>
      <c r="H185" s="3595"/>
      <c r="I185" s="3528"/>
      <c r="J185" s="3528"/>
      <c r="L185" s="3501"/>
      <c r="M185" s="3502"/>
      <c r="N185" s="75"/>
      <c r="O185" s="2982"/>
      <c r="P185" s="2982"/>
      <c r="Q185" s="178"/>
      <c r="R185" s="3516"/>
      <c r="S185" s="3577"/>
      <c r="T185" s="3522"/>
      <c r="U185" s="3522"/>
      <c r="W185" s="3516">
        <f t="shared" si="24"/>
        <v>29</v>
      </c>
      <c r="X185" s="3524" t="s">
        <v>8503</v>
      </c>
      <c r="Y185" s="3525" t="s">
        <v>8504</v>
      </c>
      <c r="Z185" s="3529" t="s">
        <v>8505</v>
      </c>
      <c r="AA185" s="3525" t="s">
        <v>8506</v>
      </c>
      <c r="AB185" s="3525" t="s">
        <v>8507</v>
      </c>
      <c r="AC185" s="3525" t="s">
        <v>8508</v>
      </c>
      <c r="AD185" s="3524" t="s">
        <v>8503</v>
      </c>
      <c r="AF185" s="10">
        <v>1</v>
      </c>
    </row>
    <row r="186" spans="2:32" ht="30" customHeight="1">
      <c r="B186" s="3581">
        <v>5</v>
      </c>
      <c r="C186" s="3019" t="s">
        <v>8509</v>
      </c>
      <c r="D186" s="2982"/>
      <c r="E186" s="2982"/>
      <c r="F186" s="25"/>
      <c r="G186" s="3526"/>
      <c r="H186" s="3595"/>
      <c r="I186" s="3528"/>
      <c r="J186" s="3528"/>
      <c r="L186" s="3501"/>
      <c r="M186" s="3502"/>
      <c r="N186" s="75"/>
      <c r="O186" s="2982"/>
      <c r="P186" s="2982"/>
      <c r="Q186" s="178"/>
      <c r="R186" s="3516"/>
      <c r="S186" s="3577"/>
      <c r="T186" s="3522"/>
      <c r="U186" s="3522"/>
      <c r="W186" s="3516">
        <f t="shared" si="24"/>
        <v>30</v>
      </c>
      <c r="X186" s="3524" t="s">
        <v>8510</v>
      </c>
      <c r="Y186" s="3525" t="s">
        <v>8511</v>
      </c>
      <c r="Z186" s="3529" t="s">
        <v>8512</v>
      </c>
      <c r="AA186" s="3525" t="s">
        <v>8513</v>
      </c>
      <c r="AB186" s="3525" t="s">
        <v>8514</v>
      </c>
      <c r="AC186" s="3525" t="s">
        <v>8515</v>
      </c>
      <c r="AD186" s="3524" t="s">
        <v>8510</v>
      </c>
      <c r="AF186" s="10">
        <v>1</v>
      </c>
    </row>
    <row r="187" spans="2:32" ht="30" customHeight="1">
      <c r="B187" s="3582">
        <v>6</v>
      </c>
      <c r="C187" s="3583" t="s">
        <v>8516</v>
      </c>
      <c r="D187" s="3584"/>
      <c r="E187" s="3596"/>
      <c r="F187" s="3597"/>
      <c r="G187" s="3598"/>
      <c r="H187" s="3599"/>
      <c r="I187" s="3528"/>
      <c r="J187" s="3528"/>
      <c r="L187" s="3501"/>
      <c r="M187" s="3502"/>
      <c r="N187" s="75"/>
      <c r="O187" s="2982"/>
      <c r="P187" s="2982"/>
      <c r="Q187" s="178"/>
      <c r="R187" s="3516"/>
      <c r="S187" s="3577"/>
      <c r="T187" s="3522"/>
      <c r="U187" s="3522"/>
      <c r="W187" s="3516">
        <f t="shared" si="24"/>
        <v>31</v>
      </c>
      <c r="X187" s="3524" t="s">
        <v>8517</v>
      </c>
      <c r="Y187" s="3525" t="s">
        <v>8518</v>
      </c>
      <c r="Z187" s="3529" t="s">
        <v>8519</v>
      </c>
      <c r="AA187" s="3525" t="s">
        <v>8520</v>
      </c>
      <c r="AB187" s="3525" t="s">
        <v>8521</v>
      </c>
      <c r="AC187" s="3525" t="s">
        <v>8522</v>
      </c>
      <c r="AD187" s="3524" t="s">
        <v>8517</v>
      </c>
      <c r="AF187" s="10">
        <v>1</v>
      </c>
    </row>
    <row r="188" spans="2:32" ht="30" customHeight="1">
      <c r="B188" s="3526"/>
      <c r="C188" s="3019"/>
      <c r="D188" s="2982"/>
      <c r="E188" s="3594"/>
      <c r="F188" s="25"/>
      <c r="G188" s="3526"/>
      <c r="H188" s="3509"/>
      <c r="I188" s="3528"/>
      <c r="J188" s="3528"/>
      <c r="L188" s="3501"/>
      <c r="M188" s="3502"/>
      <c r="N188" s="75"/>
      <c r="O188" s="2982"/>
      <c r="P188" s="2982"/>
      <c r="Q188" s="178"/>
      <c r="R188" s="3516"/>
      <c r="S188" s="3577"/>
      <c r="T188" s="3522"/>
      <c r="U188" s="3522"/>
      <c r="W188" s="3516">
        <f t="shared" si="24"/>
        <v>32</v>
      </c>
      <c r="X188" s="3524" t="s">
        <v>8523</v>
      </c>
      <c r="Y188" s="3525" t="s">
        <v>8524</v>
      </c>
      <c r="Z188" s="3529" t="s">
        <v>8525</v>
      </c>
      <c r="AA188" s="3525" t="s">
        <v>8526</v>
      </c>
      <c r="AB188" s="3525" t="s">
        <v>8527</v>
      </c>
      <c r="AC188" s="3525" t="s">
        <v>8528</v>
      </c>
      <c r="AD188" s="3524" t="s">
        <v>8523</v>
      </c>
      <c r="AF188" s="10">
        <v>1</v>
      </c>
    </row>
    <row r="189" spans="2:32" ht="30" customHeight="1">
      <c r="B189" s="3590"/>
      <c r="C189" s="3552" t="s">
        <v>8529</v>
      </c>
      <c r="D189" s="3553" t="s">
        <v>8530</v>
      </c>
      <c r="E189" s="3553" t="s">
        <v>8531</v>
      </c>
      <c r="F189" s="3591"/>
      <c r="G189" s="3592"/>
      <c r="H189" s="3593"/>
      <c r="I189" s="3528"/>
      <c r="J189" s="3528"/>
      <c r="L189" s="3501"/>
      <c r="M189" s="3502"/>
      <c r="N189" s="75"/>
      <c r="O189" s="2982"/>
      <c r="P189" s="2982"/>
      <c r="Q189" s="178"/>
      <c r="R189" s="3516"/>
      <c r="S189" s="3577"/>
      <c r="T189" s="3522"/>
      <c r="U189" s="3522"/>
      <c r="W189" s="3516">
        <f t="shared" si="24"/>
        <v>33</v>
      </c>
      <c r="X189" s="3524" t="s">
        <v>8532</v>
      </c>
      <c r="Y189" s="3525" t="s">
        <v>8533</v>
      </c>
      <c r="Z189" s="3525" t="s">
        <v>8534</v>
      </c>
      <c r="AA189" s="3525" t="s">
        <v>8535</v>
      </c>
      <c r="AB189" s="3525" t="s">
        <v>8536</v>
      </c>
      <c r="AC189" s="3525" t="s">
        <v>8537</v>
      </c>
      <c r="AD189" s="3524" t="s">
        <v>8532</v>
      </c>
      <c r="AF189" s="10">
        <v>1</v>
      </c>
    </row>
    <row r="190" spans="2:32" ht="30" customHeight="1">
      <c r="B190" s="3581"/>
      <c r="C190" s="3019"/>
      <c r="D190" s="2982"/>
      <c r="E190" s="3594"/>
      <c r="F190" s="25"/>
      <c r="G190" s="3526"/>
      <c r="H190" s="3595"/>
      <c r="I190" s="3528"/>
      <c r="J190" s="3528"/>
      <c r="L190" s="3501"/>
      <c r="M190" s="3502"/>
      <c r="N190" s="75"/>
      <c r="O190" s="2982"/>
      <c r="P190" s="2982"/>
      <c r="Q190" s="178"/>
      <c r="R190" s="3516"/>
      <c r="S190" s="3577"/>
      <c r="T190" s="3522"/>
      <c r="U190" s="3522"/>
      <c r="W190" s="3516">
        <f t="shared" si="24"/>
        <v>34</v>
      </c>
      <c r="X190" s="3524" t="s">
        <v>8538</v>
      </c>
      <c r="Y190" s="3525" t="s">
        <v>8539</v>
      </c>
      <c r="Z190" s="3529" t="s">
        <v>8540</v>
      </c>
      <c r="AA190" s="3525" t="s">
        <v>8541</v>
      </c>
      <c r="AB190" s="3525" t="s">
        <v>8542</v>
      </c>
      <c r="AC190" s="3525" t="s">
        <v>8543</v>
      </c>
      <c r="AD190" s="3524" t="s">
        <v>8538</v>
      </c>
      <c r="AF190" s="10">
        <v>1</v>
      </c>
    </row>
    <row r="191" spans="2:32" ht="30" customHeight="1">
      <c r="B191" s="3581">
        <v>1</v>
      </c>
      <c r="C191" s="3019" t="s">
        <v>8544</v>
      </c>
      <c r="D191" s="2982"/>
      <c r="E191" s="3594"/>
      <c r="F191" s="25"/>
      <c r="G191" s="3526"/>
      <c r="H191" s="3595"/>
      <c r="I191" s="3528"/>
      <c r="J191" s="3528"/>
      <c r="L191" s="3501"/>
      <c r="M191" s="3502"/>
      <c r="N191" s="75"/>
      <c r="O191" s="2982"/>
      <c r="P191" s="2982"/>
      <c r="Q191" s="178"/>
      <c r="R191" s="3516"/>
      <c r="S191" s="3577"/>
      <c r="T191" s="3522"/>
      <c r="U191" s="3522"/>
      <c r="W191" s="3516">
        <f t="shared" si="24"/>
        <v>35</v>
      </c>
      <c r="X191" s="3524" t="s">
        <v>8545</v>
      </c>
      <c r="Y191" s="3525" t="s">
        <v>8546</v>
      </c>
      <c r="Z191" s="3529" t="s">
        <v>8547</v>
      </c>
      <c r="AA191" s="3525" t="s">
        <v>8548</v>
      </c>
      <c r="AB191" s="3525" t="s">
        <v>8549</v>
      </c>
      <c r="AC191" s="3525" t="s">
        <v>8550</v>
      </c>
      <c r="AD191" s="3524" t="s">
        <v>8545</v>
      </c>
      <c r="AF191" s="10">
        <v>1</v>
      </c>
    </row>
    <row r="192" spans="2:32" ht="30" customHeight="1">
      <c r="B192" s="3581">
        <v>2</v>
      </c>
      <c r="C192" s="3019" t="s">
        <v>8551</v>
      </c>
      <c r="D192" s="2982"/>
      <c r="E192" s="3594"/>
      <c r="F192" s="25"/>
      <c r="G192" s="3526"/>
      <c r="H192" s="3595"/>
      <c r="I192" s="3528"/>
      <c r="J192" s="3528"/>
      <c r="L192" s="3501"/>
      <c r="M192" s="3502"/>
      <c r="N192" s="75"/>
      <c r="O192" s="2982"/>
      <c r="P192" s="2982"/>
      <c r="Q192" s="178"/>
      <c r="R192" s="3516"/>
      <c r="S192" s="3577"/>
      <c r="T192" s="3522"/>
      <c r="U192" s="3522"/>
      <c r="W192" s="3516"/>
      <c r="AF192" s="10">
        <v>1</v>
      </c>
    </row>
    <row r="193" spans="2:32" ht="30" customHeight="1">
      <c r="B193" s="3581">
        <v>3</v>
      </c>
      <c r="C193" s="3019" t="s">
        <v>8552</v>
      </c>
      <c r="D193" s="2982"/>
      <c r="E193" s="3594"/>
      <c r="F193" s="25"/>
      <c r="G193" s="3526"/>
      <c r="H193" s="3595"/>
      <c r="I193" s="3528"/>
      <c r="J193" s="3528"/>
      <c r="L193" s="3501"/>
      <c r="M193" s="3502"/>
      <c r="N193" s="75"/>
      <c r="O193" s="2982"/>
      <c r="P193" s="2982"/>
      <c r="Q193" s="178"/>
      <c r="R193" s="3516"/>
      <c r="S193" s="3577"/>
      <c r="T193" s="3522"/>
      <c r="U193" s="3522"/>
      <c r="X193" s="3517" t="s">
        <v>7269</v>
      </c>
      <c r="Y193" s="3518"/>
      <c r="Z193" s="3518"/>
      <c r="AA193" s="3518"/>
      <c r="AB193" s="3506"/>
      <c r="AC193" s="3506"/>
      <c r="AD193" s="3517" t="s">
        <v>7269</v>
      </c>
      <c r="AF193" s="10">
        <v>1</v>
      </c>
    </row>
    <row r="194" spans="2:32" ht="30" customHeight="1">
      <c r="B194" s="3581">
        <v>4</v>
      </c>
      <c r="C194" s="3019" t="s">
        <v>8553</v>
      </c>
      <c r="D194" s="2982"/>
      <c r="E194" s="2982"/>
      <c r="F194" s="25"/>
      <c r="G194" s="3526"/>
      <c r="H194" s="3595"/>
      <c r="I194" s="3528"/>
      <c r="J194" s="3528"/>
      <c r="L194" s="3501"/>
      <c r="M194" s="3502"/>
      <c r="N194" s="75"/>
      <c r="O194" s="2982"/>
      <c r="P194" s="2982"/>
      <c r="Q194" s="178"/>
      <c r="R194" s="3516"/>
      <c r="S194" s="3577"/>
      <c r="T194" s="3522"/>
      <c r="U194" s="3522"/>
      <c r="W194" s="3516">
        <v>1</v>
      </c>
      <c r="X194" s="3524" t="s">
        <v>8554</v>
      </c>
      <c r="Y194" s="3525" t="s">
        <v>8555</v>
      </c>
      <c r="Z194" s="3529" t="s">
        <v>8556</v>
      </c>
      <c r="AA194" s="3525" t="s">
        <v>8557</v>
      </c>
      <c r="AB194" s="3525" t="s">
        <v>8558</v>
      </c>
      <c r="AC194" s="3525" t="s">
        <v>8559</v>
      </c>
      <c r="AD194" s="3524" t="s">
        <v>8554</v>
      </c>
      <c r="AF194" s="10">
        <v>1</v>
      </c>
    </row>
    <row r="195" spans="2:32" ht="30" customHeight="1">
      <c r="B195" s="3581">
        <v>5</v>
      </c>
      <c r="C195" s="3019" t="s">
        <v>8560</v>
      </c>
      <c r="D195" s="2982"/>
      <c r="E195" s="2982"/>
      <c r="F195" s="25"/>
      <c r="G195" s="3526"/>
      <c r="H195" s="3595"/>
      <c r="I195" s="3528"/>
      <c r="J195" s="3528"/>
      <c r="L195" s="3501"/>
      <c r="M195" s="3502"/>
      <c r="N195" s="75"/>
      <c r="O195" s="2982"/>
      <c r="P195" s="2982"/>
      <c r="Q195" s="178"/>
      <c r="R195" s="3516"/>
      <c r="S195" s="3577"/>
      <c r="T195" s="3522"/>
      <c r="U195" s="3522"/>
      <c r="W195" s="3516">
        <f>W194+1</f>
        <v>2</v>
      </c>
      <c r="X195" s="3524" t="s">
        <v>8561</v>
      </c>
      <c r="Y195" s="3525" t="s">
        <v>8562</v>
      </c>
      <c r="Z195" s="3529" t="s">
        <v>8563</v>
      </c>
      <c r="AA195" s="3525" t="s">
        <v>8564</v>
      </c>
      <c r="AB195" s="3525" t="s">
        <v>8565</v>
      </c>
      <c r="AC195" s="3525" t="s">
        <v>8566</v>
      </c>
      <c r="AD195" s="3524" t="s">
        <v>8561</v>
      </c>
      <c r="AF195" s="10">
        <v>1</v>
      </c>
    </row>
    <row r="196" spans="2:32" ht="30" customHeight="1">
      <c r="B196" s="3582">
        <v>6</v>
      </c>
      <c r="C196" s="3583" t="s">
        <v>8567</v>
      </c>
      <c r="D196" s="3584"/>
      <c r="E196" s="3596"/>
      <c r="F196" s="3597"/>
      <c r="G196" s="3598"/>
      <c r="H196" s="3599"/>
      <c r="I196" s="3528"/>
      <c r="J196" s="3528"/>
      <c r="L196" s="3501"/>
      <c r="M196" s="3502"/>
      <c r="N196" s="75"/>
      <c r="O196" s="2982"/>
      <c r="P196" s="2982"/>
      <c r="Q196" s="178"/>
      <c r="R196" s="3516"/>
      <c r="S196" s="3577"/>
      <c r="T196" s="3522"/>
      <c r="U196" s="3522"/>
      <c r="W196" s="3516">
        <v>2</v>
      </c>
      <c r="X196" s="3524" t="s">
        <v>8568</v>
      </c>
      <c r="Y196" s="3525" t="s">
        <v>8569</v>
      </c>
      <c r="Z196" s="3529" t="s">
        <v>8570</v>
      </c>
      <c r="AA196" s="3525" t="s">
        <v>8571</v>
      </c>
      <c r="AB196" s="3525" t="s">
        <v>8572</v>
      </c>
      <c r="AC196" s="3525" t="s">
        <v>8573</v>
      </c>
      <c r="AD196" s="3524" t="s">
        <v>8568</v>
      </c>
      <c r="AF196" s="10">
        <v>1</v>
      </c>
    </row>
    <row r="197" spans="2:32" ht="30" customHeight="1">
      <c r="B197" s="3526"/>
      <c r="C197" s="3019"/>
      <c r="D197" s="2982"/>
      <c r="E197" s="3594"/>
      <c r="F197" s="25"/>
      <c r="G197" s="3526"/>
      <c r="H197" s="3509"/>
      <c r="I197" s="3528"/>
      <c r="J197" s="3528"/>
      <c r="L197" s="3501"/>
      <c r="M197" s="3502"/>
      <c r="N197" s="75"/>
      <c r="O197" s="2982"/>
      <c r="P197" s="2982"/>
      <c r="Q197" s="178"/>
      <c r="R197" s="3516"/>
      <c r="S197" s="3577"/>
      <c r="T197" s="3522"/>
      <c r="U197" s="3522"/>
      <c r="W197" s="3516">
        <f t="shared" ref="W197" si="25">W196+1</f>
        <v>3</v>
      </c>
      <c r="X197" s="3524" t="s">
        <v>8574</v>
      </c>
      <c r="Y197" s="3525" t="s">
        <v>8575</v>
      </c>
      <c r="Z197" s="3529" t="s">
        <v>8576</v>
      </c>
      <c r="AA197" s="3525" t="s">
        <v>8577</v>
      </c>
      <c r="AB197" s="3525" t="s">
        <v>8578</v>
      </c>
      <c r="AC197" s="3525" t="s">
        <v>8579</v>
      </c>
      <c r="AD197" s="3524" t="s">
        <v>8574</v>
      </c>
      <c r="AF197" s="10">
        <v>1</v>
      </c>
    </row>
    <row r="198" spans="2:32" ht="30" customHeight="1">
      <c r="B198" s="3590"/>
      <c r="C198" s="3552" t="s">
        <v>8580</v>
      </c>
      <c r="D198" s="3553" t="s">
        <v>8581</v>
      </c>
      <c r="E198" s="3553" t="s">
        <v>8582</v>
      </c>
      <c r="F198" s="3591"/>
      <c r="G198" s="3592"/>
      <c r="H198" s="3593"/>
      <c r="I198" s="3528"/>
      <c r="J198" s="3528"/>
      <c r="L198" s="3501"/>
      <c r="M198" s="3502"/>
      <c r="N198" s="75"/>
      <c r="O198" s="2982"/>
      <c r="P198" s="2982"/>
      <c r="Q198" s="178"/>
      <c r="R198" s="3516"/>
      <c r="S198" s="3577"/>
      <c r="T198" s="3522"/>
      <c r="U198" s="3522"/>
      <c r="W198" s="3516">
        <v>3</v>
      </c>
      <c r="X198" s="3524" t="s">
        <v>8583</v>
      </c>
      <c r="Y198" s="3525" t="s">
        <v>8584</v>
      </c>
      <c r="Z198" s="3529" t="s">
        <v>8585</v>
      </c>
      <c r="AA198" s="3525" t="s">
        <v>8586</v>
      </c>
      <c r="AB198" s="3525" t="s">
        <v>8587</v>
      </c>
      <c r="AC198" s="3525" t="s">
        <v>8588</v>
      </c>
      <c r="AD198" s="3524" t="s">
        <v>8583</v>
      </c>
      <c r="AF198" s="10">
        <v>1</v>
      </c>
    </row>
    <row r="199" spans="2:32" ht="30" customHeight="1">
      <c r="B199" s="3581"/>
      <c r="C199" s="3019"/>
      <c r="D199" s="2982"/>
      <c r="E199" s="3594"/>
      <c r="F199" s="25"/>
      <c r="G199" s="3526"/>
      <c r="H199" s="3595"/>
      <c r="I199" s="3528"/>
      <c r="J199" s="3528"/>
      <c r="L199" s="3501"/>
      <c r="M199" s="3502"/>
      <c r="N199" s="75"/>
      <c r="O199" s="2982"/>
      <c r="P199" s="2982"/>
      <c r="Q199" s="178"/>
      <c r="R199" s="3516"/>
      <c r="S199" s="3577"/>
      <c r="T199" s="3522"/>
      <c r="U199" s="3522"/>
      <c r="W199" s="3516">
        <f t="shared" ref="W199" si="26">W198+1</f>
        <v>4</v>
      </c>
      <c r="X199" s="3524" t="s">
        <v>8589</v>
      </c>
      <c r="Y199" s="3525" t="s">
        <v>8590</v>
      </c>
      <c r="Z199" s="3529" t="s">
        <v>8591</v>
      </c>
      <c r="AA199" s="3525" t="s">
        <v>8592</v>
      </c>
      <c r="AB199" s="3525" t="s">
        <v>8593</v>
      </c>
      <c r="AC199" s="3525" t="s">
        <v>8594</v>
      </c>
      <c r="AD199" s="3524" t="s">
        <v>8589</v>
      </c>
      <c r="AF199" s="10">
        <v>1</v>
      </c>
    </row>
    <row r="200" spans="2:32" ht="30" customHeight="1">
      <c r="B200" s="3581">
        <v>1</v>
      </c>
      <c r="C200" s="3019" t="s">
        <v>8595</v>
      </c>
      <c r="D200" s="2982"/>
      <c r="E200" s="3594"/>
      <c r="F200" s="25"/>
      <c r="G200" s="3526"/>
      <c r="H200" s="3595"/>
      <c r="I200" s="3528"/>
      <c r="J200" s="3528"/>
      <c r="L200" s="3501"/>
      <c r="M200" s="3502"/>
      <c r="N200" s="75"/>
      <c r="O200" s="2982"/>
      <c r="P200" s="2982"/>
      <c r="Q200" s="178"/>
      <c r="R200" s="3516"/>
      <c r="S200" s="3577"/>
      <c r="T200" s="3522"/>
      <c r="U200" s="3522"/>
      <c r="W200" s="3516">
        <v>4</v>
      </c>
      <c r="X200" s="3524" t="s">
        <v>8596</v>
      </c>
      <c r="Y200" s="3525" t="s">
        <v>8597</v>
      </c>
      <c r="Z200" s="3529" t="s">
        <v>8598</v>
      </c>
      <c r="AA200" s="3525" t="s">
        <v>8599</v>
      </c>
      <c r="AB200" s="3529" t="s">
        <v>8600</v>
      </c>
      <c r="AC200" s="3529" t="s">
        <v>8601</v>
      </c>
      <c r="AD200" s="3524" t="s">
        <v>8596</v>
      </c>
      <c r="AF200" s="10">
        <v>1</v>
      </c>
    </row>
    <row r="201" spans="2:32" ht="30" customHeight="1">
      <c r="B201" s="3581">
        <v>2</v>
      </c>
      <c r="C201" s="3019" t="s">
        <v>8602</v>
      </c>
      <c r="D201" s="2982"/>
      <c r="E201" s="3594"/>
      <c r="F201" s="25"/>
      <c r="G201" s="3526"/>
      <c r="H201" s="3595"/>
      <c r="I201" s="3528"/>
      <c r="J201" s="3528"/>
      <c r="L201" s="3501"/>
      <c r="M201" s="3502"/>
      <c r="N201" s="75"/>
      <c r="O201" s="2982"/>
      <c r="P201" s="2982"/>
      <c r="Q201" s="178"/>
      <c r="R201" s="3516"/>
      <c r="S201" s="3577"/>
      <c r="T201" s="3522"/>
      <c r="U201" s="3522"/>
      <c r="W201" s="3516">
        <f t="shared" ref="W201" si="27">W200+1</f>
        <v>5</v>
      </c>
      <c r="X201" s="3524" t="s">
        <v>8603</v>
      </c>
      <c r="Y201" s="3525" t="s">
        <v>8604</v>
      </c>
      <c r="Z201" s="3529" t="s">
        <v>8605</v>
      </c>
      <c r="AA201" s="3525" t="s">
        <v>8606</v>
      </c>
      <c r="AB201" s="3525" t="s">
        <v>8607</v>
      </c>
      <c r="AC201" s="3525" t="s">
        <v>8608</v>
      </c>
      <c r="AD201" s="3524" t="s">
        <v>8603</v>
      </c>
      <c r="AF201" s="10">
        <v>1</v>
      </c>
    </row>
    <row r="202" spans="2:32" ht="30" customHeight="1">
      <c r="B202" s="3581">
        <v>3</v>
      </c>
      <c r="C202" s="3019" t="s">
        <v>8609</v>
      </c>
      <c r="D202" s="2982"/>
      <c r="E202" s="3594"/>
      <c r="F202" s="25"/>
      <c r="G202" s="3526"/>
      <c r="H202" s="3595"/>
      <c r="I202" s="3528"/>
      <c r="J202" s="3528"/>
      <c r="L202" s="3501"/>
      <c r="M202" s="3502"/>
      <c r="N202" s="75"/>
      <c r="O202" s="2982"/>
      <c r="P202" s="2982"/>
      <c r="Q202" s="178"/>
      <c r="R202" s="3516"/>
      <c r="S202" s="3577"/>
      <c r="T202" s="3522"/>
      <c r="U202" s="3522"/>
      <c r="W202" s="3516">
        <v>5</v>
      </c>
      <c r="X202" s="3524" t="s">
        <v>8610</v>
      </c>
      <c r="Y202" s="3525" t="s">
        <v>8611</v>
      </c>
      <c r="Z202" s="3529" t="s">
        <v>8612</v>
      </c>
      <c r="AA202" s="3525" t="s">
        <v>8613</v>
      </c>
      <c r="AB202" s="3525" t="s">
        <v>8614</v>
      </c>
      <c r="AC202" s="3525" t="s">
        <v>8615</v>
      </c>
      <c r="AD202" s="3524" t="s">
        <v>8610</v>
      </c>
      <c r="AF202" s="10">
        <v>1</v>
      </c>
    </row>
    <row r="203" spans="2:32" ht="30" customHeight="1">
      <c r="B203" s="3581">
        <v>4</v>
      </c>
      <c r="C203" s="3019" t="s">
        <v>8616</v>
      </c>
      <c r="D203" s="2982"/>
      <c r="E203" s="3594"/>
      <c r="F203" s="25"/>
      <c r="G203" s="3526"/>
      <c r="H203" s="3595"/>
      <c r="I203" s="3528"/>
      <c r="J203" s="3528"/>
      <c r="L203" s="3501"/>
      <c r="M203" s="3502"/>
      <c r="N203" s="75"/>
      <c r="O203" s="2982"/>
      <c r="P203" s="2982"/>
      <c r="Q203" s="178"/>
      <c r="R203" s="3516"/>
      <c r="S203" s="3577"/>
      <c r="T203" s="3522"/>
      <c r="U203" s="3522"/>
      <c r="W203" s="3516">
        <f t="shared" ref="W203" si="28">W202+1</f>
        <v>6</v>
      </c>
      <c r="X203" s="3524" t="s">
        <v>8617</v>
      </c>
      <c r="Y203" s="3525" t="s">
        <v>8618</v>
      </c>
      <c r="Z203" s="3529" t="s">
        <v>8619</v>
      </c>
      <c r="AA203" s="3525" t="s">
        <v>8620</v>
      </c>
      <c r="AB203" s="3525" t="s">
        <v>8621</v>
      </c>
      <c r="AC203" s="3525" t="s">
        <v>8622</v>
      </c>
      <c r="AD203" s="3524" t="s">
        <v>8617</v>
      </c>
      <c r="AF203" s="10">
        <v>1</v>
      </c>
    </row>
    <row r="204" spans="2:32" ht="30" customHeight="1">
      <c r="B204" s="3581">
        <v>5</v>
      </c>
      <c r="C204" s="3019" t="s">
        <v>8623</v>
      </c>
      <c r="D204" s="2982"/>
      <c r="E204" s="2982"/>
      <c r="F204" s="25"/>
      <c r="G204" s="3526"/>
      <c r="H204" s="3595"/>
      <c r="I204" s="3528"/>
      <c r="J204" s="3528"/>
      <c r="L204" s="3501"/>
      <c r="M204" s="3502"/>
      <c r="N204" s="75"/>
      <c r="O204" s="2982"/>
      <c r="P204" s="2982"/>
      <c r="Q204" s="178"/>
      <c r="R204" s="3516"/>
      <c r="S204" s="3577"/>
      <c r="T204" s="3522"/>
      <c r="U204" s="3522"/>
      <c r="W204" s="3516">
        <v>6</v>
      </c>
      <c r="X204" s="3524" t="s">
        <v>8624</v>
      </c>
      <c r="Y204" s="3525" t="s">
        <v>8625</v>
      </c>
      <c r="Z204" s="3529" t="s">
        <v>8626</v>
      </c>
      <c r="AA204" s="3525" t="s">
        <v>8627</v>
      </c>
      <c r="AB204" s="3525" t="s">
        <v>8628</v>
      </c>
      <c r="AC204" s="3525" t="s">
        <v>8629</v>
      </c>
      <c r="AD204" s="3524" t="s">
        <v>8624</v>
      </c>
      <c r="AF204" s="10">
        <v>1</v>
      </c>
    </row>
    <row r="205" spans="2:32" ht="30" customHeight="1">
      <c r="B205" s="3581">
        <v>6</v>
      </c>
      <c r="C205" s="3019" t="s">
        <v>8630</v>
      </c>
      <c r="D205" s="2982"/>
      <c r="E205" s="2982"/>
      <c r="F205" s="25"/>
      <c r="G205" s="3526"/>
      <c r="H205" s="3595"/>
      <c r="I205" s="3528"/>
      <c r="J205" s="3528"/>
      <c r="L205" s="3501"/>
      <c r="M205" s="3502"/>
      <c r="N205" s="75"/>
      <c r="O205" s="2982"/>
      <c r="P205" s="2982"/>
      <c r="Q205" s="178"/>
      <c r="R205" s="3516"/>
      <c r="S205" s="3577"/>
      <c r="T205" s="3522"/>
      <c r="U205" s="3522"/>
      <c r="W205" s="3516">
        <f t="shared" ref="W205" si="29">W204+1</f>
        <v>7</v>
      </c>
      <c r="X205" s="3524" t="s">
        <v>8631</v>
      </c>
      <c r="Y205" s="3525" t="s">
        <v>8632</v>
      </c>
      <c r="Z205" s="3529" t="s">
        <v>8633</v>
      </c>
      <c r="AA205" s="3525" t="s">
        <v>8634</v>
      </c>
      <c r="AB205" s="3525" t="s">
        <v>8635</v>
      </c>
      <c r="AC205" s="3525" t="s">
        <v>8636</v>
      </c>
      <c r="AD205" s="3524" t="s">
        <v>8631</v>
      </c>
      <c r="AF205" s="10">
        <v>1</v>
      </c>
    </row>
    <row r="206" spans="2:32" ht="30" customHeight="1">
      <c r="B206" s="3582">
        <v>7</v>
      </c>
      <c r="C206" s="3583" t="s">
        <v>8637</v>
      </c>
      <c r="D206" s="3584"/>
      <c r="E206" s="3596"/>
      <c r="F206" s="3597"/>
      <c r="G206" s="3598"/>
      <c r="H206" s="3599"/>
      <c r="I206" s="3528"/>
      <c r="J206" s="3528"/>
      <c r="L206" s="3501"/>
      <c r="M206" s="3502"/>
      <c r="N206" s="75"/>
      <c r="O206" s="2982"/>
      <c r="P206" s="2982"/>
      <c r="Q206" s="178"/>
      <c r="R206" s="3516"/>
      <c r="S206" s="3577"/>
      <c r="T206" s="3522"/>
      <c r="U206" s="3522"/>
      <c r="W206" s="3516">
        <v>7</v>
      </c>
      <c r="X206" s="3524" t="s">
        <v>8638</v>
      </c>
      <c r="Y206" s="3525" t="s">
        <v>8639</v>
      </c>
      <c r="Z206" s="3529" t="s">
        <v>8127</v>
      </c>
      <c r="AA206" s="3525" t="s">
        <v>8640</v>
      </c>
      <c r="AB206" s="3525" t="s">
        <v>8641</v>
      </c>
      <c r="AC206" s="3525" t="s">
        <v>8642</v>
      </c>
      <c r="AD206" s="3524" t="s">
        <v>8638</v>
      </c>
      <c r="AF206" s="10">
        <v>1</v>
      </c>
    </row>
    <row r="207" spans="2:32" ht="30" customHeight="1">
      <c r="B207" s="3526"/>
      <c r="C207" s="3019"/>
      <c r="D207" s="2982"/>
      <c r="E207" s="3594"/>
      <c r="F207" s="25"/>
      <c r="G207" s="3526"/>
      <c r="H207" s="3509"/>
      <c r="I207" s="3528"/>
      <c r="J207" s="3528"/>
      <c r="L207" s="3501"/>
      <c r="M207" s="3502"/>
      <c r="N207" s="75"/>
      <c r="O207" s="2982"/>
      <c r="P207" s="2982"/>
      <c r="Q207" s="178"/>
      <c r="R207" s="3516"/>
      <c r="S207" s="3577"/>
      <c r="T207" s="3522"/>
      <c r="U207" s="3522"/>
      <c r="W207" s="3516">
        <f t="shared" ref="W207" si="30">W206+1</f>
        <v>8</v>
      </c>
      <c r="X207" s="3524" t="s">
        <v>8643</v>
      </c>
      <c r="Y207" s="3525" t="s">
        <v>8644</v>
      </c>
      <c r="Z207" s="3529" t="s">
        <v>8645</v>
      </c>
      <c r="AA207" s="3525" t="s">
        <v>8646</v>
      </c>
      <c r="AB207" s="3525" t="s">
        <v>8647</v>
      </c>
      <c r="AC207" s="3525" t="s">
        <v>8648</v>
      </c>
      <c r="AD207" s="3524" t="s">
        <v>8643</v>
      </c>
      <c r="AF207" s="10">
        <v>1</v>
      </c>
    </row>
    <row r="208" spans="2:32" ht="30" customHeight="1">
      <c r="B208" s="3590"/>
      <c r="C208" s="3552" t="s">
        <v>8649</v>
      </c>
      <c r="D208" s="3553" t="s">
        <v>8650</v>
      </c>
      <c r="E208" s="3553" t="s">
        <v>8651</v>
      </c>
      <c r="F208" s="3591"/>
      <c r="G208" s="3592"/>
      <c r="H208" s="3593"/>
      <c r="I208" s="3528"/>
      <c r="J208" s="3528"/>
      <c r="L208" s="3501"/>
      <c r="M208" s="3502"/>
      <c r="N208" s="75"/>
      <c r="O208" s="2982"/>
      <c r="P208" s="2982"/>
      <c r="Q208" s="178"/>
      <c r="R208" s="3516"/>
      <c r="S208" s="3577"/>
      <c r="T208" s="3522"/>
      <c r="U208" s="3522"/>
      <c r="W208" s="3516">
        <v>8</v>
      </c>
      <c r="X208" s="3524" t="s">
        <v>8652</v>
      </c>
      <c r="Y208" s="3525" t="s">
        <v>8653</v>
      </c>
      <c r="Z208" s="3529" t="s">
        <v>8654</v>
      </c>
      <c r="AA208" s="3525" t="s">
        <v>8655</v>
      </c>
      <c r="AB208" s="3525" t="s">
        <v>8656</v>
      </c>
      <c r="AC208" s="3525" t="s">
        <v>8657</v>
      </c>
      <c r="AD208" s="3524" t="s">
        <v>8652</v>
      </c>
      <c r="AF208" s="10">
        <v>1</v>
      </c>
    </row>
    <row r="209" spans="2:32" ht="30" customHeight="1">
      <c r="B209" s="3581"/>
      <c r="C209" s="3019"/>
      <c r="D209" s="2982"/>
      <c r="E209" s="3594"/>
      <c r="F209" s="25"/>
      <c r="G209" s="3526"/>
      <c r="H209" s="3595"/>
      <c r="I209" s="3528"/>
      <c r="J209" s="3528"/>
      <c r="L209" s="3501"/>
      <c r="M209" s="3502"/>
      <c r="N209" s="75"/>
      <c r="O209" s="2982"/>
      <c r="P209" s="2982"/>
      <c r="Q209" s="178"/>
      <c r="R209" s="3516"/>
      <c r="S209" s="3577"/>
      <c r="T209" s="3522"/>
      <c r="U209" s="3522"/>
      <c r="W209" s="3516">
        <f t="shared" ref="W209" si="31">W208+1</f>
        <v>9</v>
      </c>
      <c r="X209" s="3524" t="s">
        <v>8658</v>
      </c>
      <c r="Y209" s="3525" t="s">
        <v>8659</v>
      </c>
      <c r="Z209" s="3529" t="s">
        <v>8660</v>
      </c>
      <c r="AA209" s="3525" t="s">
        <v>8661</v>
      </c>
      <c r="AB209" s="3525" t="s">
        <v>8662</v>
      </c>
      <c r="AC209" s="3525" t="s">
        <v>8663</v>
      </c>
      <c r="AD209" s="3524" t="s">
        <v>8658</v>
      </c>
      <c r="AF209" s="10">
        <v>1</v>
      </c>
    </row>
    <row r="210" spans="2:32" ht="30" customHeight="1">
      <c r="B210" s="3581">
        <v>1</v>
      </c>
      <c r="C210" s="3019" t="s">
        <v>8664</v>
      </c>
      <c r="D210" s="2982"/>
      <c r="E210" s="3594"/>
      <c r="F210" s="25"/>
      <c r="G210" s="3526"/>
      <c r="H210" s="3595"/>
      <c r="I210" s="3528"/>
      <c r="J210" s="3528"/>
      <c r="L210" s="3501"/>
      <c r="M210" s="3502"/>
      <c r="N210" s="75"/>
      <c r="O210" s="2982"/>
      <c r="P210" s="2982"/>
      <c r="Q210" s="178"/>
      <c r="R210" s="3516"/>
      <c r="S210" s="3577"/>
      <c r="T210" s="3522"/>
      <c r="U210" s="3522"/>
      <c r="W210" s="3516">
        <v>9</v>
      </c>
      <c r="X210" s="3524" t="s">
        <v>8665</v>
      </c>
      <c r="Y210" s="3525" t="s">
        <v>8666</v>
      </c>
      <c r="Z210" s="3529" t="s">
        <v>8667</v>
      </c>
      <c r="AA210" s="3525" t="s">
        <v>8668</v>
      </c>
      <c r="AB210" s="3525" t="s">
        <v>8669</v>
      </c>
      <c r="AC210" s="3525" t="s">
        <v>8670</v>
      </c>
      <c r="AD210" s="3524" t="s">
        <v>8665</v>
      </c>
      <c r="AF210" s="10">
        <v>1</v>
      </c>
    </row>
    <row r="211" spans="2:32" ht="30" customHeight="1">
      <c r="B211" s="3581">
        <v>2</v>
      </c>
      <c r="C211" s="3019" t="s">
        <v>8671</v>
      </c>
      <c r="D211" s="2982"/>
      <c r="E211" s="3594"/>
      <c r="F211" s="25"/>
      <c r="G211" s="3526"/>
      <c r="H211" s="3595"/>
      <c r="I211" s="3528"/>
      <c r="J211" s="3528"/>
      <c r="L211" s="3501"/>
      <c r="M211" s="3502"/>
      <c r="N211" s="75"/>
      <c r="O211" s="2982"/>
      <c r="P211" s="2982"/>
      <c r="Q211" s="178"/>
      <c r="R211" s="3516"/>
      <c r="S211" s="3577"/>
      <c r="T211" s="3522"/>
      <c r="U211" s="3522"/>
      <c r="W211" s="3516">
        <f t="shared" ref="W211" si="32">W210+1</f>
        <v>10</v>
      </c>
      <c r="X211" s="3524" t="s">
        <v>8672</v>
      </c>
      <c r="Y211" s="3525" t="s">
        <v>8673</v>
      </c>
      <c r="Z211" s="3529" t="s">
        <v>8674</v>
      </c>
      <c r="AA211" s="3525" t="s">
        <v>8675</v>
      </c>
      <c r="AB211" s="3525" t="s">
        <v>8676</v>
      </c>
      <c r="AC211" s="3525" t="s">
        <v>8677</v>
      </c>
      <c r="AD211" s="3524" t="s">
        <v>8672</v>
      </c>
      <c r="AF211" s="10">
        <v>1</v>
      </c>
    </row>
    <row r="212" spans="2:32" ht="30" customHeight="1">
      <c r="B212" s="3581">
        <v>3</v>
      </c>
      <c r="C212" s="3019" t="s">
        <v>8678</v>
      </c>
      <c r="D212" s="2982"/>
      <c r="E212" s="2982"/>
      <c r="F212" s="25"/>
      <c r="G212" s="3526"/>
      <c r="H212" s="3595"/>
      <c r="I212" s="3528"/>
      <c r="J212" s="3528"/>
      <c r="L212" s="3501"/>
      <c r="M212" s="3502"/>
      <c r="N212" s="75"/>
      <c r="O212" s="2982"/>
      <c r="P212" s="2982"/>
      <c r="Q212" s="178"/>
      <c r="R212" s="3516"/>
      <c r="S212" s="3577"/>
      <c r="T212" s="3522"/>
      <c r="U212" s="3522"/>
      <c r="W212" s="3516">
        <v>10</v>
      </c>
      <c r="X212" s="3524" t="s">
        <v>8679</v>
      </c>
      <c r="Y212" s="3525" t="s">
        <v>8680</v>
      </c>
      <c r="Z212" s="3529" t="s">
        <v>8681</v>
      </c>
      <c r="AA212" s="3525" t="s">
        <v>8682</v>
      </c>
      <c r="AB212" s="3525" t="s">
        <v>8683</v>
      </c>
      <c r="AC212" s="3525" t="s">
        <v>8684</v>
      </c>
      <c r="AD212" s="3524" t="s">
        <v>8679</v>
      </c>
      <c r="AF212" s="10">
        <v>1</v>
      </c>
    </row>
    <row r="213" spans="2:32" ht="30" customHeight="1">
      <c r="B213" s="3581">
        <v>4</v>
      </c>
      <c r="C213" s="3019" t="s">
        <v>8685</v>
      </c>
      <c r="D213" s="2982"/>
      <c r="E213" s="2982"/>
      <c r="F213" s="25"/>
      <c r="G213" s="3526"/>
      <c r="H213" s="3595"/>
      <c r="I213" s="3528"/>
      <c r="J213" s="3528"/>
      <c r="L213" s="3501"/>
      <c r="M213" s="3502"/>
      <c r="N213" s="75"/>
      <c r="O213" s="2982"/>
      <c r="P213" s="2982"/>
      <c r="Q213" s="178"/>
      <c r="R213" s="3516"/>
      <c r="S213" s="3577"/>
      <c r="T213" s="3522"/>
      <c r="U213" s="3522"/>
      <c r="W213" s="3516">
        <f t="shared" ref="W213" si="33">W212+1</f>
        <v>11</v>
      </c>
      <c r="X213" s="3524" t="s">
        <v>8686</v>
      </c>
      <c r="Y213" s="3525" t="s">
        <v>8687</v>
      </c>
      <c r="Z213" s="3529" t="s">
        <v>8688</v>
      </c>
      <c r="AA213" s="3525" t="s">
        <v>8689</v>
      </c>
      <c r="AB213" s="3525" t="s">
        <v>8690</v>
      </c>
      <c r="AC213" s="3525" t="s">
        <v>8691</v>
      </c>
      <c r="AD213" s="3524" t="s">
        <v>8686</v>
      </c>
      <c r="AF213" s="10">
        <v>1</v>
      </c>
    </row>
    <row r="214" spans="2:32" ht="30" customHeight="1">
      <c r="B214" s="3581">
        <v>5</v>
      </c>
      <c r="C214" s="3019" t="s">
        <v>8692</v>
      </c>
      <c r="D214" s="2982"/>
      <c r="E214" s="3594"/>
      <c r="F214" s="25"/>
      <c r="G214" s="3526"/>
      <c r="H214" s="3595"/>
      <c r="I214" s="3528"/>
      <c r="J214" s="3528"/>
      <c r="L214" s="3501"/>
      <c r="M214" s="3502"/>
      <c r="N214" s="75"/>
      <c r="O214" s="2982"/>
      <c r="P214" s="2982"/>
      <c r="Q214" s="178"/>
      <c r="R214" s="3516"/>
      <c r="S214" s="3577"/>
      <c r="T214" s="3522"/>
      <c r="U214" s="3522"/>
      <c r="W214" s="3516">
        <v>11</v>
      </c>
      <c r="X214" s="3524" t="s">
        <v>8693</v>
      </c>
      <c r="Y214" s="3525" t="s">
        <v>8694</v>
      </c>
      <c r="Z214" s="3529" t="s">
        <v>8695</v>
      </c>
      <c r="AA214" s="3525" t="s">
        <v>8696</v>
      </c>
      <c r="AB214" s="3525" t="s">
        <v>8697</v>
      </c>
      <c r="AC214" s="3525" t="s">
        <v>8698</v>
      </c>
      <c r="AD214" s="3524" t="s">
        <v>8693</v>
      </c>
      <c r="AF214" s="10">
        <v>1</v>
      </c>
    </row>
    <row r="215" spans="2:32" ht="30" customHeight="1">
      <c r="B215" s="3582"/>
      <c r="C215" s="3583"/>
      <c r="D215" s="3584"/>
      <c r="E215" s="3596"/>
      <c r="F215" s="3597"/>
      <c r="G215" s="3598"/>
      <c r="H215" s="3599"/>
      <c r="I215" s="3528"/>
      <c r="J215" s="3528"/>
      <c r="L215" s="3501"/>
      <c r="M215" s="3502"/>
      <c r="N215" s="75"/>
      <c r="O215" s="2982"/>
      <c r="P215" s="2982"/>
      <c r="Q215" s="178"/>
      <c r="R215" s="3516"/>
      <c r="S215" s="3577"/>
      <c r="T215" s="3522"/>
      <c r="U215" s="3522"/>
      <c r="W215" s="3516">
        <f t="shared" ref="W215" si="34">W214+1</f>
        <v>12</v>
      </c>
      <c r="X215" s="3524" t="s">
        <v>8699</v>
      </c>
      <c r="Y215" s="3525" t="s">
        <v>8700</v>
      </c>
      <c r="Z215" s="3529" t="s">
        <v>8701</v>
      </c>
      <c r="AA215" s="3525" t="s">
        <v>8702</v>
      </c>
      <c r="AB215" s="3525" t="s">
        <v>8703</v>
      </c>
      <c r="AC215" s="3525" t="s">
        <v>8704</v>
      </c>
      <c r="AD215" s="3524" t="s">
        <v>8699</v>
      </c>
      <c r="AF215" s="10">
        <v>1</v>
      </c>
    </row>
    <row r="216" spans="2:32" ht="30" customHeight="1">
      <c r="B216" s="3590"/>
      <c r="C216" s="3552" t="s">
        <v>8705</v>
      </c>
      <c r="D216" s="3553" t="s">
        <v>8706</v>
      </c>
      <c r="E216" s="3553" t="s">
        <v>8707</v>
      </c>
      <c r="F216" s="3591"/>
      <c r="G216" s="3592"/>
      <c r="H216" s="3593"/>
      <c r="I216" s="3528"/>
      <c r="J216" s="3528"/>
      <c r="L216" s="3501"/>
      <c r="M216" s="3502"/>
      <c r="N216" s="75"/>
      <c r="O216" s="2982"/>
      <c r="P216" s="2982"/>
      <c r="Q216" s="178"/>
      <c r="R216" s="3516"/>
      <c r="S216" s="3577"/>
      <c r="T216" s="3522"/>
      <c r="U216" s="3522"/>
      <c r="W216" s="3516">
        <v>12</v>
      </c>
      <c r="X216" s="3524" t="s">
        <v>8708</v>
      </c>
      <c r="Y216" s="3525" t="s">
        <v>8590</v>
      </c>
      <c r="Z216" s="3529" t="s">
        <v>8591</v>
      </c>
      <c r="AA216" s="3525" t="s">
        <v>8709</v>
      </c>
      <c r="AB216" s="3525" t="s">
        <v>8710</v>
      </c>
      <c r="AC216" s="3525" t="s">
        <v>8711</v>
      </c>
      <c r="AD216" s="3524" t="s">
        <v>8708</v>
      </c>
      <c r="AF216" s="10">
        <v>1</v>
      </c>
    </row>
    <row r="217" spans="2:32" ht="30" customHeight="1">
      <c r="B217" s="3581"/>
      <c r="C217" s="3019"/>
      <c r="D217" s="2982"/>
      <c r="E217" s="3594"/>
      <c r="F217" s="25"/>
      <c r="G217" s="3526"/>
      <c r="H217" s="3595"/>
      <c r="I217" s="3528"/>
      <c r="J217" s="3528"/>
      <c r="L217" s="3501"/>
      <c r="M217" s="3502"/>
      <c r="N217" s="75"/>
      <c r="O217" s="2982"/>
      <c r="P217" s="2982"/>
      <c r="Q217" s="178"/>
      <c r="R217" s="3516"/>
      <c r="S217" s="3577"/>
      <c r="T217" s="3522"/>
      <c r="U217" s="3522"/>
      <c r="W217" s="3516">
        <f t="shared" ref="W217" si="35">W216+1</f>
        <v>13</v>
      </c>
      <c r="X217" s="3524" t="s">
        <v>8712</v>
      </c>
      <c r="Y217" s="3525" t="s">
        <v>8713</v>
      </c>
      <c r="Z217" s="3529" t="s">
        <v>8714</v>
      </c>
      <c r="AA217" s="3525" t="s">
        <v>8715</v>
      </c>
      <c r="AB217" s="3525" t="s">
        <v>8716</v>
      </c>
      <c r="AC217" s="3525" t="s">
        <v>8717</v>
      </c>
      <c r="AD217" s="3524" t="s">
        <v>8712</v>
      </c>
      <c r="AF217" s="10">
        <v>1</v>
      </c>
    </row>
    <row r="218" spans="2:32" ht="30" customHeight="1">
      <c r="B218" s="3581">
        <v>1</v>
      </c>
      <c r="C218" s="3019" t="s">
        <v>8718</v>
      </c>
      <c r="D218" s="2982"/>
      <c r="E218" s="2982"/>
      <c r="F218" s="25"/>
      <c r="G218" s="3526"/>
      <c r="H218" s="3595"/>
      <c r="I218" s="3528"/>
      <c r="J218" s="3528"/>
      <c r="L218" s="3501"/>
      <c r="M218" s="3502"/>
      <c r="N218" s="75"/>
      <c r="O218" s="2982"/>
      <c r="P218" s="2982"/>
      <c r="Q218" s="178"/>
      <c r="R218" s="3516"/>
      <c r="S218" s="3577"/>
      <c r="T218" s="3522"/>
      <c r="U218" s="3522"/>
      <c r="W218" s="3516">
        <v>13</v>
      </c>
      <c r="X218" s="3524" t="s">
        <v>8719</v>
      </c>
      <c r="Y218" s="3525" t="s">
        <v>8720</v>
      </c>
      <c r="Z218" s="3529" t="s">
        <v>8721</v>
      </c>
      <c r="AA218" s="3525" t="s">
        <v>8722</v>
      </c>
      <c r="AB218" s="3525" t="s">
        <v>8723</v>
      </c>
      <c r="AC218" s="3525" t="s">
        <v>8724</v>
      </c>
      <c r="AD218" s="3524" t="s">
        <v>8719</v>
      </c>
      <c r="AF218" s="10">
        <v>1</v>
      </c>
    </row>
    <row r="219" spans="2:32" ht="30" customHeight="1">
      <c r="B219" s="3581">
        <v>2</v>
      </c>
      <c r="C219" s="3019" t="s">
        <v>8725</v>
      </c>
      <c r="D219" s="2982"/>
      <c r="E219" s="2982"/>
      <c r="F219" s="25"/>
      <c r="G219" s="3526"/>
      <c r="H219" s="3595"/>
      <c r="I219" s="3528"/>
      <c r="J219" s="3528"/>
      <c r="L219" s="3501"/>
      <c r="M219" s="3502"/>
      <c r="N219" s="75"/>
      <c r="O219" s="2982"/>
      <c r="P219" s="2982"/>
      <c r="Q219" s="178"/>
      <c r="R219" s="3516"/>
      <c r="S219" s="3577"/>
      <c r="T219" s="3522"/>
      <c r="U219" s="3522"/>
      <c r="W219" s="3516">
        <f t="shared" ref="W219" si="36">W218+1</f>
        <v>14</v>
      </c>
      <c r="X219" s="3524" t="s">
        <v>8726</v>
      </c>
      <c r="Y219" s="3525" t="s">
        <v>8727</v>
      </c>
      <c r="Z219" s="3529" t="s">
        <v>8619</v>
      </c>
      <c r="AA219" s="3525" t="s">
        <v>8728</v>
      </c>
      <c r="AB219" s="3525" t="s">
        <v>8729</v>
      </c>
      <c r="AC219" s="3525" t="s">
        <v>8730</v>
      </c>
      <c r="AD219" s="3524" t="s">
        <v>8726</v>
      </c>
      <c r="AF219" s="10">
        <v>1</v>
      </c>
    </row>
    <row r="220" spans="2:32" ht="30" customHeight="1">
      <c r="B220" s="3582">
        <v>3</v>
      </c>
      <c r="C220" s="3583" t="s">
        <v>8731</v>
      </c>
      <c r="D220" s="3584"/>
      <c r="E220" s="3583"/>
      <c r="F220" s="3597"/>
      <c r="G220" s="3598"/>
      <c r="H220" s="3599"/>
      <c r="I220" s="3528"/>
      <c r="J220" s="3528"/>
      <c r="L220" s="3501"/>
      <c r="M220" s="3502"/>
      <c r="N220" s="75"/>
      <c r="O220" s="2982"/>
      <c r="P220" s="2982"/>
      <c r="Q220" s="178"/>
      <c r="R220" s="3516"/>
      <c r="S220" s="3577"/>
      <c r="T220" s="3522"/>
      <c r="U220" s="3522"/>
      <c r="W220" s="3516">
        <v>14</v>
      </c>
      <c r="X220" s="3524" t="s">
        <v>8732</v>
      </c>
      <c r="Y220" s="3525" t="s">
        <v>8733</v>
      </c>
      <c r="Z220" s="3600" t="s">
        <v>8734</v>
      </c>
      <c r="AA220" s="3525" t="s">
        <v>8735</v>
      </c>
      <c r="AB220" s="3525" t="s">
        <v>8736</v>
      </c>
      <c r="AC220" s="3525" t="s">
        <v>8737</v>
      </c>
      <c r="AD220" s="3524" t="s">
        <v>8732</v>
      </c>
      <c r="AF220" s="10">
        <v>1</v>
      </c>
    </row>
    <row r="221" spans="2:32" ht="30" customHeight="1">
      <c r="B221" s="3526"/>
      <c r="C221" s="3019"/>
      <c r="D221" s="2982"/>
      <c r="E221" s="3019"/>
      <c r="F221" s="25"/>
      <c r="G221" s="3526"/>
      <c r="H221" s="3509"/>
      <c r="I221" s="3528"/>
      <c r="J221" s="3528"/>
      <c r="L221" s="3501"/>
      <c r="M221" s="3502"/>
      <c r="N221" s="75"/>
      <c r="O221" s="2982"/>
      <c r="P221" s="2982"/>
      <c r="Q221" s="178"/>
      <c r="R221" s="3516"/>
      <c r="S221" s="3577"/>
      <c r="T221" s="3522"/>
      <c r="U221" s="3522"/>
      <c r="W221" s="3516">
        <f t="shared" ref="W221" si="37">W220+1</f>
        <v>15</v>
      </c>
      <c r="X221" s="3524" t="s">
        <v>8738</v>
      </c>
      <c r="Y221" s="3525" t="s">
        <v>8739</v>
      </c>
      <c r="Z221" s="3529" t="s">
        <v>8740</v>
      </c>
      <c r="AA221" s="3525" t="s">
        <v>8741</v>
      </c>
      <c r="AB221" s="3525" t="s">
        <v>8742</v>
      </c>
      <c r="AC221" s="3525" t="s">
        <v>8743</v>
      </c>
      <c r="AD221" s="3524" t="s">
        <v>8738</v>
      </c>
      <c r="AF221" s="10">
        <v>1</v>
      </c>
    </row>
    <row r="222" spans="2:32" ht="30" customHeight="1">
      <c r="B222" s="3590"/>
      <c r="C222" s="3552" t="s">
        <v>8744</v>
      </c>
      <c r="D222" s="3553" t="s">
        <v>8745</v>
      </c>
      <c r="E222" s="3554" t="s">
        <v>8746</v>
      </c>
      <c r="F222" s="25"/>
      <c r="G222" s="3526"/>
      <c r="H222" s="3509"/>
      <c r="I222" s="3528"/>
      <c r="J222" s="3528"/>
      <c r="L222" s="3501"/>
      <c r="M222" s="3502"/>
      <c r="N222" s="75"/>
      <c r="O222" s="2982"/>
      <c r="P222" s="2982"/>
      <c r="Q222" s="178"/>
      <c r="R222" s="3516"/>
      <c r="S222" s="3577"/>
      <c r="T222" s="3522"/>
      <c r="U222" s="3522"/>
      <c r="W222" s="3516">
        <v>15</v>
      </c>
      <c r="X222" s="3524" t="s">
        <v>8747</v>
      </c>
      <c r="Y222" s="3525" t="s">
        <v>8748</v>
      </c>
      <c r="Z222" s="3529" t="s">
        <v>8749</v>
      </c>
      <c r="AA222" s="3525" t="s">
        <v>8750</v>
      </c>
      <c r="AB222" s="3525" t="s">
        <v>8751</v>
      </c>
      <c r="AC222" s="3525" t="s">
        <v>8752</v>
      </c>
      <c r="AD222" s="3524" t="s">
        <v>8747</v>
      </c>
      <c r="AF222" s="10">
        <v>1</v>
      </c>
    </row>
    <row r="223" spans="2:32" ht="30" customHeight="1">
      <c r="B223" s="3581"/>
      <c r="C223" s="3019"/>
      <c r="D223" s="2982"/>
      <c r="E223" s="3601"/>
      <c r="F223" s="25"/>
      <c r="G223" s="3526"/>
      <c r="H223" s="3509"/>
      <c r="I223" s="3528"/>
      <c r="J223" s="3528"/>
      <c r="L223" s="3501"/>
      <c r="M223" s="3502"/>
      <c r="N223" s="75"/>
      <c r="O223" s="2982"/>
      <c r="P223" s="2982"/>
      <c r="Q223" s="178"/>
      <c r="R223" s="3516"/>
      <c r="S223" s="3577"/>
      <c r="T223" s="3522"/>
      <c r="U223" s="3522"/>
      <c r="W223" s="3516">
        <f t="shared" ref="W223" si="38">W222+1</f>
        <v>16</v>
      </c>
      <c r="X223" s="3524" t="s">
        <v>8753</v>
      </c>
      <c r="Y223" s="3525" t="s">
        <v>8754</v>
      </c>
      <c r="Z223" s="3529" t="s">
        <v>8755</v>
      </c>
      <c r="AA223" s="3525" t="s">
        <v>8756</v>
      </c>
      <c r="AB223" s="3525" t="s">
        <v>8757</v>
      </c>
      <c r="AC223" s="3525" t="s">
        <v>8758</v>
      </c>
      <c r="AD223" s="3524" t="s">
        <v>8753</v>
      </c>
      <c r="AF223" s="10">
        <v>1</v>
      </c>
    </row>
    <row r="224" spans="2:32" ht="30" customHeight="1">
      <c r="B224" s="3581">
        <v>1</v>
      </c>
      <c r="C224" s="3019" t="s">
        <v>8759</v>
      </c>
      <c r="D224" s="3019"/>
      <c r="E224" s="3601"/>
      <c r="F224" s="25"/>
      <c r="G224" s="3526"/>
      <c r="H224" s="3509"/>
      <c r="I224" s="3528"/>
      <c r="J224" s="3528"/>
      <c r="L224" s="3501"/>
      <c r="M224" s="3502"/>
      <c r="N224" s="75"/>
      <c r="O224" s="2982"/>
      <c r="P224" s="2982"/>
      <c r="Q224" s="178"/>
      <c r="R224" s="3516"/>
      <c r="S224" s="3577"/>
      <c r="T224" s="3522"/>
      <c r="U224" s="3522"/>
      <c r="W224" s="3516">
        <v>16</v>
      </c>
      <c r="X224" s="3524" t="s">
        <v>8760</v>
      </c>
      <c r="Y224" s="3525" t="s">
        <v>8761</v>
      </c>
      <c r="Z224" s="3529" t="s">
        <v>8762</v>
      </c>
      <c r="AA224" s="3525" t="s">
        <v>8763</v>
      </c>
      <c r="AB224" s="3525" t="s">
        <v>8764</v>
      </c>
      <c r="AC224" s="3525" t="s">
        <v>8765</v>
      </c>
      <c r="AD224" s="3524" t="s">
        <v>8760</v>
      </c>
      <c r="AF224" s="10">
        <v>1</v>
      </c>
    </row>
    <row r="225" spans="2:32" ht="30" customHeight="1">
      <c r="B225" s="3581"/>
      <c r="C225" s="3019" t="s">
        <v>8766</v>
      </c>
      <c r="D225" s="3019"/>
      <c r="E225" s="3601"/>
      <c r="F225" s="25"/>
      <c r="G225" s="3526"/>
      <c r="H225" s="3509"/>
      <c r="I225" s="3528"/>
      <c r="J225" s="3528"/>
      <c r="L225" s="3501"/>
      <c r="M225" s="3502"/>
      <c r="N225" s="75"/>
      <c r="O225" s="2982"/>
      <c r="P225" s="2982"/>
      <c r="Q225" s="178"/>
      <c r="R225" s="3516"/>
      <c r="S225" s="3577"/>
      <c r="T225" s="3522"/>
      <c r="U225" s="3522"/>
      <c r="W225" s="3495"/>
      <c r="X225" s="3517" t="s">
        <v>7399</v>
      </c>
      <c r="Y225" s="3518"/>
      <c r="Z225" s="3518"/>
      <c r="AA225" s="3518"/>
      <c r="AB225" s="3506"/>
      <c r="AC225" s="3506"/>
      <c r="AD225" s="3517" t="s">
        <v>7399</v>
      </c>
      <c r="AF225" s="10">
        <v>1</v>
      </c>
    </row>
    <row r="226" spans="2:32" ht="30" customHeight="1">
      <c r="B226" s="3581"/>
      <c r="C226" s="3019"/>
      <c r="D226" s="3019"/>
      <c r="E226" s="3601"/>
      <c r="F226" s="25"/>
      <c r="G226" s="3526"/>
      <c r="H226" s="3509"/>
      <c r="I226" s="3528"/>
      <c r="J226" s="3528"/>
      <c r="L226" s="3501"/>
      <c r="M226" s="3502"/>
      <c r="N226" s="75"/>
      <c r="O226" s="2982"/>
      <c r="P226" s="2982"/>
      <c r="Q226" s="178"/>
      <c r="R226" s="3516"/>
      <c r="S226" s="3577"/>
      <c r="T226" s="3522"/>
      <c r="U226" s="3522"/>
      <c r="W226" s="3516">
        <v>1</v>
      </c>
      <c r="X226" s="3524" t="s">
        <v>8767</v>
      </c>
      <c r="Y226" s="3525" t="s">
        <v>8768</v>
      </c>
      <c r="Z226" s="3529" t="s">
        <v>8769</v>
      </c>
      <c r="AA226" s="3525" t="s">
        <v>8770</v>
      </c>
      <c r="AB226" s="3525" t="s">
        <v>8771</v>
      </c>
      <c r="AC226" s="3525" t="s">
        <v>8772</v>
      </c>
      <c r="AD226" s="3524" t="s">
        <v>8767</v>
      </c>
      <c r="AF226" s="10">
        <v>1</v>
      </c>
    </row>
    <row r="227" spans="2:32" ht="30" customHeight="1">
      <c r="B227" s="3581">
        <v>2</v>
      </c>
      <c r="C227" s="3019" t="s">
        <v>8773</v>
      </c>
      <c r="D227" s="3019"/>
      <c r="E227" s="3602"/>
      <c r="F227" s="25"/>
      <c r="G227" s="3526"/>
      <c r="H227" s="3509"/>
      <c r="I227" s="3528"/>
      <c r="J227" s="3528"/>
      <c r="L227" s="3501"/>
      <c r="M227" s="3502"/>
      <c r="N227" s="75"/>
      <c r="O227" s="2982"/>
      <c r="P227" s="2982"/>
      <c r="Q227" s="178"/>
      <c r="R227" s="3516"/>
      <c r="S227" s="3577"/>
      <c r="T227" s="3522"/>
      <c r="U227" s="3522"/>
      <c r="W227" s="3516">
        <f>W226+1</f>
        <v>2</v>
      </c>
      <c r="X227" s="3524" t="s">
        <v>8774</v>
      </c>
      <c r="Y227" s="3525" t="s">
        <v>8775</v>
      </c>
      <c r="Z227" s="3529" t="s">
        <v>8776</v>
      </c>
      <c r="AA227" s="3525" t="s">
        <v>8777</v>
      </c>
      <c r="AB227" s="3525" t="s">
        <v>8778</v>
      </c>
      <c r="AC227" s="3525" t="s">
        <v>8779</v>
      </c>
      <c r="AD227" s="3524" t="s">
        <v>8774</v>
      </c>
      <c r="AF227" s="10">
        <v>1</v>
      </c>
    </row>
    <row r="228" spans="2:32" ht="30" customHeight="1">
      <c r="B228" s="3581"/>
      <c r="C228" s="3019" t="s">
        <v>8780</v>
      </c>
      <c r="D228" s="3019"/>
      <c r="E228" s="3602"/>
      <c r="F228" s="25"/>
      <c r="G228" s="3526"/>
      <c r="H228" s="3509"/>
      <c r="I228" s="3528"/>
      <c r="J228" s="3528"/>
      <c r="L228" s="3501"/>
      <c r="M228" s="3502"/>
      <c r="N228" s="75"/>
      <c r="O228" s="2982"/>
      <c r="P228" s="2982"/>
      <c r="Q228" s="178"/>
      <c r="R228" s="3516"/>
      <c r="S228" s="3577"/>
      <c r="T228" s="3522"/>
      <c r="U228" s="3522"/>
      <c r="W228" s="3516">
        <f t="shared" ref="W228:W235" si="39">W227+1</f>
        <v>3</v>
      </c>
      <c r="X228" s="3524" t="s">
        <v>8781</v>
      </c>
      <c r="Y228" s="3525" t="s">
        <v>8782</v>
      </c>
      <c r="Z228" s="3529" t="s">
        <v>8783</v>
      </c>
      <c r="AA228" s="3525" t="s">
        <v>8784</v>
      </c>
      <c r="AB228" s="3525" t="s">
        <v>8785</v>
      </c>
      <c r="AC228" s="3525" t="s">
        <v>8786</v>
      </c>
      <c r="AD228" s="3524" t="s">
        <v>8781</v>
      </c>
      <c r="AF228" s="10">
        <v>1</v>
      </c>
    </row>
    <row r="229" spans="2:32" ht="30" customHeight="1">
      <c r="B229" s="3581"/>
      <c r="C229" s="3019"/>
      <c r="D229" s="3019"/>
      <c r="E229" s="3602"/>
      <c r="F229" s="25"/>
      <c r="G229" s="3526"/>
      <c r="H229" s="3509"/>
      <c r="I229" s="3528"/>
      <c r="J229" s="3528"/>
      <c r="L229" s="3501"/>
      <c r="M229" s="3502"/>
      <c r="N229" s="75"/>
      <c r="O229" s="2982"/>
      <c r="P229" s="2982"/>
      <c r="Q229" s="178"/>
      <c r="R229" s="3516"/>
      <c r="S229" s="3577"/>
      <c r="T229" s="3522"/>
      <c r="U229" s="3522"/>
      <c r="W229" s="3516">
        <f t="shared" si="39"/>
        <v>4</v>
      </c>
      <c r="X229" s="3524" t="s">
        <v>8787</v>
      </c>
      <c r="Y229" s="3525" t="s">
        <v>8788</v>
      </c>
      <c r="Z229" s="3529" t="s">
        <v>8789</v>
      </c>
      <c r="AA229" s="3525" t="s">
        <v>8790</v>
      </c>
      <c r="AB229" s="3525" t="s">
        <v>8791</v>
      </c>
      <c r="AC229" s="3525" t="s">
        <v>8792</v>
      </c>
      <c r="AD229" s="3524" t="s">
        <v>8787</v>
      </c>
      <c r="AF229" s="10">
        <v>1</v>
      </c>
    </row>
    <row r="230" spans="2:32" ht="30" customHeight="1">
      <c r="B230" s="3581">
        <v>3</v>
      </c>
      <c r="C230" s="75" t="s">
        <v>8793</v>
      </c>
      <c r="D230" s="3019"/>
      <c r="E230" s="3602"/>
      <c r="F230" s="25"/>
      <c r="G230" s="3526"/>
      <c r="H230" s="3509"/>
      <c r="I230" s="3528"/>
      <c r="J230" s="3528"/>
      <c r="L230" s="3501"/>
      <c r="M230" s="3502"/>
      <c r="N230" s="75"/>
      <c r="O230" s="2982"/>
      <c r="P230" s="2982"/>
      <c r="Q230" s="178"/>
      <c r="R230" s="3516"/>
      <c r="S230" s="3577"/>
      <c r="T230" s="3522"/>
      <c r="U230" s="3522"/>
      <c r="W230" s="3516">
        <f t="shared" si="39"/>
        <v>5</v>
      </c>
      <c r="X230" s="3524" t="s">
        <v>8794</v>
      </c>
      <c r="Y230" s="3525" t="s">
        <v>8795</v>
      </c>
      <c r="Z230" s="3529" t="s">
        <v>8796</v>
      </c>
      <c r="AA230" s="3525" t="s">
        <v>8797</v>
      </c>
      <c r="AB230" s="3525" t="s">
        <v>8798</v>
      </c>
      <c r="AC230" s="3525" t="s">
        <v>8799</v>
      </c>
      <c r="AD230" s="3524" t="s">
        <v>8794</v>
      </c>
      <c r="AF230" s="10">
        <v>1</v>
      </c>
    </row>
    <row r="231" spans="2:32" ht="30" customHeight="1">
      <c r="B231" s="3582"/>
      <c r="C231" s="3603" t="s">
        <v>8800</v>
      </c>
      <c r="D231" s="3583"/>
      <c r="E231" s="3604"/>
      <c r="F231" s="25"/>
      <c r="G231" s="3526"/>
      <c r="H231" s="3509"/>
      <c r="I231" s="3528"/>
      <c r="J231" s="3528"/>
      <c r="L231" s="3501"/>
      <c r="M231" s="3502"/>
      <c r="N231" s="75"/>
      <c r="O231" s="2982"/>
      <c r="P231" s="2982"/>
      <c r="Q231" s="178"/>
      <c r="R231" s="3516"/>
      <c r="S231" s="3577"/>
      <c r="T231" s="3522"/>
      <c r="U231" s="3522"/>
      <c r="W231" s="3516">
        <f t="shared" si="39"/>
        <v>6</v>
      </c>
      <c r="X231" s="3524" t="s">
        <v>8801</v>
      </c>
      <c r="Y231" s="3525" t="s">
        <v>8802</v>
      </c>
      <c r="Z231" s="3529" t="s">
        <v>8803</v>
      </c>
      <c r="AA231" s="3525" t="s">
        <v>8804</v>
      </c>
      <c r="AB231" s="3525" t="s">
        <v>8805</v>
      </c>
      <c r="AC231" s="3525" t="s">
        <v>8806</v>
      </c>
      <c r="AD231" s="3524" t="s">
        <v>8801</v>
      </c>
      <c r="AF231" s="10">
        <v>1</v>
      </c>
    </row>
    <row r="232" spans="2:32" ht="30" customHeight="1">
      <c r="B232" s="3526"/>
      <c r="C232" s="3483"/>
      <c r="D232" s="3483"/>
      <c r="E232" s="3483"/>
      <c r="F232" s="25"/>
      <c r="G232" s="3526"/>
      <c r="H232" s="3509"/>
      <c r="I232" s="3528"/>
      <c r="J232" s="3528"/>
      <c r="L232" s="3501"/>
      <c r="M232" s="3502"/>
      <c r="N232" s="75"/>
      <c r="O232" s="2982"/>
      <c r="P232" s="2982"/>
      <c r="Q232" s="178"/>
      <c r="R232" s="3516"/>
      <c r="S232" s="3577"/>
      <c r="T232" s="3522"/>
      <c r="U232" s="3522"/>
      <c r="W232" s="3516">
        <f t="shared" si="39"/>
        <v>7</v>
      </c>
      <c r="X232" s="3524" t="s">
        <v>8807</v>
      </c>
      <c r="Y232" s="3525" t="s">
        <v>8808</v>
      </c>
      <c r="Z232" s="3529" t="s">
        <v>8809</v>
      </c>
      <c r="AA232" s="3525" t="s">
        <v>8810</v>
      </c>
      <c r="AB232" s="3525" t="s">
        <v>8811</v>
      </c>
      <c r="AC232" s="3525" t="s">
        <v>8812</v>
      </c>
      <c r="AD232" s="3524" t="s">
        <v>8807</v>
      </c>
      <c r="AF232" s="10">
        <v>1</v>
      </c>
    </row>
    <row r="233" spans="2:32" ht="30" customHeight="1">
      <c r="B233" s="3526"/>
      <c r="C233" s="3483"/>
      <c r="D233" s="3483"/>
      <c r="E233" s="3483"/>
      <c r="F233" s="25"/>
      <c r="G233" s="3526"/>
      <c r="H233" s="3509"/>
      <c r="I233" s="3528"/>
      <c r="J233" s="3528"/>
      <c r="L233" s="3501"/>
      <c r="M233" s="3502"/>
      <c r="N233" s="75"/>
      <c r="O233" s="2982"/>
      <c r="P233" s="2982"/>
      <c r="Q233" s="178"/>
      <c r="R233" s="3516"/>
      <c r="S233" s="3577"/>
      <c r="T233" s="3522"/>
      <c r="U233" s="3522"/>
      <c r="W233" s="3516">
        <f t="shared" si="39"/>
        <v>8</v>
      </c>
      <c r="X233" s="3524" t="s">
        <v>8813</v>
      </c>
      <c r="Y233" s="3525" t="s">
        <v>8814</v>
      </c>
      <c r="Z233" s="3529" t="s">
        <v>8815</v>
      </c>
      <c r="AA233" s="3525" t="s">
        <v>8816</v>
      </c>
      <c r="AB233" s="3525" t="s">
        <v>8817</v>
      </c>
      <c r="AC233" s="3525" t="s">
        <v>8818</v>
      </c>
      <c r="AD233" s="3524" t="s">
        <v>8813</v>
      </c>
      <c r="AF233" s="10">
        <v>1</v>
      </c>
    </row>
    <row r="234" spans="2:32" ht="30" customHeight="1">
      <c r="B234" s="3526"/>
      <c r="C234" s="3483"/>
      <c r="D234" s="3483"/>
      <c r="E234" s="3483"/>
      <c r="F234" s="25"/>
      <c r="G234" s="3526"/>
      <c r="H234" s="3509"/>
      <c r="I234" s="3528"/>
      <c r="J234" s="3528"/>
      <c r="L234" s="3501"/>
      <c r="M234" s="3502"/>
      <c r="N234" s="75"/>
      <c r="O234" s="2982"/>
      <c r="P234" s="2982"/>
      <c r="Q234" s="178"/>
      <c r="R234" s="3516"/>
      <c r="S234" s="3577"/>
      <c r="T234" s="3522"/>
      <c r="U234" s="3522"/>
      <c r="W234" s="3516">
        <f t="shared" si="39"/>
        <v>9</v>
      </c>
      <c r="X234" s="3524" t="s">
        <v>7321</v>
      </c>
      <c r="Y234" s="3525" t="s">
        <v>8819</v>
      </c>
      <c r="Z234" s="3529" t="s">
        <v>8820</v>
      </c>
      <c r="AA234" s="3525" t="s">
        <v>8821</v>
      </c>
      <c r="AB234" s="3525" t="s">
        <v>8822</v>
      </c>
      <c r="AC234" s="3525" t="s">
        <v>8823</v>
      </c>
      <c r="AD234" s="3524" t="s">
        <v>7321</v>
      </c>
      <c r="AF234" s="10">
        <v>1</v>
      </c>
    </row>
    <row r="235" spans="2:32" ht="30" customHeight="1">
      <c r="B235" s="3526"/>
      <c r="C235" s="3483"/>
      <c r="D235" s="3483"/>
      <c r="E235" s="3483"/>
      <c r="F235" s="25"/>
      <c r="G235" s="3526"/>
      <c r="H235" s="3509"/>
      <c r="I235" s="3528"/>
      <c r="J235" s="3528"/>
      <c r="L235" s="3501"/>
      <c r="M235" s="3502"/>
      <c r="N235" s="75"/>
      <c r="O235" s="2982"/>
      <c r="P235" s="2982"/>
      <c r="Q235" s="178"/>
      <c r="R235" s="3516"/>
      <c r="S235" s="3577"/>
      <c r="T235" s="3522"/>
      <c r="U235" s="3522"/>
      <c r="W235" s="3516">
        <f t="shared" si="39"/>
        <v>10</v>
      </c>
      <c r="X235" s="3524" t="s">
        <v>8824</v>
      </c>
      <c r="Y235" s="3525" t="s">
        <v>8825</v>
      </c>
      <c r="Z235" s="3529" t="s">
        <v>8826</v>
      </c>
      <c r="AA235" s="3525" t="s">
        <v>8827</v>
      </c>
      <c r="AB235" s="3525" t="s">
        <v>8828</v>
      </c>
      <c r="AC235" s="3525" t="s">
        <v>8829</v>
      </c>
      <c r="AD235" s="3524" t="s">
        <v>8824</v>
      </c>
      <c r="AF235" s="10">
        <v>1</v>
      </c>
    </row>
    <row r="236" spans="2:32" ht="30" customHeight="1">
      <c r="B236" s="3526"/>
      <c r="C236" s="3483"/>
      <c r="D236" s="3483"/>
      <c r="E236" s="3483"/>
      <c r="F236" s="25"/>
      <c r="G236" s="3526"/>
      <c r="H236" s="3509"/>
      <c r="I236" s="3528"/>
      <c r="J236" s="3528"/>
      <c r="L236" s="3501"/>
      <c r="M236" s="3502"/>
      <c r="N236" s="75"/>
      <c r="O236" s="2982"/>
      <c r="P236" s="2982"/>
      <c r="Q236" s="178"/>
      <c r="R236" s="3516"/>
      <c r="S236" s="3577"/>
      <c r="T236" s="3522"/>
      <c r="U236" s="3522"/>
      <c r="W236" s="3495"/>
      <c r="X236" s="3517" t="s">
        <v>8830</v>
      </c>
      <c r="Y236" s="3518"/>
      <c r="Z236" s="3518"/>
      <c r="AA236" s="3518"/>
      <c r="AB236" s="3506"/>
      <c r="AC236" s="3517" t="s">
        <v>8830</v>
      </c>
      <c r="AD236" s="3517" t="s">
        <v>8830</v>
      </c>
      <c r="AF236" s="10">
        <v>1</v>
      </c>
    </row>
    <row r="237" spans="2:32" ht="30" customHeight="1">
      <c r="B237" s="3526"/>
      <c r="C237" s="3483"/>
      <c r="D237" s="3483"/>
      <c r="E237" s="3483"/>
      <c r="F237" s="25"/>
      <c r="G237" s="3526"/>
      <c r="H237" s="3509"/>
      <c r="I237" s="3528"/>
      <c r="J237" s="3528"/>
      <c r="L237" s="3501"/>
      <c r="M237" s="3502"/>
      <c r="N237" s="75"/>
      <c r="O237" s="2982"/>
      <c r="P237" s="2982"/>
      <c r="Q237" s="178"/>
      <c r="R237" s="3516"/>
      <c r="S237" s="3577"/>
      <c r="T237" s="3522"/>
      <c r="U237" s="3522"/>
      <c r="W237" s="3516">
        <v>1</v>
      </c>
      <c r="X237" s="3524" t="s">
        <v>8831</v>
      </c>
      <c r="Y237" s="3525" t="s">
        <v>8832</v>
      </c>
      <c r="Z237" s="3529" t="s">
        <v>8833</v>
      </c>
      <c r="AA237" s="3525" t="s">
        <v>8834</v>
      </c>
      <c r="AB237" s="3525" t="s">
        <v>8835</v>
      </c>
      <c r="AC237" s="3525" t="s">
        <v>8836</v>
      </c>
      <c r="AD237" s="3524" t="s">
        <v>8831</v>
      </c>
      <c r="AF237" s="10">
        <v>1</v>
      </c>
    </row>
    <row r="238" spans="2:32" ht="30" customHeight="1">
      <c r="B238" s="3526"/>
      <c r="C238" s="3483"/>
      <c r="D238" s="3483"/>
      <c r="E238" s="3483"/>
      <c r="F238" s="25"/>
      <c r="G238" s="3526"/>
      <c r="H238" s="3509"/>
      <c r="I238" s="3528"/>
      <c r="J238" s="3528"/>
      <c r="L238" s="3501"/>
      <c r="M238" s="3502"/>
      <c r="N238" s="75"/>
      <c r="O238" s="2982"/>
      <c r="P238" s="2982"/>
      <c r="Q238" s="178"/>
      <c r="R238" s="3516"/>
      <c r="S238" s="3577"/>
      <c r="T238" s="3522"/>
      <c r="U238" s="3522"/>
      <c r="W238" s="3516">
        <f>W237+1</f>
        <v>2</v>
      </c>
      <c r="X238" s="3524" t="s">
        <v>8837</v>
      </c>
      <c r="Y238" s="3525" t="s">
        <v>8838</v>
      </c>
      <c r="Z238" s="3529" t="s">
        <v>8839</v>
      </c>
      <c r="AA238" s="3525" t="s">
        <v>8840</v>
      </c>
      <c r="AB238" s="3525" t="s">
        <v>8841</v>
      </c>
      <c r="AC238" s="3525" t="s">
        <v>8842</v>
      </c>
      <c r="AD238" s="3524" t="s">
        <v>8837</v>
      </c>
      <c r="AF238" s="10">
        <v>1</v>
      </c>
    </row>
    <row r="239" spans="2:32" ht="30" customHeight="1">
      <c r="B239" s="3526"/>
      <c r="C239" s="3483"/>
      <c r="D239" s="3483"/>
      <c r="E239" s="3483"/>
      <c r="F239" s="25"/>
      <c r="G239" s="3526"/>
      <c r="H239" s="3509"/>
      <c r="I239" s="3528"/>
      <c r="J239" s="3528"/>
      <c r="L239" s="3501"/>
      <c r="M239" s="3502"/>
      <c r="N239" s="75"/>
      <c r="O239" s="2982"/>
      <c r="P239" s="2982"/>
      <c r="Q239" s="178"/>
      <c r="R239" s="3516"/>
      <c r="S239" s="3577"/>
      <c r="T239" s="3522"/>
      <c r="U239" s="3522"/>
      <c r="W239" s="3516">
        <f>W238+1</f>
        <v>3</v>
      </c>
      <c r="X239" s="3524" t="s">
        <v>8843</v>
      </c>
      <c r="Y239" s="3525" t="s">
        <v>8844</v>
      </c>
      <c r="Z239" s="3529" t="s">
        <v>8845</v>
      </c>
      <c r="AA239" s="3525" t="s">
        <v>8846</v>
      </c>
      <c r="AB239" s="3525" t="s">
        <v>8847</v>
      </c>
      <c r="AC239" s="3525" t="s">
        <v>8848</v>
      </c>
      <c r="AD239" s="3524" t="s">
        <v>8843</v>
      </c>
      <c r="AF239" s="10">
        <v>1</v>
      </c>
    </row>
    <row r="240" spans="2:32" ht="30" customHeight="1">
      <c r="B240" s="3526"/>
      <c r="C240" s="3483"/>
      <c r="D240" s="3483"/>
      <c r="E240" s="3483"/>
      <c r="F240" s="25"/>
      <c r="G240" s="3526"/>
      <c r="H240" s="3509"/>
      <c r="I240" s="3528"/>
      <c r="J240" s="3528"/>
      <c r="L240" s="3501"/>
      <c r="M240" s="3502"/>
      <c r="N240" s="75"/>
      <c r="O240" s="2982"/>
      <c r="P240" s="2982"/>
      <c r="Q240" s="178"/>
      <c r="R240" s="3516"/>
      <c r="S240" s="3577"/>
      <c r="T240" s="3522"/>
      <c r="U240" s="3522"/>
      <c r="W240" s="3516">
        <f>W239+1</f>
        <v>4</v>
      </c>
      <c r="X240" s="3524" t="s">
        <v>8849</v>
      </c>
      <c r="Y240" s="3525" t="s">
        <v>8850</v>
      </c>
      <c r="Z240" s="3529" t="s">
        <v>8851</v>
      </c>
      <c r="AA240" s="3525" t="s">
        <v>8852</v>
      </c>
      <c r="AB240" s="3525" t="s">
        <v>8853</v>
      </c>
      <c r="AC240" s="3525" t="s">
        <v>8854</v>
      </c>
      <c r="AD240" s="3524" t="s">
        <v>8849</v>
      </c>
      <c r="AF240" s="10">
        <v>1</v>
      </c>
    </row>
    <row r="241" spans="2:32" ht="30" customHeight="1">
      <c r="B241" s="3526"/>
      <c r="C241" s="3483"/>
      <c r="D241" s="3483"/>
      <c r="E241" s="3483"/>
      <c r="F241" s="25"/>
      <c r="G241" s="3526"/>
      <c r="H241" s="3509"/>
      <c r="I241" s="3528"/>
      <c r="J241" s="3528"/>
      <c r="L241" s="3501"/>
      <c r="M241" s="3502"/>
      <c r="N241" s="75"/>
      <c r="O241" s="2982"/>
      <c r="P241" s="2982"/>
      <c r="Q241" s="178"/>
      <c r="R241" s="3516"/>
      <c r="S241" s="3577"/>
      <c r="T241" s="3522"/>
      <c r="U241" s="3522"/>
      <c r="W241" s="3605"/>
      <c r="X241" s="3606"/>
      <c r="Y241" s="3606"/>
      <c r="Z241" s="3606"/>
      <c r="AA241" s="3606"/>
      <c r="AB241" s="3606"/>
      <c r="AC241" s="3606"/>
      <c r="AD241" s="3606"/>
      <c r="AF241" s="10">
        <v>1</v>
      </c>
    </row>
    <row r="242" spans="2:32" ht="30" customHeight="1">
      <c r="B242" s="3526"/>
      <c r="C242" s="3483"/>
      <c r="D242" s="3483"/>
      <c r="E242" s="3483"/>
      <c r="F242" s="25"/>
      <c r="G242" s="3526"/>
      <c r="H242" s="3509"/>
      <c r="I242" s="3528"/>
      <c r="J242" s="3528"/>
      <c r="L242" s="3501"/>
      <c r="M242" s="3502"/>
      <c r="N242" s="75"/>
      <c r="O242" s="2982"/>
      <c r="P242" s="2982"/>
      <c r="Q242" s="178"/>
      <c r="R242" s="3516"/>
      <c r="S242" s="3577"/>
      <c r="T242" s="3522"/>
      <c r="U242" s="3522"/>
      <c r="W242" s="3495"/>
      <c r="X242" s="3517" t="s">
        <v>8855</v>
      </c>
      <c r="Y242" s="3518"/>
      <c r="Z242" s="3518"/>
      <c r="AA242" s="3518"/>
      <c r="AB242" s="3506"/>
      <c r="AC242" s="3506"/>
      <c r="AD242" s="3517" t="s">
        <v>8855</v>
      </c>
      <c r="AF242" s="10">
        <v>1</v>
      </c>
    </row>
    <row r="243" spans="2:32" ht="30" customHeight="1">
      <c r="B243" s="3526"/>
      <c r="C243" s="3483"/>
      <c r="D243" s="3483"/>
      <c r="E243" s="3483"/>
      <c r="F243" s="25"/>
      <c r="G243" s="3526"/>
      <c r="H243" s="3509"/>
      <c r="I243" s="3528"/>
      <c r="J243" s="3528"/>
      <c r="L243" s="3501"/>
      <c r="M243" s="3502"/>
      <c r="N243" s="75"/>
      <c r="O243" s="2982"/>
      <c r="P243" s="2982"/>
      <c r="Q243" s="178"/>
      <c r="R243" s="3516"/>
      <c r="S243" s="3577"/>
      <c r="T243" s="3522"/>
      <c r="U243" s="3522"/>
      <c r="W243" s="3516">
        <v>1</v>
      </c>
      <c r="X243" s="3524" t="s">
        <v>8856</v>
      </c>
      <c r="Y243" s="3525" t="s">
        <v>8857</v>
      </c>
      <c r="Z243" s="3529" t="s">
        <v>8858</v>
      </c>
      <c r="AA243" s="3525" t="s">
        <v>8859</v>
      </c>
      <c r="AB243" s="3525" t="s">
        <v>8860</v>
      </c>
      <c r="AC243" s="3525" t="s">
        <v>8861</v>
      </c>
      <c r="AD243" s="3524" t="s">
        <v>8856</v>
      </c>
      <c r="AF243" s="10">
        <v>1</v>
      </c>
    </row>
    <row r="244" spans="2:32" ht="30" customHeight="1">
      <c r="B244" s="3526"/>
      <c r="C244" s="3483"/>
      <c r="D244" s="3483"/>
      <c r="E244" s="3483"/>
      <c r="F244" s="25"/>
      <c r="G244" s="3526"/>
      <c r="H244" s="3509"/>
      <c r="I244" s="3528"/>
      <c r="J244" s="3528"/>
      <c r="L244" s="3501"/>
      <c r="M244" s="3502"/>
      <c r="N244" s="75"/>
      <c r="O244" s="2982"/>
      <c r="P244" s="2982"/>
      <c r="Q244" s="178"/>
      <c r="R244" s="3516"/>
      <c r="S244" s="3577"/>
      <c r="T244" s="3522"/>
      <c r="U244" s="3522"/>
      <c r="W244" s="3516">
        <f>W243+1</f>
        <v>2</v>
      </c>
      <c r="X244" s="3524" t="s">
        <v>8862</v>
      </c>
      <c r="Y244" s="3525" t="s">
        <v>8863</v>
      </c>
      <c r="Z244" s="3529" t="s">
        <v>8864</v>
      </c>
      <c r="AA244" s="3525" t="s">
        <v>8865</v>
      </c>
      <c r="AB244" s="3525" t="s">
        <v>8866</v>
      </c>
      <c r="AC244" s="3525" t="s">
        <v>8867</v>
      </c>
      <c r="AD244" s="3524" t="s">
        <v>8862</v>
      </c>
      <c r="AF244" s="10">
        <v>1</v>
      </c>
    </row>
    <row r="245" spans="2:32" ht="30" customHeight="1">
      <c r="B245" s="3526"/>
      <c r="C245" s="3483"/>
      <c r="D245" s="3483"/>
      <c r="E245" s="3483"/>
      <c r="F245" s="25"/>
      <c r="G245" s="3526"/>
      <c r="H245" s="3509"/>
      <c r="I245" s="3528"/>
      <c r="J245" s="3528"/>
      <c r="L245" s="3501"/>
      <c r="M245" s="3502"/>
      <c r="N245" s="75"/>
      <c r="O245" s="2982"/>
      <c r="P245" s="2982"/>
      <c r="Q245" s="178"/>
      <c r="R245" s="3516"/>
      <c r="S245" s="3577"/>
      <c r="T245" s="3522"/>
      <c r="U245" s="3522"/>
      <c r="W245" s="3516">
        <f t="shared" ref="W245:W249" si="40">W244+1</f>
        <v>3</v>
      </c>
      <c r="X245" s="3524" t="s">
        <v>8868</v>
      </c>
      <c r="Y245" s="3522" t="s">
        <v>8869</v>
      </c>
      <c r="Z245" s="3522" t="s">
        <v>8870</v>
      </c>
      <c r="AA245" s="3525" t="s">
        <v>8871</v>
      </c>
      <c r="AB245" s="3525" t="s">
        <v>8872</v>
      </c>
      <c r="AC245" s="3525" t="s">
        <v>8873</v>
      </c>
      <c r="AD245" s="3524" t="s">
        <v>8868</v>
      </c>
      <c r="AF245" s="10">
        <v>1</v>
      </c>
    </row>
    <row r="246" spans="2:32" ht="30" customHeight="1">
      <c r="B246" s="3526"/>
      <c r="C246" s="3483"/>
      <c r="D246" s="3483"/>
      <c r="E246" s="3483"/>
      <c r="F246" s="25"/>
      <c r="G246" s="3526"/>
      <c r="H246" s="3509"/>
      <c r="I246" s="3528"/>
      <c r="J246" s="3528"/>
      <c r="L246" s="3501"/>
      <c r="M246" s="3502"/>
      <c r="N246" s="75"/>
      <c r="O246" s="2982"/>
      <c r="P246" s="2982"/>
      <c r="Q246" s="178"/>
      <c r="R246" s="3516"/>
      <c r="S246" s="3577"/>
      <c r="T246" s="3522"/>
      <c r="U246" s="3522"/>
      <c r="W246" s="3516">
        <f t="shared" si="40"/>
        <v>4</v>
      </c>
      <c r="X246" s="3524" t="s">
        <v>8874</v>
      </c>
      <c r="Y246" s="3529" t="s">
        <v>8875</v>
      </c>
      <c r="Z246" s="3529" t="s">
        <v>8876</v>
      </c>
      <c r="AA246" s="3525" t="s">
        <v>8877</v>
      </c>
      <c r="AB246" s="3525" t="s">
        <v>8878</v>
      </c>
      <c r="AC246" s="3525" t="s">
        <v>8879</v>
      </c>
      <c r="AD246" s="3524" t="s">
        <v>8874</v>
      </c>
      <c r="AF246" s="10">
        <v>1</v>
      </c>
    </row>
    <row r="247" spans="2:32" ht="30" customHeight="1">
      <c r="B247" s="3526"/>
      <c r="C247" s="3483"/>
      <c r="D247" s="3483"/>
      <c r="E247" s="3483"/>
      <c r="F247" s="25"/>
      <c r="G247" s="3526"/>
      <c r="H247" s="3509"/>
      <c r="I247" s="3528"/>
      <c r="J247" s="3528"/>
      <c r="L247" s="3501"/>
      <c r="M247" s="3502"/>
      <c r="N247" s="75"/>
      <c r="O247" s="2982"/>
      <c r="P247" s="2982"/>
      <c r="Q247" s="178"/>
      <c r="R247" s="3516"/>
      <c r="S247" s="3577"/>
      <c r="T247" s="3522"/>
      <c r="U247" s="3522"/>
      <c r="W247" s="3516">
        <f t="shared" si="40"/>
        <v>5</v>
      </c>
      <c r="X247" s="3524" t="s">
        <v>8880</v>
      </c>
      <c r="Y247" s="3525" t="s">
        <v>8881</v>
      </c>
      <c r="Z247" s="3529" t="s">
        <v>8882</v>
      </c>
      <c r="AA247" s="3525" t="s">
        <v>8883</v>
      </c>
      <c r="AB247" s="3525" t="s">
        <v>8884</v>
      </c>
      <c r="AC247" s="3525" t="s">
        <v>8885</v>
      </c>
      <c r="AD247" s="3524" t="s">
        <v>8880</v>
      </c>
      <c r="AF247" s="10">
        <v>1</v>
      </c>
    </row>
    <row r="248" spans="2:32" ht="30" customHeight="1">
      <c r="B248" s="3526"/>
      <c r="C248" s="3483"/>
      <c r="D248" s="3483"/>
      <c r="E248" s="3483"/>
      <c r="F248" s="25"/>
      <c r="G248" s="3526"/>
      <c r="H248" s="3509"/>
      <c r="I248" s="3528"/>
      <c r="J248" s="3528"/>
      <c r="L248" s="3501"/>
      <c r="M248" s="3502"/>
      <c r="N248" s="75"/>
      <c r="O248" s="2982"/>
      <c r="P248" s="2982"/>
      <c r="Q248" s="178"/>
      <c r="R248" s="3516"/>
      <c r="S248" s="3577"/>
      <c r="T248" s="3522"/>
      <c r="U248" s="3522"/>
      <c r="W248" s="3516">
        <f t="shared" si="40"/>
        <v>6</v>
      </c>
      <c r="X248" s="3524" t="s">
        <v>8886</v>
      </c>
      <c r="Y248" s="3525" t="s">
        <v>8887</v>
      </c>
      <c r="Z248" s="3529" t="s">
        <v>8888</v>
      </c>
      <c r="AA248" s="3525" t="s">
        <v>8889</v>
      </c>
      <c r="AB248" s="3525" t="s">
        <v>8890</v>
      </c>
      <c r="AC248" s="3525" t="s">
        <v>8891</v>
      </c>
      <c r="AD248" s="3524" t="s">
        <v>8886</v>
      </c>
      <c r="AF248" s="10">
        <v>1</v>
      </c>
    </row>
    <row r="249" spans="2:32" ht="30" customHeight="1">
      <c r="B249" s="3526"/>
      <c r="C249" s="3483"/>
      <c r="D249" s="3483"/>
      <c r="E249" s="3483"/>
      <c r="F249" s="25"/>
      <c r="G249" s="3526"/>
      <c r="H249" s="3509"/>
      <c r="I249" s="3528"/>
      <c r="J249" s="3528"/>
      <c r="L249" s="3501"/>
      <c r="M249" s="3502"/>
      <c r="N249" s="75"/>
      <c r="O249" s="2982"/>
      <c r="P249" s="2982"/>
      <c r="Q249" s="178"/>
      <c r="R249" s="3516"/>
      <c r="S249" s="3577"/>
      <c r="T249" s="3522"/>
      <c r="U249" s="3522"/>
      <c r="W249" s="3516">
        <f t="shared" si="40"/>
        <v>7</v>
      </c>
      <c r="X249" s="3524" t="s">
        <v>8892</v>
      </c>
      <c r="Y249" s="3529" t="s">
        <v>8893</v>
      </c>
      <c r="Z249" s="3529" t="s">
        <v>8894</v>
      </c>
      <c r="AA249" s="3525" t="s">
        <v>8895</v>
      </c>
      <c r="AB249" s="3525" t="s">
        <v>8896</v>
      </c>
      <c r="AC249" s="3525" t="s">
        <v>8897</v>
      </c>
      <c r="AD249" s="3524" t="s">
        <v>8892</v>
      </c>
      <c r="AF249" s="10">
        <v>1</v>
      </c>
    </row>
    <row r="250" spans="2:32" ht="30" customHeight="1">
      <c r="B250" s="3526"/>
      <c r="C250" s="3483"/>
      <c r="D250" s="3483"/>
      <c r="E250" s="3483"/>
      <c r="F250" s="25"/>
      <c r="G250" s="3526"/>
      <c r="H250" s="3509"/>
      <c r="I250" s="3528"/>
      <c r="J250" s="3528"/>
      <c r="L250" s="3501"/>
      <c r="M250" s="3502"/>
      <c r="N250" s="75"/>
      <c r="O250" s="2982"/>
      <c r="P250" s="2982"/>
      <c r="Q250" s="178"/>
      <c r="R250" s="3516"/>
      <c r="S250" s="3577"/>
      <c r="T250" s="3522"/>
      <c r="U250" s="3522"/>
      <c r="W250" s="3495"/>
      <c r="X250" s="3517" t="s">
        <v>8898</v>
      </c>
      <c r="Y250" s="3518"/>
      <c r="Z250" s="3518"/>
      <c r="AA250" s="3518"/>
      <c r="AB250" s="3506"/>
      <c r="AC250" s="3506"/>
      <c r="AD250" s="3517" t="s">
        <v>8898</v>
      </c>
      <c r="AF250" s="10">
        <v>1</v>
      </c>
    </row>
    <row r="251" spans="2:32" ht="30" customHeight="1">
      <c r="B251" s="3526"/>
      <c r="C251" s="3483"/>
      <c r="D251" s="3483"/>
      <c r="E251" s="3483"/>
      <c r="F251" s="25"/>
      <c r="G251" s="3526"/>
      <c r="H251" s="3509"/>
      <c r="I251" s="3528"/>
      <c r="J251" s="3528"/>
      <c r="L251" s="3501"/>
      <c r="M251" s="3502"/>
      <c r="N251" s="75"/>
      <c r="O251" s="2982"/>
      <c r="P251" s="2982"/>
      <c r="Q251" s="178"/>
      <c r="R251" s="3516"/>
      <c r="S251" s="3577"/>
      <c r="T251" s="3522"/>
      <c r="U251" s="3522"/>
      <c r="W251" s="3516">
        <v>1</v>
      </c>
      <c r="X251" s="3524" t="s">
        <v>8899</v>
      </c>
      <c r="Y251" s="3525" t="s">
        <v>8900</v>
      </c>
      <c r="Z251" s="3529" t="s">
        <v>8901</v>
      </c>
      <c r="AA251" s="3525" t="s">
        <v>8902</v>
      </c>
      <c r="AB251" s="3525" t="s">
        <v>8903</v>
      </c>
      <c r="AC251" s="3525" t="s">
        <v>8904</v>
      </c>
      <c r="AD251" s="3524" t="s">
        <v>8899</v>
      </c>
      <c r="AF251" s="10">
        <v>1</v>
      </c>
    </row>
    <row r="252" spans="2:32" ht="30" customHeight="1">
      <c r="B252" s="3526"/>
      <c r="C252" s="3483"/>
      <c r="D252" s="3483"/>
      <c r="E252" s="3483"/>
      <c r="F252" s="25"/>
      <c r="G252" s="3526"/>
      <c r="H252" s="3509"/>
      <c r="I252" s="3528"/>
      <c r="J252" s="3528"/>
      <c r="L252" s="3501"/>
      <c r="M252" s="3502"/>
      <c r="N252" s="75"/>
      <c r="O252" s="2982"/>
      <c r="P252" s="2982"/>
      <c r="Q252" s="178"/>
      <c r="R252" s="3516"/>
      <c r="S252" s="3577"/>
      <c r="T252" s="3522"/>
      <c r="U252" s="3522"/>
      <c r="W252" s="3605"/>
      <c r="X252" s="3524"/>
      <c r="Y252" s="3525"/>
      <c r="Z252" s="3529"/>
      <c r="AA252" s="3525" t="s">
        <v>8905</v>
      </c>
      <c r="AB252" s="3525" t="s">
        <v>8906</v>
      </c>
      <c r="AC252" s="3525" t="s">
        <v>8907</v>
      </c>
      <c r="AD252" s="3524"/>
      <c r="AF252" s="10">
        <v>1</v>
      </c>
    </row>
    <row r="253" spans="2:32" ht="30" customHeight="1">
      <c r="B253" s="3526"/>
      <c r="C253" s="3483"/>
      <c r="D253" s="3483"/>
      <c r="E253" s="3483"/>
      <c r="F253" s="25"/>
      <c r="G253" s="3526"/>
      <c r="H253" s="3509"/>
      <c r="I253" s="3528"/>
      <c r="J253" s="3528"/>
      <c r="L253" s="3501"/>
      <c r="M253" s="3502"/>
      <c r="N253" s="75"/>
      <c r="O253" s="2982"/>
      <c r="P253" s="2982"/>
      <c r="Q253" s="178"/>
      <c r="R253" s="3516"/>
      <c r="S253" s="3577"/>
      <c r="T253" s="3522"/>
      <c r="U253" s="3522"/>
      <c r="W253" s="3022"/>
      <c r="X253" s="3524"/>
      <c r="Y253" s="3525"/>
      <c r="Z253" s="3529"/>
      <c r="AA253" s="3525" t="s">
        <v>8908</v>
      </c>
      <c r="AB253" s="3525" t="s">
        <v>8909</v>
      </c>
      <c r="AC253" s="3525" t="s">
        <v>8910</v>
      </c>
      <c r="AD253" s="3524"/>
      <c r="AF253" s="10">
        <v>1</v>
      </c>
    </row>
    <row r="254" spans="2:32" ht="30" customHeight="1">
      <c r="B254" s="3526"/>
      <c r="C254" s="3483"/>
      <c r="D254" s="3483"/>
      <c r="E254" s="3483"/>
      <c r="F254" s="25"/>
      <c r="G254" s="3526"/>
      <c r="H254" s="3509"/>
      <c r="I254" s="3528"/>
      <c r="J254" s="3528"/>
      <c r="L254" s="3501"/>
      <c r="M254" s="3502"/>
      <c r="N254" s="75"/>
      <c r="O254" s="2982"/>
      <c r="P254" s="2982"/>
      <c r="Q254" s="178"/>
      <c r="R254" s="3516"/>
      <c r="S254" s="3577"/>
      <c r="T254" s="3522"/>
      <c r="U254" s="3522"/>
      <c r="W254" s="3495"/>
      <c r="X254" s="3517" t="s">
        <v>421</v>
      </c>
      <c r="Y254" s="3518"/>
      <c r="Z254" s="3518"/>
      <c r="AA254" s="3518"/>
      <c r="AB254" s="3506"/>
      <c r="AC254" s="3517" t="s">
        <v>421</v>
      </c>
      <c r="AD254" s="3517" t="s">
        <v>421</v>
      </c>
      <c r="AF254" s="10">
        <v>1</v>
      </c>
    </row>
    <row r="255" spans="2:32" ht="30" customHeight="1">
      <c r="B255" s="3526"/>
      <c r="C255" s="3483"/>
      <c r="D255" s="3483"/>
      <c r="E255" s="3483"/>
      <c r="F255" s="25"/>
      <c r="G255" s="3526"/>
      <c r="H255" s="3509"/>
      <c r="I255" s="3528"/>
      <c r="J255" s="3528"/>
      <c r="L255" s="3501"/>
      <c r="M255" s="3502"/>
      <c r="N255" s="75"/>
      <c r="O255" s="2982"/>
      <c r="P255" s="2982"/>
      <c r="Q255" s="178"/>
      <c r="R255" s="3516"/>
      <c r="S255" s="3577"/>
      <c r="T255" s="3522"/>
      <c r="U255" s="3522"/>
      <c r="W255" s="3516">
        <v>1</v>
      </c>
      <c r="X255" s="3524" t="s">
        <v>8911</v>
      </c>
      <c r="Y255" s="3525" t="s">
        <v>8912</v>
      </c>
      <c r="Z255" s="3529" t="s">
        <v>8913</v>
      </c>
      <c r="AA255" s="3525" t="s">
        <v>8914</v>
      </c>
      <c r="AB255" s="3525" t="s">
        <v>8915</v>
      </c>
      <c r="AC255" s="3525" t="s">
        <v>8916</v>
      </c>
      <c r="AD255" s="3524" t="s">
        <v>8911</v>
      </c>
      <c r="AF255" s="10">
        <v>1</v>
      </c>
    </row>
    <row r="256" spans="2:32" ht="30" customHeight="1">
      <c r="B256" s="3526"/>
      <c r="C256" s="3483"/>
      <c r="D256" s="3483"/>
      <c r="E256" s="3483"/>
      <c r="F256" s="25"/>
      <c r="G256" s="3526"/>
      <c r="H256" s="3509"/>
      <c r="I256" s="3528"/>
      <c r="J256" s="3528"/>
      <c r="L256" s="3501"/>
      <c r="M256" s="3502"/>
      <c r="N256" s="75"/>
      <c r="O256" s="2982"/>
      <c r="P256" s="2982"/>
      <c r="Q256" s="178"/>
      <c r="R256" s="3516"/>
      <c r="S256" s="3577"/>
      <c r="T256" s="3522"/>
      <c r="U256" s="3522"/>
      <c r="W256" s="3516">
        <f>W255+1</f>
        <v>2</v>
      </c>
      <c r="X256" s="3524" t="s">
        <v>8917</v>
      </c>
      <c r="Y256" s="3525" t="s">
        <v>8918</v>
      </c>
      <c r="Z256" s="3529" t="s">
        <v>8919</v>
      </c>
      <c r="AA256" s="3525" t="s">
        <v>8920</v>
      </c>
      <c r="AB256" s="3525" t="s">
        <v>8921</v>
      </c>
      <c r="AC256" s="3525" t="s">
        <v>8922</v>
      </c>
      <c r="AD256" s="3524" t="s">
        <v>8917</v>
      </c>
      <c r="AF256" s="10">
        <v>1</v>
      </c>
    </row>
    <row r="257" spans="2:32" ht="30" customHeight="1">
      <c r="B257" s="3526"/>
      <c r="C257" s="3483"/>
      <c r="D257" s="3483"/>
      <c r="E257" s="3483"/>
      <c r="F257" s="25"/>
      <c r="G257" s="3526"/>
      <c r="H257" s="3509"/>
      <c r="I257" s="3528"/>
      <c r="J257" s="3528"/>
      <c r="L257" s="3501"/>
      <c r="M257" s="3502"/>
      <c r="N257" s="75"/>
      <c r="O257" s="2982"/>
      <c r="P257" s="2982"/>
      <c r="Q257" s="178"/>
      <c r="R257" s="3516"/>
      <c r="S257" s="3577"/>
      <c r="T257" s="3522"/>
      <c r="U257" s="3522"/>
      <c r="W257" s="3516">
        <f t="shared" ref="W257:W264" si="41">W256+1</f>
        <v>3</v>
      </c>
      <c r="X257" s="3524" t="s">
        <v>8923</v>
      </c>
      <c r="Y257" s="3525" t="s">
        <v>8924</v>
      </c>
      <c r="Z257" s="3529" t="s">
        <v>8925</v>
      </c>
      <c r="AA257" s="3525" t="s">
        <v>8926</v>
      </c>
      <c r="AB257" s="3525" t="s">
        <v>8927</v>
      </c>
      <c r="AC257" s="3525" t="s">
        <v>8928</v>
      </c>
      <c r="AD257" s="3524" t="s">
        <v>8923</v>
      </c>
      <c r="AF257" s="10">
        <v>1</v>
      </c>
    </row>
    <row r="258" spans="2:32" ht="30" customHeight="1">
      <c r="B258" s="3526"/>
      <c r="C258" s="3483"/>
      <c r="D258" s="3483"/>
      <c r="E258" s="3483"/>
      <c r="F258" s="25"/>
      <c r="G258" s="3526"/>
      <c r="H258" s="3509"/>
      <c r="I258" s="3528"/>
      <c r="J258" s="3528"/>
      <c r="L258" s="3501"/>
      <c r="M258" s="3502"/>
      <c r="N258" s="75"/>
      <c r="O258" s="2982"/>
      <c r="P258" s="2982"/>
      <c r="Q258" s="178"/>
      <c r="R258" s="3516"/>
      <c r="S258" s="3577"/>
      <c r="T258" s="3522"/>
      <c r="U258" s="3522"/>
      <c r="W258" s="3516">
        <f t="shared" si="41"/>
        <v>4</v>
      </c>
      <c r="X258" s="3524" t="s">
        <v>8929</v>
      </c>
      <c r="Y258" s="3525" t="s">
        <v>8930</v>
      </c>
      <c r="Z258" s="3525" t="s">
        <v>8931</v>
      </c>
      <c r="AA258" s="3525" t="s">
        <v>8932</v>
      </c>
      <c r="AB258" s="3525" t="s">
        <v>8933</v>
      </c>
      <c r="AC258" s="3525" t="s">
        <v>8934</v>
      </c>
      <c r="AD258" s="3524" t="s">
        <v>8929</v>
      </c>
      <c r="AF258" s="10">
        <v>1</v>
      </c>
    </row>
    <row r="259" spans="2:32" ht="30" customHeight="1">
      <c r="B259" s="3526"/>
      <c r="C259" s="3483"/>
      <c r="D259" s="3483"/>
      <c r="E259" s="3483"/>
      <c r="F259" s="25"/>
      <c r="G259" s="3526"/>
      <c r="H259" s="3509"/>
      <c r="I259" s="3528"/>
      <c r="J259" s="3528"/>
      <c r="L259" s="3501"/>
      <c r="M259" s="3502"/>
      <c r="N259" s="75"/>
      <c r="O259" s="2982"/>
      <c r="P259" s="2982"/>
      <c r="Q259" s="178"/>
      <c r="R259" s="3516"/>
      <c r="S259" s="3577"/>
      <c r="T259" s="3522"/>
      <c r="U259" s="3522"/>
      <c r="W259" s="3516">
        <f t="shared" si="41"/>
        <v>5</v>
      </c>
      <c r="X259" s="3524" t="s">
        <v>8935</v>
      </c>
      <c r="Y259" s="3522" t="s">
        <v>8936</v>
      </c>
      <c r="Z259" s="3522" t="s">
        <v>8937</v>
      </c>
      <c r="AA259" s="3525" t="s">
        <v>8938</v>
      </c>
      <c r="AB259" s="3525" t="s">
        <v>8939</v>
      </c>
      <c r="AC259" s="3525" t="s">
        <v>8940</v>
      </c>
      <c r="AD259" s="3524" t="s">
        <v>8935</v>
      </c>
      <c r="AF259" s="10">
        <v>1</v>
      </c>
    </row>
    <row r="260" spans="2:32" ht="30" customHeight="1">
      <c r="B260" s="3526"/>
      <c r="C260" s="3483"/>
      <c r="D260" s="3483"/>
      <c r="E260" s="3483"/>
      <c r="F260" s="25"/>
      <c r="G260" s="3526"/>
      <c r="H260" s="3509"/>
      <c r="I260" s="3528"/>
      <c r="J260" s="3528"/>
      <c r="L260" s="3501"/>
      <c r="M260" s="3502"/>
      <c r="N260" s="75"/>
      <c r="O260" s="2982"/>
      <c r="P260" s="2982"/>
      <c r="Q260" s="178"/>
      <c r="R260" s="3516"/>
      <c r="S260" s="3577"/>
      <c r="T260" s="3522"/>
      <c r="U260" s="3522"/>
      <c r="W260" s="3516">
        <f t="shared" si="41"/>
        <v>6</v>
      </c>
      <c r="X260" s="3524" t="s">
        <v>8941</v>
      </c>
      <c r="Y260" s="3525" t="s">
        <v>8942</v>
      </c>
      <c r="Z260" s="3529" t="s">
        <v>8943</v>
      </c>
      <c r="AA260" s="3525" t="s">
        <v>8944</v>
      </c>
      <c r="AB260" s="3525" t="s">
        <v>8945</v>
      </c>
      <c r="AC260" s="3525" t="s">
        <v>8946</v>
      </c>
      <c r="AD260" s="3524" t="s">
        <v>8941</v>
      </c>
      <c r="AF260" s="10">
        <v>1</v>
      </c>
    </row>
    <row r="261" spans="2:32" ht="30" customHeight="1">
      <c r="B261" s="3526"/>
      <c r="C261" s="3483"/>
      <c r="D261" s="3483"/>
      <c r="E261" s="3483"/>
      <c r="F261" s="25"/>
      <c r="G261" s="3526"/>
      <c r="H261" s="3509"/>
      <c r="I261" s="3528"/>
      <c r="J261" s="3528"/>
      <c r="L261" s="3501"/>
      <c r="M261" s="3502"/>
      <c r="N261" s="75"/>
      <c r="O261" s="2982"/>
      <c r="P261" s="2982"/>
      <c r="Q261" s="178"/>
      <c r="R261" s="3516"/>
      <c r="S261" s="3577"/>
      <c r="T261" s="3522"/>
      <c r="U261" s="3522"/>
      <c r="W261" s="3516">
        <f t="shared" si="41"/>
        <v>7</v>
      </c>
      <c r="X261" s="3524" t="s">
        <v>8947</v>
      </c>
      <c r="Y261" s="3525" t="s">
        <v>8948</v>
      </c>
      <c r="Z261" s="3529" t="s">
        <v>8949</v>
      </c>
      <c r="AA261" s="3525" t="s">
        <v>8950</v>
      </c>
      <c r="AB261" s="3525" t="s">
        <v>8951</v>
      </c>
      <c r="AC261" s="3525" t="s">
        <v>8952</v>
      </c>
      <c r="AD261" s="3524" t="s">
        <v>8947</v>
      </c>
      <c r="AF261" s="10">
        <v>1</v>
      </c>
    </row>
    <row r="262" spans="2:32" ht="30" customHeight="1">
      <c r="B262" s="3526"/>
      <c r="C262" s="3483"/>
      <c r="D262" s="3483"/>
      <c r="E262" s="3483"/>
      <c r="F262" s="25"/>
      <c r="G262" s="3526"/>
      <c r="H262" s="3509"/>
      <c r="I262" s="3528"/>
      <c r="J262" s="3528"/>
      <c r="L262" s="3501"/>
      <c r="M262" s="3502"/>
      <c r="N262" s="75"/>
      <c r="O262" s="2982"/>
      <c r="P262" s="2982"/>
      <c r="Q262" s="178"/>
      <c r="R262" s="3516"/>
      <c r="S262" s="3577"/>
      <c r="T262" s="3522"/>
      <c r="U262" s="3522"/>
      <c r="W262" s="3516">
        <f t="shared" si="41"/>
        <v>8</v>
      </c>
      <c r="X262" s="3524" t="s">
        <v>8953</v>
      </c>
      <c r="Y262" s="3525" t="s">
        <v>8954</v>
      </c>
      <c r="Z262" s="3529" t="s">
        <v>8955</v>
      </c>
      <c r="AA262" s="3525" t="s">
        <v>8956</v>
      </c>
      <c r="AB262" s="3525" t="s">
        <v>8957</v>
      </c>
      <c r="AC262" s="3525" t="s">
        <v>8958</v>
      </c>
      <c r="AD262" s="3524" t="s">
        <v>8953</v>
      </c>
      <c r="AF262" s="10">
        <v>1</v>
      </c>
    </row>
    <row r="263" spans="2:32" ht="30" customHeight="1">
      <c r="B263" s="3526"/>
      <c r="C263" s="3483"/>
      <c r="D263" s="3483"/>
      <c r="E263" s="3483"/>
      <c r="F263" s="25"/>
      <c r="G263" s="3526"/>
      <c r="H263" s="3509"/>
      <c r="I263" s="3528"/>
      <c r="J263" s="3528"/>
      <c r="L263" s="3501"/>
      <c r="M263" s="3502"/>
      <c r="N263" s="75"/>
      <c r="O263" s="2982"/>
      <c r="P263" s="2982"/>
      <c r="Q263" s="178"/>
      <c r="R263" s="3516"/>
      <c r="S263" s="3577"/>
      <c r="T263" s="3522"/>
      <c r="U263" s="3522"/>
      <c r="W263" s="3516">
        <f t="shared" si="41"/>
        <v>9</v>
      </c>
      <c r="X263" s="3524" t="s">
        <v>8959</v>
      </c>
      <c r="Y263" s="3525" t="s">
        <v>8960</v>
      </c>
      <c r="Z263" s="3529" t="s">
        <v>8961</v>
      </c>
      <c r="AA263" s="3525" t="s">
        <v>8962</v>
      </c>
      <c r="AB263" s="3525" t="s">
        <v>8963</v>
      </c>
      <c r="AC263" s="3525" t="s">
        <v>8964</v>
      </c>
      <c r="AD263" s="3524" t="s">
        <v>8959</v>
      </c>
      <c r="AF263" s="10">
        <v>1</v>
      </c>
    </row>
    <row r="264" spans="2:32" ht="30" customHeight="1">
      <c r="B264" s="3526"/>
      <c r="C264" s="3483"/>
      <c r="D264" s="3483"/>
      <c r="E264" s="3483"/>
      <c r="F264" s="25"/>
      <c r="G264" s="3526"/>
      <c r="H264" s="3509"/>
      <c r="I264" s="3528"/>
      <c r="J264" s="3528"/>
      <c r="L264" s="3501"/>
      <c r="M264" s="3502"/>
      <c r="N264" s="75"/>
      <c r="O264" s="2982"/>
      <c r="P264" s="2982"/>
      <c r="Q264" s="178"/>
      <c r="R264" s="3516"/>
      <c r="S264" s="3577"/>
      <c r="T264" s="3522"/>
      <c r="U264" s="3522"/>
      <c r="W264" s="3516">
        <f t="shared" si="41"/>
        <v>10</v>
      </c>
      <c r="X264" s="3524" t="s">
        <v>8965</v>
      </c>
      <c r="Y264" s="3525" t="s">
        <v>8966</v>
      </c>
      <c r="Z264" s="3529" t="s">
        <v>8967</v>
      </c>
      <c r="AA264" s="3525" t="s">
        <v>8968</v>
      </c>
      <c r="AB264" s="3525" t="s">
        <v>8969</v>
      </c>
      <c r="AD264" s="3524" t="s">
        <v>8965</v>
      </c>
      <c r="AF264" s="10">
        <v>1</v>
      </c>
    </row>
    <row r="265" spans="2:32" ht="30" customHeight="1">
      <c r="B265" s="3526"/>
      <c r="C265" s="3483"/>
      <c r="D265" s="3483"/>
      <c r="E265" s="3483"/>
      <c r="F265" s="25"/>
      <c r="G265" s="3526"/>
      <c r="H265" s="3509"/>
      <c r="I265" s="3528"/>
      <c r="J265" s="3528"/>
      <c r="L265" s="3501"/>
      <c r="M265" s="3502"/>
      <c r="N265" s="75"/>
      <c r="O265" s="2982"/>
      <c r="P265" s="2982"/>
      <c r="Q265" s="178"/>
      <c r="R265" s="3516"/>
      <c r="S265" s="3577"/>
      <c r="T265" s="3522"/>
      <c r="U265" s="3522"/>
      <c r="X265" s="3517" t="s">
        <v>3617</v>
      </c>
      <c r="Y265" s="3607"/>
      <c r="Z265" s="3607"/>
      <c r="AA265" s="3607"/>
      <c r="AB265" s="3506"/>
      <c r="AC265" s="3506"/>
      <c r="AD265" s="3517" t="s">
        <v>3617</v>
      </c>
      <c r="AF265" s="10">
        <v>1</v>
      </c>
    </row>
    <row r="266" spans="2:32" ht="30" customHeight="1">
      <c r="B266" s="3526"/>
      <c r="C266" s="3483"/>
      <c r="D266" s="3483"/>
      <c r="E266" s="3483"/>
      <c r="F266" s="25"/>
      <c r="G266" s="3526"/>
      <c r="H266" s="3509"/>
      <c r="I266" s="3528"/>
      <c r="J266" s="3528"/>
      <c r="L266" s="3501"/>
      <c r="M266" s="3502"/>
      <c r="N266" s="75"/>
      <c r="O266" s="2982"/>
      <c r="P266" s="2982"/>
      <c r="Q266" s="178"/>
      <c r="R266" s="3516"/>
      <c r="S266" s="3577"/>
      <c r="T266" s="3522"/>
      <c r="U266" s="3522"/>
      <c r="W266" s="3516">
        <v>1</v>
      </c>
      <c r="X266" s="3524" t="s">
        <v>8970</v>
      </c>
      <c r="Y266" s="3525" t="s">
        <v>8971</v>
      </c>
      <c r="Z266" s="3529" t="s">
        <v>8972</v>
      </c>
      <c r="AA266" s="3525" t="s">
        <v>8973</v>
      </c>
      <c r="AB266" s="3525" t="s">
        <v>8974</v>
      </c>
      <c r="AC266" s="3525" t="s">
        <v>8975</v>
      </c>
      <c r="AD266" s="3524" t="s">
        <v>8970</v>
      </c>
      <c r="AF266" s="10">
        <v>1</v>
      </c>
    </row>
    <row r="267" spans="2:32" ht="30" customHeight="1">
      <c r="B267" s="3526"/>
      <c r="C267" s="3483"/>
      <c r="D267" s="3483"/>
      <c r="E267" s="3483"/>
      <c r="F267" s="25"/>
      <c r="G267" s="3526"/>
      <c r="H267" s="3509"/>
      <c r="I267" s="3528"/>
      <c r="J267" s="3528"/>
      <c r="L267" s="3501"/>
      <c r="M267" s="3502"/>
      <c r="N267" s="75"/>
      <c r="O267" s="2982"/>
      <c r="P267" s="2982"/>
      <c r="Q267" s="178"/>
      <c r="R267" s="3516"/>
      <c r="S267" s="3577"/>
      <c r="T267" s="3522"/>
      <c r="U267" s="3522"/>
      <c r="W267" s="3516">
        <f>W266+1</f>
        <v>2</v>
      </c>
      <c r="X267" s="3524" t="s">
        <v>8976</v>
      </c>
      <c r="Y267" s="3525" t="s">
        <v>8977</v>
      </c>
      <c r="Z267" s="3529" t="s">
        <v>8978</v>
      </c>
      <c r="AA267" s="3525" t="s">
        <v>8979</v>
      </c>
      <c r="AB267" s="3525" t="s">
        <v>8980</v>
      </c>
      <c r="AC267" s="3525" t="s">
        <v>8981</v>
      </c>
      <c r="AD267" s="3524" t="s">
        <v>8976</v>
      </c>
      <c r="AF267" s="10">
        <v>1</v>
      </c>
    </row>
    <row r="268" spans="2:32" ht="30" customHeight="1">
      <c r="B268" s="3526"/>
      <c r="C268" s="3483"/>
      <c r="D268" s="3483"/>
      <c r="E268" s="3483"/>
      <c r="F268" s="25"/>
      <c r="G268" s="3526"/>
      <c r="H268" s="3509"/>
      <c r="I268" s="3528"/>
      <c r="J268" s="3528"/>
      <c r="L268" s="3501"/>
      <c r="M268" s="3502"/>
      <c r="N268" s="75"/>
      <c r="O268" s="2982"/>
      <c r="P268" s="2982"/>
      <c r="Q268" s="178"/>
      <c r="R268" s="3516"/>
      <c r="S268" s="3577"/>
      <c r="T268" s="3522"/>
      <c r="U268" s="3522"/>
      <c r="W268" s="3516">
        <f t="shared" ref="W268:W299" si="42">W267+1</f>
        <v>3</v>
      </c>
      <c r="X268" s="3524" t="s">
        <v>8982</v>
      </c>
      <c r="Y268" s="3525" t="s">
        <v>8983</v>
      </c>
      <c r="Z268" s="3529" t="s">
        <v>8984</v>
      </c>
      <c r="AA268" s="3525" t="s">
        <v>8985</v>
      </c>
      <c r="AB268" s="3525" t="s">
        <v>8986</v>
      </c>
      <c r="AC268" s="3525" t="s">
        <v>8987</v>
      </c>
      <c r="AD268" s="3524" t="s">
        <v>8982</v>
      </c>
      <c r="AF268" s="10">
        <v>1</v>
      </c>
    </row>
    <row r="269" spans="2:32" ht="30" customHeight="1">
      <c r="B269" s="3526"/>
      <c r="C269" s="3483"/>
      <c r="D269" s="3483"/>
      <c r="E269" s="3483"/>
      <c r="F269" s="25"/>
      <c r="G269" s="3526"/>
      <c r="H269" s="3509"/>
      <c r="I269" s="3528"/>
      <c r="J269" s="3528"/>
      <c r="L269" s="3501"/>
      <c r="M269" s="3502"/>
      <c r="N269" s="75"/>
      <c r="O269" s="2982"/>
      <c r="P269" s="2982"/>
      <c r="Q269" s="178"/>
      <c r="R269" s="3516"/>
      <c r="S269" s="3577"/>
      <c r="T269" s="3522"/>
      <c r="U269" s="3522"/>
      <c r="W269" s="3516">
        <f t="shared" si="42"/>
        <v>4</v>
      </c>
      <c r="X269" s="3524" t="s">
        <v>8988</v>
      </c>
      <c r="Y269" s="3525" t="s">
        <v>8989</v>
      </c>
      <c r="Z269" s="3529" t="s">
        <v>8990</v>
      </c>
      <c r="AA269" s="3525" t="s">
        <v>8991</v>
      </c>
      <c r="AB269" s="3525" t="s">
        <v>8992</v>
      </c>
      <c r="AC269" s="3600" t="s">
        <v>8993</v>
      </c>
      <c r="AD269" s="3524" t="s">
        <v>8988</v>
      </c>
      <c r="AF269" s="10">
        <v>1</v>
      </c>
    </row>
    <row r="270" spans="2:32" ht="30" customHeight="1">
      <c r="B270" s="3526"/>
      <c r="C270" s="3483"/>
      <c r="D270" s="3483"/>
      <c r="E270" s="3483"/>
      <c r="F270" s="25"/>
      <c r="G270" s="3526"/>
      <c r="H270" s="3509"/>
      <c r="I270" s="3528"/>
      <c r="J270" s="3528"/>
      <c r="L270" s="3501"/>
      <c r="M270" s="3502"/>
      <c r="N270" s="75"/>
      <c r="O270" s="2982"/>
      <c r="P270" s="2982"/>
      <c r="Q270" s="178"/>
      <c r="R270" s="3516"/>
      <c r="S270" s="3577"/>
      <c r="T270" s="3522"/>
      <c r="U270" s="3522"/>
      <c r="W270" s="3516">
        <f t="shared" si="42"/>
        <v>5</v>
      </c>
      <c r="X270" s="3524" t="s">
        <v>8994</v>
      </c>
      <c r="Y270" s="3525" t="s">
        <v>8995</v>
      </c>
      <c r="Z270" s="3529" t="s">
        <v>8996</v>
      </c>
      <c r="AA270" s="3525" t="s">
        <v>8997</v>
      </c>
      <c r="AB270" s="3525" t="s">
        <v>8998</v>
      </c>
      <c r="AC270" s="3525" t="s">
        <v>8999</v>
      </c>
      <c r="AD270" s="3524" t="s">
        <v>8994</v>
      </c>
      <c r="AF270" s="10">
        <v>1</v>
      </c>
    </row>
    <row r="271" spans="2:32" ht="30" customHeight="1">
      <c r="B271" s="3526"/>
      <c r="C271" s="3483"/>
      <c r="D271" s="3483"/>
      <c r="E271" s="3483"/>
      <c r="F271" s="25"/>
      <c r="G271" s="3526"/>
      <c r="H271" s="3509"/>
      <c r="I271" s="3528"/>
      <c r="J271" s="3528"/>
      <c r="L271" s="3501"/>
      <c r="M271" s="3502"/>
      <c r="N271" s="75"/>
      <c r="O271" s="2982"/>
      <c r="P271" s="2982"/>
      <c r="Q271" s="178"/>
      <c r="R271" s="3516"/>
      <c r="S271" s="3577"/>
      <c r="T271" s="3522"/>
      <c r="U271" s="3522"/>
      <c r="W271" s="3516">
        <f t="shared" si="42"/>
        <v>6</v>
      </c>
      <c r="X271" s="3524" t="s">
        <v>9000</v>
      </c>
      <c r="Y271" s="3525" t="s">
        <v>9001</v>
      </c>
      <c r="Z271" s="3529" t="s">
        <v>9002</v>
      </c>
      <c r="AA271" s="3525" t="s">
        <v>9003</v>
      </c>
      <c r="AB271" s="3525" t="s">
        <v>9004</v>
      </c>
      <c r="AC271" s="3525" t="s">
        <v>9005</v>
      </c>
      <c r="AD271" s="3524" t="s">
        <v>9000</v>
      </c>
      <c r="AF271" s="10">
        <v>1</v>
      </c>
    </row>
    <row r="272" spans="2:32" ht="30" customHeight="1">
      <c r="B272" s="3526"/>
      <c r="C272" s="3483"/>
      <c r="D272" s="3483"/>
      <c r="E272" s="3483"/>
      <c r="F272" s="25"/>
      <c r="G272" s="3526"/>
      <c r="H272" s="3509"/>
      <c r="I272" s="3528"/>
      <c r="J272" s="3528"/>
      <c r="L272" s="3501"/>
      <c r="M272" s="3502"/>
      <c r="N272" s="75"/>
      <c r="O272" s="2982"/>
      <c r="P272" s="2982"/>
      <c r="Q272" s="178"/>
      <c r="R272" s="3516"/>
      <c r="S272" s="3577"/>
      <c r="T272" s="3522"/>
      <c r="U272" s="3522"/>
      <c r="W272" s="3516">
        <f t="shared" si="42"/>
        <v>7</v>
      </c>
      <c r="X272" s="3524" t="s">
        <v>9006</v>
      </c>
      <c r="Y272" s="3525" t="s">
        <v>9007</v>
      </c>
      <c r="Z272" s="3529" t="s">
        <v>9008</v>
      </c>
      <c r="AA272" s="3525" t="s">
        <v>9009</v>
      </c>
      <c r="AB272" s="3525" t="s">
        <v>9010</v>
      </c>
      <c r="AC272" s="3525" t="s">
        <v>9011</v>
      </c>
      <c r="AD272" s="3524" t="s">
        <v>9006</v>
      </c>
      <c r="AF272" s="10">
        <v>1</v>
      </c>
    </row>
    <row r="273" spans="2:32" ht="30" customHeight="1">
      <c r="B273" s="3526"/>
      <c r="C273" s="3483"/>
      <c r="D273" s="3483"/>
      <c r="E273" s="3483"/>
      <c r="F273" s="25"/>
      <c r="G273" s="3526"/>
      <c r="H273" s="3509"/>
      <c r="I273" s="3528"/>
      <c r="J273" s="3528"/>
      <c r="L273" s="3501"/>
      <c r="M273" s="3502"/>
      <c r="N273" s="75"/>
      <c r="O273" s="2982"/>
      <c r="P273" s="2982"/>
      <c r="Q273" s="178"/>
      <c r="R273" s="3516"/>
      <c r="S273" s="3577"/>
      <c r="T273" s="3522"/>
      <c r="U273" s="3522"/>
      <c r="W273" s="3516">
        <f t="shared" si="42"/>
        <v>8</v>
      </c>
      <c r="X273" s="3524" t="s">
        <v>9012</v>
      </c>
      <c r="Y273" s="3525" t="s">
        <v>9013</v>
      </c>
      <c r="Z273" s="3529" t="s">
        <v>9014</v>
      </c>
      <c r="AA273" s="3525" t="s">
        <v>9015</v>
      </c>
      <c r="AB273" s="3525" t="s">
        <v>9016</v>
      </c>
      <c r="AC273" s="3525" t="s">
        <v>9017</v>
      </c>
      <c r="AD273" s="3524" t="s">
        <v>9012</v>
      </c>
      <c r="AF273" s="10">
        <v>1</v>
      </c>
    </row>
    <row r="274" spans="2:32" ht="30" customHeight="1">
      <c r="B274" s="3526"/>
      <c r="C274" s="3483"/>
      <c r="D274" s="3483"/>
      <c r="E274" s="3483"/>
      <c r="F274" s="25"/>
      <c r="G274" s="3526"/>
      <c r="H274" s="3509"/>
      <c r="I274" s="3528"/>
      <c r="J274" s="3528"/>
      <c r="L274" s="3501"/>
      <c r="M274" s="3502"/>
      <c r="N274" s="75"/>
      <c r="O274" s="2982"/>
      <c r="P274" s="2982"/>
      <c r="Q274" s="178"/>
      <c r="R274" s="3516"/>
      <c r="S274" s="3577"/>
      <c r="T274" s="3522"/>
      <c r="U274" s="3522"/>
      <c r="W274" s="3516">
        <f t="shared" si="42"/>
        <v>9</v>
      </c>
      <c r="X274" s="3524" t="s">
        <v>9018</v>
      </c>
      <c r="Y274" s="3525" t="s">
        <v>9019</v>
      </c>
      <c r="Z274" s="3529" t="s">
        <v>9020</v>
      </c>
      <c r="AA274" s="3525" t="s">
        <v>9021</v>
      </c>
      <c r="AB274" s="3525" t="s">
        <v>9022</v>
      </c>
      <c r="AC274" s="3525" t="s">
        <v>9023</v>
      </c>
      <c r="AD274" s="3524" t="s">
        <v>9018</v>
      </c>
      <c r="AF274" s="10">
        <v>1</v>
      </c>
    </row>
    <row r="275" spans="2:32" ht="30" customHeight="1">
      <c r="B275" s="3526"/>
      <c r="C275" s="3483"/>
      <c r="D275" s="3483"/>
      <c r="E275" s="3483"/>
      <c r="F275" s="25"/>
      <c r="G275" s="3526"/>
      <c r="H275" s="3509"/>
      <c r="I275" s="3528"/>
      <c r="J275" s="3528"/>
      <c r="L275" s="3501"/>
      <c r="M275" s="3502"/>
      <c r="N275" s="75"/>
      <c r="O275" s="2982"/>
      <c r="P275" s="2982"/>
      <c r="Q275" s="178"/>
      <c r="R275" s="3516"/>
      <c r="S275" s="3577"/>
      <c r="T275" s="3522"/>
      <c r="U275" s="3522"/>
      <c r="W275" s="3516">
        <f t="shared" si="42"/>
        <v>10</v>
      </c>
      <c r="X275" s="3524" t="s">
        <v>9024</v>
      </c>
      <c r="Y275" s="3525" t="s">
        <v>9025</v>
      </c>
      <c r="Z275" s="3529" t="s">
        <v>9026</v>
      </c>
      <c r="AA275" s="3525" t="s">
        <v>9027</v>
      </c>
      <c r="AB275" s="3525" t="s">
        <v>9028</v>
      </c>
      <c r="AC275" s="3525" t="s">
        <v>9029</v>
      </c>
      <c r="AD275" s="3524" t="s">
        <v>9024</v>
      </c>
      <c r="AF275" s="10">
        <v>1</v>
      </c>
    </row>
    <row r="276" spans="2:32" ht="30" customHeight="1">
      <c r="B276" s="3526"/>
      <c r="C276" s="3483"/>
      <c r="D276" s="3483"/>
      <c r="E276" s="3483"/>
      <c r="F276" s="25"/>
      <c r="G276" s="3526"/>
      <c r="H276" s="3509"/>
      <c r="I276" s="3528"/>
      <c r="J276" s="3528"/>
      <c r="L276" s="3501"/>
      <c r="M276" s="3502"/>
      <c r="N276" s="75"/>
      <c r="O276" s="2982"/>
      <c r="P276" s="2982"/>
      <c r="Q276" s="178"/>
      <c r="R276" s="3516"/>
      <c r="S276" s="3577"/>
      <c r="T276" s="3522"/>
      <c r="U276" s="3522"/>
      <c r="W276" s="3516">
        <f t="shared" si="42"/>
        <v>11</v>
      </c>
      <c r="X276" s="3524" t="s">
        <v>9030</v>
      </c>
      <c r="Y276" s="3525" t="s">
        <v>9031</v>
      </c>
      <c r="Z276" s="3529" t="s">
        <v>9032</v>
      </c>
      <c r="AA276" s="3525" t="s">
        <v>9033</v>
      </c>
      <c r="AB276" s="3525" t="s">
        <v>9034</v>
      </c>
      <c r="AC276" s="3525" t="s">
        <v>9035</v>
      </c>
      <c r="AD276" s="3524" t="s">
        <v>9030</v>
      </c>
      <c r="AF276" s="10">
        <v>1</v>
      </c>
    </row>
    <row r="277" spans="2:32" ht="30" customHeight="1">
      <c r="B277" s="3526"/>
      <c r="C277" s="3483"/>
      <c r="D277" s="3483"/>
      <c r="E277" s="3483"/>
      <c r="F277" s="25"/>
      <c r="G277" s="3526"/>
      <c r="H277" s="3509"/>
      <c r="I277" s="3528"/>
      <c r="J277" s="3528"/>
      <c r="L277" s="3501"/>
      <c r="M277" s="3502"/>
      <c r="N277" s="75"/>
      <c r="O277" s="2982"/>
      <c r="P277" s="2982"/>
      <c r="Q277" s="178"/>
      <c r="R277" s="3516"/>
      <c r="S277" s="3577"/>
      <c r="T277" s="3522"/>
      <c r="U277" s="3522"/>
      <c r="W277" s="3516">
        <f t="shared" si="42"/>
        <v>12</v>
      </c>
      <c r="X277" s="3524" t="s">
        <v>9036</v>
      </c>
      <c r="Y277" s="3525" t="s">
        <v>9037</v>
      </c>
      <c r="Z277" s="3529" t="s">
        <v>9038</v>
      </c>
      <c r="AA277" s="3525" t="s">
        <v>9039</v>
      </c>
      <c r="AB277" s="3525" t="s">
        <v>9040</v>
      </c>
      <c r="AC277" s="3525" t="s">
        <v>9041</v>
      </c>
      <c r="AD277" s="3524" t="s">
        <v>9036</v>
      </c>
      <c r="AF277" s="10">
        <v>1</v>
      </c>
    </row>
    <row r="278" spans="2:32" ht="30" customHeight="1">
      <c r="B278" s="3526"/>
      <c r="C278" s="3483"/>
      <c r="D278" s="3483"/>
      <c r="E278" s="3483"/>
      <c r="F278" s="25"/>
      <c r="G278" s="3526"/>
      <c r="H278" s="3509"/>
      <c r="I278" s="3528"/>
      <c r="J278" s="3528"/>
      <c r="L278" s="3501"/>
      <c r="M278" s="3502"/>
      <c r="N278" s="75"/>
      <c r="O278" s="2982"/>
      <c r="P278" s="2982"/>
      <c r="Q278" s="178"/>
      <c r="R278" s="3516"/>
      <c r="S278" s="3577"/>
      <c r="T278" s="3522"/>
      <c r="U278" s="3522"/>
      <c r="W278" s="3516">
        <f t="shared" si="42"/>
        <v>13</v>
      </c>
      <c r="X278" s="3524" t="s">
        <v>9042</v>
      </c>
      <c r="Y278" s="3525" t="s">
        <v>9043</v>
      </c>
      <c r="Z278" s="3529" t="s">
        <v>9044</v>
      </c>
      <c r="AA278" s="3525" t="s">
        <v>9045</v>
      </c>
      <c r="AB278" s="3525" t="s">
        <v>9046</v>
      </c>
      <c r="AC278" s="3525" t="s">
        <v>9047</v>
      </c>
      <c r="AD278" s="3524" t="s">
        <v>9042</v>
      </c>
      <c r="AF278" s="10">
        <v>1</v>
      </c>
    </row>
    <row r="279" spans="2:32" ht="30" customHeight="1">
      <c r="B279" s="3526"/>
      <c r="C279" s="3483"/>
      <c r="D279" s="3483"/>
      <c r="E279" s="3483"/>
      <c r="F279" s="25"/>
      <c r="G279" s="3526"/>
      <c r="H279" s="3509"/>
      <c r="I279" s="3528"/>
      <c r="J279" s="3528"/>
      <c r="L279" s="3501"/>
      <c r="M279" s="3502"/>
      <c r="N279" s="75"/>
      <c r="O279" s="2982"/>
      <c r="P279" s="2982"/>
      <c r="Q279" s="178"/>
      <c r="R279" s="3516"/>
      <c r="S279" s="3577"/>
      <c r="T279" s="3522"/>
      <c r="U279" s="3522"/>
      <c r="W279" s="3516">
        <f t="shared" si="42"/>
        <v>14</v>
      </c>
      <c r="X279" s="3524" t="s">
        <v>9048</v>
      </c>
      <c r="Y279" s="3522" t="s">
        <v>9049</v>
      </c>
      <c r="Z279" s="3522" t="s">
        <v>9050</v>
      </c>
      <c r="AA279" s="3525" t="s">
        <v>9051</v>
      </c>
      <c r="AB279" s="3525" t="s">
        <v>9052</v>
      </c>
      <c r="AC279" s="3525" t="s">
        <v>9053</v>
      </c>
      <c r="AD279" s="3524" t="s">
        <v>9048</v>
      </c>
      <c r="AF279" s="10">
        <v>1</v>
      </c>
    </row>
    <row r="280" spans="2:32" ht="30" customHeight="1">
      <c r="B280" s="3526"/>
      <c r="C280" s="3483"/>
      <c r="D280" s="3483"/>
      <c r="E280" s="3483"/>
      <c r="F280" s="25"/>
      <c r="G280" s="3526"/>
      <c r="H280" s="3509"/>
      <c r="I280" s="3528"/>
      <c r="J280" s="3528"/>
      <c r="L280" s="3501"/>
      <c r="M280" s="3502"/>
      <c r="N280" s="75"/>
      <c r="O280" s="2982"/>
      <c r="P280" s="2982"/>
      <c r="Q280" s="178"/>
      <c r="R280" s="3516"/>
      <c r="S280" s="3577"/>
      <c r="T280" s="3522"/>
      <c r="U280" s="3522"/>
      <c r="W280" s="3516">
        <f t="shared" si="42"/>
        <v>15</v>
      </c>
      <c r="X280" s="3524" t="s">
        <v>9054</v>
      </c>
      <c r="Y280" s="3525" t="s">
        <v>9055</v>
      </c>
      <c r="Z280" s="3529" t="s">
        <v>9056</v>
      </c>
      <c r="AA280" s="3525" t="s">
        <v>9057</v>
      </c>
      <c r="AB280" s="3525" t="s">
        <v>9058</v>
      </c>
      <c r="AC280" s="3525" t="s">
        <v>9059</v>
      </c>
      <c r="AD280" s="3524" t="s">
        <v>9054</v>
      </c>
      <c r="AF280" s="10">
        <v>1</v>
      </c>
    </row>
    <row r="281" spans="2:32" ht="30" customHeight="1">
      <c r="B281" s="3526"/>
      <c r="C281" s="3483"/>
      <c r="D281" s="3483"/>
      <c r="E281" s="3483"/>
      <c r="F281" s="25"/>
      <c r="G281" s="3526"/>
      <c r="H281" s="3509"/>
      <c r="I281" s="3528"/>
      <c r="J281" s="3528"/>
      <c r="L281" s="3501"/>
      <c r="M281" s="3502"/>
      <c r="N281" s="75"/>
      <c r="O281" s="2982"/>
      <c r="P281" s="2982"/>
      <c r="Q281" s="178"/>
      <c r="R281" s="3516"/>
      <c r="S281" s="3577"/>
      <c r="T281" s="3522"/>
      <c r="U281" s="3522"/>
      <c r="W281" s="3516">
        <f t="shared" si="42"/>
        <v>16</v>
      </c>
      <c r="X281" s="3524" t="s">
        <v>9060</v>
      </c>
      <c r="Y281" s="3525" t="s">
        <v>9061</v>
      </c>
      <c r="Z281" s="3529" t="s">
        <v>9062</v>
      </c>
      <c r="AA281" s="3525" t="s">
        <v>9063</v>
      </c>
      <c r="AB281" s="3525" t="s">
        <v>9064</v>
      </c>
      <c r="AC281" s="3525" t="s">
        <v>9065</v>
      </c>
      <c r="AD281" s="3524" t="s">
        <v>9060</v>
      </c>
      <c r="AF281" s="10">
        <v>1</v>
      </c>
    </row>
    <row r="282" spans="2:32" ht="30" customHeight="1">
      <c r="B282" s="3526"/>
      <c r="C282" s="3483"/>
      <c r="D282" s="3483"/>
      <c r="E282" s="3483"/>
      <c r="F282" s="25"/>
      <c r="G282" s="3526"/>
      <c r="H282" s="3509"/>
      <c r="I282" s="3528"/>
      <c r="J282" s="3528"/>
      <c r="L282" s="3501"/>
      <c r="M282" s="3502"/>
      <c r="N282" s="75"/>
      <c r="O282" s="2982"/>
      <c r="P282" s="2982"/>
      <c r="Q282" s="178"/>
      <c r="R282" s="3516"/>
      <c r="S282" s="3577"/>
      <c r="T282" s="3522"/>
      <c r="U282" s="3522"/>
      <c r="W282" s="3516">
        <f t="shared" si="42"/>
        <v>17</v>
      </c>
      <c r="X282" s="3524" t="s">
        <v>9066</v>
      </c>
      <c r="Y282" s="3525" t="s">
        <v>9067</v>
      </c>
      <c r="Z282" s="3529" t="s">
        <v>9068</v>
      </c>
      <c r="AA282" s="3525" t="s">
        <v>9069</v>
      </c>
      <c r="AB282" s="3525" t="s">
        <v>9070</v>
      </c>
      <c r="AC282" s="3525" t="s">
        <v>9071</v>
      </c>
      <c r="AD282" s="3524" t="s">
        <v>9066</v>
      </c>
      <c r="AF282" s="10">
        <v>1</v>
      </c>
    </row>
    <row r="283" spans="2:32" ht="30" customHeight="1">
      <c r="B283" s="3526"/>
      <c r="C283" s="3483"/>
      <c r="D283" s="3483"/>
      <c r="E283" s="3483"/>
      <c r="F283" s="25"/>
      <c r="G283" s="3526"/>
      <c r="H283" s="3509"/>
      <c r="I283" s="3528"/>
      <c r="J283" s="3528"/>
      <c r="L283" s="3501"/>
      <c r="M283" s="3502"/>
      <c r="N283" s="75"/>
      <c r="O283" s="2982"/>
      <c r="P283" s="2982"/>
      <c r="Q283" s="178"/>
      <c r="R283" s="3516"/>
      <c r="S283" s="3577"/>
      <c r="T283" s="3522"/>
      <c r="U283" s="3522"/>
      <c r="W283" s="3516">
        <f t="shared" si="42"/>
        <v>18</v>
      </c>
      <c r="X283" s="3524" t="s">
        <v>9072</v>
      </c>
      <c r="Y283" s="3525" t="s">
        <v>9073</v>
      </c>
      <c r="Z283" s="3529" t="s">
        <v>9074</v>
      </c>
      <c r="AA283" s="3525" t="s">
        <v>9075</v>
      </c>
      <c r="AB283" s="3525" t="s">
        <v>9076</v>
      </c>
      <c r="AC283" s="3525" t="s">
        <v>9077</v>
      </c>
      <c r="AD283" s="3524" t="s">
        <v>9072</v>
      </c>
      <c r="AF283" s="10">
        <v>1</v>
      </c>
    </row>
    <row r="284" spans="2:32" ht="30" customHeight="1">
      <c r="B284" s="3526"/>
      <c r="C284" s="3483"/>
      <c r="D284" s="3483"/>
      <c r="E284" s="3483"/>
      <c r="F284" s="25"/>
      <c r="G284" s="3526"/>
      <c r="H284" s="3509"/>
      <c r="I284" s="3528"/>
      <c r="J284" s="3528"/>
      <c r="L284" s="3501"/>
      <c r="M284" s="3502"/>
      <c r="N284" s="75"/>
      <c r="O284" s="2982"/>
      <c r="P284" s="2982"/>
      <c r="Q284" s="178"/>
      <c r="R284" s="3516"/>
      <c r="S284" s="3577"/>
      <c r="T284" s="3522"/>
      <c r="U284" s="3522"/>
      <c r="W284" s="3516">
        <f t="shared" si="42"/>
        <v>19</v>
      </c>
      <c r="X284" s="3524" t="s">
        <v>9078</v>
      </c>
      <c r="Y284" s="3525" t="s">
        <v>9079</v>
      </c>
      <c r="Z284" s="3529" t="s">
        <v>9080</v>
      </c>
      <c r="AA284" s="3525" t="s">
        <v>9081</v>
      </c>
      <c r="AB284" s="3525" t="s">
        <v>9082</v>
      </c>
      <c r="AC284" s="3525" t="s">
        <v>9083</v>
      </c>
      <c r="AD284" s="3524" t="s">
        <v>9078</v>
      </c>
      <c r="AF284" s="10">
        <v>1</v>
      </c>
    </row>
    <row r="285" spans="2:32" ht="30" customHeight="1">
      <c r="B285" s="3526"/>
      <c r="C285" s="3483"/>
      <c r="D285" s="3483"/>
      <c r="E285" s="3483"/>
      <c r="F285" s="25"/>
      <c r="G285" s="3526"/>
      <c r="H285" s="3509"/>
      <c r="I285" s="3528"/>
      <c r="J285" s="3528"/>
      <c r="L285" s="3501"/>
      <c r="M285" s="3502"/>
      <c r="N285" s="75"/>
      <c r="O285" s="2982"/>
      <c r="P285" s="2982"/>
      <c r="Q285" s="178"/>
      <c r="R285" s="3516"/>
      <c r="S285" s="3577"/>
      <c r="T285" s="3522"/>
      <c r="U285" s="3522"/>
      <c r="W285" s="3516">
        <f t="shared" si="42"/>
        <v>20</v>
      </c>
      <c r="X285" s="3524" t="s">
        <v>9084</v>
      </c>
      <c r="Y285" s="3525" t="s">
        <v>9085</v>
      </c>
      <c r="Z285" s="3529" t="s">
        <v>9086</v>
      </c>
      <c r="AA285" s="3525" t="s">
        <v>9087</v>
      </c>
      <c r="AB285" s="3525" t="s">
        <v>9088</v>
      </c>
      <c r="AC285" s="3525" t="s">
        <v>9089</v>
      </c>
      <c r="AD285" s="3524" t="s">
        <v>9084</v>
      </c>
      <c r="AF285" s="10">
        <v>1</v>
      </c>
    </row>
    <row r="286" spans="2:32" ht="30" customHeight="1">
      <c r="B286" s="3526"/>
      <c r="C286" s="3483"/>
      <c r="D286" s="3483"/>
      <c r="E286" s="3483"/>
      <c r="F286" s="25"/>
      <c r="G286" s="3526"/>
      <c r="H286" s="3509"/>
      <c r="I286" s="3528"/>
      <c r="J286" s="3528"/>
      <c r="L286" s="3501"/>
      <c r="M286" s="3502"/>
      <c r="N286" s="75"/>
      <c r="O286" s="2982"/>
      <c r="P286" s="2982"/>
      <c r="Q286" s="178"/>
      <c r="R286" s="3516"/>
      <c r="S286" s="3577"/>
      <c r="T286" s="3522"/>
      <c r="U286" s="3522"/>
      <c r="W286" s="3516">
        <f t="shared" si="42"/>
        <v>21</v>
      </c>
      <c r="X286" s="3524" t="s">
        <v>9090</v>
      </c>
      <c r="Y286" s="3525" t="s">
        <v>9091</v>
      </c>
      <c r="Z286" s="3529" t="s">
        <v>7338</v>
      </c>
      <c r="AA286" s="3525" t="s">
        <v>9092</v>
      </c>
      <c r="AB286" s="3525" t="s">
        <v>9093</v>
      </c>
      <c r="AC286" s="3525" t="s">
        <v>9094</v>
      </c>
      <c r="AD286" s="3524" t="s">
        <v>9090</v>
      </c>
      <c r="AF286" s="10">
        <v>1</v>
      </c>
    </row>
    <row r="287" spans="2:32" ht="30" customHeight="1">
      <c r="B287" s="3526"/>
      <c r="C287" s="3483"/>
      <c r="D287" s="3483"/>
      <c r="E287" s="3483"/>
      <c r="F287" s="25"/>
      <c r="G287" s="3526"/>
      <c r="H287" s="3509"/>
      <c r="I287" s="3528"/>
      <c r="J287" s="3528"/>
      <c r="L287" s="3501"/>
      <c r="M287" s="3502"/>
      <c r="N287" s="75"/>
      <c r="O287" s="2982"/>
      <c r="P287" s="2982"/>
      <c r="Q287" s="178"/>
      <c r="R287" s="3516"/>
      <c r="S287" s="3577"/>
      <c r="T287" s="3522"/>
      <c r="U287" s="3522"/>
      <c r="W287" s="3516">
        <f t="shared" si="42"/>
        <v>22</v>
      </c>
      <c r="X287" s="3524" t="s">
        <v>9095</v>
      </c>
      <c r="Y287" s="3525" t="s">
        <v>9096</v>
      </c>
      <c r="Z287" s="3529" t="s">
        <v>9097</v>
      </c>
      <c r="AA287" s="3525" t="s">
        <v>9098</v>
      </c>
      <c r="AB287" s="3525" t="s">
        <v>9099</v>
      </c>
      <c r="AC287" s="3525" t="s">
        <v>9100</v>
      </c>
      <c r="AD287" s="3524" t="s">
        <v>9095</v>
      </c>
      <c r="AF287" s="10">
        <v>1</v>
      </c>
    </row>
    <row r="288" spans="2:32" ht="30" customHeight="1">
      <c r="B288" s="3526"/>
      <c r="C288" s="3483"/>
      <c r="D288" s="3483"/>
      <c r="E288" s="3483"/>
      <c r="F288" s="25"/>
      <c r="G288" s="3526"/>
      <c r="H288" s="3509"/>
      <c r="I288" s="3528"/>
      <c r="J288" s="3528"/>
      <c r="L288" s="3501"/>
      <c r="M288" s="3502"/>
      <c r="N288" s="75"/>
      <c r="O288" s="2982"/>
      <c r="P288" s="2982"/>
      <c r="Q288" s="178"/>
      <c r="R288" s="3516"/>
      <c r="S288" s="3577"/>
      <c r="T288" s="3522"/>
      <c r="U288" s="3522"/>
      <c r="W288" s="3516">
        <f t="shared" si="42"/>
        <v>23</v>
      </c>
      <c r="X288" s="3524" t="s">
        <v>9101</v>
      </c>
      <c r="Y288" s="3525" t="s">
        <v>9102</v>
      </c>
      <c r="Z288" s="3529" t="s">
        <v>9103</v>
      </c>
      <c r="AA288" s="3525" t="s">
        <v>9104</v>
      </c>
      <c r="AB288" s="3525" t="s">
        <v>9105</v>
      </c>
      <c r="AC288" s="3525" t="s">
        <v>9106</v>
      </c>
      <c r="AD288" s="3524" t="s">
        <v>9101</v>
      </c>
      <c r="AF288" s="10">
        <v>1</v>
      </c>
    </row>
    <row r="289" spans="2:32" ht="30" customHeight="1">
      <c r="B289" s="3526"/>
      <c r="C289" s="3483"/>
      <c r="D289" s="3483"/>
      <c r="E289" s="3483"/>
      <c r="F289" s="25"/>
      <c r="G289" s="3526"/>
      <c r="H289" s="3509"/>
      <c r="I289" s="3528"/>
      <c r="J289" s="3528"/>
      <c r="L289" s="3501"/>
      <c r="M289" s="3502"/>
      <c r="N289" s="75"/>
      <c r="O289" s="2982"/>
      <c r="P289" s="2982"/>
      <c r="Q289" s="178"/>
      <c r="R289" s="3516"/>
      <c r="S289" s="3577"/>
      <c r="T289" s="3522"/>
      <c r="U289" s="3522"/>
      <c r="W289" s="3516">
        <f t="shared" si="42"/>
        <v>24</v>
      </c>
      <c r="X289" s="3524" t="s">
        <v>9107</v>
      </c>
      <c r="Y289" s="3525" t="s">
        <v>9108</v>
      </c>
      <c r="Z289" s="3529" t="s">
        <v>9109</v>
      </c>
      <c r="AA289" s="3525" t="s">
        <v>9110</v>
      </c>
      <c r="AB289" s="3525" t="s">
        <v>9111</v>
      </c>
      <c r="AC289" s="3525" t="s">
        <v>9112</v>
      </c>
      <c r="AD289" s="3524" t="s">
        <v>9107</v>
      </c>
      <c r="AF289" s="10">
        <v>1</v>
      </c>
    </row>
    <row r="290" spans="2:32" ht="30" customHeight="1">
      <c r="B290" s="3526"/>
      <c r="C290" s="3483"/>
      <c r="D290" s="3483"/>
      <c r="E290" s="3483"/>
      <c r="F290" s="25"/>
      <c r="G290" s="3526"/>
      <c r="H290" s="3509"/>
      <c r="I290" s="3528"/>
      <c r="J290" s="3528"/>
      <c r="L290" s="3501"/>
      <c r="M290" s="3502"/>
      <c r="N290" s="75"/>
      <c r="O290" s="2982"/>
      <c r="P290" s="2982"/>
      <c r="Q290" s="178"/>
      <c r="R290" s="3516"/>
      <c r="S290" s="3577"/>
      <c r="T290" s="3522"/>
      <c r="U290" s="3522"/>
      <c r="W290" s="3516">
        <f t="shared" si="42"/>
        <v>25</v>
      </c>
      <c r="X290" s="3524" t="s">
        <v>9113</v>
      </c>
      <c r="Y290" s="3525" t="s">
        <v>9114</v>
      </c>
      <c r="Z290" s="3529" t="s">
        <v>9115</v>
      </c>
      <c r="AA290" s="3525" t="s">
        <v>9116</v>
      </c>
      <c r="AB290" s="3525" t="s">
        <v>9117</v>
      </c>
      <c r="AC290" s="3525" t="s">
        <v>9118</v>
      </c>
      <c r="AD290" s="3524" t="s">
        <v>9113</v>
      </c>
      <c r="AF290" s="10">
        <v>1</v>
      </c>
    </row>
    <row r="291" spans="2:32" ht="30" customHeight="1">
      <c r="B291" s="3526"/>
      <c r="C291" s="3483"/>
      <c r="D291" s="3483"/>
      <c r="E291" s="3483"/>
      <c r="F291" s="25"/>
      <c r="G291" s="3526"/>
      <c r="H291" s="3509"/>
      <c r="I291" s="3528"/>
      <c r="J291" s="3528"/>
      <c r="L291" s="3501"/>
      <c r="M291" s="3502"/>
      <c r="N291" s="75"/>
      <c r="O291" s="2982"/>
      <c r="P291" s="2982"/>
      <c r="Q291" s="178"/>
      <c r="R291" s="3516"/>
      <c r="S291" s="3577"/>
      <c r="T291" s="3522"/>
      <c r="U291" s="3522"/>
      <c r="W291" s="3516">
        <f t="shared" si="42"/>
        <v>26</v>
      </c>
      <c r="X291" s="3524" t="s">
        <v>9119</v>
      </c>
      <c r="Y291" s="3525" t="s">
        <v>9120</v>
      </c>
      <c r="Z291" s="3529" t="s">
        <v>9121</v>
      </c>
      <c r="AA291" s="3525" t="s">
        <v>9122</v>
      </c>
      <c r="AB291" s="3525" t="s">
        <v>9123</v>
      </c>
      <c r="AC291" s="3525" t="s">
        <v>9124</v>
      </c>
      <c r="AD291" s="3524" t="s">
        <v>9119</v>
      </c>
      <c r="AF291" s="10">
        <v>1</v>
      </c>
    </row>
    <row r="292" spans="2:32" ht="30" customHeight="1">
      <c r="B292" s="3526"/>
      <c r="C292" s="3483"/>
      <c r="D292" s="3483"/>
      <c r="E292" s="3483"/>
      <c r="F292" s="25"/>
      <c r="G292" s="3526"/>
      <c r="H292" s="3509"/>
      <c r="I292" s="3528"/>
      <c r="J292" s="3528"/>
      <c r="L292" s="3501"/>
      <c r="M292" s="3502"/>
      <c r="N292" s="75"/>
      <c r="O292" s="2982"/>
      <c r="P292" s="2982"/>
      <c r="Q292" s="178"/>
      <c r="R292" s="3516"/>
      <c r="S292" s="3577"/>
      <c r="T292" s="3522"/>
      <c r="U292" s="3522"/>
      <c r="W292" s="3516">
        <f t="shared" si="42"/>
        <v>27</v>
      </c>
      <c r="X292" s="3524" t="s">
        <v>9125</v>
      </c>
      <c r="Y292" s="3525" t="s">
        <v>9126</v>
      </c>
      <c r="Z292" s="3529" t="s">
        <v>9127</v>
      </c>
      <c r="AA292" s="3525" t="s">
        <v>9128</v>
      </c>
      <c r="AB292" s="3525" t="s">
        <v>9129</v>
      </c>
      <c r="AC292" s="3525" t="s">
        <v>9130</v>
      </c>
      <c r="AD292" s="3524" t="s">
        <v>9125</v>
      </c>
      <c r="AF292" s="10">
        <v>1</v>
      </c>
    </row>
    <row r="293" spans="2:32" ht="30" customHeight="1">
      <c r="B293" s="3526"/>
      <c r="C293" s="3483"/>
      <c r="D293" s="3483"/>
      <c r="E293" s="3483"/>
      <c r="F293" s="25"/>
      <c r="G293" s="3526"/>
      <c r="H293" s="3509"/>
      <c r="I293" s="3528"/>
      <c r="J293" s="3528"/>
      <c r="L293" s="3501"/>
      <c r="M293" s="3502"/>
      <c r="N293" s="75"/>
      <c r="O293" s="2982"/>
      <c r="P293" s="2982"/>
      <c r="Q293" s="178"/>
      <c r="R293" s="3516"/>
      <c r="S293" s="3577"/>
      <c r="T293" s="3522"/>
      <c r="U293" s="3522"/>
      <c r="W293" s="3516">
        <f t="shared" si="42"/>
        <v>28</v>
      </c>
      <c r="X293" s="3524" t="s">
        <v>9131</v>
      </c>
      <c r="Y293" s="3525" t="s">
        <v>9132</v>
      </c>
      <c r="Z293" s="3529" t="s">
        <v>8422</v>
      </c>
      <c r="AA293" s="3525" t="s">
        <v>9133</v>
      </c>
      <c r="AB293" s="3525" t="s">
        <v>8424</v>
      </c>
      <c r="AC293" s="3525" t="s">
        <v>8425</v>
      </c>
      <c r="AD293" s="3524" t="s">
        <v>9131</v>
      </c>
      <c r="AF293" s="10">
        <v>1</v>
      </c>
    </row>
    <row r="294" spans="2:32" ht="30" customHeight="1">
      <c r="B294" s="3526"/>
      <c r="C294" s="3483"/>
      <c r="D294" s="3483"/>
      <c r="E294" s="3483"/>
      <c r="F294" s="25"/>
      <c r="G294" s="3526"/>
      <c r="H294" s="3509"/>
      <c r="I294" s="3528"/>
      <c r="J294" s="3528"/>
      <c r="L294" s="3501"/>
      <c r="M294" s="3502"/>
      <c r="N294" s="75"/>
      <c r="O294" s="2982"/>
      <c r="P294" s="2982"/>
      <c r="Q294" s="178"/>
      <c r="R294" s="3516"/>
      <c r="S294" s="3577"/>
      <c r="T294" s="3522"/>
      <c r="U294" s="3522"/>
      <c r="W294" s="3516">
        <f t="shared" si="42"/>
        <v>29</v>
      </c>
      <c r="X294" s="3524" t="s">
        <v>9134</v>
      </c>
      <c r="Y294" s="3525" t="s">
        <v>9135</v>
      </c>
      <c r="Z294" s="3529" t="s">
        <v>9136</v>
      </c>
      <c r="AA294" s="3525" t="s">
        <v>9137</v>
      </c>
      <c r="AB294" s="3525" t="s">
        <v>9138</v>
      </c>
      <c r="AC294" s="3525" t="s">
        <v>9139</v>
      </c>
      <c r="AD294" s="3524" t="s">
        <v>9134</v>
      </c>
      <c r="AF294" s="10">
        <v>1</v>
      </c>
    </row>
    <row r="295" spans="2:32" ht="30" customHeight="1">
      <c r="B295" s="3526"/>
      <c r="C295" s="3483"/>
      <c r="D295" s="3483"/>
      <c r="E295" s="3483"/>
      <c r="F295" s="25"/>
      <c r="G295" s="3526"/>
      <c r="H295" s="3509"/>
      <c r="I295" s="3528"/>
      <c r="J295" s="3528"/>
      <c r="L295" s="3501"/>
      <c r="M295" s="3502"/>
      <c r="N295" s="75"/>
      <c r="O295" s="2982"/>
      <c r="P295" s="2982"/>
      <c r="Q295" s="178"/>
      <c r="R295" s="3516"/>
      <c r="S295" s="3577"/>
      <c r="T295" s="3522"/>
      <c r="U295" s="3522"/>
      <c r="W295" s="3516">
        <f t="shared" si="42"/>
        <v>30</v>
      </c>
      <c r="X295" s="3524" t="s">
        <v>9140</v>
      </c>
      <c r="Y295" s="3522" t="s">
        <v>9141</v>
      </c>
      <c r="Z295" s="3522" t="s">
        <v>9142</v>
      </c>
      <c r="AA295" s="3525" t="s">
        <v>9143</v>
      </c>
      <c r="AB295" s="3525" t="s">
        <v>9144</v>
      </c>
      <c r="AC295" s="3525" t="s">
        <v>9145</v>
      </c>
      <c r="AD295" s="3524" t="s">
        <v>9140</v>
      </c>
      <c r="AF295" s="10">
        <v>1</v>
      </c>
    </row>
    <row r="296" spans="2:32" ht="30" customHeight="1">
      <c r="B296" s="3526"/>
      <c r="C296" s="3483"/>
      <c r="D296" s="3483"/>
      <c r="E296" s="3483"/>
      <c r="F296" s="25"/>
      <c r="G296" s="3526"/>
      <c r="H296" s="3509"/>
      <c r="I296" s="3528"/>
      <c r="J296" s="3528"/>
      <c r="L296" s="3501"/>
      <c r="M296" s="3502"/>
      <c r="N296" s="75"/>
      <c r="O296" s="2982"/>
      <c r="P296" s="2982"/>
      <c r="Q296" s="178"/>
      <c r="R296" s="3516"/>
      <c r="S296" s="3577"/>
      <c r="T296" s="3522"/>
      <c r="U296" s="3522"/>
      <c r="W296" s="3516">
        <f t="shared" si="42"/>
        <v>31</v>
      </c>
      <c r="X296" s="3524" t="s">
        <v>9146</v>
      </c>
      <c r="Y296" s="3525" t="s">
        <v>9147</v>
      </c>
      <c r="Z296" s="3529" t="s">
        <v>9148</v>
      </c>
      <c r="AA296" s="3525" t="s">
        <v>9149</v>
      </c>
      <c r="AB296" s="3525" t="s">
        <v>9150</v>
      </c>
      <c r="AC296" s="3525" t="s">
        <v>9151</v>
      </c>
      <c r="AD296" s="3524" t="s">
        <v>9146</v>
      </c>
      <c r="AF296" s="10">
        <v>1</v>
      </c>
    </row>
    <row r="297" spans="2:32" ht="30" customHeight="1">
      <c r="B297" s="3526"/>
      <c r="C297" s="3531"/>
      <c r="D297" s="3522"/>
      <c r="E297" s="3522"/>
      <c r="F297" s="25"/>
      <c r="G297" s="3526"/>
      <c r="H297" s="3509"/>
      <c r="I297" s="3528"/>
      <c r="J297" s="3528"/>
      <c r="L297" s="3501"/>
      <c r="M297" s="3502"/>
      <c r="N297" s="75"/>
      <c r="O297" s="2982"/>
      <c r="P297" s="2982"/>
      <c r="Q297" s="178"/>
      <c r="R297" s="3516"/>
      <c r="S297" s="3577"/>
      <c r="T297" s="3522"/>
      <c r="U297" s="3522"/>
      <c r="W297" s="3516">
        <f t="shared" si="42"/>
        <v>32</v>
      </c>
      <c r="X297" s="3524" t="s">
        <v>9152</v>
      </c>
      <c r="Y297" s="3525" t="s">
        <v>9153</v>
      </c>
      <c r="Z297" s="3529" t="s">
        <v>9154</v>
      </c>
      <c r="AA297" s="3525" t="s">
        <v>9155</v>
      </c>
      <c r="AB297" s="3525" t="s">
        <v>9156</v>
      </c>
      <c r="AC297" s="3525" t="s">
        <v>9157</v>
      </c>
      <c r="AD297" s="3524" t="s">
        <v>9152</v>
      </c>
      <c r="AF297" s="10">
        <v>1</v>
      </c>
    </row>
    <row r="298" spans="2:32" ht="30" customHeight="1">
      <c r="B298" s="3526"/>
      <c r="C298" s="3531"/>
      <c r="D298" s="3522"/>
      <c r="E298" s="3522"/>
      <c r="F298" s="25"/>
      <c r="G298" s="3526"/>
      <c r="H298" s="3509"/>
      <c r="I298" s="3528"/>
      <c r="J298" s="3528"/>
      <c r="L298" s="3501"/>
      <c r="M298" s="3502"/>
      <c r="N298" s="75"/>
      <c r="O298" s="2982"/>
      <c r="P298" s="2982"/>
      <c r="Q298" s="178"/>
      <c r="R298" s="3516"/>
      <c r="S298" s="3577"/>
      <c r="T298" s="3522"/>
      <c r="U298" s="3522"/>
      <c r="W298" s="3516">
        <f t="shared" si="42"/>
        <v>33</v>
      </c>
      <c r="X298" s="3524" t="s">
        <v>9158</v>
      </c>
      <c r="Y298" s="3525" t="s">
        <v>9159</v>
      </c>
      <c r="Z298" s="3529" t="s">
        <v>9160</v>
      </c>
      <c r="AA298" s="3525" t="s">
        <v>9161</v>
      </c>
      <c r="AB298" s="3525" t="s">
        <v>9162</v>
      </c>
      <c r="AC298" s="3525" t="s">
        <v>9163</v>
      </c>
      <c r="AD298" s="3524" t="s">
        <v>9158</v>
      </c>
      <c r="AF298" s="10">
        <v>1</v>
      </c>
    </row>
    <row r="299" spans="2:32" ht="30" customHeight="1">
      <c r="B299" s="3526"/>
      <c r="C299" s="3531"/>
      <c r="D299" s="3522"/>
      <c r="E299" s="3522"/>
      <c r="F299" s="25"/>
      <c r="G299" s="3526"/>
      <c r="H299" s="3509"/>
      <c r="I299" s="3528"/>
      <c r="J299" s="3528"/>
      <c r="L299" s="3501"/>
      <c r="M299" s="3502"/>
      <c r="N299" s="75"/>
      <c r="O299" s="2982"/>
      <c r="P299" s="2982"/>
      <c r="Q299" s="178"/>
      <c r="R299" s="3516"/>
      <c r="S299" s="3577"/>
      <c r="T299" s="3522"/>
      <c r="U299" s="3522"/>
      <c r="W299" s="3516">
        <f t="shared" si="42"/>
        <v>34</v>
      </c>
      <c r="X299" s="3524" t="s">
        <v>9164</v>
      </c>
      <c r="Y299" s="3525" t="s">
        <v>9165</v>
      </c>
      <c r="Z299" s="3529" t="s">
        <v>9166</v>
      </c>
      <c r="AA299" s="3525" t="s">
        <v>9167</v>
      </c>
      <c r="AB299" s="3525" t="s">
        <v>9168</v>
      </c>
      <c r="AC299" s="3525" t="s">
        <v>9169</v>
      </c>
      <c r="AD299" s="3524" t="s">
        <v>9164</v>
      </c>
      <c r="AF299" s="10">
        <v>1</v>
      </c>
    </row>
    <row r="300" spans="2:32" ht="30" customHeight="1">
      <c r="B300" s="3526"/>
      <c r="C300" s="3531"/>
      <c r="D300" s="3522"/>
      <c r="E300" s="3522"/>
      <c r="F300" s="25"/>
      <c r="G300" s="3526"/>
      <c r="H300" s="3509"/>
      <c r="I300" s="3528"/>
      <c r="J300" s="3528"/>
      <c r="L300" s="3501"/>
      <c r="M300" s="3502"/>
      <c r="N300" s="75"/>
      <c r="O300" s="2982"/>
      <c r="P300" s="2982"/>
      <c r="Q300" s="178"/>
      <c r="R300" s="3516"/>
      <c r="S300" s="3577"/>
      <c r="T300" s="3522"/>
      <c r="U300" s="3522"/>
      <c r="W300" s="3516"/>
      <c r="X300" s="3608" t="s">
        <v>7627</v>
      </c>
      <c r="Y300" s="3506"/>
      <c r="Z300" s="3506"/>
      <c r="AA300" s="3506"/>
      <c r="AB300" s="3506"/>
      <c r="AC300" s="3506"/>
      <c r="AD300" s="3608" t="s">
        <v>7627</v>
      </c>
      <c r="AF300" s="10">
        <v>1</v>
      </c>
    </row>
    <row r="301" spans="2:32" ht="30" customHeight="1">
      <c r="B301" s="3526"/>
      <c r="C301" s="3531"/>
      <c r="D301" s="3522"/>
      <c r="E301" s="3522"/>
      <c r="F301" s="25"/>
      <c r="G301" s="3526"/>
      <c r="H301" s="3509"/>
      <c r="I301" s="3528"/>
      <c r="J301" s="3528"/>
      <c r="L301" s="3501"/>
      <c r="M301" s="3502"/>
      <c r="N301" s="75"/>
      <c r="O301" s="2982"/>
      <c r="P301" s="2982"/>
      <c r="Q301" s="178"/>
      <c r="R301" s="3516"/>
      <c r="S301" s="3577"/>
      <c r="T301" s="3522"/>
      <c r="U301" s="3522"/>
      <c r="W301" s="3516">
        <v>1</v>
      </c>
      <c r="X301" s="3524" t="s">
        <v>9170</v>
      </c>
      <c r="Y301" s="3525" t="s">
        <v>9171</v>
      </c>
      <c r="Z301" s="3529" t="s">
        <v>9172</v>
      </c>
      <c r="AA301" s="3525" t="s">
        <v>9173</v>
      </c>
      <c r="AB301" s="3525" t="s">
        <v>9174</v>
      </c>
      <c r="AC301" s="3525" t="s">
        <v>9175</v>
      </c>
      <c r="AD301" s="3524" t="s">
        <v>9170</v>
      </c>
      <c r="AF301" s="10">
        <v>1</v>
      </c>
    </row>
    <row r="302" spans="2:32" ht="30" customHeight="1">
      <c r="B302" s="3526"/>
      <c r="C302" s="3531"/>
      <c r="D302" s="3522"/>
      <c r="E302" s="3522"/>
      <c r="F302" s="25"/>
      <c r="G302" s="3526"/>
      <c r="H302" s="3509"/>
      <c r="I302" s="3528"/>
      <c r="J302" s="3528"/>
      <c r="L302" s="3501"/>
      <c r="M302" s="3502"/>
      <c r="N302" s="75"/>
      <c r="O302" s="2982"/>
      <c r="P302" s="2982"/>
      <c r="Q302" s="178"/>
      <c r="R302" s="3516"/>
      <c r="S302" s="3577"/>
      <c r="T302" s="3522"/>
      <c r="U302" s="3522"/>
      <c r="W302" s="3516">
        <f>W301+1</f>
        <v>2</v>
      </c>
      <c r="X302" s="3524" t="s">
        <v>9176</v>
      </c>
      <c r="Y302" s="3525" t="s">
        <v>9177</v>
      </c>
      <c r="Z302" s="3529" t="s">
        <v>9178</v>
      </c>
      <c r="AA302" s="3525" t="s">
        <v>9179</v>
      </c>
      <c r="AB302" s="3525" t="s">
        <v>9180</v>
      </c>
      <c r="AC302" s="3525" t="s">
        <v>9181</v>
      </c>
      <c r="AD302" s="3524" t="s">
        <v>9176</v>
      </c>
      <c r="AF302" s="10">
        <v>1</v>
      </c>
    </row>
    <row r="303" spans="2:32" ht="30" customHeight="1">
      <c r="B303" s="3526"/>
      <c r="C303" s="3531"/>
      <c r="D303" s="3522"/>
      <c r="E303" s="3522"/>
      <c r="F303" s="25"/>
      <c r="G303" s="3526"/>
      <c r="H303" s="3509"/>
      <c r="I303" s="3528"/>
      <c r="J303" s="3528"/>
      <c r="L303" s="3501"/>
      <c r="M303" s="3502"/>
      <c r="N303" s="75"/>
      <c r="O303" s="2982"/>
      <c r="P303" s="2982"/>
      <c r="Q303" s="178"/>
      <c r="R303" s="3516"/>
      <c r="S303" s="3577"/>
      <c r="T303" s="3522"/>
      <c r="U303" s="3522"/>
      <c r="W303" s="3516">
        <v>2</v>
      </c>
      <c r="X303" s="3524" t="s">
        <v>9182</v>
      </c>
      <c r="Y303" s="3525" t="s">
        <v>9183</v>
      </c>
      <c r="Z303" s="3529" t="s">
        <v>9184</v>
      </c>
      <c r="AA303" s="3525" t="s">
        <v>9185</v>
      </c>
      <c r="AB303" s="3525" t="s">
        <v>9186</v>
      </c>
      <c r="AC303" s="3525" t="s">
        <v>9187</v>
      </c>
      <c r="AD303" s="3524" t="s">
        <v>9182</v>
      </c>
      <c r="AF303" s="10">
        <v>1</v>
      </c>
    </row>
    <row r="304" spans="2:32" ht="30" customHeight="1">
      <c r="B304" s="3526"/>
      <c r="C304" s="3531"/>
      <c r="D304" s="3522"/>
      <c r="E304" s="3522"/>
      <c r="F304" s="25"/>
      <c r="G304" s="3526"/>
      <c r="H304" s="3509"/>
      <c r="I304" s="3528"/>
      <c r="J304" s="3528"/>
      <c r="L304" s="3501"/>
      <c r="M304" s="3502"/>
      <c r="N304" s="75"/>
      <c r="O304" s="2982"/>
      <c r="P304" s="2982"/>
      <c r="Q304" s="178"/>
      <c r="R304" s="3516"/>
      <c r="S304" s="3577"/>
      <c r="T304" s="3522"/>
      <c r="U304" s="3522"/>
      <c r="W304" s="3516"/>
      <c r="X304" s="3608" t="s">
        <v>9188</v>
      </c>
      <c r="Y304" s="3506"/>
      <c r="Z304" s="3506"/>
      <c r="AA304" s="3506"/>
      <c r="AB304" s="3506"/>
      <c r="AC304" s="3506"/>
      <c r="AD304" s="3608" t="s">
        <v>9188</v>
      </c>
      <c r="AF304" s="10">
        <v>1</v>
      </c>
    </row>
    <row r="305" spans="2:32" ht="30" customHeight="1">
      <c r="B305" s="3526"/>
      <c r="C305" s="3531"/>
      <c r="D305" s="3522"/>
      <c r="E305" s="3522"/>
      <c r="F305" s="25"/>
      <c r="G305" s="3526"/>
      <c r="H305" s="3509"/>
      <c r="I305" s="3528"/>
      <c r="J305" s="3528"/>
      <c r="L305" s="3501"/>
      <c r="M305" s="3502"/>
      <c r="N305" s="75"/>
      <c r="O305" s="2982"/>
      <c r="P305" s="2982"/>
      <c r="Q305" s="178"/>
      <c r="R305" s="3516"/>
      <c r="S305" s="3577"/>
      <c r="T305" s="3522"/>
      <c r="U305" s="3522"/>
      <c r="W305" s="3516">
        <v>1</v>
      </c>
      <c r="X305" s="3524" t="s">
        <v>9189</v>
      </c>
      <c r="Y305" s="3529" t="s">
        <v>9190</v>
      </c>
      <c r="Z305" s="3529" t="s">
        <v>9191</v>
      </c>
      <c r="AA305" s="3525" t="s">
        <v>9192</v>
      </c>
      <c r="AB305" s="3525" t="s">
        <v>9193</v>
      </c>
      <c r="AC305" s="3525" t="s">
        <v>9194</v>
      </c>
      <c r="AD305" s="3524" t="s">
        <v>9189</v>
      </c>
      <c r="AF305" s="10">
        <v>1</v>
      </c>
    </row>
    <row r="306" spans="2:32" ht="30" customHeight="1">
      <c r="B306" s="3526"/>
      <c r="C306" s="3531"/>
      <c r="D306" s="3522"/>
      <c r="E306" s="3522"/>
      <c r="F306" s="25"/>
      <c r="G306" s="3526"/>
      <c r="H306" s="3509"/>
      <c r="I306" s="3528"/>
      <c r="J306" s="3528"/>
      <c r="L306" s="3501"/>
      <c r="M306" s="3502"/>
      <c r="N306" s="75"/>
      <c r="O306" s="2982"/>
      <c r="P306" s="2982"/>
      <c r="Q306" s="178"/>
      <c r="R306" s="3516"/>
      <c r="S306" s="3577"/>
      <c r="T306" s="3522"/>
      <c r="U306" s="3522"/>
      <c r="W306" s="3516"/>
      <c r="X306" s="3608" t="s">
        <v>3618</v>
      </c>
      <c r="Y306" s="3022"/>
      <c r="Z306" s="3506"/>
      <c r="AA306" s="3022"/>
      <c r="AB306" s="3506"/>
      <c r="AC306" s="3506"/>
      <c r="AD306" s="3608" t="s">
        <v>3618</v>
      </c>
      <c r="AF306" s="10">
        <v>1</v>
      </c>
    </row>
    <row r="307" spans="2:32" ht="30" customHeight="1">
      <c r="B307" s="3526"/>
      <c r="C307" s="3531"/>
      <c r="D307" s="3522"/>
      <c r="E307" s="3522"/>
      <c r="F307" s="25"/>
      <c r="G307" s="3526"/>
      <c r="H307" s="3509"/>
      <c r="I307" s="3528"/>
      <c r="J307" s="3528"/>
      <c r="L307" s="3501"/>
      <c r="M307" s="3502"/>
      <c r="N307" s="75"/>
      <c r="O307" s="2982"/>
      <c r="P307" s="2982"/>
      <c r="Q307" s="178"/>
      <c r="R307" s="3516"/>
      <c r="S307" s="3577"/>
      <c r="T307" s="3522"/>
      <c r="U307" s="3522"/>
      <c r="W307" s="3516">
        <v>1</v>
      </c>
      <c r="X307" s="3524" t="s">
        <v>9195</v>
      </c>
      <c r="Y307" s="3525" t="s">
        <v>9196</v>
      </c>
      <c r="Z307" s="3529" t="s">
        <v>9197</v>
      </c>
      <c r="AA307" s="3525" t="s">
        <v>9198</v>
      </c>
      <c r="AB307" s="3525" t="s">
        <v>9199</v>
      </c>
      <c r="AC307" s="3525" t="s">
        <v>9200</v>
      </c>
      <c r="AD307" s="3524" t="s">
        <v>9195</v>
      </c>
      <c r="AF307" s="10">
        <v>1</v>
      </c>
    </row>
    <row r="308" spans="2:32" ht="30" customHeight="1">
      <c r="B308" s="3526"/>
      <c r="C308" s="3531"/>
      <c r="D308" s="3522"/>
      <c r="E308" s="3522"/>
      <c r="F308" s="25"/>
      <c r="G308" s="3526"/>
      <c r="H308" s="3509"/>
      <c r="I308" s="3528"/>
      <c r="J308" s="3528"/>
      <c r="L308" s="3501"/>
      <c r="M308" s="3502"/>
      <c r="N308" s="75"/>
      <c r="O308" s="2982"/>
      <c r="P308" s="2982"/>
      <c r="Q308" s="178"/>
      <c r="R308" s="3516"/>
      <c r="S308" s="3577"/>
      <c r="T308" s="3522"/>
      <c r="U308" s="3522"/>
      <c r="W308" s="3516">
        <f>W307+1</f>
        <v>2</v>
      </c>
      <c r="X308" s="3524" t="s">
        <v>9201</v>
      </c>
      <c r="Y308" s="3525" t="s">
        <v>9202</v>
      </c>
      <c r="Z308" s="3529" t="s">
        <v>9203</v>
      </c>
      <c r="AA308" s="3525" t="s">
        <v>9204</v>
      </c>
      <c r="AB308" s="3525" t="s">
        <v>9205</v>
      </c>
      <c r="AC308" s="3525" t="s">
        <v>9206</v>
      </c>
      <c r="AD308" s="3524" t="s">
        <v>9201</v>
      </c>
      <c r="AF308" s="10">
        <v>1</v>
      </c>
    </row>
    <row r="309" spans="2:32" ht="30" customHeight="1">
      <c r="B309" s="3526"/>
      <c r="C309" s="3531"/>
      <c r="D309" s="3522"/>
      <c r="E309" s="3522"/>
      <c r="F309" s="25"/>
      <c r="G309" s="3526"/>
      <c r="H309" s="3509"/>
      <c r="I309" s="3528"/>
      <c r="J309" s="3528"/>
      <c r="L309" s="3501"/>
      <c r="M309" s="3502"/>
      <c r="N309" s="75"/>
      <c r="O309" s="2982"/>
      <c r="P309" s="2982"/>
      <c r="Q309" s="178"/>
      <c r="R309" s="3516"/>
      <c r="S309" s="3577"/>
      <c r="T309" s="3522"/>
      <c r="U309" s="3522"/>
      <c r="W309" s="3516">
        <f t="shared" ref="W309:W342" si="43">W308+1</f>
        <v>3</v>
      </c>
      <c r="X309" s="3524" t="s">
        <v>9207</v>
      </c>
      <c r="Y309" s="3525" t="s">
        <v>9208</v>
      </c>
      <c r="Z309" s="3529" t="s">
        <v>9209</v>
      </c>
      <c r="AA309" s="3525" t="s">
        <v>9210</v>
      </c>
      <c r="AB309" s="3525" t="s">
        <v>9211</v>
      </c>
      <c r="AC309" s="3525" t="s">
        <v>9212</v>
      </c>
      <c r="AD309" s="3524" t="s">
        <v>9207</v>
      </c>
      <c r="AF309" s="10">
        <v>1</v>
      </c>
    </row>
    <row r="310" spans="2:32" ht="30" customHeight="1">
      <c r="B310" s="3526"/>
      <c r="C310" s="3531"/>
      <c r="D310" s="3522"/>
      <c r="E310" s="3522"/>
      <c r="F310" s="25"/>
      <c r="G310" s="3526"/>
      <c r="H310" s="3509"/>
      <c r="I310" s="3528"/>
      <c r="J310" s="3528"/>
      <c r="L310" s="3501"/>
      <c r="M310" s="3502"/>
      <c r="N310" s="75"/>
      <c r="O310" s="2982"/>
      <c r="P310" s="2982"/>
      <c r="Q310" s="178"/>
      <c r="R310" s="3516"/>
      <c r="S310" s="3577"/>
      <c r="T310" s="3522"/>
      <c r="U310" s="3522"/>
      <c r="W310" s="3516">
        <f t="shared" si="43"/>
        <v>4</v>
      </c>
      <c r="X310" s="3524" t="s">
        <v>9213</v>
      </c>
      <c r="Y310" s="3525" t="s">
        <v>9214</v>
      </c>
      <c r="Z310" s="3529" t="s">
        <v>9215</v>
      </c>
      <c r="AA310" s="3525" t="s">
        <v>9216</v>
      </c>
      <c r="AB310" s="3525" t="s">
        <v>9217</v>
      </c>
      <c r="AC310" s="3525" t="s">
        <v>9218</v>
      </c>
      <c r="AD310" s="3524" t="s">
        <v>9213</v>
      </c>
      <c r="AF310" s="10">
        <v>1</v>
      </c>
    </row>
    <row r="311" spans="2:32" ht="30" customHeight="1">
      <c r="B311" s="3526"/>
      <c r="C311" s="3531"/>
      <c r="D311" s="3522"/>
      <c r="E311" s="3522"/>
      <c r="F311" s="25"/>
      <c r="G311" s="3526"/>
      <c r="H311" s="3509"/>
      <c r="I311" s="3528"/>
      <c r="J311" s="3528"/>
      <c r="L311" s="3501"/>
      <c r="M311" s="3502"/>
      <c r="N311" s="75"/>
      <c r="O311" s="2982"/>
      <c r="P311" s="2982"/>
      <c r="Q311" s="178"/>
      <c r="R311" s="3516"/>
      <c r="S311" s="3577"/>
      <c r="T311" s="3522"/>
      <c r="U311" s="3522"/>
      <c r="W311" s="3516">
        <f t="shared" si="43"/>
        <v>5</v>
      </c>
      <c r="X311" s="3524" t="s">
        <v>9219</v>
      </c>
      <c r="Y311" s="3525" t="s">
        <v>9220</v>
      </c>
      <c r="Z311" s="3529" t="s">
        <v>9221</v>
      </c>
      <c r="AA311" s="3525" t="s">
        <v>9222</v>
      </c>
      <c r="AB311" s="3525" t="s">
        <v>9223</v>
      </c>
      <c r="AC311" s="3525" t="s">
        <v>9224</v>
      </c>
      <c r="AD311" s="3524" t="s">
        <v>9219</v>
      </c>
      <c r="AF311" s="10">
        <v>1</v>
      </c>
    </row>
    <row r="312" spans="2:32" ht="30" customHeight="1">
      <c r="B312" s="3526"/>
      <c r="C312" s="3531"/>
      <c r="D312" s="3522"/>
      <c r="E312" s="3522"/>
      <c r="F312" s="25"/>
      <c r="G312" s="3526"/>
      <c r="H312" s="3509"/>
      <c r="I312" s="3528"/>
      <c r="J312" s="3528"/>
      <c r="L312" s="3501"/>
      <c r="M312" s="3502"/>
      <c r="N312" s="75"/>
      <c r="O312" s="2982"/>
      <c r="P312" s="2982"/>
      <c r="Q312" s="178"/>
      <c r="R312" s="3516"/>
      <c r="S312" s="3577"/>
      <c r="T312" s="3522"/>
      <c r="U312" s="3522"/>
      <c r="W312" s="3516">
        <f t="shared" si="43"/>
        <v>6</v>
      </c>
      <c r="X312" s="3524" t="s">
        <v>9225</v>
      </c>
      <c r="Y312" s="3525" t="s">
        <v>9226</v>
      </c>
      <c r="Z312" s="3529" t="s">
        <v>9227</v>
      </c>
      <c r="AA312" s="3525" t="s">
        <v>9228</v>
      </c>
      <c r="AB312" s="3525" t="s">
        <v>9229</v>
      </c>
      <c r="AC312" s="3525" t="s">
        <v>9230</v>
      </c>
      <c r="AD312" s="3524" t="s">
        <v>9225</v>
      </c>
      <c r="AF312" s="10">
        <v>1</v>
      </c>
    </row>
    <row r="313" spans="2:32" ht="30" customHeight="1">
      <c r="B313" s="3526"/>
      <c r="C313" s="3531"/>
      <c r="D313" s="3522"/>
      <c r="E313" s="3522"/>
      <c r="F313" s="25"/>
      <c r="G313" s="3526"/>
      <c r="H313" s="3509"/>
      <c r="I313" s="3528"/>
      <c r="J313" s="3528"/>
      <c r="L313" s="3501"/>
      <c r="M313" s="3502"/>
      <c r="N313" s="75"/>
      <c r="O313" s="2982"/>
      <c r="P313" s="2982"/>
      <c r="Q313" s="178"/>
      <c r="R313" s="3516"/>
      <c r="S313" s="3577"/>
      <c r="T313" s="3522"/>
      <c r="U313" s="3522"/>
      <c r="W313" s="3516">
        <f t="shared" si="43"/>
        <v>7</v>
      </c>
      <c r="X313" s="3524" t="s">
        <v>9231</v>
      </c>
      <c r="Y313" s="3525" t="s">
        <v>9232</v>
      </c>
      <c r="Z313" s="3529" t="s">
        <v>9233</v>
      </c>
      <c r="AA313" s="3525" t="s">
        <v>9234</v>
      </c>
      <c r="AB313" s="3525" t="s">
        <v>9235</v>
      </c>
      <c r="AC313" s="3525" t="s">
        <v>9236</v>
      </c>
      <c r="AD313" s="3524" t="s">
        <v>9231</v>
      </c>
      <c r="AF313" s="10">
        <v>1</v>
      </c>
    </row>
    <row r="314" spans="2:32" ht="30" customHeight="1">
      <c r="B314" s="3526"/>
      <c r="C314" s="3531"/>
      <c r="D314" s="3522"/>
      <c r="E314" s="3522"/>
      <c r="F314" s="25"/>
      <c r="G314" s="3526"/>
      <c r="H314" s="3509"/>
      <c r="I314" s="3528"/>
      <c r="J314" s="3528"/>
      <c r="L314" s="3501"/>
      <c r="M314" s="3502"/>
      <c r="N314" s="75"/>
      <c r="O314" s="2982"/>
      <c r="P314" s="2982"/>
      <c r="Q314" s="178"/>
      <c r="R314" s="3516"/>
      <c r="S314" s="3577"/>
      <c r="T314" s="3522"/>
      <c r="U314" s="3522"/>
      <c r="W314" s="3516">
        <f t="shared" si="43"/>
        <v>8</v>
      </c>
      <c r="X314" s="3524" t="s">
        <v>9237</v>
      </c>
      <c r="Y314" s="3525" t="s">
        <v>9238</v>
      </c>
      <c r="Z314" s="3529" t="s">
        <v>9239</v>
      </c>
      <c r="AA314" s="3525" t="s">
        <v>9240</v>
      </c>
      <c r="AB314" s="3525" t="s">
        <v>9241</v>
      </c>
      <c r="AC314" s="3525" t="s">
        <v>9242</v>
      </c>
      <c r="AD314" s="3524" t="s">
        <v>9237</v>
      </c>
      <c r="AF314" s="10">
        <v>1</v>
      </c>
    </row>
    <row r="315" spans="2:32" ht="30" customHeight="1">
      <c r="B315" s="3526"/>
      <c r="C315" s="3531"/>
      <c r="D315" s="3522"/>
      <c r="E315" s="3522"/>
      <c r="F315" s="25"/>
      <c r="G315" s="3526"/>
      <c r="H315" s="3509"/>
      <c r="I315" s="3528"/>
      <c r="J315" s="3528"/>
      <c r="L315" s="3501"/>
      <c r="M315" s="3502"/>
      <c r="N315" s="75"/>
      <c r="O315" s="2982"/>
      <c r="P315" s="2982"/>
      <c r="Q315" s="178"/>
      <c r="R315" s="3516"/>
      <c r="S315" s="3577"/>
      <c r="T315" s="3522"/>
      <c r="U315" s="3522"/>
      <c r="W315" s="3516">
        <f t="shared" si="43"/>
        <v>9</v>
      </c>
      <c r="X315" s="3524" t="s">
        <v>9243</v>
      </c>
      <c r="Y315" s="3525" t="s">
        <v>9244</v>
      </c>
      <c r="Z315" s="3529" t="s">
        <v>9245</v>
      </c>
      <c r="AA315" s="3525" t="s">
        <v>9246</v>
      </c>
      <c r="AB315" s="3525" t="s">
        <v>9247</v>
      </c>
      <c r="AC315" s="3525" t="s">
        <v>9248</v>
      </c>
      <c r="AD315" s="3524" t="s">
        <v>9243</v>
      </c>
      <c r="AF315" s="10">
        <v>1</v>
      </c>
    </row>
    <row r="316" spans="2:32" ht="30" customHeight="1">
      <c r="B316" s="3526"/>
      <c r="C316" s="3531"/>
      <c r="D316" s="3522"/>
      <c r="E316" s="3522"/>
      <c r="F316" s="25"/>
      <c r="G316" s="3526"/>
      <c r="H316" s="3509"/>
      <c r="I316" s="3528"/>
      <c r="J316" s="3528"/>
      <c r="L316" s="3501"/>
      <c r="M316" s="3502"/>
      <c r="N316" s="75"/>
      <c r="O316" s="2982"/>
      <c r="P316" s="2982"/>
      <c r="Q316" s="178"/>
      <c r="R316" s="3516"/>
      <c r="S316" s="3577"/>
      <c r="T316" s="3522"/>
      <c r="U316" s="3522"/>
      <c r="W316" s="3516">
        <f t="shared" si="43"/>
        <v>10</v>
      </c>
      <c r="X316" s="3524" t="s">
        <v>9249</v>
      </c>
      <c r="Y316" s="3525" t="s">
        <v>9250</v>
      </c>
      <c r="Z316" s="3529" t="s">
        <v>9251</v>
      </c>
      <c r="AA316" s="3525" t="s">
        <v>9252</v>
      </c>
      <c r="AB316" s="3525" t="s">
        <v>9253</v>
      </c>
      <c r="AC316" s="3525" t="s">
        <v>9254</v>
      </c>
      <c r="AD316" s="3524" t="s">
        <v>9249</v>
      </c>
      <c r="AF316" s="10">
        <v>1</v>
      </c>
    </row>
    <row r="317" spans="2:32" ht="30" customHeight="1">
      <c r="B317" s="3526"/>
      <c r="C317" s="3531"/>
      <c r="D317" s="3522"/>
      <c r="E317" s="3522"/>
      <c r="F317" s="25"/>
      <c r="G317" s="3526"/>
      <c r="H317" s="3509"/>
      <c r="I317" s="3528"/>
      <c r="J317" s="3528"/>
      <c r="L317" s="3501"/>
      <c r="M317" s="3502"/>
      <c r="N317" s="75"/>
      <c r="O317" s="2982"/>
      <c r="P317" s="2982"/>
      <c r="Q317" s="178"/>
      <c r="R317" s="3516"/>
      <c r="S317" s="3577"/>
      <c r="T317" s="3522"/>
      <c r="U317" s="3522"/>
      <c r="W317" s="3516">
        <f t="shared" si="43"/>
        <v>11</v>
      </c>
      <c r="X317" s="3524" t="s">
        <v>9255</v>
      </c>
      <c r="Y317" s="3522" t="s">
        <v>9256</v>
      </c>
      <c r="Z317" s="3522" t="s">
        <v>9257</v>
      </c>
      <c r="AA317" s="3525" t="s">
        <v>9258</v>
      </c>
      <c r="AB317" s="3525" t="s">
        <v>9259</v>
      </c>
      <c r="AC317" s="3525" t="s">
        <v>9260</v>
      </c>
      <c r="AD317" s="3524" t="s">
        <v>9255</v>
      </c>
      <c r="AF317" s="10">
        <v>1</v>
      </c>
    </row>
    <row r="318" spans="2:32" ht="30" customHeight="1">
      <c r="B318" s="3526"/>
      <c r="C318" s="3531"/>
      <c r="D318" s="3522"/>
      <c r="E318" s="3522"/>
      <c r="F318" s="25"/>
      <c r="G318" s="3526"/>
      <c r="H318" s="3509"/>
      <c r="I318" s="3528"/>
      <c r="J318" s="3528"/>
      <c r="L318" s="3501"/>
      <c r="M318" s="3502"/>
      <c r="N318" s="75"/>
      <c r="O318" s="2982"/>
      <c r="P318" s="2982"/>
      <c r="Q318" s="178"/>
      <c r="R318" s="3516"/>
      <c r="S318" s="3577"/>
      <c r="T318" s="3522"/>
      <c r="U318" s="3522"/>
      <c r="W318" s="3516">
        <f t="shared" si="43"/>
        <v>12</v>
      </c>
      <c r="X318" s="3524" t="s">
        <v>9261</v>
      </c>
      <c r="Y318" s="3525" t="s">
        <v>9262</v>
      </c>
      <c r="Z318" s="3529" t="s">
        <v>9263</v>
      </c>
      <c r="AA318" s="3525" t="s">
        <v>9264</v>
      </c>
      <c r="AB318" s="3525" t="s">
        <v>9265</v>
      </c>
      <c r="AC318" s="3525" t="s">
        <v>9266</v>
      </c>
      <c r="AD318" s="3524" t="s">
        <v>9261</v>
      </c>
      <c r="AF318" s="10">
        <v>1</v>
      </c>
    </row>
    <row r="319" spans="2:32" ht="30" customHeight="1">
      <c r="B319" s="3526"/>
      <c r="C319" s="3531"/>
      <c r="D319" s="3522"/>
      <c r="E319" s="3522"/>
      <c r="F319" s="25"/>
      <c r="G319" s="3526"/>
      <c r="H319" s="3509"/>
      <c r="I319" s="3528"/>
      <c r="J319" s="3528"/>
      <c r="L319" s="3501"/>
      <c r="M319" s="3502"/>
      <c r="N319" s="75"/>
      <c r="O319" s="2982"/>
      <c r="P319" s="2982"/>
      <c r="Q319" s="178"/>
      <c r="R319" s="3516"/>
      <c r="S319" s="3577"/>
      <c r="T319" s="3522"/>
      <c r="U319" s="3522"/>
      <c r="W319" s="3516">
        <f t="shared" si="43"/>
        <v>13</v>
      </c>
      <c r="X319" s="3524" t="s">
        <v>9267</v>
      </c>
      <c r="Y319" s="3525" t="s">
        <v>9268</v>
      </c>
      <c r="Z319" s="3529" t="s">
        <v>9269</v>
      </c>
      <c r="AA319" s="3525" t="s">
        <v>9270</v>
      </c>
      <c r="AB319" s="3525" t="s">
        <v>9271</v>
      </c>
      <c r="AC319" s="3525" t="s">
        <v>9272</v>
      </c>
      <c r="AD319" s="3524" t="s">
        <v>9267</v>
      </c>
      <c r="AF319" s="10">
        <v>1</v>
      </c>
    </row>
    <row r="320" spans="2:32" ht="30" customHeight="1">
      <c r="B320" s="3526"/>
      <c r="C320" s="3531"/>
      <c r="D320" s="3522"/>
      <c r="E320" s="3522"/>
      <c r="F320" s="25"/>
      <c r="G320" s="3526"/>
      <c r="H320" s="3509"/>
      <c r="I320" s="3528"/>
      <c r="J320" s="3528"/>
      <c r="L320" s="3501"/>
      <c r="M320" s="3502"/>
      <c r="N320" s="75"/>
      <c r="O320" s="2982"/>
      <c r="P320" s="2982"/>
      <c r="Q320" s="178"/>
      <c r="R320" s="3516"/>
      <c r="S320" s="3577"/>
      <c r="T320" s="3522"/>
      <c r="U320" s="3522"/>
      <c r="W320" s="3516">
        <f t="shared" si="43"/>
        <v>14</v>
      </c>
      <c r="X320" s="3524" t="s">
        <v>9273</v>
      </c>
      <c r="Y320" s="3525" t="s">
        <v>9274</v>
      </c>
      <c r="Z320" s="3529" t="s">
        <v>9275</v>
      </c>
      <c r="AA320" s="3525" t="s">
        <v>9276</v>
      </c>
      <c r="AB320" s="3525" t="s">
        <v>9277</v>
      </c>
      <c r="AC320" s="3525" t="s">
        <v>9278</v>
      </c>
      <c r="AD320" s="3524" t="s">
        <v>9273</v>
      </c>
      <c r="AF320" s="10">
        <v>1</v>
      </c>
    </row>
    <row r="321" spans="2:32" ht="30" customHeight="1">
      <c r="B321" s="3526"/>
      <c r="C321" s="3531"/>
      <c r="D321" s="3522"/>
      <c r="E321" s="3522"/>
      <c r="F321" s="25"/>
      <c r="G321" s="3526"/>
      <c r="H321" s="3509"/>
      <c r="I321" s="3528"/>
      <c r="J321" s="3528"/>
      <c r="L321" s="3501"/>
      <c r="M321" s="3502"/>
      <c r="N321" s="75"/>
      <c r="O321" s="2982"/>
      <c r="P321" s="2982"/>
      <c r="Q321" s="178"/>
      <c r="R321" s="3516"/>
      <c r="S321" s="3577"/>
      <c r="T321" s="3522"/>
      <c r="U321" s="3522"/>
      <c r="W321" s="3516">
        <f t="shared" si="43"/>
        <v>15</v>
      </c>
      <c r="X321" s="3524" t="s">
        <v>9279</v>
      </c>
      <c r="Y321" s="3525" t="s">
        <v>9280</v>
      </c>
      <c r="Z321" s="3529" t="s">
        <v>9281</v>
      </c>
      <c r="AA321" s="3525" t="s">
        <v>9282</v>
      </c>
      <c r="AB321" s="3525" t="s">
        <v>9283</v>
      </c>
      <c r="AC321" s="3525" t="s">
        <v>9284</v>
      </c>
      <c r="AD321" s="3524" t="s">
        <v>9279</v>
      </c>
      <c r="AF321" s="10">
        <v>1</v>
      </c>
    </row>
    <row r="322" spans="2:32" ht="30" customHeight="1">
      <c r="B322" s="3526"/>
      <c r="C322" s="3531"/>
      <c r="D322" s="3522"/>
      <c r="E322" s="3522"/>
      <c r="F322" s="25"/>
      <c r="G322" s="3526"/>
      <c r="H322" s="3509"/>
      <c r="I322" s="3528"/>
      <c r="J322" s="3528"/>
      <c r="L322" s="3501"/>
      <c r="M322" s="3502"/>
      <c r="N322" s="75"/>
      <c r="O322" s="2982"/>
      <c r="P322" s="2982"/>
      <c r="Q322" s="178"/>
      <c r="R322" s="3516"/>
      <c r="S322" s="3577"/>
      <c r="T322" s="3522"/>
      <c r="U322" s="3522"/>
      <c r="W322" s="3516">
        <f t="shared" si="43"/>
        <v>16</v>
      </c>
      <c r="X322" s="3524" t="s">
        <v>9285</v>
      </c>
      <c r="Y322" s="3522" t="s">
        <v>9286</v>
      </c>
      <c r="Z322" s="3522" t="s">
        <v>9287</v>
      </c>
      <c r="AA322" s="3525" t="s">
        <v>9288</v>
      </c>
      <c r="AB322" s="3525" t="s">
        <v>9289</v>
      </c>
      <c r="AC322" s="3525" t="s">
        <v>9290</v>
      </c>
      <c r="AD322" s="3524" t="s">
        <v>9285</v>
      </c>
      <c r="AF322" s="10">
        <v>1</v>
      </c>
    </row>
    <row r="323" spans="2:32" ht="30" customHeight="1">
      <c r="B323" s="3526"/>
      <c r="C323" s="3531"/>
      <c r="D323" s="3522"/>
      <c r="E323" s="3522"/>
      <c r="F323" s="25"/>
      <c r="G323" s="3526"/>
      <c r="H323" s="3509"/>
      <c r="I323" s="3528"/>
      <c r="J323" s="3528"/>
      <c r="L323" s="3501"/>
      <c r="M323" s="3502"/>
      <c r="N323" s="75"/>
      <c r="O323" s="2982"/>
      <c r="P323" s="2982"/>
      <c r="Q323" s="178"/>
      <c r="R323" s="3516"/>
      <c r="S323" s="3577"/>
      <c r="T323" s="3522"/>
      <c r="U323" s="3522"/>
      <c r="W323" s="3516">
        <f t="shared" si="43"/>
        <v>17</v>
      </c>
      <c r="X323" s="3524" t="s">
        <v>9291</v>
      </c>
      <c r="Y323" s="3525" t="s">
        <v>9292</v>
      </c>
      <c r="Z323" s="3529" t="s">
        <v>9293</v>
      </c>
      <c r="AA323" s="3525" t="s">
        <v>9294</v>
      </c>
      <c r="AB323" s="3525" t="s">
        <v>9295</v>
      </c>
      <c r="AC323" s="3525" t="s">
        <v>9296</v>
      </c>
      <c r="AD323" s="3524" t="s">
        <v>9291</v>
      </c>
      <c r="AF323" s="10">
        <v>1</v>
      </c>
    </row>
    <row r="324" spans="2:32" ht="30" customHeight="1">
      <c r="B324" s="3526"/>
      <c r="C324" s="3531"/>
      <c r="D324" s="3522"/>
      <c r="E324" s="3522"/>
      <c r="F324" s="25"/>
      <c r="G324" s="3526"/>
      <c r="H324" s="3509"/>
      <c r="I324" s="3528"/>
      <c r="J324" s="3528"/>
      <c r="L324" s="3501"/>
      <c r="M324" s="3502"/>
      <c r="N324" s="75"/>
      <c r="O324" s="2982"/>
      <c r="P324" s="2982"/>
      <c r="Q324" s="178"/>
      <c r="R324" s="3516"/>
      <c r="S324" s="3577"/>
      <c r="T324" s="3522"/>
      <c r="U324" s="3522"/>
      <c r="W324" s="3516">
        <f t="shared" si="43"/>
        <v>18</v>
      </c>
      <c r="X324" s="3524" t="s">
        <v>9297</v>
      </c>
      <c r="Y324" s="3525" t="s">
        <v>9298</v>
      </c>
      <c r="Z324" s="3529" t="s">
        <v>9299</v>
      </c>
      <c r="AA324" s="3525" t="s">
        <v>9300</v>
      </c>
      <c r="AB324" s="3525" t="s">
        <v>9301</v>
      </c>
      <c r="AC324" s="3525" t="s">
        <v>9302</v>
      </c>
      <c r="AD324" s="3524" t="s">
        <v>9297</v>
      </c>
      <c r="AF324" s="10">
        <v>1</v>
      </c>
    </row>
    <row r="325" spans="2:32" ht="30" customHeight="1">
      <c r="B325" s="3526"/>
      <c r="C325" s="3531"/>
      <c r="D325" s="3522"/>
      <c r="E325" s="3522"/>
      <c r="F325" s="25"/>
      <c r="G325" s="3526"/>
      <c r="H325" s="3509"/>
      <c r="I325" s="3528"/>
      <c r="J325" s="3528"/>
      <c r="L325" s="3501"/>
      <c r="M325" s="3502"/>
      <c r="N325" s="75"/>
      <c r="O325" s="2982"/>
      <c r="P325" s="2982"/>
      <c r="Q325" s="178"/>
      <c r="R325" s="3516"/>
      <c r="S325" s="3577"/>
      <c r="T325" s="3522"/>
      <c r="U325" s="3522"/>
      <c r="W325" s="3516">
        <f t="shared" si="43"/>
        <v>19</v>
      </c>
      <c r="X325" s="3524" t="s">
        <v>9303</v>
      </c>
      <c r="Y325" s="3525" t="s">
        <v>9304</v>
      </c>
      <c r="Z325" s="3529" t="s">
        <v>9305</v>
      </c>
      <c r="AA325" s="3525" t="s">
        <v>9306</v>
      </c>
      <c r="AB325" s="3525" t="s">
        <v>9307</v>
      </c>
      <c r="AC325" s="3525" t="s">
        <v>9308</v>
      </c>
      <c r="AD325" s="3524" t="s">
        <v>9303</v>
      </c>
      <c r="AF325" s="10">
        <v>1</v>
      </c>
    </row>
    <row r="326" spans="2:32" ht="30" customHeight="1">
      <c r="B326" s="3526"/>
      <c r="C326" s="3531"/>
      <c r="D326" s="3522"/>
      <c r="E326" s="3522"/>
      <c r="F326" s="25"/>
      <c r="G326" s="3526"/>
      <c r="H326" s="3509"/>
      <c r="I326" s="3528"/>
      <c r="J326" s="3528"/>
      <c r="L326" s="3501"/>
      <c r="M326" s="3502"/>
      <c r="N326" s="75"/>
      <c r="O326" s="2982"/>
      <c r="P326" s="2982"/>
      <c r="Q326" s="178"/>
      <c r="R326" s="3516"/>
      <c r="S326" s="3577"/>
      <c r="T326" s="3522"/>
      <c r="U326" s="3522"/>
      <c r="W326" s="3516">
        <f t="shared" si="43"/>
        <v>20</v>
      </c>
      <c r="X326" s="3524" t="s">
        <v>9309</v>
      </c>
      <c r="Y326" s="3525" t="s">
        <v>9310</v>
      </c>
      <c r="Z326" s="3529" t="s">
        <v>9311</v>
      </c>
      <c r="AA326" s="3525" t="s">
        <v>9312</v>
      </c>
      <c r="AB326" s="3525" t="s">
        <v>9313</v>
      </c>
      <c r="AC326" s="3525" t="s">
        <v>9314</v>
      </c>
      <c r="AD326" s="3524" t="s">
        <v>9309</v>
      </c>
      <c r="AF326" s="10">
        <v>1</v>
      </c>
    </row>
    <row r="327" spans="2:32" ht="30" customHeight="1">
      <c r="B327" s="3526"/>
      <c r="C327" s="3531"/>
      <c r="D327" s="3522"/>
      <c r="E327" s="3522"/>
      <c r="F327" s="25"/>
      <c r="G327" s="3526"/>
      <c r="H327" s="3509"/>
      <c r="I327" s="3528"/>
      <c r="J327" s="3528"/>
      <c r="L327" s="3501"/>
      <c r="M327" s="3502"/>
      <c r="N327" s="75"/>
      <c r="O327" s="2982"/>
      <c r="P327" s="2982"/>
      <c r="Q327" s="178"/>
      <c r="R327" s="3516"/>
      <c r="S327" s="3577"/>
      <c r="T327" s="3522"/>
      <c r="U327" s="3522"/>
      <c r="W327" s="3516">
        <f t="shared" si="43"/>
        <v>21</v>
      </c>
      <c r="X327" s="3524" t="s">
        <v>9315</v>
      </c>
      <c r="Y327" s="3525" t="s">
        <v>9316</v>
      </c>
      <c r="Z327" s="3529" t="s">
        <v>9317</v>
      </c>
      <c r="AA327" s="3525" t="s">
        <v>9318</v>
      </c>
      <c r="AB327" s="3525" t="s">
        <v>9319</v>
      </c>
      <c r="AC327" s="3525" t="s">
        <v>9320</v>
      </c>
      <c r="AD327" s="3524" t="s">
        <v>9315</v>
      </c>
      <c r="AF327" s="10">
        <v>1</v>
      </c>
    </row>
    <row r="328" spans="2:32" ht="30" customHeight="1">
      <c r="B328" s="3526"/>
      <c r="C328" s="3531"/>
      <c r="D328" s="3522"/>
      <c r="E328" s="3522"/>
      <c r="F328" s="25"/>
      <c r="G328" s="3526"/>
      <c r="H328" s="3509"/>
      <c r="I328" s="3528"/>
      <c r="J328" s="3528"/>
      <c r="L328" s="3501"/>
      <c r="M328" s="3502"/>
      <c r="N328" s="75"/>
      <c r="O328" s="2982"/>
      <c r="P328" s="2982"/>
      <c r="Q328" s="178"/>
      <c r="R328" s="3516"/>
      <c r="S328" s="3577"/>
      <c r="T328" s="3522"/>
      <c r="U328" s="3522"/>
      <c r="W328" s="3516">
        <f t="shared" si="43"/>
        <v>22</v>
      </c>
      <c r="X328" s="3524" t="s">
        <v>9321</v>
      </c>
      <c r="Y328" s="3522" t="s">
        <v>9322</v>
      </c>
      <c r="Z328" s="3522" t="s">
        <v>9323</v>
      </c>
      <c r="AA328" s="3525" t="s">
        <v>9324</v>
      </c>
      <c r="AB328" s="3525" t="s">
        <v>9325</v>
      </c>
      <c r="AC328" s="3525" t="s">
        <v>9326</v>
      </c>
      <c r="AD328" s="3524" t="s">
        <v>9321</v>
      </c>
      <c r="AF328" s="10">
        <v>1</v>
      </c>
    </row>
    <row r="329" spans="2:32" ht="30" customHeight="1">
      <c r="B329" s="3526"/>
      <c r="C329" s="3531"/>
      <c r="D329" s="3522"/>
      <c r="E329" s="3522"/>
      <c r="F329" s="25"/>
      <c r="G329" s="3526"/>
      <c r="H329" s="3509"/>
      <c r="I329" s="3528"/>
      <c r="J329" s="3528"/>
      <c r="L329" s="3501"/>
      <c r="M329" s="3502"/>
      <c r="N329" s="75"/>
      <c r="O329" s="2982"/>
      <c r="P329" s="2982"/>
      <c r="Q329" s="178"/>
      <c r="R329" s="3516"/>
      <c r="S329" s="3577"/>
      <c r="T329" s="3522"/>
      <c r="U329" s="3522"/>
      <c r="W329" s="3516">
        <f t="shared" si="43"/>
        <v>23</v>
      </c>
      <c r="X329" s="3524" t="s">
        <v>9327</v>
      </c>
      <c r="Y329" s="3525" t="s">
        <v>9328</v>
      </c>
      <c r="Z329" s="3529" t="s">
        <v>9329</v>
      </c>
      <c r="AA329" s="3525" t="s">
        <v>9330</v>
      </c>
      <c r="AB329" s="3525" t="s">
        <v>9331</v>
      </c>
      <c r="AC329" s="3525" t="s">
        <v>9332</v>
      </c>
      <c r="AD329" s="3524" t="s">
        <v>9327</v>
      </c>
      <c r="AF329" s="10">
        <v>1</v>
      </c>
    </row>
    <row r="330" spans="2:32" ht="30" customHeight="1">
      <c r="B330" s="3526"/>
      <c r="C330" s="3531"/>
      <c r="D330" s="3522"/>
      <c r="E330" s="3522"/>
      <c r="F330" s="25"/>
      <c r="G330" s="3526"/>
      <c r="H330" s="3509"/>
      <c r="I330" s="3528"/>
      <c r="J330" s="3528"/>
      <c r="L330" s="3501"/>
      <c r="M330" s="3502"/>
      <c r="N330" s="75"/>
      <c r="O330" s="2982"/>
      <c r="P330" s="2982"/>
      <c r="Q330" s="178"/>
      <c r="R330" s="3516"/>
      <c r="S330" s="3577"/>
      <c r="T330" s="3522"/>
      <c r="U330" s="3522"/>
      <c r="W330" s="3516">
        <f t="shared" si="43"/>
        <v>24</v>
      </c>
      <c r="X330" s="3524" t="s">
        <v>9333</v>
      </c>
      <c r="Y330" s="3525" t="s">
        <v>7854</v>
      </c>
      <c r="Z330" s="3529" t="s">
        <v>7855</v>
      </c>
      <c r="AA330" s="3525" t="s">
        <v>9334</v>
      </c>
      <c r="AB330" s="3525" t="s">
        <v>8578</v>
      </c>
      <c r="AC330" s="3525" t="s">
        <v>8579</v>
      </c>
      <c r="AD330" s="3524" t="s">
        <v>9333</v>
      </c>
      <c r="AF330" s="10">
        <v>1</v>
      </c>
    </row>
    <row r="331" spans="2:32" ht="30" customHeight="1">
      <c r="B331" s="3526"/>
      <c r="C331" s="3531"/>
      <c r="D331" s="3522"/>
      <c r="E331" s="3522"/>
      <c r="F331" s="25"/>
      <c r="G331" s="3526"/>
      <c r="H331" s="3509"/>
      <c r="I331" s="3528"/>
      <c r="J331" s="3528"/>
      <c r="L331" s="3501"/>
      <c r="M331" s="3502"/>
      <c r="N331" s="75"/>
      <c r="O331" s="2982"/>
      <c r="P331" s="2982"/>
      <c r="Q331" s="178"/>
      <c r="R331" s="3516"/>
      <c r="S331" s="3577"/>
      <c r="T331" s="3522"/>
      <c r="U331" s="3522"/>
      <c r="W331" s="3516">
        <f t="shared" si="43"/>
        <v>25</v>
      </c>
      <c r="X331" s="3524" t="s">
        <v>9335</v>
      </c>
      <c r="Y331" s="3525" t="s">
        <v>9336</v>
      </c>
      <c r="Z331" s="3529" t="s">
        <v>9337</v>
      </c>
      <c r="AA331" s="3525" t="s">
        <v>9338</v>
      </c>
      <c r="AB331" s="3525" t="s">
        <v>9339</v>
      </c>
      <c r="AC331" s="3525" t="s">
        <v>9340</v>
      </c>
      <c r="AD331" s="3524" t="s">
        <v>9335</v>
      </c>
      <c r="AF331" s="10">
        <v>1</v>
      </c>
    </row>
    <row r="332" spans="2:32" ht="30" customHeight="1">
      <c r="B332" s="3526"/>
      <c r="C332" s="3531"/>
      <c r="D332" s="3522"/>
      <c r="E332" s="3522"/>
      <c r="F332" s="25"/>
      <c r="G332" s="3526"/>
      <c r="H332" s="3509"/>
      <c r="I332" s="3528"/>
      <c r="J332" s="3528"/>
      <c r="L332" s="3501"/>
      <c r="M332" s="3502"/>
      <c r="N332" s="75"/>
      <c r="O332" s="2982"/>
      <c r="P332" s="2982"/>
      <c r="Q332" s="178"/>
      <c r="R332" s="3516"/>
      <c r="S332" s="3577"/>
      <c r="T332" s="3522"/>
      <c r="U332" s="3522"/>
      <c r="W332" s="3516">
        <f t="shared" si="43"/>
        <v>26</v>
      </c>
      <c r="X332" s="3524" t="s">
        <v>9341</v>
      </c>
      <c r="Y332" s="3525" t="s">
        <v>9342</v>
      </c>
      <c r="Z332" s="3529" t="s">
        <v>9343</v>
      </c>
      <c r="AA332" s="3525" t="s">
        <v>9344</v>
      </c>
      <c r="AB332" s="3525" t="s">
        <v>9345</v>
      </c>
      <c r="AC332" s="3525" t="s">
        <v>9346</v>
      </c>
      <c r="AD332" s="3524" t="s">
        <v>9341</v>
      </c>
      <c r="AF332" s="10">
        <v>1</v>
      </c>
    </row>
    <row r="333" spans="2:32" ht="30" customHeight="1">
      <c r="B333" s="3526"/>
      <c r="C333" s="3531"/>
      <c r="D333" s="3522"/>
      <c r="E333" s="3522"/>
      <c r="F333" s="25"/>
      <c r="G333" s="3526"/>
      <c r="H333" s="3509"/>
      <c r="I333" s="3528"/>
      <c r="J333" s="3528"/>
      <c r="L333" s="3501"/>
      <c r="M333" s="3502"/>
      <c r="N333" s="75"/>
      <c r="O333" s="2982"/>
      <c r="P333" s="2982"/>
      <c r="Q333" s="178"/>
      <c r="R333" s="3516"/>
      <c r="S333" s="3577"/>
      <c r="T333" s="3522"/>
      <c r="U333" s="3522"/>
      <c r="W333" s="3516">
        <f t="shared" si="43"/>
        <v>27</v>
      </c>
      <c r="X333" s="3524" t="s">
        <v>9347</v>
      </c>
      <c r="Y333" s="3525" t="s">
        <v>9348</v>
      </c>
      <c r="Z333" s="3529" t="s">
        <v>9349</v>
      </c>
      <c r="AA333" s="3525" t="s">
        <v>9350</v>
      </c>
      <c r="AB333" s="3525" t="s">
        <v>9351</v>
      </c>
      <c r="AC333" s="3525" t="s">
        <v>9352</v>
      </c>
      <c r="AD333" s="3524" t="s">
        <v>9347</v>
      </c>
      <c r="AF333" s="10">
        <v>1</v>
      </c>
    </row>
    <row r="334" spans="2:32" ht="30" customHeight="1">
      <c r="B334" s="3526"/>
      <c r="C334" s="3531"/>
      <c r="D334" s="3522"/>
      <c r="E334" s="3522"/>
      <c r="F334" s="25"/>
      <c r="G334" s="3526"/>
      <c r="H334" s="3509"/>
      <c r="I334" s="3528"/>
      <c r="J334" s="3528"/>
      <c r="L334" s="3501"/>
      <c r="M334" s="3502"/>
      <c r="N334" s="75"/>
      <c r="O334" s="2982"/>
      <c r="P334" s="2982"/>
      <c r="Q334" s="178"/>
      <c r="R334" s="3516"/>
      <c r="S334" s="3577"/>
      <c r="T334" s="3522"/>
      <c r="U334" s="3522"/>
      <c r="W334" s="3516">
        <f t="shared" si="43"/>
        <v>28</v>
      </c>
      <c r="X334" s="3524" t="s">
        <v>9353</v>
      </c>
      <c r="Y334" s="3525" t="s">
        <v>9354</v>
      </c>
      <c r="Z334" s="3529" t="s">
        <v>9355</v>
      </c>
      <c r="AA334" s="3525" t="s">
        <v>9356</v>
      </c>
      <c r="AB334" s="3525" t="s">
        <v>9357</v>
      </c>
      <c r="AC334" s="3525" t="s">
        <v>9358</v>
      </c>
      <c r="AD334" s="3524" t="s">
        <v>9353</v>
      </c>
      <c r="AF334" s="10">
        <v>1</v>
      </c>
    </row>
    <row r="335" spans="2:32" ht="30" customHeight="1">
      <c r="B335" s="3526"/>
      <c r="C335" s="3531"/>
      <c r="D335" s="3522"/>
      <c r="E335" s="3522"/>
      <c r="F335" s="25"/>
      <c r="G335" s="3526"/>
      <c r="H335" s="3509"/>
      <c r="I335" s="3528"/>
      <c r="J335" s="3528"/>
      <c r="L335" s="3501"/>
      <c r="M335" s="3502"/>
      <c r="N335" s="75"/>
      <c r="O335" s="2982"/>
      <c r="P335" s="2982"/>
      <c r="Q335" s="178"/>
      <c r="R335" s="3516"/>
      <c r="S335" s="3577"/>
      <c r="T335" s="3522"/>
      <c r="U335" s="3522"/>
      <c r="W335" s="3516">
        <f t="shared" si="43"/>
        <v>29</v>
      </c>
      <c r="X335" s="3524" t="s">
        <v>9359</v>
      </c>
      <c r="Y335" s="3525" t="s">
        <v>9360</v>
      </c>
      <c r="Z335" s="3529" t="s">
        <v>9361</v>
      </c>
      <c r="AA335" s="3525" t="s">
        <v>9362</v>
      </c>
      <c r="AB335" s="3525" t="s">
        <v>9363</v>
      </c>
      <c r="AC335" s="3525" t="s">
        <v>9364</v>
      </c>
      <c r="AD335" s="3524" t="s">
        <v>9359</v>
      </c>
      <c r="AF335" s="10">
        <v>1</v>
      </c>
    </row>
    <row r="336" spans="2:32" ht="30" customHeight="1">
      <c r="B336" s="3526"/>
      <c r="C336" s="3531"/>
      <c r="D336" s="3522"/>
      <c r="E336" s="3522"/>
      <c r="F336" s="25"/>
      <c r="G336" s="3526"/>
      <c r="H336" s="3509"/>
      <c r="I336" s="3528"/>
      <c r="J336" s="3528"/>
      <c r="L336" s="3501"/>
      <c r="M336" s="3502"/>
      <c r="N336" s="75"/>
      <c r="O336" s="2982"/>
      <c r="P336" s="2982"/>
      <c r="Q336" s="178"/>
      <c r="R336" s="3516"/>
      <c r="S336" s="3577"/>
      <c r="T336" s="3522"/>
      <c r="U336" s="3522"/>
      <c r="W336" s="3516">
        <f t="shared" si="43"/>
        <v>30</v>
      </c>
      <c r="X336" s="3524" t="s">
        <v>9365</v>
      </c>
      <c r="Y336" s="3522" t="s">
        <v>9366</v>
      </c>
      <c r="Z336" s="3522" t="s">
        <v>9367</v>
      </c>
      <c r="AA336" s="3525" t="s">
        <v>9368</v>
      </c>
      <c r="AB336" s="3525" t="s">
        <v>9369</v>
      </c>
      <c r="AC336" s="3525" t="s">
        <v>9370</v>
      </c>
      <c r="AD336" s="3524" t="s">
        <v>9365</v>
      </c>
      <c r="AF336" s="10">
        <v>1</v>
      </c>
    </row>
    <row r="337" spans="2:32" ht="30" customHeight="1">
      <c r="B337" s="3526"/>
      <c r="C337" s="3531"/>
      <c r="D337" s="3522"/>
      <c r="E337" s="3522"/>
      <c r="F337" s="25"/>
      <c r="G337" s="3526"/>
      <c r="H337" s="3509"/>
      <c r="I337" s="3528"/>
      <c r="J337" s="3528"/>
      <c r="L337" s="3501"/>
      <c r="M337" s="3502"/>
      <c r="N337" s="75"/>
      <c r="O337" s="2982"/>
      <c r="P337" s="2982"/>
      <c r="Q337" s="178"/>
      <c r="R337" s="3516"/>
      <c r="S337" s="3577"/>
      <c r="T337" s="3522"/>
      <c r="U337" s="3522"/>
      <c r="W337" s="3516">
        <f t="shared" si="43"/>
        <v>31</v>
      </c>
      <c r="X337" s="3524" t="s">
        <v>9371</v>
      </c>
      <c r="Y337" s="3525" t="s">
        <v>9372</v>
      </c>
      <c r="Z337" s="3529" t="s">
        <v>9373</v>
      </c>
      <c r="AA337" s="3525" t="s">
        <v>9374</v>
      </c>
      <c r="AB337" s="3525" t="s">
        <v>9375</v>
      </c>
      <c r="AC337" s="3525" t="s">
        <v>9376</v>
      </c>
      <c r="AD337" s="3524" t="s">
        <v>9371</v>
      </c>
      <c r="AF337" s="10">
        <v>1</v>
      </c>
    </row>
    <row r="338" spans="2:32" ht="30" customHeight="1">
      <c r="B338" s="3526"/>
      <c r="C338" s="3531"/>
      <c r="D338" s="3522"/>
      <c r="E338" s="3522"/>
      <c r="F338" s="25"/>
      <c r="G338" s="3526"/>
      <c r="H338" s="3509"/>
      <c r="I338" s="3528"/>
      <c r="J338" s="3528"/>
      <c r="L338" s="3501"/>
      <c r="M338" s="3502"/>
      <c r="N338" s="75"/>
      <c r="O338" s="2982"/>
      <c r="P338" s="2982"/>
      <c r="Q338" s="178"/>
      <c r="R338" s="3516"/>
      <c r="S338" s="3577"/>
      <c r="T338" s="3522"/>
      <c r="U338" s="3522"/>
      <c r="W338" s="3516">
        <f t="shared" si="43"/>
        <v>32</v>
      </c>
      <c r="X338" s="3524" t="s">
        <v>9377</v>
      </c>
      <c r="Y338" s="3525" t="s">
        <v>9378</v>
      </c>
      <c r="Z338" s="3529" t="s">
        <v>9379</v>
      </c>
      <c r="AA338" s="3525" t="s">
        <v>8211</v>
      </c>
      <c r="AB338" s="3525" t="s">
        <v>8212</v>
      </c>
      <c r="AC338" s="3525" t="s">
        <v>8213</v>
      </c>
      <c r="AD338" s="3524" t="s">
        <v>9377</v>
      </c>
      <c r="AF338" s="10">
        <v>1</v>
      </c>
    </row>
    <row r="339" spans="2:32" ht="30" customHeight="1">
      <c r="B339" s="3526"/>
      <c r="C339" s="3531"/>
      <c r="D339" s="3522"/>
      <c r="E339" s="3522"/>
      <c r="F339" s="25"/>
      <c r="G339" s="3526"/>
      <c r="H339" s="3509"/>
      <c r="I339" s="3528"/>
      <c r="J339" s="3528"/>
      <c r="L339" s="3501"/>
      <c r="M339" s="3502"/>
      <c r="N339" s="75"/>
      <c r="O339" s="2982"/>
      <c r="P339" s="2982"/>
      <c r="Q339" s="178"/>
      <c r="R339" s="3516"/>
      <c r="S339" s="3577"/>
      <c r="T339" s="3522"/>
      <c r="U339" s="3522"/>
      <c r="W339" s="3516">
        <f t="shared" si="43"/>
        <v>33</v>
      </c>
      <c r="X339" s="3524" t="s">
        <v>9380</v>
      </c>
      <c r="Y339" s="3525" t="s">
        <v>9381</v>
      </c>
      <c r="Z339" s="3529" t="s">
        <v>9382</v>
      </c>
      <c r="AA339" s="3525" t="s">
        <v>9383</v>
      </c>
      <c r="AB339" s="3525" t="s">
        <v>9384</v>
      </c>
      <c r="AC339" s="3525" t="s">
        <v>9385</v>
      </c>
      <c r="AD339" s="3524" t="s">
        <v>9380</v>
      </c>
      <c r="AF339" s="10">
        <v>1</v>
      </c>
    </row>
    <row r="340" spans="2:32" ht="30" customHeight="1">
      <c r="B340" s="3526"/>
      <c r="C340" s="3531"/>
      <c r="D340" s="3522"/>
      <c r="E340" s="3522"/>
      <c r="F340" s="25"/>
      <c r="G340" s="3526"/>
      <c r="H340" s="3509"/>
      <c r="I340" s="3528"/>
      <c r="J340" s="3528"/>
      <c r="L340" s="3501"/>
      <c r="M340" s="3502"/>
      <c r="N340" s="75"/>
      <c r="O340" s="2982"/>
      <c r="P340" s="2982"/>
      <c r="Q340" s="178"/>
      <c r="R340" s="3516"/>
      <c r="S340" s="3577"/>
      <c r="T340" s="3522"/>
      <c r="U340" s="3522"/>
      <c r="W340" s="3516">
        <f t="shared" si="43"/>
        <v>34</v>
      </c>
      <c r="X340" s="3524" t="s">
        <v>9386</v>
      </c>
      <c r="Y340" s="3525" t="s">
        <v>9387</v>
      </c>
      <c r="Z340" s="3529" t="s">
        <v>9388</v>
      </c>
      <c r="AA340" s="3525" t="s">
        <v>9389</v>
      </c>
      <c r="AB340" s="3525" t="s">
        <v>9390</v>
      </c>
      <c r="AC340" s="3600" t="s">
        <v>9391</v>
      </c>
      <c r="AD340" s="3524" t="s">
        <v>9386</v>
      </c>
      <c r="AF340" s="10">
        <v>1</v>
      </c>
    </row>
    <row r="341" spans="2:32" ht="30" customHeight="1">
      <c r="B341" s="3526"/>
      <c r="C341" s="3531"/>
      <c r="D341" s="3522"/>
      <c r="E341" s="3522"/>
      <c r="F341" s="25"/>
      <c r="G341" s="3526"/>
      <c r="H341" s="3509"/>
      <c r="I341" s="3528"/>
      <c r="J341" s="3528"/>
      <c r="L341" s="3501"/>
      <c r="M341" s="3502"/>
      <c r="N341" s="75"/>
      <c r="O341" s="2982"/>
      <c r="P341" s="2982"/>
      <c r="Q341" s="178"/>
      <c r="R341" s="3516"/>
      <c r="S341" s="3577"/>
      <c r="T341" s="3522"/>
      <c r="U341" s="3522"/>
      <c r="W341" s="3516">
        <f t="shared" si="43"/>
        <v>35</v>
      </c>
      <c r="X341" s="3524" t="s">
        <v>9392</v>
      </c>
      <c r="Y341" s="3525" t="s">
        <v>9393</v>
      </c>
      <c r="Z341" s="3529" t="s">
        <v>9394</v>
      </c>
      <c r="AA341" s="3525" t="s">
        <v>9395</v>
      </c>
      <c r="AB341" s="3525" t="s">
        <v>9396</v>
      </c>
      <c r="AC341" s="3525" t="s">
        <v>9397</v>
      </c>
      <c r="AD341" s="3524" t="s">
        <v>9392</v>
      </c>
      <c r="AF341" s="10">
        <v>1</v>
      </c>
    </row>
    <row r="342" spans="2:32" ht="30" customHeight="1">
      <c r="B342" s="3526"/>
      <c r="C342" s="3531"/>
      <c r="D342" s="3522"/>
      <c r="E342" s="3522"/>
      <c r="F342" s="25"/>
      <c r="G342" s="3526"/>
      <c r="H342" s="3509"/>
      <c r="I342" s="3528"/>
      <c r="J342" s="3528"/>
      <c r="L342" s="3501"/>
      <c r="M342" s="3502"/>
      <c r="N342" s="75"/>
      <c r="O342" s="2982"/>
      <c r="P342" s="2982"/>
      <c r="Q342" s="178"/>
      <c r="R342" s="3516"/>
      <c r="S342" s="3577"/>
      <c r="T342" s="3522"/>
      <c r="U342" s="3522"/>
      <c r="W342" s="3516">
        <f t="shared" si="43"/>
        <v>36</v>
      </c>
      <c r="X342" s="3524" t="s">
        <v>9398</v>
      </c>
      <c r="Y342" s="3525" t="s">
        <v>9399</v>
      </c>
      <c r="Z342" s="3529" t="s">
        <v>9400</v>
      </c>
      <c r="AA342" s="3525" t="s">
        <v>9401</v>
      </c>
      <c r="AB342" s="3525" t="s">
        <v>9402</v>
      </c>
      <c r="AC342" s="3525" t="s">
        <v>9403</v>
      </c>
      <c r="AD342" s="3524" t="s">
        <v>9398</v>
      </c>
      <c r="AF342" s="10">
        <v>1</v>
      </c>
    </row>
    <row r="343" spans="2:32" ht="30" customHeight="1">
      <c r="B343" s="3526"/>
      <c r="C343" s="3531"/>
      <c r="D343" s="3522"/>
      <c r="E343" s="3522"/>
      <c r="F343" s="25"/>
      <c r="G343" s="3526"/>
      <c r="H343" s="3509"/>
      <c r="I343" s="3528"/>
      <c r="J343" s="3528"/>
      <c r="L343" s="3501"/>
      <c r="M343" s="3502"/>
      <c r="N343" s="75"/>
      <c r="O343" s="2982"/>
      <c r="P343" s="2982"/>
      <c r="Q343" s="178"/>
      <c r="R343" s="3516"/>
      <c r="S343" s="3577"/>
      <c r="T343" s="3522"/>
      <c r="U343" s="3522"/>
      <c r="X343" s="3517" t="s">
        <v>9404</v>
      </c>
      <c r="Y343" s="3607"/>
      <c r="Z343" s="3607"/>
      <c r="AA343" s="3607"/>
      <c r="AB343" s="3506"/>
      <c r="AC343" s="3506"/>
      <c r="AD343" s="3517" t="s">
        <v>9404</v>
      </c>
      <c r="AF343" s="10">
        <v>1</v>
      </c>
    </row>
    <row r="344" spans="2:32" ht="30" customHeight="1">
      <c r="B344" s="3526"/>
      <c r="C344" s="3531"/>
      <c r="D344" s="3522"/>
      <c r="E344" s="3522"/>
      <c r="F344" s="25"/>
      <c r="G344" s="3526"/>
      <c r="H344" s="3509"/>
      <c r="I344" s="3528"/>
      <c r="J344" s="3528"/>
      <c r="L344" s="3501"/>
      <c r="M344" s="3502"/>
      <c r="N344" s="75"/>
      <c r="O344" s="2982"/>
      <c r="P344" s="2982"/>
      <c r="Q344" s="178"/>
      <c r="R344" s="3516"/>
      <c r="S344" s="3577"/>
      <c r="T344" s="3522"/>
      <c r="U344" s="3522"/>
      <c r="W344" s="3516">
        <v>1</v>
      </c>
      <c r="X344" s="3609" t="s">
        <v>9405</v>
      </c>
      <c r="Y344" s="3525" t="s">
        <v>9406</v>
      </c>
      <c r="Z344" s="3525" t="s">
        <v>9407</v>
      </c>
      <c r="AA344" s="3525" t="s">
        <v>9408</v>
      </c>
      <c r="AB344" s="3525" t="s">
        <v>9409</v>
      </c>
      <c r="AC344" s="3525" t="s">
        <v>9410</v>
      </c>
      <c r="AD344" s="3609" t="s">
        <v>9405</v>
      </c>
      <c r="AF344" s="10">
        <v>1</v>
      </c>
    </row>
    <row r="345" spans="2:32" ht="30" customHeight="1">
      <c r="B345" s="3526"/>
      <c r="C345" s="3531"/>
      <c r="D345" s="3522"/>
      <c r="E345" s="3522"/>
      <c r="F345" s="25"/>
      <c r="G345" s="3526"/>
      <c r="H345" s="3509"/>
      <c r="I345" s="3528"/>
      <c r="J345" s="3528"/>
      <c r="L345" s="3501"/>
      <c r="M345" s="3502"/>
      <c r="N345" s="75"/>
      <c r="O345" s="2982"/>
      <c r="P345" s="2982"/>
      <c r="Q345" s="178"/>
      <c r="R345" s="3516"/>
      <c r="S345" s="3577"/>
      <c r="T345" s="3522"/>
      <c r="U345" s="3522"/>
      <c r="W345" s="3516"/>
      <c r="X345" s="3610"/>
      <c r="AA345" s="3525" t="s">
        <v>9411</v>
      </c>
      <c r="AB345" s="3525" t="s">
        <v>9412</v>
      </c>
      <c r="AC345" s="3525" t="s">
        <v>9413</v>
      </c>
      <c r="AD345" s="3610"/>
      <c r="AF345" s="10">
        <v>1</v>
      </c>
    </row>
    <row r="346" spans="2:32" ht="30" customHeight="1">
      <c r="B346" s="3526"/>
      <c r="C346" s="3531"/>
      <c r="D346" s="3522"/>
      <c r="E346" s="3522"/>
      <c r="F346" s="25"/>
      <c r="G346" s="3526"/>
      <c r="H346" s="3509"/>
      <c r="I346" s="3528"/>
      <c r="J346" s="3528"/>
      <c r="L346" s="3501"/>
      <c r="M346" s="3502"/>
      <c r="N346" s="75"/>
      <c r="O346" s="2982"/>
      <c r="P346" s="2982"/>
      <c r="Q346" s="178"/>
      <c r="R346" s="3516"/>
      <c r="S346" s="3577"/>
      <c r="T346" s="3522"/>
      <c r="U346" s="3522"/>
      <c r="W346" s="3516"/>
      <c r="X346" s="3610"/>
      <c r="AA346" s="3525" t="s">
        <v>9414</v>
      </c>
      <c r="AB346" s="3525" t="s">
        <v>9415</v>
      </c>
      <c r="AC346" s="3525" t="s">
        <v>9416</v>
      </c>
      <c r="AD346" s="3610"/>
      <c r="AF346" s="10">
        <v>1</v>
      </c>
    </row>
    <row r="347" spans="2:32" ht="30" customHeight="1">
      <c r="B347" s="3526"/>
      <c r="C347" s="3531"/>
      <c r="D347" s="3522"/>
      <c r="E347" s="3522"/>
      <c r="F347" s="25"/>
      <c r="G347" s="3526"/>
      <c r="H347" s="3509"/>
      <c r="I347" s="3528"/>
      <c r="J347" s="3528"/>
      <c r="L347" s="3501"/>
      <c r="M347" s="3502"/>
      <c r="N347" s="75"/>
      <c r="O347" s="2982"/>
      <c r="P347" s="2982"/>
      <c r="Q347" s="178"/>
      <c r="R347" s="3516"/>
      <c r="S347" s="3577"/>
      <c r="T347" s="3522"/>
      <c r="U347" s="3522"/>
      <c r="W347" s="3516"/>
      <c r="X347" s="3608" t="s">
        <v>7766</v>
      </c>
      <c r="Y347" s="3506"/>
      <c r="Z347" s="3506"/>
      <c r="AA347" s="3506"/>
      <c r="AB347" s="3506"/>
      <c r="AC347" s="3506"/>
      <c r="AD347" s="3608" t="s">
        <v>7766</v>
      </c>
      <c r="AF347" s="10">
        <v>1</v>
      </c>
    </row>
    <row r="348" spans="2:32" ht="30" customHeight="1">
      <c r="B348" s="3526"/>
      <c r="C348" s="3531"/>
      <c r="D348" s="3522"/>
      <c r="E348" s="3522"/>
      <c r="F348" s="25"/>
      <c r="G348" s="3526"/>
      <c r="H348" s="3509"/>
      <c r="I348" s="3528"/>
      <c r="J348" s="3528"/>
      <c r="L348" s="3501"/>
      <c r="M348" s="3502"/>
      <c r="N348" s="75"/>
      <c r="O348" s="2982"/>
      <c r="P348" s="2982"/>
      <c r="Q348" s="178"/>
      <c r="R348" s="3516"/>
      <c r="S348" s="3577"/>
      <c r="T348" s="3522"/>
      <c r="U348" s="3522"/>
      <c r="W348" s="3516">
        <v>1</v>
      </c>
      <c r="X348" s="3611" t="s">
        <v>9417</v>
      </c>
      <c r="Y348" s="3525" t="s">
        <v>9418</v>
      </c>
      <c r="Z348" s="3529" t="s">
        <v>9419</v>
      </c>
      <c r="AA348" s="3525" t="s">
        <v>9420</v>
      </c>
      <c r="AB348" s="3525" t="s">
        <v>9421</v>
      </c>
      <c r="AC348" s="3525" t="s">
        <v>9422</v>
      </c>
      <c r="AD348" s="3611" t="s">
        <v>9417</v>
      </c>
      <c r="AF348" s="10">
        <v>1</v>
      </c>
    </row>
    <row r="349" spans="2:32" ht="30" customHeight="1">
      <c r="B349" s="3526"/>
      <c r="C349" s="3531"/>
      <c r="D349" s="3522"/>
      <c r="E349" s="3522"/>
      <c r="F349" s="25"/>
      <c r="G349" s="3526"/>
      <c r="H349" s="3509"/>
      <c r="I349" s="3528"/>
      <c r="J349" s="3528"/>
      <c r="L349" s="3501"/>
      <c r="M349" s="3502"/>
      <c r="N349" s="75"/>
      <c r="O349" s="2982"/>
      <c r="P349" s="2982"/>
      <c r="Q349" s="178"/>
      <c r="R349" s="3516"/>
      <c r="S349" s="3577"/>
      <c r="T349" s="3522"/>
      <c r="U349" s="3522"/>
      <c r="W349" s="3516">
        <f>W348+1</f>
        <v>2</v>
      </c>
      <c r="X349" s="3611" t="s">
        <v>9423</v>
      </c>
      <c r="Y349" s="3525" t="s">
        <v>9424</v>
      </c>
      <c r="Z349" s="3529" t="s">
        <v>9425</v>
      </c>
      <c r="AA349" s="3525" t="s">
        <v>9426</v>
      </c>
      <c r="AB349" s="3529" t="s">
        <v>9427</v>
      </c>
      <c r="AC349" s="3529" t="s">
        <v>9428</v>
      </c>
      <c r="AD349" s="3611" t="s">
        <v>9423</v>
      </c>
      <c r="AF349" s="10">
        <v>1</v>
      </c>
    </row>
    <row r="350" spans="2:32" ht="30" customHeight="1">
      <c r="B350" s="3526"/>
      <c r="C350" s="3531"/>
      <c r="D350" s="3522"/>
      <c r="E350" s="3522"/>
      <c r="F350" s="25"/>
      <c r="G350" s="3526"/>
      <c r="H350" s="3509"/>
      <c r="I350" s="3528"/>
      <c r="J350" s="3528"/>
      <c r="L350" s="3501"/>
      <c r="M350" s="3502"/>
      <c r="N350" s="75"/>
      <c r="O350" s="2982"/>
      <c r="P350" s="2982"/>
      <c r="Q350" s="178"/>
      <c r="R350" s="3516"/>
      <c r="S350" s="3577"/>
      <c r="T350" s="3522"/>
      <c r="U350" s="3522"/>
      <c r="W350" s="3516">
        <v>2</v>
      </c>
      <c r="X350" s="3611" t="s">
        <v>9429</v>
      </c>
      <c r="Y350" s="3525" t="s">
        <v>9430</v>
      </c>
      <c r="Z350" s="3529" t="s">
        <v>9431</v>
      </c>
      <c r="AA350" s="3525" t="s">
        <v>9432</v>
      </c>
      <c r="AB350" s="3529" t="s">
        <v>9433</v>
      </c>
      <c r="AC350" s="3529" t="s">
        <v>9434</v>
      </c>
      <c r="AD350" s="3611" t="s">
        <v>9429</v>
      </c>
      <c r="AF350" s="10">
        <v>1</v>
      </c>
    </row>
    <row r="351" spans="2:32" ht="30" customHeight="1">
      <c r="B351" s="3526"/>
      <c r="C351" s="3531"/>
      <c r="D351" s="3522"/>
      <c r="E351" s="3522"/>
      <c r="F351" s="25"/>
      <c r="G351" s="3526"/>
      <c r="H351" s="3509"/>
      <c r="I351" s="3528"/>
      <c r="J351" s="3528"/>
      <c r="L351" s="3501"/>
      <c r="M351" s="3502"/>
      <c r="N351" s="75"/>
      <c r="O351" s="2982"/>
      <c r="P351" s="2982"/>
      <c r="Q351" s="178"/>
      <c r="R351" s="3516"/>
      <c r="S351" s="3577"/>
      <c r="T351" s="3522"/>
      <c r="U351" s="3522"/>
      <c r="W351" s="3516">
        <f t="shared" ref="W351" si="44">W350+1</f>
        <v>3</v>
      </c>
      <c r="X351" s="3611" t="s">
        <v>9435</v>
      </c>
      <c r="Y351" s="3525" t="s">
        <v>9436</v>
      </c>
      <c r="Z351" s="3529" t="s">
        <v>9437</v>
      </c>
      <c r="AA351" s="3525" t="s">
        <v>9438</v>
      </c>
      <c r="AB351" s="3529" t="s">
        <v>9439</v>
      </c>
      <c r="AC351" s="3529" t="s">
        <v>9440</v>
      </c>
      <c r="AD351" s="3611" t="s">
        <v>9435</v>
      </c>
      <c r="AF351" s="10">
        <v>1</v>
      </c>
    </row>
    <row r="352" spans="2:32" ht="30" customHeight="1">
      <c r="B352" s="3526"/>
      <c r="C352" s="3531"/>
      <c r="D352" s="3522"/>
      <c r="E352" s="3522"/>
      <c r="F352" s="25"/>
      <c r="G352" s="3526"/>
      <c r="H352" s="3509"/>
      <c r="I352" s="3528"/>
      <c r="J352" s="3528"/>
      <c r="L352" s="3501"/>
      <c r="M352" s="3502"/>
      <c r="N352" s="75"/>
      <c r="O352" s="2982"/>
      <c r="P352" s="2982"/>
      <c r="Q352" s="178"/>
      <c r="R352" s="3516"/>
      <c r="S352" s="3577"/>
      <c r="T352" s="3522"/>
      <c r="U352" s="3522"/>
      <c r="W352" s="3516">
        <v>3</v>
      </c>
      <c r="X352" s="3611" t="s">
        <v>9441</v>
      </c>
      <c r="Y352" s="3525" t="s">
        <v>9442</v>
      </c>
      <c r="Z352" s="3529" t="s">
        <v>9443</v>
      </c>
      <c r="AA352" s="3525" t="s">
        <v>9444</v>
      </c>
      <c r="AB352" s="3529" t="s">
        <v>9445</v>
      </c>
      <c r="AC352" s="3529" t="s">
        <v>9446</v>
      </c>
      <c r="AD352" s="3611" t="s">
        <v>9441</v>
      </c>
      <c r="AF352" s="10">
        <v>1</v>
      </c>
    </row>
    <row r="353" spans="2:32" ht="30" customHeight="1">
      <c r="B353" s="3526"/>
      <c r="C353" s="3531"/>
      <c r="D353" s="3522"/>
      <c r="E353" s="3522"/>
      <c r="F353" s="25"/>
      <c r="G353" s="3526"/>
      <c r="H353" s="3509"/>
      <c r="I353" s="3528"/>
      <c r="J353" s="3528"/>
      <c r="L353" s="3501"/>
      <c r="M353" s="3502"/>
      <c r="N353" s="75"/>
      <c r="O353" s="2982"/>
      <c r="P353" s="2982"/>
      <c r="Q353" s="178"/>
      <c r="R353" s="3516"/>
      <c r="S353" s="3577"/>
      <c r="T353" s="3522"/>
      <c r="U353" s="3522"/>
      <c r="W353" s="3516">
        <f t="shared" ref="W353" si="45">W352+1</f>
        <v>4</v>
      </c>
      <c r="X353" s="3611" t="s">
        <v>9447</v>
      </c>
      <c r="Y353" s="3525" t="s">
        <v>9448</v>
      </c>
      <c r="Z353" s="3529" t="s">
        <v>9449</v>
      </c>
      <c r="AA353" s="3525" t="s">
        <v>9450</v>
      </c>
      <c r="AB353" s="3525" t="s">
        <v>9451</v>
      </c>
      <c r="AC353" s="3529" t="s">
        <v>9452</v>
      </c>
      <c r="AD353" s="3611" t="s">
        <v>9447</v>
      </c>
      <c r="AF353" s="10">
        <v>1</v>
      </c>
    </row>
    <row r="354" spans="2:32" ht="30" customHeight="1">
      <c r="B354" s="3526"/>
      <c r="C354" s="3531"/>
      <c r="D354" s="3522"/>
      <c r="E354" s="3522"/>
      <c r="F354" s="25"/>
      <c r="G354" s="3526"/>
      <c r="H354" s="3509"/>
      <c r="I354" s="3528"/>
      <c r="J354" s="3528"/>
      <c r="L354" s="3501"/>
      <c r="M354" s="3502"/>
      <c r="N354" s="75"/>
      <c r="O354" s="2982"/>
      <c r="P354" s="2982"/>
      <c r="Q354" s="178"/>
      <c r="R354" s="3516"/>
      <c r="S354" s="3577"/>
      <c r="T354" s="3522"/>
      <c r="U354" s="3522"/>
      <c r="W354" s="3516">
        <v>4</v>
      </c>
      <c r="X354" s="3611" t="s">
        <v>9453</v>
      </c>
      <c r="Y354" s="3525" t="s">
        <v>9454</v>
      </c>
      <c r="Z354" s="3529" t="s">
        <v>9455</v>
      </c>
      <c r="AA354" s="3525" t="s">
        <v>9456</v>
      </c>
      <c r="AB354" s="3525" t="s">
        <v>9457</v>
      </c>
      <c r="AC354" s="3525" t="s">
        <v>9458</v>
      </c>
      <c r="AD354" s="3611" t="s">
        <v>9453</v>
      </c>
      <c r="AF354" s="10">
        <v>1</v>
      </c>
    </row>
    <row r="355" spans="2:32" ht="30" customHeight="1">
      <c r="B355" s="3526"/>
      <c r="C355" s="3531"/>
      <c r="D355" s="3522"/>
      <c r="E355" s="3522"/>
      <c r="F355" s="25"/>
      <c r="G355" s="3526"/>
      <c r="H355" s="3509"/>
      <c r="I355" s="3528"/>
      <c r="J355" s="3528"/>
      <c r="L355" s="3501"/>
      <c r="M355" s="3502"/>
      <c r="N355" s="75"/>
      <c r="O355" s="2982"/>
      <c r="P355" s="2982"/>
      <c r="Q355" s="178"/>
      <c r="R355" s="3516"/>
      <c r="S355" s="3577"/>
      <c r="T355" s="3522"/>
      <c r="U355" s="3522"/>
      <c r="W355" s="3516">
        <f t="shared" ref="W355" si="46">W354+1</f>
        <v>5</v>
      </c>
      <c r="X355" s="3611" t="s">
        <v>9459</v>
      </c>
      <c r="Y355" s="3525" t="s">
        <v>9460</v>
      </c>
      <c r="Z355" s="3529" t="s">
        <v>9461</v>
      </c>
      <c r="AA355" s="3525" t="s">
        <v>9462</v>
      </c>
      <c r="AB355" s="3525" t="s">
        <v>9463</v>
      </c>
      <c r="AC355" s="3529" t="s">
        <v>9464</v>
      </c>
      <c r="AD355" s="3611" t="s">
        <v>9459</v>
      </c>
      <c r="AF355" s="10">
        <v>1</v>
      </c>
    </row>
    <row r="356" spans="2:32" ht="30" customHeight="1">
      <c r="B356" s="3526"/>
      <c r="C356" s="3531"/>
      <c r="D356" s="3522"/>
      <c r="E356" s="3522"/>
      <c r="F356" s="25"/>
      <c r="G356" s="3526"/>
      <c r="H356" s="3509"/>
      <c r="I356" s="3528"/>
      <c r="J356" s="3528"/>
      <c r="L356" s="3501"/>
      <c r="M356" s="3502"/>
      <c r="N356" s="75"/>
      <c r="O356" s="2982"/>
      <c r="P356" s="2982"/>
      <c r="Q356" s="178"/>
      <c r="R356" s="3516"/>
      <c r="S356" s="3577"/>
      <c r="T356" s="3522"/>
      <c r="U356" s="3522"/>
      <c r="W356" s="3516">
        <v>5</v>
      </c>
      <c r="X356" s="3611" t="s">
        <v>9465</v>
      </c>
      <c r="Y356" s="3525" t="s">
        <v>9466</v>
      </c>
      <c r="Z356" s="3529" t="s">
        <v>9467</v>
      </c>
      <c r="AA356" s="3525" t="s">
        <v>9468</v>
      </c>
      <c r="AB356" s="3529" t="s">
        <v>9469</v>
      </c>
      <c r="AC356" s="3529" t="s">
        <v>9470</v>
      </c>
      <c r="AD356" s="3611" t="s">
        <v>9465</v>
      </c>
      <c r="AF356" s="10">
        <v>1</v>
      </c>
    </row>
    <row r="357" spans="2:32" ht="30" customHeight="1">
      <c r="B357" s="3526"/>
      <c r="C357" s="3531"/>
      <c r="D357" s="3522"/>
      <c r="E357" s="3522"/>
      <c r="F357" s="25"/>
      <c r="G357" s="3526"/>
      <c r="H357" s="3509"/>
      <c r="I357" s="3528"/>
      <c r="J357" s="3528"/>
      <c r="L357" s="3501"/>
      <c r="M357" s="3502"/>
      <c r="N357" s="75"/>
      <c r="O357" s="2982"/>
      <c r="P357" s="2982"/>
      <c r="Q357" s="178"/>
      <c r="R357" s="3516"/>
      <c r="S357" s="3577"/>
      <c r="T357" s="3522"/>
      <c r="U357" s="3522"/>
      <c r="W357" s="3516">
        <f t="shared" ref="W357" si="47">W356+1</f>
        <v>6</v>
      </c>
      <c r="X357" s="3611" t="s">
        <v>9471</v>
      </c>
      <c r="Y357" s="3525" t="s">
        <v>9472</v>
      </c>
      <c r="Z357" s="3529" t="s">
        <v>9473</v>
      </c>
      <c r="AA357" s="3525" t="s">
        <v>9474</v>
      </c>
      <c r="AB357" s="3525" t="s">
        <v>9475</v>
      </c>
      <c r="AC357" s="3525" t="s">
        <v>9476</v>
      </c>
      <c r="AD357" s="3611" t="s">
        <v>9471</v>
      </c>
      <c r="AF357" s="10">
        <v>1</v>
      </c>
    </row>
    <row r="358" spans="2:32" ht="30" customHeight="1">
      <c r="B358" s="3526"/>
      <c r="C358" s="3531"/>
      <c r="D358" s="3522"/>
      <c r="E358" s="3522"/>
      <c r="F358" s="25"/>
      <c r="G358" s="3526"/>
      <c r="H358" s="3509"/>
      <c r="I358" s="3528"/>
      <c r="J358" s="3528"/>
      <c r="L358" s="3501"/>
      <c r="M358" s="3502"/>
      <c r="N358" s="75"/>
      <c r="O358" s="2982"/>
      <c r="P358" s="2982"/>
      <c r="Q358" s="178"/>
      <c r="R358" s="3516"/>
      <c r="S358" s="3577"/>
      <c r="T358" s="3522"/>
      <c r="U358" s="3522"/>
      <c r="W358" s="3516">
        <v>6</v>
      </c>
      <c r="X358" s="3611" t="s">
        <v>9477</v>
      </c>
      <c r="Y358" s="3525" t="s">
        <v>9478</v>
      </c>
      <c r="Z358" s="3529" t="s">
        <v>9479</v>
      </c>
      <c r="AA358" s="3525" t="s">
        <v>9480</v>
      </c>
      <c r="AB358" s="3529" t="s">
        <v>9481</v>
      </c>
      <c r="AC358" s="3529" t="s">
        <v>9482</v>
      </c>
      <c r="AD358" s="3611" t="s">
        <v>9477</v>
      </c>
      <c r="AF358" s="10">
        <v>1</v>
      </c>
    </row>
    <row r="359" spans="2:32" ht="30" customHeight="1">
      <c r="B359" s="3526"/>
      <c r="C359" s="3531"/>
      <c r="D359" s="3522"/>
      <c r="E359" s="3522"/>
      <c r="F359" s="25"/>
      <c r="G359" s="3526"/>
      <c r="H359" s="3509"/>
      <c r="I359" s="3528"/>
      <c r="J359" s="3528"/>
      <c r="L359" s="3501"/>
      <c r="M359" s="3502"/>
      <c r="N359" s="75"/>
      <c r="O359" s="2982"/>
      <c r="P359" s="2982"/>
      <c r="Q359" s="178"/>
      <c r="R359" s="3516"/>
      <c r="S359" s="3577"/>
      <c r="T359" s="3522"/>
      <c r="U359" s="3522"/>
      <c r="W359" s="3516">
        <f t="shared" ref="W359" si="48">W358+1</f>
        <v>7</v>
      </c>
      <c r="X359" s="3611" t="s">
        <v>9483</v>
      </c>
      <c r="Y359" s="3525" t="s">
        <v>9484</v>
      </c>
      <c r="Z359" s="3529" t="s">
        <v>9485</v>
      </c>
      <c r="AA359" s="3525" t="s">
        <v>9486</v>
      </c>
      <c r="AB359" s="3529" t="s">
        <v>9487</v>
      </c>
      <c r="AC359" s="3529" t="s">
        <v>9488</v>
      </c>
      <c r="AD359" s="3611" t="s">
        <v>9483</v>
      </c>
      <c r="AF359" s="10">
        <v>1</v>
      </c>
    </row>
    <row r="360" spans="2:32" ht="30" customHeight="1">
      <c r="B360" s="3526"/>
      <c r="C360" s="3531"/>
      <c r="D360" s="3522"/>
      <c r="E360" s="3522"/>
      <c r="F360" s="25"/>
      <c r="G360" s="3526"/>
      <c r="H360" s="3509"/>
      <c r="I360" s="3528"/>
      <c r="J360" s="3528"/>
      <c r="L360" s="3501"/>
      <c r="M360" s="3502"/>
      <c r="N360" s="75"/>
      <c r="O360" s="2982"/>
      <c r="P360" s="2982"/>
      <c r="Q360" s="178"/>
      <c r="R360" s="3516"/>
      <c r="S360" s="3577"/>
      <c r="T360" s="3522"/>
      <c r="U360" s="3522"/>
      <c r="W360" s="3516">
        <v>7</v>
      </c>
      <c r="X360" s="3611" t="s">
        <v>9489</v>
      </c>
      <c r="Y360" s="3525" t="s">
        <v>9490</v>
      </c>
      <c r="Z360" s="3529" t="s">
        <v>9491</v>
      </c>
      <c r="AA360" s="3525" t="s">
        <v>9492</v>
      </c>
      <c r="AB360" s="3529" t="s">
        <v>9493</v>
      </c>
      <c r="AC360" s="3529" t="s">
        <v>9494</v>
      </c>
      <c r="AD360" s="3611" t="s">
        <v>9489</v>
      </c>
      <c r="AF360" s="10">
        <v>1</v>
      </c>
    </row>
    <row r="361" spans="2:32" ht="30" customHeight="1">
      <c r="B361" s="3526"/>
      <c r="C361" s="3531"/>
      <c r="D361" s="3522"/>
      <c r="E361" s="3522"/>
      <c r="F361" s="25"/>
      <c r="G361" s="3526"/>
      <c r="H361" s="3509"/>
      <c r="I361" s="3528"/>
      <c r="J361" s="3528"/>
      <c r="L361" s="3501"/>
      <c r="M361" s="3502"/>
      <c r="N361" s="75"/>
      <c r="O361" s="2982"/>
      <c r="P361" s="2982"/>
      <c r="Q361" s="178"/>
      <c r="R361" s="3516"/>
      <c r="S361" s="3577"/>
      <c r="T361" s="3522"/>
      <c r="U361" s="3522"/>
      <c r="W361" s="3516">
        <f t="shared" ref="W361" si="49">W360+1</f>
        <v>8</v>
      </c>
      <c r="X361" s="3611" t="s">
        <v>9495</v>
      </c>
      <c r="Y361" s="3525" t="s">
        <v>9496</v>
      </c>
      <c r="Z361" s="3529" t="s">
        <v>9497</v>
      </c>
      <c r="AA361" s="3525" t="s">
        <v>9498</v>
      </c>
      <c r="AB361" s="3529" t="s">
        <v>9499</v>
      </c>
      <c r="AC361" s="3529" t="s">
        <v>9500</v>
      </c>
      <c r="AD361" s="3611" t="s">
        <v>9495</v>
      </c>
      <c r="AF361" s="10">
        <v>1</v>
      </c>
    </row>
    <row r="362" spans="2:32" ht="30" customHeight="1">
      <c r="B362" s="3526"/>
      <c r="C362" s="3531"/>
      <c r="D362" s="3522"/>
      <c r="E362" s="3522"/>
      <c r="F362" s="25"/>
      <c r="G362" s="3526"/>
      <c r="H362" s="3509"/>
      <c r="I362" s="3528"/>
      <c r="J362" s="3528"/>
      <c r="L362" s="3501"/>
      <c r="M362" s="3502"/>
      <c r="N362" s="75"/>
      <c r="O362" s="2982"/>
      <c r="P362" s="2982"/>
      <c r="Q362" s="178"/>
      <c r="R362" s="3516"/>
      <c r="S362" s="3577"/>
      <c r="T362" s="3522"/>
      <c r="U362" s="3522"/>
      <c r="W362" s="3516">
        <v>8</v>
      </c>
      <c r="X362" s="3611" t="s">
        <v>9501</v>
      </c>
      <c r="Y362" s="3525" t="s">
        <v>9502</v>
      </c>
      <c r="Z362" s="3529" t="s">
        <v>9503</v>
      </c>
      <c r="AA362" s="3525" t="s">
        <v>9504</v>
      </c>
      <c r="AB362" s="3529" t="s">
        <v>9505</v>
      </c>
      <c r="AC362" s="3529" t="s">
        <v>9506</v>
      </c>
      <c r="AD362" s="3611" t="s">
        <v>9501</v>
      </c>
      <c r="AF362" s="10">
        <v>1</v>
      </c>
    </row>
    <row r="363" spans="2:32" ht="30" customHeight="1">
      <c r="B363" s="3526"/>
      <c r="C363" s="3531"/>
      <c r="D363" s="3522"/>
      <c r="E363" s="3522"/>
      <c r="F363" s="25"/>
      <c r="G363" s="3526"/>
      <c r="H363" s="3509"/>
      <c r="I363" s="3528"/>
      <c r="J363" s="3528"/>
      <c r="L363" s="3501"/>
      <c r="M363" s="3502"/>
      <c r="N363" s="75"/>
      <c r="O363" s="2982"/>
      <c r="P363" s="2982"/>
      <c r="Q363" s="178"/>
      <c r="R363" s="3516"/>
      <c r="S363" s="3577"/>
      <c r="T363" s="3522"/>
      <c r="U363" s="3522"/>
      <c r="W363" s="3516">
        <f t="shared" ref="W363" si="50">W362+1</f>
        <v>9</v>
      </c>
      <c r="X363" s="3611" t="s">
        <v>9507</v>
      </c>
      <c r="Y363" s="3525" t="s">
        <v>9508</v>
      </c>
      <c r="Z363" s="3529" t="s">
        <v>9509</v>
      </c>
      <c r="AA363" s="3525" t="s">
        <v>9510</v>
      </c>
      <c r="AB363" s="3525" t="s">
        <v>9511</v>
      </c>
      <c r="AC363" s="3525" t="s">
        <v>9512</v>
      </c>
      <c r="AD363" s="3611" t="s">
        <v>9507</v>
      </c>
      <c r="AF363" s="10">
        <v>1</v>
      </c>
    </row>
    <row r="364" spans="2:32" ht="30" customHeight="1">
      <c r="B364" s="3526"/>
      <c r="C364" s="3531"/>
      <c r="D364" s="3522"/>
      <c r="E364" s="3522"/>
      <c r="F364" s="25"/>
      <c r="G364" s="3526"/>
      <c r="H364" s="3509"/>
      <c r="I364" s="3528"/>
      <c r="J364" s="3528"/>
      <c r="L364" s="3501"/>
      <c r="M364" s="3502"/>
      <c r="N364" s="75"/>
      <c r="O364" s="2982"/>
      <c r="P364" s="2982"/>
      <c r="Q364" s="178"/>
      <c r="R364" s="3516"/>
      <c r="S364" s="3577"/>
      <c r="T364" s="3522"/>
      <c r="U364" s="3522"/>
      <c r="W364" s="3516">
        <v>9</v>
      </c>
      <c r="X364" s="3611" t="s">
        <v>9513</v>
      </c>
      <c r="Y364" s="3525" t="s">
        <v>9514</v>
      </c>
      <c r="Z364" s="3529" t="s">
        <v>9515</v>
      </c>
      <c r="AA364" s="3525" t="s">
        <v>9516</v>
      </c>
      <c r="AB364" s="3529" t="s">
        <v>9517</v>
      </c>
      <c r="AC364" s="3529" t="s">
        <v>9518</v>
      </c>
      <c r="AD364" s="3611" t="s">
        <v>9513</v>
      </c>
      <c r="AF364" s="10">
        <v>1</v>
      </c>
    </row>
    <row r="365" spans="2:32" ht="30" customHeight="1">
      <c r="B365" s="3526"/>
      <c r="C365" s="3531"/>
      <c r="D365" s="3522"/>
      <c r="E365" s="3522"/>
      <c r="F365" s="25"/>
      <c r="G365" s="3526"/>
      <c r="H365" s="3509"/>
      <c r="I365" s="3528"/>
      <c r="J365" s="3528"/>
      <c r="L365" s="3501"/>
      <c r="M365" s="3502"/>
      <c r="N365" s="75"/>
      <c r="O365" s="2982"/>
      <c r="P365" s="2982"/>
      <c r="Q365" s="178"/>
      <c r="R365" s="3516"/>
      <c r="S365" s="3577"/>
      <c r="T365" s="3522"/>
      <c r="U365" s="3522"/>
      <c r="W365" s="3516">
        <f t="shared" ref="W365" si="51">W364+1</f>
        <v>10</v>
      </c>
      <c r="X365" s="3611" t="s">
        <v>9519</v>
      </c>
      <c r="Y365" s="3522" t="s">
        <v>9520</v>
      </c>
      <c r="Z365" s="3522" t="s">
        <v>9521</v>
      </c>
      <c r="AA365" s="3525" t="s">
        <v>9522</v>
      </c>
      <c r="AB365" s="3525" t="s">
        <v>9523</v>
      </c>
      <c r="AC365" s="3525" t="s">
        <v>9524</v>
      </c>
      <c r="AD365" s="3611" t="s">
        <v>9519</v>
      </c>
      <c r="AF365" s="10">
        <v>1</v>
      </c>
    </row>
    <row r="366" spans="2:32" ht="30" customHeight="1">
      <c r="B366" s="3526"/>
      <c r="C366" s="3531"/>
      <c r="D366" s="3522"/>
      <c r="E366" s="3522"/>
      <c r="F366" s="25"/>
      <c r="G366" s="3526"/>
      <c r="H366" s="3509"/>
      <c r="I366" s="3528"/>
      <c r="J366" s="3528"/>
      <c r="L366" s="3501"/>
      <c r="M366" s="3502"/>
      <c r="N366" s="75"/>
      <c r="O366" s="2982"/>
      <c r="P366" s="2982"/>
      <c r="Q366" s="178"/>
      <c r="R366" s="3516"/>
      <c r="S366" s="3577"/>
      <c r="T366" s="3522"/>
      <c r="U366" s="3522"/>
      <c r="W366" s="3516">
        <v>10</v>
      </c>
      <c r="X366" s="3611" t="s">
        <v>9525</v>
      </c>
      <c r="Y366" s="3525" t="s">
        <v>9526</v>
      </c>
      <c r="Z366" s="3529" t="s">
        <v>9527</v>
      </c>
      <c r="AA366" s="3525" t="s">
        <v>9528</v>
      </c>
      <c r="AB366" s="3525" t="s">
        <v>9529</v>
      </c>
      <c r="AC366" s="3525" t="s">
        <v>9530</v>
      </c>
      <c r="AD366" s="3611" t="s">
        <v>9525</v>
      </c>
      <c r="AF366" s="10">
        <v>1</v>
      </c>
    </row>
    <row r="367" spans="2:32" ht="30" customHeight="1">
      <c r="B367" s="3526"/>
      <c r="C367" s="3531"/>
      <c r="D367" s="3522"/>
      <c r="E367" s="3522"/>
      <c r="F367" s="25"/>
      <c r="G367" s="3526"/>
      <c r="H367" s="3509"/>
      <c r="I367" s="3528"/>
      <c r="J367" s="3528"/>
      <c r="L367" s="3501"/>
      <c r="M367" s="3502"/>
      <c r="N367" s="75"/>
      <c r="O367" s="2982"/>
      <c r="P367" s="2982"/>
      <c r="Q367" s="178"/>
      <c r="R367" s="3516"/>
      <c r="S367" s="3577"/>
      <c r="T367" s="3522"/>
      <c r="U367" s="3522"/>
      <c r="W367" s="3516">
        <f t="shared" ref="W367" si="52">W366+1</f>
        <v>11</v>
      </c>
      <c r="X367" s="3611" t="s">
        <v>9531</v>
      </c>
      <c r="Y367" s="3525" t="s">
        <v>9532</v>
      </c>
      <c r="Z367" s="3529" t="s">
        <v>9533</v>
      </c>
      <c r="AA367" s="3525" t="s">
        <v>9534</v>
      </c>
      <c r="AB367" s="3529" t="s">
        <v>9535</v>
      </c>
      <c r="AC367" s="3529" t="s">
        <v>9536</v>
      </c>
      <c r="AD367" s="3611" t="s">
        <v>9531</v>
      </c>
      <c r="AF367" s="10">
        <v>1</v>
      </c>
    </row>
    <row r="368" spans="2:32" ht="30" customHeight="1">
      <c r="B368" s="3526"/>
      <c r="C368" s="3531"/>
      <c r="D368" s="3522"/>
      <c r="E368" s="3522"/>
      <c r="F368" s="25"/>
      <c r="G368" s="3526"/>
      <c r="H368" s="3509"/>
      <c r="I368" s="3528"/>
      <c r="J368" s="3528"/>
      <c r="L368" s="3501"/>
      <c r="M368" s="3502"/>
      <c r="N368" s="75"/>
      <c r="O368" s="2982"/>
      <c r="P368" s="2982"/>
      <c r="Q368" s="178"/>
      <c r="R368" s="3516"/>
      <c r="S368" s="3577"/>
      <c r="T368" s="3522"/>
      <c r="U368" s="3522"/>
      <c r="W368" s="3516">
        <v>11</v>
      </c>
      <c r="X368" s="3611" t="s">
        <v>9537</v>
      </c>
      <c r="Y368" s="3525" t="s">
        <v>9538</v>
      </c>
      <c r="Z368" s="3529" t="s">
        <v>9539</v>
      </c>
      <c r="AA368" s="3525" t="s">
        <v>9540</v>
      </c>
      <c r="AB368" s="3525" t="s">
        <v>9541</v>
      </c>
      <c r="AC368" s="3525" t="s">
        <v>9542</v>
      </c>
      <c r="AD368" s="3611" t="s">
        <v>9537</v>
      </c>
      <c r="AF368" s="10">
        <v>1</v>
      </c>
    </row>
    <row r="369" spans="2:32" ht="30" customHeight="1">
      <c r="B369" s="3526"/>
      <c r="C369" s="3531"/>
      <c r="D369" s="3522"/>
      <c r="E369" s="3522"/>
      <c r="F369" s="25"/>
      <c r="G369" s="3526"/>
      <c r="H369" s="3509"/>
      <c r="I369" s="3528"/>
      <c r="J369" s="3528"/>
      <c r="L369" s="3501"/>
      <c r="M369" s="3502"/>
      <c r="N369" s="75"/>
      <c r="O369" s="2982"/>
      <c r="P369" s="2982"/>
      <c r="Q369" s="178"/>
      <c r="R369" s="3516"/>
      <c r="S369" s="3577"/>
      <c r="T369" s="3522"/>
      <c r="U369" s="3522"/>
      <c r="W369" s="3516">
        <f t="shared" ref="W369" si="53">W368+1</f>
        <v>12</v>
      </c>
      <c r="X369" s="3611" t="s">
        <v>9543</v>
      </c>
      <c r="Y369" s="3525" t="s">
        <v>9544</v>
      </c>
      <c r="Z369" s="3529" t="s">
        <v>9545</v>
      </c>
      <c r="AA369" s="3525" t="s">
        <v>9546</v>
      </c>
      <c r="AB369" s="3525" t="s">
        <v>9547</v>
      </c>
      <c r="AC369" s="3525" t="s">
        <v>9548</v>
      </c>
      <c r="AD369" s="3611" t="s">
        <v>9543</v>
      </c>
      <c r="AF369" s="10">
        <v>1</v>
      </c>
    </row>
    <row r="370" spans="2:32" ht="30" customHeight="1">
      <c r="B370" s="3526"/>
      <c r="C370" s="3531"/>
      <c r="D370" s="3522"/>
      <c r="E370" s="3522"/>
      <c r="F370" s="25"/>
      <c r="G370" s="3526"/>
      <c r="H370" s="3509"/>
      <c r="I370" s="3528"/>
      <c r="J370" s="3528"/>
      <c r="L370" s="3501"/>
      <c r="M370" s="3502"/>
      <c r="N370" s="75"/>
      <c r="O370" s="2982"/>
      <c r="P370" s="2982"/>
      <c r="Q370" s="178"/>
      <c r="R370" s="3516"/>
      <c r="S370" s="3577"/>
      <c r="T370" s="3522"/>
      <c r="U370" s="3522"/>
      <c r="W370" s="3516">
        <v>12</v>
      </c>
      <c r="X370" s="3611" t="s">
        <v>9549</v>
      </c>
      <c r="Y370" s="3525" t="s">
        <v>9550</v>
      </c>
      <c r="Z370" s="3529" t="s">
        <v>9551</v>
      </c>
      <c r="AA370" s="3525" t="s">
        <v>9552</v>
      </c>
      <c r="AB370" s="3529" t="s">
        <v>9553</v>
      </c>
      <c r="AC370" s="3529" t="s">
        <v>9554</v>
      </c>
      <c r="AD370" s="3611" t="s">
        <v>9549</v>
      </c>
      <c r="AF370" s="10">
        <v>1</v>
      </c>
    </row>
    <row r="371" spans="2:32" ht="30" customHeight="1">
      <c r="B371" s="3526"/>
      <c r="C371" s="3531"/>
      <c r="D371" s="3522"/>
      <c r="E371" s="3522"/>
      <c r="F371" s="25"/>
      <c r="G371" s="3526"/>
      <c r="H371" s="3509"/>
      <c r="I371" s="3528"/>
      <c r="J371" s="3528"/>
      <c r="L371" s="3501"/>
      <c r="M371" s="3502"/>
      <c r="N371" s="75"/>
      <c r="O371" s="2982"/>
      <c r="P371" s="2982"/>
      <c r="Q371" s="178"/>
      <c r="R371" s="3516"/>
      <c r="S371" s="3577"/>
      <c r="T371" s="3522"/>
      <c r="U371" s="3522"/>
      <c r="W371" s="3516">
        <f t="shared" ref="W371" si="54">W370+1</f>
        <v>13</v>
      </c>
      <c r="X371" s="3611" t="s">
        <v>9555</v>
      </c>
      <c r="Y371" s="3525" t="s">
        <v>9556</v>
      </c>
      <c r="Z371" s="3529" t="s">
        <v>9557</v>
      </c>
      <c r="AA371" s="3525" t="s">
        <v>9558</v>
      </c>
      <c r="AB371" s="3529" t="s">
        <v>9559</v>
      </c>
      <c r="AC371" s="3529" t="s">
        <v>9560</v>
      </c>
      <c r="AD371" s="3611" t="s">
        <v>9555</v>
      </c>
      <c r="AF371" s="10">
        <v>1</v>
      </c>
    </row>
    <row r="372" spans="2:32" ht="30" customHeight="1">
      <c r="B372" s="3526"/>
      <c r="C372" s="3531"/>
      <c r="D372" s="3522"/>
      <c r="E372" s="3522"/>
      <c r="F372" s="25"/>
      <c r="G372" s="3526"/>
      <c r="H372" s="3509"/>
      <c r="I372" s="3528"/>
      <c r="J372" s="3528"/>
      <c r="L372" s="3501"/>
      <c r="M372" s="3502"/>
      <c r="N372" s="75"/>
      <c r="O372" s="2982"/>
      <c r="P372" s="2982"/>
      <c r="Q372" s="178"/>
      <c r="R372" s="3516"/>
      <c r="S372" s="3577"/>
      <c r="T372" s="3522"/>
      <c r="U372" s="3522"/>
      <c r="W372" s="3516">
        <v>13</v>
      </c>
      <c r="X372" s="3611" t="s">
        <v>9561</v>
      </c>
      <c r="Y372" s="3525" t="s">
        <v>9562</v>
      </c>
      <c r="Z372" s="3529" t="s">
        <v>9563</v>
      </c>
      <c r="AA372" s="3525" t="s">
        <v>8232</v>
      </c>
      <c r="AB372" s="3529" t="s">
        <v>9564</v>
      </c>
      <c r="AC372" s="3529" t="s">
        <v>9565</v>
      </c>
      <c r="AD372" s="3611" t="s">
        <v>9561</v>
      </c>
      <c r="AF372" s="10">
        <v>1</v>
      </c>
    </row>
    <row r="373" spans="2:32" ht="30" customHeight="1">
      <c r="B373" s="3526"/>
      <c r="C373" s="3531"/>
      <c r="D373" s="3522"/>
      <c r="E373" s="3522"/>
      <c r="F373" s="25"/>
      <c r="G373" s="3526"/>
      <c r="H373" s="3509"/>
      <c r="I373" s="3528"/>
      <c r="J373" s="3528"/>
      <c r="L373" s="3501"/>
      <c r="M373" s="3502"/>
      <c r="N373" s="75"/>
      <c r="O373" s="2982"/>
      <c r="P373" s="2982"/>
      <c r="Q373" s="178"/>
      <c r="R373" s="3516"/>
      <c r="S373" s="3577"/>
      <c r="T373" s="3522"/>
      <c r="U373" s="3522"/>
      <c r="W373" s="3516">
        <f t="shared" ref="W373" si="55">W372+1</f>
        <v>14</v>
      </c>
      <c r="X373" s="3611" t="s">
        <v>9566</v>
      </c>
      <c r="Y373" s="3525" t="s">
        <v>9567</v>
      </c>
      <c r="Z373" s="3529" t="s">
        <v>9568</v>
      </c>
      <c r="AA373" s="3525" t="s">
        <v>9569</v>
      </c>
      <c r="AB373" s="3525" t="s">
        <v>9570</v>
      </c>
      <c r="AC373" s="3525" t="s">
        <v>9571</v>
      </c>
      <c r="AD373" s="3611" t="s">
        <v>9566</v>
      </c>
      <c r="AF373" s="10">
        <v>1</v>
      </c>
    </row>
    <row r="374" spans="2:32" ht="30" customHeight="1">
      <c r="B374" s="3526"/>
      <c r="C374" s="3531"/>
      <c r="D374" s="3522"/>
      <c r="E374" s="3522"/>
      <c r="F374" s="25"/>
      <c r="G374" s="3526"/>
      <c r="H374" s="3509"/>
      <c r="I374" s="3528"/>
      <c r="J374" s="3528"/>
      <c r="L374" s="3501"/>
      <c r="M374" s="3502"/>
      <c r="N374" s="75"/>
      <c r="O374" s="2982"/>
      <c r="P374" s="2982"/>
      <c r="Q374" s="178"/>
      <c r="R374" s="3516"/>
      <c r="S374" s="3577"/>
      <c r="T374" s="3522"/>
      <c r="U374" s="3522"/>
      <c r="W374" s="3516">
        <v>14</v>
      </c>
      <c r="X374" s="3611" t="s">
        <v>9572</v>
      </c>
      <c r="Y374" s="3525" t="s">
        <v>9573</v>
      </c>
      <c r="Z374" s="3529" t="s">
        <v>9574</v>
      </c>
      <c r="AA374" s="3525" t="s">
        <v>9575</v>
      </c>
      <c r="AB374" s="3529" t="s">
        <v>9576</v>
      </c>
      <c r="AC374" s="3529" t="s">
        <v>9577</v>
      </c>
      <c r="AD374" s="3611" t="s">
        <v>9572</v>
      </c>
      <c r="AF374" s="10">
        <v>1</v>
      </c>
    </row>
    <row r="375" spans="2:32" ht="30" customHeight="1">
      <c r="B375" s="3526"/>
      <c r="C375" s="3531"/>
      <c r="D375" s="3522"/>
      <c r="E375" s="3522"/>
      <c r="F375" s="25"/>
      <c r="G375" s="3526"/>
      <c r="H375" s="3509"/>
      <c r="I375" s="3528"/>
      <c r="J375" s="3528"/>
      <c r="L375" s="3501"/>
      <c r="M375" s="3502"/>
      <c r="N375" s="75"/>
      <c r="O375" s="2982"/>
      <c r="P375" s="2982"/>
      <c r="Q375" s="178"/>
      <c r="R375" s="3516"/>
      <c r="S375" s="3577"/>
      <c r="T375" s="3522"/>
      <c r="U375" s="3522"/>
      <c r="W375" s="3516">
        <f t="shared" ref="W375" si="56">W374+1</f>
        <v>15</v>
      </c>
      <c r="X375" s="3611" t="s">
        <v>9578</v>
      </c>
      <c r="Y375" s="3525" t="s">
        <v>9579</v>
      </c>
      <c r="Z375" s="3529" t="s">
        <v>9580</v>
      </c>
      <c r="AA375" s="3525" t="s">
        <v>9581</v>
      </c>
      <c r="AB375" s="3529" t="s">
        <v>9582</v>
      </c>
      <c r="AC375" s="3529" t="s">
        <v>9583</v>
      </c>
      <c r="AD375" s="3611" t="s">
        <v>9578</v>
      </c>
      <c r="AF375" s="10">
        <v>1</v>
      </c>
    </row>
    <row r="376" spans="2:32" ht="30" customHeight="1">
      <c r="B376" s="3526"/>
      <c r="C376" s="3531"/>
      <c r="D376" s="3522"/>
      <c r="E376" s="3522"/>
      <c r="F376" s="25"/>
      <c r="G376" s="3526"/>
      <c r="H376" s="3509"/>
      <c r="I376" s="3528"/>
      <c r="J376" s="3528"/>
      <c r="L376" s="3501"/>
      <c r="M376" s="3502"/>
      <c r="N376" s="75"/>
      <c r="O376" s="2982"/>
      <c r="P376" s="2982"/>
      <c r="Q376" s="178"/>
      <c r="R376" s="3516"/>
      <c r="S376" s="3577"/>
      <c r="T376" s="3522"/>
      <c r="U376" s="3522"/>
      <c r="W376" s="3516">
        <v>15</v>
      </c>
      <c r="X376" s="3611" t="s">
        <v>9584</v>
      </c>
      <c r="Y376" s="3525" t="s">
        <v>9585</v>
      </c>
      <c r="Z376" s="3529" t="s">
        <v>9586</v>
      </c>
      <c r="AA376" s="3525" t="s">
        <v>9587</v>
      </c>
      <c r="AB376" s="3529" t="s">
        <v>9588</v>
      </c>
      <c r="AC376" s="3529" t="s">
        <v>9589</v>
      </c>
      <c r="AD376" s="3611" t="s">
        <v>9584</v>
      </c>
      <c r="AF376" s="10">
        <v>1</v>
      </c>
    </row>
    <row r="377" spans="2:32" ht="30" customHeight="1">
      <c r="B377" s="3526"/>
      <c r="C377" s="3531"/>
      <c r="D377" s="3522"/>
      <c r="E377" s="3522"/>
      <c r="F377" s="25"/>
      <c r="G377" s="3526"/>
      <c r="H377" s="3509"/>
      <c r="I377" s="3528"/>
      <c r="J377" s="3528"/>
      <c r="L377" s="3501"/>
      <c r="M377" s="3502"/>
      <c r="N377" s="75"/>
      <c r="O377" s="2982"/>
      <c r="P377" s="2982"/>
      <c r="Q377" s="178"/>
      <c r="R377" s="3516"/>
      <c r="S377" s="3577"/>
      <c r="T377" s="3522"/>
      <c r="U377" s="3522"/>
      <c r="W377" s="3516">
        <f t="shared" ref="W377" si="57">W376+1</f>
        <v>16</v>
      </c>
      <c r="X377" s="3611" t="s">
        <v>9590</v>
      </c>
      <c r="Y377" s="3525" t="s">
        <v>9591</v>
      </c>
      <c r="Z377" s="3529" t="s">
        <v>9592</v>
      </c>
      <c r="AA377" s="3525" t="s">
        <v>9593</v>
      </c>
      <c r="AB377" s="3529" t="s">
        <v>9594</v>
      </c>
      <c r="AC377" s="3529" t="s">
        <v>9595</v>
      </c>
      <c r="AD377" s="3611" t="s">
        <v>9590</v>
      </c>
      <c r="AF377" s="10">
        <v>1</v>
      </c>
    </row>
    <row r="378" spans="2:32" ht="30" customHeight="1">
      <c r="B378" s="3526"/>
      <c r="C378" s="3531"/>
      <c r="D378" s="3522"/>
      <c r="E378" s="3522"/>
      <c r="F378" s="25"/>
      <c r="G378" s="3526"/>
      <c r="H378" s="3509"/>
      <c r="I378" s="3528"/>
      <c r="J378" s="3528"/>
      <c r="L378" s="3501"/>
      <c r="M378" s="3502"/>
      <c r="N378" s="75"/>
      <c r="O378" s="2982"/>
      <c r="P378" s="2982"/>
      <c r="Q378" s="178"/>
      <c r="R378" s="3516"/>
      <c r="S378" s="3577"/>
      <c r="T378" s="3522"/>
      <c r="U378" s="3522"/>
      <c r="W378" s="3516">
        <v>16</v>
      </c>
      <c r="X378" s="3611" t="s">
        <v>9596</v>
      </c>
      <c r="Y378" s="3525" t="s">
        <v>9597</v>
      </c>
      <c r="Z378" s="3529" t="s">
        <v>9598</v>
      </c>
      <c r="AA378" s="3525" t="s">
        <v>9599</v>
      </c>
      <c r="AB378" s="3529" t="s">
        <v>9600</v>
      </c>
      <c r="AC378" s="3529" t="s">
        <v>9601</v>
      </c>
      <c r="AD378" s="3611" t="s">
        <v>9596</v>
      </c>
      <c r="AF378" s="10">
        <v>1</v>
      </c>
    </row>
    <row r="379" spans="2:32" ht="30" customHeight="1">
      <c r="B379" s="3526"/>
      <c r="C379" s="3531"/>
      <c r="D379" s="3522"/>
      <c r="E379" s="3522"/>
      <c r="F379" s="25"/>
      <c r="G379" s="3526"/>
      <c r="H379" s="3509"/>
      <c r="I379" s="3528"/>
      <c r="J379" s="3528"/>
      <c r="L379" s="3501"/>
      <c r="M379" s="3502"/>
      <c r="N379" s="75"/>
      <c r="O379" s="2982"/>
      <c r="P379" s="2982"/>
      <c r="Q379" s="178"/>
      <c r="R379" s="3516"/>
      <c r="S379" s="3577"/>
      <c r="T379" s="3522"/>
      <c r="U379" s="3522"/>
      <c r="W379" s="3516">
        <f t="shared" ref="W379" si="58">W378+1</f>
        <v>17</v>
      </c>
      <c r="X379" s="3611" t="s">
        <v>9602</v>
      </c>
      <c r="Y379" s="3525" t="s">
        <v>9603</v>
      </c>
      <c r="Z379" s="3529" t="s">
        <v>9604</v>
      </c>
      <c r="AA379" s="3525" t="s">
        <v>9605</v>
      </c>
      <c r="AB379" s="3525" t="s">
        <v>9606</v>
      </c>
      <c r="AC379" s="3525" t="s">
        <v>9607</v>
      </c>
      <c r="AD379" s="3611" t="s">
        <v>9602</v>
      </c>
      <c r="AF379" s="10">
        <v>1</v>
      </c>
    </row>
    <row r="380" spans="2:32" ht="30" customHeight="1">
      <c r="B380" s="3526"/>
      <c r="C380" s="3531"/>
      <c r="D380" s="3522"/>
      <c r="E380" s="3522"/>
      <c r="F380" s="25"/>
      <c r="G380" s="3526"/>
      <c r="H380" s="3509"/>
      <c r="I380" s="3528"/>
      <c r="J380" s="3528"/>
      <c r="L380" s="3501"/>
      <c r="M380" s="3502"/>
      <c r="N380" s="75"/>
      <c r="O380" s="2982"/>
      <c r="P380" s="2982"/>
      <c r="Q380" s="178"/>
      <c r="R380" s="3516"/>
      <c r="S380" s="3577"/>
      <c r="T380" s="3522"/>
      <c r="U380" s="3522"/>
      <c r="W380" s="3516">
        <v>17</v>
      </c>
      <c r="X380" s="3611" t="s">
        <v>9608</v>
      </c>
      <c r="Y380" s="3525" t="s">
        <v>9609</v>
      </c>
      <c r="Z380" s="3529" t="s">
        <v>9610</v>
      </c>
      <c r="AA380" s="3525" t="s">
        <v>9611</v>
      </c>
      <c r="AB380" s="3525" t="s">
        <v>9612</v>
      </c>
      <c r="AC380" s="3525" t="s">
        <v>9613</v>
      </c>
      <c r="AD380" s="3611" t="s">
        <v>9608</v>
      </c>
      <c r="AF380" s="10">
        <v>1</v>
      </c>
    </row>
    <row r="381" spans="2:32" ht="30" customHeight="1">
      <c r="B381" s="3526"/>
      <c r="C381" s="3531"/>
      <c r="D381" s="3522"/>
      <c r="E381" s="3522"/>
      <c r="F381" s="25"/>
      <c r="G381" s="3526"/>
      <c r="H381" s="3509"/>
      <c r="I381" s="3528"/>
      <c r="J381" s="3528"/>
      <c r="L381" s="3501"/>
      <c r="M381" s="3502"/>
      <c r="N381" s="75"/>
      <c r="O381" s="2982"/>
      <c r="P381" s="2982"/>
      <c r="Q381" s="178"/>
      <c r="R381" s="3516"/>
      <c r="S381" s="3577"/>
      <c r="T381" s="3522"/>
      <c r="U381" s="3522"/>
      <c r="W381" s="3516">
        <f t="shared" ref="W381" si="59">W380+1</f>
        <v>18</v>
      </c>
      <c r="X381" s="3611" t="s">
        <v>9614</v>
      </c>
      <c r="Y381" s="3525" t="s">
        <v>7466</v>
      </c>
      <c r="Z381" s="3529" t="s">
        <v>9615</v>
      </c>
      <c r="AA381" s="3525" t="s">
        <v>9616</v>
      </c>
      <c r="AB381" s="3529" t="s">
        <v>9617</v>
      </c>
      <c r="AC381" s="3529" t="s">
        <v>9618</v>
      </c>
      <c r="AD381" s="3611" t="s">
        <v>9614</v>
      </c>
      <c r="AF381" s="10">
        <v>1</v>
      </c>
    </row>
    <row r="382" spans="2:32" ht="30" customHeight="1">
      <c r="B382" s="3526"/>
      <c r="C382" s="3531"/>
      <c r="D382" s="3522"/>
      <c r="E382" s="3522"/>
      <c r="F382" s="25"/>
      <c r="G382" s="3526"/>
      <c r="H382" s="3509"/>
      <c r="I382" s="3528"/>
      <c r="J382" s="3528"/>
      <c r="L382" s="3501"/>
      <c r="M382" s="3502"/>
      <c r="N382" s="75"/>
      <c r="O382" s="2982"/>
      <c r="P382" s="2982"/>
      <c r="Q382" s="178"/>
      <c r="R382" s="3516"/>
      <c r="S382" s="3577"/>
      <c r="T382" s="3522"/>
      <c r="U382" s="3522"/>
      <c r="W382" s="3516">
        <v>18</v>
      </c>
      <c r="X382" s="3611" t="s">
        <v>9619</v>
      </c>
      <c r="Y382" s="3525" t="s">
        <v>9620</v>
      </c>
      <c r="Z382" s="3529" t="s">
        <v>9621</v>
      </c>
      <c r="AA382" s="3525" t="s">
        <v>8211</v>
      </c>
      <c r="AB382" s="3525" t="s">
        <v>8212</v>
      </c>
      <c r="AC382" s="3525" t="s">
        <v>8213</v>
      </c>
      <c r="AD382" s="3611" t="s">
        <v>9619</v>
      </c>
      <c r="AF382" s="10">
        <v>1</v>
      </c>
    </row>
    <row r="383" spans="2:32" ht="30" customHeight="1">
      <c r="B383" s="3526"/>
      <c r="C383" s="3531"/>
      <c r="D383" s="3522"/>
      <c r="E383" s="3522"/>
      <c r="F383" s="25"/>
      <c r="G383" s="3526"/>
      <c r="H383" s="3509"/>
      <c r="I383" s="3528"/>
      <c r="J383" s="3528"/>
      <c r="L383" s="3501"/>
      <c r="M383" s="3502"/>
      <c r="N383" s="75"/>
      <c r="O383" s="2982"/>
      <c r="P383" s="2982"/>
      <c r="Q383" s="178"/>
      <c r="R383" s="3516"/>
      <c r="S383" s="3577"/>
      <c r="T383" s="3522"/>
      <c r="U383" s="3522"/>
      <c r="W383" s="3516">
        <f t="shared" ref="W383" si="60">W382+1</f>
        <v>19</v>
      </c>
      <c r="X383" s="3611" t="s">
        <v>9622</v>
      </c>
      <c r="Y383" s="3525" t="s">
        <v>9623</v>
      </c>
      <c r="Z383" s="3529" t="s">
        <v>9624</v>
      </c>
      <c r="AA383" s="3525" t="s">
        <v>8211</v>
      </c>
      <c r="AB383" s="3525" t="s">
        <v>8212</v>
      </c>
      <c r="AC383" s="3525" t="s">
        <v>8213</v>
      </c>
      <c r="AD383" s="3611" t="s">
        <v>9622</v>
      </c>
      <c r="AF383" s="10">
        <v>1</v>
      </c>
    </row>
    <row r="384" spans="2:32" ht="30" customHeight="1">
      <c r="B384" s="3526"/>
      <c r="C384" s="3531"/>
      <c r="D384" s="3522"/>
      <c r="E384" s="3522"/>
      <c r="F384" s="25"/>
      <c r="G384" s="3526"/>
      <c r="H384" s="3509"/>
      <c r="I384" s="3528"/>
      <c r="J384" s="3528"/>
      <c r="L384" s="3501"/>
      <c r="M384" s="3502"/>
      <c r="N384" s="75"/>
      <c r="O384" s="2982"/>
      <c r="P384" s="2982"/>
      <c r="Q384" s="178"/>
      <c r="R384" s="3516"/>
      <c r="S384" s="3577"/>
      <c r="T384" s="3522"/>
      <c r="U384" s="3522"/>
      <c r="W384" s="3516">
        <v>19</v>
      </c>
      <c r="X384" s="3611" t="s">
        <v>9625</v>
      </c>
      <c r="Y384" s="3525" t="s">
        <v>9626</v>
      </c>
      <c r="Z384" s="3529" t="s">
        <v>9627</v>
      </c>
      <c r="AA384" s="3525" t="s">
        <v>9628</v>
      </c>
      <c r="AB384" s="3529" t="s">
        <v>9629</v>
      </c>
      <c r="AC384" s="3529" t="s">
        <v>9630</v>
      </c>
      <c r="AD384" s="3611" t="s">
        <v>9625</v>
      </c>
      <c r="AF384" s="10">
        <v>1</v>
      </c>
    </row>
    <row r="385" spans="2:32" ht="30" customHeight="1">
      <c r="B385" s="3526"/>
      <c r="C385" s="3531"/>
      <c r="D385" s="3522"/>
      <c r="E385" s="3522"/>
      <c r="F385" s="25"/>
      <c r="G385" s="3526"/>
      <c r="H385" s="3509"/>
      <c r="I385" s="3528"/>
      <c r="J385" s="3528"/>
      <c r="L385" s="3501"/>
      <c r="M385" s="3502"/>
      <c r="N385" s="75"/>
      <c r="O385" s="2982"/>
      <c r="P385" s="2982"/>
      <c r="Q385" s="178"/>
      <c r="R385" s="3516"/>
      <c r="S385" s="3577"/>
      <c r="T385" s="3522"/>
      <c r="U385" s="3522"/>
      <c r="W385" s="3516">
        <f t="shared" ref="W385" si="61">W384+1</f>
        <v>20</v>
      </c>
      <c r="X385" s="3611" t="s">
        <v>9631</v>
      </c>
      <c r="Y385" s="3525" t="s">
        <v>9632</v>
      </c>
      <c r="Z385" s="3529" t="s">
        <v>9633</v>
      </c>
      <c r="AA385" s="3525" t="s">
        <v>9634</v>
      </c>
      <c r="AB385" s="3525" t="s">
        <v>9635</v>
      </c>
      <c r="AC385" s="3525" t="s">
        <v>9636</v>
      </c>
      <c r="AD385" s="3611" t="s">
        <v>9631</v>
      </c>
      <c r="AF385" s="10">
        <v>1</v>
      </c>
    </row>
    <row r="386" spans="2:32" ht="30" customHeight="1">
      <c r="B386" s="3526"/>
      <c r="C386" s="3531"/>
      <c r="D386" s="3522"/>
      <c r="E386" s="3522"/>
      <c r="F386" s="25"/>
      <c r="G386" s="3526"/>
      <c r="H386" s="3509"/>
      <c r="I386" s="3528"/>
      <c r="J386" s="3528"/>
      <c r="L386" s="3501"/>
      <c r="M386" s="3502"/>
      <c r="N386" s="75"/>
      <c r="O386" s="2982"/>
      <c r="P386" s="2982"/>
      <c r="Q386" s="178"/>
      <c r="R386" s="3516"/>
      <c r="S386" s="3577"/>
      <c r="T386" s="3522"/>
      <c r="U386" s="3522"/>
      <c r="W386" s="3516">
        <v>20</v>
      </c>
      <c r="X386" s="3611" t="s">
        <v>9637</v>
      </c>
      <c r="Y386" s="3525" t="s">
        <v>9638</v>
      </c>
      <c r="Z386" s="3529" t="s">
        <v>9639</v>
      </c>
      <c r="AA386" s="3525" t="s">
        <v>9640</v>
      </c>
      <c r="AB386" s="3529" t="s">
        <v>9641</v>
      </c>
      <c r="AC386" s="3529" t="s">
        <v>9642</v>
      </c>
      <c r="AD386" s="3611" t="s">
        <v>9637</v>
      </c>
      <c r="AF386" s="10">
        <v>1</v>
      </c>
    </row>
    <row r="387" spans="2:32" ht="30" customHeight="1">
      <c r="B387" s="3526"/>
      <c r="C387" s="3531"/>
      <c r="D387" s="3522"/>
      <c r="E387" s="3522"/>
      <c r="F387" s="25"/>
      <c r="G387" s="3526"/>
      <c r="H387" s="3509"/>
      <c r="I387" s="3528"/>
      <c r="J387" s="3528"/>
      <c r="L387" s="3501"/>
      <c r="M387" s="3502"/>
      <c r="N387" s="75"/>
      <c r="O387" s="2982"/>
      <c r="P387" s="2982"/>
      <c r="Q387" s="178"/>
      <c r="R387" s="3516"/>
      <c r="S387" s="3577"/>
      <c r="T387" s="3522"/>
      <c r="U387" s="3522"/>
      <c r="W387" s="3516">
        <f t="shared" ref="W387" si="62">W386+1</f>
        <v>21</v>
      </c>
      <c r="X387" s="3611" t="s">
        <v>9643</v>
      </c>
      <c r="Y387" s="3525" t="s">
        <v>9644</v>
      </c>
      <c r="Z387" s="3529" t="s">
        <v>9645</v>
      </c>
      <c r="AA387" s="3525" t="s">
        <v>9646</v>
      </c>
      <c r="AB387" s="3529" t="s">
        <v>9647</v>
      </c>
      <c r="AC387" s="3529" t="s">
        <v>9648</v>
      </c>
      <c r="AD387" s="3611" t="s">
        <v>9643</v>
      </c>
      <c r="AF387" s="10">
        <v>1</v>
      </c>
    </row>
    <row r="388" spans="2:32" ht="30" customHeight="1">
      <c r="B388" s="3526"/>
      <c r="C388" s="3531"/>
      <c r="D388" s="3522"/>
      <c r="E388" s="3522"/>
      <c r="F388" s="25"/>
      <c r="G388" s="3526"/>
      <c r="H388" s="3509"/>
      <c r="I388" s="3528"/>
      <c r="J388" s="3528"/>
      <c r="L388" s="3501"/>
      <c r="M388" s="3502"/>
      <c r="N388" s="75"/>
      <c r="O388" s="2982"/>
      <c r="P388" s="2982"/>
      <c r="Q388" s="178"/>
      <c r="R388" s="3516"/>
      <c r="S388" s="3577"/>
      <c r="T388" s="3522"/>
      <c r="U388" s="3522"/>
      <c r="W388" s="3516">
        <v>21</v>
      </c>
      <c r="X388" s="3611" t="s">
        <v>9649</v>
      </c>
      <c r="Y388" s="3522" t="s">
        <v>9650</v>
      </c>
      <c r="Z388" s="3522" t="s">
        <v>9651</v>
      </c>
      <c r="AA388" s="3525" t="s">
        <v>9652</v>
      </c>
      <c r="AB388" s="3525" t="s">
        <v>9653</v>
      </c>
      <c r="AC388" s="3525" t="s">
        <v>9654</v>
      </c>
      <c r="AD388" s="3611" t="s">
        <v>9649</v>
      </c>
      <c r="AF388" s="10">
        <v>1</v>
      </c>
    </row>
    <row r="389" spans="2:32" ht="30" customHeight="1">
      <c r="B389" s="3526"/>
      <c r="C389" s="3531"/>
      <c r="D389" s="3522"/>
      <c r="E389" s="3522"/>
      <c r="F389" s="25"/>
      <c r="G389" s="3526"/>
      <c r="H389" s="3509"/>
      <c r="I389" s="3528"/>
      <c r="J389" s="3528"/>
      <c r="L389" s="3501"/>
      <c r="M389" s="3502"/>
      <c r="N389" s="75"/>
      <c r="O389" s="2982"/>
      <c r="P389" s="2982"/>
      <c r="Q389" s="178"/>
      <c r="R389" s="3516"/>
      <c r="S389" s="3577"/>
      <c r="T389" s="3522"/>
      <c r="U389" s="3522"/>
      <c r="W389" s="3516">
        <f t="shared" ref="W389" si="63">W388+1</f>
        <v>22</v>
      </c>
      <c r="X389" s="3611" t="s">
        <v>9655</v>
      </c>
      <c r="Y389" s="3525" t="s">
        <v>9656</v>
      </c>
      <c r="Z389" s="3529" t="s">
        <v>9657</v>
      </c>
      <c r="AA389" s="3525" t="s">
        <v>9658</v>
      </c>
      <c r="AB389" s="3529" t="s">
        <v>9659</v>
      </c>
      <c r="AC389" s="3529" t="s">
        <v>9660</v>
      </c>
      <c r="AD389" s="3611" t="s">
        <v>9655</v>
      </c>
      <c r="AF389" s="10">
        <v>1</v>
      </c>
    </row>
    <row r="390" spans="2:32" ht="30" customHeight="1">
      <c r="B390" s="3526"/>
      <c r="C390" s="3531"/>
      <c r="D390" s="3522"/>
      <c r="E390" s="3522"/>
      <c r="F390" s="25"/>
      <c r="G390" s="3526"/>
      <c r="H390" s="3509"/>
      <c r="I390" s="3528"/>
      <c r="J390" s="3528"/>
      <c r="L390" s="3501"/>
      <c r="M390" s="3502"/>
      <c r="N390" s="75"/>
      <c r="O390" s="2982"/>
      <c r="P390" s="2982"/>
      <c r="Q390" s="178"/>
      <c r="R390" s="3516"/>
      <c r="S390" s="3577"/>
      <c r="T390" s="3522"/>
      <c r="U390" s="3522"/>
      <c r="W390" s="3516">
        <v>22</v>
      </c>
      <c r="X390" s="3611" t="s">
        <v>9661</v>
      </c>
      <c r="Y390" s="3525" t="s">
        <v>9662</v>
      </c>
      <c r="Z390" s="3529" t="s">
        <v>9663</v>
      </c>
      <c r="AA390" s="3525" t="s">
        <v>9664</v>
      </c>
      <c r="AB390" s="3525" t="s">
        <v>9665</v>
      </c>
      <c r="AC390" s="3525" t="s">
        <v>9666</v>
      </c>
      <c r="AD390" s="3611" t="s">
        <v>9661</v>
      </c>
      <c r="AF390" s="10">
        <v>1</v>
      </c>
    </row>
    <row r="391" spans="2:32" ht="30" customHeight="1">
      <c r="B391" s="3526"/>
      <c r="C391" s="3531"/>
      <c r="D391" s="3522"/>
      <c r="E391" s="3522"/>
      <c r="F391" s="25"/>
      <c r="G391" s="3526"/>
      <c r="H391" s="3509"/>
      <c r="I391" s="3528"/>
      <c r="J391" s="3528"/>
      <c r="L391" s="3501"/>
      <c r="M391" s="3502"/>
      <c r="N391" s="75"/>
      <c r="O391" s="2982"/>
      <c r="P391" s="2982"/>
      <c r="Q391" s="178"/>
      <c r="R391" s="3516"/>
      <c r="S391" s="3577"/>
      <c r="T391" s="3522"/>
      <c r="U391" s="3522"/>
      <c r="W391" s="3516">
        <f t="shared" ref="W391" si="64">W390+1</f>
        <v>23</v>
      </c>
      <c r="X391" s="3611" t="s">
        <v>9667</v>
      </c>
      <c r="Y391" s="3525" t="s">
        <v>9668</v>
      </c>
      <c r="Z391" s="3529" t="s">
        <v>9669</v>
      </c>
      <c r="AA391" s="3525" t="s">
        <v>9670</v>
      </c>
      <c r="AB391" s="3525" t="s">
        <v>9671</v>
      </c>
      <c r="AC391" s="3525" t="s">
        <v>9672</v>
      </c>
      <c r="AD391" s="3611" t="s">
        <v>9667</v>
      </c>
      <c r="AF391" s="10">
        <v>1</v>
      </c>
    </row>
    <row r="392" spans="2:32" ht="30" customHeight="1">
      <c r="B392" s="3526"/>
      <c r="C392" s="3531"/>
      <c r="D392" s="3522"/>
      <c r="E392" s="3522"/>
      <c r="F392" s="25"/>
      <c r="G392" s="3526"/>
      <c r="H392" s="3509"/>
      <c r="I392" s="3528"/>
      <c r="J392" s="3528"/>
      <c r="L392" s="3501"/>
      <c r="M392" s="3502"/>
      <c r="N392" s="75"/>
      <c r="O392" s="2982"/>
      <c r="P392" s="2982"/>
      <c r="Q392" s="178"/>
      <c r="R392" s="3516"/>
      <c r="S392" s="3577"/>
      <c r="T392" s="3522"/>
      <c r="U392" s="3522"/>
      <c r="W392" s="3516">
        <v>23</v>
      </c>
      <c r="X392" s="3611" t="s">
        <v>9673</v>
      </c>
      <c r="Y392" s="3525" t="s">
        <v>9674</v>
      </c>
      <c r="Z392" s="3529" t="s">
        <v>9675</v>
      </c>
      <c r="AA392" s="3525" t="s">
        <v>9676</v>
      </c>
      <c r="AB392" s="3529" t="s">
        <v>9677</v>
      </c>
      <c r="AC392" s="3529" t="s">
        <v>9678</v>
      </c>
      <c r="AD392" s="3611" t="s">
        <v>9673</v>
      </c>
      <c r="AF392" s="10">
        <v>1</v>
      </c>
    </row>
    <row r="393" spans="2:32" ht="30" customHeight="1">
      <c r="B393" s="3526"/>
      <c r="C393" s="3531"/>
      <c r="D393" s="3522"/>
      <c r="E393" s="3522"/>
      <c r="F393" s="25"/>
      <c r="G393" s="3526"/>
      <c r="H393" s="3509"/>
      <c r="I393" s="3528"/>
      <c r="J393" s="3528"/>
      <c r="L393" s="3501"/>
      <c r="M393" s="3502"/>
      <c r="N393" s="75"/>
      <c r="O393" s="2982"/>
      <c r="P393" s="2982"/>
      <c r="Q393" s="178"/>
      <c r="R393" s="3516"/>
      <c r="S393" s="3577"/>
      <c r="T393" s="3522"/>
      <c r="U393" s="3522"/>
      <c r="W393" s="3516">
        <f t="shared" ref="W393" si="65">W392+1</f>
        <v>24</v>
      </c>
      <c r="X393" s="3611" t="s">
        <v>9679</v>
      </c>
      <c r="Y393" s="3525" t="s">
        <v>9680</v>
      </c>
      <c r="Z393" s="3529" t="s">
        <v>9681</v>
      </c>
      <c r="AA393" s="3525" t="s">
        <v>9682</v>
      </c>
      <c r="AB393" s="3525" t="s">
        <v>9683</v>
      </c>
      <c r="AC393" s="3525" t="s">
        <v>9684</v>
      </c>
      <c r="AD393" s="3611" t="s">
        <v>9679</v>
      </c>
      <c r="AF393" s="10">
        <v>1</v>
      </c>
    </row>
    <row r="394" spans="2:32" ht="30" customHeight="1">
      <c r="B394" s="3526"/>
      <c r="C394" s="3531"/>
      <c r="D394" s="3522"/>
      <c r="E394" s="3522"/>
      <c r="F394" s="25"/>
      <c r="G394" s="3526"/>
      <c r="H394" s="3509"/>
      <c r="I394" s="3528"/>
      <c r="J394" s="3528"/>
      <c r="L394" s="3501"/>
      <c r="M394" s="3502"/>
      <c r="N394" s="75"/>
      <c r="O394" s="2982"/>
      <c r="P394" s="2982"/>
      <c r="Q394" s="178"/>
      <c r="R394" s="3516"/>
      <c r="S394" s="3577"/>
      <c r="T394" s="3522"/>
      <c r="U394" s="3522"/>
      <c r="W394" s="3516">
        <v>24</v>
      </c>
      <c r="X394" s="3611" t="s">
        <v>9685</v>
      </c>
      <c r="Y394" s="3525" t="s">
        <v>9686</v>
      </c>
      <c r="Z394" s="3529" t="s">
        <v>9687</v>
      </c>
      <c r="AA394" s="3525" t="s">
        <v>9688</v>
      </c>
      <c r="AB394" s="3529" t="s">
        <v>9689</v>
      </c>
      <c r="AC394" s="3529" t="s">
        <v>9690</v>
      </c>
      <c r="AD394" s="3611" t="s">
        <v>9685</v>
      </c>
      <c r="AF394" s="10">
        <v>1</v>
      </c>
    </row>
    <row r="395" spans="2:32" ht="30" customHeight="1">
      <c r="B395" s="3526"/>
      <c r="C395" s="3531"/>
      <c r="D395" s="3522"/>
      <c r="E395" s="3522"/>
      <c r="F395" s="25"/>
      <c r="G395" s="3526"/>
      <c r="H395" s="3509"/>
      <c r="I395" s="3528"/>
      <c r="J395" s="3528"/>
      <c r="L395" s="3501"/>
      <c r="M395" s="3502"/>
      <c r="N395" s="75"/>
      <c r="O395" s="2982"/>
      <c r="P395" s="2982"/>
      <c r="Q395" s="178"/>
      <c r="R395" s="3516"/>
      <c r="S395" s="3577"/>
      <c r="T395" s="3522"/>
      <c r="U395" s="3522"/>
      <c r="W395" s="3516">
        <f t="shared" ref="W395" si="66">W394+1</f>
        <v>25</v>
      </c>
      <c r="X395" s="3611" t="s">
        <v>9691</v>
      </c>
      <c r="Y395" s="3525" t="s">
        <v>9692</v>
      </c>
      <c r="Z395" s="3529" t="s">
        <v>9693</v>
      </c>
      <c r="AA395" s="3525" t="s">
        <v>9694</v>
      </c>
      <c r="AB395" s="3525" t="s">
        <v>9695</v>
      </c>
      <c r="AC395" s="3525" t="s">
        <v>9696</v>
      </c>
      <c r="AD395" s="3611" t="s">
        <v>9691</v>
      </c>
      <c r="AF395" s="10">
        <v>1</v>
      </c>
    </row>
    <row r="396" spans="2:32" ht="30" customHeight="1">
      <c r="B396" s="3526"/>
      <c r="C396" s="3531"/>
      <c r="D396" s="3522"/>
      <c r="E396" s="3522"/>
      <c r="F396" s="25"/>
      <c r="G396" s="3526"/>
      <c r="H396" s="3509"/>
      <c r="I396" s="3528"/>
      <c r="J396" s="3528"/>
      <c r="L396" s="3501"/>
      <c r="M396" s="3502"/>
      <c r="N396" s="75"/>
      <c r="O396" s="2982"/>
      <c r="P396" s="2982"/>
      <c r="Q396" s="178"/>
      <c r="R396" s="3516"/>
      <c r="S396" s="3577"/>
      <c r="T396" s="3522"/>
      <c r="U396" s="3522"/>
      <c r="W396" s="3516">
        <v>25</v>
      </c>
      <c r="X396" s="3611" t="s">
        <v>9697</v>
      </c>
      <c r="Y396" s="3525" t="s">
        <v>9698</v>
      </c>
      <c r="Z396" s="3529" t="s">
        <v>9699</v>
      </c>
      <c r="AA396" s="3525" t="s">
        <v>9700</v>
      </c>
      <c r="AB396" s="3525" t="s">
        <v>9701</v>
      </c>
      <c r="AC396" s="3529" t="s">
        <v>9702</v>
      </c>
      <c r="AD396" s="3611" t="s">
        <v>9697</v>
      </c>
      <c r="AF396" s="10">
        <v>1</v>
      </c>
    </row>
    <row r="397" spans="2:32" ht="30" customHeight="1">
      <c r="B397" s="3526"/>
      <c r="C397" s="3531"/>
      <c r="D397" s="3522"/>
      <c r="E397" s="3522"/>
      <c r="F397" s="25"/>
      <c r="G397" s="3526"/>
      <c r="H397" s="3509"/>
      <c r="I397" s="3528"/>
      <c r="J397" s="3528"/>
      <c r="L397" s="3501"/>
      <c r="M397" s="3502"/>
      <c r="N397" s="75"/>
      <c r="O397" s="2982"/>
      <c r="P397" s="2982"/>
      <c r="Q397" s="178"/>
      <c r="R397" s="3516"/>
      <c r="S397" s="3577"/>
      <c r="T397" s="3522"/>
      <c r="U397" s="3522"/>
      <c r="W397" s="3516">
        <f t="shared" ref="W397" si="67">W396+1</f>
        <v>26</v>
      </c>
      <c r="X397" s="3611" t="s">
        <v>9703</v>
      </c>
      <c r="Y397" s="3525" t="s">
        <v>9704</v>
      </c>
      <c r="Z397" s="3529" t="s">
        <v>9705</v>
      </c>
      <c r="AA397" s="3525" t="s">
        <v>9706</v>
      </c>
      <c r="AB397" s="3529" t="s">
        <v>9707</v>
      </c>
      <c r="AC397" s="3525" t="s">
        <v>9708</v>
      </c>
      <c r="AD397" s="3611" t="s">
        <v>9703</v>
      </c>
      <c r="AF397" s="10">
        <v>1</v>
      </c>
    </row>
    <row r="398" spans="2:32" ht="30" customHeight="1">
      <c r="B398" s="3526"/>
      <c r="C398" s="3531"/>
      <c r="D398" s="3522"/>
      <c r="E398" s="3522"/>
      <c r="F398" s="25"/>
      <c r="G398" s="3526"/>
      <c r="H398" s="3509"/>
      <c r="I398" s="3528"/>
      <c r="J398" s="3528"/>
      <c r="L398" s="3501"/>
      <c r="M398" s="3502"/>
      <c r="N398" s="75"/>
      <c r="O398" s="2982"/>
      <c r="P398" s="2982"/>
      <c r="Q398" s="178"/>
      <c r="R398" s="3516"/>
      <c r="S398" s="3577"/>
      <c r="T398" s="3522"/>
      <c r="U398" s="3522"/>
      <c r="W398" s="3516">
        <v>26</v>
      </c>
      <c r="X398" s="3611" t="s">
        <v>9709</v>
      </c>
      <c r="Y398" s="3525" t="s">
        <v>9710</v>
      </c>
      <c r="Z398" s="3529" t="s">
        <v>9711</v>
      </c>
      <c r="AA398" s="3525" t="s">
        <v>9712</v>
      </c>
      <c r="AB398" s="3529" t="s">
        <v>9713</v>
      </c>
      <c r="AC398" s="3529" t="s">
        <v>9714</v>
      </c>
      <c r="AD398" s="3611" t="s">
        <v>9709</v>
      </c>
      <c r="AF398" s="10">
        <v>1</v>
      </c>
    </row>
    <row r="399" spans="2:32" ht="30" customHeight="1">
      <c r="B399" s="3526"/>
      <c r="C399" s="3531"/>
      <c r="D399" s="3522"/>
      <c r="E399" s="3522"/>
      <c r="F399" s="25"/>
      <c r="G399" s="3526"/>
      <c r="H399" s="3509"/>
      <c r="I399" s="3528"/>
      <c r="J399" s="3528"/>
      <c r="L399" s="3501"/>
      <c r="M399" s="3502"/>
      <c r="N399" s="75"/>
      <c r="O399" s="2982"/>
      <c r="P399" s="2982"/>
      <c r="Q399" s="178"/>
      <c r="R399" s="3516"/>
      <c r="S399" s="3577"/>
      <c r="T399" s="3522"/>
      <c r="U399" s="3522"/>
      <c r="W399" s="3516">
        <f t="shared" ref="W399" si="68">W398+1</f>
        <v>27</v>
      </c>
      <c r="X399" s="3611" t="s">
        <v>9715</v>
      </c>
      <c r="Y399" s="3525" t="s">
        <v>9716</v>
      </c>
      <c r="Z399" s="3529" t="s">
        <v>9717</v>
      </c>
      <c r="AA399" s="3525" t="s">
        <v>9718</v>
      </c>
      <c r="AB399" s="3529" t="s">
        <v>9719</v>
      </c>
      <c r="AC399" s="3529" t="s">
        <v>9720</v>
      </c>
      <c r="AD399" s="3611" t="s">
        <v>9715</v>
      </c>
      <c r="AF399" s="10">
        <v>1</v>
      </c>
    </row>
    <row r="400" spans="2:32" ht="30" customHeight="1">
      <c r="B400" s="3526"/>
      <c r="C400" s="3531"/>
      <c r="D400" s="3522"/>
      <c r="E400" s="3522"/>
      <c r="F400" s="25"/>
      <c r="G400" s="3526"/>
      <c r="H400" s="3509"/>
      <c r="I400" s="3528"/>
      <c r="J400" s="3528"/>
      <c r="L400" s="3501"/>
      <c r="M400" s="3502"/>
      <c r="N400" s="75"/>
      <c r="O400" s="2982"/>
      <c r="P400" s="2982"/>
      <c r="Q400" s="178"/>
      <c r="R400" s="3516"/>
      <c r="S400" s="3577"/>
      <c r="T400" s="3522"/>
      <c r="U400" s="3522"/>
      <c r="W400" s="3516">
        <v>27</v>
      </c>
      <c r="X400" s="3611" t="s">
        <v>9721</v>
      </c>
      <c r="Y400" s="3525" t="s">
        <v>9722</v>
      </c>
      <c r="Z400" s="3529" t="s">
        <v>9723</v>
      </c>
      <c r="AA400" s="3525" t="s">
        <v>9724</v>
      </c>
      <c r="AB400" s="3529" t="s">
        <v>9725</v>
      </c>
      <c r="AC400" s="3529" t="s">
        <v>9726</v>
      </c>
      <c r="AD400" s="3611" t="s">
        <v>9721</v>
      </c>
      <c r="AF400" s="10">
        <v>1</v>
      </c>
    </row>
    <row r="401" spans="2:32" ht="30" customHeight="1">
      <c r="B401" s="3526"/>
      <c r="C401" s="3531"/>
      <c r="D401" s="3522"/>
      <c r="E401" s="3522"/>
      <c r="F401" s="25"/>
      <c r="G401" s="3526"/>
      <c r="H401" s="3509"/>
      <c r="I401" s="3528"/>
      <c r="J401" s="3528"/>
      <c r="L401" s="3501"/>
      <c r="M401" s="3502"/>
      <c r="N401" s="75"/>
      <c r="O401" s="2982"/>
      <c r="P401" s="2982"/>
      <c r="Q401" s="178"/>
      <c r="R401" s="3516"/>
      <c r="S401" s="3577"/>
      <c r="T401" s="3522"/>
      <c r="U401" s="3522"/>
      <c r="W401" s="3516">
        <f t="shared" ref="W401" si="69">W400+1</f>
        <v>28</v>
      </c>
      <c r="X401" s="3611" t="s">
        <v>9727</v>
      </c>
      <c r="Y401" s="3525" t="s">
        <v>9728</v>
      </c>
      <c r="Z401" s="3529" t="s">
        <v>9729</v>
      </c>
      <c r="AA401" s="3525" t="s">
        <v>9730</v>
      </c>
      <c r="AB401" s="3529" t="s">
        <v>9731</v>
      </c>
      <c r="AC401" s="3529" t="s">
        <v>9732</v>
      </c>
      <c r="AD401" s="3611" t="s">
        <v>9727</v>
      </c>
      <c r="AF401" s="10">
        <v>1</v>
      </c>
    </row>
    <row r="402" spans="2:32" ht="30" customHeight="1">
      <c r="B402" s="3526"/>
      <c r="C402" s="3531"/>
      <c r="D402" s="3522"/>
      <c r="E402" s="3522"/>
      <c r="F402" s="25"/>
      <c r="G402" s="3526"/>
      <c r="H402" s="3509"/>
      <c r="I402" s="3528"/>
      <c r="J402" s="3528"/>
      <c r="L402" s="3501"/>
      <c r="M402" s="3502"/>
      <c r="N402" s="75"/>
      <c r="O402" s="2982"/>
      <c r="P402" s="2982"/>
      <c r="Q402" s="178"/>
      <c r="R402" s="3516"/>
      <c r="S402" s="3577"/>
      <c r="T402" s="3522"/>
      <c r="U402" s="3522"/>
      <c r="W402" s="3516">
        <v>28</v>
      </c>
      <c r="X402" s="3506"/>
      <c r="Y402" s="3506"/>
      <c r="Z402" s="3506"/>
      <c r="AA402" s="3506"/>
      <c r="AB402" s="3506"/>
      <c r="AC402" s="3506"/>
      <c r="AD402" s="3506"/>
      <c r="AF402" s="10">
        <v>1</v>
      </c>
    </row>
    <row r="403" spans="2:32" ht="30" customHeight="1">
      <c r="B403" s="3526"/>
      <c r="C403" s="3531"/>
      <c r="D403" s="3522"/>
      <c r="E403" s="3522"/>
      <c r="F403" s="25"/>
      <c r="G403" s="3526"/>
      <c r="H403" s="3509"/>
      <c r="I403" s="3528"/>
      <c r="J403" s="3528"/>
      <c r="L403" s="3501"/>
      <c r="M403" s="3502"/>
      <c r="N403" s="75"/>
      <c r="O403" s="2982"/>
      <c r="P403" s="2982"/>
      <c r="Q403" s="178"/>
      <c r="R403" s="3516"/>
      <c r="S403" s="3577"/>
      <c r="T403" s="3522"/>
      <c r="U403" s="3522"/>
      <c r="W403" s="3516"/>
      <c r="X403" s="3608" t="s">
        <v>7824</v>
      </c>
      <c r="Y403" s="3506"/>
      <c r="Z403" s="3506"/>
      <c r="AA403" s="3506"/>
      <c r="AB403" s="3506"/>
      <c r="AC403" s="3506"/>
      <c r="AD403" s="3608" t="s">
        <v>7824</v>
      </c>
      <c r="AF403" s="10">
        <v>1</v>
      </c>
    </row>
    <row r="404" spans="2:32" ht="30" customHeight="1">
      <c r="B404" s="3526"/>
      <c r="C404" s="3531"/>
      <c r="D404" s="3522"/>
      <c r="E404" s="3522"/>
      <c r="F404" s="25"/>
      <c r="G404" s="3526"/>
      <c r="H404" s="3509"/>
      <c r="I404" s="3528"/>
      <c r="J404" s="3528"/>
      <c r="L404" s="3501"/>
      <c r="M404" s="3502"/>
      <c r="N404" s="75"/>
      <c r="O404" s="2982"/>
      <c r="P404" s="2982"/>
      <c r="Q404" s="178"/>
      <c r="R404" s="3516"/>
      <c r="S404" s="3577"/>
      <c r="T404" s="3522"/>
      <c r="U404" s="3522"/>
      <c r="W404" s="3516">
        <v>1</v>
      </c>
      <c r="X404" s="3611" t="s">
        <v>9733</v>
      </c>
      <c r="Y404" s="3525" t="s">
        <v>9734</v>
      </c>
      <c r="Z404" s="3529" t="s">
        <v>9735</v>
      </c>
      <c r="AA404" s="3525" t="s">
        <v>9736</v>
      </c>
      <c r="AB404" s="3525" t="s">
        <v>9737</v>
      </c>
      <c r="AC404" s="3525" t="s">
        <v>9738</v>
      </c>
      <c r="AD404" s="3611" t="s">
        <v>9733</v>
      </c>
      <c r="AF404" s="10">
        <v>1</v>
      </c>
    </row>
    <row r="405" spans="2:32" ht="30" customHeight="1">
      <c r="B405" s="3526"/>
      <c r="C405" s="3531"/>
      <c r="D405" s="3522"/>
      <c r="E405" s="3522"/>
      <c r="F405" s="25"/>
      <c r="G405" s="3526"/>
      <c r="H405" s="3509"/>
      <c r="I405" s="3528"/>
      <c r="J405" s="3528"/>
      <c r="L405" s="3501"/>
      <c r="M405" s="3502"/>
      <c r="N405" s="75"/>
      <c r="O405" s="2982"/>
      <c r="P405" s="2982"/>
      <c r="Q405" s="178"/>
      <c r="R405" s="3516"/>
      <c r="S405" s="3577"/>
      <c r="T405" s="3522"/>
      <c r="U405" s="3522"/>
      <c r="W405" s="3516">
        <f>W404+1</f>
        <v>2</v>
      </c>
      <c r="X405" s="3611" t="s">
        <v>9739</v>
      </c>
      <c r="Y405" s="3525" t="s">
        <v>9740</v>
      </c>
      <c r="Z405" s="3529" t="s">
        <v>9741</v>
      </c>
      <c r="AA405" s="3525" t="s">
        <v>9742</v>
      </c>
      <c r="AB405" s="3525" t="s">
        <v>9743</v>
      </c>
      <c r="AC405" s="3525" t="s">
        <v>9744</v>
      </c>
      <c r="AD405" s="3611" t="s">
        <v>9739</v>
      </c>
      <c r="AF405" s="10">
        <v>1</v>
      </c>
    </row>
    <row r="406" spans="2:32" ht="30" customHeight="1">
      <c r="B406" s="3526"/>
      <c r="C406" s="3531"/>
      <c r="D406" s="3522"/>
      <c r="E406" s="3522"/>
      <c r="F406" s="25"/>
      <c r="G406" s="3526"/>
      <c r="H406" s="3509"/>
      <c r="I406" s="3528"/>
      <c r="J406" s="3528"/>
      <c r="L406" s="3501"/>
      <c r="M406" s="3502"/>
      <c r="N406" s="75"/>
      <c r="O406" s="2982"/>
      <c r="P406" s="2982"/>
      <c r="Q406" s="178"/>
      <c r="R406" s="3516"/>
      <c r="S406" s="3577"/>
      <c r="T406" s="3522"/>
      <c r="U406" s="3522"/>
      <c r="W406" s="3516">
        <f t="shared" ref="W406:W428" si="70">W405+1</f>
        <v>3</v>
      </c>
      <c r="X406" s="3611" t="s">
        <v>9745</v>
      </c>
      <c r="Y406" s="3525" t="s">
        <v>9746</v>
      </c>
      <c r="Z406" s="3529" t="s">
        <v>9747</v>
      </c>
      <c r="AA406" s="3525" t="s">
        <v>9748</v>
      </c>
      <c r="AB406" s="3525" t="s">
        <v>9749</v>
      </c>
      <c r="AC406" s="3525" t="s">
        <v>9750</v>
      </c>
      <c r="AD406" s="3611" t="s">
        <v>9745</v>
      </c>
      <c r="AF406" s="10">
        <v>1</v>
      </c>
    </row>
    <row r="407" spans="2:32" ht="30" customHeight="1">
      <c r="B407" s="3526"/>
      <c r="C407" s="3531"/>
      <c r="D407" s="3522"/>
      <c r="E407" s="3522"/>
      <c r="F407" s="25"/>
      <c r="G407" s="3526"/>
      <c r="H407" s="3509"/>
      <c r="I407" s="3528"/>
      <c r="J407" s="3528"/>
      <c r="L407" s="3501"/>
      <c r="M407" s="3502"/>
      <c r="N407" s="75"/>
      <c r="O407" s="2982"/>
      <c r="P407" s="2982"/>
      <c r="Q407" s="178"/>
      <c r="R407" s="3516"/>
      <c r="S407" s="3577"/>
      <c r="T407" s="3522"/>
      <c r="U407" s="3522"/>
      <c r="W407" s="3516">
        <f t="shared" si="70"/>
        <v>4</v>
      </c>
      <c r="X407" s="3611" t="s">
        <v>9751</v>
      </c>
      <c r="Y407" s="3522" t="s">
        <v>9752</v>
      </c>
      <c r="Z407" s="3522" t="s">
        <v>9753</v>
      </c>
      <c r="AA407" s="3525" t="s">
        <v>9754</v>
      </c>
      <c r="AB407" s="3525" t="s">
        <v>9755</v>
      </c>
      <c r="AC407" s="3525" t="s">
        <v>9756</v>
      </c>
      <c r="AD407" s="3611" t="s">
        <v>9751</v>
      </c>
      <c r="AF407" s="10">
        <v>1</v>
      </c>
    </row>
    <row r="408" spans="2:32" ht="30" customHeight="1">
      <c r="B408" s="3526"/>
      <c r="C408" s="3531"/>
      <c r="D408" s="3522"/>
      <c r="E408" s="3522"/>
      <c r="F408" s="25"/>
      <c r="G408" s="3526"/>
      <c r="H408" s="3509"/>
      <c r="I408" s="3528"/>
      <c r="J408" s="3528"/>
      <c r="L408" s="3501"/>
      <c r="M408" s="3502"/>
      <c r="N408" s="75"/>
      <c r="O408" s="2982"/>
      <c r="P408" s="2982"/>
      <c r="Q408" s="178"/>
      <c r="R408" s="3516"/>
      <c r="S408" s="3577"/>
      <c r="T408" s="3522"/>
      <c r="U408" s="3522"/>
      <c r="W408" s="3516">
        <f t="shared" si="70"/>
        <v>5</v>
      </c>
      <c r="X408" s="3611" t="s">
        <v>9757</v>
      </c>
      <c r="Y408" s="3525" t="s">
        <v>9758</v>
      </c>
      <c r="Z408" s="3529" t="s">
        <v>9759</v>
      </c>
      <c r="AA408" s="3525" t="s">
        <v>9760</v>
      </c>
      <c r="AB408" s="3525" t="s">
        <v>9761</v>
      </c>
      <c r="AC408" s="3525" t="s">
        <v>9762</v>
      </c>
      <c r="AD408" s="3611" t="s">
        <v>9757</v>
      </c>
      <c r="AF408" s="10">
        <v>1</v>
      </c>
    </row>
    <row r="409" spans="2:32" ht="30" customHeight="1">
      <c r="B409" s="3526"/>
      <c r="C409" s="3531"/>
      <c r="D409" s="3522"/>
      <c r="E409" s="3522"/>
      <c r="F409" s="25"/>
      <c r="G409" s="3526"/>
      <c r="H409" s="3509"/>
      <c r="I409" s="3528"/>
      <c r="J409" s="3528"/>
      <c r="L409" s="3501"/>
      <c r="M409" s="3502"/>
      <c r="N409" s="75"/>
      <c r="O409" s="2982"/>
      <c r="P409" s="2982"/>
      <c r="Q409" s="178"/>
      <c r="R409" s="3516"/>
      <c r="S409" s="3577"/>
      <c r="T409" s="3522"/>
      <c r="U409" s="3522"/>
      <c r="W409" s="3516">
        <f t="shared" si="70"/>
        <v>6</v>
      </c>
      <c r="X409" s="3611" t="s">
        <v>9763</v>
      </c>
      <c r="Y409" s="3525" t="s">
        <v>9764</v>
      </c>
      <c r="Z409" s="3529" t="s">
        <v>9765</v>
      </c>
      <c r="AA409" s="3525" t="s">
        <v>9766</v>
      </c>
      <c r="AB409" s="3525" t="s">
        <v>9767</v>
      </c>
      <c r="AC409" s="3525" t="s">
        <v>9768</v>
      </c>
      <c r="AD409" s="3611" t="s">
        <v>9763</v>
      </c>
      <c r="AF409" s="10">
        <v>1</v>
      </c>
    </row>
    <row r="410" spans="2:32" ht="30" customHeight="1">
      <c r="B410" s="3526"/>
      <c r="C410" s="3531"/>
      <c r="D410" s="3522"/>
      <c r="E410" s="3522"/>
      <c r="F410" s="25"/>
      <c r="G410" s="3526"/>
      <c r="H410" s="3509"/>
      <c r="I410" s="3528"/>
      <c r="J410" s="3528"/>
      <c r="L410" s="3501"/>
      <c r="M410" s="3502"/>
      <c r="N410" s="75"/>
      <c r="O410" s="2982"/>
      <c r="P410" s="2982"/>
      <c r="Q410" s="178"/>
      <c r="R410" s="3516"/>
      <c r="S410" s="3577"/>
      <c r="T410" s="3522"/>
      <c r="U410" s="3522"/>
      <c r="W410" s="3516">
        <f t="shared" si="70"/>
        <v>7</v>
      </c>
      <c r="X410" s="3611" t="s">
        <v>9769</v>
      </c>
      <c r="Y410" s="3522" t="s">
        <v>9770</v>
      </c>
      <c r="Z410" s="3522" t="s">
        <v>9771</v>
      </c>
      <c r="AA410" s="3525" t="s">
        <v>9772</v>
      </c>
      <c r="AB410" s="3525" t="s">
        <v>9773</v>
      </c>
      <c r="AC410" s="3525" t="s">
        <v>9774</v>
      </c>
      <c r="AD410" s="3611" t="s">
        <v>9769</v>
      </c>
      <c r="AF410" s="10">
        <v>1</v>
      </c>
    </row>
    <row r="411" spans="2:32" ht="30" customHeight="1">
      <c r="B411" s="3526"/>
      <c r="C411" s="3531"/>
      <c r="D411" s="3522"/>
      <c r="E411" s="3522"/>
      <c r="F411" s="25"/>
      <c r="G411" s="3526"/>
      <c r="H411" s="3509"/>
      <c r="I411" s="3528"/>
      <c r="J411" s="3528"/>
      <c r="L411" s="3501"/>
      <c r="M411" s="3502"/>
      <c r="N411" s="75"/>
      <c r="O411" s="2982"/>
      <c r="P411" s="2982"/>
      <c r="Q411" s="178"/>
      <c r="R411" s="3516"/>
      <c r="S411" s="3577"/>
      <c r="T411" s="3522"/>
      <c r="U411" s="3522"/>
      <c r="W411" s="3516">
        <f t="shared" si="70"/>
        <v>8</v>
      </c>
      <c r="X411" s="3611" t="s">
        <v>9775</v>
      </c>
      <c r="Y411" s="3522" t="s">
        <v>9776</v>
      </c>
      <c r="Z411" s="3522" t="s">
        <v>9777</v>
      </c>
      <c r="AA411" s="3525" t="s">
        <v>9778</v>
      </c>
      <c r="AB411" s="3525" t="s">
        <v>9779</v>
      </c>
      <c r="AC411" s="3525" t="s">
        <v>9780</v>
      </c>
      <c r="AD411" s="3611" t="s">
        <v>9775</v>
      </c>
      <c r="AF411" s="10">
        <v>1</v>
      </c>
    </row>
    <row r="412" spans="2:32" ht="30" customHeight="1">
      <c r="B412" s="3526"/>
      <c r="C412" s="3531"/>
      <c r="D412" s="3522"/>
      <c r="E412" s="3522"/>
      <c r="F412" s="25"/>
      <c r="G412" s="3526"/>
      <c r="H412" s="3509"/>
      <c r="I412" s="3528"/>
      <c r="J412" s="3528"/>
      <c r="L412" s="3501"/>
      <c r="M412" s="3502"/>
      <c r="N412" s="75"/>
      <c r="O412" s="2982"/>
      <c r="P412" s="2982"/>
      <c r="Q412" s="178"/>
      <c r="R412" s="3516"/>
      <c r="S412" s="3577"/>
      <c r="T412" s="3522"/>
      <c r="U412" s="3522"/>
      <c r="W412" s="3516">
        <f t="shared" si="70"/>
        <v>9</v>
      </c>
      <c r="X412" s="3611" t="s">
        <v>9781</v>
      </c>
      <c r="Y412" s="3522" t="s">
        <v>9782</v>
      </c>
      <c r="Z412" s="3522" t="s">
        <v>9783</v>
      </c>
      <c r="AA412" s="3525" t="s">
        <v>9784</v>
      </c>
      <c r="AB412" s="3525" t="s">
        <v>9785</v>
      </c>
      <c r="AC412" s="3525" t="s">
        <v>9786</v>
      </c>
      <c r="AD412" s="3611" t="s">
        <v>9781</v>
      </c>
      <c r="AF412" s="10">
        <v>1</v>
      </c>
    </row>
    <row r="413" spans="2:32" ht="30" customHeight="1">
      <c r="B413" s="3526"/>
      <c r="C413" s="3531"/>
      <c r="D413" s="3522"/>
      <c r="E413" s="3522"/>
      <c r="F413" s="25"/>
      <c r="G413" s="3526"/>
      <c r="H413" s="3509"/>
      <c r="I413" s="3528"/>
      <c r="J413" s="3528"/>
      <c r="L413" s="3501"/>
      <c r="M413" s="3502"/>
      <c r="N413" s="75"/>
      <c r="O413" s="2982"/>
      <c r="P413" s="2982"/>
      <c r="Q413" s="178"/>
      <c r="R413" s="3516"/>
      <c r="S413" s="3577"/>
      <c r="T413" s="3522"/>
      <c r="U413" s="3522"/>
      <c r="W413" s="3516">
        <f t="shared" si="70"/>
        <v>10</v>
      </c>
      <c r="X413" s="3611" t="s">
        <v>9787</v>
      </c>
      <c r="Y413" s="3525" t="s">
        <v>9788</v>
      </c>
      <c r="Z413" s="3529" t="s">
        <v>9789</v>
      </c>
      <c r="AA413" s="3525" t="s">
        <v>9790</v>
      </c>
      <c r="AB413" s="3525" t="s">
        <v>9791</v>
      </c>
      <c r="AC413" s="3525" t="s">
        <v>9792</v>
      </c>
      <c r="AD413" s="3611" t="s">
        <v>9787</v>
      </c>
      <c r="AF413" s="10">
        <v>1</v>
      </c>
    </row>
    <row r="414" spans="2:32" ht="30" customHeight="1">
      <c r="B414" s="3526"/>
      <c r="C414" s="3531"/>
      <c r="D414" s="3522"/>
      <c r="E414" s="3522"/>
      <c r="F414" s="25"/>
      <c r="G414" s="3526"/>
      <c r="H414" s="3509"/>
      <c r="I414" s="3528"/>
      <c r="J414" s="3528"/>
      <c r="L414" s="3501"/>
      <c r="M414" s="3502"/>
      <c r="N414" s="75"/>
      <c r="O414" s="2982"/>
      <c r="P414" s="2982"/>
      <c r="Q414" s="178"/>
      <c r="R414" s="3516"/>
      <c r="S414" s="3577"/>
      <c r="T414" s="3522"/>
      <c r="U414" s="3522"/>
      <c r="W414" s="3516">
        <f t="shared" si="70"/>
        <v>11</v>
      </c>
      <c r="X414" s="3611" t="s">
        <v>9793</v>
      </c>
      <c r="Y414" s="3522" t="s">
        <v>9794</v>
      </c>
      <c r="Z414" s="3522" t="s">
        <v>9793</v>
      </c>
      <c r="AA414" s="3525" t="s">
        <v>9795</v>
      </c>
      <c r="AB414" s="3525" t="s">
        <v>9796</v>
      </c>
      <c r="AC414" s="3525" t="s">
        <v>9797</v>
      </c>
      <c r="AD414" s="3611" t="s">
        <v>9793</v>
      </c>
      <c r="AF414" s="10">
        <v>1</v>
      </c>
    </row>
    <row r="415" spans="2:32" ht="30" customHeight="1">
      <c r="B415" s="3526"/>
      <c r="C415" s="3531"/>
      <c r="D415" s="3522"/>
      <c r="E415" s="3522"/>
      <c r="F415" s="25"/>
      <c r="G415" s="3526"/>
      <c r="H415" s="3509"/>
      <c r="I415" s="3528"/>
      <c r="J415" s="3528"/>
      <c r="L415" s="3501"/>
      <c r="M415" s="3502"/>
      <c r="N415" s="75"/>
      <c r="O415" s="2982"/>
      <c r="P415" s="2982"/>
      <c r="Q415" s="178"/>
      <c r="R415" s="3516"/>
      <c r="S415" s="3577"/>
      <c r="T415" s="3522"/>
      <c r="U415" s="3522"/>
      <c r="W415" s="3516">
        <f t="shared" si="70"/>
        <v>12</v>
      </c>
      <c r="X415" s="3611" t="s">
        <v>9798</v>
      </c>
      <c r="Y415" s="3525" t="s">
        <v>9799</v>
      </c>
      <c r="Z415" s="3529" t="s">
        <v>9800</v>
      </c>
      <c r="AA415" s="3525" t="s">
        <v>9801</v>
      </c>
      <c r="AB415" s="3525" t="s">
        <v>9802</v>
      </c>
      <c r="AC415" s="3525" t="s">
        <v>9803</v>
      </c>
      <c r="AD415" s="3611" t="s">
        <v>9798</v>
      </c>
      <c r="AF415" s="10">
        <v>1</v>
      </c>
    </row>
    <row r="416" spans="2:32" ht="30" customHeight="1">
      <c r="B416" s="3526"/>
      <c r="C416" s="3531"/>
      <c r="D416" s="3522"/>
      <c r="E416" s="3522"/>
      <c r="F416" s="25"/>
      <c r="G416" s="3526"/>
      <c r="H416" s="3509"/>
      <c r="I416" s="3528"/>
      <c r="J416" s="3528"/>
      <c r="L416" s="3501"/>
      <c r="M416" s="3502"/>
      <c r="N416" s="75"/>
      <c r="O416" s="2982"/>
      <c r="P416" s="2982"/>
      <c r="Q416" s="178"/>
      <c r="R416" s="3516"/>
      <c r="S416" s="3577"/>
      <c r="T416" s="3522"/>
      <c r="U416" s="3522"/>
      <c r="W416" s="3516">
        <f t="shared" si="70"/>
        <v>13</v>
      </c>
      <c r="X416" s="3611" t="s">
        <v>9804</v>
      </c>
      <c r="Y416" s="3525" t="s">
        <v>9805</v>
      </c>
      <c r="Z416" s="3529" t="s">
        <v>9806</v>
      </c>
      <c r="AA416" s="3525" t="s">
        <v>9807</v>
      </c>
      <c r="AB416" s="3525" t="s">
        <v>9808</v>
      </c>
      <c r="AC416" s="3525" t="s">
        <v>9809</v>
      </c>
      <c r="AD416" s="3611" t="s">
        <v>9804</v>
      </c>
      <c r="AF416" s="10">
        <v>1</v>
      </c>
    </row>
    <row r="417" spans="2:32" ht="30" customHeight="1">
      <c r="B417" s="3526"/>
      <c r="C417" s="3531"/>
      <c r="D417" s="3522"/>
      <c r="E417" s="3522"/>
      <c r="F417" s="25"/>
      <c r="G417" s="3526"/>
      <c r="H417" s="3509"/>
      <c r="I417" s="3528"/>
      <c r="J417" s="3528"/>
      <c r="L417" s="3501"/>
      <c r="M417" s="3502"/>
      <c r="N417" s="75"/>
      <c r="O417" s="2982"/>
      <c r="P417" s="2982"/>
      <c r="Q417" s="178"/>
      <c r="R417" s="3516"/>
      <c r="S417" s="3577"/>
      <c r="T417" s="3522"/>
      <c r="U417" s="3522"/>
      <c r="W417" s="3516">
        <f t="shared" si="70"/>
        <v>14</v>
      </c>
      <c r="X417" s="3611" t="s">
        <v>9810</v>
      </c>
      <c r="Y417" s="3525" t="s">
        <v>9811</v>
      </c>
      <c r="Z417" s="3529" t="s">
        <v>9812</v>
      </c>
      <c r="AA417" s="3525" t="s">
        <v>9813</v>
      </c>
      <c r="AB417" s="3525" t="s">
        <v>9814</v>
      </c>
      <c r="AC417" s="3525" t="s">
        <v>9815</v>
      </c>
      <c r="AD417" s="3611" t="s">
        <v>9810</v>
      </c>
      <c r="AF417" s="10">
        <v>1</v>
      </c>
    </row>
    <row r="418" spans="2:32" ht="30" customHeight="1">
      <c r="B418" s="3526"/>
      <c r="C418" s="3531"/>
      <c r="D418" s="3522"/>
      <c r="E418" s="3522"/>
      <c r="F418" s="25"/>
      <c r="G418" s="3526"/>
      <c r="H418" s="3509"/>
      <c r="I418" s="3528"/>
      <c r="J418" s="3528"/>
      <c r="L418" s="3501"/>
      <c r="M418" s="3502"/>
      <c r="N418" s="75"/>
      <c r="O418" s="2982"/>
      <c r="P418" s="2982"/>
      <c r="Q418" s="178"/>
      <c r="R418" s="3516"/>
      <c r="S418" s="3577"/>
      <c r="T418" s="3522"/>
      <c r="U418" s="3522"/>
      <c r="W418" s="3516">
        <f t="shared" si="70"/>
        <v>15</v>
      </c>
      <c r="X418" s="3611" t="s">
        <v>9816</v>
      </c>
      <c r="Y418" s="3525" t="s">
        <v>9817</v>
      </c>
      <c r="Z418" s="3529" t="s">
        <v>9818</v>
      </c>
      <c r="AA418" s="3525" t="s">
        <v>9819</v>
      </c>
      <c r="AB418" s="3525" t="s">
        <v>9820</v>
      </c>
      <c r="AC418" s="3525" t="s">
        <v>9821</v>
      </c>
      <c r="AD418" s="3611" t="s">
        <v>9816</v>
      </c>
      <c r="AF418" s="10">
        <v>1</v>
      </c>
    </row>
    <row r="419" spans="2:32" ht="30" customHeight="1">
      <c r="B419" s="3526"/>
      <c r="C419" s="3531"/>
      <c r="D419" s="3522"/>
      <c r="E419" s="3522"/>
      <c r="F419" s="25"/>
      <c r="G419" s="3526"/>
      <c r="H419" s="3509"/>
      <c r="I419" s="3528"/>
      <c r="J419" s="3528"/>
      <c r="L419" s="3501"/>
      <c r="M419" s="3502"/>
      <c r="N419" s="75"/>
      <c r="O419" s="2982"/>
      <c r="P419" s="2982"/>
      <c r="Q419" s="178"/>
      <c r="R419" s="3516"/>
      <c r="S419" s="3577"/>
      <c r="T419" s="3522"/>
      <c r="U419" s="3522"/>
      <c r="W419" s="3516">
        <f t="shared" si="70"/>
        <v>16</v>
      </c>
      <c r="X419" s="3611" t="s">
        <v>9822</v>
      </c>
      <c r="Y419" s="3522" t="s">
        <v>9823</v>
      </c>
      <c r="Z419" s="3522" t="s">
        <v>9824</v>
      </c>
      <c r="AA419" s="3525" t="s">
        <v>9825</v>
      </c>
      <c r="AB419" s="3525" t="s">
        <v>9826</v>
      </c>
      <c r="AC419" s="3525" t="s">
        <v>9827</v>
      </c>
      <c r="AD419" s="3611" t="s">
        <v>9822</v>
      </c>
      <c r="AF419" s="10">
        <v>1</v>
      </c>
    </row>
    <row r="420" spans="2:32" ht="30" customHeight="1">
      <c r="B420" s="3526"/>
      <c r="C420" s="3531"/>
      <c r="D420" s="3522"/>
      <c r="E420" s="3522"/>
      <c r="F420" s="25"/>
      <c r="G420" s="3526"/>
      <c r="H420" s="3509"/>
      <c r="I420" s="3528"/>
      <c r="J420" s="3528"/>
      <c r="L420" s="3501"/>
      <c r="M420" s="3502"/>
      <c r="N420" s="75"/>
      <c r="O420" s="2982"/>
      <c r="P420" s="2982"/>
      <c r="Q420" s="178"/>
      <c r="R420" s="3516"/>
      <c r="S420" s="3577"/>
      <c r="T420" s="3522"/>
      <c r="U420" s="3522"/>
      <c r="W420" s="3516">
        <f t="shared" si="70"/>
        <v>17</v>
      </c>
      <c r="X420" s="3611" t="s">
        <v>9828</v>
      </c>
      <c r="Y420" s="3525" t="s">
        <v>9829</v>
      </c>
      <c r="Z420" s="3529" t="s">
        <v>9830</v>
      </c>
      <c r="AA420" s="3525" t="s">
        <v>9831</v>
      </c>
      <c r="AB420" s="3525" t="s">
        <v>9832</v>
      </c>
      <c r="AC420" s="3525" t="s">
        <v>9833</v>
      </c>
      <c r="AD420" s="3611" t="s">
        <v>9828</v>
      </c>
      <c r="AF420" s="10">
        <v>1</v>
      </c>
    </row>
    <row r="421" spans="2:32" ht="30" customHeight="1">
      <c r="B421" s="3526"/>
      <c r="C421" s="3531"/>
      <c r="D421" s="3522"/>
      <c r="E421" s="3522"/>
      <c r="F421" s="25"/>
      <c r="G421" s="3526"/>
      <c r="H421" s="3509"/>
      <c r="I421" s="3528"/>
      <c r="J421" s="3528"/>
      <c r="L421" s="3501"/>
      <c r="M421" s="3502"/>
      <c r="N421" s="75"/>
      <c r="O421" s="2982"/>
      <c r="P421" s="2982"/>
      <c r="Q421" s="178"/>
      <c r="R421" s="3516"/>
      <c r="S421" s="3577"/>
      <c r="T421" s="3522"/>
      <c r="U421" s="3522"/>
      <c r="W421" s="3516">
        <f t="shared" si="70"/>
        <v>18</v>
      </c>
      <c r="X421" s="3611" t="s">
        <v>9834</v>
      </c>
      <c r="Y421" s="3525" t="s">
        <v>9835</v>
      </c>
      <c r="Z421" s="3529" t="s">
        <v>9836</v>
      </c>
      <c r="AA421" s="3525" t="s">
        <v>9837</v>
      </c>
      <c r="AB421" s="3525" t="s">
        <v>9838</v>
      </c>
      <c r="AC421" s="3525" t="s">
        <v>9839</v>
      </c>
      <c r="AD421" s="3611" t="s">
        <v>9834</v>
      </c>
      <c r="AF421" s="10">
        <v>1</v>
      </c>
    </row>
    <row r="422" spans="2:32" ht="30" customHeight="1">
      <c r="B422" s="3526"/>
      <c r="C422" s="3531"/>
      <c r="D422" s="3522"/>
      <c r="E422" s="3522"/>
      <c r="F422" s="25"/>
      <c r="G422" s="3526"/>
      <c r="H422" s="3509"/>
      <c r="I422" s="3528"/>
      <c r="J422" s="3528"/>
      <c r="L422" s="3501"/>
      <c r="M422" s="3502"/>
      <c r="N422" s="75"/>
      <c r="O422" s="2982"/>
      <c r="P422" s="2982"/>
      <c r="Q422" s="178"/>
      <c r="R422" s="3516"/>
      <c r="S422" s="3577"/>
      <c r="T422" s="3522"/>
      <c r="U422" s="3522"/>
      <c r="W422" s="3516">
        <f t="shared" si="70"/>
        <v>19</v>
      </c>
      <c r="X422" s="3611" t="s">
        <v>9840</v>
      </c>
      <c r="Y422" s="3525" t="s">
        <v>9841</v>
      </c>
      <c r="Z422" s="3529" t="s">
        <v>9842</v>
      </c>
      <c r="AA422" s="3525" t="s">
        <v>9843</v>
      </c>
      <c r="AB422" s="3525" t="s">
        <v>9844</v>
      </c>
      <c r="AC422" s="3525" t="s">
        <v>9845</v>
      </c>
      <c r="AD422" s="3611" t="s">
        <v>9840</v>
      </c>
      <c r="AF422" s="10">
        <v>1</v>
      </c>
    </row>
    <row r="423" spans="2:32" ht="30" customHeight="1">
      <c r="B423" s="3526"/>
      <c r="C423" s="3531"/>
      <c r="D423" s="3522"/>
      <c r="E423" s="3522"/>
      <c r="F423" s="25"/>
      <c r="G423" s="3526"/>
      <c r="H423" s="3509"/>
      <c r="I423" s="3528"/>
      <c r="J423" s="3528"/>
      <c r="L423" s="3501"/>
      <c r="M423" s="3502"/>
      <c r="N423" s="75"/>
      <c r="O423" s="2982"/>
      <c r="P423" s="2982"/>
      <c r="Q423" s="178"/>
      <c r="R423" s="3516"/>
      <c r="S423" s="3577"/>
      <c r="T423" s="3522"/>
      <c r="U423" s="3522"/>
      <c r="W423" s="3516">
        <f t="shared" si="70"/>
        <v>20</v>
      </c>
      <c r="X423" s="3611" t="s">
        <v>9846</v>
      </c>
      <c r="Y423" s="3525" t="s">
        <v>9847</v>
      </c>
      <c r="Z423" s="3529" t="s">
        <v>9848</v>
      </c>
      <c r="AA423" s="3525" t="s">
        <v>9849</v>
      </c>
      <c r="AB423" s="3525" t="s">
        <v>9850</v>
      </c>
      <c r="AC423" s="3525" t="s">
        <v>9851</v>
      </c>
      <c r="AD423" s="3611" t="s">
        <v>9846</v>
      </c>
      <c r="AF423" s="10">
        <v>1</v>
      </c>
    </row>
    <row r="424" spans="2:32" ht="30" customHeight="1">
      <c r="B424" s="3526"/>
      <c r="C424" s="3531"/>
      <c r="D424" s="3522"/>
      <c r="E424" s="3522"/>
      <c r="F424" s="25"/>
      <c r="G424" s="3526"/>
      <c r="H424" s="3509"/>
      <c r="I424" s="3528"/>
      <c r="J424" s="3528"/>
      <c r="L424" s="3501"/>
      <c r="M424" s="3502"/>
      <c r="N424" s="75"/>
      <c r="O424" s="2982"/>
      <c r="P424" s="2982"/>
      <c r="Q424" s="178"/>
      <c r="R424" s="3516"/>
      <c r="S424" s="3577"/>
      <c r="T424" s="3522"/>
      <c r="U424" s="3522"/>
      <c r="W424" s="3516">
        <f t="shared" si="70"/>
        <v>21</v>
      </c>
      <c r="X424" s="3611" t="s">
        <v>9852</v>
      </c>
      <c r="Y424" s="3525" t="s">
        <v>9853</v>
      </c>
      <c r="Z424" s="3529" t="s">
        <v>9854</v>
      </c>
      <c r="AA424" s="3525" t="s">
        <v>9855</v>
      </c>
      <c r="AB424" s="3525" t="s">
        <v>9856</v>
      </c>
      <c r="AC424" s="3525" t="s">
        <v>9857</v>
      </c>
      <c r="AD424" s="3611" t="s">
        <v>9852</v>
      </c>
      <c r="AF424" s="10">
        <v>1</v>
      </c>
    </row>
    <row r="425" spans="2:32" ht="30" customHeight="1">
      <c r="B425" s="3526"/>
      <c r="C425" s="3531"/>
      <c r="D425" s="3522"/>
      <c r="E425" s="3522"/>
      <c r="F425" s="25"/>
      <c r="G425" s="3526"/>
      <c r="H425" s="3509"/>
      <c r="I425" s="3528"/>
      <c r="J425" s="3528"/>
      <c r="L425" s="3501"/>
      <c r="M425" s="3502"/>
      <c r="N425" s="75"/>
      <c r="O425" s="2982"/>
      <c r="P425" s="2982"/>
      <c r="Q425" s="178"/>
      <c r="R425" s="3516"/>
      <c r="S425" s="3577"/>
      <c r="T425" s="3522"/>
      <c r="U425" s="3522"/>
      <c r="W425" s="3516">
        <f t="shared" si="70"/>
        <v>22</v>
      </c>
      <c r="X425" s="3611" t="s">
        <v>9858</v>
      </c>
      <c r="Y425" s="3525" t="s">
        <v>9859</v>
      </c>
      <c r="Z425" s="3529" t="s">
        <v>9860</v>
      </c>
      <c r="AA425" s="3525" t="s">
        <v>9861</v>
      </c>
      <c r="AB425" s="3525" t="s">
        <v>9862</v>
      </c>
      <c r="AC425" s="3525" t="s">
        <v>9863</v>
      </c>
      <c r="AD425" s="3611" t="s">
        <v>9858</v>
      </c>
      <c r="AF425" s="10">
        <v>1</v>
      </c>
    </row>
    <row r="426" spans="2:32" ht="30" customHeight="1">
      <c r="B426" s="3526"/>
      <c r="C426" s="3531"/>
      <c r="D426" s="3522"/>
      <c r="E426" s="3522"/>
      <c r="F426" s="25"/>
      <c r="G426" s="3526"/>
      <c r="H426" s="3509"/>
      <c r="I426" s="3528"/>
      <c r="J426" s="3528"/>
      <c r="L426" s="3501"/>
      <c r="M426" s="3502"/>
      <c r="N426" s="75"/>
      <c r="O426" s="2982"/>
      <c r="P426" s="2982"/>
      <c r="Q426" s="178"/>
      <c r="R426" s="3516"/>
      <c r="S426" s="3577"/>
      <c r="T426" s="3522"/>
      <c r="U426" s="3522"/>
      <c r="W426" s="3516">
        <f t="shared" si="70"/>
        <v>23</v>
      </c>
      <c r="X426" s="3611" t="s">
        <v>9864</v>
      </c>
      <c r="Y426" s="3522" t="s">
        <v>9865</v>
      </c>
      <c r="Z426" s="3522" t="s">
        <v>9866</v>
      </c>
      <c r="AA426" s="3525" t="s">
        <v>9867</v>
      </c>
      <c r="AB426" s="3525" t="s">
        <v>9868</v>
      </c>
      <c r="AC426" s="3525" t="s">
        <v>9869</v>
      </c>
      <c r="AD426" s="3611" t="s">
        <v>9864</v>
      </c>
      <c r="AF426" s="10">
        <v>1</v>
      </c>
    </row>
    <row r="427" spans="2:32" ht="30" customHeight="1">
      <c r="B427" s="3526"/>
      <c r="C427" s="3531"/>
      <c r="D427" s="3522"/>
      <c r="E427" s="3522"/>
      <c r="F427" s="25"/>
      <c r="G427" s="3526"/>
      <c r="H427" s="3509"/>
      <c r="I427" s="3528"/>
      <c r="J427" s="3528"/>
      <c r="L427" s="3501"/>
      <c r="M427" s="3502"/>
      <c r="N427" s="75"/>
      <c r="O427" s="2982"/>
      <c r="P427" s="2982"/>
      <c r="Q427" s="178"/>
      <c r="R427" s="3516"/>
      <c r="S427" s="3577"/>
      <c r="T427" s="3522"/>
      <c r="U427" s="3522"/>
      <c r="W427" s="3516">
        <f t="shared" si="70"/>
        <v>24</v>
      </c>
      <c r="X427" s="3611" t="s">
        <v>9870</v>
      </c>
      <c r="Y427" s="3525" t="s">
        <v>9871</v>
      </c>
      <c r="Z427" s="3529" t="s">
        <v>9872</v>
      </c>
      <c r="AA427" s="3525" t="s">
        <v>9873</v>
      </c>
      <c r="AB427" s="3525" t="s">
        <v>9874</v>
      </c>
      <c r="AC427" s="3525" t="s">
        <v>9875</v>
      </c>
      <c r="AD427" s="3611" t="s">
        <v>9870</v>
      </c>
      <c r="AF427" s="10">
        <v>1</v>
      </c>
    </row>
    <row r="428" spans="2:32" ht="30" customHeight="1">
      <c r="B428" s="3526"/>
      <c r="C428" s="3531"/>
      <c r="D428" s="3522"/>
      <c r="E428" s="3522"/>
      <c r="F428" s="25"/>
      <c r="G428" s="3526"/>
      <c r="H428" s="3509"/>
      <c r="I428" s="3528"/>
      <c r="J428" s="3528"/>
      <c r="L428" s="3501"/>
      <c r="M428" s="3502"/>
      <c r="N428" s="75"/>
      <c r="O428" s="2982"/>
      <c r="P428" s="2982"/>
      <c r="Q428" s="178"/>
      <c r="R428" s="3516"/>
      <c r="S428" s="3577"/>
      <c r="T428" s="3522"/>
      <c r="U428" s="3522"/>
      <c r="W428" s="3516">
        <f t="shared" si="70"/>
        <v>25</v>
      </c>
      <c r="X428" s="3611" t="s">
        <v>9876</v>
      </c>
      <c r="Y428" s="3525" t="s">
        <v>9877</v>
      </c>
      <c r="Z428" s="3529" t="s">
        <v>9878</v>
      </c>
      <c r="AA428" s="3525" t="s">
        <v>9879</v>
      </c>
      <c r="AB428" s="3525" t="s">
        <v>9880</v>
      </c>
      <c r="AC428" s="3525" t="s">
        <v>9881</v>
      </c>
      <c r="AD428" s="3611" t="s">
        <v>9876</v>
      </c>
      <c r="AF428" s="10">
        <v>1</v>
      </c>
    </row>
    <row r="429" spans="2:32" ht="30" customHeight="1">
      <c r="B429" s="3526"/>
      <c r="C429" s="3531"/>
      <c r="D429" s="3522"/>
      <c r="E429" s="3522"/>
      <c r="F429" s="25"/>
      <c r="G429" s="3526"/>
      <c r="H429" s="3509"/>
      <c r="I429" s="3528"/>
      <c r="J429" s="3528"/>
      <c r="L429" s="3501"/>
      <c r="M429" s="3502"/>
      <c r="N429" s="75"/>
      <c r="O429" s="2982"/>
      <c r="P429" s="2982"/>
      <c r="Q429" s="178"/>
      <c r="R429" s="3516"/>
      <c r="S429" s="3577"/>
      <c r="T429" s="3522"/>
      <c r="U429" s="3522"/>
      <c r="X429" s="3517" t="s">
        <v>7846</v>
      </c>
      <c r="AB429" s="3506"/>
      <c r="AC429" s="3506"/>
      <c r="AD429" s="3517" t="s">
        <v>7846</v>
      </c>
      <c r="AF429" s="10">
        <v>1</v>
      </c>
    </row>
    <row r="430" spans="2:32" ht="30" customHeight="1">
      <c r="B430" s="3526"/>
      <c r="C430" s="3531"/>
      <c r="D430" s="3522"/>
      <c r="E430" s="3522"/>
      <c r="F430" s="25"/>
      <c r="G430" s="3526"/>
      <c r="H430" s="3509"/>
      <c r="I430" s="3528"/>
      <c r="J430" s="3528"/>
      <c r="L430" s="3501"/>
      <c r="M430" s="3502"/>
      <c r="N430" s="75"/>
      <c r="O430" s="2982"/>
      <c r="P430" s="2982"/>
      <c r="Q430" s="178"/>
      <c r="R430" s="3516"/>
      <c r="S430" s="3577"/>
      <c r="T430" s="3522"/>
      <c r="U430" s="3522"/>
      <c r="W430" s="3516">
        <v>1</v>
      </c>
      <c r="X430" s="3611" t="s">
        <v>9882</v>
      </c>
      <c r="Y430" s="3525" t="s">
        <v>9883</v>
      </c>
      <c r="Z430" s="3529" t="s">
        <v>9884</v>
      </c>
      <c r="AA430" s="3525" t="s">
        <v>9885</v>
      </c>
      <c r="AB430" s="3525" t="s">
        <v>9886</v>
      </c>
      <c r="AC430" s="3525" t="s">
        <v>9887</v>
      </c>
      <c r="AD430" s="3611" t="s">
        <v>9882</v>
      </c>
      <c r="AF430" s="10">
        <v>1</v>
      </c>
    </row>
    <row r="431" spans="2:32" ht="30" customHeight="1">
      <c r="B431" s="3526"/>
      <c r="C431" s="3531"/>
      <c r="D431" s="3522"/>
      <c r="E431" s="3522"/>
      <c r="F431" s="25"/>
      <c r="G431" s="3526"/>
      <c r="H431" s="3509"/>
      <c r="I431" s="3528"/>
      <c r="J431" s="3528"/>
      <c r="L431" s="3501"/>
      <c r="M431" s="3502"/>
      <c r="N431" s="75"/>
      <c r="O431" s="2982"/>
      <c r="P431" s="2982"/>
      <c r="Q431" s="178"/>
      <c r="R431" s="3516"/>
      <c r="S431" s="3577"/>
      <c r="T431" s="3522"/>
      <c r="U431" s="3522"/>
      <c r="W431" s="3516">
        <f>W430+1</f>
        <v>2</v>
      </c>
      <c r="X431" s="3611" t="s">
        <v>9888</v>
      </c>
      <c r="Y431" s="3525" t="s">
        <v>9889</v>
      </c>
      <c r="Z431" s="3529" t="s">
        <v>9890</v>
      </c>
      <c r="AA431" s="3525" t="s">
        <v>9891</v>
      </c>
      <c r="AB431" s="3525" t="s">
        <v>9892</v>
      </c>
      <c r="AC431" s="3525" t="s">
        <v>9893</v>
      </c>
      <c r="AD431" s="3611" t="s">
        <v>9888</v>
      </c>
      <c r="AF431" s="10">
        <v>1</v>
      </c>
    </row>
    <row r="432" spans="2:32" ht="30" customHeight="1">
      <c r="B432" s="3526"/>
      <c r="C432" s="3531"/>
      <c r="D432" s="3522"/>
      <c r="E432" s="3522"/>
      <c r="F432" s="25"/>
      <c r="G432" s="3526"/>
      <c r="H432" s="3509"/>
      <c r="I432" s="3528"/>
      <c r="J432" s="3528"/>
      <c r="L432" s="3501"/>
      <c r="M432" s="3502"/>
      <c r="N432" s="75"/>
      <c r="O432" s="2982"/>
      <c r="P432" s="2982"/>
      <c r="Q432" s="178"/>
      <c r="R432" s="3516"/>
      <c r="S432" s="3577"/>
      <c r="T432" s="3522"/>
      <c r="U432" s="3522"/>
      <c r="W432" s="3516">
        <f t="shared" ref="W432:W453" si="71">W431+1</f>
        <v>3</v>
      </c>
      <c r="X432" s="3611" t="s">
        <v>9894</v>
      </c>
      <c r="Y432" s="3525" t="s">
        <v>9895</v>
      </c>
      <c r="Z432" s="3529" t="s">
        <v>9896</v>
      </c>
      <c r="AA432" s="3525" t="s">
        <v>9897</v>
      </c>
      <c r="AB432" s="3525" t="s">
        <v>9898</v>
      </c>
      <c r="AC432" s="3525" t="s">
        <v>9899</v>
      </c>
      <c r="AD432" s="3611" t="s">
        <v>9894</v>
      </c>
      <c r="AF432" s="10">
        <v>1</v>
      </c>
    </row>
    <row r="433" spans="2:32" ht="30" customHeight="1">
      <c r="B433" s="3526"/>
      <c r="C433" s="3531"/>
      <c r="D433" s="3522"/>
      <c r="E433" s="3522"/>
      <c r="F433" s="25"/>
      <c r="G433" s="3526"/>
      <c r="H433" s="3509"/>
      <c r="I433" s="3528"/>
      <c r="J433" s="3528"/>
      <c r="L433" s="3501"/>
      <c r="M433" s="3502"/>
      <c r="N433" s="75"/>
      <c r="O433" s="2982"/>
      <c r="P433" s="2982"/>
      <c r="Q433" s="178"/>
      <c r="R433" s="3516"/>
      <c r="S433" s="3577"/>
      <c r="T433" s="3522"/>
      <c r="U433" s="3522"/>
      <c r="W433" s="3516">
        <f t="shared" si="71"/>
        <v>4</v>
      </c>
      <c r="X433" s="3611" t="s">
        <v>9900</v>
      </c>
      <c r="Y433" s="3525" t="s">
        <v>9901</v>
      </c>
      <c r="Z433" s="3529" t="s">
        <v>9902</v>
      </c>
      <c r="AA433" s="3525" t="s">
        <v>9903</v>
      </c>
      <c r="AB433" s="3525" t="s">
        <v>9904</v>
      </c>
      <c r="AC433" s="3525" t="s">
        <v>9905</v>
      </c>
      <c r="AD433" s="3611" t="s">
        <v>9900</v>
      </c>
      <c r="AF433" s="10">
        <v>1</v>
      </c>
    </row>
    <row r="434" spans="2:32" ht="30" customHeight="1">
      <c r="B434" s="3526"/>
      <c r="C434" s="3531"/>
      <c r="D434" s="3522"/>
      <c r="E434" s="3522"/>
      <c r="F434" s="25"/>
      <c r="G434" s="3526"/>
      <c r="H434" s="3509"/>
      <c r="I434" s="3528"/>
      <c r="J434" s="3528"/>
      <c r="L434" s="3501"/>
      <c r="M434" s="3502"/>
      <c r="N434" s="75"/>
      <c r="O434" s="2982"/>
      <c r="P434" s="2982"/>
      <c r="Q434" s="178"/>
      <c r="R434" s="3516"/>
      <c r="S434" s="3577"/>
      <c r="T434" s="3522"/>
      <c r="U434" s="3522"/>
      <c r="W434" s="3516">
        <f t="shared" si="71"/>
        <v>5</v>
      </c>
      <c r="X434" s="3611" t="s">
        <v>9906</v>
      </c>
      <c r="Y434" s="3525" t="s">
        <v>9907</v>
      </c>
      <c r="Z434" s="3529" t="s">
        <v>9908</v>
      </c>
      <c r="AA434" s="3525" t="s">
        <v>9909</v>
      </c>
      <c r="AB434" s="3525" t="s">
        <v>9910</v>
      </c>
      <c r="AC434" s="3525" t="s">
        <v>9911</v>
      </c>
      <c r="AD434" s="3611" t="s">
        <v>9906</v>
      </c>
      <c r="AF434" s="10">
        <v>1</v>
      </c>
    </row>
    <row r="435" spans="2:32" ht="30" customHeight="1">
      <c r="B435" s="3526"/>
      <c r="C435" s="3531"/>
      <c r="D435" s="3522"/>
      <c r="E435" s="3522"/>
      <c r="F435" s="25"/>
      <c r="G435" s="3526"/>
      <c r="H435" s="3509"/>
      <c r="I435" s="3528"/>
      <c r="J435" s="3528"/>
      <c r="L435" s="3501"/>
      <c r="M435" s="3502"/>
      <c r="N435" s="75"/>
      <c r="O435" s="2982"/>
      <c r="P435" s="2982"/>
      <c r="Q435" s="178"/>
      <c r="R435" s="3516"/>
      <c r="S435" s="3577"/>
      <c r="T435" s="3522"/>
      <c r="U435" s="3522"/>
      <c r="W435" s="3516">
        <f t="shared" si="71"/>
        <v>6</v>
      </c>
      <c r="X435" s="3611" t="s">
        <v>9912</v>
      </c>
      <c r="Y435" s="3525" t="s">
        <v>9913</v>
      </c>
      <c r="Z435" s="3529" t="s">
        <v>9914</v>
      </c>
      <c r="AA435" s="3525" t="s">
        <v>9915</v>
      </c>
      <c r="AB435" s="3525" t="s">
        <v>9916</v>
      </c>
      <c r="AC435" s="3525" t="s">
        <v>9917</v>
      </c>
      <c r="AD435" s="3611" t="s">
        <v>9912</v>
      </c>
      <c r="AF435" s="10">
        <v>1</v>
      </c>
    </row>
    <row r="436" spans="2:32" ht="30" customHeight="1">
      <c r="B436" s="3526"/>
      <c r="C436" s="3531"/>
      <c r="D436" s="3522"/>
      <c r="E436" s="3522"/>
      <c r="F436" s="25"/>
      <c r="G436" s="3526"/>
      <c r="H436" s="3509"/>
      <c r="I436" s="3528"/>
      <c r="J436" s="3528"/>
      <c r="L436" s="3501"/>
      <c r="M436" s="3502"/>
      <c r="N436" s="75"/>
      <c r="O436" s="2982"/>
      <c r="P436" s="2982"/>
      <c r="Q436" s="178"/>
      <c r="R436" s="3516"/>
      <c r="S436" s="3577"/>
      <c r="T436" s="3522"/>
      <c r="U436" s="3522"/>
      <c r="W436" s="3516">
        <f t="shared" si="71"/>
        <v>7</v>
      </c>
      <c r="X436" s="3611" t="s">
        <v>9918</v>
      </c>
      <c r="Y436" s="3525" t="s">
        <v>9919</v>
      </c>
      <c r="Z436" s="3529" t="s">
        <v>9920</v>
      </c>
      <c r="AA436" s="3525" t="s">
        <v>9921</v>
      </c>
      <c r="AB436" s="3525" t="s">
        <v>9922</v>
      </c>
      <c r="AC436" s="3525" t="s">
        <v>9923</v>
      </c>
      <c r="AD436" s="3611" t="s">
        <v>9918</v>
      </c>
      <c r="AF436" s="10">
        <v>1</v>
      </c>
    </row>
    <row r="437" spans="2:32" ht="30" customHeight="1">
      <c r="B437" s="3526"/>
      <c r="C437" s="3531"/>
      <c r="D437" s="3522"/>
      <c r="E437" s="3522"/>
      <c r="F437" s="25"/>
      <c r="G437" s="3526"/>
      <c r="H437" s="3509"/>
      <c r="I437" s="3528"/>
      <c r="J437" s="3528"/>
      <c r="L437" s="3501"/>
      <c r="M437" s="3502"/>
      <c r="N437" s="75"/>
      <c r="O437" s="2982"/>
      <c r="P437" s="2982"/>
      <c r="Q437" s="178"/>
      <c r="R437" s="3516"/>
      <c r="S437" s="3577"/>
      <c r="T437" s="3522"/>
      <c r="U437" s="3522"/>
      <c r="W437" s="3516">
        <f t="shared" si="71"/>
        <v>8</v>
      </c>
      <c r="X437" s="3611" t="s">
        <v>9924</v>
      </c>
      <c r="Y437" s="3525" t="s">
        <v>9925</v>
      </c>
      <c r="Z437" s="3529" t="s">
        <v>9926</v>
      </c>
      <c r="AA437" s="3525" t="s">
        <v>9927</v>
      </c>
      <c r="AB437" s="3525" t="s">
        <v>9928</v>
      </c>
      <c r="AC437" s="3525" t="s">
        <v>9929</v>
      </c>
      <c r="AD437" s="3611" t="s">
        <v>9924</v>
      </c>
      <c r="AF437" s="10">
        <v>1</v>
      </c>
    </row>
    <row r="438" spans="2:32" ht="30" customHeight="1">
      <c r="B438" s="3526"/>
      <c r="C438" s="3531"/>
      <c r="D438" s="3522"/>
      <c r="E438" s="3522"/>
      <c r="F438" s="25"/>
      <c r="G438" s="3526"/>
      <c r="H438" s="3509"/>
      <c r="I438" s="3528"/>
      <c r="J438" s="3528"/>
      <c r="L438" s="3501"/>
      <c r="M438" s="3502"/>
      <c r="N438" s="75"/>
      <c r="O438" s="2982"/>
      <c r="P438" s="2982"/>
      <c r="Q438" s="178"/>
      <c r="R438" s="3516"/>
      <c r="S438" s="3577"/>
      <c r="T438" s="3522"/>
      <c r="U438" s="3522"/>
      <c r="W438" s="3516">
        <f t="shared" si="71"/>
        <v>9</v>
      </c>
      <c r="X438" s="3611" t="s">
        <v>9930</v>
      </c>
      <c r="Y438" s="3525" t="s">
        <v>9931</v>
      </c>
      <c r="Z438" s="3529" t="s">
        <v>9932</v>
      </c>
      <c r="AA438" s="3525" t="s">
        <v>9933</v>
      </c>
      <c r="AB438" s="3525" t="s">
        <v>9934</v>
      </c>
      <c r="AC438" s="3525" t="s">
        <v>9935</v>
      </c>
      <c r="AD438" s="3611" t="s">
        <v>9930</v>
      </c>
      <c r="AF438" s="10">
        <v>1</v>
      </c>
    </row>
    <row r="439" spans="2:32" ht="30" customHeight="1">
      <c r="B439" s="3526"/>
      <c r="C439" s="3531"/>
      <c r="D439" s="3522"/>
      <c r="E439" s="3522"/>
      <c r="F439" s="25"/>
      <c r="G439" s="3526"/>
      <c r="H439" s="3509"/>
      <c r="I439" s="3528"/>
      <c r="J439" s="3528"/>
      <c r="L439" s="3501"/>
      <c r="M439" s="3502"/>
      <c r="N439" s="75"/>
      <c r="O439" s="2982"/>
      <c r="P439" s="2982"/>
      <c r="Q439" s="178"/>
      <c r="R439" s="3516"/>
      <c r="S439" s="3577"/>
      <c r="T439" s="3522"/>
      <c r="U439" s="3522"/>
      <c r="W439" s="3516">
        <f t="shared" si="71"/>
        <v>10</v>
      </c>
      <c r="X439" s="3611" t="s">
        <v>9936</v>
      </c>
      <c r="Y439" s="3525" t="s">
        <v>9937</v>
      </c>
      <c r="Z439" s="3529" t="s">
        <v>9938</v>
      </c>
      <c r="AA439" s="3525" t="s">
        <v>9939</v>
      </c>
      <c r="AB439" s="3525" t="s">
        <v>9940</v>
      </c>
      <c r="AC439" s="3525" t="s">
        <v>9941</v>
      </c>
      <c r="AD439" s="3611" t="s">
        <v>9936</v>
      </c>
      <c r="AF439" s="10">
        <v>1</v>
      </c>
    </row>
    <row r="440" spans="2:32" ht="30" customHeight="1">
      <c r="B440" s="3526"/>
      <c r="C440" s="3531"/>
      <c r="D440" s="3522"/>
      <c r="E440" s="3522"/>
      <c r="F440" s="25"/>
      <c r="G440" s="3526"/>
      <c r="H440" s="3509"/>
      <c r="I440" s="3528"/>
      <c r="J440" s="3528"/>
      <c r="L440" s="3501"/>
      <c r="M440" s="3502"/>
      <c r="N440" s="75"/>
      <c r="O440" s="2982"/>
      <c r="P440" s="2982"/>
      <c r="Q440" s="178"/>
      <c r="R440" s="3516"/>
      <c r="S440" s="3577"/>
      <c r="T440" s="3522"/>
      <c r="U440" s="3522"/>
      <c r="W440" s="3516">
        <f t="shared" si="71"/>
        <v>11</v>
      </c>
      <c r="X440" s="3611" t="s">
        <v>9942</v>
      </c>
      <c r="Y440" s="3525" t="s">
        <v>9943</v>
      </c>
      <c r="Z440" s="3529" t="s">
        <v>9944</v>
      </c>
      <c r="AA440" s="3525" t="s">
        <v>9945</v>
      </c>
      <c r="AB440" s="3525" t="s">
        <v>9946</v>
      </c>
      <c r="AC440" s="3525" t="s">
        <v>9947</v>
      </c>
      <c r="AD440" s="3611" t="s">
        <v>9942</v>
      </c>
      <c r="AF440" s="10">
        <v>1</v>
      </c>
    </row>
    <row r="441" spans="2:32" ht="30" customHeight="1">
      <c r="B441" s="3526"/>
      <c r="C441" s="3531"/>
      <c r="D441" s="3522"/>
      <c r="E441" s="3522"/>
      <c r="F441" s="25"/>
      <c r="G441" s="3526"/>
      <c r="H441" s="3509"/>
      <c r="I441" s="3528"/>
      <c r="J441" s="3528"/>
      <c r="L441" s="3501"/>
      <c r="M441" s="3502"/>
      <c r="N441" s="75"/>
      <c r="O441" s="2982"/>
      <c r="P441" s="2982"/>
      <c r="Q441" s="178"/>
      <c r="R441" s="3516"/>
      <c r="S441" s="3577"/>
      <c r="T441" s="3522"/>
      <c r="U441" s="3522"/>
      <c r="W441" s="3516">
        <f t="shared" si="71"/>
        <v>12</v>
      </c>
      <c r="X441" s="3611" t="s">
        <v>9948</v>
      </c>
      <c r="Y441" s="3525" t="s">
        <v>9949</v>
      </c>
      <c r="Z441" s="3529" t="s">
        <v>9681</v>
      </c>
      <c r="AA441" s="3525" t="s">
        <v>9950</v>
      </c>
      <c r="AB441" s="3525" t="s">
        <v>9951</v>
      </c>
      <c r="AC441" s="3525" t="s">
        <v>9952</v>
      </c>
      <c r="AD441" s="3611" t="s">
        <v>9948</v>
      </c>
      <c r="AF441" s="10">
        <v>1</v>
      </c>
    </row>
    <row r="442" spans="2:32" ht="30" customHeight="1">
      <c r="B442" s="3526"/>
      <c r="C442" s="3531"/>
      <c r="D442" s="3522"/>
      <c r="E442" s="3522"/>
      <c r="F442" s="25"/>
      <c r="G442" s="3526"/>
      <c r="H442" s="3509"/>
      <c r="I442" s="3528"/>
      <c r="J442" s="3528"/>
      <c r="L442" s="3501"/>
      <c r="M442" s="3502"/>
      <c r="N442" s="75"/>
      <c r="O442" s="2982"/>
      <c r="P442" s="2982"/>
      <c r="Q442" s="178"/>
      <c r="R442" s="3516"/>
      <c r="S442" s="3577"/>
      <c r="T442" s="3522"/>
      <c r="U442" s="3522"/>
      <c r="W442" s="3516">
        <f t="shared" si="71"/>
        <v>13</v>
      </c>
      <c r="X442" s="3611" t="s">
        <v>9953</v>
      </c>
      <c r="Y442" s="3525" t="s">
        <v>9954</v>
      </c>
      <c r="Z442" s="3529" t="s">
        <v>9955</v>
      </c>
      <c r="AA442" s="3525" t="s">
        <v>9956</v>
      </c>
      <c r="AB442" s="3525" t="s">
        <v>9957</v>
      </c>
      <c r="AC442" s="3525" t="s">
        <v>9958</v>
      </c>
      <c r="AD442" s="3611" t="s">
        <v>9953</v>
      </c>
      <c r="AF442" s="10">
        <v>1</v>
      </c>
    </row>
    <row r="443" spans="2:32" ht="30" customHeight="1">
      <c r="B443" s="3526"/>
      <c r="C443" s="3531"/>
      <c r="D443" s="3522"/>
      <c r="E443" s="3522"/>
      <c r="F443" s="25"/>
      <c r="G443" s="3526"/>
      <c r="H443" s="3509"/>
      <c r="I443" s="3528"/>
      <c r="J443" s="3528"/>
      <c r="L443" s="3501"/>
      <c r="M443" s="3502"/>
      <c r="N443" s="75"/>
      <c r="O443" s="2982"/>
      <c r="P443" s="2982"/>
      <c r="Q443" s="178"/>
      <c r="R443" s="3516"/>
      <c r="S443" s="3577"/>
      <c r="T443" s="3522"/>
      <c r="U443" s="3522"/>
      <c r="W443" s="3516">
        <f t="shared" si="71"/>
        <v>14</v>
      </c>
      <c r="X443" s="3611" t="s">
        <v>9959</v>
      </c>
      <c r="Y443" s="3525" t="s">
        <v>9960</v>
      </c>
      <c r="Z443" s="3529" t="s">
        <v>9961</v>
      </c>
      <c r="AA443" s="3525" t="s">
        <v>9962</v>
      </c>
      <c r="AB443" s="3525" t="s">
        <v>9963</v>
      </c>
      <c r="AC443" s="3525" t="s">
        <v>9964</v>
      </c>
      <c r="AD443" s="3611" t="s">
        <v>9959</v>
      </c>
      <c r="AF443" s="10">
        <v>1</v>
      </c>
    </row>
    <row r="444" spans="2:32" ht="30" customHeight="1">
      <c r="B444" s="3526"/>
      <c r="C444" s="3531"/>
      <c r="D444" s="3522"/>
      <c r="E444" s="3522"/>
      <c r="F444" s="25"/>
      <c r="G444" s="3526"/>
      <c r="H444" s="3509"/>
      <c r="I444" s="3528"/>
      <c r="J444" s="3528"/>
      <c r="L444" s="3501"/>
      <c r="M444" s="3502"/>
      <c r="N444" s="75"/>
      <c r="O444" s="2982"/>
      <c r="P444" s="2982"/>
      <c r="Q444" s="178"/>
      <c r="R444" s="3516"/>
      <c r="S444" s="3577"/>
      <c r="T444" s="3522"/>
      <c r="U444" s="3522"/>
      <c r="W444" s="3516">
        <f t="shared" si="71"/>
        <v>15</v>
      </c>
      <c r="X444" s="3611" t="s">
        <v>9965</v>
      </c>
      <c r="Y444" s="3525" t="s">
        <v>9966</v>
      </c>
      <c r="Z444" s="3529" t="s">
        <v>9967</v>
      </c>
      <c r="AA444" s="3525" t="s">
        <v>9968</v>
      </c>
      <c r="AB444" s="3525" t="s">
        <v>9969</v>
      </c>
      <c r="AC444" s="3525" t="s">
        <v>9970</v>
      </c>
      <c r="AD444" s="3611" t="s">
        <v>9965</v>
      </c>
      <c r="AF444" s="10">
        <v>1</v>
      </c>
    </row>
    <row r="445" spans="2:32" ht="30" customHeight="1">
      <c r="B445" s="3526"/>
      <c r="C445" s="3531"/>
      <c r="D445" s="3522"/>
      <c r="E445" s="3522"/>
      <c r="F445" s="25"/>
      <c r="G445" s="3526"/>
      <c r="H445" s="3509"/>
      <c r="I445" s="3528"/>
      <c r="J445" s="3528"/>
      <c r="L445" s="3501"/>
      <c r="M445" s="3502"/>
      <c r="N445" s="75"/>
      <c r="O445" s="2982"/>
      <c r="P445" s="2982"/>
      <c r="Q445" s="178"/>
      <c r="R445" s="3516"/>
      <c r="S445" s="3577"/>
      <c r="T445" s="3522"/>
      <c r="U445" s="3522"/>
      <c r="W445" s="3516">
        <f t="shared" si="71"/>
        <v>16</v>
      </c>
      <c r="X445" s="3611" t="s">
        <v>9971</v>
      </c>
      <c r="Y445" s="3525" t="s">
        <v>9972</v>
      </c>
      <c r="Z445" s="3529" t="s">
        <v>9973</v>
      </c>
      <c r="AA445" s="3525" t="s">
        <v>9974</v>
      </c>
      <c r="AB445" s="3525" t="s">
        <v>9975</v>
      </c>
      <c r="AC445" s="3525" t="s">
        <v>9976</v>
      </c>
      <c r="AD445" s="3611" t="s">
        <v>9971</v>
      </c>
      <c r="AF445" s="10">
        <v>1</v>
      </c>
    </row>
    <row r="446" spans="2:32" ht="30" customHeight="1">
      <c r="B446" s="3526"/>
      <c r="C446" s="3531"/>
      <c r="D446" s="3522"/>
      <c r="E446" s="3522"/>
      <c r="F446" s="25"/>
      <c r="G446" s="3526"/>
      <c r="H446" s="3509"/>
      <c r="I446" s="3528"/>
      <c r="J446" s="3528"/>
      <c r="L446" s="3501"/>
      <c r="M446" s="3502"/>
      <c r="N446" s="75"/>
      <c r="O446" s="2982"/>
      <c r="P446" s="2982"/>
      <c r="Q446" s="178"/>
      <c r="R446" s="3516"/>
      <c r="S446" s="3577"/>
      <c r="T446" s="3522"/>
      <c r="U446" s="3522"/>
      <c r="W446" s="3516">
        <f t="shared" si="71"/>
        <v>17</v>
      </c>
      <c r="X446" s="3611" t="s">
        <v>9977</v>
      </c>
      <c r="Y446" s="3525" t="s">
        <v>9978</v>
      </c>
      <c r="Z446" s="3529" t="s">
        <v>9979</v>
      </c>
      <c r="AA446" s="3525" t="s">
        <v>9980</v>
      </c>
      <c r="AB446" s="3525" t="s">
        <v>9981</v>
      </c>
      <c r="AC446" s="3525" t="s">
        <v>9982</v>
      </c>
      <c r="AD446" s="3611" t="s">
        <v>9977</v>
      </c>
      <c r="AF446" s="10">
        <v>1</v>
      </c>
    </row>
    <row r="447" spans="2:32" ht="30" customHeight="1">
      <c r="B447" s="3526"/>
      <c r="C447" s="3531"/>
      <c r="D447" s="3522"/>
      <c r="E447" s="3522"/>
      <c r="F447" s="25"/>
      <c r="G447" s="3526"/>
      <c r="H447" s="3509"/>
      <c r="I447" s="3528"/>
      <c r="J447" s="3528"/>
      <c r="L447" s="3501"/>
      <c r="M447" s="3502"/>
      <c r="N447" s="75"/>
      <c r="O447" s="2982"/>
      <c r="P447" s="2982"/>
      <c r="Q447" s="178"/>
      <c r="R447" s="3516"/>
      <c r="S447" s="3577"/>
      <c r="T447" s="3522"/>
      <c r="U447" s="3522"/>
      <c r="W447" s="3516">
        <f t="shared" si="71"/>
        <v>18</v>
      </c>
      <c r="X447" s="3611" t="s">
        <v>9983</v>
      </c>
      <c r="Y447" s="3525" t="s">
        <v>9984</v>
      </c>
      <c r="Z447" s="3529" t="s">
        <v>9985</v>
      </c>
      <c r="AA447" s="3525" t="s">
        <v>9986</v>
      </c>
      <c r="AB447" s="3525" t="s">
        <v>9987</v>
      </c>
      <c r="AC447" s="3525" t="s">
        <v>9988</v>
      </c>
      <c r="AD447" s="3611" t="s">
        <v>9983</v>
      </c>
      <c r="AF447" s="10">
        <v>1</v>
      </c>
    </row>
    <row r="448" spans="2:32" ht="30" customHeight="1">
      <c r="B448" s="3526"/>
      <c r="C448" s="3531"/>
      <c r="D448" s="3522"/>
      <c r="E448" s="3522"/>
      <c r="F448" s="25"/>
      <c r="G448" s="3526"/>
      <c r="H448" s="3509"/>
      <c r="I448" s="3528"/>
      <c r="J448" s="3528"/>
      <c r="L448" s="3501"/>
      <c r="M448" s="3502"/>
      <c r="N448" s="75"/>
      <c r="O448" s="2982"/>
      <c r="P448" s="2982"/>
      <c r="Q448" s="178"/>
      <c r="R448" s="3516"/>
      <c r="S448" s="3577"/>
      <c r="T448" s="3522"/>
      <c r="U448" s="3522"/>
      <c r="W448" s="3516">
        <f t="shared" si="71"/>
        <v>19</v>
      </c>
      <c r="X448" s="3611" t="s">
        <v>9989</v>
      </c>
      <c r="Y448" s="3525" t="s">
        <v>9990</v>
      </c>
      <c r="Z448" s="3529" t="s">
        <v>9991</v>
      </c>
      <c r="AA448" s="3525" t="s">
        <v>9992</v>
      </c>
      <c r="AB448" s="3525" t="s">
        <v>9993</v>
      </c>
      <c r="AC448" s="3525" t="s">
        <v>9994</v>
      </c>
      <c r="AD448" s="3611" t="s">
        <v>9989</v>
      </c>
      <c r="AF448" s="10">
        <v>1</v>
      </c>
    </row>
    <row r="449" spans="2:32" ht="30" customHeight="1">
      <c r="B449" s="3526"/>
      <c r="C449" s="3531"/>
      <c r="D449" s="3522"/>
      <c r="E449" s="3522"/>
      <c r="F449" s="25"/>
      <c r="G449" s="3526"/>
      <c r="H449" s="3509"/>
      <c r="I449" s="3528"/>
      <c r="J449" s="3528"/>
      <c r="L449" s="3501"/>
      <c r="M449" s="3502"/>
      <c r="N449" s="75"/>
      <c r="O449" s="2982"/>
      <c r="P449" s="2982"/>
      <c r="Q449" s="178"/>
      <c r="R449" s="3516"/>
      <c r="S449" s="3577"/>
      <c r="T449" s="3522"/>
      <c r="U449" s="3522"/>
      <c r="W449" s="3516">
        <f t="shared" si="71"/>
        <v>20</v>
      </c>
      <c r="X449" s="3611" t="s">
        <v>9995</v>
      </c>
      <c r="Y449" s="3525" t="s">
        <v>9996</v>
      </c>
      <c r="Z449" s="3529" t="s">
        <v>9997</v>
      </c>
      <c r="AA449" s="3525" t="s">
        <v>9998</v>
      </c>
      <c r="AB449" s="3525" t="s">
        <v>9999</v>
      </c>
      <c r="AC449" s="3525" t="s">
        <v>10000</v>
      </c>
      <c r="AD449" s="3611" t="s">
        <v>9995</v>
      </c>
      <c r="AF449" s="10">
        <v>1</v>
      </c>
    </row>
    <row r="450" spans="2:32" ht="30" customHeight="1">
      <c r="B450" s="3526"/>
      <c r="C450" s="3531"/>
      <c r="D450" s="3522"/>
      <c r="E450" s="3522"/>
      <c r="F450" s="25"/>
      <c r="G450" s="3526"/>
      <c r="H450" s="3509"/>
      <c r="I450" s="3528"/>
      <c r="J450" s="3528"/>
      <c r="L450" s="3501"/>
      <c r="M450" s="3502"/>
      <c r="N450" s="75"/>
      <c r="O450" s="2982"/>
      <c r="P450" s="2982"/>
      <c r="Q450" s="178"/>
      <c r="R450" s="3516"/>
      <c r="S450" s="3577"/>
      <c r="T450" s="3522"/>
      <c r="U450" s="3522"/>
      <c r="W450" s="3516">
        <f t="shared" si="71"/>
        <v>21</v>
      </c>
      <c r="X450" s="3611" t="s">
        <v>10001</v>
      </c>
      <c r="Y450" s="3525" t="s">
        <v>10002</v>
      </c>
      <c r="Z450" s="3529" t="s">
        <v>10003</v>
      </c>
      <c r="AA450" s="3525" t="s">
        <v>10004</v>
      </c>
      <c r="AB450" s="3525" t="s">
        <v>10005</v>
      </c>
      <c r="AC450" s="3525" t="s">
        <v>10006</v>
      </c>
      <c r="AD450" s="3611" t="s">
        <v>10001</v>
      </c>
      <c r="AF450" s="10">
        <v>1</v>
      </c>
    </row>
    <row r="451" spans="2:32" ht="30" customHeight="1">
      <c r="B451" s="3526"/>
      <c r="C451" s="3531"/>
      <c r="D451" s="3522"/>
      <c r="E451" s="3522"/>
      <c r="F451" s="25"/>
      <c r="G451" s="3526"/>
      <c r="H451" s="3509"/>
      <c r="I451" s="3528"/>
      <c r="J451" s="3528"/>
      <c r="L451" s="3501"/>
      <c r="M451" s="3502"/>
      <c r="N451" s="75"/>
      <c r="O451" s="2982"/>
      <c r="P451" s="2982"/>
      <c r="Q451" s="178"/>
      <c r="R451" s="3516"/>
      <c r="S451" s="3577"/>
      <c r="T451" s="3522"/>
      <c r="U451" s="3522"/>
      <c r="W451" s="3516">
        <f t="shared" si="71"/>
        <v>22</v>
      </c>
      <c r="X451" s="3611" t="s">
        <v>10007</v>
      </c>
      <c r="Y451" s="3525" t="s">
        <v>10008</v>
      </c>
      <c r="Z451" s="3529" t="s">
        <v>10009</v>
      </c>
      <c r="AA451" s="3525" t="s">
        <v>10010</v>
      </c>
      <c r="AB451" s="3525" t="s">
        <v>10011</v>
      </c>
      <c r="AC451" s="3525" t="s">
        <v>10012</v>
      </c>
      <c r="AD451" s="3611" t="s">
        <v>10007</v>
      </c>
      <c r="AF451" s="10">
        <v>1</v>
      </c>
    </row>
    <row r="452" spans="2:32" ht="30" customHeight="1">
      <c r="B452" s="3526"/>
      <c r="C452" s="3531"/>
      <c r="D452" s="3522"/>
      <c r="E452" s="3522"/>
      <c r="F452" s="25"/>
      <c r="G452" s="3526"/>
      <c r="H452" s="3509"/>
      <c r="I452" s="3528"/>
      <c r="J452" s="3528"/>
      <c r="L452" s="3501"/>
      <c r="M452" s="3502"/>
      <c r="N452" s="75"/>
      <c r="O452" s="2982"/>
      <c r="P452" s="2982"/>
      <c r="Q452" s="178"/>
      <c r="R452" s="3516"/>
      <c r="S452" s="3577"/>
      <c r="T452" s="3522"/>
      <c r="U452" s="3522"/>
      <c r="W452" s="3516">
        <f t="shared" si="71"/>
        <v>23</v>
      </c>
      <c r="X452" s="3611" t="s">
        <v>10013</v>
      </c>
      <c r="Y452" s="3525" t="s">
        <v>10014</v>
      </c>
      <c r="Z452" s="3529" t="s">
        <v>10015</v>
      </c>
      <c r="AA452" s="3525" t="s">
        <v>10016</v>
      </c>
      <c r="AB452" s="3525" t="s">
        <v>10017</v>
      </c>
      <c r="AC452" s="3525" t="s">
        <v>10018</v>
      </c>
      <c r="AD452" s="3611" t="s">
        <v>10013</v>
      </c>
      <c r="AF452" s="10">
        <v>1</v>
      </c>
    </row>
    <row r="453" spans="2:32" ht="30" customHeight="1">
      <c r="B453" s="3526"/>
      <c r="C453" s="3531"/>
      <c r="D453" s="3522"/>
      <c r="E453" s="3522"/>
      <c r="F453" s="25"/>
      <c r="G453" s="3526"/>
      <c r="H453" s="3509"/>
      <c r="I453" s="3528"/>
      <c r="J453" s="3528"/>
      <c r="L453" s="3501"/>
      <c r="M453" s="3502"/>
      <c r="N453" s="75"/>
      <c r="O453" s="2982"/>
      <c r="P453" s="2982"/>
      <c r="Q453" s="178"/>
      <c r="R453" s="3516"/>
      <c r="S453" s="3577"/>
      <c r="T453" s="3522"/>
      <c r="U453" s="3522"/>
      <c r="W453" s="3516">
        <f t="shared" si="71"/>
        <v>24</v>
      </c>
      <c r="X453" s="3611" t="s">
        <v>10019</v>
      </c>
      <c r="Y453" s="3525" t="s">
        <v>10020</v>
      </c>
      <c r="Z453" s="3529" t="s">
        <v>10021</v>
      </c>
      <c r="AA453" s="3525" t="s">
        <v>10022</v>
      </c>
      <c r="AB453" s="3525" t="s">
        <v>10023</v>
      </c>
      <c r="AC453" s="3525" t="s">
        <v>10024</v>
      </c>
      <c r="AD453" s="3611" t="s">
        <v>10019</v>
      </c>
      <c r="AF453" s="10">
        <v>1</v>
      </c>
    </row>
    <row r="454" spans="2:32" ht="30" customHeight="1">
      <c r="B454" s="3526"/>
      <c r="C454" s="3531"/>
      <c r="D454" s="3522"/>
      <c r="E454" s="3522"/>
      <c r="F454" s="25"/>
      <c r="G454" s="3526"/>
      <c r="H454" s="3509"/>
      <c r="I454" s="3528"/>
      <c r="J454" s="3528"/>
      <c r="L454" s="3501"/>
      <c r="M454" s="3502"/>
      <c r="N454" s="75"/>
      <c r="O454" s="2982"/>
      <c r="P454" s="2982"/>
      <c r="Q454" s="178"/>
      <c r="R454" s="3516"/>
      <c r="S454" s="3577"/>
      <c r="T454" s="3522"/>
      <c r="U454" s="3522"/>
      <c r="W454" s="3495"/>
      <c r="X454" s="3517" t="s">
        <v>10025</v>
      </c>
      <c r="Y454" s="3607"/>
      <c r="Z454" s="3607"/>
      <c r="AA454" s="3607"/>
      <c r="AB454" s="3506"/>
      <c r="AC454" s="3506"/>
      <c r="AD454" s="3517" t="s">
        <v>10025</v>
      </c>
      <c r="AF454" s="10">
        <v>1</v>
      </c>
    </row>
    <row r="455" spans="2:32" ht="30" customHeight="1">
      <c r="B455" s="3526"/>
      <c r="C455" s="3531"/>
      <c r="D455" s="3522"/>
      <c r="E455" s="3522"/>
      <c r="F455" s="25"/>
      <c r="G455" s="3526"/>
      <c r="H455" s="3509"/>
      <c r="I455" s="3528"/>
      <c r="J455" s="3528"/>
      <c r="L455" s="3501"/>
      <c r="M455" s="3502"/>
      <c r="N455" s="75"/>
      <c r="O455" s="2982"/>
      <c r="P455" s="2982"/>
      <c r="Q455" s="178"/>
      <c r="R455" s="3516"/>
      <c r="S455" s="3577"/>
      <c r="T455" s="3522"/>
      <c r="U455" s="3522"/>
      <c r="W455" s="3516">
        <v>1</v>
      </c>
      <c r="X455" s="3609" t="s">
        <v>10026</v>
      </c>
      <c r="Y455" s="3525" t="s">
        <v>10027</v>
      </c>
      <c r="Z455" s="3529" t="s">
        <v>10028</v>
      </c>
      <c r="AA455" s="3525" t="s">
        <v>10029</v>
      </c>
      <c r="AB455" s="3525" t="s">
        <v>10030</v>
      </c>
      <c r="AC455" s="3525" t="s">
        <v>10031</v>
      </c>
      <c r="AD455" s="3609" t="s">
        <v>10026</v>
      </c>
      <c r="AF455" s="10">
        <v>1</v>
      </c>
    </row>
    <row r="456" spans="2:32" ht="30" customHeight="1">
      <c r="B456" s="3526"/>
      <c r="C456" s="3531"/>
      <c r="D456" s="3522"/>
      <c r="E456" s="3522"/>
      <c r="F456" s="25"/>
      <c r="G456" s="3526"/>
      <c r="H456" s="3509"/>
      <c r="I456" s="3528"/>
      <c r="J456" s="3528"/>
      <c r="L456" s="3501"/>
      <c r="M456" s="3502"/>
      <c r="N456" s="75"/>
      <c r="O456" s="2982"/>
      <c r="P456" s="2982"/>
      <c r="Q456" s="178"/>
      <c r="R456" s="3516"/>
      <c r="S456" s="3577"/>
      <c r="T456" s="3522"/>
      <c r="U456" s="3522"/>
      <c r="W456" s="3516">
        <f>W455+1</f>
        <v>2</v>
      </c>
      <c r="X456" s="3609" t="s">
        <v>10032</v>
      </c>
      <c r="Y456" s="3525" t="s">
        <v>10033</v>
      </c>
      <c r="Z456" s="3529" t="s">
        <v>10034</v>
      </c>
      <c r="AA456" s="3525" t="s">
        <v>10035</v>
      </c>
      <c r="AB456" s="3525" t="s">
        <v>10036</v>
      </c>
      <c r="AC456" s="3525" t="s">
        <v>10037</v>
      </c>
      <c r="AD456" s="3609" t="s">
        <v>10032</v>
      </c>
      <c r="AF456" s="10">
        <v>1</v>
      </c>
    </row>
    <row r="457" spans="2:32" ht="30" customHeight="1">
      <c r="B457" s="3526"/>
      <c r="C457" s="3531"/>
      <c r="D457" s="3522"/>
      <c r="E457" s="3522"/>
      <c r="F457" s="25"/>
      <c r="G457" s="3526"/>
      <c r="H457" s="3509"/>
      <c r="I457" s="3528"/>
      <c r="J457" s="3528"/>
      <c r="L457" s="3501"/>
      <c r="M457" s="3502"/>
      <c r="N457" s="75"/>
      <c r="O457" s="2982"/>
      <c r="P457" s="2982"/>
      <c r="Q457" s="178"/>
      <c r="R457" s="3516"/>
      <c r="S457" s="3577"/>
      <c r="T457" s="3522"/>
      <c r="U457" s="3522"/>
      <c r="W457" s="3495"/>
      <c r="X457" s="3517" t="s">
        <v>7888</v>
      </c>
      <c r="Y457" s="3607"/>
      <c r="Z457" s="3607"/>
      <c r="AA457" s="3607"/>
      <c r="AB457" s="3506"/>
      <c r="AC457" s="3506"/>
      <c r="AD457" s="3517" t="s">
        <v>7888</v>
      </c>
      <c r="AF457" s="10">
        <v>1</v>
      </c>
    </row>
    <row r="458" spans="2:32" ht="30" customHeight="1">
      <c r="B458" s="3526"/>
      <c r="C458" s="3531"/>
      <c r="D458" s="3522"/>
      <c r="E458" s="3522"/>
      <c r="F458" s="25"/>
      <c r="G458" s="3526"/>
      <c r="H458" s="3509"/>
      <c r="I458" s="3528"/>
      <c r="J458" s="3528"/>
      <c r="L458" s="3501"/>
      <c r="M458" s="3502"/>
      <c r="N458" s="75"/>
      <c r="O458" s="2982"/>
      <c r="P458" s="2982"/>
      <c r="Q458" s="178"/>
      <c r="R458" s="3516"/>
      <c r="S458" s="3577"/>
      <c r="T458" s="3522"/>
      <c r="U458" s="3522"/>
      <c r="W458" s="3516">
        <v>1</v>
      </c>
      <c r="X458" s="3611" t="s">
        <v>10038</v>
      </c>
      <c r="Y458" s="3525" t="s">
        <v>10039</v>
      </c>
      <c r="Z458" s="3529" t="s">
        <v>10040</v>
      </c>
      <c r="AA458" s="3525" t="s">
        <v>10041</v>
      </c>
      <c r="AB458" s="3525" t="s">
        <v>10042</v>
      </c>
      <c r="AC458" s="3525" t="s">
        <v>10043</v>
      </c>
      <c r="AD458" s="3611" t="s">
        <v>10038</v>
      </c>
      <c r="AF458" s="10">
        <v>1</v>
      </c>
    </row>
    <row r="459" spans="2:32" ht="30" customHeight="1">
      <c r="B459" s="3526"/>
      <c r="C459" s="3531"/>
      <c r="D459" s="3522"/>
      <c r="E459" s="3522"/>
      <c r="F459" s="25"/>
      <c r="G459" s="3526"/>
      <c r="H459" s="3509"/>
      <c r="I459" s="3528"/>
      <c r="J459" s="3528"/>
      <c r="L459" s="3501"/>
      <c r="M459" s="3502"/>
      <c r="N459" s="75"/>
      <c r="O459" s="2982"/>
      <c r="P459" s="2982"/>
      <c r="Q459" s="178"/>
      <c r="R459" s="3516"/>
      <c r="S459" s="3577"/>
      <c r="T459" s="3522"/>
      <c r="U459" s="3522"/>
      <c r="W459" s="3516">
        <f>W458+1</f>
        <v>2</v>
      </c>
      <c r="X459" s="3611" t="s">
        <v>10044</v>
      </c>
      <c r="Y459" s="3525" t="s">
        <v>10045</v>
      </c>
      <c r="Z459" s="3529" t="s">
        <v>10046</v>
      </c>
      <c r="AA459" s="3525" t="s">
        <v>10047</v>
      </c>
      <c r="AB459" s="3525" t="s">
        <v>10048</v>
      </c>
      <c r="AC459" s="3525" t="s">
        <v>10049</v>
      </c>
      <c r="AD459" s="3611" t="s">
        <v>10044</v>
      </c>
      <c r="AF459" s="10">
        <v>1</v>
      </c>
    </row>
    <row r="460" spans="2:32" ht="30" customHeight="1">
      <c r="B460" s="3526"/>
      <c r="C460" s="3531"/>
      <c r="D460" s="3522"/>
      <c r="E460" s="3522"/>
      <c r="F460" s="25"/>
      <c r="G460" s="3526"/>
      <c r="H460" s="3509"/>
      <c r="I460" s="3528"/>
      <c r="J460" s="3528"/>
      <c r="L460" s="3501"/>
      <c r="M460" s="3502"/>
      <c r="N460" s="75"/>
      <c r="O460" s="2982"/>
      <c r="P460" s="2982"/>
      <c r="Q460" s="178"/>
      <c r="R460" s="3516"/>
      <c r="S460" s="3577"/>
      <c r="T460" s="3522"/>
      <c r="U460" s="3522"/>
      <c r="W460" s="3516">
        <f t="shared" ref="W460:W465" si="72">W459+1</f>
        <v>3</v>
      </c>
      <c r="X460" s="3611" t="s">
        <v>10050</v>
      </c>
      <c r="Y460" s="3525" t="s">
        <v>10051</v>
      </c>
      <c r="Z460" s="3529" t="s">
        <v>10052</v>
      </c>
      <c r="AA460" s="3525" t="s">
        <v>10053</v>
      </c>
      <c r="AB460" s="3525" t="s">
        <v>10054</v>
      </c>
      <c r="AC460" s="3525" t="s">
        <v>10055</v>
      </c>
      <c r="AD460" s="3611" t="s">
        <v>10050</v>
      </c>
      <c r="AF460" s="10">
        <v>1</v>
      </c>
    </row>
    <row r="461" spans="2:32" ht="30" customHeight="1">
      <c r="B461" s="3526"/>
      <c r="C461" s="3531"/>
      <c r="D461" s="3522"/>
      <c r="E461" s="3522"/>
      <c r="F461" s="25"/>
      <c r="G461" s="3526"/>
      <c r="H461" s="3509"/>
      <c r="I461" s="3528"/>
      <c r="J461" s="3528"/>
      <c r="L461" s="3501"/>
      <c r="M461" s="3502"/>
      <c r="N461" s="75"/>
      <c r="O461" s="2982"/>
      <c r="P461" s="2982"/>
      <c r="Q461" s="178"/>
      <c r="R461" s="3516"/>
      <c r="S461" s="3577"/>
      <c r="T461" s="3522"/>
      <c r="U461" s="3522"/>
      <c r="W461" s="3516">
        <f t="shared" si="72"/>
        <v>4</v>
      </c>
      <c r="X461" s="3611" t="s">
        <v>10056</v>
      </c>
      <c r="Y461" s="3522" t="s">
        <v>10057</v>
      </c>
      <c r="Z461" s="3522" t="s">
        <v>10058</v>
      </c>
      <c r="AA461" s="3525" t="s">
        <v>10059</v>
      </c>
      <c r="AB461" s="3525" t="s">
        <v>10060</v>
      </c>
      <c r="AC461" s="3525" t="s">
        <v>10061</v>
      </c>
      <c r="AD461" s="3611" t="s">
        <v>10056</v>
      </c>
      <c r="AF461" s="10">
        <v>1</v>
      </c>
    </row>
    <row r="462" spans="2:32" ht="30" customHeight="1">
      <c r="B462" s="3526"/>
      <c r="C462" s="3531"/>
      <c r="D462" s="3522"/>
      <c r="E462" s="3522"/>
      <c r="F462" s="25"/>
      <c r="G462" s="3526"/>
      <c r="H462" s="3509"/>
      <c r="I462" s="3528"/>
      <c r="J462" s="3528"/>
      <c r="L462" s="3501"/>
      <c r="M462" s="3502"/>
      <c r="N462" s="75"/>
      <c r="O462" s="2982"/>
      <c r="P462" s="2982"/>
      <c r="Q462" s="178"/>
      <c r="R462" s="3516"/>
      <c r="S462" s="3577"/>
      <c r="T462" s="3522"/>
      <c r="U462" s="3522"/>
      <c r="W462" s="3516">
        <f t="shared" si="72"/>
        <v>5</v>
      </c>
      <c r="X462" s="3611" t="s">
        <v>10062</v>
      </c>
      <c r="Y462" s="3525" t="s">
        <v>10063</v>
      </c>
      <c r="Z462" s="3529" t="s">
        <v>10064</v>
      </c>
      <c r="AA462" s="3525" t="s">
        <v>10065</v>
      </c>
      <c r="AB462" s="3525" t="s">
        <v>10066</v>
      </c>
      <c r="AC462" s="3525" t="s">
        <v>10067</v>
      </c>
      <c r="AD462" s="3611" t="s">
        <v>10062</v>
      </c>
      <c r="AF462" s="10">
        <v>1</v>
      </c>
    </row>
    <row r="463" spans="2:32" ht="30" customHeight="1">
      <c r="B463" s="3526"/>
      <c r="C463" s="3531"/>
      <c r="D463" s="3522"/>
      <c r="E463" s="3522"/>
      <c r="F463" s="25"/>
      <c r="G463" s="3526"/>
      <c r="H463" s="3509"/>
      <c r="I463" s="3528"/>
      <c r="J463" s="3528"/>
      <c r="L463" s="3501"/>
      <c r="M463" s="3502"/>
      <c r="N463" s="75"/>
      <c r="O463" s="2982"/>
      <c r="P463" s="2982"/>
      <c r="Q463" s="178"/>
      <c r="R463" s="3516"/>
      <c r="S463" s="3577"/>
      <c r="T463" s="3522"/>
      <c r="U463" s="3522"/>
      <c r="W463" s="3516">
        <f t="shared" si="72"/>
        <v>6</v>
      </c>
      <c r="X463" s="3611" t="s">
        <v>10068</v>
      </c>
      <c r="Y463" s="3525" t="s">
        <v>10069</v>
      </c>
      <c r="Z463" s="3529" t="s">
        <v>10070</v>
      </c>
      <c r="AA463" s="3525" t="s">
        <v>10071</v>
      </c>
      <c r="AB463" s="3525" t="s">
        <v>10072</v>
      </c>
      <c r="AC463" s="3525" t="s">
        <v>10073</v>
      </c>
      <c r="AD463" s="3611" t="s">
        <v>10068</v>
      </c>
      <c r="AF463" s="10">
        <v>1</v>
      </c>
    </row>
    <row r="464" spans="2:32" ht="30" customHeight="1">
      <c r="B464" s="3526"/>
      <c r="C464" s="3531"/>
      <c r="D464" s="3522"/>
      <c r="E464" s="3522"/>
      <c r="F464" s="25"/>
      <c r="G464" s="3526"/>
      <c r="H464" s="3509"/>
      <c r="I464" s="3528"/>
      <c r="J464" s="3528"/>
      <c r="L464" s="3501"/>
      <c r="M464" s="3502"/>
      <c r="N464" s="75"/>
      <c r="O464" s="2982"/>
      <c r="P464" s="2982"/>
      <c r="Q464" s="178"/>
      <c r="R464" s="3516"/>
      <c r="S464" s="3577"/>
      <c r="T464" s="3522"/>
      <c r="U464" s="3522"/>
      <c r="W464" s="3516">
        <f t="shared" si="72"/>
        <v>7</v>
      </c>
      <c r="X464" s="3611" t="s">
        <v>10074</v>
      </c>
      <c r="Y464" s="3525" t="s">
        <v>10075</v>
      </c>
      <c r="Z464" s="3529" t="s">
        <v>10076</v>
      </c>
      <c r="AA464" s="3525" t="s">
        <v>10077</v>
      </c>
      <c r="AB464" s="3525" t="s">
        <v>10078</v>
      </c>
      <c r="AC464" s="3525" t="s">
        <v>10079</v>
      </c>
      <c r="AD464" s="3611" t="s">
        <v>10074</v>
      </c>
      <c r="AF464" s="10">
        <v>1</v>
      </c>
    </row>
    <row r="465" spans="1:34" ht="30" customHeight="1">
      <c r="B465" s="3526"/>
      <c r="C465" s="3531"/>
      <c r="D465" s="3522"/>
      <c r="E465" s="3522"/>
      <c r="F465" s="25"/>
      <c r="G465" s="3526"/>
      <c r="H465" s="3509"/>
      <c r="I465" s="3528"/>
      <c r="J465" s="3528"/>
      <c r="L465" s="3501"/>
      <c r="M465" s="3502"/>
      <c r="N465" s="75"/>
      <c r="O465" s="2982"/>
      <c r="P465" s="2982"/>
      <c r="Q465" s="178"/>
      <c r="R465" s="3516"/>
      <c r="S465" s="3577"/>
      <c r="T465" s="3522"/>
      <c r="U465" s="3522"/>
      <c r="W465" s="3516">
        <f t="shared" si="72"/>
        <v>8</v>
      </c>
      <c r="X465" s="3611" t="s">
        <v>10080</v>
      </c>
      <c r="Y465" s="3525" t="s">
        <v>10081</v>
      </c>
      <c r="Z465" s="3529" t="s">
        <v>10082</v>
      </c>
      <c r="AA465" s="3525" t="s">
        <v>10083</v>
      </c>
      <c r="AB465" s="3525" t="s">
        <v>10084</v>
      </c>
      <c r="AC465" s="3525" t="s">
        <v>10085</v>
      </c>
      <c r="AD465" s="3611" t="s">
        <v>10080</v>
      </c>
      <c r="AF465" s="10">
        <v>1</v>
      </c>
    </row>
    <row r="466" spans="1:34" ht="30" customHeight="1">
      <c r="B466" s="3526"/>
      <c r="C466" s="3531"/>
      <c r="D466" s="3522"/>
      <c r="E466" s="3522"/>
      <c r="F466" s="25"/>
      <c r="G466" s="3526"/>
      <c r="H466" s="3509"/>
      <c r="I466" s="3528"/>
      <c r="J466" s="3528"/>
      <c r="L466" s="3501"/>
      <c r="M466" s="3502"/>
      <c r="N466" s="75"/>
      <c r="O466" s="2982"/>
      <c r="P466" s="2982"/>
      <c r="Q466" s="178"/>
      <c r="R466" s="3516"/>
      <c r="S466" s="3577"/>
      <c r="T466" s="3522"/>
      <c r="U466" s="3522"/>
      <c r="W466" s="3495"/>
      <c r="X466" s="3517" t="s">
        <v>7896</v>
      </c>
      <c r="Y466" s="3607"/>
      <c r="Z466" s="3607"/>
      <c r="AA466" s="3607"/>
      <c r="AB466" s="3506"/>
      <c r="AC466" s="3506"/>
      <c r="AD466" s="3517" t="s">
        <v>7896</v>
      </c>
      <c r="AF466" s="10">
        <v>1</v>
      </c>
    </row>
    <row r="467" spans="1:34" ht="30" customHeight="1">
      <c r="B467" s="3526"/>
      <c r="C467" s="3531"/>
      <c r="D467" s="3522"/>
      <c r="E467" s="3522"/>
      <c r="F467" s="25"/>
      <c r="G467" s="3526"/>
      <c r="H467" s="3509"/>
      <c r="I467" s="3528"/>
      <c r="J467" s="3528"/>
      <c r="L467" s="3501"/>
      <c r="M467" s="3502"/>
      <c r="N467" s="75"/>
      <c r="O467" s="2982"/>
      <c r="P467" s="2982"/>
      <c r="Q467" s="178"/>
      <c r="R467" s="3516"/>
      <c r="S467" s="3577"/>
      <c r="T467" s="3522"/>
      <c r="U467" s="3522"/>
      <c r="W467" s="3516">
        <v>1</v>
      </c>
      <c r="X467" s="3609" t="s">
        <v>10086</v>
      </c>
      <c r="Y467" s="3525" t="s">
        <v>10087</v>
      </c>
      <c r="Z467" s="3529" t="s">
        <v>10088</v>
      </c>
      <c r="AA467" s="3525" t="s">
        <v>10089</v>
      </c>
      <c r="AB467" s="3525" t="s">
        <v>10090</v>
      </c>
      <c r="AC467" s="3525" t="s">
        <v>10091</v>
      </c>
      <c r="AD467" s="3609" t="s">
        <v>10086</v>
      </c>
      <c r="AF467" s="10">
        <v>1</v>
      </c>
    </row>
    <row r="468" spans="1:34" ht="30" customHeight="1">
      <c r="B468" s="3526"/>
      <c r="C468" s="3531"/>
      <c r="D468" s="3522"/>
      <c r="E468" s="3522"/>
      <c r="F468" s="25"/>
      <c r="G468" s="3526"/>
      <c r="H468" s="3509"/>
      <c r="I468" s="3528"/>
      <c r="J468" s="3528"/>
      <c r="L468" s="3501"/>
      <c r="M468" s="3502"/>
      <c r="N468" s="75"/>
      <c r="O468" s="2982"/>
      <c r="P468" s="2982"/>
      <c r="Q468" s="178"/>
      <c r="R468" s="3516"/>
      <c r="S468" s="3577"/>
      <c r="T468" s="3522"/>
      <c r="U468" s="3522"/>
      <c r="AF468" s="3047" t="s">
        <v>3560</v>
      </c>
    </row>
    <row r="469" spans="1:34" ht="15.75">
      <c r="A469" s="10">
        <v>1</v>
      </c>
      <c r="B469" s="10">
        <v>1</v>
      </c>
      <c r="C469" s="10">
        <v>1</v>
      </c>
      <c r="D469" s="10">
        <v>1</v>
      </c>
      <c r="E469" s="10">
        <v>1</v>
      </c>
      <c r="F469" s="10">
        <v>1</v>
      </c>
      <c r="G469" s="10">
        <v>1</v>
      </c>
      <c r="H469" s="10">
        <v>1</v>
      </c>
      <c r="I469" s="10">
        <v>1</v>
      </c>
      <c r="J469" s="10">
        <v>1</v>
      </c>
      <c r="K469" s="10">
        <v>1</v>
      </c>
      <c r="L469" s="3501"/>
      <c r="M469" s="3502"/>
      <c r="N469" s="75"/>
      <c r="O469" s="2982"/>
      <c r="P469" s="2982"/>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1" t="str">
        <f>ADDRESS(ROW(),COLUMN(),4)</f>
        <v>AF469</v>
      </c>
      <c r="AG469" s="2130"/>
      <c r="AH469" s="2131" t="str">
        <f>ADDRESS(ROW(),COLUMN(),4)</f>
        <v>AH469</v>
      </c>
    </row>
    <row r="470" spans="1:34" ht="15.75">
      <c r="L470" s="3501"/>
      <c r="M470" s="3502"/>
      <c r="N470" s="75"/>
      <c r="O470" s="2982"/>
      <c r="P470" s="2982"/>
    </row>
    <row r="471" spans="1:34">
      <c r="L471" s="10">
        <v>1</v>
      </c>
      <c r="M471" s="10">
        <v>1</v>
      </c>
      <c r="N471" s="10">
        <v>1</v>
      </c>
      <c r="O471" s="10">
        <v>1</v>
      </c>
      <c r="P471" s="10">
        <v>1</v>
      </c>
    </row>
  </sheetData>
  <mergeCells count="26">
    <mergeCell ref="H76:H77"/>
    <mergeCell ref="G65:G66"/>
    <mergeCell ref="H65:H66"/>
    <mergeCell ref="I65:I66"/>
    <mergeCell ref="J65:J66"/>
    <mergeCell ref="G73:G74"/>
    <mergeCell ref="H73:H74"/>
    <mergeCell ref="I73:I74"/>
    <mergeCell ref="J73:J74"/>
    <mergeCell ref="R4:U5"/>
    <mergeCell ref="W4:AD5"/>
    <mergeCell ref="W6:AD7"/>
    <mergeCell ref="H8:J8"/>
    <mergeCell ref="H46:H47"/>
    <mergeCell ref="I46:I47"/>
    <mergeCell ref="J46:J47"/>
    <mergeCell ref="AA9:AC9"/>
    <mergeCell ref="H10:J10"/>
    <mergeCell ref="H32:H33"/>
    <mergeCell ref="I32:I33"/>
    <mergeCell ref="J32:J33"/>
    <mergeCell ref="H37:H38"/>
    <mergeCell ref="I37:I38"/>
    <mergeCell ref="J37:J38"/>
    <mergeCell ref="B4:E5"/>
    <mergeCell ref="G4:J5"/>
  </mergeCells>
  <hyperlinks>
    <hyperlink ref="S110" r:id="rId1" xr:uid="{6D9F2477-A489-4F3A-AC0F-5ED26290544D}"/>
    <hyperlink ref="S111" r:id="rId2" xr:uid="{7ED1F235-AB4A-485D-B405-852DF73ED566}"/>
    <hyperlink ref="S112" r:id="rId3" xr:uid="{E909EA72-94EC-4FDB-BE43-BE7B57370AA6}"/>
    <hyperlink ref="H78" r:id="rId4" xr:uid="{0C8DECCF-EE3A-450C-BCBE-BC0FFB0ED38C}"/>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Joël.Leboucher</vt:lpstr>
      <vt:lpstr>62.col.55.lignes</vt:lpstr>
      <vt:lpstr>38.col.55.lignes</vt:lpstr>
      <vt:lpstr>62.col.30.lignes</vt:lpstr>
      <vt:lpstr>38.col.30.lignes</vt:lpstr>
      <vt:lpstr>30.col.fondant</vt:lpstr>
      <vt:lpstr>Identité.FR-EN-ES.</vt:lpstr>
      <vt:lpstr>tableau.magique.05.12.20</vt:lpstr>
      <vt:lpstr>Vocabulaire.(1).2025</vt:lpstr>
      <vt:lpstr>Vocabulaire.(2).2025</vt:lpstr>
      <vt:lpstr>quelques.traductions</vt:lpstr>
      <vt:lpstr>IMPORTANT</vt:lpstr>
      <vt:lpstr>Transmission des savoirs.2025</vt:lpstr>
      <vt:lpstr>peser.sans.balance.31.01.2025</vt:lpstr>
      <vt:lpstr>ChatGPT</vt:lpstr>
      <vt:lpstr>aides cuisine</vt:lpstr>
      <vt:lpstr>pourcentages</vt:lpstr>
      <vt:lpstr>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2025-11-09T05:14:29Z</dcterms:created>
  <dcterms:modified xsi:type="dcterms:W3CDTF">2025-12-18T07:28:51Z</dcterms:modified>
</cp:coreProperties>
</file>